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govanp-my.sharepoint.com/personal/bnascimento_anp_gov_br/Documents/ANP_TT/SIM/PUBLICAÇÃO SITE/"/>
    </mc:Choice>
  </mc:AlternateContent>
  <xr:revisionPtr revIDLastSave="15" documentId="8_{90657578-F7C7-4054-90F0-914AE3C09DA2}" xr6:coauthVersionLast="47" xr6:coauthVersionMax="47" xr10:uidLastSave="{9330F233-7D2C-49F4-8AEE-FDB36B1F1C37}"/>
  <bookViews>
    <workbookView xWindow="-110" yWindow="-110" windowWidth="19420" windowHeight="10420" tabRatio="736" firstSheet="1" activeTab="1" xr2:uid="{00000000-000D-0000-FFFF-FFFF00000000}"/>
  </bookViews>
  <sheets>
    <sheet name="Processos" sheetId="1" state="hidden" r:id="rId1"/>
    <sheet name="REGISTRO CSTs" sheetId="2" r:id="rId2"/>
    <sheet name="QDC" sheetId="3" state="hidden" r:id="rId3"/>
    <sheet name="ADITIVOS" sheetId="4" state="hidden" r:id="rId4"/>
    <sheet name="ACORDOS" sheetId="5" state="hidden" r:id="rId5"/>
    <sheet name="TERMOS" sheetId="6" state="hidden" r:id="rId6"/>
    <sheet name="Trechos" sheetId="7" state="hidden" r:id="rId7"/>
    <sheet name="CST a registrar" sheetId="8" state="hidden" r:id="rId8"/>
    <sheet name="ADITIVOS LEGADOS_OUTROS" sheetId="9" state="hidden" r:id="rId9"/>
    <sheet name="Capacidade Max diária - TCC" sheetId="10" state="hidden" r:id="rId10"/>
    <sheet name="QDC ARFS" sheetId="11" state="hidden" r:id="rId11"/>
    <sheet name="Registro de CSTs (2023)" sheetId="12" state="hidden" r:id="rId12"/>
    <sheet name="Registro de CSTs (2022)" sheetId="13" state="hidden" r:id="rId13"/>
    <sheet name="Registro de CSTs (2021)" sheetId="14" state="hidden" r:id="rId14"/>
    <sheet name="Registro de CSTs (2020)" sheetId="15" state="hidden" r:id="rId15"/>
    <sheet name="Pontos e zonas por UF" sheetId="16" state="hidden" r:id="rId16"/>
    <sheet name="Capacidade física de entrega" sheetId="17" state="hidden" r:id="rId17"/>
    <sheet name="Registro de CSTs Legados" sheetId="18" state="hidden" r:id="rId18"/>
    <sheet name="Fiscalização" sheetId="19" state="hidden" r:id="rId19"/>
    <sheet name="QDC temp (legados)" sheetId="20" state="hidden" r:id="rId20"/>
    <sheet name="Dados (Listas Suspensas)" sheetId="21" state="hidden" r:id="rId21"/>
    <sheet name="Erros no tipo de contrato" sheetId="22" state="hidden" r:id="rId22"/>
    <sheet name="Problemas no modelo" sheetId="23" state="hidden" r:id="rId23"/>
    <sheet name="Erros no nº de registro" sheetId="24" state="hidden" r:id="rId24"/>
    <sheet name="Contratos" sheetId="25" state="hidden" r:id="rId25"/>
    <sheet name="QDC_Contratos" sheetId="26" state="hidden" r:id="rId26"/>
    <sheet name="Contrato+QDC" sheetId="27" state="hidden" r:id="rId27"/>
  </sheets>
  <definedNames>
    <definedName name="_xlnm._FilterDatabase" localSheetId="9" hidden="1">'Capacidade Max diária - TCC'!$A$1:$D$239</definedName>
    <definedName name="_xlnm._FilterDatabase" localSheetId="18" hidden="1">Fiscalização!$A$1:$E$1</definedName>
    <definedName name="DadosExternos_1" localSheetId="24" hidden="1">'Contratos'!$A$1:$Q$1041</definedName>
    <definedName name="DadosExternos_1" localSheetId="25" hidden="1">QDC_Contratos!$A$1:$L$1102</definedName>
    <definedName name="DadosExternos_2" localSheetId="26" hidden="1">'Contrato+QDC'!$A$1:$AB$1053</definedName>
  </definedNames>
  <calcPr calcId="191028"/>
  <pivotCaches>
    <pivotCache cacheId="0"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500" i="3" l="1"/>
  <c r="J2501" i="3"/>
  <c r="J2502" i="3"/>
  <c r="J2503" i="3"/>
  <c r="J2504" i="3"/>
  <c r="J2505" i="3"/>
  <c r="J2506" i="3"/>
  <c r="J2507" i="3"/>
  <c r="J2508" i="3"/>
  <c r="J2509" i="3"/>
  <c r="J2510" i="3"/>
  <c r="J2511" i="3"/>
  <c r="L2500" i="3"/>
  <c r="L2501" i="3"/>
  <c r="M2501" i="3" s="1"/>
  <c r="L2502" i="3"/>
  <c r="M2502" i="3" s="1"/>
  <c r="L2503" i="3"/>
  <c r="M2503" i="3" s="1"/>
  <c r="L2504" i="3"/>
  <c r="M2504" i="3" s="1"/>
  <c r="L2505" i="3"/>
  <c r="L2506" i="3"/>
  <c r="L2507" i="3"/>
  <c r="L2508" i="3"/>
  <c r="L2509" i="3"/>
  <c r="M2509" i="3" s="1"/>
  <c r="L2510" i="3"/>
  <c r="M2510" i="3" s="1"/>
  <c r="L2511" i="3"/>
  <c r="M2511" i="3" s="1"/>
  <c r="M2500" i="3"/>
  <c r="M2505" i="3"/>
  <c r="M2506" i="3"/>
  <c r="M2507" i="3"/>
  <c r="M2508" i="3"/>
  <c r="E1101" i="22"/>
  <c r="E1100" i="22"/>
  <c r="E1099" i="22"/>
  <c r="E1098" i="22"/>
  <c r="E1097" i="22"/>
  <c r="E1096" i="22"/>
  <c r="E1095" i="22"/>
  <c r="E1094" i="22"/>
  <c r="E1093" i="22"/>
  <c r="E1092" i="22"/>
  <c r="E1091" i="22"/>
  <c r="E1090" i="22"/>
  <c r="E1089" i="22"/>
  <c r="E1088" i="22"/>
  <c r="E1087" i="22"/>
  <c r="E1086" i="22"/>
  <c r="E1085" i="22"/>
  <c r="E1084" i="22"/>
  <c r="E1083" i="22"/>
  <c r="E1082" i="22"/>
  <c r="E1081" i="22"/>
  <c r="E1080" i="22"/>
  <c r="E1079" i="22"/>
  <c r="E1078" i="22"/>
  <c r="E1077" i="22"/>
  <c r="E1076" i="22"/>
  <c r="E1075" i="22"/>
  <c r="E1074" i="22"/>
  <c r="E1073" i="22"/>
  <c r="E1072" i="22"/>
  <c r="E1071" i="22"/>
  <c r="E1070" i="22"/>
  <c r="E1069" i="22"/>
  <c r="E1068" i="22"/>
  <c r="E1067" i="22"/>
  <c r="E1066" i="22"/>
  <c r="E1065" i="22"/>
  <c r="E1064" i="22"/>
  <c r="E1063" i="22"/>
  <c r="E1062" i="22"/>
  <c r="E1061" i="22"/>
  <c r="E1060" i="22"/>
  <c r="E1059" i="22"/>
  <c r="E1058" i="22"/>
  <c r="E1057" i="22"/>
  <c r="E1056" i="22"/>
  <c r="E1055" i="22"/>
  <c r="E1054" i="22"/>
  <c r="E1053" i="22"/>
  <c r="E1052" i="22"/>
  <c r="E1051" i="22"/>
  <c r="E1050" i="22"/>
  <c r="E1049" i="22"/>
  <c r="E1048" i="22"/>
  <c r="E1047" i="22"/>
  <c r="E1046" i="22"/>
  <c r="E1045" i="22"/>
  <c r="E1044" i="22"/>
  <c r="E1043" i="22"/>
  <c r="E1042" i="22"/>
  <c r="E1041" i="22"/>
  <c r="E1040" i="22"/>
  <c r="E1039" i="22"/>
  <c r="E1038" i="22"/>
  <c r="E1037" i="22"/>
  <c r="E1036" i="22"/>
  <c r="E1035" i="22"/>
  <c r="E1034" i="22"/>
  <c r="E1033" i="22"/>
  <c r="E1032" i="22"/>
  <c r="E1031" i="22"/>
  <c r="E1030" i="22"/>
  <c r="E1029" i="22"/>
  <c r="E1028" i="22"/>
  <c r="E1027" i="22"/>
  <c r="E1026" i="22"/>
  <c r="E1025" i="22"/>
  <c r="E1024" i="22"/>
  <c r="E1023" i="22"/>
  <c r="E1022" i="22"/>
  <c r="E1021" i="22"/>
  <c r="E1020" i="22"/>
  <c r="E1019" i="22"/>
  <c r="E1018" i="22"/>
  <c r="E1017" i="22"/>
  <c r="E1016" i="22"/>
  <c r="E1015" i="22"/>
  <c r="E1014" i="22"/>
  <c r="E1013" i="22"/>
  <c r="E1012" i="22"/>
  <c r="E1011" i="22"/>
  <c r="E1010" i="22"/>
  <c r="E1009" i="22"/>
  <c r="E1008" i="22"/>
  <c r="E1007" i="22"/>
  <c r="E1006" i="22"/>
  <c r="E1005" i="22"/>
  <c r="E1004" i="22"/>
  <c r="E1003" i="22"/>
  <c r="E1002" i="22"/>
  <c r="E1001" i="22"/>
  <c r="E1000" i="22"/>
  <c r="E999" i="22"/>
  <c r="E998" i="22"/>
  <c r="E997" i="22"/>
  <c r="E996" i="22"/>
  <c r="E995" i="22"/>
  <c r="E994" i="22"/>
  <c r="E993" i="22"/>
  <c r="E992" i="22"/>
  <c r="E991" i="22"/>
  <c r="E990" i="22"/>
  <c r="E989" i="22"/>
  <c r="E988" i="22"/>
  <c r="E987" i="22"/>
  <c r="E986" i="22"/>
  <c r="E985" i="22"/>
  <c r="E984" i="22"/>
  <c r="E983" i="22"/>
  <c r="E982" i="22"/>
  <c r="E981" i="22"/>
  <c r="E980" i="22"/>
  <c r="E979" i="22"/>
  <c r="E978" i="22"/>
  <c r="E977" i="22"/>
  <c r="E976" i="22"/>
  <c r="E975" i="22"/>
  <c r="E974" i="22"/>
  <c r="E973" i="22"/>
  <c r="E972" i="22"/>
  <c r="E971" i="22"/>
  <c r="E970" i="22"/>
  <c r="E969" i="22"/>
  <c r="E968" i="22"/>
  <c r="E967" i="22"/>
  <c r="E966" i="22"/>
  <c r="E965" i="22"/>
  <c r="E964" i="22"/>
  <c r="E963" i="22"/>
  <c r="E962" i="22"/>
  <c r="E961" i="22"/>
  <c r="E960" i="22"/>
  <c r="E959" i="22"/>
  <c r="E958" i="22"/>
  <c r="E957" i="22"/>
  <c r="E956" i="22"/>
  <c r="E955" i="22"/>
  <c r="E954" i="22"/>
  <c r="E953" i="22"/>
  <c r="E952" i="22"/>
  <c r="E951" i="22"/>
  <c r="E950" i="22"/>
  <c r="E949" i="22"/>
  <c r="E948" i="22"/>
  <c r="E947" i="22"/>
  <c r="E946" i="22"/>
  <c r="E945" i="22"/>
  <c r="E944" i="22"/>
  <c r="E943" i="22"/>
  <c r="E942" i="22"/>
  <c r="E941" i="22"/>
  <c r="E940" i="22"/>
  <c r="E939" i="22"/>
  <c r="E938" i="22"/>
  <c r="E937" i="22"/>
  <c r="E936" i="22"/>
  <c r="E935" i="22"/>
  <c r="E934" i="22"/>
  <c r="E933" i="22"/>
  <c r="E932" i="22"/>
  <c r="E931" i="22"/>
  <c r="E930" i="22"/>
  <c r="E929" i="22"/>
  <c r="E928" i="22"/>
  <c r="E927" i="22"/>
  <c r="E926" i="22"/>
  <c r="E925" i="22"/>
  <c r="E924" i="22"/>
  <c r="E923" i="22"/>
  <c r="E922" i="22"/>
  <c r="E921" i="22"/>
  <c r="E920" i="22"/>
  <c r="E919" i="22"/>
  <c r="E918" i="22"/>
  <c r="E917" i="22"/>
  <c r="E916" i="22"/>
  <c r="E915" i="22"/>
  <c r="E914" i="22"/>
  <c r="E913" i="22"/>
  <c r="E912" i="22"/>
  <c r="E911" i="22"/>
  <c r="E910" i="22"/>
  <c r="E909" i="22"/>
  <c r="E908" i="22"/>
  <c r="E907" i="22"/>
  <c r="E906" i="22"/>
  <c r="E905" i="22"/>
  <c r="E904" i="22"/>
  <c r="E903" i="22"/>
  <c r="E902" i="22"/>
  <c r="E901" i="22"/>
  <c r="E900" i="22"/>
  <c r="E899" i="22"/>
  <c r="E898" i="22"/>
  <c r="E897" i="22"/>
  <c r="E896" i="22"/>
  <c r="E895" i="22"/>
  <c r="E894" i="22"/>
  <c r="E893" i="22"/>
  <c r="E892" i="22"/>
  <c r="E891" i="22"/>
  <c r="E890" i="22"/>
  <c r="E889" i="22"/>
  <c r="E888" i="22"/>
  <c r="E887" i="22"/>
  <c r="E886" i="22"/>
  <c r="E885" i="22"/>
  <c r="E884" i="22"/>
  <c r="E883" i="22"/>
  <c r="E882" i="22"/>
  <c r="E881" i="22"/>
  <c r="E880" i="22"/>
  <c r="E879" i="22"/>
  <c r="E878" i="22"/>
  <c r="E877" i="22"/>
  <c r="E876" i="22"/>
  <c r="E875" i="22"/>
  <c r="E874" i="22"/>
  <c r="E873" i="22"/>
  <c r="E872" i="22"/>
  <c r="E871" i="22"/>
  <c r="E870" i="22"/>
  <c r="E869" i="22"/>
  <c r="E868" i="22"/>
  <c r="E867" i="22"/>
  <c r="E866" i="22"/>
  <c r="E865" i="22"/>
  <c r="E864" i="22"/>
  <c r="E863" i="22"/>
  <c r="E862" i="22"/>
  <c r="E861" i="22"/>
  <c r="E860" i="22"/>
  <c r="E859" i="22"/>
  <c r="E858" i="22"/>
  <c r="E857" i="22"/>
  <c r="E856" i="22"/>
  <c r="E855" i="22"/>
  <c r="E854" i="22"/>
  <c r="E853" i="22"/>
  <c r="E852" i="22"/>
  <c r="E851" i="22"/>
  <c r="E850" i="22"/>
  <c r="E849" i="22"/>
  <c r="E848" i="22"/>
  <c r="E847" i="22"/>
  <c r="E846" i="22"/>
  <c r="E845" i="22"/>
  <c r="E844" i="22"/>
  <c r="E843" i="22"/>
  <c r="E842" i="22"/>
  <c r="E841" i="22"/>
  <c r="E840" i="22"/>
  <c r="E839" i="22"/>
  <c r="E838" i="22"/>
  <c r="E837" i="22"/>
  <c r="E836" i="22"/>
  <c r="E835" i="22"/>
  <c r="E834" i="22"/>
  <c r="E833" i="22"/>
  <c r="E832" i="22"/>
  <c r="E831" i="22"/>
  <c r="E830" i="22"/>
  <c r="E829" i="22"/>
  <c r="E828" i="22"/>
  <c r="E827" i="22"/>
  <c r="E826" i="22"/>
  <c r="E825" i="22"/>
  <c r="E824" i="22"/>
  <c r="E823" i="22"/>
  <c r="E822" i="22"/>
  <c r="E821" i="22"/>
  <c r="E820" i="22"/>
  <c r="E819" i="22"/>
  <c r="E818" i="22"/>
  <c r="E817" i="22"/>
  <c r="E816" i="22"/>
  <c r="E815" i="22"/>
  <c r="E814" i="22"/>
  <c r="E813" i="22"/>
  <c r="E812" i="22"/>
  <c r="E811" i="22"/>
  <c r="E810" i="22"/>
  <c r="E809" i="22"/>
  <c r="E808" i="22"/>
  <c r="E807" i="22"/>
  <c r="E806" i="22"/>
  <c r="E805" i="22"/>
  <c r="E804" i="22"/>
  <c r="E803" i="22"/>
  <c r="E802" i="22"/>
  <c r="E801" i="22"/>
  <c r="E800" i="22"/>
  <c r="E799" i="22"/>
  <c r="E798" i="22"/>
  <c r="E797" i="22"/>
  <c r="E796" i="22"/>
  <c r="E795" i="22"/>
  <c r="E794" i="22"/>
  <c r="E793" i="22"/>
  <c r="E792" i="22"/>
  <c r="E791" i="22"/>
  <c r="E790" i="22"/>
  <c r="E789" i="22"/>
  <c r="E788" i="22"/>
  <c r="E787" i="22"/>
  <c r="E786" i="22"/>
  <c r="E785" i="22"/>
  <c r="E784" i="22"/>
  <c r="E783" i="22"/>
  <c r="E782" i="22"/>
  <c r="E781" i="22"/>
  <c r="E780" i="22"/>
  <c r="E779" i="22"/>
  <c r="E778" i="22"/>
  <c r="E777" i="22"/>
  <c r="E776" i="22"/>
  <c r="E775" i="22"/>
  <c r="E774" i="22"/>
  <c r="E773" i="22"/>
  <c r="E772" i="22"/>
  <c r="E771" i="22"/>
  <c r="E770" i="22"/>
  <c r="E769" i="22"/>
  <c r="E768" i="22"/>
  <c r="E767" i="22"/>
  <c r="E766" i="22"/>
  <c r="E765" i="22"/>
  <c r="E764" i="22"/>
  <c r="E763" i="22"/>
  <c r="E762" i="22"/>
  <c r="E761" i="22"/>
  <c r="E760" i="22"/>
  <c r="E759" i="22"/>
  <c r="E758" i="22"/>
  <c r="E757" i="22"/>
  <c r="E756" i="22"/>
  <c r="E755" i="22"/>
  <c r="E754" i="22"/>
  <c r="E753" i="22"/>
  <c r="E752" i="22"/>
  <c r="E751" i="22"/>
  <c r="E750" i="22"/>
  <c r="E749" i="22"/>
  <c r="E748" i="22"/>
  <c r="E747" i="22"/>
  <c r="E746" i="22"/>
  <c r="E745" i="22"/>
  <c r="E744" i="22"/>
  <c r="E743" i="22"/>
  <c r="E742" i="22"/>
  <c r="E741" i="22"/>
  <c r="E740" i="22"/>
  <c r="E739" i="22"/>
  <c r="E738" i="22"/>
  <c r="E737" i="22"/>
  <c r="E736" i="22"/>
  <c r="E735" i="22"/>
  <c r="E734" i="22"/>
  <c r="E733" i="22"/>
  <c r="E732" i="22"/>
  <c r="E731" i="22"/>
  <c r="E730" i="22"/>
  <c r="E729" i="22"/>
  <c r="E728" i="22"/>
  <c r="E727" i="22"/>
  <c r="E726" i="22"/>
  <c r="E725" i="22"/>
  <c r="E724" i="22"/>
  <c r="E723" i="22"/>
  <c r="E722" i="22"/>
  <c r="E721" i="22"/>
  <c r="E720" i="22"/>
  <c r="E719" i="22"/>
  <c r="E718" i="22"/>
  <c r="E717" i="22"/>
  <c r="E716" i="22"/>
  <c r="E715" i="22"/>
  <c r="E714" i="22"/>
  <c r="E713" i="22"/>
  <c r="E712" i="22"/>
  <c r="E711" i="22"/>
  <c r="E710" i="22"/>
  <c r="E709" i="22"/>
  <c r="E708" i="22"/>
  <c r="E707" i="22"/>
  <c r="E706" i="22"/>
  <c r="E705" i="22"/>
  <c r="E704" i="22"/>
  <c r="E703" i="22"/>
  <c r="E702" i="22"/>
  <c r="E701" i="22"/>
  <c r="E700" i="22"/>
  <c r="E699" i="22"/>
  <c r="E698" i="22"/>
  <c r="E697" i="22"/>
  <c r="E696" i="22"/>
  <c r="E695" i="22"/>
  <c r="E694" i="22"/>
  <c r="E693" i="22"/>
  <c r="E692" i="22"/>
  <c r="E691" i="22"/>
  <c r="E690" i="22"/>
  <c r="E689" i="22"/>
  <c r="E688" i="22"/>
  <c r="E687" i="22"/>
  <c r="E686" i="22"/>
  <c r="E685" i="22"/>
  <c r="E684" i="22"/>
  <c r="E683" i="22"/>
  <c r="E682" i="22"/>
  <c r="E681" i="22"/>
  <c r="E680" i="22"/>
  <c r="E679" i="22"/>
  <c r="E678" i="22"/>
  <c r="E677" i="22"/>
  <c r="E676" i="22"/>
  <c r="E675" i="22"/>
  <c r="E674" i="22"/>
  <c r="E673" i="22"/>
  <c r="E672" i="22"/>
  <c r="E671" i="22"/>
  <c r="E670" i="22"/>
  <c r="E669" i="22"/>
  <c r="E668" i="22"/>
  <c r="E667" i="22"/>
  <c r="E666" i="22"/>
  <c r="E665" i="22"/>
  <c r="E664" i="22"/>
  <c r="E663" i="22"/>
  <c r="E662" i="22"/>
  <c r="E661" i="22"/>
  <c r="E660" i="22"/>
  <c r="E659" i="22"/>
  <c r="E658" i="22"/>
  <c r="E657" i="22"/>
  <c r="E656" i="22"/>
  <c r="E655" i="22"/>
  <c r="E654" i="22"/>
  <c r="E653" i="22"/>
  <c r="E652" i="22"/>
  <c r="E651" i="22"/>
  <c r="E650" i="22"/>
  <c r="E649" i="22"/>
  <c r="E648" i="22"/>
  <c r="E647" i="22"/>
  <c r="E646" i="22"/>
  <c r="E645" i="22"/>
  <c r="E644" i="22"/>
  <c r="E643" i="22"/>
  <c r="E642" i="22"/>
  <c r="E641" i="22"/>
  <c r="E640" i="22"/>
  <c r="E639" i="22"/>
  <c r="E638" i="22"/>
  <c r="E637" i="22"/>
  <c r="E636" i="22"/>
  <c r="E635" i="22"/>
  <c r="E634" i="22"/>
  <c r="E633" i="22"/>
  <c r="E632" i="22"/>
  <c r="E631" i="22"/>
  <c r="E630" i="22"/>
  <c r="E629" i="22"/>
  <c r="E628" i="22"/>
  <c r="E627" i="22"/>
  <c r="E626" i="22"/>
  <c r="E625" i="22"/>
  <c r="E624" i="22"/>
  <c r="E623" i="22"/>
  <c r="E622" i="22"/>
  <c r="E621" i="22"/>
  <c r="E620" i="22"/>
  <c r="E619" i="22"/>
  <c r="E618" i="22"/>
  <c r="E617" i="22"/>
  <c r="E616" i="22"/>
  <c r="E615" i="22"/>
  <c r="E614" i="22"/>
  <c r="E613" i="22"/>
  <c r="E612" i="22"/>
  <c r="E611" i="22"/>
  <c r="E610" i="22"/>
  <c r="E609" i="22"/>
  <c r="E608" i="22"/>
  <c r="E607" i="22"/>
  <c r="E606" i="22"/>
  <c r="E605" i="22"/>
  <c r="E604" i="22"/>
  <c r="E603" i="22"/>
  <c r="E602" i="22"/>
  <c r="E601" i="22"/>
  <c r="E600" i="22"/>
  <c r="E599" i="22"/>
  <c r="E598" i="22"/>
  <c r="E597" i="22"/>
  <c r="E596" i="22"/>
  <c r="E595" i="22"/>
  <c r="E594" i="22"/>
  <c r="E593" i="22"/>
  <c r="E592" i="22"/>
  <c r="E591" i="22"/>
  <c r="E590" i="22"/>
  <c r="E589" i="22"/>
  <c r="E588" i="22"/>
  <c r="E587" i="22"/>
  <c r="E586" i="22"/>
  <c r="E585" i="22"/>
  <c r="E584" i="22"/>
  <c r="E583" i="22"/>
  <c r="E582" i="22"/>
  <c r="E581" i="22"/>
  <c r="E580" i="22"/>
  <c r="E579" i="22"/>
  <c r="E578" i="22"/>
  <c r="E577" i="22"/>
  <c r="E576" i="22"/>
  <c r="E575" i="22"/>
  <c r="E574" i="22"/>
  <c r="E573" i="22"/>
  <c r="E572" i="22"/>
  <c r="E571" i="22"/>
  <c r="E570" i="22"/>
  <c r="E569" i="22"/>
  <c r="E568" i="22"/>
  <c r="E567" i="22"/>
  <c r="E566" i="22"/>
  <c r="E565" i="22"/>
  <c r="E564" i="22"/>
  <c r="E563" i="22"/>
  <c r="E562" i="22"/>
  <c r="E561" i="22"/>
  <c r="E560" i="22"/>
  <c r="E559" i="22"/>
  <c r="E558" i="22"/>
  <c r="E557" i="22"/>
  <c r="E556" i="22"/>
  <c r="E555" i="22"/>
  <c r="E554" i="22"/>
  <c r="E553" i="22"/>
  <c r="E552" i="22"/>
  <c r="E551" i="22"/>
  <c r="E550" i="22"/>
  <c r="E549" i="22"/>
  <c r="E548" i="22"/>
  <c r="E547" i="22"/>
  <c r="E546" i="22"/>
  <c r="E545" i="22"/>
  <c r="E544" i="22"/>
  <c r="E543" i="22"/>
  <c r="E542" i="22"/>
  <c r="E541" i="22"/>
  <c r="E540" i="22"/>
  <c r="E539" i="22"/>
  <c r="E538" i="22"/>
  <c r="E537" i="22"/>
  <c r="E536" i="22"/>
  <c r="E535" i="22"/>
  <c r="E534" i="22"/>
  <c r="E533" i="22"/>
  <c r="E532" i="22"/>
  <c r="E531" i="22"/>
  <c r="E530" i="22"/>
  <c r="E529" i="22"/>
  <c r="E528" i="22"/>
  <c r="E527" i="22"/>
  <c r="E526" i="22"/>
  <c r="E525" i="22"/>
  <c r="E524" i="22"/>
  <c r="E523" i="22"/>
  <c r="E522" i="22"/>
  <c r="E521" i="22"/>
  <c r="E520" i="22"/>
  <c r="E519" i="22"/>
  <c r="E518" i="22"/>
  <c r="E517" i="22"/>
  <c r="E516" i="22"/>
  <c r="E515" i="22"/>
  <c r="E514" i="22"/>
  <c r="E513" i="22"/>
  <c r="E512" i="22"/>
  <c r="E511" i="22"/>
  <c r="E510" i="22"/>
  <c r="E509" i="22"/>
  <c r="E508" i="22"/>
  <c r="E507" i="22"/>
  <c r="E506" i="22"/>
  <c r="E505" i="22"/>
  <c r="E504" i="22"/>
  <c r="E503" i="22"/>
  <c r="E502" i="22"/>
  <c r="E501" i="22"/>
  <c r="E500" i="22"/>
  <c r="E499" i="22"/>
  <c r="E498" i="22"/>
  <c r="E497" i="22"/>
  <c r="E496" i="22"/>
  <c r="E495" i="22"/>
  <c r="E494" i="22"/>
  <c r="E493" i="22"/>
  <c r="E492" i="22"/>
  <c r="E491" i="22"/>
  <c r="E490" i="22"/>
  <c r="E489" i="22"/>
  <c r="E488" i="22"/>
  <c r="E487" i="22"/>
  <c r="E486" i="22"/>
  <c r="E485" i="22"/>
  <c r="E484" i="22"/>
  <c r="E483" i="22"/>
  <c r="E482" i="22"/>
  <c r="E481" i="22"/>
  <c r="E480" i="22"/>
  <c r="E479" i="22"/>
  <c r="E478" i="22"/>
  <c r="E477" i="22"/>
  <c r="E476" i="22"/>
  <c r="E475" i="22"/>
  <c r="E474" i="22"/>
  <c r="E473" i="22"/>
  <c r="E472" i="22"/>
  <c r="E471" i="22"/>
  <c r="E470" i="22"/>
  <c r="E469" i="22"/>
  <c r="E468" i="22"/>
  <c r="E467" i="22"/>
  <c r="E466" i="22"/>
  <c r="E465" i="22"/>
  <c r="E464" i="22"/>
  <c r="E463" i="22"/>
  <c r="E462" i="22"/>
  <c r="E461" i="22"/>
  <c r="E460" i="22"/>
  <c r="E459" i="22"/>
  <c r="E458" i="22"/>
  <c r="E457" i="22"/>
  <c r="E456" i="22"/>
  <c r="E455" i="22"/>
  <c r="E454" i="22"/>
  <c r="E453" i="22"/>
  <c r="E452" i="22"/>
  <c r="E451" i="22"/>
  <c r="E450" i="22"/>
  <c r="E449" i="22"/>
  <c r="E448" i="22"/>
  <c r="E447" i="22"/>
  <c r="E446" i="22"/>
  <c r="E445" i="22"/>
  <c r="E444" i="22"/>
  <c r="E443" i="22"/>
  <c r="E442" i="22"/>
  <c r="E441" i="22"/>
  <c r="E440" i="22"/>
  <c r="E439" i="22"/>
  <c r="E438" i="22"/>
  <c r="E437" i="22"/>
  <c r="E436" i="22"/>
  <c r="E435" i="22"/>
  <c r="E434" i="22"/>
  <c r="E433" i="22"/>
  <c r="E432" i="22"/>
  <c r="E431" i="22"/>
  <c r="E430" i="22"/>
  <c r="E429" i="22"/>
  <c r="E428" i="22"/>
  <c r="E427" i="22"/>
  <c r="E426" i="22"/>
  <c r="E425" i="22"/>
  <c r="E424" i="22"/>
  <c r="E423" i="22"/>
  <c r="E422" i="22"/>
  <c r="E421" i="22"/>
  <c r="E420" i="22"/>
  <c r="E419" i="22"/>
  <c r="E418" i="22"/>
  <c r="E417" i="22"/>
  <c r="E416" i="22"/>
  <c r="E415" i="22"/>
  <c r="E414" i="22"/>
  <c r="E413" i="22"/>
  <c r="E412" i="22"/>
  <c r="E411" i="22"/>
  <c r="E410" i="22"/>
  <c r="E409" i="22"/>
  <c r="E408" i="22"/>
  <c r="E407" i="22"/>
  <c r="E406" i="22"/>
  <c r="E405" i="22"/>
  <c r="E404" i="22"/>
  <c r="E403" i="22"/>
  <c r="E402" i="22"/>
  <c r="E401" i="22"/>
  <c r="E400" i="22"/>
  <c r="E399" i="22"/>
  <c r="E398" i="22"/>
  <c r="E397" i="22"/>
  <c r="E396" i="22"/>
  <c r="E395" i="22"/>
  <c r="E394" i="22"/>
  <c r="E393" i="22"/>
  <c r="E392" i="22"/>
  <c r="E391" i="22"/>
  <c r="E390" i="22"/>
  <c r="E389" i="22"/>
  <c r="E388" i="22"/>
  <c r="E387" i="22"/>
  <c r="E386" i="22"/>
  <c r="E385" i="22"/>
  <c r="E384" i="22"/>
  <c r="E383" i="22"/>
  <c r="E382" i="22"/>
  <c r="E381" i="22"/>
  <c r="E380" i="22"/>
  <c r="E379" i="22"/>
  <c r="E378" i="22"/>
  <c r="E377" i="22"/>
  <c r="E376" i="22"/>
  <c r="E375" i="22"/>
  <c r="E374" i="22"/>
  <c r="E373" i="22"/>
  <c r="E372" i="22"/>
  <c r="E371" i="22"/>
  <c r="E370" i="22"/>
  <c r="E369" i="22"/>
  <c r="E368" i="22"/>
  <c r="E367" i="22"/>
  <c r="E366" i="22"/>
  <c r="E365" i="22"/>
  <c r="E364" i="22"/>
  <c r="E363" i="22"/>
  <c r="E362" i="22"/>
  <c r="E361" i="22"/>
  <c r="E360" i="22"/>
  <c r="E359" i="22"/>
  <c r="E358" i="22"/>
  <c r="E357" i="22"/>
  <c r="E356" i="22"/>
  <c r="E355" i="22"/>
  <c r="E354" i="22"/>
  <c r="E353" i="22"/>
  <c r="E352" i="22"/>
  <c r="E351" i="22"/>
  <c r="E350" i="22"/>
  <c r="E349" i="22"/>
  <c r="E348" i="22"/>
  <c r="E347" i="22"/>
  <c r="E346" i="22"/>
  <c r="E345" i="22"/>
  <c r="E344" i="22"/>
  <c r="E343" i="22"/>
  <c r="E342" i="22"/>
  <c r="E341" i="22"/>
  <c r="E340" i="22"/>
  <c r="E339" i="22"/>
  <c r="E338" i="22"/>
  <c r="E337" i="22"/>
  <c r="E336" i="22"/>
  <c r="E335" i="22"/>
  <c r="E334" i="22"/>
  <c r="E333" i="22"/>
  <c r="E332" i="22"/>
  <c r="E331" i="22"/>
  <c r="E330" i="22"/>
  <c r="E329" i="22"/>
  <c r="E328" i="22"/>
  <c r="E327" i="22"/>
  <c r="E326" i="22"/>
  <c r="E325" i="22"/>
  <c r="E324" i="22"/>
  <c r="E323" i="22"/>
  <c r="E322" i="22"/>
  <c r="E321" i="22"/>
  <c r="E320" i="22"/>
  <c r="E319" i="22"/>
  <c r="E318" i="22"/>
  <c r="E317" i="22"/>
  <c r="E316" i="22"/>
  <c r="E315" i="22"/>
  <c r="E314" i="22"/>
  <c r="E313" i="22"/>
  <c r="E312" i="22"/>
  <c r="E311" i="22"/>
  <c r="E310" i="22"/>
  <c r="E309" i="22"/>
  <c r="E308" i="22"/>
  <c r="E307" i="22"/>
  <c r="E306" i="22"/>
  <c r="E305" i="22"/>
  <c r="E304" i="22"/>
  <c r="E303" i="22"/>
  <c r="E302" i="22"/>
  <c r="E301" i="22"/>
  <c r="E300" i="22"/>
  <c r="E299" i="22"/>
  <c r="E298" i="22"/>
  <c r="E297" i="22"/>
  <c r="E296" i="22"/>
  <c r="E295" i="22"/>
  <c r="E294" i="22"/>
  <c r="E293"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2" i="22"/>
  <c r="E261" i="22"/>
  <c r="E260" i="22"/>
  <c r="E259" i="22"/>
  <c r="E258" i="22"/>
  <c r="E257" i="22"/>
  <c r="E256" i="22"/>
  <c r="E255" i="22"/>
  <c r="E254" i="22"/>
  <c r="E253" i="22"/>
  <c r="E252" i="22"/>
  <c r="E251" i="22"/>
  <c r="E250" i="22"/>
  <c r="E249" i="22"/>
  <c r="E248" i="22"/>
  <c r="E247" i="22"/>
  <c r="E246" i="22"/>
  <c r="E245" i="22"/>
  <c r="E244" i="22"/>
  <c r="E243" i="22"/>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12" i="22"/>
  <c r="E211" i="22"/>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29" i="22"/>
  <c r="E28" i="22"/>
  <c r="E27" i="22"/>
  <c r="E26" i="22"/>
  <c r="E25" i="22"/>
  <c r="E24" i="22"/>
  <c r="E23" i="22"/>
  <c r="E22" i="22"/>
  <c r="E21" i="22"/>
  <c r="E20" i="22"/>
  <c r="E19" i="22"/>
  <c r="E18" i="22"/>
  <c r="E17" i="22"/>
  <c r="E16" i="22"/>
  <c r="E15" i="22"/>
  <c r="E14" i="22"/>
  <c r="E13" i="22"/>
  <c r="E12" i="22"/>
  <c r="E11" i="22"/>
  <c r="E10" i="22"/>
  <c r="E9" i="22"/>
  <c r="E8" i="22"/>
  <c r="E7" i="22"/>
  <c r="E6" i="22"/>
  <c r="E5" i="22"/>
  <c r="E4" i="22"/>
  <c r="E3" i="22"/>
  <c r="E2" i="22"/>
  <c r="AD1053" i="27"/>
  <c r="AC1053" i="27"/>
  <c r="AD1052" i="27"/>
  <c r="AC1052" i="27"/>
  <c r="AD1051" i="27"/>
  <c r="AC1051" i="27"/>
  <c r="AD1050" i="27"/>
  <c r="AC1050" i="27"/>
  <c r="AD1049" i="27"/>
  <c r="AC1049" i="27"/>
  <c r="AD1048" i="27"/>
  <c r="AC1048" i="27"/>
  <c r="AD1047" i="27"/>
  <c r="AC1047" i="27"/>
  <c r="AD1046" i="27"/>
  <c r="AC1046" i="27"/>
  <c r="AD1045" i="27"/>
  <c r="AC1045" i="27"/>
  <c r="AD1044" i="27"/>
  <c r="AC1044" i="27"/>
  <c r="AD1043" i="27"/>
  <c r="AC1043" i="27"/>
  <c r="AD1042" i="27"/>
  <c r="AC1042" i="27"/>
  <c r="AD1041" i="27"/>
  <c r="AC1041" i="27"/>
  <c r="AD1040" i="27"/>
  <c r="AC1040" i="27"/>
  <c r="AD1039" i="27"/>
  <c r="AC1039" i="27"/>
  <c r="AD1038" i="27"/>
  <c r="AC1038" i="27"/>
  <c r="AD1037" i="27"/>
  <c r="AC1037" i="27"/>
  <c r="AD1036" i="27"/>
  <c r="AC1036" i="27"/>
  <c r="AD1035" i="27"/>
  <c r="AC1035" i="27"/>
  <c r="AD1034" i="27"/>
  <c r="AC1034" i="27"/>
  <c r="AD1033" i="27"/>
  <c r="AC1033" i="27"/>
  <c r="AD1032" i="27"/>
  <c r="AC1032" i="27"/>
  <c r="AD1031" i="27"/>
  <c r="AC1031" i="27"/>
  <c r="AD1030" i="27"/>
  <c r="AC1030" i="27"/>
  <c r="AD1029" i="27"/>
  <c r="AC1029" i="27"/>
  <c r="AD1028" i="27"/>
  <c r="AC1028" i="27"/>
  <c r="AD1027" i="27"/>
  <c r="AC1027" i="27"/>
  <c r="AD1026" i="27"/>
  <c r="AC1026" i="27"/>
  <c r="AD1025" i="27"/>
  <c r="AC1025" i="27"/>
  <c r="AD1024" i="27"/>
  <c r="AC1024" i="27"/>
  <c r="AD1023" i="27"/>
  <c r="AC1023" i="27"/>
  <c r="AD1022" i="27"/>
  <c r="AC1022" i="27"/>
  <c r="AD1021" i="27"/>
  <c r="AC1021" i="27"/>
  <c r="AD1020" i="27"/>
  <c r="AC1020" i="27"/>
  <c r="AD1019" i="27"/>
  <c r="AC1019" i="27"/>
  <c r="AD1018" i="27"/>
  <c r="AC1018" i="27"/>
  <c r="AD1017" i="27"/>
  <c r="AC1017" i="27"/>
  <c r="AD1016" i="27"/>
  <c r="AC1016" i="27"/>
  <c r="AD1015" i="27"/>
  <c r="AC1015" i="27"/>
  <c r="AD1014" i="27"/>
  <c r="AC1014" i="27"/>
  <c r="AD1013" i="27"/>
  <c r="AC1013" i="27"/>
  <c r="AD1012" i="27"/>
  <c r="AC1012" i="27"/>
  <c r="AD1011" i="27"/>
  <c r="AC1011" i="27"/>
  <c r="AD1010" i="27"/>
  <c r="AC1010" i="27"/>
  <c r="AD1009" i="27"/>
  <c r="AC1009" i="27"/>
  <c r="AD1008" i="27"/>
  <c r="AC1008" i="27"/>
  <c r="AD1007" i="27"/>
  <c r="AC1007" i="27"/>
  <c r="AD1006" i="27"/>
  <c r="AC1006" i="27"/>
  <c r="AD1005" i="27"/>
  <c r="AC1005" i="27"/>
  <c r="AD1004" i="27"/>
  <c r="AC1004" i="27"/>
  <c r="AD1003" i="27"/>
  <c r="AC1003" i="27"/>
  <c r="AD1002" i="27"/>
  <c r="AC1002" i="27"/>
  <c r="AD1001" i="27"/>
  <c r="AC1001" i="27"/>
  <c r="AD1000" i="27"/>
  <c r="AC1000" i="27"/>
  <c r="AD999" i="27"/>
  <c r="AC999" i="27"/>
  <c r="AD998" i="27"/>
  <c r="AC998" i="27"/>
  <c r="AD997" i="27"/>
  <c r="AC997" i="27"/>
  <c r="AD996" i="27"/>
  <c r="AC996" i="27"/>
  <c r="AD995" i="27"/>
  <c r="AC995" i="27"/>
  <c r="AD994" i="27"/>
  <c r="AC994" i="27"/>
  <c r="AD993" i="27"/>
  <c r="AC993" i="27"/>
  <c r="AD992" i="27"/>
  <c r="AC992" i="27"/>
  <c r="AD991" i="27"/>
  <c r="AC991" i="27"/>
  <c r="AD990" i="27"/>
  <c r="AC990" i="27"/>
  <c r="AD989" i="27"/>
  <c r="AC989" i="27"/>
  <c r="AD988" i="27"/>
  <c r="AC988" i="27"/>
  <c r="AD987" i="27"/>
  <c r="AC987" i="27"/>
  <c r="AD986" i="27"/>
  <c r="AC986" i="27"/>
  <c r="AD985" i="27"/>
  <c r="AC985" i="27"/>
  <c r="AD984" i="27"/>
  <c r="AC984" i="27"/>
  <c r="AD983" i="27"/>
  <c r="AC983" i="27"/>
  <c r="AD982" i="27"/>
  <c r="AC982" i="27"/>
  <c r="AD981" i="27"/>
  <c r="AC981" i="27"/>
  <c r="AD980" i="27"/>
  <c r="AC980" i="27"/>
  <c r="AD979" i="27"/>
  <c r="AC979" i="27"/>
  <c r="AD978" i="27"/>
  <c r="AC978" i="27"/>
  <c r="AD977" i="27"/>
  <c r="AC977" i="27"/>
  <c r="AD976" i="27"/>
  <c r="AC976" i="27"/>
  <c r="AD975" i="27"/>
  <c r="AC975" i="27"/>
  <c r="AD974" i="27"/>
  <c r="AC974" i="27"/>
  <c r="AD973" i="27"/>
  <c r="AC973" i="27"/>
  <c r="AD972" i="27"/>
  <c r="AC972" i="27"/>
  <c r="AD971" i="27"/>
  <c r="AC971" i="27"/>
  <c r="AD970" i="27"/>
  <c r="AC970" i="27"/>
  <c r="AD969" i="27"/>
  <c r="AC969" i="27"/>
  <c r="AD968" i="27"/>
  <c r="AC968" i="27"/>
  <c r="AD967" i="27"/>
  <c r="AC967" i="27"/>
  <c r="AD966" i="27"/>
  <c r="AC966" i="27"/>
  <c r="AD965" i="27"/>
  <c r="AC965" i="27"/>
  <c r="AD964" i="27"/>
  <c r="AC964" i="27"/>
  <c r="AD963" i="27"/>
  <c r="AC963" i="27"/>
  <c r="AD962" i="27"/>
  <c r="AC962" i="27"/>
  <c r="AD961" i="27"/>
  <c r="AC961" i="27"/>
  <c r="AD960" i="27"/>
  <c r="AC960" i="27"/>
  <c r="AD959" i="27"/>
  <c r="AC959" i="27"/>
  <c r="AD958" i="27"/>
  <c r="AC958" i="27"/>
  <c r="AD957" i="27"/>
  <c r="AC957" i="27"/>
  <c r="AD956" i="27"/>
  <c r="AC956" i="27"/>
  <c r="AD955" i="27"/>
  <c r="AC955" i="27"/>
  <c r="AD954" i="27"/>
  <c r="AC954" i="27"/>
  <c r="AD953" i="27"/>
  <c r="AC953" i="27"/>
  <c r="AD952" i="27"/>
  <c r="AC952" i="27"/>
  <c r="AD951" i="27"/>
  <c r="AC951" i="27"/>
  <c r="AD950" i="27"/>
  <c r="AC950" i="27"/>
  <c r="AD949" i="27"/>
  <c r="AC949" i="27"/>
  <c r="AD948" i="27"/>
  <c r="AC948" i="27"/>
  <c r="AD947" i="27"/>
  <c r="AC947" i="27"/>
  <c r="AD946" i="27"/>
  <c r="AC946" i="27"/>
  <c r="AD945" i="27"/>
  <c r="AC945" i="27"/>
  <c r="AD944" i="27"/>
  <c r="AC944" i="27"/>
  <c r="AD943" i="27"/>
  <c r="AC943" i="27"/>
  <c r="AD942" i="27"/>
  <c r="AC942" i="27"/>
  <c r="AD941" i="27"/>
  <c r="AC941" i="27"/>
  <c r="AD940" i="27"/>
  <c r="AC940" i="27"/>
  <c r="AD939" i="27"/>
  <c r="AC939" i="27"/>
  <c r="AD938" i="27"/>
  <c r="AC938" i="27"/>
  <c r="AD937" i="27"/>
  <c r="AC937" i="27"/>
  <c r="AD936" i="27"/>
  <c r="AC936" i="27"/>
  <c r="AD935" i="27"/>
  <c r="AC935" i="27"/>
  <c r="AD934" i="27"/>
  <c r="AC934" i="27"/>
  <c r="AD933" i="27"/>
  <c r="AC933" i="27"/>
  <c r="AD932" i="27"/>
  <c r="AC932" i="27"/>
  <c r="AD931" i="27"/>
  <c r="AC931" i="27"/>
  <c r="AD930" i="27"/>
  <c r="AC930" i="27"/>
  <c r="AD929" i="27"/>
  <c r="AC929" i="27"/>
  <c r="AD928" i="27"/>
  <c r="AC928" i="27"/>
  <c r="AD927" i="27"/>
  <c r="AC927" i="27"/>
  <c r="AD926" i="27"/>
  <c r="AC926" i="27"/>
  <c r="AD925" i="27"/>
  <c r="AC925" i="27"/>
  <c r="AD924" i="27"/>
  <c r="AC924" i="27"/>
  <c r="AD923" i="27"/>
  <c r="AC923" i="27"/>
  <c r="AD922" i="27"/>
  <c r="AC922" i="27"/>
  <c r="AD921" i="27"/>
  <c r="AC921" i="27"/>
  <c r="AD920" i="27"/>
  <c r="AC920" i="27"/>
  <c r="AD919" i="27"/>
  <c r="AC919" i="27"/>
  <c r="AD918" i="27"/>
  <c r="AC918" i="27"/>
  <c r="AD917" i="27"/>
  <c r="AC917" i="27"/>
  <c r="AD916" i="27"/>
  <c r="AC916" i="27"/>
  <c r="AD915" i="27"/>
  <c r="AC915" i="27"/>
  <c r="AD914" i="27"/>
  <c r="AC914" i="27"/>
  <c r="AD913" i="27"/>
  <c r="AC913" i="27"/>
  <c r="AD912" i="27"/>
  <c r="AC912" i="27"/>
  <c r="AD911" i="27"/>
  <c r="AC911" i="27"/>
  <c r="AD910" i="27"/>
  <c r="AC910" i="27"/>
  <c r="AD909" i="27"/>
  <c r="AC909" i="27"/>
  <c r="AD908" i="27"/>
  <c r="AC908" i="27"/>
  <c r="AD907" i="27"/>
  <c r="AC907" i="27"/>
  <c r="AD906" i="27"/>
  <c r="AC906" i="27"/>
  <c r="AD905" i="27"/>
  <c r="AC905" i="27"/>
  <c r="AD904" i="27"/>
  <c r="AC904" i="27"/>
  <c r="AD903" i="27"/>
  <c r="AC903" i="27"/>
  <c r="AD902" i="27"/>
  <c r="AC902" i="27"/>
  <c r="AD901" i="27"/>
  <c r="AC901" i="27"/>
  <c r="AD900" i="27"/>
  <c r="AC900" i="27"/>
  <c r="AD899" i="27"/>
  <c r="AC899" i="27"/>
  <c r="AD898" i="27"/>
  <c r="AC898" i="27"/>
  <c r="AD897" i="27"/>
  <c r="AC897" i="27"/>
  <c r="AD896" i="27"/>
  <c r="AC896" i="27"/>
  <c r="AD895" i="27"/>
  <c r="AC895" i="27"/>
  <c r="AD894" i="27"/>
  <c r="AC894" i="27"/>
  <c r="AD893" i="27"/>
  <c r="AC893" i="27"/>
  <c r="AD892" i="27"/>
  <c r="AC892" i="27"/>
  <c r="AD891" i="27"/>
  <c r="AC891" i="27"/>
  <c r="AD890" i="27"/>
  <c r="AC890" i="27"/>
  <c r="AD889" i="27"/>
  <c r="AC889" i="27"/>
  <c r="AD888" i="27"/>
  <c r="AC888" i="27"/>
  <c r="AD887" i="27"/>
  <c r="AC887" i="27"/>
  <c r="AD886" i="27"/>
  <c r="AC886" i="27"/>
  <c r="AD885" i="27"/>
  <c r="AC885" i="27"/>
  <c r="AD884" i="27"/>
  <c r="AC884" i="27"/>
  <c r="AD883" i="27"/>
  <c r="AC883" i="27"/>
  <c r="AD882" i="27"/>
  <c r="AC882" i="27"/>
  <c r="AD881" i="27"/>
  <c r="AC881" i="27"/>
  <c r="AD880" i="27"/>
  <c r="AC880" i="27"/>
  <c r="AD879" i="27"/>
  <c r="AC879" i="27"/>
  <c r="AD878" i="27"/>
  <c r="AC878" i="27"/>
  <c r="AD877" i="27"/>
  <c r="AC877" i="27"/>
  <c r="AD876" i="27"/>
  <c r="AC876" i="27"/>
  <c r="AD875" i="27"/>
  <c r="AC875" i="27"/>
  <c r="AD874" i="27"/>
  <c r="AC874" i="27"/>
  <c r="AD873" i="27"/>
  <c r="AC873" i="27"/>
  <c r="AD872" i="27"/>
  <c r="AC872" i="27"/>
  <c r="AD871" i="27"/>
  <c r="AC871" i="27"/>
  <c r="AD870" i="27"/>
  <c r="AC870" i="27"/>
  <c r="AD869" i="27"/>
  <c r="AC869" i="27"/>
  <c r="AD868" i="27"/>
  <c r="AC868" i="27"/>
  <c r="AD867" i="27"/>
  <c r="AC867" i="27"/>
  <c r="AD866" i="27"/>
  <c r="AC866" i="27"/>
  <c r="AD865" i="27"/>
  <c r="AC865" i="27"/>
  <c r="AD864" i="27"/>
  <c r="AC864" i="27"/>
  <c r="AD863" i="27"/>
  <c r="AC863" i="27"/>
  <c r="AD862" i="27"/>
  <c r="AC862" i="27"/>
  <c r="AD861" i="27"/>
  <c r="AC861" i="27"/>
  <c r="AD860" i="27"/>
  <c r="AC860" i="27"/>
  <c r="AD859" i="27"/>
  <c r="AC859" i="27"/>
  <c r="AD858" i="27"/>
  <c r="AC858" i="27"/>
  <c r="AD857" i="27"/>
  <c r="AC857" i="27"/>
  <c r="AD856" i="27"/>
  <c r="AC856" i="27"/>
  <c r="AD855" i="27"/>
  <c r="AC855" i="27"/>
  <c r="AD854" i="27"/>
  <c r="AC854" i="27"/>
  <c r="AD853" i="27"/>
  <c r="AC853" i="27"/>
  <c r="AD852" i="27"/>
  <c r="AC852" i="27"/>
  <c r="AD851" i="27"/>
  <c r="AC851" i="27"/>
  <c r="AD850" i="27"/>
  <c r="AC850" i="27"/>
  <c r="AD849" i="27"/>
  <c r="AC849" i="27"/>
  <c r="AD848" i="27"/>
  <c r="AC848" i="27"/>
  <c r="AD847" i="27"/>
  <c r="AC847" i="27"/>
  <c r="AD846" i="27"/>
  <c r="AC846" i="27"/>
  <c r="AD845" i="27"/>
  <c r="AC845" i="27"/>
  <c r="AD844" i="27"/>
  <c r="AC844" i="27"/>
  <c r="AD843" i="27"/>
  <c r="AC843" i="27"/>
  <c r="AD842" i="27"/>
  <c r="AC842" i="27"/>
  <c r="AD841" i="27"/>
  <c r="AC841" i="27"/>
  <c r="AD840" i="27"/>
  <c r="AC840" i="27"/>
  <c r="AD839" i="27"/>
  <c r="AC839" i="27"/>
  <c r="AD838" i="27"/>
  <c r="AC838" i="27"/>
  <c r="AD837" i="27"/>
  <c r="AC837" i="27"/>
  <c r="AD836" i="27"/>
  <c r="AC836" i="27"/>
  <c r="AD835" i="27"/>
  <c r="AC835" i="27"/>
  <c r="AD834" i="27"/>
  <c r="AC834" i="27"/>
  <c r="AD833" i="27"/>
  <c r="AC833" i="27"/>
  <c r="AD832" i="27"/>
  <c r="AC832" i="27"/>
  <c r="AD831" i="27"/>
  <c r="AC831" i="27"/>
  <c r="AD830" i="27"/>
  <c r="AC830" i="27"/>
  <c r="AD829" i="27"/>
  <c r="AC829" i="27"/>
  <c r="AD828" i="27"/>
  <c r="AC828" i="27"/>
  <c r="AD827" i="27"/>
  <c r="AC827" i="27"/>
  <c r="AD826" i="27"/>
  <c r="AC826" i="27"/>
  <c r="AD825" i="27"/>
  <c r="AC825" i="27"/>
  <c r="AD824" i="27"/>
  <c r="AC824" i="27"/>
  <c r="AD823" i="27"/>
  <c r="AC823" i="27"/>
  <c r="AD822" i="27"/>
  <c r="AC822" i="27"/>
  <c r="AD821" i="27"/>
  <c r="AC821" i="27"/>
  <c r="AD820" i="27"/>
  <c r="AC820" i="27"/>
  <c r="AD819" i="27"/>
  <c r="AC819" i="27"/>
  <c r="AD818" i="27"/>
  <c r="AC818" i="27"/>
  <c r="AD817" i="27"/>
  <c r="AC817" i="27"/>
  <c r="AD816" i="27"/>
  <c r="AC816" i="27"/>
  <c r="AD815" i="27"/>
  <c r="AC815" i="27"/>
  <c r="AD814" i="27"/>
  <c r="AC814" i="27"/>
  <c r="AD813" i="27"/>
  <c r="AC813" i="27"/>
  <c r="AD812" i="27"/>
  <c r="AC812" i="27"/>
  <c r="AD811" i="27"/>
  <c r="AC811" i="27"/>
  <c r="AD810" i="27"/>
  <c r="AC810" i="27"/>
  <c r="AD809" i="27"/>
  <c r="AC809" i="27"/>
  <c r="AD808" i="27"/>
  <c r="AC808" i="27"/>
  <c r="AD807" i="27"/>
  <c r="AC807" i="27"/>
  <c r="AD806" i="27"/>
  <c r="AC806" i="27"/>
  <c r="AD805" i="27"/>
  <c r="AC805" i="27"/>
  <c r="AD804" i="27"/>
  <c r="AC804" i="27"/>
  <c r="AD803" i="27"/>
  <c r="AC803" i="27"/>
  <c r="AD802" i="27"/>
  <c r="AC802" i="27"/>
  <c r="AD801" i="27"/>
  <c r="AC801" i="27"/>
  <c r="AD800" i="27"/>
  <c r="AC800" i="27"/>
  <c r="AD799" i="27"/>
  <c r="AC799" i="27"/>
  <c r="AD798" i="27"/>
  <c r="AC798" i="27"/>
  <c r="AD797" i="27"/>
  <c r="AC797" i="27"/>
  <c r="AD796" i="27"/>
  <c r="AC796" i="27"/>
  <c r="AD795" i="27"/>
  <c r="AC795" i="27"/>
  <c r="AD794" i="27"/>
  <c r="AC794" i="27"/>
  <c r="AD793" i="27"/>
  <c r="AC793" i="27"/>
  <c r="AD792" i="27"/>
  <c r="AC792" i="27"/>
  <c r="AD791" i="27"/>
  <c r="AC791" i="27"/>
  <c r="AD790" i="27"/>
  <c r="AC790" i="27"/>
  <c r="AD789" i="27"/>
  <c r="AC789" i="27"/>
  <c r="AD788" i="27"/>
  <c r="AC788" i="27"/>
  <c r="AD787" i="27"/>
  <c r="AC787" i="27"/>
  <c r="AD786" i="27"/>
  <c r="AC786" i="27"/>
  <c r="AD785" i="27"/>
  <c r="AC785" i="27"/>
  <c r="AD784" i="27"/>
  <c r="AC784" i="27"/>
  <c r="AD783" i="27"/>
  <c r="AC783" i="27"/>
  <c r="AD782" i="27"/>
  <c r="AC782" i="27"/>
  <c r="AD781" i="27"/>
  <c r="AC781" i="27"/>
  <c r="AD780" i="27"/>
  <c r="AC780" i="27"/>
  <c r="AD779" i="27"/>
  <c r="AC779" i="27"/>
  <c r="AD778" i="27"/>
  <c r="AC778" i="27"/>
  <c r="AD777" i="27"/>
  <c r="AC777" i="27"/>
  <c r="AD776" i="27"/>
  <c r="AC776" i="27"/>
  <c r="AD775" i="27"/>
  <c r="AC775" i="27"/>
  <c r="AD774" i="27"/>
  <c r="AC774" i="27"/>
  <c r="AD773" i="27"/>
  <c r="AC773" i="27"/>
  <c r="AD772" i="27"/>
  <c r="AC772" i="27"/>
  <c r="AD771" i="27"/>
  <c r="AC771" i="27"/>
  <c r="AD770" i="27"/>
  <c r="AC770" i="27"/>
  <c r="AD769" i="27"/>
  <c r="AC769" i="27"/>
  <c r="AD768" i="27"/>
  <c r="AC768" i="27"/>
  <c r="AD767" i="27"/>
  <c r="AC767" i="27"/>
  <c r="AD766" i="27"/>
  <c r="AC766" i="27"/>
  <c r="AD765" i="27"/>
  <c r="AC765" i="27"/>
  <c r="AD764" i="27"/>
  <c r="AC764" i="27"/>
  <c r="AD763" i="27"/>
  <c r="AC763" i="27"/>
  <c r="AD762" i="27"/>
  <c r="AC762" i="27"/>
  <c r="AD761" i="27"/>
  <c r="AC761" i="27"/>
  <c r="AD760" i="27"/>
  <c r="AC760" i="27"/>
  <c r="AD759" i="27"/>
  <c r="AC759" i="27"/>
  <c r="AD758" i="27"/>
  <c r="AC758" i="27"/>
  <c r="AD757" i="27"/>
  <c r="AC757" i="27"/>
  <c r="AD756" i="27"/>
  <c r="AC756" i="27"/>
  <c r="AD755" i="27"/>
  <c r="AC755" i="27"/>
  <c r="AD754" i="27"/>
  <c r="AC754" i="27"/>
  <c r="AD753" i="27"/>
  <c r="AC753" i="27"/>
  <c r="AD752" i="27"/>
  <c r="AC752" i="27"/>
  <c r="AD751" i="27"/>
  <c r="AC751" i="27"/>
  <c r="AD750" i="27"/>
  <c r="AC750" i="27"/>
  <c r="AD749" i="27"/>
  <c r="AC749" i="27"/>
  <c r="AD748" i="27"/>
  <c r="AC748" i="27"/>
  <c r="AD747" i="27"/>
  <c r="AC747" i="27"/>
  <c r="AD746" i="27"/>
  <c r="AC746" i="27"/>
  <c r="AD745" i="27"/>
  <c r="AC745" i="27"/>
  <c r="AD744" i="27"/>
  <c r="AC744" i="27"/>
  <c r="AD743" i="27"/>
  <c r="AC743" i="27"/>
  <c r="AD742" i="27"/>
  <c r="AC742" i="27"/>
  <c r="AD741" i="27"/>
  <c r="AC741" i="27"/>
  <c r="AD740" i="27"/>
  <c r="AC740" i="27"/>
  <c r="AD739" i="27"/>
  <c r="AC739" i="27"/>
  <c r="AD738" i="27"/>
  <c r="AC738" i="27"/>
  <c r="AD737" i="27"/>
  <c r="AC737" i="27"/>
  <c r="AD736" i="27"/>
  <c r="AC736" i="27"/>
  <c r="AD735" i="27"/>
  <c r="AC735" i="27"/>
  <c r="AD734" i="27"/>
  <c r="AC734" i="27"/>
  <c r="AD733" i="27"/>
  <c r="AC733" i="27"/>
  <c r="AD732" i="27"/>
  <c r="AC732" i="27"/>
  <c r="AD731" i="27"/>
  <c r="AC731" i="27"/>
  <c r="AD730" i="27"/>
  <c r="AC730" i="27"/>
  <c r="AD729" i="27"/>
  <c r="AC729" i="27"/>
  <c r="AD728" i="27"/>
  <c r="AC728" i="27"/>
  <c r="AD727" i="27"/>
  <c r="AC727" i="27"/>
  <c r="AD726" i="27"/>
  <c r="AC726" i="27"/>
  <c r="AD725" i="27"/>
  <c r="AC725" i="27"/>
  <c r="AD724" i="27"/>
  <c r="AC724" i="27"/>
  <c r="AD723" i="27"/>
  <c r="AC723" i="27"/>
  <c r="AD722" i="27"/>
  <c r="AC722" i="27"/>
  <c r="AD721" i="27"/>
  <c r="AC721" i="27"/>
  <c r="AD720" i="27"/>
  <c r="AC720" i="27"/>
  <c r="AD719" i="27"/>
  <c r="AC719" i="27"/>
  <c r="AD718" i="27"/>
  <c r="AC718" i="27"/>
  <c r="AD717" i="27"/>
  <c r="AC717" i="27"/>
  <c r="AD716" i="27"/>
  <c r="AC716" i="27"/>
  <c r="AD715" i="27"/>
  <c r="AC715" i="27"/>
  <c r="AD714" i="27"/>
  <c r="AC714" i="27"/>
  <c r="AD713" i="27"/>
  <c r="AC713" i="27"/>
  <c r="AD712" i="27"/>
  <c r="AC712" i="27"/>
  <c r="AD711" i="27"/>
  <c r="AC711" i="27"/>
  <c r="AD710" i="27"/>
  <c r="AC710" i="27"/>
  <c r="AD709" i="27"/>
  <c r="AC709" i="27"/>
  <c r="AD708" i="27"/>
  <c r="AC708" i="27"/>
  <c r="AD707" i="27"/>
  <c r="AC707" i="27"/>
  <c r="AD706" i="27"/>
  <c r="AC706" i="27"/>
  <c r="AD705" i="27"/>
  <c r="AC705" i="27"/>
  <c r="AD704" i="27"/>
  <c r="AC704" i="27"/>
  <c r="AD703" i="27"/>
  <c r="AC703" i="27"/>
  <c r="AD702" i="27"/>
  <c r="AC702" i="27"/>
  <c r="AD701" i="27"/>
  <c r="AC701" i="27"/>
  <c r="AD700" i="27"/>
  <c r="AC700" i="27"/>
  <c r="AD699" i="27"/>
  <c r="AC699" i="27"/>
  <c r="AD698" i="27"/>
  <c r="AC698" i="27"/>
  <c r="AD697" i="27"/>
  <c r="AC697" i="27"/>
  <c r="AD696" i="27"/>
  <c r="AC696" i="27"/>
  <c r="AD695" i="27"/>
  <c r="AC695" i="27"/>
  <c r="AD694" i="27"/>
  <c r="AC694" i="27"/>
  <c r="AD693" i="27"/>
  <c r="AC693" i="27"/>
  <c r="AD692" i="27"/>
  <c r="AC692" i="27"/>
  <c r="AD691" i="27"/>
  <c r="AC691" i="27"/>
  <c r="AD690" i="27"/>
  <c r="AC690" i="27"/>
  <c r="AD689" i="27"/>
  <c r="AC689" i="27"/>
  <c r="AD688" i="27"/>
  <c r="AC688" i="27"/>
  <c r="AD687" i="27"/>
  <c r="AC687" i="27"/>
  <c r="AD686" i="27"/>
  <c r="AC686" i="27"/>
  <c r="AD685" i="27"/>
  <c r="AC685" i="27"/>
  <c r="AD684" i="27"/>
  <c r="AC684" i="27"/>
  <c r="AD683" i="27"/>
  <c r="AC683" i="27"/>
  <c r="AD682" i="27"/>
  <c r="AC682" i="27"/>
  <c r="AD681" i="27"/>
  <c r="AC681" i="27"/>
  <c r="AD680" i="27"/>
  <c r="AC680" i="27"/>
  <c r="AD679" i="27"/>
  <c r="AC679" i="27"/>
  <c r="AD678" i="27"/>
  <c r="AC678" i="27"/>
  <c r="AD677" i="27"/>
  <c r="AC677" i="27"/>
  <c r="AD676" i="27"/>
  <c r="AC676" i="27"/>
  <c r="AD675" i="27"/>
  <c r="AC675" i="27"/>
  <c r="AD674" i="27"/>
  <c r="AC674" i="27"/>
  <c r="AD673" i="27"/>
  <c r="AC673" i="27"/>
  <c r="AD672" i="27"/>
  <c r="AC672" i="27"/>
  <c r="AD671" i="27"/>
  <c r="AC671" i="27"/>
  <c r="AD670" i="27"/>
  <c r="AC670" i="27"/>
  <c r="AD669" i="27"/>
  <c r="AC669" i="27"/>
  <c r="AD668" i="27"/>
  <c r="AC668" i="27"/>
  <c r="AD667" i="27"/>
  <c r="AC667" i="27"/>
  <c r="AD666" i="27"/>
  <c r="AC666" i="27"/>
  <c r="AD665" i="27"/>
  <c r="AC665" i="27"/>
  <c r="AD664" i="27"/>
  <c r="AC664" i="27"/>
  <c r="AD663" i="27"/>
  <c r="AC663" i="27"/>
  <c r="AD662" i="27"/>
  <c r="AC662" i="27"/>
  <c r="AD661" i="27"/>
  <c r="AC661" i="27"/>
  <c r="AD660" i="27"/>
  <c r="AC660" i="27"/>
  <c r="AD659" i="27"/>
  <c r="AC659" i="27"/>
  <c r="AD658" i="27"/>
  <c r="AC658" i="27"/>
  <c r="AD657" i="27"/>
  <c r="AC657" i="27"/>
  <c r="AD656" i="27"/>
  <c r="AC656" i="27"/>
  <c r="AD655" i="27"/>
  <c r="AC655" i="27"/>
  <c r="AD654" i="27"/>
  <c r="AC654" i="27"/>
  <c r="AD653" i="27"/>
  <c r="AC653" i="27"/>
  <c r="AD652" i="27"/>
  <c r="AC652" i="27"/>
  <c r="AD651" i="27"/>
  <c r="AC651" i="27"/>
  <c r="AD650" i="27"/>
  <c r="AC650" i="27"/>
  <c r="AD649" i="27"/>
  <c r="AC649" i="27"/>
  <c r="AD648" i="27"/>
  <c r="AC648" i="27"/>
  <c r="AD647" i="27"/>
  <c r="AC647" i="27"/>
  <c r="AD646" i="27"/>
  <c r="AC646" i="27"/>
  <c r="AD645" i="27"/>
  <c r="AC645" i="27"/>
  <c r="AD644" i="27"/>
  <c r="AC644" i="27"/>
  <c r="AD643" i="27"/>
  <c r="AC643" i="27"/>
  <c r="AD642" i="27"/>
  <c r="AC642" i="27"/>
  <c r="AD641" i="27"/>
  <c r="AC641" i="27"/>
  <c r="AD640" i="27"/>
  <c r="AC640" i="27"/>
  <c r="AD639" i="27"/>
  <c r="AC639" i="27"/>
  <c r="AD638" i="27"/>
  <c r="AC638" i="27"/>
  <c r="AD637" i="27"/>
  <c r="AC637" i="27"/>
  <c r="AD636" i="27"/>
  <c r="AC636" i="27"/>
  <c r="AD635" i="27"/>
  <c r="AC635" i="27"/>
  <c r="AD634" i="27"/>
  <c r="AC634" i="27"/>
  <c r="AD633" i="27"/>
  <c r="AC633" i="27"/>
  <c r="AD632" i="27"/>
  <c r="AC632" i="27"/>
  <c r="AD631" i="27"/>
  <c r="AC631" i="27"/>
  <c r="AD630" i="27"/>
  <c r="AC630" i="27"/>
  <c r="AD629" i="27"/>
  <c r="AC629" i="27"/>
  <c r="AD628" i="27"/>
  <c r="AC628" i="27"/>
  <c r="AD627" i="27"/>
  <c r="AC627" i="27"/>
  <c r="AD626" i="27"/>
  <c r="AC626" i="27"/>
  <c r="AD625" i="27"/>
  <c r="AC625" i="27"/>
  <c r="AD624" i="27"/>
  <c r="AC624" i="27"/>
  <c r="AD623" i="27"/>
  <c r="AC623" i="27"/>
  <c r="AD622" i="27"/>
  <c r="AC622" i="27"/>
  <c r="AD621" i="27"/>
  <c r="AC621" i="27"/>
  <c r="AD620" i="27"/>
  <c r="AC620" i="27"/>
  <c r="AD619" i="27"/>
  <c r="AC619" i="27"/>
  <c r="AD618" i="27"/>
  <c r="AC618" i="27"/>
  <c r="AD617" i="27"/>
  <c r="AC617" i="27"/>
  <c r="AD616" i="27"/>
  <c r="AC616" i="27"/>
  <c r="AD615" i="27"/>
  <c r="AC615" i="27"/>
  <c r="AD614" i="27"/>
  <c r="AC614" i="27"/>
  <c r="AD613" i="27"/>
  <c r="AC613" i="27"/>
  <c r="AD612" i="27"/>
  <c r="AC612" i="27"/>
  <c r="AD611" i="27"/>
  <c r="AC611" i="27"/>
  <c r="AD610" i="27"/>
  <c r="AC610" i="27"/>
  <c r="AD609" i="27"/>
  <c r="AC609" i="27"/>
  <c r="AD608" i="27"/>
  <c r="AC608" i="27"/>
  <c r="AD607" i="27"/>
  <c r="AC607" i="27"/>
  <c r="AD606" i="27"/>
  <c r="AC606" i="27"/>
  <c r="AD605" i="27"/>
  <c r="AC605" i="27"/>
  <c r="AD604" i="27"/>
  <c r="AC604" i="27"/>
  <c r="AD603" i="27"/>
  <c r="AC603" i="27"/>
  <c r="AD602" i="27"/>
  <c r="AC602" i="27"/>
  <c r="AD601" i="27"/>
  <c r="AC601" i="27"/>
  <c r="AD600" i="27"/>
  <c r="AC600" i="27"/>
  <c r="AD599" i="27"/>
  <c r="AC599" i="27"/>
  <c r="AD598" i="27"/>
  <c r="AC598" i="27"/>
  <c r="AD597" i="27"/>
  <c r="AC597" i="27"/>
  <c r="AD596" i="27"/>
  <c r="AC596" i="27"/>
  <c r="AD595" i="27"/>
  <c r="AC595" i="27"/>
  <c r="AD594" i="27"/>
  <c r="AC594" i="27"/>
  <c r="AD593" i="27"/>
  <c r="AC593" i="27"/>
  <c r="AD592" i="27"/>
  <c r="AC592" i="27"/>
  <c r="AD591" i="27"/>
  <c r="AC591" i="27"/>
  <c r="AD590" i="27"/>
  <c r="AC590" i="27"/>
  <c r="AD589" i="27"/>
  <c r="AC589" i="27"/>
  <c r="AD588" i="27"/>
  <c r="AC588" i="27"/>
  <c r="AD587" i="27"/>
  <c r="AC587" i="27"/>
  <c r="AD586" i="27"/>
  <c r="AC586" i="27"/>
  <c r="AD585" i="27"/>
  <c r="AC585" i="27"/>
  <c r="AD584" i="27"/>
  <c r="AC584" i="27"/>
  <c r="AD583" i="27"/>
  <c r="AC583" i="27"/>
  <c r="AD582" i="27"/>
  <c r="AC582" i="27"/>
  <c r="AD581" i="27"/>
  <c r="AC581" i="27"/>
  <c r="AD580" i="27"/>
  <c r="AC580" i="27"/>
  <c r="AD579" i="27"/>
  <c r="AC579" i="27"/>
  <c r="AD578" i="27"/>
  <c r="AC578" i="27"/>
  <c r="AD577" i="27"/>
  <c r="AC577" i="27"/>
  <c r="AD576" i="27"/>
  <c r="AC576" i="27"/>
  <c r="AD575" i="27"/>
  <c r="AC575" i="27"/>
  <c r="AD574" i="27"/>
  <c r="AC574" i="27"/>
  <c r="AD573" i="27"/>
  <c r="AC573" i="27"/>
  <c r="AD572" i="27"/>
  <c r="AC572" i="27"/>
  <c r="AD571" i="27"/>
  <c r="AC571" i="27"/>
  <c r="AD570" i="27"/>
  <c r="AC570" i="27"/>
  <c r="AD569" i="27"/>
  <c r="AC569" i="27"/>
  <c r="AD568" i="27"/>
  <c r="AC568" i="27"/>
  <c r="AD567" i="27"/>
  <c r="AC567" i="27"/>
  <c r="AD566" i="27"/>
  <c r="AC566" i="27"/>
  <c r="AD565" i="27"/>
  <c r="AC565" i="27"/>
  <c r="AD564" i="27"/>
  <c r="AC564" i="27"/>
  <c r="AD563" i="27"/>
  <c r="AC563" i="27"/>
  <c r="AD562" i="27"/>
  <c r="AC562" i="27"/>
  <c r="AD561" i="27"/>
  <c r="AC561" i="27"/>
  <c r="AD560" i="27"/>
  <c r="AC560" i="27"/>
  <c r="AD559" i="27"/>
  <c r="AC559" i="27"/>
  <c r="AD558" i="27"/>
  <c r="AC558" i="27"/>
  <c r="AD557" i="27"/>
  <c r="AC557" i="27"/>
  <c r="AD556" i="27"/>
  <c r="AC556" i="27"/>
  <c r="AD555" i="27"/>
  <c r="AC555" i="27"/>
  <c r="AD554" i="27"/>
  <c r="AC554" i="27"/>
  <c r="AD553" i="27"/>
  <c r="AC553" i="27"/>
  <c r="AD552" i="27"/>
  <c r="AC552" i="27"/>
  <c r="AD551" i="27"/>
  <c r="AC551" i="27"/>
  <c r="AD550" i="27"/>
  <c r="AC550" i="27"/>
  <c r="AD549" i="27"/>
  <c r="AC549" i="27"/>
  <c r="AD548" i="27"/>
  <c r="AC548" i="27"/>
  <c r="AD547" i="27"/>
  <c r="AC547" i="27"/>
  <c r="AD546" i="27"/>
  <c r="AC546" i="27"/>
  <c r="AD545" i="27"/>
  <c r="AC545" i="27"/>
  <c r="AD544" i="27"/>
  <c r="AC544" i="27"/>
  <c r="AD543" i="27"/>
  <c r="AC543" i="27"/>
  <c r="AD542" i="27"/>
  <c r="AC542" i="27"/>
  <c r="AD541" i="27"/>
  <c r="AC541" i="27"/>
  <c r="AD540" i="27"/>
  <c r="AC540" i="27"/>
  <c r="AD539" i="27"/>
  <c r="AC539" i="27"/>
  <c r="AD538" i="27"/>
  <c r="AC538" i="27"/>
  <c r="AD537" i="27"/>
  <c r="AC537" i="27"/>
  <c r="AD536" i="27"/>
  <c r="AC536" i="27"/>
  <c r="AD535" i="27"/>
  <c r="AC535" i="27"/>
  <c r="AD534" i="27"/>
  <c r="AC534" i="27"/>
  <c r="AD533" i="27"/>
  <c r="AC533" i="27"/>
  <c r="AD532" i="27"/>
  <c r="AC532" i="27"/>
  <c r="AD531" i="27"/>
  <c r="AC531" i="27"/>
  <c r="AD530" i="27"/>
  <c r="AC530" i="27"/>
  <c r="AD529" i="27"/>
  <c r="AC529" i="27"/>
  <c r="AD528" i="27"/>
  <c r="AC528" i="27"/>
  <c r="AD527" i="27"/>
  <c r="AC527" i="27"/>
  <c r="AD526" i="27"/>
  <c r="AC526" i="27"/>
  <c r="AD525" i="27"/>
  <c r="AC525" i="27"/>
  <c r="AD524" i="27"/>
  <c r="AC524" i="27"/>
  <c r="AD523" i="27"/>
  <c r="AC523" i="27"/>
  <c r="AD522" i="27"/>
  <c r="AC522" i="27"/>
  <c r="AD521" i="27"/>
  <c r="AC521" i="27"/>
  <c r="AD520" i="27"/>
  <c r="AC520" i="27"/>
  <c r="AD519" i="27"/>
  <c r="AC519" i="27"/>
  <c r="AD518" i="27"/>
  <c r="AC518" i="27"/>
  <c r="AD517" i="27"/>
  <c r="AC517" i="27"/>
  <c r="AD516" i="27"/>
  <c r="AC516" i="27"/>
  <c r="AD515" i="27"/>
  <c r="AC515" i="27"/>
  <c r="AD514" i="27"/>
  <c r="AC514" i="27"/>
  <c r="AD513" i="27"/>
  <c r="AC513" i="27"/>
  <c r="AD512" i="27"/>
  <c r="AC512" i="27"/>
  <c r="AD511" i="27"/>
  <c r="AC511" i="27"/>
  <c r="AD510" i="27"/>
  <c r="AC510" i="27"/>
  <c r="AD509" i="27"/>
  <c r="AC509" i="27"/>
  <c r="AD508" i="27"/>
  <c r="AC508" i="27"/>
  <c r="AD507" i="27"/>
  <c r="AC507" i="27"/>
  <c r="AD506" i="27"/>
  <c r="AC506" i="27"/>
  <c r="AD505" i="27"/>
  <c r="AC505" i="27"/>
  <c r="AD504" i="27"/>
  <c r="AC504" i="27"/>
  <c r="AD503" i="27"/>
  <c r="AC503" i="27"/>
  <c r="AD502" i="27"/>
  <c r="AC502" i="27"/>
  <c r="AD501" i="27"/>
  <c r="AC501" i="27"/>
  <c r="AD500" i="27"/>
  <c r="AC500" i="27"/>
  <c r="AD499" i="27"/>
  <c r="AC499" i="27"/>
  <c r="AD498" i="27"/>
  <c r="AC498" i="27"/>
  <c r="AD497" i="27"/>
  <c r="AC497" i="27"/>
  <c r="AD496" i="27"/>
  <c r="AC496" i="27"/>
  <c r="AD495" i="27"/>
  <c r="AC495" i="27"/>
  <c r="AD494" i="27"/>
  <c r="AC494" i="27"/>
  <c r="AD493" i="27"/>
  <c r="AC493" i="27"/>
  <c r="AD492" i="27"/>
  <c r="AC492" i="27"/>
  <c r="AD491" i="27"/>
  <c r="AC491" i="27"/>
  <c r="AD490" i="27"/>
  <c r="AC490" i="27"/>
  <c r="AD489" i="27"/>
  <c r="AC489" i="27"/>
  <c r="AD488" i="27"/>
  <c r="AC488" i="27"/>
  <c r="AD487" i="27"/>
  <c r="AC487" i="27"/>
  <c r="AD486" i="27"/>
  <c r="AC486" i="27"/>
  <c r="AD485" i="27"/>
  <c r="AC485" i="27"/>
  <c r="AD484" i="27"/>
  <c r="AC484" i="27"/>
  <c r="AD483" i="27"/>
  <c r="AC483" i="27"/>
  <c r="AD482" i="27"/>
  <c r="AC482" i="27"/>
  <c r="AD481" i="27"/>
  <c r="AC481" i="27"/>
  <c r="AD480" i="27"/>
  <c r="AC480" i="27"/>
  <c r="AD479" i="27"/>
  <c r="AC479" i="27"/>
  <c r="AD478" i="27"/>
  <c r="AC478" i="27"/>
  <c r="AD477" i="27"/>
  <c r="AC477" i="27"/>
  <c r="AD476" i="27"/>
  <c r="AC476" i="27"/>
  <c r="AD475" i="27"/>
  <c r="AC475" i="27"/>
  <c r="AD474" i="27"/>
  <c r="AC474" i="27"/>
  <c r="AD473" i="27"/>
  <c r="AC473" i="27"/>
  <c r="AD472" i="27"/>
  <c r="AC472" i="27"/>
  <c r="AD471" i="27"/>
  <c r="AC471" i="27"/>
  <c r="AD470" i="27"/>
  <c r="AC470" i="27"/>
  <c r="AD469" i="27"/>
  <c r="AC469" i="27"/>
  <c r="AD468" i="27"/>
  <c r="AC468" i="27"/>
  <c r="AD467" i="27"/>
  <c r="AC467" i="27"/>
  <c r="AD466" i="27"/>
  <c r="AC466" i="27"/>
  <c r="AD465" i="27"/>
  <c r="AC465" i="27"/>
  <c r="AD464" i="27"/>
  <c r="AC464" i="27"/>
  <c r="AD463" i="27"/>
  <c r="AC463" i="27"/>
  <c r="AD462" i="27"/>
  <c r="AC462" i="27"/>
  <c r="AD461" i="27"/>
  <c r="AC461" i="27"/>
  <c r="AD460" i="27"/>
  <c r="AC460" i="27"/>
  <c r="AD459" i="27"/>
  <c r="AC459" i="27"/>
  <c r="AD458" i="27"/>
  <c r="AC458" i="27"/>
  <c r="AD457" i="27"/>
  <c r="AC457" i="27"/>
  <c r="AD456" i="27"/>
  <c r="AC456" i="27"/>
  <c r="AD455" i="27"/>
  <c r="AC455" i="27"/>
  <c r="AD454" i="27"/>
  <c r="AC454" i="27"/>
  <c r="AD453" i="27"/>
  <c r="AC453" i="27"/>
  <c r="AD452" i="27"/>
  <c r="AC452" i="27"/>
  <c r="AD451" i="27"/>
  <c r="AC451" i="27"/>
  <c r="AD450" i="27"/>
  <c r="AC450" i="27"/>
  <c r="AD449" i="27"/>
  <c r="AC449" i="27"/>
  <c r="AD448" i="27"/>
  <c r="AC448" i="27"/>
  <c r="AD447" i="27"/>
  <c r="AC447" i="27"/>
  <c r="AD446" i="27"/>
  <c r="AC446" i="27"/>
  <c r="AD445" i="27"/>
  <c r="AC445" i="27"/>
  <c r="AD444" i="27"/>
  <c r="AC444" i="27"/>
  <c r="AD443" i="27"/>
  <c r="AC443" i="27"/>
  <c r="AD442" i="27"/>
  <c r="AC442" i="27"/>
  <c r="AD441" i="27"/>
  <c r="AC441" i="27"/>
  <c r="AD440" i="27"/>
  <c r="AC440" i="27"/>
  <c r="AD439" i="27"/>
  <c r="AC439" i="27"/>
  <c r="AD438" i="27"/>
  <c r="AC438" i="27"/>
  <c r="AD437" i="27"/>
  <c r="AC437" i="27"/>
  <c r="AD436" i="27"/>
  <c r="AC436" i="27"/>
  <c r="AD435" i="27"/>
  <c r="AC435" i="27"/>
  <c r="AD434" i="27"/>
  <c r="AC434" i="27"/>
  <c r="AD433" i="27"/>
  <c r="AC433" i="27"/>
  <c r="AD432" i="27"/>
  <c r="AC432" i="27"/>
  <c r="AD431" i="27"/>
  <c r="AC431" i="27"/>
  <c r="AD430" i="27"/>
  <c r="AC430" i="27"/>
  <c r="AD429" i="27"/>
  <c r="AC429" i="27"/>
  <c r="AD428" i="27"/>
  <c r="AC428" i="27"/>
  <c r="AD427" i="27"/>
  <c r="AC427" i="27"/>
  <c r="AD426" i="27"/>
  <c r="AC426" i="27"/>
  <c r="AD425" i="27"/>
  <c r="AC425" i="27"/>
  <c r="AD424" i="27"/>
  <c r="AC424" i="27"/>
  <c r="AD423" i="27"/>
  <c r="AC423" i="27"/>
  <c r="AD422" i="27"/>
  <c r="AC422" i="27"/>
  <c r="AD421" i="27"/>
  <c r="AC421" i="27"/>
  <c r="AD420" i="27"/>
  <c r="AC420" i="27"/>
  <c r="AD419" i="27"/>
  <c r="AC419" i="27"/>
  <c r="AD418" i="27"/>
  <c r="AC418" i="27"/>
  <c r="AD417" i="27"/>
  <c r="AC417" i="27"/>
  <c r="AD416" i="27"/>
  <c r="AC416" i="27"/>
  <c r="AD415" i="27"/>
  <c r="AC415" i="27"/>
  <c r="AD414" i="27"/>
  <c r="AC414" i="27"/>
  <c r="AD413" i="27"/>
  <c r="AC413" i="27"/>
  <c r="AD412" i="27"/>
  <c r="AC412" i="27"/>
  <c r="AD411" i="27"/>
  <c r="AC411" i="27"/>
  <c r="AD410" i="27"/>
  <c r="AC410" i="27"/>
  <c r="AD409" i="27"/>
  <c r="AC409" i="27"/>
  <c r="AD408" i="27"/>
  <c r="AC408" i="27"/>
  <c r="AD407" i="27"/>
  <c r="AC407" i="27"/>
  <c r="AD406" i="27"/>
  <c r="AC406" i="27"/>
  <c r="AD405" i="27"/>
  <c r="AC405" i="27"/>
  <c r="AD404" i="27"/>
  <c r="AC404" i="27"/>
  <c r="AD403" i="27"/>
  <c r="AC403" i="27"/>
  <c r="AD402" i="27"/>
  <c r="AC402" i="27"/>
  <c r="AD401" i="27"/>
  <c r="AC401" i="27"/>
  <c r="AD400" i="27"/>
  <c r="AC400" i="27"/>
  <c r="AD399" i="27"/>
  <c r="AC399" i="27"/>
  <c r="AD398" i="27"/>
  <c r="AC398" i="27"/>
  <c r="AD397" i="27"/>
  <c r="AC397" i="27"/>
  <c r="AD396" i="27"/>
  <c r="AC396" i="27"/>
  <c r="AD395" i="27"/>
  <c r="AC395" i="27"/>
  <c r="AD394" i="27"/>
  <c r="AC394" i="27"/>
  <c r="AD393" i="27"/>
  <c r="AC393" i="27"/>
  <c r="AD392" i="27"/>
  <c r="AC392" i="27"/>
  <c r="AD391" i="27"/>
  <c r="AC391" i="27"/>
  <c r="AD390" i="27"/>
  <c r="AC390" i="27"/>
  <c r="AD389" i="27"/>
  <c r="AC389" i="27"/>
  <c r="AD388" i="27"/>
  <c r="AC388" i="27"/>
  <c r="AD387" i="27"/>
  <c r="AC387" i="27"/>
  <c r="AD386" i="27"/>
  <c r="AC386" i="27"/>
  <c r="AD385" i="27"/>
  <c r="AC385" i="27"/>
  <c r="AD384" i="27"/>
  <c r="AC384" i="27"/>
  <c r="AD383" i="27"/>
  <c r="AC383" i="27"/>
  <c r="AD382" i="27"/>
  <c r="AC382" i="27"/>
  <c r="AD381" i="27"/>
  <c r="AC381" i="27"/>
  <c r="AD380" i="27"/>
  <c r="AC380" i="27"/>
  <c r="AD379" i="27"/>
  <c r="AC379" i="27"/>
  <c r="AD378" i="27"/>
  <c r="AC378" i="27"/>
  <c r="AD377" i="27"/>
  <c r="AC377" i="27"/>
  <c r="AD376" i="27"/>
  <c r="AC376" i="27"/>
  <c r="AD375" i="27"/>
  <c r="AC375" i="27"/>
  <c r="AD374" i="27"/>
  <c r="AC374" i="27"/>
  <c r="AD373" i="27"/>
  <c r="AC373" i="27"/>
  <c r="AD372" i="27"/>
  <c r="AC372" i="27"/>
  <c r="AD371" i="27"/>
  <c r="AC371" i="27"/>
  <c r="AD370" i="27"/>
  <c r="AC370" i="27"/>
  <c r="AD369" i="27"/>
  <c r="AC369" i="27"/>
  <c r="AD368" i="27"/>
  <c r="AC368" i="27"/>
  <c r="AD367" i="27"/>
  <c r="AC367" i="27"/>
  <c r="AD366" i="27"/>
  <c r="AC366" i="27"/>
  <c r="AD365" i="27"/>
  <c r="AC365" i="27"/>
  <c r="AD364" i="27"/>
  <c r="AC364" i="27"/>
  <c r="AD363" i="27"/>
  <c r="AC363" i="27"/>
  <c r="AD362" i="27"/>
  <c r="AC362" i="27"/>
  <c r="AD361" i="27"/>
  <c r="AC361" i="27"/>
  <c r="AD360" i="27"/>
  <c r="AC360" i="27"/>
  <c r="AD359" i="27"/>
  <c r="AC359" i="27"/>
  <c r="AD358" i="27"/>
  <c r="AC358" i="27"/>
  <c r="AD357" i="27"/>
  <c r="AC357" i="27"/>
  <c r="AD356" i="27"/>
  <c r="AC356" i="27"/>
  <c r="AD355" i="27"/>
  <c r="AC355" i="27"/>
  <c r="AD354" i="27"/>
  <c r="AC354" i="27"/>
  <c r="AD353" i="27"/>
  <c r="AC353" i="27"/>
  <c r="AD352" i="27"/>
  <c r="AC352" i="27"/>
  <c r="AD351" i="27"/>
  <c r="AC351" i="27"/>
  <c r="AD350" i="27"/>
  <c r="AC350" i="27"/>
  <c r="AD349" i="27"/>
  <c r="AC349" i="27"/>
  <c r="AD348" i="27"/>
  <c r="AC348" i="27"/>
  <c r="AD347" i="27"/>
  <c r="AC347" i="27"/>
  <c r="AD346" i="27"/>
  <c r="AC346" i="27"/>
  <c r="AD345" i="27"/>
  <c r="AC345" i="27"/>
  <c r="AD344" i="27"/>
  <c r="AC344" i="27"/>
  <c r="AD343" i="27"/>
  <c r="AC343" i="27"/>
  <c r="AD342" i="27"/>
  <c r="AC342" i="27"/>
  <c r="AD341" i="27"/>
  <c r="AC341" i="27"/>
  <c r="AD340" i="27"/>
  <c r="AC340" i="27"/>
  <c r="AD339" i="27"/>
  <c r="AC339" i="27"/>
  <c r="AD338" i="27"/>
  <c r="AC338" i="27"/>
  <c r="AD337" i="27"/>
  <c r="AC337" i="27"/>
  <c r="AD336" i="27"/>
  <c r="AC336" i="27"/>
  <c r="AD335" i="27"/>
  <c r="AC335" i="27"/>
  <c r="AD334" i="27"/>
  <c r="AC334" i="27"/>
  <c r="AD333" i="27"/>
  <c r="AC333" i="27"/>
  <c r="AD332" i="27"/>
  <c r="AC332" i="27"/>
  <c r="AD331" i="27"/>
  <c r="AC331" i="27"/>
  <c r="AD330" i="27"/>
  <c r="AC330" i="27"/>
  <c r="AD329" i="27"/>
  <c r="AC329" i="27"/>
  <c r="AD328" i="27"/>
  <c r="AC328" i="27"/>
  <c r="AD327" i="27"/>
  <c r="AC327" i="27"/>
  <c r="AD326" i="27"/>
  <c r="AC326" i="27"/>
  <c r="AD325" i="27"/>
  <c r="AC325" i="27"/>
  <c r="AD324" i="27"/>
  <c r="AC324" i="27"/>
  <c r="AD323" i="27"/>
  <c r="AC323" i="27"/>
  <c r="AD322" i="27"/>
  <c r="AC322" i="27"/>
  <c r="AD321" i="27"/>
  <c r="AC321" i="27"/>
  <c r="AD320" i="27"/>
  <c r="AC320" i="27"/>
  <c r="AD319" i="27"/>
  <c r="AC319" i="27"/>
  <c r="AD318" i="27"/>
  <c r="AC318" i="27"/>
  <c r="AD317" i="27"/>
  <c r="AC317" i="27"/>
  <c r="AD316" i="27"/>
  <c r="AC316" i="27"/>
  <c r="AD315" i="27"/>
  <c r="AC315" i="27"/>
  <c r="AD314" i="27"/>
  <c r="AC314" i="27"/>
  <c r="AD313" i="27"/>
  <c r="AC313" i="27"/>
  <c r="AD312" i="27"/>
  <c r="AC312" i="27"/>
  <c r="AD311" i="27"/>
  <c r="AC311" i="27"/>
  <c r="AD310" i="27"/>
  <c r="AC310" i="27"/>
  <c r="AD309" i="27"/>
  <c r="AC309" i="27"/>
  <c r="AD308" i="27"/>
  <c r="AC308" i="27"/>
  <c r="AD307" i="27"/>
  <c r="AC307" i="27"/>
  <c r="AD306" i="27"/>
  <c r="AC306" i="27"/>
  <c r="AD305" i="27"/>
  <c r="AC305" i="27"/>
  <c r="AD304" i="27"/>
  <c r="AC304" i="27"/>
  <c r="AD303" i="27"/>
  <c r="AC303" i="27"/>
  <c r="AD302" i="27"/>
  <c r="AC302" i="27"/>
  <c r="AD301" i="27"/>
  <c r="AC301" i="27"/>
  <c r="AD300" i="27"/>
  <c r="AC300" i="27"/>
  <c r="AD299" i="27"/>
  <c r="AC299" i="27"/>
  <c r="AD298" i="27"/>
  <c r="AC298" i="27"/>
  <c r="AD297" i="27"/>
  <c r="AC297" i="27"/>
  <c r="AD296" i="27"/>
  <c r="AC296" i="27"/>
  <c r="AD295" i="27"/>
  <c r="AC295" i="27"/>
  <c r="AD294" i="27"/>
  <c r="AC294" i="27"/>
  <c r="AD293" i="27"/>
  <c r="AC293" i="27"/>
  <c r="AD292" i="27"/>
  <c r="AC292" i="27"/>
  <c r="AD291" i="27"/>
  <c r="AC291" i="27"/>
  <c r="AD290" i="27"/>
  <c r="AC290" i="27"/>
  <c r="AD289" i="27"/>
  <c r="AC289" i="27"/>
  <c r="AD288" i="27"/>
  <c r="AC288" i="27"/>
  <c r="AD287" i="27"/>
  <c r="AC287" i="27"/>
  <c r="AD286" i="27"/>
  <c r="AC286" i="27"/>
  <c r="AD285" i="27"/>
  <c r="AC285" i="27"/>
  <c r="AD284" i="27"/>
  <c r="AC284" i="27"/>
  <c r="AD283" i="27"/>
  <c r="AC283" i="27"/>
  <c r="AD282" i="27"/>
  <c r="AC282" i="27"/>
  <c r="AD281" i="27"/>
  <c r="AC281" i="27"/>
  <c r="AD280" i="27"/>
  <c r="AC280" i="27"/>
  <c r="AD279" i="27"/>
  <c r="AC279" i="27"/>
  <c r="AD278" i="27"/>
  <c r="AC278" i="27"/>
  <c r="AD277" i="27"/>
  <c r="AC277" i="27"/>
  <c r="AD276" i="27"/>
  <c r="AC276" i="27"/>
  <c r="AD275" i="27"/>
  <c r="AC275" i="27"/>
  <c r="AD274" i="27"/>
  <c r="AC274" i="27"/>
  <c r="AD273" i="27"/>
  <c r="AC273" i="27"/>
  <c r="AD272" i="27"/>
  <c r="AC272" i="27"/>
  <c r="AD271" i="27"/>
  <c r="AC271" i="27"/>
  <c r="AD270" i="27"/>
  <c r="AC270" i="27"/>
  <c r="AD269" i="27"/>
  <c r="AC269" i="27"/>
  <c r="AD268" i="27"/>
  <c r="AC268" i="27"/>
  <c r="AD267" i="27"/>
  <c r="AC267" i="27"/>
  <c r="AD266" i="27"/>
  <c r="AC266" i="27"/>
  <c r="AD265" i="27"/>
  <c r="AC265" i="27"/>
  <c r="AD264" i="27"/>
  <c r="AC264" i="27"/>
  <c r="AD263" i="27"/>
  <c r="AC263" i="27"/>
  <c r="AD262" i="27"/>
  <c r="AC262" i="27"/>
  <c r="AD261" i="27"/>
  <c r="AC261" i="27"/>
  <c r="AD260" i="27"/>
  <c r="AC260" i="27"/>
  <c r="AD259" i="27"/>
  <c r="AC259" i="27"/>
  <c r="AD258" i="27"/>
  <c r="AC258" i="27"/>
  <c r="AD257" i="27"/>
  <c r="AC257" i="27"/>
  <c r="AD256" i="27"/>
  <c r="AC256" i="27"/>
  <c r="AD255" i="27"/>
  <c r="AC255" i="27"/>
  <c r="AD254" i="27"/>
  <c r="AC254" i="27"/>
  <c r="AD253" i="27"/>
  <c r="AC253" i="27"/>
  <c r="AD252" i="27"/>
  <c r="AC252" i="27"/>
  <c r="AD251" i="27"/>
  <c r="AC251" i="27"/>
  <c r="AD250" i="27"/>
  <c r="AC250" i="27"/>
  <c r="AD249" i="27"/>
  <c r="AC249" i="27"/>
  <c r="AD248" i="27"/>
  <c r="AC248" i="27"/>
  <c r="AD247" i="27"/>
  <c r="AC247" i="27"/>
  <c r="AD246" i="27"/>
  <c r="AC246" i="27"/>
  <c r="AD245" i="27"/>
  <c r="AC245" i="27"/>
  <c r="AD244" i="27"/>
  <c r="AC244" i="27"/>
  <c r="AD243" i="27"/>
  <c r="AC243" i="27"/>
  <c r="AD242" i="27"/>
  <c r="AC242" i="27"/>
  <c r="AD241" i="27"/>
  <c r="AC241" i="27"/>
  <c r="AD240" i="27"/>
  <c r="AC240" i="27"/>
  <c r="AD239" i="27"/>
  <c r="AC239" i="27"/>
  <c r="AD238" i="27"/>
  <c r="AC238" i="27"/>
  <c r="AD237" i="27"/>
  <c r="AC237" i="27"/>
  <c r="AD236" i="27"/>
  <c r="AC236" i="27"/>
  <c r="AD235" i="27"/>
  <c r="AC235" i="27"/>
  <c r="AD234" i="27"/>
  <c r="AC234" i="27"/>
  <c r="AD233" i="27"/>
  <c r="AC233" i="27"/>
  <c r="AD232" i="27"/>
  <c r="AC232" i="27"/>
  <c r="AD231" i="27"/>
  <c r="AC231" i="27"/>
  <c r="AD230" i="27"/>
  <c r="AC230" i="27"/>
  <c r="AD229" i="27"/>
  <c r="AC229" i="27"/>
  <c r="AD228" i="27"/>
  <c r="AC228" i="27"/>
  <c r="AD227" i="27"/>
  <c r="AC227" i="27"/>
  <c r="AD226" i="27"/>
  <c r="AC226" i="27"/>
  <c r="AD225" i="27"/>
  <c r="AC225" i="27"/>
  <c r="AD224" i="27"/>
  <c r="AC224" i="27"/>
  <c r="AD223" i="27"/>
  <c r="AC223" i="27"/>
  <c r="AD222" i="27"/>
  <c r="AC222" i="27"/>
  <c r="AD221" i="27"/>
  <c r="AC221" i="27"/>
  <c r="AD220" i="27"/>
  <c r="AC220" i="27"/>
  <c r="AD219" i="27"/>
  <c r="AC219" i="27"/>
  <c r="AD218" i="27"/>
  <c r="AC218" i="27"/>
  <c r="AD217" i="27"/>
  <c r="AC217" i="27"/>
  <c r="AD216" i="27"/>
  <c r="AC216" i="27"/>
  <c r="AD215" i="27"/>
  <c r="AC215" i="27"/>
  <c r="AD214" i="27"/>
  <c r="AC214" i="27"/>
  <c r="AD213" i="27"/>
  <c r="AC213" i="27"/>
  <c r="AD212" i="27"/>
  <c r="AC212" i="27"/>
  <c r="AD211" i="27"/>
  <c r="AC211" i="27"/>
  <c r="AD210" i="27"/>
  <c r="AC210" i="27"/>
  <c r="AD209" i="27"/>
  <c r="AC209" i="27"/>
  <c r="AD208" i="27"/>
  <c r="AC208" i="27"/>
  <c r="AD207" i="27"/>
  <c r="AC207" i="27"/>
  <c r="AD206" i="27"/>
  <c r="AC206" i="27"/>
  <c r="AD205" i="27"/>
  <c r="AC205" i="27"/>
  <c r="AD204" i="27"/>
  <c r="AC204" i="27"/>
  <c r="AD203" i="27"/>
  <c r="AC203" i="27"/>
  <c r="AD202" i="27"/>
  <c r="AC202" i="27"/>
  <c r="AD201" i="27"/>
  <c r="AC201" i="27"/>
  <c r="AD200" i="27"/>
  <c r="AC200" i="27"/>
  <c r="AD199" i="27"/>
  <c r="AC199" i="27"/>
  <c r="AD198" i="27"/>
  <c r="AC198" i="27"/>
  <c r="AD197" i="27"/>
  <c r="AC197" i="27"/>
  <c r="AD196" i="27"/>
  <c r="AC196" i="27"/>
  <c r="AD195" i="27"/>
  <c r="AC195" i="27"/>
  <c r="AD194" i="27"/>
  <c r="AC194" i="27"/>
  <c r="AD193" i="27"/>
  <c r="AC193" i="27"/>
  <c r="AD192" i="27"/>
  <c r="AC192" i="27"/>
  <c r="AD191" i="27"/>
  <c r="AC191" i="27"/>
  <c r="AD190" i="27"/>
  <c r="AC190" i="27"/>
  <c r="AD189" i="27"/>
  <c r="AC189" i="27"/>
  <c r="AD188" i="27"/>
  <c r="AC188" i="27"/>
  <c r="AD187" i="27"/>
  <c r="AC187" i="27"/>
  <c r="AD186" i="27"/>
  <c r="AC186" i="27"/>
  <c r="AD185" i="27"/>
  <c r="AC185" i="27"/>
  <c r="AD184" i="27"/>
  <c r="AC184" i="27"/>
  <c r="AD183" i="27"/>
  <c r="AC183" i="27"/>
  <c r="AD182" i="27"/>
  <c r="AC182" i="27"/>
  <c r="AD181" i="27"/>
  <c r="AC181" i="27"/>
  <c r="AD180" i="27"/>
  <c r="AC180" i="27"/>
  <c r="AD179" i="27"/>
  <c r="AC179" i="27"/>
  <c r="AD178" i="27"/>
  <c r="AC178" i="27"/>
  <c r="AD177" i="27"/>
  <c r="AC177" i="27"/>
  <c r="AD176" i="27"/>
  <c r="AC176" i="27"/>
  <c r="AD175" i="27"/>
  <c r="AC175" i="27"/>
  <c r="AD174" i="27"/>
  <c r="AC174" i="27"/>
  <c r="AD173" i="27"/>
  <c r="AC173" i="27"/>
  <c r="AD172" i="27"/>
  <c r="AC172" i="27"/>
  <c r="AD171" i="27"/>
  <c r="AC171" i="27"/>
  <c r="AD170" i="27"/>
  <c r="AC170" i="27"/>
  <c r="AD169" i="27"/>
  <c r="AC169" i="27"/>
  <c r="AD168" i="27"/>
  <c r="AC168" i="27"/>
  <c r="AD167" i="27"/>
  <c r="AC167" i="27"/>
  <c r="AD166" i="27"/>
  <c r="AC166" i="27"/>
  <c r="AD165" i="27"/>
  <c r="AC165" i="27"/>
  <c r="AD164" i="27"/>
  <c r="AC164" i="27"/>
  <c r="AD163" i="27"/>
  <c r="AC163" i="27"/>
  <c r="AD162" i="27"/>
  <c r="AC162" i="27"/>
  <c r="AD161" i="27"/>
  <c r="AC161" i="27"/>
  <c r="AD160" i="27"/>
  <c r="AC160" i="27"/>
  <c r="AD159" i="27"/>
  <c r="AC159" i="27"/>
  <c r="AD158" i="27"/>
  <c r="AC158" i="27"/>
  <c r="AD157" i="27"/>
  <c r="AC157" i="27"/>
  <c r="AD156" i="27"/>
  <c r="AC156" i="27"/>
  <c r="AD155" i="27"/>
  <c r="AC155" i="27"/>
  <c r="AD154" i="27"/>
  <c r="AC154" i="27"/>
  <c r="AD153" i="27"/>
  <c r="AC153" i="27"/>
  <c r="AD152" i="27"/>
  <c r="AC152" i="27"/>
  <c r="AD151" i="27"/>
  <c r="AC151" i="27"/>
  <c r="AD150" i="27"/>
  <c r="AC150" i="27"/>
  <c r="AD149" i="27"/>
  <c r="AC149" i="27"/>
  <c r="AD148" i="27"/>
  <c r="AC148" i="27"/>
  <c r="AD147" i="27"/>
  <c r="AC147" i="27"/>
  <c r="AD146" i="27"/>
  <c r="AC146" i="27"/>
  <c r="AD145" i="27"/>
  <c r="AC145" i="27"/>
  <c r="AD144" i="27"/>
  <c r="AC144" i="27"/>
  <c r="AD143" i="27"/>
  <c r="AC143" i="27"/>
  <c r="AD142" i="27"/>
  <c r="AC142" i="27"/>
  <c r="AD141" i="27"/>
  <c r="AC141" i="27"/>
  <c r="AD140" i="27"/>
  <c r="AC140" i="27"/>
  <c r="AD139" i="27"/>
  <c r="AC139" i="27"/>
  <c r="AD138" i="27"/>
  <c r="AC138" i="27"/>
  <c r="AD137" i="27"/>
  <c r="AC137" i="27"/>
  <c r="AD136" i="27"/>
  <c r="AC136" i="27"/>
  <c r="AD135" i="27"/>
  <c r="AC135" i="27"/>
  <c r="AD134" i="27"/>
  <c r="AC134" i="27"/>
  <c r="AD133" i="27"/>
  <c r="AC133" i="27"/>
  <c r="AD132" i="27"/>
  <c r="AC132" i="27"/>
  <c r="AD131" i="27"/>
  <c r="AC131" i="27"/>
  <c r="AD130" i="27"/>
  <c r="AC130" i="27"/>
  <c r="AD129" i="27"/>
  <c r="AC129" i="27"/>
  <c r="AD128" i="27"/>
  <c r="AC128" i="27"/>
  <c r="AD127" i="27"/>
  <c r="AC127" i="27"/>
  <c r="AD126" i="27"/>
  <c r="AC126" i="27"/>
  <c r="AD125" i="27"/>
  <c r="AC125" i="27"/>
  <c r="AD124" i="27"/>
  <c r="AC124" i="27"/>
  <c r="AD123" i="27"/>
  <c r="AC123" i="27"/>
  <c r="AD122" i="27"/>
  <c r="AC122" i="27"/>
  <c r="AD121" i="27"/>
  <c r="AC121" i="27"/>
  <c r="AD120" i="27"/>
  <c r="AC120" i="27"/>
  <c r="AD119" i="27"/>
  <c r="AC119" i="27"/>
  <c r="AD118" i="27"/>
  <c r="AC118" i="27"/>
  <c r="AD117" i="27"/>
  <c r="AC117" i="27"/>
  <c r="AD116" i="27"/>
  <c r="AC116" i="27"/>
  <c r="AD115" i="27"/>
  <c r="AC115" i="27"/>
  <c r="AD114" i="27"/>
  <c r="AC114" i="27"/>
  <c r="AD113" i="27"/>
  <c r="AC113" i="27"/>
  <c r="AD112" i="27"/>
  <c r="AC112" i="27"/>
  <c r="AD111" i="27"/>
  <c r="AC111" i="27"/>
  <c r="AD110" i="27"/>
  <c r="AC110" i="27"/>
  <c r="AD109" i="27"/>
  <c r="AC109" i="27"/>
  <c r="AD108" i="27"/>
  <c r="AC108" i="27"/>
  <c r="AD107" i="27"/>
  <c r="AC107" i="27"/>
  <c r="AD106" i="27"/>
  <c r="AC106" i="27"/>
  <c r="AD105" i="27"/>
  <c r="AC105" i="27"/>
  <c r="AD104" i="27"/>
  <c r="AC104" i="27"/>
  <c r="AD103" i="27"/>
  <c r="AC103" i="27"/>
  <c r="AD102" i="27"/>
  <c r="AC102" i="27"/>
  <c r="AD101" i="27"/>
  <c r="AC101" i="27"/>
  <c r="AD100" i="27"/>
  <c r="AC100" i="27"/>
  <c r="AD99" i="27"/>
  <c r="AC99" i="27"/>
  <c r="AD98" i="27"/>
  <c r="AC98" i="27"/>
  <c r="AD97" i="27"/>
  <c r="AC97" i="27"/>
  <c r="AD96" i="27"/>
  <c r="AC96" i="27"/>
  <c r="AD95" i="27"/>
  <c r="AC95" i="27"/>
  <c r="AD94" i="27"/>
  <c r="AC94" i="27"/>
  <c r="AD93" i="27"/>
  <c r="AC93" i="27"/>
  <c r="AD92" i="27"/>
  <c r="AC92" i="27"/>
  <c r="AD91" i="27"/>
  <c r="AC91" i="27"/>
  <c r="AD90" i="27"/>
  <c r="AC90" i="27"/>
  <c r="AD89" i="27"/>
  <c r="AC89" i="27"/>
  <c r="AD88" i="27"/>
  <c r="AC88" i="27"/>
  <c r="AD87" i="27"/>
  <c r="AC87" i="27"/>
  <c r="AD86" i="27"/>
  <c r="AC86" i="27"/>
  <c r="AD85" i="27"/>
  <c r="AC85" i="27"/>
  <c r="AD84" i="27"/>
  <c r="AC84" i="27"/>
  <c r="AD83" i="27"/>
  <c r="AC83" i="27"/>
  <c r="AD82" i="27"/>
  <c r="AC82" i="27"/>
  <c r="AD81" i="27"/>
  <c r="AC81" i="27"/>
  <c r="AD80" i="27"/>
  <c r="AC80" i="27"/>
  <c r="AD79" i="27"/>
  <c r="AC79" i="27"/>
  <c r="AD78" i="27"/>
  <c r="AC78" i="27"/>
  <c r="AD77" i="27"/>
  <c r="AC77" i="27"/>
  <c r="AD76" i="27"/>
  <c r="AC76" i="27"/>
  <c r="AD75" i="27"/>
  <c r="AC75" i="27"/>
  <c r="AD74" i="27"/>
  <c r="AC74" i="27"/>
  <c r="AD73" i="27"/>
  <c r="AC73" i="27"/>
  <c r="AD72" i="27"/>
  <c r="AC72" i="27"/>
  <c r="AD71" i="27"/>
  <c r="AC71" i="27"/>
  <c r="AD70" i="27"/>
  <c r="AC70" i="27"/>
  <c r="AD69" i="27"/>
  <c r="AC69" i="27"/>
  <c r="AD68" i="27"/>
  <c r="AC68" i="27"/>
  <c r="AD67" i="27"/>
  <c r="AC67" i="27"/>
  <c r="AD66" i="27"/>
  <c r="AC66" i="27"/>
  <c r="AD65" i="27"/>
  <c r="AC65" i="27"/>
  <c r="AD64" i="27"/>
  <c r="AC64" i="27"/>
  <c r="AD63" i="27"/>
  <c r="AC63" i="27"/>
  <c r="AD62" i="27"/>
  <c r="AC62" i="27"/>
  <c r="AD61" i="27"/>
  <c r="AC61" i="27"/>
  <c r="AD60" i="27"/>
  <c r="AC60" i="27"/>
  <c r="AD59" i="27"/>
  <c r="AC59" i="27"/>
  <c r="AD58" i="27"/>
  <c r="AC58" i="27"/>
  <c r="AD57" i="27"/>
  <c r="AC57" i="27"/>
  <c r="AD56" i="27"/>
  <c r="AC56" i="27"/>
  <c r="AD55" i="27"/>
  <c r="AC55" i="27"/>
  <c r="AD54" i="27"/>
  <c r="AC54" i="27"/>
  <c r="AD53" i="27"/>
  <c r="AC53" i="27"/>
  <c r="AD52" i="27"/>
  <c r="AC52" i="27"/>
  <c r="AD51" i="27"/>
  <c r="AC51" i="27"/>
  <c r="AD50" i="27"/>
  <c r="AC50" i="27"/>
  <c r="AD49" i="27"/>
  <c r="AC49" i="27"/>
  <c r="AD48" i="27"/>
  <c r="AC48" i="27"/>
  <c r="AD47" i="27"/>
  <c r="AC47" i="27"/>
  <c r="AD46" i="27"/>
  <c r="AC46" i="27"/>
  <c r="AD45" i="27"/>
  <c r="AC45" i="27"/>
  <c r="AD44" i="27"/>
  <c r="AC44" i="27"/>
  <c r="AD43" i="27"/>
  <c r="AC43" i="27"/>
  <c r="AD42" i="27"/>
  <c r="AC42" i="27"/>
  <c r="AD41" i="27"/>
  <c r="AC41" i="27"/>
  <c r="AD40" i="27"/>
  <c r="AC40" i="27"/>
  <c r="AD39" i="27"/>
  <c r="AC39" i="27"/>
  <c r="AD38" i="27"/>
  <c r="AC38" i="27"/>
  <c r="AD37" i="27"/>
  <c r="AC37" i="27"/>
  <c r="AD36" i="27"/>
  <c r="AC36" i="27"/>
  <c r="AD35" i="27"/>
  <c r="AC35" i="27"/>
  <c r="AD34" i="27"/>
  <c r="AC34" i="27"/>
  <c r="AD33" i="27"/>
  <c r="AC33" i="27"/>
  <c r="AD32" i="27"/>
  <c r="AC32" i="27"/>
  <c r="AD31" i="27"/>
  <c r="AC31" i="27"/>
  <c r="AD30" i="27"/>
  <c r="AC30" i="27"/>
  <c r="AD29" i="27"/>
  <c r="AC29" i="27"/>
  <c r="AD28" i="27"/>
  <c r="AC28" i="27"/>
  <c r="AD27" i="27"/>
  <c r="AC27" i="27"/>
  <c r="AD26" i="27"/>
  <c r="AC26" i="27"/>
  <c r="AD25" i="27"/>
  <c r="AC25" i="27"/>
  <c r="AD24" i="27"/>
  <c r="AC24" i="27"/>
  <c r="AD23" i="27"/>
  <c r="AC23" i="27"/>
  <c r="AD22" i="27"/>
  <c r="AC22" i="27"/>
  <c r="AD21" i="27"/>
  <c r="AC21" i="27"/>
  <c r="AD20" i="27"/>
  <c r="AC20" i="27"/>
  <c r="AD19" i="27"/>
  <c r="AC19" i="27"/>
  <c r="AD18" i="27"/>
  <c r="AC18" i="27"/>
  <c r="AD17" i="27"/>
  <c r="AC17" i="27"/>
  <c r="AD16" i="27"/>
  <c r="AC16" i="27"/>
  <c r="AD15" i="27"/>
  <c r="AC15" i="27"/>
  <c r="AD14" i="27"/>
  <c r="AC14" i="27"/>
  <c r="AD13" i="27"/>
  <c r="AC13" i="27"/>
  <c r="AD12" i="27"/>
  <c r="AC12" i="27"/>
  <c r="AD11" i="27"/>
  <c r="AC11" i="27"/>
  <c r="AD10" i="27"/>
  <c r="AC10" i="27"/>
  <c r="AD9" i="27"/>
  <c r="AC9" i="27"/>
  <c r="AD8" i="27"/>
  <c r="AC8" i="27"/>
  <c r="AD7" i="27"/>
  <c r="AC7" i="27"/>
  <c r="AD6" i="27"/>
  <c r="AC6" i="27"/>
  <c r="AD5" i="27"/>
  <c r="AC5" i="27"/>
  <c r="AD4" i="27"/>
  <c r="AC4" i="27"/>
  <c r="AD3" i="27"/>
  <c r="AC3" i="27"/>
  <c r="AD2" i="27"/>
  <c r="AC2" i="27"/>
  <c r="C1102" i="26"/>
  <c r="C1101" i="26"/>
  <c r="C1100" i="26"/>
  <c r="C1099" i="26"/>
  <c r="C1098" i="26"/>
  <c r="C1097" i="26"/>
  <c r="C1096" i="26"/>
  <c r="C1095" i="26"/>
  <c r="C1094" i="26"/>
  <c r="C1093" i="26"/>
  <c r="C1092" i="26"/>
  <c r="C1091" i="26"/>
  <c r="C1090" i="26"/>
  <c r="C1089" i="26"/>
  <c r="C1088" i="26"/>
  <c r="C1087" i="26"/>
  <c r="C1086" i="26"/>
  <c r="C1085" i="26"/>
  <c r="C1084" i="26"/>
  <c r="C1083" i="26"/>
  <c r="C1082" i="26"/>
  <c r="C1081" i="26"/>
  <c r="C1080" i="26"/>
  <c r="C1079" i="26"/>
  <c r="C1078" i="26"/>
  <c r="C1077" i="26"/>
  <c r="C1076" i="26"/>
  <c r="C1075" i="26"/>
  <c r="C1074" i="26"/>
  <c r="C1073" i="26"/>
  <c r="C1072" i="26"/>
  <c r="C1071" i="26"/>
  <c r="C1070" i="26"/>
  <c r="C1069" i="26"/>
  <c r="C1068" i="26"/>
  <c r="C1067" i="26"/>
  <c r="C1066" i="26"/>
  <c r="C1065" i="26"/>
  <c r="C1064" i="26"/>
  <c r="C1063" i="26"/>
  <c r="C1062" i="26"/>
  <c r="C1061" i="26"/>
  <c r="C1060" i="26"/>
  <c r="C1059" i="26"/>
  <c r="C1058" i="26"/>
  <c r="C1057" i="26"/>
  <c r="C1056" i="26"/>
  <c r="C1055" i="26"/>
  <c r="C1054" i="26"/>
  <c r="C1053" i="26"/>
  <c r="C1052" i="26"/>
  <c r="C1051" i="26"/>
  <c r="C1050" i="26"/>
  <c r="C1049" i="26"/>
  <c r="C1048" i="26"/>
  <c r="C1047" i="26"/>
  <c r="C1046" i="26"/>
  <c r="C1045" i="26"/>
  <c r="C1044" i="26"/>
  <c r="C1043" i="26"/>
  <c r="C1042" i="26"/>
  <c r="C1041" i="26"/>
  <c r="C1040" i="26"/>
  <c r="C1039" i="26"/>
  <c r="C1038" i="26"/>
  <c r="C1037" i="26"/>
  <c r="C1036" i="26"/>
  <c r="C1035" i="26"/>
  <c r="C1034" i="26"/>
  <c r="C1033" i="26"/>
  <c r="C1032" i="26"/>
  <c r="C1031" i="26"/>
  <c r="C1030" i="26"/>
  <c r="C1029" i="26"/>
  <c r="C1028" i="26"/>
  <c r="C1027" i="26"/>
  <c r="C1026" i="26"/>
  <c r="C1025" i="26"/>
  <c r="C1024" i="26"/>
  <c r="C1023" i="26"/>
  <c r="C1022" i="26"/>
  <c r="C1021" i="26"/>
  <c r="C1020" i="26"/>
  <c r="C1019" i="26"/>
  <c r="C1018" i="26"/>
  <c r="C1017" i="26"/>
  <c r="C1016" i="26"/>
  <c r="C1015" i="26"/>
  <c r="C1014" i="26"/>
  <c r="C1013" i="26"/>
  <c r="C1012" i="26"/>
  <c r="C1011" i="26"/>
  <c r="C1010" i="26"/>
  <c r="C1009" i="26"/>
  <c r="C1008" i="26"/>
  <c r="C1007" i="26"/>
  <c r="C1006" i="26"/>
  <c r="C1005" i="26"/>
  <c r="C1004" i="26"/>
  <c r="C1003" i="26"/>
  <c r="C1002" i="26"/>
  <c r="C1001" i="26"/>
  <c r="C1000" i="26"/>
  <c r="C999" i="26"/>
  <c r="C998" i="26"/>
  <c r="C997" i="26"/>
  <c r="C996" i="26"/>
  <c r="C995" i="26"/>
  <c r="C994" i="26"/>
  <c r="C993" i="26"/>
  <c r="C992" i="26"/>
  <c r="C991" i="26"/>
  <c r="C990" i="26"/>
  <c r="C989" i="26"/>
  <c r="C988" i="26"/>
  <c r="C987" i="26"/>
  <c r="C986" i="26"/>
  <c r="C985" i="26"/>
  <c r="C984" i="26"/>
  <c r="C983" i="26"/>
  <c r="C982" i="26"/>
  <c r="C981" i="26"/>
  <c r="C980" i="26"/>
  <c r="C979" i="26"/>
  <c r="C978" i="26"/>
  <c r="C977" i="26"/>
  <c r="C976" i="26"/>
  <c r="C975" i="26"/>
  <c r="C974" i="26"/>
  <c r="C973" i="26"/>
  <c r="C972" i="26"/>
  <c r="C971" i="26"/>
  <c r="C970" i="26"/>
  <c r="C969" i="26"/>
  <c r="C968" i="26"/>
  <c r="C967" i="26"/>
  <c r="C966" i="26"/>
  <c r="C965" i="26"/>
  <c r="C964" i="26"/>
  <c r="C963" i="26"/>
  <c r="C962" i="26"/>
  <c r="C961" i="26"/>
  <c r="C960" i="26"/>
  <c r="C959" i="26"/>
  <c r="C958" i="26"/>
  <c r="C957" i="26"/>
  <c r="C956" i="26"/>
  <c r="C955" i="26"/>
  <c r="C954" i="26"/>
  <c r="C953" i="26"/>
  <c r="C952" i="26"/>
  <c r="C951" i="26"/>
  <c r="C950" i="26"/>
  <c r="C949" i="26"/>
  <c r="C948" i="26"/>
  <c r="C947" i="26"/>
  <c r="C946" i="26"/>
  <c r="C945" i="26"/>
  <c r="C944" i="26"/>
  <c r="C943" i="26"/>
  <c r="C942" i="26"/>
  <c r="C941" i="26"/>
  <c r="C940" i="26"/>
  <c r="C939" i="26"/>
  <c r="C938" i="26"/>
  <c r="C937" i="26"/>
  <c r="C936" i="26"/>
  <c r="C935" i="26"/>
  <c r="C934" i="26"/>
  <c r="C933" i="26"/>
  <c r="C932" i="26"/>
  <c r="C931" i="26"/>
  <c r="C930" i="26"/>
  <c r="C929" i="26"/>
  <c r="C928" i="26"/>
  <c r="C927" i="26"/>
  <c r="C926" i="26"/>
  <c r="C925" i="26"/>
  <c r="C924" i="26"/>
  <c r="C923" i="26"/>
  <c r="C922" i="26"/>
  <c r="C921" i="26"/>
  <c r="C920" i="26"/>
  <c r="C919" i="26"/>
  <c r="C918" i="26"/>
  <c r="C917" i="26"/>
  <c r="C916" i="26"/>
  <c r="C915" i="26"/>
  <c r="C914" i="26"/>
  <c r="C913" i="26"/>
  <c r="C912" i="26"/>
  <c r="C911" i="26"/>
  <c r="C910" i="26"/>
  <c r="C909" i="26"/>
  <c r="C908" i="26"/>
  <c r="C907" i="26"/>
  <c r="C906" i="26"/>
  <c r="C905" i="26"/>
  <c r="C904" i="26"/>
  <c r="C903" i="26"/>
  <c r="C902" i="26"/>
  <c r="C901" i="26"/>
  <c r="C900" i="26"/>
  <c r="C899" i="26"/>
  <c r="C898" i="26"/>
  <c r="C897" i="26"/>
  <c r="C896" i="26"/>
  <c r="C895" i="26"/>
  <c r="C894" i="26"/>
  <c r="C893" i="26"/>
  <c r="C892" i="26"/>
  <c r="C891" i="26"/>
  <c r="C890" i="26"/>
  <c r="C889" i="26"/>
  <c r="C888" i="26"/>
  <c r="C887" i="26"/>
  <c r="C886" i="26"/>
  <c r="C885" i="26"/>
  <c r="C884" i="26"/>
  <c r="C883" i="26"/>
  <c r="C882" i="26"/>
  <c r="C881" i="26"/>
  <c r="C880" i="26"/>
  <c r="C879" i="26"/>
  <c r="C878" i="26"/>
  <c r="C877" i="26"/>
  <c r="C876" i="26"/>
  <c r="C875" i="26"/>
  <c r="C874" i="26"/>
  <c r="C873" i="26"/>
  <c r="C872" i="26"/>
  <c r="C871" i="26"/>
  <c r="C870" i="26"/>
  <c r="C869" i="26"/>
  <c r="C868" i="26"/>
  <c r="C867" i="26"/>
  <c r="C866" i="26"/>
  <c r="C865" i="26"/>
  <c r="C864" i="26"/>
  <c r="C863" i="26"/>
  <c r="C862" i="26"/>
  <c r="C861" i="26"/>
  <c r="C860" i="26"/>
  <c r="C859" i="26"/>
  <c r="C858" i="26"/>
  <c r="C857" i="26"/>
  <c r="C856" i="26"/>
  <c r="C855" i="26"/>
  <c r="C854" i="26"/>
  <c r="C853" i="26"/>
  <c r="C852" i="26"/>
  <c r="C851" i="26"/>
  <c r="C850" i="26"/>
  <c r="C849" i="26"/>
  <c r="C848" i="26"/>
  <c r="C847" i="26"/>
  <c r="C846" i="26"/>
  <c r="C845" i="26"/>
  <c r="C844" i="26"/>
  <c r="C843" i="26"/>
  <c r="C842" i="26"/>
  <c r="C841" i="26"/>
  <c r="C840" i="26"/>
  <c r="C839" i="26"/>
  <c r="C838" i="26"/>
  <c r="C837" i="26"/>
  <c r="C836" i="26"/>
  <c r="C835" i="26"/>
  <c r="C834" i="26"/>
  <c r="C833" i="26"/>
  <c r="C832" i="26"/>
  <c r="C831" i="26"/>
  <c r="C830" i="26"/>
  <c r="C829" i="26"/>
  <c r="C828" i="26"/>
  <c r="C827" i="26"/>
  <c r="C826" i="26"/>
  <c r="C825" i="26"/>
  <c r="C824" i="26"/>
  <c r="C823" i="26"/>
  <c r="C822" i="26"/>
  <c r="C821" i="26"/>
  <c r="C820" i="26"/>
  <c r="C819" i="26"/>
  <c r="C818" i="26"/>
  <c r="C817" i="26"/>
  <c r="C816" i="26"/>
  <c r="C815" i="26"/>
  <c r="C814" i="26"/>
  <c r="C813" i="26"/>
  <c r="C812" i="26"/>
  <c r="C811" i="26"/>
  <c r="C810" i="26"/>
  <c r="C809" i="26"/>
  <c r="C808" i="26"/>
  <c r="C807" i="26"/>
  <c r="C806" i="26"/>
  <c r="C805" i="26"/>
  <c r="C804" i="26"/>
  <c r="C803" i="26"/>
  <c r="C802" i="26"/>
  <c r="C801" i="26"/>
  <c r="C800" i="26"/>
  <c r="C799" i="26"/>
  <c r="C798" i="26"/>
  <c r="C797" i="26"/>
  <c r="C796" i="26"/>
  <c r="C795" i="26"/>
  <c r="C794" i="26"/>
  <c r="C793" i="26"/>
  <c r="C792" i="26"/>
  <c r="C791" i="26"/>
  <c r="C790" i="26"/>
  <c r="C789" i="26"/>
  <c r="C788" i="26"/>
  <c r="C787" i="26"/>
  <c r="C786" i="26"/>
  <c r="C785" i="26"/>
  <c r="C784" i="26"/>
  <c r="C783" i="26"/>
  <c r="C782" i="26"/>
  <c r="C781" i="26"/>
  <c r="C780" i="26"/>
  <c r="C779" i="26"/>
  <c r="C778" i="26"/>
  <c r="C777" i="26"/>
  <c r="C776" i="26"/>
  <c r="C775" i="26"/>
  <c r="C774" i="26"/>
  <c r="C773" i="26"/>
  <c r="C772" i="26"/>
  <c r="C771" i="26"/>
  <c r="C770" i="26"/>
  <c r="C769" i="26"/>
  <c r="C768" i="26"/>
  <c r="C767" i="26"/>
  <c r="C766" i="26"/>
  <c r="C765" i="26"/>
  <c r="C764" i="26"/>
  <c r="C763" i="26"/>
  <c r="C762" i="26"/>
  <c r="C761" i="26"/>
  <c r="C760" i="26"/>
  <c r="C759" i="26"/>
  <c r="C758" i="26"/>
  <c r="C757" i="26"/>
  <c r="C756" i="26"/>
  <c r="C755" i="26"/>
  <c r="C754" i="26"/>
  <c r="C753" i="26"/>
  <c r="C752" i="26"/>
  <c r="C751" i="26"/>
  <c r="C750" i="26"/>
  <c r="C749" i="26"/>
  <c r="C748" i="26"/>
  <c r="C747" i="26"/>
  <c r="C746" i="26"/>
  <c r="C745" i="26"/>
  <c r="C744" i="26"/>
  <c r="C743" i="26"/>
  <c r="C742" i="26"/>
  <c r="C741" i="26"/>
  <c r="C740" i="26"/>
  <c r="C739" i="26"/>
  <c r="C738" i="26"/>
  <c r="C737" i="26"/>
  <c r="C736" i="26"/>
  <c r="C735" i="26"/>
  <c r="C734" i="26"/>
  <c r="C733" i="26"/>
  <c r="C732" i="26"/>
  <c r="C731" i="26"/>
  <c r="C730" i="26"/>
  <c r="C729" i="26"/>
  <c r="C728" i="26"/>
  <c r="C727" i="26"/>
  <c r="C726" i="26"/>
  <c r="C725" i="26"/>
  <c r="C724" i="26"/>
  <c r="C723" i="26"/>
  <c r="C722" i="26"/>
  <c r="C721" i="26"/>
  <c r="C720" i="26"/>
  <c r="C719" i="26"/>
  <c r="C718" i="26"/>
  <c r="C717" i="26"/>
  <c r="C716" i="26"/>
  <c r="C715" i="26"/>
  <c r="C714" i="26"/>
  <c r="C713" i="26"/>
  <c r="C712" i="26"/>
  <c r="C711" i="26"/>
  <c r="C710" i="26"/>
  <c r="C709" i="26"/>
  <c r="C708" i="26"/>
  <c r="C707" i="26"/>
  <c r="C706" i="26"/>
  <c r="C705" i="26"/>
  <c r="C704" i="26"/>
  <c r="C703" i="26"/>
  <c r="C702" i="26"/>
  <c r="C701" i="26"/>
  <c r="C700" i="26"/>
  <c r="C699" i="26"/>
  <c r="C698" i="26"/>
  <c r="C697" i="26"/>
  <c r="C696" i="26"/>
  <c r="C695" i="26"/>
  <c r="C694" i="26"/>
  <c r="C693" i="26"/>
  <c r="C692" i="26"/>
  <c r="C691" i="26"/>
  <c r="C690" i="26"/>
  <c r="C689" i="26"/>
  <c r="C688" i="26"/>
  <c r="C687" i="26"/>
  <c r="C686" i="26"/>
  <c r="C685" i="26"/>
  <c r="C684" i="26"/>
  <c r="C683" i="26"/>
  <c r="C682" i="26"/>
  <c r="C681" i="26"/>
  <c r="C680" i="26"/>
  <c r="C679" i="26"/>
  <c r="C678" i="26"/>
  <c r="C677" i="26"/>
  <c r="C676" i="26"/>
  <c r="C675" i="26"/>
  <c r="C674" i="26"/>
  <c r="C673" i="26"/>
  <c r="C672" i="26"/>
  <c r="C671" i="26"/>
  <c r="C670" i="26"/>
  <c r="C669" i="26"/>
  <c r="C668" i="26"/>
  <c r="C667" i="26"/>
  <c r="C666" i="26"/>
  <c r="C665" i="26"/>
  <c r="C664" i="26"/>
  <c r="C663" i="26"/>
  <c r="C662" i="26"/>
  <c r="C661" i="26"/>
  <c r="C660" i="26"/>
  <c r="C659" i="26"/>
  <c r="C658" i="26"/>
  <c r="C657" i="26"/>
  <c r="C656" i="26"/>
  <c r="C655" i="26"/>
  <c r="C654" i="26"/>
  <c r="C653" i="26"/>
  <c r="C652" i="26"/>
  <c r="C651" i="26"/>
  <c r="C650" i="26"/>
  <c r="C649" i="26"/>
  <c r="C648" i="26"/>
  <c r="C647" i="26"/>
  <c r="C646" i="26"/>
  <c r="C645" i="26"/>
  <c r="C644" i="26"/>
  <c r="C643" i="26"/>
  <c r="C642" i="26"/>
  <c r="C641" i="26"/>
  <c r="C640" i="26"/>
  <c r="C639" i="26"/>
  <c r="C638" i="26"/>
  <c r="C637" i="26"/>
  <c r="C636" i="26"/>
  <c r="C635" i="26"/>
  <c r="C634" i="26"/>
  <c r="C633" i="26"/>
  <c r="C632" i="26"/>
  <c r="C631" i="26"/>
  <c r="C630" i="26"/>
  <c r="C629" i="26"/>
  <c r="C628" i="26"/>
  <c r="C627" i="26"/>
  <c r="C626" i="26"/>
  <c r="C625" i="26"/>
  <c r="C624" i="26"/>
  <c r="C623" i="26"/>
  <c r="C622" i="26"/>
  <c r="C621" i="26"/>
  <c r="C620" i="26"/>
  <c r="C619" i="26"/>
  <c r="C618" i="26"/>
  <c r="C617" i="26"/>
  <c r="C616" i="26"/>
  <c r="C615" i="26"/>
  <c r="C614" i="26"/>
  <c r="C613" i="26"/>
  <c r="C612" i="26"/>
  <c r="C611" i="26"/>
  <c r="C610" i="26"/>
  <c r="C609" i="26"/>
  <c r="C608" i="26"/>
  <c r="C607" i="26"/>
  <c r="C606" i="26"/>
  <c r="C605" i="26"/>
  <c r="C604" i="26"/>
  <c r="C603" i="26"/>
  <c r="C602" i="26"/>
  <c r="C601" i="26"/>
  <c r="C600" i="26"/>
  <c r="C599" i="26"/>
  <c r="C598" i="26"/>
  <c r="C597" i="26"/>
  <c r="C596" i="26"/>
  <c r="C595" i="26"/>
  <c r="C594" i="26"/>
  <c r="C593" i="26"/>
  <c r="C592" i="26"/>
  <c r="C591" i="26"/>
  <c r="C590" i="26"/>
  <c r="C589" i="26"/>
  <c r="C588" i="26"/>
  <c r="C587" i="26"/>
  <c r="C586" i="26"/>
  <c r="C585" i="26"/>
  <c r="C584" i="26"/>
  <c r="C583" i="26"/>
  <c r="C582" i="26"/>
  <c r="C581" i="26"/>
  <c r="C580" i="26"/>
  <c r="C579" i="26"/>
  <c r="C578" i="26"/>
  <c r="C577" i="26"/>
  <c r="C576" i="26"/>
  <c r="C575" i="26"/>
  <c r="C574" i="26"/>
  <c r="C573" i="26"/>
  <c r="C572" i="26"/>
  <c r="C571" i="26"/>
  <c r="C570" i="26"/>
  <c r="C569" i="26"/>
  <c r="C568" i="26"/>
  <c r="C567" i="26"/>
  <c r="C566" i="26"/>
  <c r="C565" i="26"/>
  <c r="C564" i="26"/>
  <c r="C563" i="26"/>
  <c r="C562" i="26"/>
  <c r="C561" i="26"/>
  <c r="C560" i="26"/>
  <c r="C559" i="26"/>
  <c r="C558" i="26"/>
  <c r="C557" i="26"/>
  <c r="C556" i="26"/>
  <c r="C555" i="26"/>
  <c r="C554" i="26"/>
  <c r="C553" i="26"/>
  <c r="C552" i="26"/>
  <c r="C551" i="26"/>
  <c r="C550" i="26"/>
  <c r="C549" i="26"/>
  <c r="C548" i="26"/>
  <c r="C547" i="26"/>
  <c r="C546" i="26"/>
  <c r="C545" i="26"/>
  <c r="C544" i="26"/>
  <c r="C543" i="26"/>
  <c r="C542" i="26"/>
  <c r="C541" i="26"/>
  <c r="C540" i="26"/>
  <c r="C539" i="26"/>
  <c r="C538" i="26"/>
  <c r="C537" i="26"/>
  <c r="C536" i="26"/>
  <c r="C535" i="26"/>
  <c r="C534" i="26"/>
  <c r="C533" i="26"/>
  <c r="C532" i="26"/>
  <c r="C531" i="26"/>
  <c r="C530" i="26"/>
  <c r="C529" i="26"/>
  <c r="C528" i="26"/>
  <c r="C527" i="26"/>
  <c r="C526" i="26"/>
  <c r="C525" i="26"/>
  <c r="C524" i="26"/>
  <c r="C523" i="26"/>
  <c r="C522" i="26"/>
  <c r="C521" i="26"/>
  <c r="C520" i="26"/>
  <c r="C519" i="26"/>
  <c r="C518" i="26"/>
  <c r="C517" i="26"/>
  <c r="C516" i="26"/>
  <c r="C515" i="26"/>
  <c r="C514" i="26"/>
  <c r="C513" i="26"/>
  <c r="C512" i="26"/>
  <c r="C511" i="26"/>
  <c r="C510" i="26"/>
  <c r="C509" i="26"/>
  <c r="C508" i="26"/>
  <c r="C507" i="26"/>
  <c r="C506" i="26"/>
  <c r="C505" i="26"/>
  <c r="C504" i="26"/>
  <c r="C503" i="26"/>
  <c r="C502" i="26"/>
  <c r="C501" i="26"/>
  <c r="C500" i="26"/>
  <c r="C499" i="26"/>
  <c r="C498" i="26"/>
  <c r="C497" i="26"/>
  <c r="C496" i="26"/>
  <c r="C495" i="26"/>
  <c r="C494" i="26"/>
  <c r="C493" i="26"/>
  <c r="C492" i="26"/>
  <c r="C491" i="26"/>
  <c r="C490" i="26"/>
  <c r="C489" i="26"/>
  <c r="C488" i="26"/>
  <c r="C487" i="26"/>
  <c r="C486" i="26"/>
  <c r="C485" i="26"/>
  <c r="C484" i="26"/>
  <c r="C483" i="26"/>
  <c r="C482" i="26"/>
  <c r="C481" i="26"/>
  <c r="C480" i="26"/>
  <c r="C479" i="26"/>
  <c r="C478" i="26"/>
  <c r="C477" i="26"/>
  <c r="C476" i="26"/>
  <c r="C475" i="26"/>
  <c r="C474" i="26"/>
  <c r="C473" i="26"/>
  <c r="C472" i="26"/>
  <c r="C471" i="26"/>
  <c r="C470" i="26"/>
  <c r="C469" i="26"/>
  <c r="C468" i="26"/>
  <c r="C467" i="26"/>
  <c r="C466" i="26"/>
  <c r="C465" i="26"/>
  <c r="C464" i="26"/>
  <c r="C463" i="26"/>
  <c r="C462" i="26"/>
  <c r="C461" i="26"/>
  <c r="C460" i="26"/>
  <c r="C459" i="26"/>
  <c r="C458" i="26"/>
  <c r="C457" i="26"/>
  <c r="C456" i="26"/>
  <c r="C455" i="26"/>
  <c r="C454" i="26"/>
  <c r="C453" i="26"/>
  <c r="C452" i="26"/>
  <c r="C451" i="26"/>
  <c r="C450" i="26"/>
  <c r="C449" i="26"/>
  <c r="C448" i="26"/>
  <c r="C447" i="26"/>
  <c r="C446" i="26"/>
  <c r="C445" i="26"/>
  <c r="C444" i="26"/>
  <c r="C443" i="26"/>
  <c r="C442" i="26"/>
  <c r="C441" i="26"/>
  <c r="C440" i="26"/>
  <c r="C439" i="26"/>
  <c r="C438" i="26"/>
  <c r="C437" i="26"/>
  <c r="C436" i="26"/>
  <c r="C435" i="26"/>
  <c r="C434" i="26"/>
  <c r="C433" i="26"/>
  <c r="C432" i="26"/>
  <c r="C431" i="26"/>
  <c r="C430" i="26"/>
  <c r="C429" i="26"/>
  <c r="C428" i="26"/>
  <c r="C427" i="26"/>
  <c r="C426" i="26"/>
  <c r="C425" i="26"/>
  <c r="C424" i="26"/>
  <c r="C423" i="26"/>
  <c r="C422" i="26"/>
  <c r="C421" i="26"/>
  <c r="C420" i="26"/>
  <c r="C419" i="26"/>
  <c r="C418" i="26"/>
  <c r="C417" i="26"/>
  <c r="C416" i="26"/>
  <c r="C415" i="26"/>
  <c r="C414" i="26"/>
  <c r="C413" i="26"/>
  <c r="C412" i="26"/>
  <c r="C411" i="26"/>
  <c r="C410" i="26"/>
  <c r="C409" i="26"/>
  <c r="C408" i="26"/>
  <c r="C407" i="26"/>
  <c r="C406" i="26"/>
  <c r="C405" i="26"/>
  <c r="C404" i="26"/>
  <c r="C403" i="26"/>
  <c r="C402" i="26"/>
  <c r="C401" i="26"/>
  <c r="C400" i="26"/>
  <c r="C399" i="26"/>
  <c r="C398" i="26"/>
  <c r="C397" i="26"/>
  <c r="C396" i="26"/>
  <c r="C395" i="26"/>
  <c r="C394" i="26"/>
  <c r="C393" i="26"/>
  <c r="C392" i="26"/>
  <c r="C391" i="26"/>
  <c r="C390" i="26"/>
  <c r="C389" i="26"/>
  <c r="C388" i="26"/>
  <c r="C387" i="26"/>
  <c r="C386" i="26"/>
  <c r="C385" i="26"/>
  <c r="C384" i="26"/>
  <c r="C383" i="26"/>
  <c r="C382" i="26"/>
  <c r="C381" i="26"/>
  <c r="C380" i="26"/>
  <c r="C379" i="26"/>
  <c r="C378" i="26"/>
  <c r="C377" i="26"/>
  <c r="C376" i="26"/>
  <c r="C375" i="26"/>
  <c r="C374" i="26"/>
  <c r="C373" i="26"/>
  <c r="C372" i="26"/>
  <c r="C371" i="26"/>
  <c r="C370" i="26"/>
  <c r="C369" i="26"/>
  <c r="C368" i="26"/>
  <c r="C367" i="26"/>
  <c r="C366" i="26"/>
  <c r="C365" i="26"/>
  <c r="C364" i="26"/>
  <c r="C363" i="26"/>
  <c r="C362" i="26"/>
  <c r="C361" i="26"/>
  <c r="C360" i="26"/>
  <c r="C359" i="26"/>
  <c r="C358" i="26"/>
  <c r="C357" i="26"/>
  <c r="C356" i="26"/>
  <c r="C355" i="26"/>
  <c r="C354" i="26"/>
  <c r="C353" i="26"/>
  <c r="C352" i="26"/>
  <c r="C351" i="26"/>
  <c r="C350" i="26"/>
  <c r="C349" i="26"/>
  <c r="C348" i="26"/>
  <c r="C347" i="26"/>
  <c r="C346" i="26"/>
  <c r="C345" i="26"/>
  <c r="C344" i="26"/>
  <c r="C343" i="26"/>
  <c r="C342" i="26"/>
  <c r="C341" i="26"/>
  <c r="C340" i="26"/>
  <c r="C339" i="26"/>
  <c r="C338" i="26"/>
  <c r="C337" i="26"/>
  <c r="C336" i="26"/>
  <c r="C335" i="26"/>
  <c r="C334" i="26"/>
  <c r="C333" i="26"/>
  <c r="C332" i="26"/>
  <c r="C331" i="26"/>
  <c r="C330" i="26"/>
  <c r="C329" i="26"/>
  <c r="C328" i="26"/>
  <c r="C327" i="26"/>
  <c r="C326" i="26"/>
  <c r="C325" i="26"/>
  <c r="C324" i="26"/>
  <c r="C323" i="26"/>
  <c r="C322" i="26"/>
  <c r="C321" i="26"/>
  <c r="C320" i="26"/>
  <c r="C319" i="26"/>
  <c r="C318" i="26"/>
  <c r="C317" i="26"/>
  <c r="C316" i="26"/>
  <c r="C315" i="26"/>
  <c r="C314" i="26"/>
  <c r="C313" i="26"/>
  <c r="C312" i="26"/>
  <c r="C311" i="26"/>
  <c r="C310" i="26"/>
  <c r="C309" i="26"/>
  <c r="C308" i="26"/>
  <c r="C307" i="26"/>
  <c r="C306" i="26"/>
  <c r="C305" i="26"/>
  <c r="C304" i="26"/>
  <c r="C303" i="26"/>
  <c r="C302" i="26"/>
  <c r="C301" i="26"/>
  <c r="C300" i="26"/>
  <c r="C299" i="26"/>
  <c r="C298" i="26"/>
  <c r="C297" i="26"/>
  <c r="C296" i="26"/>
  <c r="C295" i="26"/>
  <c r="C294" i="26"/>
  <c r="C293" i="26"/>
  <c r="C292" i="26"/>
  <c r="C291" i="26"/>
  <c r="C290" i="26"/>
  <c r="C289" i="26"/>
  <c r="C288" i="26"/>
  <c r="C287" i="26"/>
  <c r="C286" i="26"/>
  <c r="C285" i="26"/>
  <c r="C284" i="26"/>
  <c r="C283" i="26"/>
  <c r="C282" i="26"/>
  <c r="C281" i="26"/>
  <c r="C280" i="26"/>
  <c r="C279" i="26"/>
  <c r="C278" i="26"/>
  <c r="C277" i="26"/>
  <c r="C276" i="26"/>
  <c r="C275" i="26"/>
  <c r="C274" i="26"/>
  <c r="C273" i="26"/>
  <c r="C272" i="26"/>
  <c r="C271" i="26"/>
  <c r="C270" i="26"/>
  <c r="C269" i="26"/>
  <c r="C268" i="26"/>
  <c r="C267" i="26"/>
  <c r="C266" i="26"/>
  <c r="C265" i="26"/>
  <c r="C264" i="26"/>
  <c r="C263" i="26"/>
  <c r="C262" i="26"/>
  <c r="C261" i="26"/>
  <c r="C260" i="26"/>
  <c r="C259" i="26"/>
  <c r="C258" i="26"/>
  <c r="C257" i="26"/>
  <c r="C256" i="26"/>
  <c r="C255" i="26"/>
  <c r="C254" i="26"/>
  <c r="C253" i="26"/>
  <c r="C252" i="26"/>
  <c r="C251" i="26"/>
  <c r="C250" i="26"/>
  <c r="C249" i="26"/>
  <c r="C248" i="26"/>
  <c r="C247" i="26"/>
  <c r="C246" i="26"/>
  <c r="C245" i="26"/>
  <c r="C244" i="26"/>
  <c r="C243" i="26"/>
  <c r="C242" i="26"/>
  <c r="C241" i="26"/>
  <c r="C240" i="26"/>
  <c r="C239" i="26"/>
  <c r="C238" i="26"/>
  <c r="C237" i="26"/>
  <c r="C236" i="26"/>
  <c r="C235" i="26"/>
  <c r="C234" i="26"/>
  <c r="C233" i="26"/>
  <c r="C232" i="26"/>
  <c r="C231" i="26"/>
  <c r="C230" i="26"/>
  <c r="C229" i="26"/>
  <c r="C228" i="26"/>
  <c r="C227" i="26"/>
  <c r="C226" i="26"/>
  <c r="C225" i="26"/>
  <c r="C224" i="26"/>
  <c r="C223" i="26"/>
  <c r="C222" i="26"/>
  <c r="C221" i="26"/>
  <c r="C220" i="26"/>
  <c r="C219" i="26"/>
  <c r="C218" i="26"/>
  <c r="C217" i="26"/>
  <c r="C216" i="26"/>
  <c r="C215" i="26"/>
  <c r="C214" i="26"/>
  <c r="C213" i="26"/>
  <c r="C212" i="26"/>
  <c r="C211" i="26"/>
  <c r="C210" i="26"/>
  <c r="C209" i="26"/>
  <c r="C208" i="26"/>
  <c r="C207" i="26"/>
  <c r="C206" i="26"/>
  <c r="C205" i="26"/>
  <c r="C204" i="26"/>
  <c r="C203" i="26"/>
  <c r="C202" i="26"/>
  <c r="C201" i="26"/>
  <c r="C200" i="26"/>
  <c r="C199" i="26"/>
  <c r="C198" i="26"/>
  <c r="C197" i="26"/>
  <c r="C196" i="26"/>
  <c r="C195" i="26"/>
  <c r="C194" i="26"/>
  <c r="C193" i="26"/>
  <c r="C192" i="26"/>
  <c r="C191" i="26"/>
  <c r="C190" i="26"/>
  <c r="C189" i="26"/>
  <c r="C188" i="26"/>
  <c r="C187" i="26"/>
  <c r="C186" i="26"/>
  <c r="C185" i="26"/>
  <c r="C184" i="26"/>
  <c r="C183" i="26"/>
  <c r="C182" i="26"/>
  <c r="C181" i="26"/>
  <c r="C180" i="26"/>
  <c r="C179" i="26"/>
  <c r="C178" i="26"/>
  <c r="C177" i="26"/>
  <c r="C176" i="26"/>
  <c r="C175" i="26"/>
  <c r="C174" i="26"/>
  <c r="C173" i="26"/>
  <c r="C172" i="26"/>
  <c r="C171" i="26"/>
  <c r="C170" i="26"/>
  <c r="C169" i="26"/>
  <c r="C168" i="26"/>
  <c r="C167" i="26"/>
  <c r="C166" i="26"/>
  <c r="C165" i="26"/>
  <c r="C164" i="26"/>
  <c r="C163" i="26"/>
  <c r="C162" i="26"/>
  <c r="C161" i="26"/>
  <c r="C160" i="26"/>
  <c r="C159" i="26"/>
  <c r="C158" i="26"/>
  <c r="C157" i="26"/>
  <c r="C156" i="26"/>
  <c r="C155" i="26"/>
  <c r="C154" i="26"/>
  <c r="C153" i="26"/>
  <c r="C152" i="26"/>
  <c r="C151" i="26"/>
  <c r="C150" i="26"/>
  <c r="C149" i="26"/>
  <c r="C148" i="26"/>
  <c r="C147" i="26"/>
  <c r="C146" i="26"/>
  <c r="C145" i="26"/>
  <c r="C144" i="26"/>
  <c r="C143" i="26"/>
  <c r="C142" i="26"/>
  <c r="C141" i="26"/>
  <c r="C140" i="26"/>
  <c r="C139" i="26"/>
  <c r="C138" i="26"/>
  <c r="C137" i="26"/>
  <c r="C136" i="26"/>
  <c r="C135" i="26"/>
  <c r="C134" i="26"/>
  <c r="C133" i="26"/>
  <c r="C132" i="26"/>
  <c r="C131" i="26"/>
  <c r="C130" i="26"/>
  <c r="C129" i="26"/>
  <c r="C128" i="26"/>
  <c r="C127" i="26"/>
  <c r="C126" i="26"/>
  <c r="C125" i="26"/>
  <c r="C124" i="26"/>
  <c r="C123" i="26"/>
  <c r="C122" i="26"/>
  <c r="C121" i="26"/>
  <c r="C120" i="26"/>
  <c r="C119" i="26"/>
  <c r="C118" i="26"/>
  <c r="C117" i="26"/>
  <c r="C116" i="26"/>
  <c r="C115" i="26"/>
  <c r="C114" i="26"/>
  <c r="C113" i="26"/>
  <c r="C112" i="26"/>
  <c r="C111" i="26"/>
  <c r="C110" i="26"/>
  <c r="C109" i="26"/>
  <c r="C108" i="26"/>
  <c r="C107" i="26"/>
  <c r="C106" i="26"/>
  <c r="C105" i="26"/>
  <c r="C104" i="26"/>
  <c r="C103" i="26"/>
  <c r="C102" i="26"/>
  <c r="C101" i="26"/>
  <c r="C100" i="26"/>
  <c r="C99" i="26"/>
  <c r="C98" i="26"/>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7" i="26"/>
  <c r="C6" i="26"/>
  <c r="C5" i="26"/>
  <c r="C4" i="26"/>
  <c r="C3" i="26"/>
  <c r="C2" i="26"/>
  <c r="E1047" i="24"/>
  <c r="B1047" i="24"/>
  <c r="A1047" i="24"/>
  <c r="D1047" i="24" s="1"/>
  <c r="F1047" i="24" s="1"/>
  <c r="B1046" i="24"/>
  <c r="E1046" i="24" s="1"/>
  <c r="A1046" i="24"/>
  <c r="D1046" i="24" s="1"/>
  <c r="F1046" i="24" s="1"/>
  <c r="B1045" i="24"/>
  <c r="E1045" i="24" s="1"/>
  <c r="A1045" i="24"/>
  <c r="E1044" i="24"/>
  <c r="B1044" i="24"/>
  <c r="A1044" i="24"/>
  <c r="D1044" i="24" s="1"/>
  <c r="F1044" i="24" s="1"/>
  <c r="E1043" i="24"/>
  <c r="B1043" i="24"/>
  <c r="A1043" i="24"/>
  <c r="B1042" i="24"/>
  <c r="E1042" i="24" s="1"/>
  <c r="A1042" i="24"/>
  <c r="D1042" i="24" s="1"/>
  <c r="F1042" i="24" s="1"/>
  <c r="B1041" i="24"/>
  <c r="E1041" i="24" s="1"/>
  <c r="A1041" i="24"/>
  <c r="E1040" i="24"/>
  <c r="B1040" i="24"/>
  <c r="A1040" i="24"/>
  <c r="C1040" i="24" s="1"/>
  <c r="E1039" i="24"/>
  <c r="B1039" i="24"/>
  <c r="A1039" i="24"/>
  <c r="D1039" i="24" s="1"/>
  <c r="F1039" i="24" s="1"/>
  <c r="B1038" i="24"/>
  <c r="E1038" i="24" s="1"/>
  <c r="A1038" i="24"/>
  <c r="D1038" i="24" s="1"/>
  <c r="B1037" i="24"/>
  <c r="E1037" i="24" s="1"/>
  <c r="A1037" i="24"/>
  <c r="E1036" i="24"/>
  <c r="B1036" i="24"/>
  <c r="A1036" i="24"/>
  <c r="C1036" i="24" s="1"/>
  <c r="E1035" i="24"/>
  <c r="B1035" i="24"/>
  <c r="A1035" i="24"/>
  <c r="C1035" i="24" s="1"/>
  <c r="B1034" i="24"/>
  <c r="E1034" i="24" s="1"/>
  <c r="A1034" i="24"/>
  <c r="D1034" i="24" s="1"/>
  <c r="F1034" i="24" s="1"/>
  <c r="B1033" i="24"/>
  <c r="E1033" i="24" s="1"/>
  <c r="A1033" i="24"/>
  <c r="E1032" i="24"/>
  <c r="B1032" i="24"/>
  <c r="A1032" i="24"/>
  <c r="C1032" i="24" s="1"/>
  <c r="E1031" i="24"/>
  <c r="B1031" i="24"/>
  <c r="A1031" i="24"/>
  <c r="D1031" i="24" s="1"/>
  <c r="B1030" i="24"/>
  <c r="E1030" i="24" s="1"/>
  <c r="A1030" i="24"/>
  <c r="D1030" i="24" s="1"/>
  <c r="F1030" i="24" s="1"/>
  <c r="B1029" i="24"/>
  <c r="E1029" i="24" s="1"/>
  <c r="A1029" i="24"/>
  <c r="E1028" i="24"/>
  <c r="B1028" i="24"/>
  <c r="A1028" i="24"/>
  <c r="C1028" i="24" s="1"/>
  <c r="E1027" i="24"/>
  <c r="B1027" i="24"/>
  <c r="A1027" i="24"/>
  <c r="C1027" i="24" s="1"/>
  <c r="B1026" i="24"/>
  <c r="E1026" i="24" s="1"/>
  <c r="A1026" i="24"/>
  <c r="D1026" i="24" s="1"/>
  <c r="F1026" i="24" s="1"/>
  <c r="B1025" i="24"/>
  <c r="E1025" i="24" s="1"/>
  <c r="A1025" i="24"/>
  <c r="E1024" i="24"/>
  <c r="B1024" i="24"/>
  <c r="A1024" i="24"/>
  <c r="D1024" i="24" s="1"/>
  <c r="E1023" i="24"/>
  <c r="B1023" i="24"/>
  <c r="A1023" i="24"/>
  <c r="D1023" i="24" s="1"/>
  <c r="F1023" i="24" s="1"/>
  <c r="B1022" i="24"/>
  <c r="E1022" i="24" s="1"/>
  <c r="A1022" i="24"/>
  <c r="D1022" i="24" s="1"/>
  <c r="B1021" i="24"/>
  <c r="E1021" i="24" s="1"/>
  <c r="A1021" i="24"/>
  <c r="E1020" i="24"/>
  <c r="B1020" i="24"/>
  <c r="A1020" i="24"/>
  <c r="D1020" i="24" s="1"/>
  <c r="E1019" i="24"/>
  <c r="B1019" i="24"/>
  <c r="A1019" i="24"/>
  <c r="C1019" i="24" s="1"/>
  <c r="B1018" i="24"/>
  <c r="E1018" i="24" s="1"/>
  <c r="A1018" i="24"/>
  <c r="D1018" i="24" s="1"/>
  <c r="F1018" i="24" s="1"/>
  <c r="B1017" i="24"/>
  <c r="E1017" i="24" s="1"/>
  <c r="A1017" i="24"/>
  <c r="E1016" i="24"/>
  <c r="B1016" i="24"/>
  <c r="A1016" i="24"/>
  <c r="D1016" i="24" s="1"/>
  <c r="E1015" i="24"/>
  <c r="B1015" i="24"/>
  <c r="A1015" i="24"/>
  <c r="C1015" i="24" s="1"/>
  <c r="B1014" i="24"/>
  <c r="E1014" i="24" s="1"/>
  <c r="A1014" i="24"/>
  <c r="D1014" i="24" s="1"/>
  <c r="F1014" i="24" s="1"/>
  <c r="B1013" i="24"/>
  <c r="E1013" i="24" s="1"/>
  <c r="A1013" i="24"/>
  <c r="E1012" i="24"/>
  <c r="B1012" i="24"/>
  <c r="A1012" i="24"/>
  <c r="D1012" i="24" s="1"/>
  <c r="E1011" i="24"/>
  <c r="B1011" i="24"/>
  <c r="A1011" i="24"/>
  <c r="C1011" i="24" s="1"/>
  <c r="B1010" i="24"/>
  <c r="E1010" i="24" s="1"/>
  <c r="A1010" i="24"/>
  <c r="D1010" i="24" s="1"/>
  <c r="F1010" i="24" s="1"/>
  <c r="B1009" i="24"/>
  <c r="E1009" i="24" s="1"/>
  <c r="A1009" i="24"/>
  <c r="E1008" i="24"/>
  <c r="B1008" i="24"/>
  <c r="A1008" i="24"/>
  <c r="D1008" i="24" s="1"/>
  <c r="E1007" i="24"/>
  <c r="B1007" i="24"/>
  <c r="A1007" i="24"/>
  <c r="C1007" i="24" s="1"/>
  <c r="B1006" i="24"/>
  <c r="E1006" i="24" s="1"/>
  <c r="A1006" i="24"/>
  <c r="D1006" i="24" s="1"/>
  <c r="F1006" i="24" s="1"/>
  <c r="B1005" i="24"/>
  <c r="E1005" i="24" s="1"/>
  <c r="A1005" i="24"/>
  <c r="E1004" i="24"/>
  <c r="B1004" i="24"/>
  <c r="A1004" i="24"/>
  <c r="D1004" i="24" s="1"/>
  <c r="E1003" i="24"/>
  <c r="B1003" i="24"/>
  <c r="A1003" i="24"/>
  <c r="C1003" i="24" s="1"/>
  <c r="B1002" i="24"/>
  <c r="E1002" i="24" s="1"/>
  <c r="A1002" i="24"/>
  <c r="D1002" i="24" s="1"/>
  <c r="F1002" i="24" s="1"/>
  <c r="B1001" i="24"/>
  <c r="E1001" i="24" s="1"/>
  <c r="A1001" i="24"/>
  <c r="E1000" i="24"/>
  <c r="B1000" i="24"/>
  <c r="A1000" i="24"/>
  <c r="D1000" i="24" s="1"/>
  <c r="E999" i="24"/>
  <c r="B999" i="24"/>
  <c r="A999" i="24"/>
  <c r="C999" i="24" s="1"/>
  <c r="B998" i="24"/>
  <c r="E998" i="24" s="1"/>
  <c r="A998" i="24"/>
  <c r="D998" i="24" s="1"/>
  <c r="F998" i="24" s="1"/>
  <c r="B997" i="24"/>
  <c r="E997" i="24" s="1"/>
  <c r="A997" i="24"/>
  <c r="E996" i="24"/>
  <c r="B996" i="24"/>
  <c r="A996" i="24"/>
  <c r="C996" i="24" s="1"/>
  <c r="E995" i="24"/>
  <c r="B995" i="24"/>
  <c r="A995" i="24"/>
  <c r="C995" i="24" s="1"/>
  <c r="B994" i="24"/>
  <c r="E994" i="24" s="1"/>
  <c r="A994" i="24"/>
  <c r="D994" i="24" s="1"/>
  <c r="F994" i="24" s="1"/>
  <c r="B993" i="24"/>
  <c r="E993" i="24" s="1"/>
  <c r="A993" i="24"/>
  <c r="E992" i="24"/>
  <c r="B992" i="24"/>
  <c r="A992" i="24"/>
  <c r="D992" i="24" s="1"/>
  <c r="E991" i="24"/>
  <c r="B991" i="24"/>
  <c r="A991" i="24"/>
  <c r="C991" i="24" s="1"/>
  <c r="B990" i="24"/>
  <c r="E990" i="24" s="1"/>
  <c r="A990" i="24"/>
  <c r="D990" i="24" s="1"/>
  <c r="F990" i="24" s="1"/>
  <c r="B989" i="24"/>
  <c r="E989" i="24" s="1"/>
  <c r="A989" i="24"/>
  <c r="E988" i="24"/>
  <c r="B988" i="24"/>
  <c r="A988" i="24"/>
  <c r="D988" i="24" s="1"/>
  <c r="E987" i="24"/>
  <c r="B987" i="24"/>
  <c r="A987" i="24"/>
  <c r="C987" i="24" s="1"/>
  <c r="B986" i="24"/>
  <c r="E986" i="24" s="1"/>
  <c r="A986" i="24"/>
  <c r="D986" i="24" s="1"/>
  <c r="F986" i="24" s="1"/>
  <c r="B985" i="24"/>
  <c r="E985" i="24" s="1"/>
  <c r="A985" i="24"/>
  <c r="E984" i="24"/>
  <c r="B984" i="24"/>
  <c r="A984" i="24"/>
  <c r="C984" i="24" s="1"/>
  <c r="E983" i="24"/>
  <c r="B983" i="24"/>
  <c r="A983" i="24"/>
  <c r="C983" i="24" s="1"/>
  <c r="B982" i="24"/>
  <c r="E982" i="24" s="1"/>
  <c r="A982" i="24"/>
  <c r="D982" i="24" s="1"/>
  <c r="F982" i="24" s="1"/>
  <c r="B981" i="24"/>
  <c r="E981" i="24" s="1"/>
  <c r="A981" i="24"/>
  <c r="E980" i="24"/>
  <c r="B980" i="24"/>
  <c r="A980" i="24"/>
  <c r="C980" i="24" s="1"/>
  <c r="E979" i="24"/>
  <c r="B979" i="24"/>
  <c r="A979" i="24"/>
  <c r="C979" i="24" s="1"/>
  <c r="B978" i="24"/>
  <c r="E978" i="24" s="1"/>
  <c r="A978" i="24"/>
  <c r="D978" i="24" s="1"/>
  <c r="F978" i="24" s="1"/>
  <c r="B977" i="24"/>
  <c r="E977" i="24" s="1"/>
  <c r="A977" i="24"/>
  <c r="E976" i="24"/>
  <c r="B976" i="24"/>
  <c r="A976" i="24"/>
  <c r="C976" i="24" s="1"/>
  <c r="E975" i="24"/>
  <c r="B975" i="24"/>
  <c r="A975" i="24"/>
  <c r="C975" i="24" s="1"/>
  <c r="B974" i="24"/>
  <c r="E974" i="24" s="1"/>
  <c r="A974" i="24"/>
  <c r="D974" i="24" s="1"/>
  <c r="F974" i="24" s="1"/>
  <c r="B973" i="24"/>
  <c r="E973" i="24" s="1"/>
  <c r="A973" i="24"/>
  <c r="E972" i="24"/>
  <c r="B972" i="24"/>
  <c r="A972" i="24"/>
  <c r="C972" i="24" s="1"/>
  <c r="E971" i="24"/>
  <c r="B971" i="24"/>
  <c r="A971" i="24"/>
  <c r="C971" i="24" s="1"/>
  <c r="B970" i="24"/>
  <c r="E970" i="24" s="1"/>
  <c r="A970" i="24"/>
  <c r="D970" i="24" s="1"/>
  <c r="F970" i="24" s="1"/>
  <c r="B969" i="24"/>
  <c r="E969" i="24" s="1"/>
  <c r="A969" i="24"/>
  <c r="E968" i="24"/>
  <c r="B968" i="24"/>
  <c r="A968" i="24"/>
  <c r="C968" i="24" s="1"/>
  <c r="E967" i="24"/>
  <c r="B967" i="24"/>
  <c r="A967" i="24"/>
  <c r="C967" i="24" s="1"/>
  <c r="B966" i="24"/>
  <c r="E966" i="24" s="1"/>
  <c r="A966" i="24"/>
  <c r="D966" i="24" s="1"/>
  <c r="F966" i="24" s="1"/>
  <c r="B965" i="24"/>
  <c r="E965" i="24" s="1"/>
  <c r="A965" i="24"/>
  <c r="E964" i="24"/>
  <c r="B964" i="24"/>
  <c r="A964" i="24"/>
  <c r="C964" i="24" s="1"/>
  <c r="E963" i="24"/>
  <c r="B963" i="24"/>
  <c r="A963" i="24"/>
  <c r="C963" i="24" s="1"/>
  <c r="B962" i="24"/>
  <c r="E962" i="24" s="1"/>
  <c r="A962" i="24"/>
  <c r="D962" i="24" s="1"/>
  <c r="F962" i="24" s="1"/>
  <c r="B961" i="24"/>
  <c r="E961" i="24" s="1"/>
  <c r="A961" i="24"/>
  <c r="E960" i="24"/>
  <c r="B960" i="24"/>
  <c r="A960" i="24"/>
  <c r="C960" i="24" s="1"/>
  <c r="E959" i="24"/>
  <c r="B959" i="24"/>
  <c r="A959" i="24"/>
  <c r="C959" i="24" s="1"/>
  <c r="B958" i="24"/>
  <c r="E958" i="24" s="1"/>
  <c r="A958" i="24"/>
  <c r="D958" i="24" s="1"/>
  <c r="F958" i="24" s="1"/>
  <c r="B957" i="24"/>
  <c r="E957" i="24" s="1"/>
  <c r="A957" i="24"/>
  <c r="E956" i="24"/>
  <c r="B956" i="24"/>
  <c r="A956" i="24"/>
  <c r="C956" i="24" s="1"/>
  <c r="E955" i="24"/>
  <c r="B955" i="24"/>
  <c r="A955" i="24"/>
  <c r="C955" i="24" s="1"/>
  <c r="B954" i="24"/>
  <c r="E954" i="24" s="1"/>
  <c r="A954" i="24"/>
  <c r="D954" i="24" s="1"/>
  <c r="F954" i="24" s="1"/>
  <c r="B953" i="24"/>
  <c r="E953" i="24" s="1"/>
  <c r="A953" i="24"/>
  <c r="E952" i="24"/>
  <c r="B952" i="24"/>
  <c r="A952" i="24"/>
  <c r="C952" i="24" s="1"/>
  <c r="E951" i="24"/>
  <c r="B951" i="24"/>
  <c r="A951" i="24"/>
  <c r="C951" i="24" s="1"/>
  <c r="B950" i="24"/>
  <c r="E950" i="24" s="1"/>
  <c r="A950" i="24"/>
  <c r="D950" i="24" s="1"/>
  <c r="F950" i="24" s="1"/>
  <c r="B949" i="24"/>
  <c r="E949" i="24" s="1"/>
  <c r="A949" i="24"/>
  <c r="E948" i="24"/>
  <c r="B948" i="24"/>
  <c r="A948" i="24"/>
  <c r="C948" i="24" s="1"/>
  <c r="E947" i="24"/>
  <c r="B947" i="24"/>
  <c r="A947" i="24"/>
  <c r="C947" i="24" s="1"/>
  <c r="B946" i="24"/>
  <c r="E946" i="24" s="1"/>
  <c r="A946" i="24"/>
  <c r="D946" i="24" s="1"/>
  <c r="F946" i="24" s="1"/>
  <c r="B945" i="24"/>
  <c r="E945" i="24" s="1"/>
  <c r="A945" i="24"/>
  <c r="E944" i="24"/>
  <c r="B944" i="24"/>
  <c r="A944" i="24"/>
  <c r="C944" i="24" s="1"/>
  <c r="E943" i="24"/>
  <c r="B943" i="24"/>
  <c r="A943" i="24"/>
  <c r="C943" i="24" s="1"/>
  <c r="B942" i="24"/>
  <c r="E942" i="24" s="1"/>
  <c r="A942" i="24"/>
  <c r="D942" i="24" s="1"/>
  <c r="F942" i="24" s="1"/>
  <c r="B941" i="24"/>
  <c r="E941" i="24" s="1"/>
  <c r="A941" i="24"/>
  <c r="E940" i="24"/>
  <c r="B940" i="24"/>
  <c r="A940" i="24"/>
  <c r="C940" i="24" s="1"/>
  <c r="E939" i="24"/>
  <c r="B939" i="24"/>
  <c r="A939" i="24"/>
  <c r="C939" i="24" s="1"/>
  <c r="B938" i="24"/>
  <c r="E938" i="24" s="1"/>
  <c r="A938" i="24"/>
  <c r="D938" i="24" s="1"/>
  <c r="F938" i="24" s="1"/>
  <c r="B937" i="24"/>
  <c r="E937" i="24" s="1"/>
  <c r="A937" i="24"/>
  <c r="E936" i="24"/>
  <c r="B936" i="24"/>
  <c r="A936" i="24"/>
  <c r="E935" i="24"/>
  <c r="B935" i="24"/>
  <c r="A935" i="24"/>
  <c r="D935" i="24" s="1"/>
  <c r="F935" i="24" s="1"/>
  <c r="B934" i="24"/>
  <c r="E934" i="24" s="1"/>
  <c r="A934" i="24"/>
  <c r="B933" i="24"/>
  <c r="E933" i="24" s="1"/>
  <c r="A933" i="24"/>
  <c r="E932" i="24"/>
  <c r="B932" i="24"/>
  <c r="A932" i="24"/>
  <c r="C932" i="24" s="1"/>
  <c r="E931" i="24"/>
  <c r="B931" i="24"/>
  <c r="A931" i="24"/>
  <c r="D931" i="24" s="1"/>
  <c r="F931" i="24" s="1"/>
  <c r="B930" i="24"/>
  <c r="E930" i="24" s="1"/>
  <c r="A930" i="24"/>
  <c r="D930" i="24" s="1"/>
  <c r="B929" i="24"/>
  <c r="E929" i="24" s="1"/>
  <c r="A929" i="24"/>
  <c r="C929" i="24" s="1"/>
  <c r="E928" i="24"/>
  <c r="B928" i="24"/>
  <c r="A928" i="24"/>
  <c r="E927" i="24"/>
  <c r="B927" i="24"/>
  <c r="A927" i="24"/>
  <c r="D927" i="24" s="1"/>
  <c r="F927" i="24" s="1"/>
  <c r="B926" i="24"/>
  <c r="E926" i="24" s="1"/>
  <c r="A926" i="24"/>
  <c r="B925" i="24"/>
  <c r="E925" i="24" s="1"/>
  <c r="A925" i="24"/>
  <c r="C925" i="24" s="1"/>
  <c r="B924" i="24"/>
  <c r="E924" i="24" s="1"/>
  <c r="A924" i="24"/>
  <c r="D924" i="24" s="1"/>
  <c r="E923" i="24"/>
  <c r="B923" i="24"/>
  <c r="A923" i="24"/>
  <c r="D923" i="24" s="1"/>
  <c r="B922" i="24"/>
  <c r="E922" i="24" s="1"/>
  <c r="A922" i="24"/>
  <c r="D922" i="24" s="1"/>
  <c r="F922" i="24" s="1"/>
  <c r="B921" i="24"/>
  <c r="E921" i="24" s="1"/>
  <c r="A921" i="24"/>
  <c r="E920" i="24"/>
  <c r="B920" i="24"/>
  <c r="A920" i="24"/>
  <c r="D920" i="24" s="1"/>
  <c r="B919" i="24"/>
  <c r="A919" i="24"/>
  <c r="D919" i="24" s="1"/>
  <c r="B918" i="24"/>
  <c r="E918" i="24" s="1"/>
  <c r="A918" i="24"/>
  <c r="D918" i="24" s="1"/>
  <c r="F918" i="24" s="1"/>
  <c r="B917" i="24"/>
  <c r="E917" i="24" s="1"/>
  <c r="A917" i="24"/>
  <c r="B916" i="24"/>
  <c r="E916" i="24" s="1"/>
  <c r="A916" i="24"/>
  <c r="D916" i="24" s="1"/>
  <c r="B915" i="24"/>
  <c r="E915" i="24" s="1"/>
  <c r="A915" i="24"/>
  <c r="D915" i="24" s="1"/>
  <c r="B914" i="24"/>
  <c r="E914" i="24" s="1"/>
  <c r="A914" i="24"/>
  <c r="D914" i="24" s="1"/>
  <c r="F914" i="24" s="1"/>
  <c r="B913" i="24"/>
  <c r="E913" i="24" s="1"/>
  <c r="A913" i="24"/>
  <c r="C913" i="24" s="1"/>
  <c r="E912" i="24"/>
  <c r="B912" i="24"/>
  <c r="A912" i="24"/>
  <c r="D912" i="24" s="1"/>
  <c r="B911" i="24"/>
  <c r="A911" i="24"/>
  <c r="D911" i="24" s="1"/>
  <c r="B910" i="24"/>
  <c r="E910" i="24" s="1"/>
  <c r="A910" i="24"/>
  <c r="D910" i="24" s="1"/>
  <c r="F910" i="24" s="1"/>
  <c r="B909" i="24"/>
  <c r="E909" i="24" s="1"/>
  <c r="A909" i="24"/>
  <c r="C909" i="24" s="1"/>
  <c r="B908" i="24"/>
  <c r="E908" i="24" s="1"/>
  <c r="A908" i="24"/>
  <c r="D908" i="24" s="1"/>
  <c r="B907" i="24"/>
  <c r="E907" i="24" s="1"/>
  <c r="A907" i="24"/>
  <c r="D907" i="24" s="1"/>
  <c r="B906" i="24"/>
  <c r="E906" i="24" s="1"/>
  <c r="A906" i="24"/>
  <c r="B905" i="24"/>
  <c r="E905" i="24" s="1"/>
  <c r="A905" i="24"/>
  <c r="C905" i="24" s="1"/>
  <c r="E904" i="24"/>
  <c r="B904" i="24"/>
  <c r="A904" i="24"/>
  <c r="D904" i="24" s="1"/>
  <c r="B903" i="24"/>
  <c r="A903" i="24"/>
  <c r="D903" i="24" s="1"/>
  <c r="B902" i="24"/>
  <c r="E902" i="24" s="1"/>
  <c r="A902" i="24"/>
  <c r="D902" i="24" s="1"/>
  <c r="F902" i="24" s="1"/>
  <c r="B901" i="24"/>
  <c r="E901" i="24" s="1"/>
  <c r="A901" i="24"/>
  <c r="C901" i="24" s="1"/>
  <c r="B900" i="24"/>
  <c r="E900" i="24" s="1"/>
  <c r="A900" i="24"/>
  <c r="D900" i="24" s="1"/>
  <c r="B899" i="24"/>
  <c r="E899" i="24" s="1"/>
  <c r="A899" i="24"/>
  <c r="D899" i="24" s="1"/>
  <c r="B898" i="24"/>
  <c r="E898" i="24" s="1"/>
  <c r="A898" i="24"/>
  <c r="D898" i="24" s="1"/>
  <c r="F898" i="24" s="1"/>
  <c r="B897" i="24"/>
  <c r="E897" i="24" s="1"/>
  <c r="A897" i="24"/>
  <c r="C897" i="24" s="1"/>
  <c r="E896" i="24"/>
  <c r="B896" i="24"/>
  <c r="A896" i="24"/>
  <c r="D896" i="24" s="1"/>
  <c r="B895" i="24"/>
  <c r="A895" i="24"/>
  <c r="D895" i="24" s="1"/>
  <c r="B894" i="24"/>
  <c r="E894" i="24" s="1"/>
  <c r="A894" i="24"/>
  <c r="D894" i="24" s="1"/>
  <c r="F894" i="24" s="1"/>
  <c r="B893" i="24"/>
  <c r="E893" i="24" s="1"/>
  <c r="A893" i="24"/>
  <c r="C893" i="24" s="1"/>
  <c r="B892" i="24"/>
  <c r="E892" i="24" s="1"/>
  <c r="A892" i="24"/>
  <c r="D892" i="24" s="1"/>
  <c r="E891" i="24"/>
  <c r="B891" i="24"/>
  <c r="A891" i="24"/>
  <c r="D891" i="24" s="1"/>
  <c r="F891" i="24" s="1"/>
  <c r="B890" i="24"/>
  <c r="E890" i="24" s="1"/>
  <c r="A890" i="24"/>
  <c r="B889" i="24"/>
  <c r="E889" i="24" s="1"/>
  <c r="A889" i="24"/>
  <c r="C889" i="24" s="1"/>
  <c r="E888" i="24"/>
  <c r="B888" i="24"/>
  <c r="A888" i="24"/>
  <c r="D888" i="24" s="1"/>
  <c r="F888" i="24" s="1"/>
  <c r="B887" i="24"/>
  <c r="A887" i="24"/>
  <c r="D887" i="24" s="1"/>
  <c r="B886" i="24"/>
  <c r="E886" i="24" s="1"/>
  <c r="A886" i="24"/>
  <c r="D886" i="24" s="1"/>
  <c r="F886" i="24" s="1"/>
  <c r="B885" i="24"/>
  <c r="E885" i="24" s="1"/>
  <c r="A885" i="24"/>
  <c r="C885" i="24" s="1"/>
  <c r="B884" i="24"/>
  <c r="E884" i="24" s="1"/>
  <c r="A884" i="24"/>
  <c r="D884" i="24" s="1"/>
  <c r="F884" i="24" s="1"/>
  <c r="E883" i="24"/>
  <c r="B883" i="24"/>
  <c r="A883" i="24"/>
  <c r="D883" i="24" s="1"/>
  <c r="F883" i="24" s="1"/>
  <c r="B882" i="24"/>
  <c r="E882" i="24" s="1"/>
  <c r="A882" i="24"/>
  <c r="D882" i="24" s="1"/>
  <c r="F882" i="24" s="1"/>
  <c r="B881" i="24"/>
  <c r="E881" i="24" s="1"/>
  <c r="A881" i="24"/>
  <c r="D881" i="24" s="1"/>
  <c r="E880" i="24"/>
  <c r="B880" i="24"/>
  <c r="A880" i="24"/>
  <c r="C880" i="24" s="1"/>
  <c r="B879" i="24"/>
  <c r="A879" i="24"/>
  <c r="D879" i="24" s="1"/>
  <c r="B878" i="24"/>
  <c r="E878" i="24" s="1"/>
  <c r="A878" i="24"/>
  <c r="C878" i="24" s="1"/>
  <c r="B877" i="24"/>
  <c r="E877" i="24" s="1"/>
  <c r="A877" i="24"/>
  <c r="D877" i="24" s="1"/>
  <c r="E876" i="24"/>
  <c r="B876" i="24"/>
  <c r="A876" i="24"/>
  <c r="C876" i="24" s="1"/>
  <c r="B875" i="24"/>
  <c r="A875" i="24"/>
  <c r="D875" i="24" s="1"/>
  <c r="B874" i="24"/>
  <c r="E874" i="24" s="1"/>
  <c r="A874" i="24"/>
  <c r="D874" i="24" s="1"/>
  <c r="B873" i="24"/>
  <c r="E873" i="24" s="1"/>
  <c r="A873" i="24"/>
  <c r="D873" i="24" s="1"/>
  <c r="E872" i="24"/>
  <c r="B872" i="24"/>
  <c r="A872" i="24"/>
  <c r="C872" i="24" s="1"/>
  <c r="B871" i="24"/>
  <c r="A871" i="24"/>
  <c r="D871" i="24" s="1"/>
  <c r="B870" i="24"/>
  <c r="E870" i="24" s="1"/>
  <c r="A870" i="24"/>
  <c r="D870" i="24" s="1"/>
  <c r="B869" i="24"/>
  <c r="E869" i="24" s="1"/>
  <c r="A869" i="24"/>
  <c r="D869" i="24" s="1"/>
  <c r="E868" i="24"/>
  <c r="B868" i="24"/>
  <c r="A868" i="24"/>
  <c r="C868" i="24" s="1"/>
  <c r="B867" i="24"/>
  <c r="A867" i="24"/>
  <c r="D867" i="24" s="1"/>
  <c r="B866" i="24"/>
  <c r="E866" i="24" s="1"/>
  <c r="A866" i="24"/>
  <c r="D866" i="24" s="1"/>
  <c r="F866" i="24" s="1"/>
  <c r="B865" i="24"/>
  <c r="E865" i="24" s="1"/>
  <c r="A865" i="24"/>
  <c r="D865" i="24" s="1"/>
  <c r="E864" i="24"/>
  <c r="B864" i="24"/>
  <c r="A864" i="24"/>
  <c r="C864" i="24" s="1"/>
  <c r="B863" i="24"/>
  <c r="A863" i="24"/>
  <c r="D863" i="24" s="1"/>
  <c r="B862" i="24"/>
  <c r="E862" i="24" s="1"/>
  <c r="A862" i="24"/>
  <c r="C862" i="24" s="1"/>
  <c r="B861" i="24"/>
  <c r="E861" i="24" s="1"/>
  <c r="A861" i="24"/>
  <c r="D861" i="24" s="1"/>
  <c r="E860" i="24"/>
  <c r="B860" i="24"/>
  <c r="A860" i="24"/>
  <c r="C860" i="24" s="1"/>
  <c r="B859" i="24"/>
  <c r="A859" i="24"/>
  <c r="D859" i="24" s="1"/>
  <c r="B858" i="24"/>
  <c r="E858" i="24" s="1"/>
  <c r="A858" i="24"/>
  <c r="D858" i="24" s="1"/>
  <c r="B857" i="24"/>
  <c r="E857" i="24" s="1"/>
  <c r="A857" i="24"/>
  <c r="D857" i="24" s="1"/>
  <c r="E856" i="24"/>
  <c r="B856" i="24"/>
  <c r="A856" i="24"/>
  <c r="C856" i="24" s="1"/>
  <c r="B855" i="24"/>
  <c r="A855" i="24"/>
  <c r="D855" i="24" s="1"/>
  <c r="B854" i="24"/>
  <c r="E854" i="24" s="1"/>
  <c r="A854" i="24"/>
  <c r="D854" i="24" s="1"/>
  <c r="B853" i="24"/>
  <c r="E853" i="24" s="1"/>
  <c r="A853" i="24"/>
  <c r="D853" i="24" s="1"/>
  <c r="E852" i="24"/>
  <c r="B852" i="24"/>
  <c r="A852" i="24"/>
  <c r="C852" i="24" s="1"/>
  <c r="B851" i="24"/>
  <c r="A851" i="24"/>
  <c r="D851" i="24" s="1"/>
  <c r="B850" i="24"/>
  <c r="E850" i="24" s="1"/>
  <c r="A850" i="24"/>
  <c r="D850" i="24" s="1"/>
  <c r="F850" i="24" s="1"/>
  <c r="B849" i="24"/>
  <c r="E849" i="24" s="1"/>
  <c r="A849" i="24"/>
  <c r="D849" i="24" s="1"/>
  <c r="E848" i="24"/>
  <c r="B848" i="24"/>
  <c r="A848" i="24"/>
  <c r="C848" i="24" s="1"/>
  <c r="B847" i="24"/>
  <c r="A847" i="24"/>
  <c r="D847" i="24" s="1"/>
  <c r="B846" i="24"/>
  <c r="E846" i="24" s="1"/>
  <c r="A846" i="24"/>
  <c r="D846" i="24" s="1"/>
  <c r="B845" i="24"/>
  <c r="A845" i="24"/>
  <c r="D845" i="24" s="1"/>
  <c r="E844" i="24"/>
  <c r="B844" i="24"/>
  <c r="A844" i="24"/>
  <c r="C844" i="24" s="1"/>
  <c r="B843" i="24"/>
  <c r="A843" i="24"/>
  <c r="D843" i="24" s="1"/>
  <c r="B842" i="24"/>
  <c r="E842" i="24" s="1"/>
  <c r="A842" i="24"/>
  <c r="D842" i="24" s="1"/>
  <c r="B841" i="24"/>
  <c r="A841" i="24"/>
  <c r="D841" i="24" s="1"/>
  <c r="E840" i="24"/>
  <c r="B840" i="24"/>
  <c r="A840" i="24"/>
  <c r="C840" i="24" s="1"/>
  <c r="B839" i="24"/>
  <c r="A839" i="24"/>
  <c r="D839" i="24" s="1"/>
  <c r="B838" i="24"/>
  <c r="E838" i="24" s="1"/>
  <c r="A838" i="24"/>
  <c r="D838" i="24" s="1"/>
  <c r="B837" i="24"/>
  <c r="A837" i="24"/>
  <c r="D837" i="24" s="1"/>
  <c r="E836" i="24"/>
  <c r="B836" i="24"/>
  <c r="A836" i="24"/>
  <c r="B835" i="24"/>
  <c r="A835" i="24"/>
  <c r="D835" i="24" s="1"/>
  <c r="B834" i="24"/>
  <c r="E834" i="24" s="1"/>
  <c r="A834" i="24"/>
  <c r="D834" i="24" s="1"/>
  <c r="B833" i="24"/>
  <c r="A833" i="24"/>
  <c r="D833" i="24" s="1"/>
  <c r="E832" i="24"/>
  <c r="B832" i="24"/>
  <c r="A832" i="24"/>
  <c r="C832" i="24" s="1"/>
  <c r="B831" i="24"/>
  <c r="A831" i="24"/>
  <c r="D831" i="24" s="1"/>
  <c r="B830" i="24"/>
  <c r="E830" i="24" s="1"/>
  <c r="A830" i="24"/>
  <c r="D830" i="24" s="1"/>
  <c r="B829" i="24"/>
  <c r="A829" i="24"/>
  <c r="D829" i="24" s="1"/>
  <c r="E828" i="24"/>
  <c r="B828" i="24"/>
  <c r="A828" i="24"/>
  <c r="C828" i="24" s="1"/>
  <c r="B827" i="24"/>
  <c r="E827" i="24" s="1"/>
  <c r="A827" i="24"/>
  <c r="C827" i="24" s="1"/>
  <c r="B826" i="24"/>
  <c r="E826" i="24" s="1"/>
  <c r="A826" i="24"/>
  <c r="D826" i="24" s="1"/>
  <c r="F826" i="24" s="1"/>
  <c r="B825" i="24"/>
  <c r="A825" i="24"/>
  <c r="D825" i="24" s="1"/>
  <c r="E824" i="24"/>
  <c r="B824" i="24"/>
  <c r="A824" i="24"/>
  <c r="B823" i="24"/>
  <c r="E823" i="24" s="1"/>
  <c r="A823" i="24"/>
  <c r="D823" i="24" s="1"/>
  <c r="F823" i="24" s="1"/>
  <c r="B822" i="24"/>
  <c r="E822" i="24" s="1"/>
  <c r="A822" i="24"/>
  <c r="C822" i="24" s="1"/>
  <c r="B821" i="24"/>
  <c r="E821" i="24" s="1"/>
  <c r="A821" i="24"/>
  <c r="D821" i="24" s="1"/>
  <c r="F821" i="24" s="1"/>
  <c r="E820" i="24"/>
  <c r="B820" i="24"/>
  <c r="A820" i="24"/>
  <c r="C820" i="24" s="1"/>
  <c r="B819" i="24"/>
  <c r="E819" i="24" s="1"/>
  <c r="A819" i="24"/>
  <c r="D819" i="24" s="1"/>
  <c r="F819" i="24" s="1"/>
  <c r="E818" i="24"/>
  <c r="B818" i="24"/>
  <c r="A818" i="24"/>
  <c r="C818" i="24" s="1"/>
  <c r="B817" i="24"/>
  <c r="E817" i="24" s="1"/>
  <c r="A817" i="24"/>
  <c r="D817" i="24" s="1"/>
  <c r="B816" i="24"/>
  <c r="E816" i="24" s="1"/>
  <c r="A816" i="24"/>
  <c r="D816" i="24" s="1"/>
  <c r="F816" i="24" s="1"/>
  <c r="B815" i="24"/>
  <c r="E815" i="24" s="1"/>
  <c r="A815" i="24"/>
  <c r="D815" i="24" s="1"/>
  <c r="F815" i="24" s="1"/>
  <c r="B814" i="24"/>
  <c r="E814" i="24" s="1"/>
  <c r="A814" i="24"/>
  <c r="C814" i="24" s="1"/>
  <c r="B813" i="24"/>
  <c r="E813" i="24" s="1"/>
  <c r="A813" i="24"/>
  <c r="D813" i="24" s="1"/>
  <c r="F813" i="24" s="1"/>
  <c r="B812" i="24"/>
  <c r="E812" i="24" s="1"/>
  <c r="A812" i="24"/>
  <c r="D812" i="24" s="1"/>
  <c r="B811" i="24"/>
  <c r="E811" i="24" s="1"/>
  <c r="A811" i="24"/>
  <c r="D811" i="24" s="1"/>
  <c r="F811" i="24" s="1"/>
  <c r="E810" i="24"/>
  <c r="B810" i="24"/>
  <c r="A810" i="24"/>
  <c r="C810" i="24" s="1"/>
  <c r="B809" i="24"/>
  <c r="E809" i="24" s="1"/>
  <c r="A809" i="24"/>
  <c r="D809" i="24" s="1"/>
  <c r="F809" i="24" s="1"/>
  <c r="B808" i="24"/>
  <c r="E808" i="24" s="1"/>
  <c r="A808" i="24"/>
  <c r="C808" i="24" s="1"/>
  <c r="B807" i="24"/>
  <c r="E807" i="24" s="1"/>
  <c r="A807" i="24"/>
  <c r="D807" i="24" s="1"/>
  <c r="F807" i="24" s="1"/>
  <c r="B806" i="24"/>
  <c r="E806" i="24" s="1"/>
  <c r="A806" i="24"/>
  <c r="C806" i="24" s="1"/>
  <c r="B805" i="24"/>
  <c r="E805" i="24" s="1"/>
  <c r="A805" i="24"/>
  <c r="D805" i="24" s="1"/>
  <c r="F805" i="24" s="1"/>
  <c r="B804" i="24"/>
  <c r="E804" i="24" s="1"/>
  <c r="A804" i="24"/>
  <c r="D804" i="24" s="1"/>
  <c r="B803" i="24"/>
  <c r="E803" i="24" s="1"/>
  <c r="A803" i="24"/>
  <c r="D803" i="24" s="1"/>
  <c r="F803" i="24" s="1"/>
  <c r="E802" i="24"/>
  <c r="B802" i="24"/>
  <c r="A802" i="24"/>
  <c r="C802" i="24" s="1"/>
  <c r="B801" i="24"/>
  <c r="E801" i="24" s="1"/>
  <c r="A801" i="24"/>
  <c r="D801" i="24" s="1"/>
  <c r="F801" i="24" s="1"/>
  <c r="B800" i="24"/>
  <c r="E800" i="24" s="1"/>
  <c r="A800" i="24"/>
  <c r="B799" i="24"/>
  <c r="E799" i="24" s="1"/>
  <c r="A799" i="24"/>
  <c r="C799" i="24" s="1"/>
  <c r="B798" i="24"/>
  <c r="E798" i="24" s="1"/>
  <c r="A798" i="24"/>
  <c r="C798" i="24" s="1"/>
  <c r="B797" i="24"/>
  <c r="E797" i="24" s="1"/>
  <c r="A797" i="24"/>
  <c r="D797" i="24" s="1"/>
  <c r="F797" i="24" s="1"/>
  <c r="B796" i="24"/>
  <c r="E796" i="24" s="1"/>
  <c r="A796" i="24"/>
  <c r="D796" i="24" s="1"/>
  <c r="F796" i="24" s="1"/>
  <c r="B795" i="24"/>
  <c r="E795" i="24" s="1"/>
  <c r="A795" i="24"/>
  <c r="D795" i="24" s="1"/>
  <c r="F795" i="24" s="1"/>
  <c r="E794" i="24"/>
  <c r="B794" i="24"/>
  <c r="A794" i="24"/>
  <c r="C794" i="24" s="1"/>
  <c r="B793" i="24"/>
  <c r="E793" i="24" s="1"/>
  <c r="A793" i="24"/>
  <c r="D793" i="24" s="1"/>
  <c r="F793" i="24" s="1"/>
  <c r="B792" i="24"/>
  <c r="E792" i="24" s="1"/>
  <c r="A792" i="24"/>
  <c r="C792" i="24" s="1"/>
  <c r="B791" i="24"/>
  <c r="E791" i="24" s="1"/>
  <c r="A791" i="24"/>
  <c r="D791" i="24" s="1"/>
  <c r="F791" i="24" s="1"/>
  <c r="B790" i="24"/>
  <c r="E790" i="24" s="1"/>
  <c r="A790" i="24"/>
  <c r="C790" i="24" s="1"/>
  <c r="B789" i="24"/>
  <c r="E789" i="24" s="1"/>
  <c r="A789" i="24"/>
  <c r="D789" i="24" s="1"/>
  <c r="F789" i="24" s="1"/>
  <c r="B788" i="24"/>
  <c r="E788" i="24" s="1"/>
  <c r="A788" i="24"/>
  <c r="D788" i="24" s="1"/>
  <c r="F788" i="24" s="1"/>
  <c r="B787" i="24"/>
  <c r="E787" i="24" s="1"/>
  <c r="A787" i="24"/>
  <c r="D787" i="24" s="1"/>
  <c r="F787" i="24" s="1"/>
  <c r="E786" i="24"/>
  <c r="B786" i="24"/>
  <c r="A786" i="24"/>
  <c r="C786" i="24" s="1"/>
  <c r="B785" i="24"/>
  <c r="E785" i="24" s="1"/>
  <c r="A785" i="24"/>
  <c r="D785" i="24" s="1"/>
  <c r="F785" i="24" s="1"/>
  <c r="B784" i="24"/>
  <c r="E784" i="24" s="1"/>
  <c r="A784" i="24"/>
  <c r="C784" i="24" s="1"/>
  <c r="B783" i="24"/>
  <c r="E783" i="24" s="1"/>
  <c r="A783" i="24"/>
  <c r="C783" i="24" s="1"/>
  <c r="B782" i="24"/>
  <c r="E782" i="24" s="1"/>
  <c r="A782" i="24"/>
  <c r="C782" i="24" s="1"/>
  <c r="E781" i="24"/>
  <c r="B781" i="24"/>
  <c r="A781" i="24"/>
  <c r="C781" i="24" s="1"/>
  <c r="E780" i="24"/>
  <c r="B780" i="24"/>
  <c r="A780" i="24"/>
  <c r="C780" i="24" s="1"/>
  <c r="B779" i="24"/>
  <c r="E779" i="24" s="1"/>
  <c r="A779" i="24"/>
  <c r="B778" i="24"/>
  <c r="E778" i="24" s="1"/>
  <c r="A778" i="24"/>
  <c r="C778" i="24" s="1"/>
  <c r="E777" i="24"/>
  <c r="B777" i="24"/>
  <c r="A777" i="24"/>
  <c r="C777" i="24" s="1"/>
  <c r="B776" i="24"/>
  <c r="A776" i="24"/>
  <c r="D776" i="24" s="1"/>
  <c r="B775" i="24"/>
  <c r="E775" i="24" s="1"/>
  <c r="A775" i="24"/>
  <c r="D775" i="24" s="1"/>
  <c r="F775" i="24" s="1"/>
  <c r="E774" i="24"/>
  <c r="B774" i="24"/>
  <c r="A774" i="24"/>
  <c r="C774" i="24" s="1"/>
  <c r="B773" i="24"/>
  <c r="A773" i="24"/>
  <c r="D773" i="24" s="1"/>
  <c r="E772" i="24"/>
  <c r="B772" i="24"/>
  <c r="A772" i="24"/>
  <c r="D772" i="24" s="1"/>
  <c r="F772" i="24" s="1"/>
  <c r="B771" i="24"/>
  <c r="E771" i="24" s="1"/>
  <c r="A771" i="24"/>
  <c r="C771" i="24" s="1"/>
  <c r="B770" i="24"/>
  <c r="E770" i="24" s="1"/>
  <c r="A770" i="24"/>
  <c r="D770" i="24" s="1"/>
  <c r="E769" i="24"/>
  <c r="B769" i="24"/>
  <c r="A769" i="24"/>
  <c r="D769" i="24" s="1"/>
  <c r="F769" i="24" s="1"/>
  <c r="E768" i="24"/>
  <c r="B768" i="24"/>
  <c r="A768" i="24"/>
  <c r="D768" i="24" s="1"/>
  <c r="F768" i="24" s="1"/>
  <c r="B767" i="24"/>
  <c r="E767" i="24" s="1"/>
  <c r="A767" i="24"/>
  <c r="D767" i="24" s="1"/>
  <c r="F767" i="24" s="1"/>
  <c r="B766" i="24"/>
  <c r="E766" i="24" s="1"/>
  <c r="A766" i="24"/>
  <c r="C766" i="24" s="1"/>
  <c r="E765" i="24"/>
  <c r="B765" i="24"/>
  <c r="A765" i="24"/>
  <c r="D765" i="24" s="1"/>
  <c r="F765" i="24" s="1"/>
  <c r="E764" i="24"/>
  <c r="B764" i="24"/>
  <c r="A764" i="24"/>
  <c r="C764" i="24" s="1"/>
  <c r="B763" i="24"/>
  <c r="A763" i="24"/>
  <c r="D763" i="24" s="1"/>
  <c r="E762" i="24"/>
  <c r="B762" i="24"/>
  <c r="A762" i="24"/>
  <c r="D762" i="24" s="1"/>
  <c r="F762" i="24" s="1"/>
  <c r="E761" i="24"/>
  <c r="B761" i="24"/>
  <c r="A761" i="24"/>
  <c r="D761" i="24" s="1"/>
  <c r="F761" i="24" s="1"/>
  <c r="E760" i="24"/>
  <c r="B760" i="24"/>
  <c r="A760" i="24"/>
  <c r="C760" i="24" s="1"/>
  <c r="B759" i="24"/>
  <c r="A759" i="24"/>
  <c r="D759" i="24" s="1"/>
  <c r="E758" i="24"/>
  <c r="B758" i="24"/>
  <c r="A758" i="24"/>
  <c r="D758" i="24" s="1"/>
  <c r="F758" i="24" s="1"/>
  <c r="E757" i="24"/>
  <c r="B757" i="24"/>
  <c r="A757" i="24"/>
  <c r="E756" i="24"/>
  <c r="B756" i="24"/>
  <c r="A756" i="24"/>
  <c r="B755" i="24"/>
  <c r="A755" i="24"/>
  <c r="D755" i="24" s="1"/>
  <c r="E754" i="24"/>
  <c r="B754" i="24"/>
  <c r="A754" i="24"/>
  <c r="D754" i="24" s="1"/>
  <c r="F754" i="24" s="1"/>
  <c r="B753" i="24"/>
  <c r="E753" i="24" s="1"/>
  <c r="A753" i="24"/>
  <c r="D753" i="24" s="1"/>
  <c r="F753" i="24" s="1"/>
  <c r="E752" i="24"/>
  <c r="B752" i="24"/>
  <c r="A752" i="24"/>
  <c r="C752" i="24" s="1"/>
  <c r="B751" i="24"/>
  <c r="A751" i="24"/>
  <c r="D751" i="24" s="1"/>
  <c r="E750" i="24"/>
  <c r="B750" i="24"/>
  <c r="A750" i="24"/>
  <c r="D750" i="24" s="1"/>
  <c r="F750" i="24" s="1"/>
  <c r="B749" i="24"/>
  <c r="E749" i="24" s="1"/>
  <c r="A749" i="24"/>
  <c r="D749" i="24" s="1"/>
  <c r="E748" i="24"/>
  <c r="B748" i="24"/>
  <c r="A748" i="24"/>
  <c r="C748" i="24" s="1"/>
  <c r="B747" i="24"/>
  <c r="A747" i="24"/>
  <c r="D747" i="24" s="1"/>
  <c r="E746" i="24"/>
  <c r="B746" i="24"/>
  <c r="A746" i="24"/>
  <c r="D746" i="24" s="1"/>
  <c r="F746" i="24" s="1"/>
  <c r="B745" i="24"/>
  <c r="E745" i="24" s="1"/>
  <c r="A745" i="24"/>
  <c r="D745" i="24" s="1"/>
  <c r="F745" i="24" s="1"/>
  <c r="B744" i="24"/>
  <c r="E744" i="24" s="1"/>
  <c r="A744" i="24"/>
  <c r="B743" i="24"/>
  <c r="A743" i="24"/>
  <c r="D743" i="24" s="1"/>
  <c r="E742" i="24"/>
  <c r="B742" i="24"/>
  <c r="A742" i="24"/>
  <c r="D742" i="24" s="1"/>
  <c r="F742" i="24" s="1"/>
  <c r="B741" i="24"/>
  <c r="E741" i="24" s="1"/>
  <c r="A741" i="24"/>
  <c r="D741" i="24" s="1"/>
  <c r="F741" i="24" s="1"/>
  <c r="B740" i="24"/>
  <c r="E740" i="24" s="1"/>
  <c r="A740" i="24"/>
  <c r="C740" i="24" s="1"/>
  <c r="B739" i="24"/>
  <c r="A739" i="24"/>
  <c r="D739" i="24" s="1"/>
  <c r="E738" i="24"/>
  <c r="B738" i="24"/>
  <c r="A738" i="24"/>
  <c r="D738" i="24" s="1"/>
  <c r="F738" i="24" s="1"/>
  <c r="B737" i="24"/>
  <c r="E737" i="24" s="1"/>
  <c r="A737" i="24"/>
  <c r="D737" i="24" s="1"/>
  <c r="B736" i="24"/>
  <c r="E736" i="24" s="1"/>
  <c r="A736" i="24"/>
  <c r="D736" i="24" s="1"/>
  <c r="F736" i="24" s="1"/>
  <c r="B735" i="24"/>
  <c r="A735" i="24"/>
  <c r="D735" i="24" s="1"/>
  <c r="E734" i="24"/>
  <c r="B734" i="24"/>
  <c r="A734" i="24"/>
  <c r="D734" i="24" s="1"/>
  <c r="F734" i="24" s="1"/>
  <c r="B733" i="24"/>
  <c r="E733" i="24" s="1"/>
  <c r="A733" i="24"/>
  <c r="C733" i="24" s="1"/>
  <c r="B732" i="24"/>
  <c r="E732" i="24" s="1"/>
  <c r="A732" i="24"/>
  <c r="D732" i="24" s="1"/>
  <c r="F732" i="24" s="1"/>
  <c r="B731" i="24"/>
  <c r="A731" i="24"/>
  <c r="D731" i="24" s="1"/>
  <c r="E730" i="24"/>
  <c r="B730" i="24"/>
  <c r="A730" i="24"/>
  <c r="D730" i="24" s="1"/>
  <c r="F730" i="24" s="1"/>
  <c r="B729" i="24"/>
  <c r="E729" i="24" s="1"/>
  <c r="A729" i="24"/>
  <c r="D729" i="24" s="1"/>
  <c r="F729" i="24" s="1"/>
  <c r="B728" i="24"/>
  <c r="E728" i="24" s="1"/>
  <c r="A728" i="24"/>
  <c r="D728" i="24" s="1"/>
  <c r="B727" i="24"/>
  <c r="A727" i="24"/>
  <c r="D727" i="24" s="1"/>
  <c r="E726" i="24"/>
  <c r="B726" i="24"/>
  <c r="A726" i="24"/>
  <c r="D726" i="24" s="1"/>
  <c r="F726" i="24" s="1"/>
  <c r="B725" i="24"/>
  <c r="E725" i="24" s="1"/>
  <c r="A725" i="24"/>
  <c r="D725" i="24" s="1"/>
  <c r="F725" i="24" s="1"/>
  <c r="B724" i="24"/>
  <c r="E724" i="24" s="1"/>
  <c r="A724" i="24"/>
  <c r="B723" i="24"/>
  <c r="A723" i="24"/>
  <c r="D723" i="24" s="1"/>
  <c r="E722" i="24"/>
  <c r="B722" i="24"/>
  <c r="A722" i="24"/>
  <c r="D722" i="24" s="1"/>
  <c r="F722" i="24" s="1"/>
  <c r="B721" i="24"/>
  <c r="E721" i="24" s="1"/>
  <c r="A721" i="24"/>
  <c r="D721" i="24" s="1"/>
  <c r="B720" i="24"/>
  <c r="E720" i="24" s="1"/>
  <c r="A720" i="24"/>
  <c r="D720" i="24" s="1"/>
  <c r="F720" i="24" s="1"/>
  <c r="B719" i="24"/>
  <c r="A719" i="24"/>
  <c r="D719" i="24" s="1"/>
  <c r="E718" i="24"/>
  <c r="B718" i="24"/>
  <c r="A718" i="24"/>
  <c r="D718" i="24" s="1"/>
  <c r="F718" i="24" s="1"/>
  <c r="B717" i="24"/>
  <c r="E717" i="24" s="1"/>
  <c r="A717" i="24"/>
  <c r="C717" i="24" s="1"/>
  <c r="B716" i="24"/>
  <c r="E716" i="24" s="1"/>
  <c r="A716" i="24"/>
  <c r="D716" i="24" s="1"/>
  <c r="F716" i="24" s="1"/>
  <c r="B715" i="24"/>
  <c r="A715" i="24"/>
  <c r="D715" i="24" s="1"/>
  <c r="E714" i="24"/>
  <c r="B714" i="24"/>
  <c r="A714" i="24"/>
  <c r="D714" i="24" s="1"/>
  <c r="F714" i="24" s="1"/>
  <c r="B713" i="24"/>
  <c r="E713" i="24" s="1"/>
  <c r="A713" i="24"/>
  <c r="C713" i="24" s="1"/>
  <c r="B712" i="24"/>
  <c r="E712" i="24" s="1"/>
  <c r="A712" i="24"/>
  <c r="D712" i="24" s="1"/>
  <c r="F712" i="24" s="1"/>
  <c r="B711" i="24"/>
  <c r="A711" i="24"/>
  <c r="D711" i="24" s="1"/>
  <c r="E710" i="24"/>
  <c r="B710" i="24"/>
  <c r="A710" i="24"/>
  <c r="D710" i="24" s="1"/>
  <c r="F710" i="24" s="1"/>
  <c r="B709" i="24"/>
  <c r="E709" i="24" s="1"/>
  <c r="A709" i="24"/>
  <c r="C709" i="24" s="1"/>
  <c r="B708" i="24"/>
  <c r="E708" i="24" s="1"/>
  <c r="A708" i="24"/>
  <c r="D708" i="24" s="1"/>
  <c r="B707" i="24"/>
  <c r="A707" i="24"/>
  <c r="D707" i="24" s="1"/>
  <c r="E706" i="24"/>
  <c r="B706" i="24"/>
  <c r="A706" i="24"/>
  <c r="D706" i="24" s="1"/>
  <c r="F706" i="24" s="1"/>
  <c r="B705" i="24"/>
  <c r="E705" i="24" s="1"/>
  <c r="A705" i="24"/>
  <c r="D705" i="24" s="1"/>
  <c r="F705" i="24" s="1"/>
  <c r="B704" i="24"/>
  <c r="E704" i="24" s="1"/>
  <c r="A704" i="24"/>
  <c r="D704" i="24" s="1"/>
  <c r="B703" i="24"/>
  <c r="A703" i="24"/>
  <c r="D703" i="24" s="1"/>
  <c r="E702" i="24"/>
  <c r="B702" i="24"/>
  <c r="A702" i="24"/>
  <c r="D702" i="24" s="1"/>
  <c r="F702" i="24" s="1"/>
  <c r="B701" i="24"/>
  <c r="E701" i="24" s="1"/>
  <c r="A701" i="24"/>
  <c r="C701" i="24" s="1"/>
  <c r="B700" i="24"/>
  <c r="E700" i="24" s="1"/>
  <c r="A700" i="24"/>
  <c r="B699" i="24"/>
  <c r="A699" i="24"/>
  <c r="D699" i="24" s="1"/>
  <c r="E698" i="24"/>
  <c r="B698" i="24"/>
  <c r="A698" i="24"/>
  <c r="D698" i="24" s="1"/>
  <c r="F698" i="24" s="1"/>
  <c r="B697" i="24"/>
  <c r="E697" i="24" s="1"/>
  <c r="A697" i="24"/>
  <c r="C697" i="24" s="1"/>
  <c r="B696" i="24"/>
  <c r="E696" i="24" s="1"/>
  <c r="A696" i="24"/>
  <c r="C696" i="24" s="1"/>
  <c r="B695" i="24"/>
  <c r="A695" i="24"/>
  <c r="D695" i="24" s="1"/>
  <c r="E694" i="24"/>
  <c r="B694" i="24"/>
  <c r="A694" i="24"/>
  <c r="D694" i="24" s="1"/>
  <c r="F694" i="24" s="1"/>
  <c r="B693" i="24"/>
  <c r="E693" i="24" s="1"/>
  <c r="A693" i="24"/>
  <c r="D693" i="24" s="1"/>
  <c r="F693" i="24" s="1"/>
  <c r="B692" i="24"/>
  <c r="E692" i="24" s="1"/>
  <c r="A692" i="24"/>
  <c r="C692" i="24" s="1"/>
  <c r="B691" i="24"/>
  <c r="E691" i="24" s="1"/>
  <c r="A691" i="24"/>
  <c r="D691" i="24" s="1"/>
  <c r="F691" i="24" s="1"/>
  <c r="E690" i="24"/>
  <c r="B690" i="24"/>
  <c r="A690" i="24"/>
  <c r="B689" i="24"/>
  <c r="E689" i="24" s="1"/>
  <c r="A689" i="24"/>
  <c r="C689" i="24" s="1"/>
  <c r="B688" i="24"/>
  <c r="E688" i="24" s="1"/>
  <c r="A688" i="24"/>
  <c r="B687" i="24"/>
  <c r="E687" i="24" s="1"/>
  <c r="A687" i="24"/>
  <c r="D687" i="24" s="1"/>
  <c r="E686" i="24"/>
  <c r="B686" i="24"/>
  <c r="A686" i="24"/>
  <c r="B685" i="24"/>
  <c r="E685" i="24" s="1"/>
  <c r="A685" i="24"/>
  <c r="D685" i="24" s="1"/>
  <c r="F685" i="24" s="1"/>
  <c r="B684" i="24"/>
  <c r="E684" i="24" s="1"/>
  <c r="A684" i="24"/>
  <c r="B683" i="24"/>
  <c r="E683" i="24" s="1"/>
  <c r="A683" i="24"/>
  <c r="C683" i="24" s="1"/>
  <c r="E682" i="24"/>
  <c r="B682" i="24"/>
  <c r="A682" i="24"/>
  <c r="B681" i="24"/>
  <c r="E681" i="24" s="1"/>
  <c r="A681" i="24"/>
  <c r="C681" i="24" s="1"/>
  <c r="B680" i="24"/>
  <c r="E680" i="24" s="1"/>
  <c r="A680" i="24"/>
  <c r="D680" i="24" s="1"/>
  <c r="B679" i="24"/>
  <c r="E679" i="24" s="1"/>
  <c r="A679" i="24"/>
  <c r="D679" i="24" s="1"/>
  <c r="F679" i="24" s="1"/>
  <c r="E678" i="24"/>
  <c r="B678" i="24"/>
  <c r="A678" i="24"/>
  <c r="B677" i="24"/>
  <c r="E677" i="24" s="1"/>
  <c r="A677" i="24"/>
  <c r="C677" i="24" s="1"/>
  <c r="E676" i="24"/>
  <c r="B676" i="24"/>
  <c r="A676" i="24"/>
  <c r="D676" i="24" s="1"/>
  <c r="F676" i="24" s="1"/>
  <c r="B675" i="24"/>
  <c r="A675" i="24"/>
  <c r="D675" i="24" s="1"/>
  <c r="E674" i="24"/>
  <c r="B674" i="24"/>
  <c r="A674" i="24"/>
  <c r="C674" i="24" s="1"/>
  <c r="B673" i="24"/>
  <c r="E673" i="24" s="1"/>
  <c r="A673" i="24"/>
  <c r="D673" i="24" s="1"/>
  <c r="F673" i="24" s="1"/>
  <c r="B672" i="24"/>
  <c r="E672" i="24" s="1"/>
  <c r="A672" i="24"/>
  <c r="B671" i="24"/>
  <c r="E671" i="24" s="1"/>
  <c r="A671" i="24"/>
  <c r="C671" i="24" s="1"/>
  <c r="B670" i="24"/>
  <c r="E670" i="24" s="1"/>
  <c r="A670" i="24"/>
  <c r="D670" i="24" s="1"/>
  <c r="F670" i="24" s="1"/>
  <c r="B669" i="24"/>
  <c r="E669" i="24" s="1"/>
  <c r="A669" i="24"/>
  <c r="D669" i="24" s="1"/>
  <c r="E668" i="24"/>
  <c r="B668" i="24"/>
  <c r="A668" i="24"/>
  <c r="D668" i="24" s="1"/>
  <c r="B667" i="24"/>
  <c r="A667" i="24"/>
  <c r="D667" i="24" s="1"/>
  <c r="E666" i="24"/>
  <c r="B666" i="24"/>
  <c r="A666" i="24"/>
  <c r="C666" i="24" s="1"/>
  <c r="E665" i="24"/>
  <c r="B665" i="24"/>
  <c r="A665" i="24"/>
  <c r="D665" i="24" s="1"/>
  <c r="F665" i="24" s="1"/>
  <c r="B664" i="24"/>
  <c r="E664" i="24" s="1"/>
  <c r="A664" i="24"/>
  <c r="D664" i="24" s="1"/>
  <c r="B663" i="24"/>
  <c r="E663" i="24" s="1"/>
  <c r="A663" i="24"/>
  <c r="D663" i="24" s="1"/>
  <c r="F663" i="24" s="1"/>
  <c r="E662" i="24"/>
  <c r="B662" i="24"/>
  <c r="A662" i="24"/>
  <c r="D662" i="24" s="1"/>
  <c r="F662" i="24" s="1"/>
  <c r="B661" i="24"/>
  <c r="E661" i="24" s="1"/>
  <c r="A661" i="24"/>
  <c r="D661" i="24" s="1"/>
  <c r="B660" i="24"/>
  <c r="E660" i="24" s="1"/>
  <c r="A660" i="24"/>
  <c r="B659" i="24"/>
  <c r="E659" i="24" s="1"/>
  <c r="A659" i="24"/>
  <c r="C659" i="24" s="1"/>
  <c r="B658" i="24"/>
  <c r="E658" i="24" s="1"/>
  <c r="A658" i="24"/>
  <c r="D658" i="24" s="1"/>
  <c r="F658" i="24" s="1"/>
  <c r="B657" i="24"/>
  <c r="E657" i="24" s="1"/>
  <c r="A657" i="24"/>
  <c r="E656" i="24"/>
  <c r="B656" i="24"/>
  <c r="A656" i="24"/>
  <c r="E655" i="24"/>
  <c r="B655" i="24"/>
  <c r="A655" i="24"/>
  <c r="D655" i="24" s="1"/>
  <c r="F655" i="24" s="1"/>
  <c r="B654" i="24"/>
  <c r="E654" i="24" s="1"/>
  <c r="A654" i="24"/>
  <c r="D654" i="24" s="1"/>
  <c r="B653" i="24"/>
  <c r="E653" i="24" s="1"/>
  <c r="A653" i="24"/>
  <c r="E652" i="24"/>
  <c r="B652" i="24"/>
  <c r="A652" i="24"/>
  <c r="C652" i="24" s="1"/>
  <c r="E651" i="24"/>
  <c r="B651" i="24"/>
  <c r="A651" i="24"/>
  <c r="C651" i="24" s="1"/>
  <c r="B650" i="24"/>
  <c r="E650" i="24" s="1"/>
  <c r="A650" i="24"/>
  <c r="D650" i="24" s="1"/>
  <c r="B649" i="24"/>
  <c r="E649" i="24" s="1"/>
  <c r="A649" i="24"/>
  <c r="E648" i="24"/>
  <c r="B648" i="24"/>
  <c r="A648" i="24"/>
  <c r="D648" i="24" s="1"/>
  <c r="F648" i="24" s="1"/>
  <c r="E647" i="24"/>
  <c r="B647" i="24"/>
  <c r="A647" i="24"/>
  <c r="C647" i="24" s="1"/>
  <c r="B646" i="24"/>
  <c r="A646" i="24"/>
  <c r="D646" i="24" s="1"/>
  <c r="B645" i="24"/>
  <c r="E645" i="24" s="1"/>
  <c r="A645" i="24"/>
  <c r="E644" i="24"/>
  <c r="B644" i="24"/>
  <c r="A644" i="24"/>
  <c r="D644" i="24" s="1"/>
  <c r="F644" i="24" s="1"/>
  <c r="E643" i="24"/>
  <c r="B643" i="24"/>
  <c r="A643" i="24"/>
  <c r="C643" i="24" s="1"/>
  <c r="B642" i="24"/>
  <c r="A642" i="24"/>
  <c r="D642" i="24" s="1"/>
  <c r="B641" i="24"/>
  <c r="E641" i="24" s="1"/>
  <c r="A641" i="24"/>
  <c r="E640" i="24"/>
  <c r="B640" i="24"/>
  <c r="A640" i="24"/>
  <c r="D640" i="24" s="1"/>
  <c r="F640" i="24" s="1"/>
  <c r="E639" i="24"/>
  <c r="B639" i="24"/>
  <c r="A639" i="24"/>
  <c r="C639" i="24" s="1"/>
  <c r="B638" i="24"/>
  <c r="E638" i="24" s="1"/>
  <c r="A638" i="24"/>
  <c r="C638" i="24" s="1"/>
  <c r="B637" i="24"/>
  <c r="E637" i="24" s="1"/>
  <c r="A637" i="24"/>
  <c r="E636" i="24"/>
  <c r="B636" i="24"/>
  <c r="A636" i="24"/>
  <c r="C636" i="24" s="1"/>
  <c r="E635" i="24"/>
  <c r="B635" i="24"/>
  <c r="A635" i="24"/>
  <c r="D635" i="24" s="1"/>
  <c r="F635" i="24" s="1"/>
  <c r="B634" i="24"/>
  <c r="E634" i="24" s="1"/>
  <c r="A634" i="24"/>
  <c r="D634" i="24" s="1"/>
  <c r="B633" i="24"/>
  <c r="E633" i="24" s="1"/>
  <c r="A633" i="24"/>
  <c r="E632" i="24"/>
  <c r="B632" i="24"/>
  <c r="A632" i="24"/>
  <c r="D632" i="24" s="1"/>
  <c r="F632" i="24" s="1"/>
  <c r="E631" i="24"/>
  <c r="B631" i="24"/>
  <c r="A631" i="24"/>
  <c r="D631" i="24" s="1"/>
  <c r="B630" i="24"/>
  <c r="E630" i="24" s="1"/>
  <c r="A630" i="24"/>
  <c r="D630" i="24" s="1"/>
  <c r="B629" i="24"/>
  <c r="E629" i="24" s="1"/>
  <c r="A629" i="24"/>
  <c r="E628" i="24"/>
  <c r="B628" i="24"/>
  <c r="A628" i="24"/>
  <c r="D628" i="24" s="1"/>
  <c r="F628" i="24" s="1"/>
  <c r="E627" i="24"/>
  <c r="B627" i="24"/>
  <c r="A627" i="24"/>
  <c r="D627" i="24" s="1"/>
  <c r="F627" i="24" s="1"/>
  <c r="B626" i="24"/>
  <c r="E626" i="24" s="1"/>
  <c r="A626" i="24"/>
  <c r="D626" i="24" s="1"/>
  <c r="B625" i="24"/>
  <c r="E625" i="24" s="1"/>
  <c r="A625" i="24"/>
  <c r="E624" i="24"/>
  <c r="B624" i="24"/>
  <c r="A624" i="24"/>
  <c r="D624" i="24" s="1"/>
  <c r="F624" i="24" s="1"/>
  <c r="E623" i="24"/>
  <c r="B623" i="24"/>
  <c r="A623" i="24"/>
  <c r="C623" i="24" s="1"/>
  <c r="B622" i="24"/>
  <c r="E622" i="24" s="1"/>
  <c r="A622" i="24"/>
  <c r="C622" i="24" s="1"/>
  <c r="B621" i="24"/>
  <c r="E621" i="24" s="1"/>
  <c r="A621" i="24"/>
  <c r="E620" i="24"/>
  <c r="B620" i="24"/>
  <c r="A620" i="24"/>
  <c r="C620" i="24" s="1"/>
  <c r="E619" i="24"/>
  <c r="B619" i="24"/>
  <c r="A619" i="24"/>
  <c r="D619" i="24" s="1"/>
  <c r="F619" i="24" s="1"/>
  <c r="B618" i="24"/>
  <c r="E618" i="24" s="1"/>
  <c r="A618" i="24"/>
  <c r="D618" i="24" s="1"/>
  <c r="B617" i="24"/>
  <c r="E617" i="24" s="1"/>
  <c r="A617" i="24"/>
  <c r="E616" i="24"/>
  <c r="B616" i="24"/>
  <c r="A616" i="24"/>
  <c r="C616" i="24" s="1"/>
  <c r="E615" i="24"/>
  <c r="B615" i="24"/>
  <c r="A615" i="24"/>
  <c r="D615" i="24" s="1"/>
  <c r="F615" i="24" s="1"/>
  <c r="B614" i="24"/>
  <c r="E614" i="24" s="1"/>
  <c r="A614" i="24"/>
  <c r="D614" i="24" s="1"/>
  <c r="B613" i="24"/>
  <c r="E613" i="24" s="1"/>
  <c r="A613" i="24"/>
  <c r="E612" i="24"/>
  <c r="B612" i="24"/>
  <c r="A612" i="24"/>
  <c r="C612" i="24" s="1"/>
  <c r="E611" i="24"/>
  <c r="B611" i="24"/>
  <c r="A611" i="24"/>
  <c r="D611" i="24" s="1"/>
  <c r="B610" i="24"/>
  <c r="E610" i="24" s="1"/>
  <c r="A610" i="24"/>
  <c r="D610" i="24" s="1"/>
  <c r="B609" i="24"/>
  <c r="E609" i="24" s="1"/>
  <c r="A609" i="24"/>
  <c r="E608" i="24"/>
  <c r="B608" i="24"/>
  <c r="A608" i="24"/>
  <c r="C608" i="24" s="1"/>
  <c r="E607" i="24"/>
  <c r="B607" i="24"/>
  <c r="A607" i="24"/>
  <c r="C607" i="24" s="1"/>
  <c r="B606" i="24"/>
  <c r="E606" i="24" s="1"/>
  <c r="A606" i="24"/>
  <c r="D606" i="24" s="1"/>
  <c r="F606" i="24" s="1"/>
  <c r="B605" i="24"/>
  <c r="E605" i="24" s="1"/>
  <c r="A605" i="24"/>
  <c r="E604" i="24"/>
  <c r="B604" i="24"/>
  <c r="A604" i="24"/>
  <c r="D604" i="24" s="1"/>
  <c r="F604" i="24" s="1"/>
  <c r="E603" i="24"/>
  <c r="B603" i="24"/>
  <c r="A603" i="24"/>
  <c r="D603" i="24" s="1"/>
  <c r="F603" i="24" s="1"/>
  <c r="B602" i="24"/>
  <c r="E602" i="24" s="1"/>
  <c r="A602" i="24"/>
  <c r="D602" i="24" s="1"/>
  <c r="B601" i="24"/>
  <c r="E601" i="24" s="1"/>
  <c r="A601" i="24"/>
  <c r="E600" i="24"/>
  <c r="B600" i="24"/>
  <c r="A600" i="24"/>
  <c r="D600" i="24" s="1"/>
  <c r="F600" i="24" s="1"/>
  <c r="E599" i="24"/>
  <c r="B599" i="24"/>
  <c r="A599" i="24"/>
  <c r="D599" i="24" s="1"/>
  <c r="F599" i="24" s="1"/>
  <c r="B598" i="24"/>
  <c r="E598" i="24" s="1"/>
  <c r="A598" i="24"/>
  <c r="D598" i="24" s="1"/>
  <c r="B597" i="24"/>
  <c r="E597" i="24" s="1"/>
  <c r="A597" i="24"/>
  <c r="E596" i="24"/>
  <c r="B596" i="24"/>
  <c r="A596" i="24"/>
  <c r="D596" i="24" s="1"/>
  <c r="F596" i="24" s="1"/>
  <c r="E595" i="24"/>
  <c r="B595" i="24"/>
  <c r="A595" i="24"/>
  <c r="D595" i="24" s="1"/>
  <c r="B594" i="24"/>
  <c r="E594" i="24" s="1"/>
  <c r="A594" i="24"/>
  <c r="D594" i="24" s="1"/>
  <c r="B593" i="24"/>
  <c r="E593" i="24" s="1"/>
  <c r="A593" i="24"/>
  <c r="B592" i="24"/>
  <c r="E592" i="24" s="1"/>
  <c r="A592" i="24"/>
  <c r="D592" i="24" s="1"/>
  <c r="E591" i="24"/>
  <c r="B591" i="24"/>
  <c r="A591" i="24"/>
  <c r="C591" i="24" s="1"/>
  <c r="B590" i="24"/>
  <c r="E590" i="24" s="1"/>
  <c r="A590" i="24"/>
  <c r="D590" i="24" s="1"/>
  <c r="F590" i="24" s="1"/>
  <c r="B589" i="24"/>
  <c r="E589" i="24" s="1"/>
  <c r="A589" i="24"/>
  <c r="D589" i="24" s="1"/>
  <c r="B588" i="24"/>
  <c r="A588" i="24"/>
  <c r="D588" i="24" s="1"/>
  <c r="E587" i="24"/>
  <c r="B587" i="24"/>
  <c r="A587" i="24"/>
  <c r="D587" i="24" s="1"/>
  <c r="F587" i="24" s="1"/>
  <c r="B586" i="24"/>
  <c r="E586" i="24" s="1"/>
  <c r="A586" i="24"/>
  <c r="D586" i="24" s="1"/>
  <c r="F586" i="24" s="1"/>
  <c r="B585" i="24"/>
  <c r="E585" i="24" s="1"/>
  <c r="A585" i="24"/>
  <c r="B584" i="24"/>
  <c r="A584" i="24"/>
  <c r="D584" i="24" s="1"/>
  <c r="E583" i="24"/>
  <c r="B583" i="24"/>
  <c r="A583" i="24"/>
  <c r="D583" i="24" s="1"/>
  <c r="F583" i="24" s="1"/>
  <c r="B582" i="24"/>
  <c r="E582" i="24" s="1"/>
  <c r="A582" i="24"/>
  <c r="C582" i="24" s="1"/>
  <c r="B581" i="24"/>
  <c r="E581" i="24" s="1"/>
  <c r="A581" i="24"/>
  <c r="B580" i="24"/>
  <c r="A580" i="24"/>
  <c r="D580" i="24" s="1"/>
  <c r="E579" i="24"/>
  <c r="B579" i="24"/>
  <c r="A579" i="24"/>
  <c r="D579" i="24" s="1"/>
  <c r="F579" i="24" s="1"/>
  <c r="B578" i="24"/>
  <c r="E578" i="24" s="1"/>
  <c r="A578" i="24"/>
  <c r="D578" i="24" s="1"/>
  <c r="B577" i="24"/>
  <c r="E577" i="24" s="1"/>
  <c r="A577" i="24"/>
  <c r="D577" i="24" s="1"/>
  <c r="B576" i="24"/>
  <c r="A576" i="24"/>
  <c r="D576" i="24" s="1"/>
  <c r="E575" i="24"/>
  <c r="B575" i="24"/>
  <c r="A575" i="24"/>
  <c r="D575" i="24" s="1"/>
  <c r="F575" i="24" s="1"/>
  <c r="B574" i="24"/>
  <c r="A574" i="24"/>
  <c r="D574" i="24" s="1"/>
  <c r="B573" i="24"/>
  <c r="E573" i="24" s="1"/>
  <c r="A573" i="24"/>
  <c r="B572" i="24"/>
  <c r="A572" i="24"/>
  <c r="D572" i="24" s="1"/>
  <c r="E571" i="24"/>
  <c r="B571" i="24"/>
  <c r="A571" i="24"/>
  <c r="D571" i="24" s="1"/>
  <c r="B570" i="24"/>
  <c r="E570" i="24" s="1"/>
  <c r="A570" i="24"/>
  <c r="D570" i="24" s="1"/>
  <c r="F570" i="24" s="1"/>
  <c r="B569" i="24"/>
  <c r="E569" i="24" s="1"/>
  <c r="A569" i="24"/>
  <c r="B568" i="24"/>
  <c r="A568" i="24"/>
  <c r="D568" i="24" s="1"/>
  <c r="E567" i="24"/>
  <c r="B567" i="24"/>
  <c r="A567" i="24"/>
  <c r="D567" i="24" s="1"/>
  <c r="F567" i="24" s="1"/>
  <c r="B566" i="24"/>
  <c r="E566" i="24" s="1"/>
  <c r="A566" i="24"/>
  <c r="D566" i="24" s="1"/>
  <c r="B565" i="24"/>
  <c r="E565" i="24" s="1"/>
  <c r="A565" i="24"/>
  <c r="D565" i="24" s="1"/>
  <c r="F565" i="24" s="1"/>
  <c r="B564" i="24"/>
  <c r="A564" i="24"/>
  <c r="D564" i="24" s="1"/>
  <c r="E563" i="24"/>
  <c r="B563" i="24"/>
  <c r="A563" i="24"/>
  <c r="D563" i="24" s="1"/>
  <c r="F563" i="24" s="1"/>
  <c r="B562" i="24"/>
  <c r="E562" i="24" s="1"/>
  <c r="A562" i="24"/>
  <c r="C562" i="24" s="1"/>
  <c r="B561" i="24"/>
  <c r="E561" i="24" s="1"/>
  <c r="A561" i="24"/>
  <c r="C561" i="24" s="1"/>
  <c r="E560" i="24"/>
  <c r="B560" i="24"/>
  <c r="A560" i="24"/>
  <c r="D560" i="24" s="1"/>
  <c r="E559" i="24"/>
  <c r="B559" i="24"/>
  <c r="A559" i="24"/>
  <c r="D559" i="24" s="1"/>
  <c r="F559" i="24" s="1"/>
  <c r="B558" i="24"/>
  <c r="E558" i="24" s="1"/>
  <c r="A558" i="24"/>
  <c r="C558" i="24" s="1"/>
  <c r="B557" i="24"/>
  <c r="E557" i="24" s="1"/>
  <c r="A557" i="24"/>
  <c r="D557" i="24" s="1"/>
  <c r="E556" i="24"/>
  <c r="B556" i="24"/>
  <c r="A556" i="24"/>
  <c r="D556" i="24" s="1"/>
  <c r="E555" i="24"/>
  <c r="B555" i="24"/>
  <c r="A555" i="24"/>
  <c r="C555" i="24" s="1"/>
  <c r="B554" i="24"/>
  <c r="E554" i="24" s="1"/>
  <c r="A554" i="24"/>
  <c r="D554" i="24" s="1"/>
  <c r="B553" i="24"/>
  <c r="E553" i="24" s="1"/>
  <c r="A553" i="24"/>
  <c r="B552" i="24"/>
  <c r="A552" i="24"/>
  <c r="D552" i="24" s="1"/>
  <c r="E551" i="24"/>
  <c r="B551" i="24"/>
  <c r="A551" i="24"/>
  <c r="C551" i="24" s="1"/>
  <c r="B550" i="24"/>
  <c r="E550" i="24" s="1"/>
  <c r="A550" i="24"/>
  <c r="C550" i="24" s="1"/>
  <c r="B549" i="24"/>
  <c r="E549" i="24" s="1"/>
  <c r="A549" i="24"/>
  <c r="E548" i="24"/>
  <c r="B548" i="24"/>
  <c r="A548" i="24"/>
  <c r="D548" i="24" s="1"/>
  <c r="E547" i="24"/>
  <c r="B547" i="24"/>
  <c r="A547" i="24"/>
  <c r="C547" i="24" s="1"/>
  <c r="B546" i="24"/>
  <c r="E546" i="24" s="1"/>
  <c r="A546" i="24"/>
  <c r="B545" i="24"/>
  <c r="E545" i="24" s="1"/>
  <c r="A545" i="24"/>
  <c r="D545" i="24" s="1"/>
  <c r="F545" i="24" s="1"/>
  <c r="B544" i="24"/>
  <c r="A544" i="24"/>
  <c r="D544" i="24" s="1"/>
  <c r="E543" i="24"/>
  <c r="B543" i="24"/>
  <c r="A543" i="24"/>
  <c r="D543" i="24" s="1"/>
  <c r="B542" i="24"/>
  <c r="E542" i="24" s="1"/>
  <c r="A542" i="24"/>
  <c r="D542" i="24" s="1"/>
  <c r="F542" i="24" s="1"/>
  <c r="B541" i="24"/>
  <c r="E541" i="24" s="1"/>
  <c r="A541" i="24"/>
  <c r="D541" i="24" s="1"/>
  <c r="F541" i="24" s="1"/>
  <c r="B540" i="24"/>
  <c r="A540" i="24"/>
  <c r="D540" i="24" s="1"/>
  <c r="E539" i="24"/>
  <c r="B539" i="24"/>
  <c r="A539" i="24"/>
  <c r="D539" i="24" s="1"/>
  <c r="F539" i="24" s="1"/>
  <c r="B538" i="24"/>
  <c r="E538" i="24" s="1"/>
  <c r="A538" i="24"/>
  <c r="D538" i="24" s="1"/>
  <c r="F538" i="24" s="1"/>
  <c r="B537" i="24"/>
  <c r="E537" i="24" s="1"/>
  <c r="A537" i="24"/>
  <c r="B536" i="24"/>
  <c r="A536" i="24"/>
  <c r="D536" i="24" s="1"/>
  <c r="E535" i="24"/>
  <c r="B535" i="24"/>
  <c r="A535" i="24"/>
  <c r="D535" i="24" s="1"/>
  <c r="F535" i="24" s="1"/>
  <c r="B534" i="24"/>
  <c r="E534" i="24" s="1"/>
  <c r="A534" i="24"/>
  <c r="B533" i="24"/>
  <c r="E533" i="24" s="1"/>
  <c r="A533" i="24"/>
  <c r="C533" i="24" s="1"/>
  <c r="B532" i="24"/>
  <c r="A532" i="24"/>
  <c r="D532" i="24" s="1"/>
  <c r="E531" i="24"/>
  <c r="B531" i="24"/>
  <c r="A531" i="24"/>
  <c r="C531" i="24" s="1"/>
  <c r="B530" i="24"/>
  <c r="E530" i="24" s="1"/>
  <c r="A530" i="24"/>
  <c r="D530" i="24" s="1"/>
  <c r="F530" i="24" s="1"/>
  <c r="B529" i="24"/>
  <c r="E529" i="24" s="1"/>
  <c r="A529" i="24"/>
  <c r="E528" i="24"/>
  <c r="B528" i="24"/>
  <c r="A528" i="24"/>
  <c r="D528" i="24" s="1"/>
  <c r="F528" i="24" s="1"/>
  <c r="B527" i="24"/>
  <c r="A527" i="24"/>
  <c r="D527" i="24" s="1"/>
  <c r="B526" i="24"/>
  <c r="E526" i="24" s="1"/>
  <c r="A526" i="24"/>
  <c r="B525" i="24"/>
  <c r="E525" i="24" s="1"/>
  <c r="A525" i="24"/>
  <c r="C525" i="24" s="1"/>
  <c r="B524" i="24"/>
  <c r="A524" i="24"/>
  <c r="D524" i="24" s="1"/>
  <c r="E523" i="24"/>
  <c r="B523" i="24"/>
  <c r="A523" i="24"/>
  <c r="D523" i="24" s="1"/>
  <c r="F523" i="24" s="1"/>
  <c r="B522" i="24"/>
  <c r="E522" i="24" s="1"/>
  <c r="A522" i="24"/>
  <c r="C522" i="24" s="1"/>
  <c r="B521" i="24"/>
  <c r="E521" i="24" s="1"/>
  <c r="A521" i="24"/>
  <c r="E520" i="24"/>
  <c r="B520" i="24"/>
  <c r="A520" i="24"/>
  <c r="D520" i="24" s="1"/>
  <c r="F520" i="24" s="1"/>
  <c r="B519" i="24"/>
  <c r="E519" i="24" s="1"/>
  <c r="A519" i="24"/>
  <c r="D519" i="24" s="1"/>
  <c r="F519" i="24" s="1"/>
  <c r="B518" i="24"/>
  <c r="E518" i="24" s="1"/>
  <c r="A518" i="24"/>
  <c r="B517" i="24"/>
  <c r="E517" i="24" s="1"/>
  <c r="A517" i="24"/>
  <c r="C517" i="24" s="1"/>
  <c r="B516" i="24"/>
  <c r="A516" i="24"/>
  <c r="D516" i="24" s="1"/>
  <c r="E515" i="24"/>
  <c r="B515" i="24"/>
  <c r="A515" i="24"/>
  <c r="D515" i="24" s="1"/>
  <c r="F515" i="24" s="1"/>
  <c r="B514" i="24"/>
  <c r="E514" i="24" s="1"/>
  <c r="A514" i="24"/>
  <c r="C514" i="24" s="1"/>
  <c r="B513" i="24"/>
  <c r="E513" i="24" s="1"/>
  <c r="A513" i="24"/>
  <c r="E512" i="24"/>
  <c r="B512" i="24"/>
  <c r="A512" i="24"/>
  <c r="D512" i="24" s="1"/>
  <c r="B511" i="24"/>
  <c r="E511" i="24" s="1"/>
  <c r="A511" i="24"/>
  <c r="C511" i="24" s="1"/>
  <c r="B510" i="24"/>
  <c r="E510" i="24" s="1"/>
  <c r="A510" i="24"/>
  <c r="B509" i="24"/>
  <c r="E509" i="24" s="1"/>
  <c r="A509" i="24"/>
  <c r="C509" i="24" s="1"/>
  <c r="B508" i="24"/>
  <c r="A508" i="24"/>
  <c r="D508" i="24" s="1"/>
  <c r="E507" i="24"/>
  <c r="B507" i="24"/>
  <c r="A507" i="24"/>
  <c r="D507" i="24" s="1"/>
  <c r="F507" i="24" s="1"/>
  <c r="B506" i="24"/>
  <c r="E506" i="24" s="1"/>
  <c r="A506" i="24"/>
  <c r="C506" i="24" s="1"/>
  <c r="B505" i="24"/>
  <c r="E505" i="24" s="1"/>
  <c r="A505" i="24"/>
  <c r="E504" i="24"/>
  <c r="B504" i="24"/>
  <c r="A504" i="24"/>
  <c r="D504" i="24" s="1"/>
  <c r="F504" i="24" s="1"/>
  <c r="B503" i="24"/>
  <c r="E503" i="24" s="1"/>
  <c r="A503" i="24"/>
  <c r="D503" i="24" s="1"/>
  <c r="B502" i="24"/>
  <c r="E502" i="24" s="1"/>
  <c r="A502" i="24"/>
  <c r="B501" i="24"/>
  <c r="E501" i="24" s="1"/>
  <c r="A501" i="24"/>
  <c r="C501" i="24" s="1"/>
  <c r="B500" i="24"/>
  <c r="E500" i="24" s="1"/>
  <c r="A500" i="24"/>
  <c r="D500" i="24" s="1"/>
  <c r="F500" i="24" s="1"/>
  <c r="E499" i="24"/>
  <c r="B499" i="24"/>
  <c r="A499" i="24"/>
  <c r="B498" i="24"/>
  <c r="E498" i="24" s="1"/>
  <c r="A498" i="24"/>
  <c r="D498" i="24" s="1"/>
  <c r="F498" i="24" s="1"/>
  <c r="B497" i="24"/>
  <c r="E497" i="24" s="1"/>
  <c r="A497" i="24"/>
  <c r="E496" i="24"/>
  <c r="B496" i="24"/>
  <c r="A496" i="24"/>
  <c r="D496" i="24" s="1"/>
  <c r="E495" i="24"/>
  <c r="B495" i="24"/>
  <c r="A495" i="24"/>
  <c r="C495" i="24" s="1"/>
  <c r="B494" i="24"/>
  <c r="E494" i="24" s="1"/>
  <c r="A494" i="24"/>
  <c r="C494" i="24" s="1"/>
  <c r="B493" i="24"/>
  <c r="E493" i="24" s="1"/>
  <c r="A493" i="24"/>
  <c r="E492" i="24"/>
  <c r="B492" i="24"/>
  <c r="A492" i="24"/>
  <c r="C492" i="24" s="1"/>
  <c r="E491" i="24"/>
  <c r="B491" i="24"/>
  <c r="A491" i="24"/>
  <c r="D491" i="24" s="1"/>
  <c r="F491" i="24" s="1"/>
  <c r="B490" i="24"/>
  <c r="E490" i="24" s="1"/>
  <c r="A490" i="24"/>
  <c r="D490" i="24" s="1"/>
  <c r="F490" i="24" s="1"/>
  <c r="B489" i="24"/>
  <c r="E489" i="24" s="1"/>
  <c r="A489" i="24"/>
  <c r="E488" i="24"/>
  <c r="B488" i="24"/>
  <c r="A488" i="24"/>
  <c r="C488" i="24" s="1"/>
  <c r="E487" i="24"/>
  <c r="B487" i="24"/>
  <c r="A487" i="24"/>
  <c r="D487" i="24" s="1"/>
  <c r="F487" i="24" s="1"/>
  <c r="B486" i="24"/>
  <c r="E486" i="24" s="1"/>
  <c r="A486" i="24"/>
  <c r="C486" i="24" s="1"/>
  <c r="B485" i="24"/>
  <c r="E485" i="24" s="1"/>
  <c r="A485" i="24"/>
  <c r="E484" i="24"/>
  <c r="B484" i="24"/>
  <c r="A484" i="24"/>
  <c r="C484" i="24" s="1"/>
  <c r="E483" i="24"/>
  <c r="D483" i="24"/>
  <c r="B483" i="24"/>
  <c r="C483" i="24" s="1"/>
  <c r="D482" i="24"/>
  <c r="B482" i="24"/>
  <c r="F481" i="24"/>
  <c r="E481" i="24"/>
  <c r="D481" i="24"/>
  <c r="B481" i="24"/>
  <c r="C481" i="24" s="1"/>
  <c r="E480" i="24"/>
  <c r="D480" i="24"/>
  <c r="C480" i="24"/>
  <c r="B480" i="24"/>
  <c r="D479" i="24"/>
  <c r="B479" i="24"/>
  <c r="E478" i="24"/>
  <c r="D478" i="24"/>
  <c r="C478" i="24"/>
  <c r="B478" i="24"/>
  <c r="D477" i="24"/>
  <c r="F477" i="24" s="1"/>
  <c r="B477" i="24"/>
  <c r="E477" i="24" s="1"/>
  <c r="E476" i="24"/>
  <c r="F476" i="24" s="1"/>
  <c r="D476" i="24"/>
  <c r="B476" i="24"/>
  <c r="C476" i="24" s="1"/>
  <c r="E475" i="24"/>
  <c r="D475" i="24"/>
  <c r="F475" i="24" s="1"/>
  <c r="B475" i="24"/>
  <c r="C475" i="24" s="1"/>
  <c r="D474" i="24"/>
  <c r="C474" i="24"/>
  <c r="B474" i="24"/>
  <c r="E474" i="24" s="1"/>
  <c r="E473" i="24"/>
  <c r="D473" i="24"/>
  <c r="F473" i="24" s="1"/>
  <c r="B473" i="24"/>
  <c r="C473" i="24" s="1"/>
  <c r="E472" i="24"/>
  <c r="D472" i="24"/>
  <c r="F472" i="24" s="1"/>
  <c r="C472" i="24"/>
  <c r="B472" i="24"/>
  <c r="D471" i="24"/>
  <c r="B471" i="24"/>
  <c r="E470" i="24"/>
  <c r="D470" i="24"/>
  <c r="F470" i="24" s="1"/>
  <c r="C470" i="24"/>
  <c r="B470" i="24"/>
  <c r="D469" i="24"/>
  <c r="B469" i="24"/>
  <c r="E469" i="24" s="1"/>
  <c r="E468" i="24"/>
  <c r="D468" i="24"/>
  <c r="B468" i="24"/>
  <c r="C468" i="24" s="1"/>
  <c r="F467" i="24"/>
  <c r="E467" i="24"/>
  <c r="D467" i="24"/>
  <c r="B467" i="24"/>
  <c r="C467" i="24" s="1"/>
  <c r="D466" i="24"/>
  <c r="F466" i="24" s="1"/>
  <c r="C466" i="24"/>
  <c r="B466" i="24"/>
  <c r="E466" i="24" s="1"/>
  <c r="E465" i="24"/>
  <c r="D465" i="24"/>
  <c r="F465" i="24" s="1"/>
  <c r="B465" i="24"/>
  <c r="C465" i="24" s="1"/>
  <c r="E464" i="24"/>
  <c r="D464" i="24"/>
  <c r="F464" i="24" s="1"/>
  <c r="C464" i="24"/>
  <c r="B464" i="24"/>
  <c r="D463" i="24"/>
  <c r="B463" i="24"/>
  <c r="F462" i="24"/>
  <c r="E462" i="24"/>
  <c r="D462" i="24"/>
  <c r="C462" i="24"/>
  <c r="B462" i="24"/>
  <c r="D461" i="24"/>
  <c r="C461" i="24"/>
  <c r="B461" i="24"/>
  <c r="E461" i="24" s="1"/>
  <c r="E460" i="24"/>
  <c r="D460" i="24"/>
  <c r="B460" i="24"/>
  <c r="C460" i="24" s="1"/>
  <c r="D459" i="24"/>
  <c r="B459" i="24"/>
  <c r="D458" i="24"/>
  <c r="F458" i="24" s="1"/>
  <c r="C458" i="24"/>
  <c r="B458" i="24"/>
  <c r="E458" i="24" s="1"/>
  <c r="F457" i="24"/>
  <c r="E457" i="24"/>
  <c r="D457" i="24"/>
  <c r="B457" i="24"/>
  <c r="C457" i="24" s="1"/>
  <c r="E456" i="24"/>
  <c r="D456" i="24"/>
  <c r="F456" i="24" s="1"/>
  <c r="C456" i="24"/>
  <c r="B456" i="24"/>
  <c r="D455" i="24"/>
  <c r="B455" i="24"/>
  <c r="E454" i="24"/>
  <c r="F454" i="24" s="1"/>
  <c r="D454" i="24"/>
  <c r="C454" i="24"/>
  <c r="B454" i="24"/>
  <c r="D453" i="24"/>
  <c r="F453" i="24" s="1"/>
  <c r="C453" i="24"/>
  <c r="B453" i="24"/>
  <c r="E453" i="24" s="1"/>
  <c r="E452" i="24"/>
  <c r="F452" i="24" s="1"/>
  <c r="D452" i="24"/>
  <c r="B452" i="24"/>
  <c r="C452" i="24" s="1"/>
  <c r="D451" i="24"/>
  <c r="B451" i="24"/>
  <c r="D450" i="24"/>
  <c r="B450" i="24"/>
  <c r="F449" i="24"/>
  <c r="E449" i="24"/>
  <c r="D449" i="24"/>
  <c r="B449" i="24"/>
  <c r="C449" i="24" s="1"/>
  <c r="E448" i="24"/>
  <c r="D448" i="24"/>
  <c r="C448" i="24"/>
  <c r="B448" i="24"/>
  <c r="D447" i="24"/>
  <c r="B447" i="24"/>
  <c r="E446" i="24"/>
  <c r="F446" i="24" s="1"/>
  <c r="D446" i="24"/>
  <c r="C446" i="24"/>
  <c r="B446" i="24"/>
  <c r="D445" i="24"/>
  <c r="F445" i="24" s="1"/>
  <c r="C445" i="24"/>
  <c r="B445" i="24"/>
  <c r="E445" i="24" s="1"/>
  <c r="E444" i="24"/>
  <c r="F444" i="24" s="1"/>
  <c r="D444" i="24"/>
  <c r="B444" i="24"/>
  <c r="C444" i="24" s="1"/>
  <c r="E443" i="24"/>
  <c r="D443" i="24"/>
  <c r="B443" i="24"/>
  <c r="C443" i="24" s="1"/>
  <c r="D442" i="24"/>
  <c r="B442" i="24"/>
  <c r="E441" i="24"/>
  <c r="D441" i="24"/>
  <c r="F441" i="24" s="1"/>
  <c r="B441" i="24"/>
  <c r="C441" i="24" s="1"/>
  <c r="E440" i="24"/>
  <c r="D440" i="24"/>
  <c r="C440" i="24"/>
  <c r="B440" i="24"/>
  <c r="D439" i="24"/>
  <c r="B439" i="24"/>
  <c r="F438" i="24"/>
  <c r="E438" i="24"/>
  <c r="D438" i="24"/>
  <c r="C438" i="24"/>
  <c r="B438" i="24"/>
  <c r="D437" i="24"/>
  <c r="B437" i="24"/>
  <c r="E436" i="24"/>
  <c r="F436" i="24" s="1"/>
  <c r="D436" i="24"/>
  <c r="B436" i="24"/>
  <c r="C436" i="24" s="1"/>
  <c r="E435" i="24"/>
  <c r="F435" i="24" s="1"/>
  <c r="D435" i="24"/>
  <c r="B435" i="24"/>
  <c r="C435" i="24" s="1"/>
  <c r="D434" i="24"/>
  <c r="F434" i="24" s="1"/>
  <c r="C434" i="24"/>
  <c r="B434" i="24"/>
  <c r="E434" i="24" s="1"/>
  <c r="E433" i="24"/>
  <c r="D433" i="24"/>
  <c r="F433" i="24" s="1"/>
  <c r="B433" i="24"/>
  <c r="C433" i="24" s="1"/>
  <c r="E432" i="24"/>
  <c r="D432" i="24"/>
  <c r="F432" i="24" s="1"/>
  <c r="C432" i="24"/>
  <c r="B432" i="24"/>
  <c r="D431" i="24"/>
  <c r="B431" i="24"/>
  <c r="E430" i="24"/>
  <c r="F430" i="24" s="1"/>
  <c r="D430" i="24"/>
  <c r="C430" i="24"/>
  <c r="B430" i="24"/>
  <c r="D429" i="24"/>
  <c r="B429" i="24"/>
  <c r="E428" i="24"/>
  <c r="F428" i="24" s="1"/>
  <c r="D428" i="24"/>
  <c r="B428" i="24"/>
  <c r="C428" i="24" s="1"/>
  <c r="D427" i="24"/>
  <c r="B427" i="24"/>
  <c r="C427" i="24" s="1"/>
  <c r="D426" i="24"/>
  <c r="F426" i="24" s="1"/>
  <c r="B426" i="24"/>
  <c r="E426" i="24" s="1"/>
  <c r="F425" i="24"/>
  <c r="E425" i="24"/>
  <c r="D425" i="24"/>
  <c r="B425" i="24"/>
  <c r="C425" i="24" s="1"/>
  <c r="E424" i="24"/>
  <c r="D424" i="24"/>
  <c r="F424" i="24" s="1"/>
  <c r="C424" i="24"/>
  <c r="B424" i="24"/>
  <c r="D423" i="24"/>
  <c r="B423" i="24"/>
  <c r="E422" i="24"/>
  <c r="D422" i="24"/>
  <c r="F422" i="24" s="1"/>
  <c r="C422" i="24"/>
  <c r="B422" i="24"/>
  <c r="D421" i="24"/>
  <c r="F421" i="24" s="1"/>
  <c r="C421" i="24"/>
  <c r="B421" i="24"/>
  <c r="E421" i="24" s="1"/>
  <c r="E420" i="24"/>
  <c r="F420" i="24" s="1"/>
  <c r="D420" i="24"/>
  <c r="B420" i="24"/>
  <c r="C420" i="24" s="1"/>
  <c r="E419" i="24"/>
  <c r="D419" i="24"/>
  <c r="C419" i="24"/>
  <c r="B419" i="24"/>
  <c r="D418" i="24"/>
  <c r="F418" i="24" s="1"/>
  <c r="C418" i="24"/>
  <c r="B418" i="24"/>
  <c r="E418" i="24" s="1"/>
  <c r="E417" i="24"/>
  <c r="D417" i="24"/>
  <c r="B417" i="24"/>
  <c r="C417" i="24" s="1"/>
  <c r="D416" i="24"/>
  <c r="C416" i="24"/>
  <c r="B416" i="24"/>
  <c r="E416" i="24" s="1"/>
  <c r="D415" i="24"/>
  <c r="B415" i="24"/>
  <c r="E414" i="24"/>
  <c r="D414" i="24"/>
  <c r="F414" i="24" s="1"/>
  <c r="C414" i="24"/>
  <c r="B414" i="24"/>
  <c r="D413" i="24"/>
  <c r="B413" i="24"/>
  <c r="E413" i="24" s="1"/>
  <c r="F412" i="24"/>
  <c r="E412" i="24"/>
  <c r="D412" i="24"/>
  <c r="B412" i="24"/>
  <c r="C412" i="24" s="1"/>
  <c r="E411" i="24"/>
  <c r="D411" i="24"/>
  <c r="F411" i="24" s="1"/>
  <c r="C411" i="24"/>
  <c r="B411" i="24"/>
  <c r="D410" i="24"/>
  <c r="B410" i="24"/>
  <c r="E409" i="24"/>
  <c r="D409" i="24"/>
  <c r="F409" i="24" s="1"/>
  <c r="B409" i="24"/>
  <c r="C409" i="24" s="1"/>
  <c r="D408" i="24"/>
  <c r="C408" i="24"/>
  <c r="B408" i="24"/>
  <c r="E408" i="24" s="1"/>
  <c r="F407" i="24"/>
  <c r="D407" i="24"/>
  <c r="C407" i="24"/>
  <c r="B407" i="24"/>
  <c r="E407" i="24" s="1"/>
  <c r="E406" i="24"/>
  <c r="D406" i="24"/>
  <c r="F406" i="24" s="1"/>
  <c r="C406" i="24"/>
  <c r="B406" i="24"/>
  <c r="E405" i="24"/>
  <c r="D405" i="24"/>
  <c r="C405" i="24"/>
  <c r="B405" i="24"/>
  <c r="E404" i="24"/>
  <c r="F404" i="24" s="1"/>
  <c r="D404" i="24"/>
  <c r="B404" i="24"/>
  <c r="C404" i="24" s="1"/>
  <c r="E403" i="24"/>
  <c r="F403" i="24" s="1"/>
  <c r="D403" i="24"/>
  <c r="B403" i="24"/>
  <c r="C403" i="24" s="1"/>
  <c r="D402" i="24"/>
  <c r="F402" i="24" s="1"/>
  <c r="B402" i="24"/>
  <c r="E402" i="24" s="1"/>
  <c r="F401" i="24"/>
  <c r="E401" i="24"/>
  <c r="D401" i="24"/>
  <c r="B401" i="24"/>
  <c r="C401" i="24" s="1"/>
  <c r="E400" i="24"/>
  <c r="D400" i="24"/>
  <c r="B400" i="24"/>
  <c r="C400" i="24" s="1"/>
  <c r="F399" i="24"/>
  <c r="D399" i="24"/>
  <c r="B399" i="24"/>
  <c r="E399" i="24" s="1"/>
  <c r="F398" i="24"/>
  <c r="E398" i="24"/>
  <c r="D398" i="24"/>
  <c r="C398" i="24"/>
  <c r="B398" i="24"/>
  <c r="D397" i="24"/>
  <c r="B397" i="24"/>
  <c r="D396" i="24"/>
  <c r="B396" i="24"/>
  <c r="D395" i="24"/>
  <c r="F395" i="24" s="1"/>
  <c r="C395" i="24"/>
  <c r="B395" i="24"/>
  <c r="E395" i="24" s="1"/>
  <c r="D394" i="24"/>
  <c r="B394" i="24"/>
  <c r="E394" i="24" s="1"/>
  <c r="E393" i="24"/>
  <c r="D393" i="24"/>
  <c r="F393" i="24" s="1"/>
  <c r="B393" i="24"/>
  <c r="C393" i="24" s="1"/>
  <c r="E392" i="24"/>
  <c r="D392" i="24"/>
  <c r="F392" i="24" s="1"/>
  <c r="C392" i="24"/>
  <c r="B392" i="24"/>
  <c r="D391" i="24"/>
  <c r="C391" i="24"/>
  <c r="B391" i="24"/>
  <c r="E391" i="24" s="1"/>
  <c r="F391" i="24" s="1"/>
  <c r="E390" i="24"/>
  <c r="D390" i="24"/>
  <c r="C390" i="24"/>
  <c r="B390" i="24"/>
  <c r="D389" i="24"/>
  <c r="B389" i="24"/>
  <c r="E389" i="24" s="1"/>
  <c r="E388" i="24"/>
  <c r="F388" i="24" s="1"/>
  <c r="D388" i="24"/>
  <c r="B388" i="24"/>
  <c r="C388" i="24" s="1"/>
  <c r="D387" i="24"/>
  <c r="B387" i="24"/>
  <c r="C387" i="24" s="1"/>
  <c r="D386" i="24"/>
  <c r="F386" i="24" s="1"/>
  <c r="C386" i="24"/>
  <c r="B386" i="24"/>
  <c r="E386" i="24" s="1"/>
  <c r="E385" i="24"/>
  <c r="D385" i="24"/>
  <c r="B385" i="24"/>
  <c r="C385" i="24" s="1"/>
  <c r="E384" i="24"/>
  <c r="F384" i="24" s="1"/>
  <c r="D384" i="24"/>
  <c r="B384" i="24"/>
  <c r="C384" i="24" s="1"/>
  <c r="D383" i="24"/>
  <c r="B383" i="24"/>
  <c r="D382" i="24"/>
  <c r="B382" i="24"/>
  <c r="E381" i="24"/>
  <c r="D381" i="24"/>
  <c r="F381" i="24" s="1"/>
  <c r="C381" i="24"/>
  <c r="B381" i="24"/>
  <c r="D380" i="24"/>
  <c r="F380" i="24" s="1"/>
  <c r="B380" i="24"/>
  <c r="E380" i="24" s="1"/>
  <c r="E379" i="24"/>
  <c r="F379" i="24" s="1"/>
  <c r="D379" i="24"/>
  <c r="B379" i="24"/>
  <c r="C379" i="24" s="1"/>
  <c r="F378" i="24"/>
  <c r="D378" i="24"/>
  <c r="C378" i="24"/>
  <c r="B378" i="24"/>
  <c r="E378" i="24" s="1"/>
  <c r="D377" i="24"/>
  <c r="C377" i="24"/>
  <c r="B377" i="24"/>
  <c r="E377" i="24" s="1"/>
  <c r="E376" i="24"/>
  <c r="D376" i="24"/>
  <c r="F376" i="24" s="1"/>
  <c r="C376" i="24"/>
  <c r="B376" i="24"/>
  <c r="D375" i="24"/>
  <c r="B375" i="24"/>
  <c r="C375" i="24" s="1"/>
  <c r="D374" i="24"/>
  <c r="B374" i="24"/>
  <c r="E373" i="24"/>
  <c r="D373" i="24"/>
  <c r="F373" i="24" s="1"/>
  <c r="C373" i="24"/>
  <c r="B373" i="24"/>
  <c r="D372" i="24"/>
  <c r="B372" i="24"/>
  <c r="E372" i="24" s="1"/>
  <c r="E371" i="24"/>
  <c r="F371" i="24" s="1"/>
  <c r="D371" i="24"/>
  <c r="B371" i="24"/>
  <c r="C371" i="24" s="1"/>
  <c r="D370" i="24"/>
  <c r="B370" i="24"/>
  <c r="E370" i="24" s="1"/>
  <c r="F370" i="24" s="1"/>
  <c r="D369" i="24"/>
  <c r="C369" i="24"/>
  <c r="B369" i="24"/>
  <c r="E369" i="24" s="1"/>
  <c r="E368" i="24"/>
  <c r="D368" i="24"/>
  <c r="C368" i="24"/>
  <c r="B368" i="24"/>
  <c r="D367" i="24"/>
  <c r="B367" i="24"/>
  <c r="C367" i="24" s="1"/>
  <c r="D366" i="24"/>
  <c r="B366" i="24"/>
  <c r="E365" i="24"/>
  <c r="D365" i="24"/>
  <c r="F365" i="24" s="1"/>
  <c r="C365" i="24"/>
  <c r="B365" i="24"/>
  <c r="D364" i="24"/>
  <c r="B364" i="24"/>
  <c r="E364" i="24" s="1"/>
  <c r="F363" i="24"/>
  <c r="E363" i="24"/>
  <c r="D363" i="24"/>
  <c r="B363" i="24"/>
  <c r="C363" i="24" s="1"/>
  <c r="D362" i="24"/>
  <c r="B362" i="24"/>
  <c r="D361" i="24"/>
  <c r="F361" i="24" s="1"/>
  <c r="C361" i="24"/>
  <c r="B361" i="24"/>
  <c r="E361" i="24" s="1"/>
  <c r="E360" i="24"/>
  <c r="D360" i="24"/>
  <c r="F360" i="24" s="1"/>
  <c r="C360" i="24"/>
  <c r="B360" i="24"/>
  <c r="E359" i="24"/>
  <c r="D359" i="24"/>
  <c r="B359" i="24"/>
  <c r="C359" i="24" s="1"/>
  <c r="D358" i="24"/>
  <c r="B358" i="24"/>
  <c r="E357" i="24"/>
  <c r="D357" i="24"/>
  <c r="F357" i="24" s="1"/>
  <c r="C357" i="24"/>
  <c r="B357" i="24"/>
  <c r="D356" i="24"/>
  <c r="F356" i="24" s="1"/>
  <c r="B356" i="24"/>
  <c r="E356" i="24" s="1"/>
  <c r="E355" i="24"/>
  <c r="F355" i="24" s="1"/>
  <c r="D355" i="24"/>
  <c r="B355" i="24"/>
  <c r="C355" i="24" s="1"/>
  <c r="F354" i="24"/>
  <c r="D354" i="24"/>
  <c r="C354" i="24"/>
  <c r="B354" i="24"/>
  <c r="E354" i="24" s="1"/>
  <c r="D353" i="24"/>
  <c r="F353" i="24" s="1"/>
  <c r="C353" i="24"/>
  <c r="B353" i="24"/>
  <c r="E353" i="24" s="1"/>
  <c r="E352" i="24"/>
  <c r="D352" i="24"/>
  <c r="F352" i="24" s="1"/>
  <c r="C352" i="24"/>
  <c r="B352" i="24"/>
  <c r="D351" i="24"/>
  <c r="B351" i="24"/>
  <c r="C351" i="24" s="1"/>
  <c r="D350" i="24"/>
  <c r="B350" i="24"/>
  <c r="E349" i="24"/>
  <c r="D349" i="24"/>
  <c r="F349" i="24" s="1"/>
  <c r="C349" i="24"/>
  <c r="B349" i="24"/>
  <c r="D348" i="24"/>
  <c r="F348" i="24" s="1"/>
  <c r="B348" i="24"/>
  <c r="E348" i="24" s="1"/>
  <c r="F347" i="24"/>
  <c r="E347" i="24"/>
  <c r="D347" i="24"/>
  <c r="B347" i="24"/>
  <c r="C347" i="24" s="1"/>
  <c r="D346" i="24"/>
  <c r="C346" i="24"/>
  <c r="B346" i="24"/>
  <c r="E346" i="24" s="1"/>
  <c r="F346" i="24" s="1"/>
  <c r="D345" i="24"/>
  <c r="F345" i="24" s="1"/>
  <c r="C345" i="24"/>
  <c r="B345" i="24"/>
  <c r="E345" i="24" s="1"/>
  <c r="E344" i="24"/>
  <c r="D344" i="24"/>
  <c r="C344" i="24"/>
  <c r="B344" i="24"/>
  <c r="D343" i="24"/>
  <c r="B343" i="24"/>
  <c r="D342" i="24"/>
  <c r="B342" i="24"/>
  <c r="E341" i="24"/>
  <c r="D341" i="24"/>
  <c r="F341" i="24" s="1"/>
  <c r="C341" i="24"/>
  <c r="B341" i="24"/>
  <c r="D340" i="24"/>
  <c r="F340" i="24" s="1"/>
  <c r="B340" i="24"/>
  <c r="E340" i="24" s="1"/>
  <c r="F339" i="24"/>
  <c r="E339" i="24"/>
  <c r="D339" i="24"/>
  <c r="B339" i="24"/>
  <c r="C339" i="24" s="1"/>
  <c r="F338" i="24"/>
  <c r="D338" i="24"/>
  <c r="C338" i="24"/>
  <c r="B338" i="24"/>
  <c r="E338" i="24" s="1"/>
  <c r="D337" i="24"/>
  <c r="C337" i="24"/>
  <c r="B337" i="24"/>
  <c r="E337" i="24" s="1"/>
  <c r="E336" i="24"/>
  <c r="D336" i="24"/>
  <c r="C336" i="24"/>
  <c r="B336" i="24"/>
  <c r="E335" i="24"/>
  <c r="D335" i="24"/>
  <c r="B335" i="24"/>
  <c r="C335" i="24" s="1"/>
  <c r="D334" i="24"/>
  <c r="B334" i="24"/>
  <c r="E333" i="24"/>
  <c r="D333" i="24"/>
  <c r="F333" i="24" s="1"/>
  <c r="C333" i="24"/>
  <c r="B333" i="24"/>
  <c r="D332" i="24"/>
  <c r="B332" i="24"/>
  <c r="E332" i="24" s="1"/>
  <c r="F331" i="24"/>
  <c r="E331" i="24"/>
  <c r="D331" i="24"/>
  <c r="B331" i="24"/>
  <c r="C331" i="24" s="1"/>
  <c r="D330" i="24"/>
  <c r="B330" i="24"/>
  <c r="E330" i="24" s="1"/>
  <c r="F330" i="24" s="1"/>
  <c r="D329" i="24"/>
  <c r="C329" i="24"/>
  <c r="B329" i="24"/>
  <c r="E329" i="24" s="1"/>
  <c r="F328" i="24"/>
  <c r="E328" i="24"/>
  <c r="D328" i="24"/>
  <c r="C328" i="24"/>
  <c r="B328" i="24"/>
  <c r="D327" i="24"/>
  <c r="C327" i="24"/>
  <c r="B327" i="24"/>
  <c r="E327" i="24" s="1"/>
  <c r="D326" i="24"/>
  <c r="B326" i="24"/>
  <c r="E325" i="24"/>
  <c r="D325" i="24"/>
  <c r="F325" i="24" s="1"/>
  <c r="C325" i="24"/>
  <c r="B325" i="24"/>
  <c r="D324" i="24"/>
  <c r="B324" i="24"/>
  <c r="E323" i="24"/>
  <c r="F323" i="24" s="1"/>
  <c r="D323" i="24"/>
  <c r="B323" i="24"/>
  <c r="C323" i="24" s="1"/>
  <c r="D322" i="24"/>
  <c r="F322" i="24" s="1"/>
  <c r="C322" i="24"/>
  <c r="B322" i="24"/>
  <c r="E322" i="24" s="1"/>
  <c r="D321" i="24"/>
  <c r="C321" i="24"/>
  <c r="B321" i="24"/>
  <c r="E321" i="24" s="1"/>
  <c r="E320" i="24"/>
  <c r="D320" i="24"/>
  <c r="F320" i="24" s="1"/>
  <c r="C320" i="24"/>
  <c r="B320" i="24"/>
  <c r="D319" i="24"/>
  <c r="B319" i="24"/>
  <c r="E319" i="24" s="1"/>
  <c r="D318" i="24"/>
  <c r="B318" i="24"/>
  <c r="E317" i="24"/>
  <c r="D317" i="24"/>
  <c r="C317" i="24"/>
  <c r="B317" i="24"/>
  <c r="D316" i="24"/>
  <c r="B316" i="24"/>
  <c r="E315" i="24"/>
  <c r="F315" i="24" s="1"/>
  <c r="D315" i="24"/>
  <c r="B315" i="24"/>
  <c r="C315" i="24" s="1"/>
  <c r="D314" i="24"/>
  <c r="F314" i="24" s="1"/>
  <c r="C314" i="24"/>
  <c r="B314" i="24"/>
  <c r="E314" i="24" s="1"/>
  <c r="D313" i="24"/>
  <c r="F313" i="24" s="1"/>
  <c r="C313" i="24"/>
  <c r="B313" i="24"/>
  <c r="E313" i="24" s="1"/>
  <c r="E312" i="24"/>
  <c r="D312" i="24"/>
  <c r="F312" i="24" s="1"/>
  <c r="C312" i="24"/>
  <c r="B312" i="24"/>
  <c r="E311" i="24"/>
  <c r="D311" i="24"/>
  <c r="C311" i="24"/>
  <c r="B311" i="24"/>
  <c r="D310" i="24"/>
  <c r="B310" i="24"/>
  <c r="E309" i="24"/>
  <c r="D309" i="24"/>
  <c r="F309" i="24" s="1"/>
  <c r="C309" i="24"/>
  <c r="B309" i="24"/>
  <c r="D308" i="24"/>
  <c r="B308" i="24"/>
  <c r="E307" i="24"/>
  <c r="F307" i="24" s="1"/>
  <c r="D307" i="24"/>
  <c r="B307" i="24"/>
  <c r="C307" i="24" s="1"/>
  <c r="F306" i="24"/>
  <c r="D306" i="24"/>
  <c r="B306" i="24"/>
  <c r="E306" i="24" s="1"/>
  <c r="D305" i="24"/>
  <c r="F305" i="24" s="1"/>
  <c r="C305" i="24"/>
  <c r="B305" i="24"/>
  <c r="E305" i="24" s="1"/>
  <c r="F304" i="24"/>
  <c r="E304" i="24"/>
  <c r="D304" i="24"/>
  <c r="C304" i="24"/>
  <c r="B304" i="24"/>
  <c r="D303" i="24"/>
  <c r="B303" i="24"/>
  <c r="D302" i="24"/>
  <c r="B302" i="24"/>
  <c r="E301" i="24"/>
  <c r="D301" i="24"/>
  <c r="F301" i="24" s="1"/>
  <c r="C301" i="24"/>
  <c r="B301" i="24"/>
  <c r="D300" i="24"/>
  <c r="B300" i="24"/>
  <c r="F299" i="24"/>
  <c r="E299" i="24"/>
  <c r="D299" i="24"/>
  <c r="B299" i="24"/>
  <c r="C299" i="24" s="1"/>
  <c r="D298" i="24"/>
  <c r="B298" i="24"/>
  <c r="E298" i="24" s="1"/>
  <c r="F298" i="24" s="1"/>
  <c r="D297" i="24"/>
  <c r="C297" i="24"/>
  <c r="B297" i="24"/>
  <c r="E297" i="24" s="1"/>
  <c r="E296" i="24"/>
  <c r="F296" i="24" s="1"/>
  <c r="D296" i="24"/>
  <c r="C296" i="24"/>
  <c r="B296" i="24"/>
  <c r="D295" i="24"/>
  <c r="F295" i="24" s="1"/>
  <c r="B295" i="24"/>
  <c r="E295" i="24" s="1"/>
  <c r="F294" i="24"/>
  <c r="D294" i="24"/>
  <c r="C294" i="24"/>
  <c r="B294" i="24"/>
  <c r="E294" i="24" s="1"/>
  <c r="E293" i="24"/>
  <c r="D293" i="24"/>
  <c r="F293" i="24" s="1"/>
  <c r="C293" i="24"/>
  <c r="B293" i="24"/>
  <c r="E292" i="24"/>
  <c r="D292" i="24"/>
  <c r="C292" i="24"/>
  <c r="B292" i="24"/>
  <c r="E291" i="24"/>
  <c r="F291" i="24" s="1"/>
  <c r="D291" i="24"/>
  <c r="B291" i="24"/>
  <c r="C291" i="24" s="1"/>
  <c r="E290" i="24"/>
  <c r="F290" i="24" s="1"/>
  <c r="D290" i="24"/>
  <c r="B290" i="24"/>
  <c r="C290" i="24" s="1"/>
  <c r="D289" i="24"/>
  <c r="F289" i="24" s="1"/>
  <c r="C289" i="24"/>
  <c r="B289" i="24"/>
  <c r="E289" i="24" s="1"/>
  <c r="F288" i="24"/>
  <c r="E288" i="24"/>
  <c r="D288" i="24"/>
  <c r="C288" i="24"/>
  <c r="B288" i="24"/>
  <c r="D287" i="24"/>
  <c r="C287" i="24"/>
  <c r="B287" i="24"/>
  <c r="E287" i="24" s="1"/>
  <c r="F287" i="24" s="1"/>
  <c r="D286" i="24"/>
  <c r="B286" i="24"/>
  <c r="E286" i="24" s="1"/>
  <c r="F286" i="24" s="1"/>
  <c r="E285" i="24"/>
  <c r="D285" i="24"/>
  <c r="F285" i="24" s="1"/>
  <c r="C285" i="24"/>
  <c r="B285" i="24"/>
  <c r="D284" i="24"/>
  <c r="B284" i="24"/>
  <c r="E284" i="24" s="1"/>
  <c r="E283" i="24"/>
  <c r="F283" i="24" s="1"/>
  <c r="D283" i="24"/>
  <c r="B283" i="24"/>
  <c r="C283" i="24" s="1"/>
  <c r="D282" i="24"/>
  <c r="C282" i="24"/>
  <c r="B282" i="24"/>
  <c r="E282" i="24" s="1"/>
  <c r="D281" i="24"/>
  <c r="F281" i="24" s="1"/>
  <c r="C281" i="24"/>
  <c r="B281" i="24"/>
  <c r="E281" i="24" s="1"/>
  <c r="E280" i="24"/>
  <c r="D280" i="24"/>
  <c r="F280" i="24" s="1"/>
  <c r="C280" i="24"/>
  <c r="B280" i="24"/>
  <c r="F279" i="24"/>
  <c r="E279" i="24"/>
  <c r="D279" i="24"/>
  <c r="B279" i="24"/>
  <c r="C279" i="24" s="1"/>
  <c r="D278" i="24"/>
  <c r="B278" i="24"/>
  <c r="F277" i="24"/>
  <c r="E277" i="24"/>
  <c r="D277" i="24"/>
  <c r="C277" i="24"/>
  <c r="B277" i="24"/>
  <c r="D276" i="24"/>
  <c r="B276" i="24"/>
  <c r="E276" i="24" s="1"/>
  <c r="D275" i="24"/>
  <c r="B275" i="24"/>
  <c r="C275" i="24" s="1"/>
  <c r="E274" i="24"/>
  <c r="D274" i="24"/>
  <c r="F274" i="24" s="1"/>
  <c r="C274" i="24"/>
  <c r="B274" i="24"/>
  <c r="D273" i="24"/>
  <c r="F273" i="24" s="1"/>
  <c r="B273" i="24"/>
  <c r="E273" i="24" s="1"/>
  <c r="E272" i="24"/>
  <c r="D272" i="24"/>
  <c r="F272" i="24" s="1"/>
  <c r="C272" i="24"/>
  <c r="B272" i="24"/>
  <c r="D271" i="24"/>
  <c r="B271" i="24"/>
  <c r="D270" i="24"/>
  <c r="B270" i="24"/>
  <c r="E270" i="24" s="1"/>
  <c r="F270" i="24" s="1"/>
  <c r="E269" i="24"/>
  <c r="D269" i="24"/>
  <c r="F269" i="24" s="1"/>
  <c r="C269" i="24"/>
  <c r="B269" i="24"/>
  <c r="D268" i="24"/>
  <c r="B268" i="24"/>
  <c r="E268" i="24" s="1"/>
  <c r="E267" i="24"/>
  <c r="D267" i="24"/>
  <c r="B267" i="24"/>
  <c r="C267" i="24" s="1"/>
  <c r="D266" i="24"/>
  <c r="F266" i="24" s="1"/>
  <c r="C266" i="24"/>
  <c r="B266" i="24"/>
  <c r="E266" i="24" s="1"/>
  <c r="F265" i="24"/>
  <c r="D265" i="24"/>
  <c r="C265" i="24"/>
  <c r="B265" i="24"/>
  <c r="E265" i="24" s="1"/>
  <c r="E264" i="24"/>
  <c r="D264" i="24"/>
  <c r="F264" i="24" s="1"/>
  <c r="C264" i="24"/>
  <c r="B264" i="24"/>
  <c r="D263" i="24"/>
  <c r="B263" i="24"/>
  <c r="E263" i="24" s="1"/>
  <c r="F263" i="24" s="1"/>
  <c r="F262" i="24"/>
  <c r="E262" i="24"/>
  <c r="D262" i="24"/>
  <c r="C262" i="24"/>
  <c r="B262" i="24"/>
  <c r="D261" i="24"/>
  <c r="C261" i="24"/>
  <c r="B261" i="24"/>
  <c r="E261" i="24" s="1"/>
  <c r="E260" i="24"/>
  <c r="D260" i="24"/>
  <c r="F260" i="24" s="1"/>
  <c r="C260" i="24"/>
  <c r="B260" i="24"/>
  <c r="E259" i="24"/>
  <c r="D259" i="24"/>
  <c r="F259" i="24" s="1"/>
  <c r="B259" i="24"/>
  <c r="C259" i="24" s="1"/>
  <c r="F258" i="24"/>
  <c r="E258" i="24"/>
  <c r="D258" i="24"/>
  <c r="B258" i="24"/>
  <c r="C258" i="24" s="1"/>
  <c r="D257" i="24"/>
  <c r="B257" i="24"/>
  <c r="F256" i="24"/>
  <c r="E256" i="24"/>
  <c r="D256" i="24"/>
  <c r="C256" i="24"/>
  <c r="B256" i="24"/>
  <c r="E255" i="24"/>
  <c r="D255" i="24"/>
  <c r="F255" i="24" s="1"/>
  <c r="C255" i="24"/>
  <c r="B255" i="24"/>
  <c r="D254" i="24"/>
  <c r="C254" i="24"/>
  <c r="B254" i="24"/>
  <c r="E254" i="24" s="1"/>
  <c r="F254" i="24" s="1"/>
  <c r="E253" i="24"/>
  <c r="F253" i="24" s="1"/>
  <c r="D253" i="24"/>
  <c r="B253" i="24"/>
  <c r="C253" i="24" s="1"/>
  <c r="D252" i="24"/>
  <c r="B252" i="24"/>
  <c r="F251" i="24"/>
  <c r="E251" i="24"/>
  <c r="D251" i="24"/>
  <c r="B251" i="24"/>
  <c r="C251" i="24" s="1"/>
  <c r="D250" i="24"/>
  <c r="B250" i="24"/>
  <c r="E250" i="24" s="1"/>
  <c r="F250" i="24" s="1"/>
  <c r="D249" i="24"/>
  <c r="B249" i="24"/>
  <c r="E249" i="24" s="1"/>
  <c r="F249" i="24" s="1"/>
  <c r="E248" i="24"/>
  <c r="D248" i="24"/>
  <c r="F248" i="24" s="1"/>
  <c r="C248" i="24"/>
  <c r="B248" i="24"/>
  <c r="D247" i="24"/>
  <c r="F247" i="24" s="1"/>
  <c r="C247" i="24"/>
  <c r="B247" i="24"/>
  <c r="E247" i="24" s="1"/>
  <c r="F246" i="24"/>
  <c r="E246" i="24"/>
  <c r="D246" i="24"/>
  <c r="B246" i="24"/>
  <c r="C246" i="24" s="1"/>
  <c r="D245" i="24"/>
  <c r="B245" i="24"/>
  <c r="E245" i="24" s="1"/>
  <c r="F245" i="24" s="1"/>
  <c r="D244" i="24"/>
  <c r="B244" i="24"/>
  <c r="E244" i="24" s="1"/>
  <c r="F244" i="24" s="1"/>
  <c r="E243" i="24"/>
  <c r="D243" i="24"/>
  <c r="F243" i="24" s="1"/>
  <c r="C243" i="24"/>
  <c r="B243" i="24"/>
  <c r="D242" i="24"/>
  <c r="B242" i="24"/>
  <c r="D241" i="24"/>
  <c r="B241" i="24"/>
  <c r="E241" i="24" s="1"/>
  <c r="F241" i="24" s="1"/>
  <c r="E240" i="24"/>
  <c r="D240" i="24"/>
  <c r="F240" i="24" s="1"/>
  <c r="C240" i="24"/>
  <c r="B240" i="24"/>
  <c r="D239" i="24"/>
  <c r="F239" i="24" s="1"/>
  <c r="C239" i="24"/>
  <c r="B239" i="24"/>
  <c r="E239" i="24" s="1"/>
  <c r="E238" i="24"/>
  <c r="F238" i="24" s="1"/>
  <c r="D238" i="24"/>
  <c r="B238" i="24"/>
  <c r="C238" i="24" s="1"/>
  <c r="D237" i="24"/>
  <c r="C237" i="24"/>
  <c r="B237" i="24"/>
  <c r="E237" i="24" s="1"/>
  <c r="F237" i="24" s="1"/>
  <c r="D236" i="24"/>
  <c r="B236" i="24"/>
  <c r="E236" i="24" s="1"/>
  <c r="F236" i="24" s="1"/>
  <c r="E235" i="24"/>
  <c r="D235" i="24"/>
  <c r="F235" i="24" s="1"/>
  <c r="C235" i="24"/>
  <c r="B235" i="24"/>
  <c r="D234" i="24"/>
  <c r="B234" i="24"/>
  <c r="F233" i="24"/>
  <c r="D233" i="24"/>
  <c r="B233" i="24"/>
  <c r="E233" i="24" s="1"/>
  <c r="E232" i="24"/>
  <c r="D232" i="24"/>
  <c r="F232" i="24" s="1"/>
  <c r="C232" i="24"/>
  <c r="B232" i="24"/>
  <c r="D231" i="24"/>
  <c r="F231" i="24" s="1"/>
  <c r="C231" i="24"/>
  <c r="B231" i="24"/>
  <c r="E231" i="24" s="1"/>
  <c r="E230" i="24"/>
  <c r="F230" i="24" s="1"/>
  <c r="D230" i="24"/>
  <c r="B230" i="24"/>
  <c r="C230" i="24" s="1"/>
  <c r="D229" i="24"/>
  <c r="B229" i="24"/>
  <c r="E229" i="24" s="1"/>
  <c r="F229" i="24" s="1"/>
  <c r="D228" i="24"/>
  <c r="B228" i="24"/>
  <c r="E228" i="24" s="1"/>
  <c r="F228" i="24" s="1"/>
  <c r="E227" i="24"/>
  <c r="D227" i="24"/>
  <c r="C227" i="24"/>
  <c r="B227" i="24"/>
  <c r="D226" i="24"/>
  <c r="B226" i="24"/>
  <c r="D225" i="24"/>
  <c r="B225" i="24"/>
  <c r="E225" i="24" s="1"/>
  <c r="F225" i="24" s="1"/>
  <c r="E224" i="24"/>
  <c r="D224" i="24"/>
  <c r="F224" i="24" s="1"/>
  <c r="C224" i="24"/>
  <c r="B224" i="24"/>
  <c r="D223" i="24"/>
  <c r="F223" i="24" s="1"/>
  <c r="C223" i="24"/>
  <c r="B223" i="24"/>
  <c r="E223" i="24" s="1"/>
  <c r="F222" i="24"/>
  <c r="E222" i="24"/>
  <c r="D222" i="24"/>
  <c r="B222" i="24"/>
  <c r="C222" i="24" s="1"/>
  <c r="D221" i="24"/>
  <c r="C221" i="24"/>
  <c r="B221" i="24"/>
  <c r="E221" i="24" s="1"/>
  <c r="F221" i="24" s="1"/>
  <c r="D220" i="24"/>
  <c r="B220" i="24"/>
  <c r="E220" i="24" s="1"/>
  <c r="F220" i="24" s="1"/>
  <c r="E219" i="24"/>
  <c r="D219" i="24"/>
  <c r="C219" i="24"/>
  <c r="B219" i="24"/>
  <c r="D218" i="24"/>
  <c r="B218" i="24"/>
  <c r="D217" i="24"/>
  <c r="B217" i="24"/>
  <c r="E217" i="24" s="1"/>
  <c r="F217" i="24" s="1"/>
  <c r="E216" i="24"/>
  <c r="D216" i="24"/>
  <c r="F216" i="24" s="1"/>
  <c r="C216" i="24"/>
  <c r="B216" i="24"/>
  <c r="D215" i="24"/>
  <c r="C215" i="24"/>
  <c r="B215" i="24"/>
  <c r="E215" i="24" s="1"/>
  <c r="F214" i="24"/>
  <c r="E214" i="24"/>
  <c r="D214" i="24"/>
  <c r="B214" i="24"/>
  <c r="C214" i="24" s="1"/>
  <c r="D213" i="24"/>
  <c r="B213" i="24"/>
  <c r="E213" i="24" s="1"/>
  <c r="F213" i="24" s="1"/>
  <c r="D212" i="24"/>
  <c r="B212" i="24"/>
  <c r="E212" i="24" s="1"/>
  <c r="F212" i="24" s="1"/>
  <c r="E211" i="24"/>
  <c r="D211" i="24"/>
  <c r="F211" i="24" s="1"/>
  <c r="C211" i="24"/>
  <c r="B211" i="24"/>
  <c r="D210" i="24"/>
  <c r="B210" i="24"/>
  <c r="F209" i="24"/>
  <c r="D209" i="24"/>
  <c r="B209" i="24"/>
  <c r="E209" i="24" s="1"/>
  <c r="E208" i="24"/>
  <c r="D208" i="24"/>
  <c r="F208" i="24" s="1"/>
  <c r="C208" i="24"/>
  <c r="B208" i="24"/>
  <c r="D207" i="24"/>
  <c r="C207" i="24"/>
  <c r="B207" i="24"/>
  <c r="E207" i="24" s="1"/>
  <c r="E206" i="24"/>
  <c r="F206" i="24" s="1"/>
  <c r="D206" i="24"/>
  <c r="B206" i="24"/>
  <c r="C206" i="24" s="1"/>
  <c r="D205" i="24"/>
  <c r="B205" i="24"/>
  <c r="D204" i="24"/>
  <c r="B204" i="24"/>
  <c r="E204" i="24" s="1"/>
  <c r="F204" i="24" s="1"/>
  <c r="E203" i="24"/>
  <c r="D203" i="24"/>
  <c r="C203" i="24"/>
  <c r="B203" i="24"/>
  <c r="D202" i="24"/>
  <c r="B202" i="24"/>
  <c r="F201" i="24"/>
  <c r="D201" i="24"/>
  <c r="B201" i="24"/>
  <c r="E201" i="24" s="1"/>
  <c r="E200" i="24"/>
  <c r="D200" i="24"/>
  <c r="F200" i="24" s="1"/>
  <c r="C200" i="24"/>
  <c r="B200" i="24"/>
  <c r="D199" i="24"/>
  <c r="F199" i="24" s="1"/>
  <c r="C199" i="24"/>
  <c r="B199" i="24"/>
  <c r="E199" i="24" s="1"/>
  <c r="F198" i="24"/>
  <c r="E198" i="24"/>
  <c r="D198" i="24"/>
  <c r="B198" i="24"/>
  <c r="C198" i="24" s="1"/>
  <c r="D197" i="24"/>
  <c r="C197" i="24"/>
  <c r="B197" i="24"/>
  <c r="E197" i="24" s="1"/>
  <c r="F197" i="24" s="1"/>
  <c r="D196" i="24"/>
  <c r="B196" i="24"/>
  <c r="E196" i="24" s="1"/>
  <c r="F196" i="24" s="1"/>
  <c r="E195" i="24"/>
  <c r="D195" i="24"/>
  <c r="F195" i="24" s="1"/>
  <c r="C195" i="24"/>
  <c r="B195" i="24"/>
  <c r="D194" i="24"/>
  <c r="B194" i="24"/>
  <c r="D193" i="24"/>
  <c r="B193" i="24"/>
  <c r="E193" i="24" s="1"/>
  <c r="F193" i="24" s="1"/>
  <c r="E192" i="24"/>
  <c r="D192" i="24"/>
  <c r="F192" i="24" s="1"/>
  <c r="C192" i="24"/>
  <c r="B192" i="24"/>
  <c r="D191" i="24"/>
  <c r="F191" i="24" s="1"/>
  <c r="C191" i="24"/>
  <c r="B191" i="24"/>
  <c r="E191" i="24" s="1"/>
  <c r="E190" i="24"/>
  <c r="F190" i="24" s="1"/>
  <c r="D190" i="24"/>
  <c r="B190" i="24"/>
  <c r="C190" i="24" s="1"/>
  <c r="D189" i="24"/>
  <c r="C189" i="24"/>
  <c r="B189" i="24"/>
  <c r="E189" i="24" s="1"/>
  <c r="F189" i="24" s="1"/>
  <c r="D188" i="24"/>
  <c r="B188" i="24"/>
  <c r="E188" i="24" s="1"/>
  <c r="F188" i="24" s="1"/>
  <c r="E187" i="24"/>
  <c r="D187" i="24"/>
  <c r="C187" i="24"/>
  <c r="B187" i="24"/>
  <c r="D186" i="24"/>
  <c r="B186" i="24"/>
  <c r="F185" i="24"/>
  <c r="D185" i="24"/>
  <c r="B185" i="24"/>
  <c r="E185" i="24" s="1"/>
  <c r="E184" i="24"/>
  <c r="D184" i="24"/>
  <c r="F184" i="24" s="1"/>
  <c r="C184" i="24"/>
  <c r="B184" i="24"/>
  <c r="D183" i="24"/>
  <c r="C183" i="24"/>
  <c r="B183" i="24"/>
  <c r="E183" i="24" s="1"/>
  <c r="F182" i="24"/>
  <c r="E182" i="24"/>
  <c r="D182" i="24"/>
  <c r="B182" i="24"/>
  <c r="C182" i="24" s="1"/>
  <c r="D181" i="24"/>
  <c r="B181" i="24"/>
  <c r="E181" i="24" s="1"/>
  <c r="F181" i="24" s="1"/>
  <c r="D180" i="24"/>
  <c r="B180" i="24"/>
  <c r="E180" i="24" s="1"/>
  <c r="F180" i="24" s="1"/>
  <c r="E179" i="24"/>
  <c r="D179" i="24"/>
  <c r="F179" i="24" s="1"/>
  <c r="C179" i="24"/>
  <c r="B179" i="24"/>
  <c r="D178" i="24"/>
  <c r="B178" i="24"/>
  <c r="D177" i="24"/>
  <c r="B177" i="24"/>
  <c r="E177" i="24" s="1"/>
  <c r="F177" i="24" s="1"/>
  <c r="E176" i="24"/>
  <c r="D176" i="24"/>
  <c r="F176" i="24" s="1"/>
  <c r="C176" i="24"/>
  <c r="B176" i="24"/>
  <c r="D175" i="24"/>
  <c r="F175" i="24" s="1"/>
  <c r="C175" i="24"/>
  <c r="B175" i="24"/>
  <c r="E175" i="24" s="1"/>
  <c r="E174" i="24"/>
  <c r="F174" i="24" s="1"/>
  <c r="D174" i="24"/>
  <c r="B174" i="24"/>
  <c r="C174" i="24" s="1"/>
  <c r="D173" i="24"/>
  <c r="C173" i="24"/>
  <c r="B173" i="24"/>
  <c r="E173" i="24" s="1"/>
  <c r="F173" i="24" s="1"/>
  <c r="D172" i="24"/>
  <c r="B172" i="24"/>
  <c r="E172" i="24" s="1"/>
  <c r="F172" i="24" s="1"/>
  <c r="E171" i="24"/>
  <c r="D171" i="24"/>
  <c r="F171" i="24" s="1"/>
  <c r="C171" i="24"/>
  <c r="B171" i="24"/>
  <c r="D170" i="24"/>
  <c r="B170" i="24"/>
  <c r="F169" i="24"/>
  <c r="D169" i="24"/>
  <c r="B169" i="24"/>
  <c r="E169" i="24" s="1"/>
  <c r="E168" i="24"/>
  <c r="D168" i="24"/>
  <c r="F168" i="24" s="1"/>
  <c r="C168" i="24"/>
  <c r="B168" i="24"/>
  <c r="D167" i="24"/>
  <c r="F167" i="24" s="1"/>
  <c r="C167" i="24"/>
  <c r="B167" i="24"/>
  <c r="E167" i="24" s="1"/>
  <c r="E166" i="24"/>
  <c r="F166" i="24" s="1"/>
  <c r="D166" i="24"/>
  <c r="B166" i="24"/>
  <c r="C166" i="24" s="1"/>
  <c r="D165" i="24"/>
  <c r="B165" i="24"/>
  <c r="E165" i="24" s="1"/>
  <c r="F165" i="24" s="1"/>
  <c r="D164" i="24"/>
  <c r="B164" i="24"/>
  <c r="E164" i="24" s="1"/>
  <c r="F164" i="24" s="1"/>
  <c r="E163" i="24"/>
  <c r="D163" i="24"/>
  <c r="C163" i="24"/>
  <c r="B163" i="24"/>
  <c r="D162" i="24"/>
  <c r="B162" i="24"/>
  <c r="D161" i="24"/>
  <c r="B161" i="24"/>
  <c r="E161" i="24" s="1"/>
  <c r="F161" i="24" s="1"/>
  <c r="E160" i="24"/>
  <c r="D160" i="24"/>
  <c r="F160" i="24" s="1"/>
  <c r="C160" i="24"/>
  <c r="B160" i="24"/>
  <c r="D159" i="24"/>
  <c r="F159" i="24" s="1"/>
  <c r="C159" i="24"/>
  <c r="B159" i="24"/>
  <c r="E159" i="24" s="1"/>
  <c r="F158" i="24"/>
  <c r="E158" i="24"/>
  <c r="D158" i="24"/>
  <c r="B158" i="24"/>
  <c r="C158" i="24" s="1"/>
  <c r="D157" i="24"/>
  <c r="C157" i="24"/>
  <c r="B157" i="24"/>
  <c r="E157" i="24" s="1"/>
  <c r="F157" i="24" s="1"/>
  <c r="D156" i="24"/>
  <c r="B156" i="24"/>
  <c r="E156" i="24" s="1"/>
  <c r="F156" i="24" s="1"/>
  <c r="E155" i="24"/>
  <c r="D155" i="24"/>
  <c r="C155" i="24"/>
  <c r="B155" i="24"/>
  <c r="D154" i="24"/>
  <c r="B154" i="24"/>
  <c r="D153" i="24"/>
  <c r="B153" i="24"/>
  <c r="E153" i="24" s="1"/>
  <c r="F153" i="24" s="1"/>
  <c r="E152" i="24"/>
  <c r="D152" i="24"/>
  <c r="F152" i="24" s="1"/>
  <c r="C152" i="24"/>
  <c r="B152" i="24"/>
  <c r="D151" i="24"/>
  <c r="C151" i="24"/>
  <c r="B151" i="24"/>
  <c r="E151" i="24" s="1"/>
  <c r="F150" i="24"/>
  <c r="E150" i="24"/>
  <c r="D150" i="24"/>
  <c r="B150" i="24"/>
  <c r="C150" i="24" s="1"/>
  <c r="D149" i="24"/>
  <c r="B149" i="24"/>
  <c r="E149" i="24" s="1"/>
  <c r="F149" i="24" s="1"/>
  <c r="D148" i="24"/>
  <c r="B148" i="24"/>
  <c r="E148" i="24" s="1"/>
  <c r="F148" i="24" s="1"/>
  <c r="E147" i="24"/>
  <c r="D147" i="24"/>
  <c r="F147" i="24" s="1"/>
  <c r="C147" i="24"/>
  <c r="B147" i="24"/>
  <c r="D146" i="24"/>
  <c r="B146" i="24"/>
  <c r="F145" i="24"/>
  <c r="D145" i="24"/>
  <c r="B145" i="24"/>
  <c r="E145" i="24" s="1"/>
  <c r="E144" i="24"/>
  <c r="D144" i="24"/>
  <c r="F144" i="24" s="1"/>
  <c r="C144" i="24"/>
  <c r="B144" i="24"/>
  <c r="D143" i="24"/>
  <c r="C143" i="24"/>
  <c r="B143" i="24"/>
  <c r="E143" i="24" s="1"/>
  <c r="E142" i="24"/>
  <c r="F142" i="24" s="1"/>
  <c r="D142" i="24"/>
  <c r="B142" i="24"/>
  <c r="C142" i="24" s="1"/>
  <c r="D141" i="24"/>
  <c r="B141" i="24"/>
  <c r="D140" i="24"/>
  <c r="B140" i="24"/>
  <c r="E140" i="24" s="1"/>
  <c r="F140" i="24" s="1"/>
  <c r="E139" i="24"/>
  <c r="D139" i="24"/>
  <c r="C139" i="24"/>
  <c r="B139" i="24"/>
  <c r="D138" i="24"/>
  <c r="B138" i="24"/>
  <c r="F137" i="24"/>
  <c r="D137" i="24"/>
  <c r="B137" i="24"/>
  <c r="E137" i="24" s="1"/>
  <c r="E136" i="24"/>
  <c r="D136" i="24"/>
  <c r="F136" i="24" s="1"/>
  <c r="C136" i="24"/>
  <c r="B136" i="24"/>
  <c r="D135" i="24"/>
  <c r="F135" i="24" s="1"/>
  <c r="C135" i="24"/>
  <c r="B135" i="24"/>
  <c r="E135" i="24" s="1"/>
  <c r="F134" i="24"/>
  <c r="E134" i="24"/>
  <c r="D134" i="24"/>
  <c r="B134" i="24"/>
  <c r="C134" i="24" s="1"/>
  <c r="D133" i="24"/>
  <c r="C133" i="24"/>
  <c r="B133" i="24"/>
  <c r="E133" i="24" s="1"/>
  <c r="F133" i="24" s="1"/>
  <c r="D132" i="24"/>
  <c r="B132" i="24"/>
  <c r="E132" i="24" s="1"/>
  <c r="F132" i="24" s="1"/>
  <c r="E131" i="24"/>
  <c r="D131" i="24"/>
  <c r="F131" i="24" s="1"/>
  <c r="C131" i="24"/>
  <c r="B131" i="24"/>
  <c r="D130" i="24"/>
  <c r="B130" i="24"/>
  <c r="D129" i="24"/>
  <c r="B129" i="24"/>
  <c r="E129" i="24" s="1"/>
  <c r="F129" i="24" s="1"/>
  <c r="E128" i="24"/>
  <c r="D128" i="24"/>
  <c r="F128" i="24" s="1"/>
  <c r="C128" i="24"/>
  <c r="B128" i="24"/>
  <c r="D127" i="24"/>
  <c r="F127" i="24" s="1"/>
  <c r="C127" i="24"/>
  <c r="B127" i="24"/>
  <c r="E127" i="24" s="1"/>
  <c r="E126" i="24"/>
  <c r="F126" i="24" s="1"/>
  <c r="D126" i="24"/>
  <c r="B126" i="24"/>
  <c r="C126" i="24" s="1"/>
  <c r="D125" i="24"/>
  <c r="C125" i="24"/>
  <c r="B125" i="24"/>
  <c r="E125" i="24" s="1"/>
  <c r="F125" i="24" s="1"/>
  <c r="D124" i="24"/>
  <c r="B124" i="24"/>
  <c r="E124" i="24" s="1"/>
  <c r="F124" i="24" s="1"/>
  <c r="E123" i="24"/>
  <c r="D123" i="24"/>
  <c r="C123" i="24"/>
  <c r="B123" i="24"/>
  <c r="D122" i="24"/>
  <c r="B122" i="24"/>
  <c r="D121" i="24"/>
  <c r="B121" i="24"/>
  <c r="E121" i="24" s="1"/>
  <c r="F121" i="24" s="1"/>
  <c r="E120" i="24"/>
  <c r="D120" i="24"/>
  <c r="F120" i="24" s="1"/>
  <c r="C120" i="24"/>
  <c r="B120" i="24"/>
  <c r="D119" i="24"/>
  <c r="C119" i="24"/>
  <c r="B119" i="24"/>
  <c r="E119" i="24" s="1"/>
  <c r="F118" i="24"/>
  <c r="E118" i="24"/>
  <c r="D118" i="24"/>
  <c r="B118" i="24"/>
  <c r="C118" i="24" s="1"/>
  <c r="D117" i="24"/>
  <c r="B117" i="24"/>
  <c r="E117" i="24" s="1"/>
  <c r="F117" i="24" s="1"/>
  <c r="D116" i="24"/>
  <c r="B116" i="24"/>
  <c r="E116" i="24" s="1"/>
  <c r="F116" i="24" s="1"/>
  <c r="E115" i="24"/>
  <c r="D115" i="24"/>
  <c r="F115" i="24" s="1"/>
  <c r="C115" i="24"/>
  <c r="B115" i="24"/>
  <c r="D114" i="24"/>
  <c r="B114" i="24"/>
  <c r="F113" i="24"/>
  <c r="D113" i="24"/>
  <c r="B113" i="24"/>
  <c r="E113" i="24" s="1"/>
  <c r="E112" i="24"/>
  <c r="D112" i="24"/>
  <c r="F112" i="24" s="1"/>
  <c r="C112" i="24"/>
  <c r="B112" i="24"/>
  <c r="D111" i="24"/>
  <c r="F111" i="24" s="1"/>
  <c r="C111" i="24"/>
  <c r="B111" i="24"/>
  <c r="E111" i="24" s="1"/>
  <c r="E110" i="24"/>
  <c r="F110" i="24" s="1"/>
  <c r="D110" i="24"/>
  <c r="B110" i="24"/>
  <c r="C110" i="24" s="1"/>
  <c r="D109" i="24"/>
  <c r="C109" i="24"/>
  <c r="B109" i="24"/>
  <c r="E109" i="24" s="1"/>
  <c r="F109" i="24" s="1"/>
  <c r="D108" i="24"/>
  <c r="B108" i="24"/>
  <c r="E108" i="24" s="1"/>
  <c r="F108" i="24" s="1"/>
  <c r="E107" i="24"/>
  <c r="D107" i="24"/>
  <c r="F107" i="24" s="1"/>
  <c r="C107" i="24"/>
  <c r="B107" i="24"/>
  <c r="D106" i="24"/>
  <c r="B106" i="24"/>
  <c r="F105" i="24"/>
  <c r="D105" i="24"/>
  <c r="B105" i="24"/>
  <c r="E105" i="24" s="1"/>
  <c r="E104" i="24"/>
  <c r="D104" i="24"/>
  <c r="F104" i="24" s="1"/>
  <c r="C104" i="24"/>
  <c r="B104" i="24"/>
  <c r="D103" i="24"/>
  <c r="F103" i="24" s="1"/>
  <c r="C103" i="24"/>
  <c r="B103" i="24"/>
  <c r="E103" i="24" s="1"/>
  <c r="E102" i="24"/>
  <c r="F102" i="24" s="1"/>
  <c r="D102" i="24"/>
  <c r="B102" i="24"/>
  <c r="C102" i="24" s="1"/>
  <c r="D101" i="24"/>
  <c r="B101" i="24"/>
  <c r="E101" i="24" s="1"/>
  <c r="F101" i="24" s="1"/>
  <c r="D100" i="24"/>
  <c r="B100" i="24"/>
  <c r="E100" i="24" s="1"/>
  <c r="F100" i="24" s="1"/>
  <c r="E99" i="24"/>
  <c r="D99" i="24"/>
  <c r="C99" i="24"/>
  <c r="B99" i="24"/>
  <c r="D98" i="24"/>
  <c r="B98" i="24"/>
  <c r="D97" i="24"/>
  <c r="B97" i="24"/>
  <c r="E97" i="24" s="1"/>
  <c r="F97" i="24" s="1"/>
  <c r="E96" i="24"/>
  <c r="D96" i="24"/>
  <c r="F96" i="24" s="1"/>
  <c r="C96" i="24"/>
  <c r="B96" i="24"/>
  <c r="D95" i="24"/>
  <c r="F95" i="24" s="1"/>
  <c r="C95" i="24"/>
  <c r="B95" i="24"/>
  <c r="E95" i="24" s="1"/>
  <c r="F94" i="24"/>
  <c r="E94" i="24"/>
  <c r="D94" i="24"/>
  <c r="B94" i="24"/>
  <c r="C94" i="24" s="1"/>
  <c r="D93" i="24"/>
  <c r="C93" i="24"/>
  <c r="B93" i="24"/>
  <c r="E93" i="24" s="1"/>
  <c r="F93" i="24" s="1"/>
  <c r="D92" i="24"/>
  <c r="B92" i="24"/>
  <c r="E92" i="24" s="1"/>
  <c r="F92" i="24" s="1"/>
  <c r="E91" i="24"/>
  <c r="D91" i="24"/>
  <c r="C91" i="24"/>
  <c r="B91" i="24"/>
  <c r="D90" i="24"/>
  <c r="B90" i="24"/>
  <c r="D89" i="24"/>
  <c r="B89" i="24"/>
  <c r="E89" i="24" s="1"/>
  <c r="F89" i="24" s="1"/>
  <c r="E88" i="24"/>
  <c r="D88" i="24"/>
  <c r="F88" i="24" s="1"/>
  <c r="C88" i="24"/>
  <c r="B88" i="24"/>
  <c r="D87" i="24"/>
  <c r="C87" i="24"/>
  <c r="B87" i="24"/>
  <c r="E87" i="24" s="1"/>
  <c r="E86" i="24"/>
  <c r="F86" i="24" s="1"/>
  <c r="D86" i="24"/>
  <c r="B86" i="24"/>
  <c r="C86" i="24" s="1"/>
  <c r="D85" i="24"/>
  <c r="C85" i="24"/>
  <c r="B85" i="24"/>
  <c r="E85" i="24" s="1"/>
  <c r="F85" i="24" s="1"/>
  <c r="D84" i="24"/>
  <c r="B84" i="24"/>
  <c r="E83" i="24"/>
  <c r="D83" i="24"/>
  <c r="F83" i="24" s="1"/>
  <c r="C83" i="24"/>
  <c r="B83" i="24"/>
  <c r="D82" i="24"/>
  <c r="B82" i="24"/>
  <c r="D81" i="24"/>
  <c r="B81" i="24"/>
  <c r="E81" i="24" s="1"/>
  <c r="F81" i="24" s="1"/>
  <c r="F80" i="24"/>
  <c r="E80" i="24"/>
  <c r="D80" i="24"/>
  <c r="C80" i="24"/>
  <c r="B80" i="24"/>
  <c r="D79" i="24"/>
  <c r="C79" i="24"/>
  <c r="B79" i="24"/>
  <c r="E79" i="24" s="1"/>
  <c r="F78" i="24"/>
  <c r="E78" i="24"/>
  <c r="D78" i="24"/>
  <c r="B78" i="24"/>
  <c r="C78" i="24" s="1"/>
  <c r="E77" i="24"/>
  <c r="F77" i="24" s="1"/>
  <c r="D77" i="24"/>
  <c r="C77" i="24"/>
  <c r="B77" i="24"/>
  <c r="D76" i="24"/>
  <c r="B76" i="24"/>
  <c r="E75" i="24"/>
  <c r="D75" i="24"/>
  <c r="F75" i="24" s="1"/>
  <c r="C75" i="24"/>
  <c r="B75" i="24"/>
  <c r="D74" i="24"/>
  <c r="B74" i="24"/>
  <c r="F73" i="24"/>
  <c r="D73" i="24"/>
  <c r="B73" i="24"/>
  <c r="E73" i="24" s="1"/>
  <c r="F72" i="24"/>
  <c r="E72" i="24"/>
  <c r="D72" i="24"/>
  <c r="C72" i="24"/>
  <c r="B72" i="24"/>
  <c r="D71" i="24"/>
  <c r="F71" i="24" s="1"/>
  <c r="C71" i="24"/>
  <c r="B71" i="24"/>
  <c r="E71" i="24" s="1"/>
  <c r="F70" i="24"/>
  <c r="E70" i="24"/>
  <c r="D70" i="24"/>
  <c r="B70" i="24"/>
  <c r="C70" i="24" s="1"/>
  <c r="D69" i="24"/>
  <c r="B69" i="24"/>
  <c r="D68" i="24"/>
  <c r="B68" i="24"/>
  <c r="E68" i="24" s="1"/>
  <c r="F68" i="24" s="1"/>
  <c r="E67" i="24"/>
  <c r="D67" i="24"/>
  <c r="F67" i="24" s="1"/>
  <c r="C67" i="24"/>
  <c r="B67" i="24"/>
  <c r="E66" i="24"/>
  <c r="D66" i="24"/>
  <c r="B66" i="24"/>
  <c r="C66" i="24" s="1"/>
  <c r="D65" i="24"/>
  <c r="B65" i="24"/>
  <c r="E64" i="24"/>
  <c r="D64" i="24"/>
  <c r="F64" i="24" s="1"/>
  <c r="C64" i="24"/>
  <c r="B64" i="24"/>
  <c r="D63" i="24"/>
  <c r="C63" i="24"/>
  <c r="B63" i="24"/>
  <c r="E63" i="24" s="1"/>
  <c r="F62" i="24"/>
  <c r="E62" i="24"/>
  <c r="D62" i="24"/>
  <c r="B62" i="24"/>
  <c r="C62" i="24" s="1"/>
  <c r="E61" i="24"/>
  <c r="D61" i="24"/>
  <c r="F61" i="24" s="1"/>
  <c r="C61" i="24"/>
  <c r="B61" i="24"/>
  <c r="D60" i="24"/>
  <c r="C60" i="24"/>
  <c r="B60" i="24"/>
  <c r="E60" i="24" s="1"/>
  <c r="F60" i="24" s="1"/>
  <c r="E59" i="24"/>
  <c r="D59" i="24"/>
  <c r="F59" i="24" s="1"/>
  <c r="C59" i="24"/>
  <c r="B59" i="24"/>
  <c r="E58" i="24"/>
  <c r="D58" i="24"/>
  <c r="F58" i="24" s="1"/>
  <c r="C58" i="24"/>
  <c r="B58" i="24"/>
  <c r="D57" i="24"/>
  <c r="B57" i="24"/>
  <c r="E56" i="24"/>
  <c r="D56" i="24"/>
  <c r="F56" i="24" s="1"/>
  <c r="C56" i="24"/>
  <c r="B56" i="24"/>
  <c r="D55" i="24"/>
  <c r="B55" i="24"/>
  <c r="E55" i="24" s="1"/>
  <c r="F54" i="24"/>
  <c r="E54" i="24"/>
  <c r="D54" i="24"/>
  <c r="B54" i="24"/>
  <c r="C54" i="24" s="1"/>
  <c r="E53" i="24"/>
  <c r="D53" i="24"/>
  <c r="F53" i="24" s="1"/>
  <c r="C53" i="24"/>
  <c r="B53" i="24"/>
  <c r="D52" i="24"/>
  <c r="C52" i="24"/>
  <c r="B52" i="24"/>
  <c r="E52" i="24" s="1"/>
  <c r="F52" i="24" s="1"/>
  <c r="E51" i="24"/>
  <c r="D51" i="24"/>
  <c r="F51" i="24" s="1"/>
  <c r="C51" i="24"/>
  <c r="B51" i="24"/>
  <c r="E50" i="24"/>
  <c r="D50" i="24"/>
  <c r="F50" i="24" s="1"/>
  <c r="C50" i="24"/>
  <c r="B50" i="24"/>
  <c r="D49" i="24"/>
  <c r="B49" i="24"/>
  <c r="E48" i="24"/>
  <c r="D48" i="24"/>
  <c r="F48" i="24" s="1"/>
  <c r="C48" i="24"/>
  <c r="B48" i="24"/>
  <c r="D47" i="24"/>
  <c r="B47" i="24"/>
  <c r="E47" i="24" s="1"/>
  <c r="F46" i="24"/>
  <c r="E46" i="24"/>
  <c r="D46" i="24"/>
  <c r="B46" i="24"/>
  <c r="C46" i="24" s="1"/>
  <c r="E45" i="24"/>
  <c r="D45" i="24"/>
  <c r="F45" i="24" s="1"/>
  <c r="C45" i="24"/>
  <c r="B45" i="24"/>
  <c r="D44" i="24"/>
  <c r="C44" i="24"/>
  <c r="B44" i="24"/>
  <c r="E44" i="24" s="1"/>
  <c r="F44" i="24" s="1"/>
  <c r="E43" i="24"/>
  <c r="D43" i="24"/>
  <c r="F43" i="24" s="1"/>
  <c r="C43" i="24"/>
  <c r="B43" i="24"/>
  <c r="D42" i="24"/>
  <c r="F42" i="24" s="1"/>
  <c r="C42" i="24"/>
  <c r="B42" i="24"/>
  <c r="E42" i="24" s="1"/>
  <c r="D41" i="24"/>
  <c r="B41" i="24"/>
  <c r="E40" i="24"/>
  <c r="D40" i="24"/>
  <c r="F40" i="24" s="1"/>
  <c r="C40" i="24"/>
  <c r="B40" i="24"/>
  <c r="D39" i="24"/>
  <c r="B39" i="24"/>
  <c r="E39" i="24" s="1"/>
  <c r="F38" i="24"/>
  <c r="E38" i="24"/>
  <c r="D38" i="24"/>
  <c r="B38" i="24"/>
  <c r="C38" i="24" s="1"/>
  <c r="E37" i="24"/>
  <c r="D37" i="24"/>
  <c r="F37" i="24" s="1"/>
  <c r="C37" i="24"/>
  <c r="B37" i="24"/>
  <c r="D36" i="24"/>
  <c r="C36" i="24"/>
  <c r="B36" i="24"/>
  <c r="E36" i="24" s="1"/>
  <c r="F36" i="24" s="1"/>
  <c r="E35" i="24"/>
  <c r="D35" i="24"/>
  <c r="F35" i="24" s="1"/>
  <c r="C35" i="24"/>
  <c r="B35" i="24"/>
  <c r="D34" i="24"/>
  <c r="C34" i="24"/>
  <c r="B34" i="24"/>
  <c r="E34" i="24" s="1"/>
  <c r="D33" i="24"/>
  <c r="B33" i="24"/>
  <c r="E32" i="24"/>
  <c r="D32" i="24"/>
  <c r="F32" i="24" s="1"/>
  <c r="C32" i="24"/>
  <c r="B32" i="24"/>
  <c r="D31" i="24"/>
  <c r="B31" i="24"/>
  <c r="E31" i="24" s="1"/>
  <c r="F30" i="24"/>
  <c r="E30" i="24"/>
  <c r="D30" i="24"/>
  <c r="B30" i="24"/>
  <c r="C30" i="24" s="1"/>
  <c r="E29" i="24"/>
  <c r="D29" i="24"/>
  <c r="F29" i="24" s="1"/>
  <c r="C29" i="24"/>
  <c r="B29" i="24"/>
  <c r="D28" i="24"/>
  <c r="C28" i="24"/>
  <c r="B28" i="24"/>
  <c r="E28" i="24" s="1"/>
  <c r="F28" i="24" s="1"/>
  <c r="E27" i="24"/>
  <c r="D27" i="24"/>
  <c r="F27" i="24" s="1"/>
  <c r="C27" i="24"/>
  <c r="B27" i="24"/>
  <c r="D26" i="24"/>
  <c r="F26" i="24" s="1"/>
  <c r="C26" i="24"/>
  <c r="B26" i="24"/>
  <c r="E26" i="24" s="1"/>
  <c r="D25" i="24"/>
  <c r="B25" i="24"/>
  <c r="E24" i="24"/>
  <c r="D24" i="24"/>
  <c r="F24" i="24" s="1"/>
  <c r="C24" i="24"/>
  <c r="B24" i="24"/>
  <c r="D23" i="24"/>
  <c r="B23" i="24"/>
  <c r="E23" i="24" s="1"/>
  <c r="F22" i="24"/>
  <c r="E22" i="24"/>
  <c r="D22" i="24"/>
  <c r="B22" i="24"/>
  <c r="C22" i="24" s="1"/>
  <c r="E21" i="24"/>
  <c r="D21" i="24"/>
  <c r="F21" i="24" s="1"/>
  <c r="C21" i="24"/>
  <c r="B21" i="24"/>
  <c r="D20" i="24"/>
  <c r="C20" i="24"/>
  <c r="B20" i="24"/>
  <c r="E20" i="24" s="1"/>
  <c r="F20" i="24" s="1"/>
  <c r="E19" i="24"/>
  <c r="D19" i="24"/>
  <c r="F19" i="24" s="1"/>
  <c r="C19" i="24"/>
  <c r="B19" i="24"/>
  <c r="D18" i="24"/>
  <c r="C18" i="24"/>
  <c r="B18" i="24"/>
  <c r="E18" i="24" s="1"/>
  <c r="D17" i="24"/>
  <c r="B17" i="24"/>
  <c r="E16" i="24"/>
  <c r="D16" i="24"/>
  <c r="F16" i="24" s="1"/>
  <c r="C16" i="24"/>
  <c r="B16" i="24"/>
  <c r="D15" i="24"/>
  <c r="B15" i="24"/>
  <c r="E15" i="24" s="1"/>
  <c r="F14" i="24"/>
  <c r="E14" i="24"/>
  <c r="D14" i="24"/>
  <c r="B14" i="24"/>
  <c r="C14" i="24" s="1"/>
  <c r="E13" i="24"/>
  <c r="F13" i="24" s="1"/>
  <c r="D13" i="24"/>
  <c r="C13" i="24"/>
  <c r="B13" i="24"/>
  <c r="D12" i="24"/>
  <c r="C12" i="24"/>
  <c r="B12" i="24"/>
  <c r="E12" i="24" s="1"/>
  <c r="F12" i="24" s="1"/>
  <c r="E11" i="24"/>
  <c r="F11" i="24" s="1"/>
  <c r="D11" i="24"/>
  <c r="C11" i="24"/>
  <c r="B11" i="24"/>
  <c r="D10" i="24"/>
  <c r="F10" i="24" s="1"/>
  <c r="C10" i="24"/>
  <c r="B10" i="24"/>
  <c r="E10" i="24" s="1"/>
  <c r="D9" i="24"/>
  <c r="B9" i="24"/>
  <c r="E8" i="24"/>
  <c r="D8" i="24"/>
  <c r="F8" i="24" s="1"/>
  <c r="C8" i="24"/>
  <c r="B8" i="24"/>
  <c r="D1101" i="22"/>
  <c r="D1100" i="22"/>
  <c r="D1099" i="22"/>
  <c r="D1098" i="22"/>
  <c r="D1097" i="22"/>
  <c r="D1096" i="22"/>
  <c r="D1095" i="22"/>
  <c r="D1094" i="22"/>
  <c r="D1093" i="22"/>
  <c r="D1092" i="22"/>
  <c r="D1091" i="22"/>
  <c r="D1090" i="22"/>
  <c r="D1089" i="22"/>
  <c r="D1088" i="22"/>
  <c r="D1087" i="22"/>
  <c r="D1086" i="22"/>
  <c r="D1085" i="22"/>
  <c r="D1084" i="22"/>
  <c r="D1083" i="22"/>
  <c r="D1082" i="22"/>
  <c r="D1081" i="22"/>
  <c r="D1080" i="22"/>
  <c r="D1079" i="22"/>
  <c r="D1078" i="22"/>
  <c r="D1077" i="22"/>
  <c r="D1076" i="22"/>
  <c r="D1075" i="22"/>
  <c r="D1074" i="22"/>
  <c r="D1073" i="22"/>
  <c r="D1072" i="22"/>
  <c r="D1071" i="22"/>
  <c r="D1070" i="22"/>
  <c r="D1069" i="22"/>
  <c r="D1068" i="22"/>
  <c r="D1067" i="22"/>
  <c r="D1066" i="22"/>
  <c r="D1065" i="22"/>
  <c r="D1064" i="22"/>
  <c r="D1063" i="22"/>
  <c r="D1062" i="22"/>
  <c r="D1061" i="22"/>
  <c r="D1060" i="22"/>
  <c r="D1059" i="22"/>
  <c r="D1058" i="22"/>
  <c r="D1057" i="22"/>
  <c r="D1056" i="22"/>
  <c r="D1055" i="22"/>
  <c r="D1054" i="22"/>
  <c r="D1053" i="22"/>
  <c r="D1052" i="22"/>
  <c r="D1051" i="22"/>
  <c r="D1050" i="22"/>
  <c r="D1049" i="22"/>
  <c r="D1048" i="22"/>
  <c r="D1047" i="22"/>
  <c r="D1046" i="22"/>
  <c r="D1045" i="22"/>
  <c r="D1044" i="22"/>
  <c r="D1043" i="22"/>
  <c r="D1042" i="22"/>
  <c r="D1041" i="22"/>
  <c r="D1040" i="22"/>
  <c r="D1039" i="22"/>
  <c r="D1038" i="22"/>
  <c r="D1037" i="22"/>
  <c r="D1036" i="22"/>
  <c r="D1035" i="22"/>
  <c r="D1034" i="22"/>
  <c r="D1033" i="22"/>
  <c r="D1032" i="22"/>
  <c r="D1031" i="22"/>
  <c r="D1030" i="22"/>
  <c r="D1029" i="22"/>
  <c r="D1028" i="22"/>
  <c r="D1027" i="22"/>
  <c r="D1026" i="22"/>
  <c r="D1025" i="22"/>
  <c r="D1024" i="22"/>
  <c r="D1023" i="22"/>
  <c r="D1022" i="22"/>
  <c r="D1021" i="22"/>
  <c r="D1020" i="22"/>
  <c r="D1019" i="22"/>
  <c r="D1018" i="22"/>
  <c r="D1017" i="22"/>
  <c r="D1016" i="22"/>
  <c r="D1015" i="22"/>
  <c r="D1014" i="22"/>
  <c r="D1013" i="22"/>
  <c r="D1012" i="22"/>
  <c r="D1011" i="22"/>
  <c r="D1010" i="22"/>
  <c r="D1009" i="22"/>
  <c r="D1008" i="22"/>
  <c r="D1007" i="22"/>
  <c r="D1006" i="22"/>
  <c r="D1005" i="22"/>
  <c r="D1004" i="22"/>
  <c r="D1003" i="22"/>
  <c r="D1002" i="22"/>
  <c r="D1001" i="22"/>
  <c r="D1000" i="22"/>
  <c r="D999" i="22"/>
  <c r="D998" i="22"/>
  <c r="D997" i="22"/>
  <c r="D996" i="22"/>
  <c r="D995" i="22"/>
  <c r="D994" i="22"/>
  <c r="D993" i="22"/>
  <c r="D992" i="22"/>
  <c r="D991" i="22"/>
  <c r="D990" i="22"/>
  <c r="D989" i="22"/>
  <c r="D988" i="22"/>
  <c r="D987" i="22"/>
  <c r="D986" i="22"/>
  <c r="D985" i="22"/>
  <c r="D984" i="22"/>
  <c r="D983" i="22"/>
  <c r="D982" i="22"/>
  <c r="D981" i="22"/>
  <c r="D980" i="22"/>
  <c r="D979" i="22"/>
  <c r="D978" i="22"/>
  <c r="D977" i="22"/>
  <c r="D976" i="22"/>
  <c r="D975" i="22"/>
  <c r="D974" i="22"/>
  <c r="D973" i="22"/>
  <c r="D972" i="22"/>
  <c r="D971" i="22"/>
  <c r="D970" i="22"/>
  <c r="D969" i="22"/>
  <c r="D968" i="22"/>
  <c r="D967" i="22"/>
  <c r="D966" i="22"/>
  <c r="D965" i="22"/>
  <c r="D964" i="22"/>
  <c r="D963" i="22"/>
  <c r="D962" i="22"/>
  <c r="D961" i="22"/>
  <c r="D960" i="22"/>
  <c r="D959" i="22"/>
  <c r="D958" i="22"/>
  <c r="D957" i="22"/>
  <c r="D956" i="22"/>
  <c r="D955" i="22"/>
  <c r="D954" i="22"/>
  <c r="D953" i="22"/>
  <c r="D952" i="22"/>
  <c r="D951" i="22"/>
  <c r="D950" i="22"/>
  <c r="D949" i="22"/>
  <c r="D948" i="22"/>
  <c r="D947" i="22"/>
  <c r="D946" i="22"/>
  <c r="D945" i="22"/>
  <c r="D944" i="22"/>
  <c r="D943" i="22"/>
  <c r="D942" i="22"/>
  <c r="D941" i="22"/>
  <c r="D940" i="22"/>
  <c r="D939" i="22"/>
  <c r="D938" i="22"/>
  <c r="D937" i="22"/>
  <c r="D936" i="22"/>
  <c r="D935" i="22"/>
  <c r="D934" i="22"/>
  <c r="D933" i="22"/>
  <c r="D932" i="22"/>
  <c r="D931" i="22"/>
  <c r="D930" i="22"/>
  <c r="D929" i="22"/>
  <c r="D928" i="22"/>
  <c r="D927" i="22"/>
  <c r="D926" i="22"/>
  <c r="D925" i="22"/>
  <c r="D924" i="22"/>
  <c r="D923" i="22"/>
  <c r="D922" i="22"/>
  <c r="D921" i="22"/>
  <c r="D920" i="22"/>
  <c r="D919" i="22"/>
  <c r="D918" i="22"/>
  <c r="D917" i="22"/>
  <c r="D916" i="22"/>
  <c r="D915" i="22"/>
  <c r="D914" i="22"/>
  <c r="D913" i="22"/>
  <c r="D912" i="22"/>
  <c r="D911" i="22"/>
  <c r="D910" i="22"/>
  <c r="D909" i="22"/>
  <c r="D908" i="22"/>
  <c r="D907" i="22"/>
  <c r="D906" i="22"/>
  <c r="D905" i="22"/>
  <c r="D904" i="22"/>
  <c r="D903" i="22"/>
  <c r="D902" i="22"/>
  <c r="D901" i="22"/>
  <c r="D900" i="22"/>
  <c r="D899" i="22"/>
  <c r="D898" i="22"/>
  <c r="D897" i="22"/>
  <c r="D896" i="22"/>
  <c r="D895" i="22"/>
  <c r="D894" i="22"/>
  <c r="D893" i="22"/>
  <c r="D892" i="22"/>
  <c r="D891" i="22"/>
  <c r="D890" i="22"/>
  <c r="D889" i="22"/>
  <c r="D888" i="22"/>
  <c r="D887" i="22"/>
  <c r="D886" i="22"/>
  <c r="D885" i="22"/>
  <c r="D884" i="22"/>
  <c r="D883" i="22"/>
  <c r="D882" i="22"/>
  <c r="D881" i="22"/>
  <c r="D880" i="22"/>
  <c r="D879" i="22"/>
  <c r="D878" i="22"/>
  <c r="D877" i="22"/>
  <c r="D876" i="22"/>
  <c r="D875" i="22"/>
  <c r="D874" i="22"/>
  <c r="D873" i="22"/>
  <c r="D872" i="22"/>
  <c r="D871" i="22"/>
  <c r="D870" i="22"/>
  <c r="D869" i="22"/>
  <c r="D868" i="22"/>
  <c r="D867" i="22"/>
  <c r="D866" i="22"/>
  <c r="D865" i="22"/>
  <c r="D864" i="22"/>
  <c r="D863" i="22"/>
  <c r="D862" i="22"/>
  <c r="D861" i="22"/>
  <c r="D860" i="22"/>
  <c r="D859" i="22"/>
  <c r="D858" i="22"/>
  <c r="D857" i="22"/>
  <c r="D856" i="22"/>
  <c r="D855" i="22"/>
  <c r="D854" i="22"/>
  <c r="D853" i="22"/>
  <c r="D852" i="22"/>
  <c r="D851" i="22"/>
  <c r="D850" i="22"/>
  <c r="D849" i="22"/>
  <c r="D848" i="22"/>
  <c r="D847" i="22"/>
  <c r="D846" i="22"/>
  <c r="D845" i="22"/>
  <c r="D844" i="22"/>
  <c r="D843" i="22"/>
  <c r="D842" i="22"/>
  <c r="D841" i="22"/>
  <c r="D840" i="22"/>
  <c r="D839" i="22"/>
  <c r="D838" i="22"/>
  <c r="D837" i="22"/>
  <c r="D836" i="22"/>
  <c r="D835" i="22"/>
  <c r="D834" i="22"/>
  <c r="D833" i="22"/>
  <c r="D832" i="22"/>
  <c r="D831" i="22"/>
  <c r="D830" i="22"/>
  <c r="D829" i="22"/>
  <c r="D828" i="22"/>
  <c r="D827" i="22"/>
  <c r="D826" i="22"/>
  <c r="D825" i="22"/>
  <c r="D824" i="22"/>
  <c r="D823" i="22"/>
  <c r="D822" i="22"/>
  <c r="D821" i="22"/>
  <c r="D820" i="22"/>
  <c r="D819" i="22"/>
  <c r="D818" i="22"/>
  <c r="D817" i="22"/>
  <c r="D816" i="22"/>
  <c r="D815" i="22"/>
  <c r="D814" i="22"/>
  <c r="D813" i="22"/>
  <c r="D812" i="22"/>
  <c r="D811" i="22"/>
  <c r="D810" i="22"/>
  <c r="D809" i="22"/>
  <c r="D808" i="22"/>
  <c r="D807" i="22"/>
  <c r="D806" i="22"/>
  <c r="D805" i="22"/>
  <c r="D804" i="22"/>
  <c r="D803" i="22"/>
  <c r="D802" i="22"/>
  <c r="D801" i="22"/>
  <c r="D800" i="22"/>
  <c r="D799" i="22"/>
  <c r="D798" i="22"/>
  <c r="D797" i="22"/>
  <c r="D796" i="22"/>
  <c r="D795" i="22"/>
  <c r="D794" i="22"/>
  <c r="D793" i="22"/>
  <c r="D792" i="22"/>
  <c r="D791" i="22"/>
  <c r="D790" i="22"/>
  <c r="D789" i="22"/>
  <c r="D788" i="22"/>
  <c r="D787" i="22"/>
  <c r="D786" i="22"/>
  <c r="D785" i="22"/>
  <c r="D784" i="22"/>
  <c r="D783" i="22"/>
  <c r="D782" i="22"/>
  <c r="D781" i="22"/>
  <c r="D780" i="22"/>
  <c r="D779" i="22"/>
  <c r="D778" i="22"/>
  <c r="D777" i="22"/>
  <c r="D776" i="22"/>
  <c r="D775" i="22"/>
  <c r="D774" i="22"/>
  <c r="D773" i="22"/>
  <c r="D772" i="22"/>
  <c r="D771" i="22"/>
  <c r="D770" i="22"/>
  <c r="D769" i="22"/>
  <c r="D768" i="22"/>
  <c r="D767" i="22"/>
  <c r="D766" i="22"/>
  <c r="D765" i="22"/>
  <c r="D764" i="22"/>
  <c r="D763" i="22"/>
  <c r="D762" i="22"/>
  <c r="D761" i="22"/>
  <c r="D760" i="22"/>
  <c r="D759" i="22"/>
  <c r="D758" i="22"/>
  <c r="D757" i="22"/>
  <c r="D756" i="22"/>
  <c r="D755" i="22"/>
  <c r="D754" i="22"/>
  <c r="D753" i="22"/>
  <c r="D752" i="22"/>
  <c r="D751" i="22"/>
  <c r="D750" i="22"/>
  <c r="D749" i="22"/>
  <c r="D748" i="22"/>
  <c r="D747" i="22"/>
  <c r="D746" i="22"/>
  <c r="D745" i="22"/>
  <c r="D744" i="22"/>
  <c r="D743" i="22"/>
  <c r="D742" i="22"/>
  <c r="D741" i="22"/>
  <c r="D740" i="22"/>
  <c r="D739" i="22"/>
  <c r="D738" i="22"/>
  <c r="D737" i="22"/>
  <c r="D736" i="22"/>
  <c r="D735" i="22"/>
  <c r="D734" i="22"/>
  <c r="D733" i="22"/>
  <c r="D732" i="22"/>
  <c r="D731" i="22"/>
  <c r="D730" i="22"/>
  <c r="D729" i="22"/>
  <c r="D728" i="22"/>
  <c r="D727" i="22"/>
  <c r="D726" i="22"/>
  <c r="D725" i="22"/>
  <c r="D724" i="22"/>
  <c r="D723" i="22"/>
  <c r="D722" i="22"/>
  <c r="D721" i="22"/>
  <c r="D720" i="22"/>
  <c r="D719" i="22"/>
  <c r="D718" i="22"/>
  <c r="D717" i="22"/>
  <c r="D716" i="22"/>
  <c r="D715" i="22"/>
  <c r="D714" i="22"/>
  <c r="D713" i="22"/>
  <c r="D712" i="22"/>
  <c r="D711" i="22"/>
  <c r="D710" i="22"/>
  <c r="D709" i="22"/>
  <c r="D708" i="22"/>
  <c r="D707" i="22"/>
  <c r="D706" i="22"/>
  <c r="D705" i="22"/>
  <c r="D704" i="22"/>
  <c r="D703" i="22"/>
  <c r="D702" i="22"/>
  <c r="D701" i="22"/>
  <c r="D700" i="22"/>
  <c r="D699" i="22"/>
  <c r="D698" i="22"/>
  <c r="D697" i="22"/>
  <c r="D696" i="22"/>
  <c r="D695" i="22"/>
  <c r="D694" i="22"/>
  <c r="D693" i="22"/>
  <c r="D692" i="22"/>
  <c r="D691" i="22"/>
  <c r="D690" i="22"/>
  <c r="D689" i="22"/>
  <c r="D688" i="22"/>
  <c r="D687" i="22"/>
  <c r="D686" i="22"/>
  <c r="D685" i="22"/>
  <c r="D684" i="22"/>
  <c r="D683" i="22"/>
  <c r="D682" i="22"/>
  <c r="D681" i="22"/>
  <c r="D680" i="22"/>
  <c r="D679" i="22"/>
  <c r="D678" i="22"/>
  <c r="D677" i="22"/>
  <c r="D676" i="22"/>
  <c r="D675" i="22"/>
  <c r="D674" i="22"/>
  <c r="D673" i="22"/>
  <c r="D672" i="22"/>
  <c r="D671" i="22"/>
  <c r="D670" i="22"/>
  <c r="D669" i="22"/>
  <c r="D668" i="22"/>
  <c r="D667" i="22"/>
  <c r="D666" i="22"/>
  <c r="D665" i="22"/>
  <c r="D664" i="22"/>
  <c r="D663" i="22"/>
  <c r="D662" i="22"/>
  <c r="D661" i="22"/>
  <c r="D660" i="22"/>
  <c r="D659" i="22"/>
  <c r="D658" i="22"/>
  <c r="D657" i="22"/>
  <c r="D656" i="22"/>
  <c r="D655" i="22"/>
  <c r="D654" i="22"/>
  <c r="D653" i="22"/>
  <c r="D652" i="22"/>
  <c r="D651" i="22"/>
  <c r="D650" i="22"/>
  <c r="D649" i="22"/>
  <c r="D648" i="22"/>
  <c r="D647" i="22"/>
  <c r="D646" i="22"/>
  <c r="D645" i="22"/>
  <c r="D644" i="22"/>
  <c r="D643" i="22"/>
  <c r="D642" i="22"/>
  <c r="D641" i="22"/>
  <c r="D640" i="22"/>
  <c r="D639" i="22"/>
  <c r="D638" i="22"/>
  <c r="D637" i="22"/>
  <c r="D636" i="22"/>
  <c r="D635" i="22"/>
  <c r="D634" i="22"/>
  <c r="D633" i="22"/>
  <c r="D632" i="22"/>
  <c r="D631" i="22"/>
  <c r="D630" i="22"/>
  <c r="D629" i="22"/>
  <c r="D628" i="22"/>
  <c r="D627" i="22"/>
  <c r="D626" i="22"/>
  <c r="D625" i="22"/>
  <c r="D624" i="22"/>
  <c r="D623" i="22"/>
  <c r="D622" i="22"/>
  <c r="D621" i="22"/>
  <c r="D620" i="22"/>
  <c r="D619" i="22"/>
  <c r="D618" i="22"/>
  <c r="D617" i="22"/>
  <c r="D616" i="22"/>
  <c r="D615" i="22"/>
  <c r="D614" i="22"/>
  <c r="D613" i="22"/>
  <c r="D612" i="22"/>
  <c r="D611" i="22"/>
  <c r="D610" i="22"/>
  <c r="D609" i="22"/>
  <c r="D608" i="22"/>
  <c r="D607" i="22"/>
  <c r="D606" i="22"/>
  <c r="D605" i="22"/>
  <c r="D604" i="22"/>
  <c r="D603" i="22"/>
  <c r="D602" i="22"/>
  <c r="D601" i="22"/>
  <c r="D600" i="22"/>
  <c r="D599" i="22"/>
  <c r="D598" i="22"/>
  <c r="D597" i="22"/>
  <c r="D596" i="22"/>
  <c r="D595" i="22"/>
  <c r="D594" i="22"/>
  <c r="D593" i="22"/>
  <c r="D592" i="22"/>
  <c r="D591" i="22"/>
  <c r="D590" i="22"/>
  <c r="D589" i="22"/>
  <c r="D588" i="22"/>
  <c r="D587" i="22"/>
  <c r="D586" i="22"/>
  <c r="D585" i="22"/>
  <c r="D584" i="22"/>
  <c r="D583" i="22"/>
  <c r="D582" i="22"/>
  <c r="D581" i="22"/>
  <c r="D580" i="22"/>
  <c r="D579" i="22"/>
  <c r="D578" i="22"/>
  <c r="D577" i="22"/>
  <c r="D576" i="22"/>
  <c r="D575" i="22"/>
  <c r="D574" i="22"/>
  <c r="D573" i="22"/>
  <c r="D572" i="22"/>
  <c r="D571" i="22"/>
  <c r="D570" i="22"/>
  <c r="D569" i="22"/>
  <c r="D568" i="22"/>
  <c r="D567" i="22"/>
  <c r="D566" i="22"/>
  <c r="D565" i="22"/>
  <c r="D564" i="22"/>
  <c r="D563" i="22"/>
  <c r="D562" i="22"/>
  <c r="D561" i="22"/>
  <c r="D560" i="22"/>
  <c r="D559" i="22"/>
  <c r="D558" i="22"/>
  <c r="D557" i="22"/>
  <c r="D556" i="22"/>
  <c r="D555" i="22"/>
  <c r="D554" i="22"/>
  <c r="D553" i="22"/>
  <c r="D552" i="22"/>
  <c r="D551" i="22"/>
  <c r="D550" i="22"/>
  <c r="D549" i="22"/>
  <c r="D548" i="22"/>
  <c r="D547" i="22"/>
  <c r="D546" i="22"/>
  <c r="D545" i="22"/>
  <c r="D544" i="22"/>
  <c r="D543" i="22"/>
  <c r="D542" i="22"/>
  <c r="D541" i="22"/>
  <c r="D540" i="22"/>
  <c r="D539" i="22"/>
  <c r="D538" i="22"/>
  <c r="D537" i="22"/>
  <c r="D536" i="22"/>
  <c r="D535" i="22"/>
  <c r="D534" i="22"/>
  <c r="D533" i="22"/>
  <c r="D532" i="22"/>
  <c r="D531" i="22"/>
  <c r="D530" i="22"/>
  <c r="D529" i="22"/>
  <c r="D528" i="22"/>
  <c r="D527" i="22"/>
  <c r="D526" i="22"/>
  <c r="D525" i="22"/>
  <c r="D524" i="22"/>
  <c r="D523" i="22"/>
  <c r="D522" i="22"/>
  <c r="D521" i="22"/>
  <c r="D520" i="22"/>
  <c r="D519" i="22"/>
  <c r="D518" i="22"/>
  <c r="D517" i="22"/>
  <c r="D516" i="22"/>
  <c r="D515" i="22"/>
  <c r="D514" i="22"/>
  <c r="D513" i="22"/>
  <c r="D512" i="22"/>
  <c r="D511" i="22"/>
  <c r="D510" i="22"/>
  <c r="D509" i="22"/>
  <c r="D508" i="22"/>
  <c r="D507" i="22"/>
  <c r="D506" i="22"/>
  <c r="D505" i="22"/>
  <c r="D504" i="22"/>
  <c r="D503" i="22"/>
  <c r="D502" i="22"/>
  <c r="D501" i="22"/>
  <c r="D500" i="22"/>
  <c r="D499" i="22"/>
  <c r="D498" i="22"/>
  <c r="D497" i="22"/>
  <c r="D496" i="22"/>
  <c r="D495" i="22"/>
  <c r="D494" i="22"/>
  <c r="D493" i="22"/>
  <c r="D492" i="22"/>
  <c r="D491" i="22"/>
  <c r="D490" i="22"/>
  <c r="D489" i="22"/>
  <c r="D488" i="22"/>
  <c r="D487" i="22"/>
  <c r="D486" i="22"/>
  <c r="D485" i="22"/>
  <c r="D484" i="22"/>
  <c r="D483" i="22"/>
  <c r="D482" i="22"/>
  <c r="D481" i="22"/>
  <c r="D480" i="22"/>
  <c r="D479" i="22"/>
  <c r="D478" i="22"/>
  <c r="D477" i="22"/>
  <c r="D476" i="22"/>
  <c r="D475" i="22"/>
  <c r="D474" i="22"/>
  <c r="D473" i="22"/>
  <c r="D472" i="22"/>
  <c r="D471" i="22"/>
  <c r="D470" i="22"/>
  <c r="D469" i="22"/>
  <c r="D468" i="22"/>
  <c r="D467" i="22"/>
  <c r="D466" i="22"/>
  <c r="D465" i="22"/>
  <c r="D464" i="22"/>
  <c r="D463" i="22"/>
  <c r="D462" i="22"/>
  <c r="D461" i="22"/>
  <c r="D460" i="22"/>
  <c r="D459" i="22"/>
  <c r="D458" i="22"/>
  <c r="D457" i="22"/>
  <c r="D456" i="22"/>
  <c r="D455" i="22"/>
  <c r="D454" i="22"/>
  <c r="D453" i="22"/>
  <c r="D452" i="22"/>
  <c r="D451" i="22"/>
  <c r="D450" i="22"/>
  <c r="D449" i="22"/>
  <c r="D448" i="22"/>
  <c r="D447" i="22"/>
  <c r="D446" i="22"/>
  <c r="D445" i="22"/>
  <c r="D444" i="22"/>
  <c r="D443" i="22"/>
  <c r="D442" i="22"/>
  <c r="D441" i="22"/>
  <c r="D440" i="22"/>
  <c r="D439" i="22"/>
  <c r="D438" i="22"/>
  <c r="D437" i="22"/>
  <c r="D436" i="22"/>
  <c r="D435" i="22"/>
  <c r="D434" i="22"/>
  <c r="D433" i="22"/>
  <c r="D432" i="22"/>
  <c r="D431" i="22"/>
  <c r="D430" i="22"/>
  <c r="D429" i="22"/>
  <c r="D428" i="22"/>
  <c r="D427" i="22"/>
  <c r="D426" i="22"/>
  <c r="D425" i="22"/>
  <c r="D424" i="22"/>
  <c r="D423" i="22"/>
  <c r="D422" i="22"/>
  <c r="D421" i="22"/>
  <c r="D420" i="22"/>
  <c r="D419" i="22"/>
  <c r="D418" i="22"/>
  <c r="D417" i="22"/>
  <c r="D416" i="22"/>
  <c r="D415" i="22"/>
  <c r="D414" i="22"/>
  <c r="D413" i="22"/>
  <c r="D412" i="22"/>
  <c r="D411" i="22"/>
  <c r="D410" i="22"/>
  <c r="D409" i="22"/>
  <c r="D408" i="22"/>
  <c r="D407" i="22"/>
  <c r="D406" i="22"/>
  <c r="D405" i="22"/>
  <c r="D404" i="22"/>
  <c r="D403" i="22"/>
  <c r="D402" i="22"/>
  <c r="D401" i="22"/>
  <c r="D400" i="22"/>
  <c r="D399" i="22"/>
  <c r="D398" i="22"/>
  <c r="D397" i="22"/>
  <c r="D396" i="22"/>
  <c r="D395" i="22"/>
  <c r="D394" i="22"/>
  <c r="D393" i="22"/>
  <c r="D392" i="22"/>
  <c r="D391" i="22"/>
  <c r="D390" i="22"/>
  <c r="D389" i="22"/>
  <c r="D388" i="22"/>
  <c r="D387" i="22"/>
  <c r="D386" i="22"/>
  <c r="D385" i="22"/>
  <c r="D384" i="22"/>
  <c r="D383" i="22"/>
  <c r="D382" i="22"/>
  <c r="D381" i="22"/>
  <c r="D380" i="22"/>
  <c r="D379" i="22"/>
  <c r="D378" i="22"/>
  <c r="D377" i="22"/>
  <c r="D376" i="22"/>
  <c r="D375" i="22"/>
  <c r="D374" i="22"/>
  <c r="D373" i="22"/>
  <c r="D372" i="22"/>
  <c r="D371" i="22"/>
  <c r="D370" i="22"/>
  <c r="D369" i="22"/>
  <c r="D368" i="22"/>
  <c r="D367" i="22"/>
  <c r="D366" i="22"/>
  <c r="D365" i="22"/>
  <c r="D364" i="22"/>
  <c r="D363" i="22"/>
  <c r="D362" i="22"/>
  <c r="D361" i="22"/>
  <c r="D360" i="22"/>
  <c r="D359" i="22"/>
  <c r="D358" i="22"/>
  <c r="D357" i="22"/>
  <c r="D356" i="22"/>
  <c r="D355" i="22"/>
  <c r="D354" i="22"/>
  <c r="D353" i="22"/>
  <c r="D352" i="22"/>
  <c r="D351" i="22"/>
  <c r="D350" i="22"/>
  <c r="D349" i="22"/>
  <c r="D348" i="22"/>
  <c r="D347" i="22"/>
  <c r="D346" i="22"/>
  <c r="D345" i="22"/>
  <c r="D344" i="22"/>
  <c r="D343" i="22"/>
  <c r="D342" i="22"/>
  <c r="D341" i="22"/>
  <c r="D340" i="22"/>
  <c r="D339" i="22"/>
  <c r="D338" i="22"/>
  <c r="D337" i="22"/>
  <c r="D336" i="22"/>
  <c r="D335" i="22"/>
  <c r="D334" i="22"/>
  <c r="D333" i="22"/>
  <c r="D332" i="22"/>
  <c r="D331" i="22"/>
  <c r="D330" i="22"/>
  <c r="D329" i="22"/>
  <c r="D328" i="22"/>
  <c r="D327" i="22"/>
  <c r="D326" i="22"/>
  <c r="D325" i="22"/>
  <c r="D324" i="22"/>
  <c r="D323" i="22"/>
  <c r="D322" i="22"/>
  <c r="D321" i="22"/>
  <c r="D320" i="22"/>
  <c r="D319" i="22"/>
  <c r="D318" i="22"/>
  <c r="D317" i="22"/>
  <c r="D316" i="22"/>
  <c r="D315" i="22"/>
  <c r="D314" i="22"/>
  <c r="D313" i="22"/>
  <c r="D312" i="22"/>
  <c r="D311" i="22"/>
  <c r="D310" i="22"/>
  <c r="D309" i="22"/>
  <c r="D308" i="22"/>
  <c r="D307" i="22"/>
  <c r="D306" i="22"/>
  <c r="D305" i="22"/>
  <c r="D304" i="22"/>
  <c r="D303" i="22"/>
  <c r="D302" i="22"/>
  <c r="D301" i="22"/>
  <c r="D300" i="22"/>
  <c r="D299" i="22"/>
  <c r="D298" i="22"/>
  <c r="D297" i="22"/>
  <c r="D296" i="22"/>
  <c r="D295" i="22"/>
  <c r="D294" i="22"/>
  <c r="D293" i="22"/>
  <c r="D292" i="22"/>
  <c r="D291" i="22"/>
  <c r="D290" i="22"/>
  <c r="D289" i="22"/>
  <c r="D288" i="22"/>
  <c r="D287" i="22"/>
  <c r="D286" i="22"/>
  <c r="D285" i="22"/>
  <c r="D284" i="22"/>
  <c r="D283" i="22"/>
  <c r="D282" i="22"/>
  <c r="D281" i="22"/>
  <c r="D280" i="22"/>
  <c r="D279" i="22"/>
  <c r="D278" i="22"/>
  <c r="D277" i="22"/>
  <c r="D276" i="22"/>
  <c r="D275" i="22"/>
  <c r="D274" i="22"/>
  <c r="D273" i="22"/>
  <c r="D272" i="22"/>
  <c r="D271" i="22"/>
  <c r="D270" i="22"/>
  <c r="D269" i="22"/>
  <c r="D268" i="22"/>
  <c r="D267" i="22"/>
  <c r="D266" i="22"/>
  <c r="D265" i="22"/>
  <c r="D264" i="22"/>
  <c r="D263" i="22"/>
  <c r="D262" i="22"/>
  <c r="D261" i="22"/>
  <c r="D260" i="22"/>
  <c r="D259" i="22"/>
  <c r="D258" i="22"/>
  <c r="D257" i="22"/>
  <c r="D256" i="22"/>
  <c r="D255" i="22"/>
  <c r="D254" i="22"/>
  <c r="D253" i="22"/>
  <c r="D252" i="22"/>
  <c r="D251" i="22"/>
  <c r="D250" i="22"/>
  <c r="D249" i="22"/>
  <c r="D248" i="22"/>
  <c r="D247" i="22"/>
  <c r="D246" i="22"/>
  <c r="D245" i="22"/>
  <c r="D244" i="22"/>
  <c r="D243" i="22"/>
  <c r="D242" i="22"/>
  <c r="D241" i="22"/>
  <c r="D240" i="22"/>
  <c r="D239" i="22"/>
  <c r="D238" i="22"/>
  <c r="D237" i="22"/>
  <c r="D236" i="22"/>
  <c r="D235" i="22"/>
  <c r="D234" i="22"/>
  <c r="D233" i="22"/>
  <c r="D232" i="22"/>
  <c r="D231" i="22"/>
  <c r="D230" i="22"/>
  <c r="D229" i="22"/>
  <c r="D228" i="22"/>
  <c r="D227" i="22"/>
  <c r="D226" i="22"/>
  <c r="D225" i="22"/>
  <c r="D224" i="22"/>
  <c r="D223" i="22"/>
  <c r="D222" i="22"/>
  <c r="D221" i="22"/>
  <c r="D220" i="22"/>
  <c r="D219" i="22"/>
  <c r="D218" i="22"/>
  <c r="D217" i="22"/>
  <c r="D216" i="22"/>
  <c r="D215" i="22"/>
  <c r="D214" i="22"/>
  <c r="D213" i="22"/>
  <c r="D212" i="22"/>
  <c r="D211" i="22"/>
  <c r="D210" i="22"/>
  <c r="D209" i="22"/>
  <c r="D208" i="22"/>
  <c r="D207" i="22"/>
  <c r="D206" i="22"/>
  <c r="D205" i="22"/>
  <c r="D204" i="22"/>
  <c r="D203" i="22"/>
  <c r="D202" i="22"/>
  <c r="D201" i="22"/>
  <c r="D200" i="22"/>
  <c r="D199" i="22"/>
  <c r="D198" i="22"/>
  <c r="D197" i="22"/>
  <c r="D196" i="22"/>
  <c r="D195" i="22"/>
  <c r="D194" i="22"/>
  <c r="D193" i="22"/>
  <c r="D192" i="22"/>
  <c r="D191" i="22"/>
  <c r="D190" i="22"/>
  <c r="D189" i="22"/>
  <c r="D188" i="22"/>
  <c r="D187" i="22"/>
  <c r="D186" i="22"/>
  <c r="D185" i="22"/>
  <c r="D184" i="22"/>
  <c r="D183" i="22"/>
  <c r="D182" i="22"/>
  <c r="D181" i="22"/>
  <c r="D180" i="22"/>
  <c r="D179" i="22"/>
  <c r="D178" i="22"/>
  <c r="D177" i="22"/>
  <c r="D176" i="22"/>
  <c r="D175" i="22"/>
  <c r="D174" i="22"/>
  <c r="D173" i="22"/>
  <c r="D172" i="22"/>
  <c r="D171" i="22"/>
  <c r="D170" i="22"/>
  <c r="D169" i="22"/>
  <c r="D168" i="22"/>
  <c r="D167" i="22"/>
  <c r="D166" i="22"/>
  <c r="D165" i="22"/>
  <c r="D164" i="22"/>
  <c r="D163" i="22"/>
  <c r="D162" i="22"/>
  <c r="D161" i="22"/>
  <c r="D160" i="22"/>
  <c r="D159" i="22"/>
  <c r="D158" i="22"/>
  <c r="D157" i="22"/>
  <c r="D156" i="22"/>
  <c r="D155" i="22"/>
  <c r="D154" i="22"/>
  <c r="D153" i="22"/>
  <c r="D152" i="22"/>
  <c r="D151" i="22"/>
  <c r="D150" i="22"/>
  <c r="D149" i="22"/>
  <c r="D148" i="22"/>
  <c r="D147" i="22"/>
  <c r="D146" i="22"/>
  <c r="D145" i="22"/>
  <c r="D144" i="22"/>
  <c r="D143" i="22"/>
  <c r="D142" i="22"/>
  <c r="D141" i="22"/>
  <c r="D140" i="22"/>
  <c r="D139" i="22"/>
  <c r="D138" i="22"/>
  <c r="D137" i="22"/>
  <c r="D136" i="22"/>
  <c r="D135" i="22"/>
  <c r="D134" i="22"/>
  <c r="D133" i="22"/>
  <c r="D132" i="22"/>
  <c r="D131" i="22"/>
  <c r="D130" i="22"/>
  <c r="D129" i="22"/>
  <c r="D128" i="22"/>
  <c r="D127" i="22"/>
  <c r="D126" i="22"/>
  <c r="D125" i="22"/>
  <c r="D124" i="22"/>
  <c r="D123" i="22"/>
  <c r="D122" i="22"/>
  <c r="D121" i="22"/>
  <c r="D120" i="22"/>
  <c r="D119" i="22"/>
  <c r="D118" i="22"/>
  <c r="D117" i="22"/>
  <c r="D116" i="22"/>
  <c r="D115" i="22"/>
  <c r="D114" i="22"/>
  <c r="D113" i="22"/>
  <c r="D112" i="22"/>
  <c r="D111" i="22"/>
  <c r="D110" i="22"/>
  <c r="D109" i="22"/>
  <c r="D108" i="22"/>
  <c r="D107" i="22"/>
  <c r="D106" i="22"/>
  <c r="D105" i="22"/>
  <c r="D104" i="22"/>
  <c r="D103" i="22"/>
  <c r="D102" i="22"/>
  <c r="D101" i="22"/>
  <c r="D100" i="22"/>
  <c r="D99" i="22"/>
  <c r="D98" i="22"/>
  <c r="D97" i="22"/>
  <c r="D96" i="22"/>
  <c r="D95" i="22"/>
  <c r="D94" i="22"/>
  <c r="D93" i="22"/>
  <c r="D92" i="22"/>
  <c r="D91" i="22"/>
  <c r="D90" i="22"/>
  <c r="D89" i="22"/>
  <c r="D88" i="22"/>
  <c r="D87" i="22"/>
  <c r="D86" i="22"/>
  <c r="D85" i="22"/>
  <c r="D84" i="22"/>
  <c r="D83" i="22"/>
  <c r="D82" i="22"/>
  <c r="D81" i="22"/>
  <c r="D80" i="22"/>
  <c r="D79" i="22"/>
  <c r="D78" i="22"/>
  <c r="D77" i="22"/>
  <c r="D76" i="22"/>
  <c r="D75" i="22"/>
  <c r="D74" i="22"/>
  <c r="D73" i="22"/>
  <c r="D72" i="22"/>
  <c r="D71" i="22"/>
  <c r="D70" i="22"/>
  <c r="D69" i="22"/>
  <c r="D68" i="22"/>
  <c r="D67" i="22"/>
  <c r="D66" i="22"/>
  <c r="D65" i="22"/>
  <c r="D64" i="22"/>
  <c r="D63" i="22"/>
  <c r="D62" i="22"/>
  <c r="D61" i="22"/>
  <c r="D60" i="22"/>
  <c r="D59" i="22"/>
  <c r="D58" i="22"/>
  <c r="D57" i="22"/>
  <c r="D56" i="22"/>
  <c r="D55" i="22"/>
  <c r="D54" i="22"/>
  <c r="D53" i="22"/>
  <c r="D52" i="22"/>
  <c r="D51" i="22"/>
  <c r="D50" i="22"/>
  <c r="D49" i="22"/>
  <c r="D48" i="22"/>
  <c r="D47" i="22"/>
  <c r="D46" i="22"/>
  <c r="D45" i="22"/>
  <c r="D44" i="22"/>
  <c r="D43" i="22"/>
  <c r="D42" i="22"/>
  <c r="D41" i="22"/>
  <c r="D40" i="22"/>
  <c r="D39" i="22"/>
  <c r="D38" i="22"/>
  <c r="D37" i="22"/>
  <c r="D36" i="22"/>
  <c r="D35" i="22"/>
  <c r="D34" i="22"/>
  <c r="D33" i="22"/>
  <c r="D32" i="22"/>
  <c r="D31" i="22"/>
  <c r="D30" i="22"/>
  <c r="D29" i="22"/>
  <c r="D28" i="22"/>
  <c r="D27" i="22"/>
  <c r="D26" i="22"/>
  <c r="D25" i="22"/>
  <c r="D24" i="22"/>
  <c r="D23" i="22"/>
  <c r="D22" i="22"/>
  <c r="D21" i="22"/>
  <c r="D20" i="22"/>
  <c r="D19" i="22"/>
  <c r="D18" i="22"/>
  <c r="D17" i="22"/>
  <c r="D16" i="22"/>
  <c r="D15" i="22"/>
  <c r="D14" i="22"/>
  <c r="D13" i="22"/>
  <c r="D12" i="22"/>
  <c r="D11" i="22"/>
  <c r="D10" i="22"/>
  <c r="D9" i="22"/>
  <c r="D8" i="22"/>
  <c r="D7" i="22"/>
  <c r="D6" i="22"/>
  <c r="D5" i="22"/>
  <c r="D4" i="22"/>
  <c r="D3" i="22"/>
  <c r="D2" i="22"/>
  <c r="A15" i="18"/>
  <c r="A14" i="18"/>
  <c r="A13" i="18"/>
  <c r="A12" i="18"/>
  <c r="A11" i="18"/>
  <c r="A10" i="18"/>
  <c r="A9" i="18"/>
  <c r="A8" i="18"/>
  <c r="A7" i="18"/>
  <c r="A6" i="18"/>
  <c r="A5" i="18"/>
  <c r="A4" i="18"/>
  <c r="A3" i="18"/>
  <c r="A2" i="18"/>
  <c r="E446" i="16" a="1"/>
  <c r="E446" i="16"/>
  <c r="F445" i="16" a="1"/>
  <c r="F445" i="16" s="1"/>
  <c r="E445" i="16" a="1"/>
  <c r="E445" i="16" s="1"/>
  <c r="J445" i="16" s="1" a="1"/>
  <c r="J445" i="16" s="1"/>
  <c r="E444" i="16" a="1"/>
  <c r="E444" i="16" s="1"/>
  <c r="E443" i="16" a="1"/>
  <c r="E443" i="16"/>
  <c r="J442" i="16"/>
  <c r="F442" i="16" a="1"/>
  <c r="F442" i="16" s="1"/>
  <c r="E442" i="16" a="1"/>
  <c r="E442" i="16"/>
  <c r="J442" i="16" s="1" a="1"/>
  <c r="E441" i="16" a="1"/>
  <c r="E441" i="16"/>
  <c r="E440" i="16" a="1"/>
  <c r="E440" i="16" s="1"/>
  <c r="J439" i="16" a="1"/>
  <c r="J439" i="16" s="1"/>
  <c r="E439" i="16" a="1"/>
  <c r="E439" i="16"/>
  <c r="F439" i="16" s="1" a="1"/>
  <c r="F439" i="16" s="1"/>
  <c r="E438" i="16" a="1"/>
  <c r="E438" i="16"/>
  <c r="J437" i="16"/>
  <c r="F437" i="16" a="1"/>
  <c r="F437" i="16" s="1"/>
  <c r="E437" i="16" a="1"/>
  <c r="E437" i="16" s="1"/>
  <c r="J437" i="16" s="1" a="1"/>
  <c r="E436" i="16" a="1"/>
  <c r="E436" i="16"/>
  <c r="E435" i="16" a="1"/>
  <c r="E435" i="16"/>
  <c r="F434" i="16" a="1"/>
  <c r="F434" i="16" s="1"/>
  <c r="E434" i="16" a="1"/>
  <c r="E434" i="16"/>
  <c r="J434" i="16" s="1" a="1"/>
  <c r="J434" i="16" s="1"/>
  <c r="F433" i="16" a="1"/>
  <c r="F433" i="16" s="1"/>
  <c r="E433" i="16" a="1"/>
  <c r="E433" i="16"/>
  <c r="J433" i="16" s="1" a="1"/>
  <c r="J433" i="16" s="1"/>
  <c r="E432" i="16" a="1"/>
  <c r="E432" i="16" s="1"/>
  <c r="E431" i="16" a="1"/>
  <c r="E431" i="16"/>
  <c r="E430" i="16" a="1"/>
  <c r="E430" i="16"/>
  <c r="F429" i="16" a="1"/>
  <c r="F429" i="16" s="1"/>
  <c r="E429" i="16" a="1"/>
  <c r="E429" i="16" s="1"/>
  <c r="J429" i="16" s="1" a="1"/>
  <c r="J429" i="16" s="1"/>
  <c r="E428" i="16" a="1"/>
  <c r="E428" i="16"/>
  <c r="E427" i="16" a="1"/>
  <c r="E427" i="16"/>
  <c r="J426" i="16"/>
  <c r="F426" i="16" a="1"/>
  <c r="F426" i="16" s="1"/>
  <c r="E426" i="16" a="1"/>
  <c r="E426" i="16"/>
  <c r="J426" i="16" s="1" a="1"/>
  <c r="F425" i="16" a="1"/>
  <c r="F425" i="16" s="1"/>
  <c r="E425" i="16" a="1"/>
  <c r="E425" i="16"/>
  <c r="J425" i="16" s="1" a="1"/>
  <c r="J425" i="16" s="1"/>
  <c r="E424" i="16" a="1"/>
  <c r="E424" i="16" s="1"/>
  <c r="J423" i="16" a="1"/>
  <c r="J423" i="16" s="1"/>
  <c r="F423" i="16" a="1"/>
  <c r="F423" i="16"/>
  <c r="E423" i="16" a="1"/>
  <c r="E423" i="16"/>
  <c r="E422" i="16" a="1"/>
  <c r="E422" i="16" s="1"/>
  <c r="E421" i="16" a="1"/>
  <c r="E421" i="16" s="1"/>
  <c r="E420" i="16" a="1"/>
  <c r="E420" i="16" s="1"/>
  <c r="J419" i="16" a="1"/>
  <c r="J419" i="16"/>
  <c r="E419" i="16" a="1"/>
  <c r="E419" i="16" s="1"/>
  <c r="F419" i="16" s="1" a="1"/>
  <c r="F419" i="16" s="1"/>
  <c r="J418" i="16" a="1"/>
  <c r="J418" i="16" s="1"/>
  <c r="F418" i="16"/>
  <c r="E418" i="16" a="1"/>
  <c r="E418" i="16" s="1"/>
  <c r="F418" i="16" s="1" a="1"/>
  <c r="E417" i="16" a="1"/>
  <c r="E417" i="16"/>
  <c r="F416" i="16" a="1"/>
  <c r="F416" i="16" s="1"/>
  <c r="E416" i="16" a="1"/>
  <c r="E416" i="16" s="1"/>
  <c r="J416" i="16" s="1" a="1"/>
  <c r="J416" i="16" s="1"/>
  <c r="E415" i="16" a="1"/>
  <c r="E415" i="16" s="1"/>
  <c r="J414" i="16" a="1"/>
  <c r="J414" i="16" s="1"/>
  <c r="F414" i="16" a="1"/>
  <c r="F414" i="16"/>
  <c r="E414" i="16" a="1"/>
  <c r="E414" i="16" s="1"/>
  <c r="J413" i="16" a="1"/>
  <c r="J413" i="16" s="1"/>
  <c r="F413" i="16" a="1"/>
  <c r="F413" i="16" s="1"/>
  <c r="E413" i="16" a="1"/>
  <c r="E413" i="16"/>
  <c r="E412" i="16" a="1"/>
  <c r="E412" i="16" s="1"/>
  <c r="E411" i="16" a="1"/>
  <c r="E411" i="16"/>
  <c r="J410" i="16" a="1"/>
  <c r="J410" i="16" s="1"/>
  <c r="E410" i="16" a="1"/>
  <c r="E410" i="16" s="1"/>
  <c r="F410" i="16" s="1" a="1"/>
  <c r="F410" i="16" s="1"/>
  <c r="F409" i="16" a="1"/>
  <c r="F409" i="16" s="1"/>
  <c r="E409" i="16" a="1"/>
  <c r="E409" i="16" s="1"/>
  <c r="J409" i="16" s="1" a="1"/>
  <c r="J409" i="16" s="1"/>
  <c r="F408" i="16" a="1"/>
  <c r="F408" i="16" s="1"/>
  <c r="E408" i="16" a="1"/>
  <c r="E408" i="16" s="1"/>
  <c r="J408" i="16" s="1" a="1"/>
  <c r="J408" i="16" s="1"/>
  <c r="E407" i="16" a="1"/>
  <c r="E407" i="16" s="1"/>
  <c r="J407" i="16" s="1" a="1"/>
  <c r="J407" i="16" s="1"/>
  <c r="J406" i="16" a="1"/>
  <c r="J406" i="16" s="1"/>
  <c r="F406" i="16"/>
  <c r="E406" i="16" a="1"/>
  <c r="E406" i="16" s="1"/>
  <c r="F406" i="16" s="1" a="1"/>
  <c r="E405" i="16" a="1"/>
  <c r="E405" i="16"/>
  <c r="J405" i="16" s="1" a="1"/>
  <c r="J405" i="16" s="1"/>
  <c r="F404" i="16" a="1"/>
  <c r="F404" i="16" s="1"/>
  <c r="E404" i="16" a="1"/>
  <c r="E404" i="16" s="1"/>
  <c r="J404" i="16" s="1" a="1"/>
  <c r="J404" i="16" s="1"/>
  <c r="E403" i="16" a="1"/>
  <c r="E403" i="16" s="1"/>
  <c r="F403" i="16" s="1" a="1"/>
  <c r="F403" i="16" s="1"/>
  <c r="E402" i="16" a="1"/>
  <c r="E402" i="16" s="1"/>
  <c r="F402" i="16" s="1" a="1"/>
  <c r="F402" i="16" s="1"/>
  <c r="J401" i="16" a="1"/>
  <c r="J401" i="16" s="1"/>
  <c r="F401" i="16" a="1"/>
  <c r="F401" i="16" s="1"/>
  <c r="E401" i="16" a="1"/>
  <c r="E401" i="16"/>
  <c r="F400" i="16" a="1"/>
  <c r="F400" i="16" s="1"/>
  <c r="E400" i="16" a="1"/>
  <c r="E400" i="16" s="1"/>
  <c r="J400" i="16" s="1" a="1"/>
  <c r="J400" i="16" s="1"/>
  <c r="E399" i="16" a="1"/>
  <c r="E399" i="16" s="1"/>
  <c r="J398" i="16" a="1"/>
  <c r="J398" i="16" s="1"/>
  <c r="F398" i="16" a="1"/>
  <c r="F398" i="16"/>
  <c r="E398" i="16" a="1"/>
  <c r="E398" i="16" s="1"/>
  <c r="E397" i="16" a="1"/>
  <c r="E397" i="16"/>
  <c r="J396" i="16" a="1"/>
  <c r="J396" i="16" s="1"/>
  <c r="E396" i="16" a="1"/>
  <c r="E396" i="16" s="1"/>
  <c r="F396" i="16" s="1" a="1"/>
  <c r="F396" i="16" s="1"/>
  <c r="E395" i="16" a="1"/>
  <c r="E395" i="16"/>
  <c r="J395" i="16" s="1" a="1"/>
  <c r="J395" i="16" s="1"/>
  <c r="J394" i="16" a="1"/>
  <c r="J394" i="16" s="1"/>
  <c r="F394" i="16"/>
  <c r="E394" i="16" a="1"/>
  <c r="E394" i="16" s="1"/>
  <c r="F394" i="16" s="1" a="1"/>
  <c r="E393" i="16" a="1"/>
  <c r="E393" i="16"/>
  <c r="J393" i="16" s="1" a="1"/>
  <c r="J393" i="16" s="1"/>
  <c r="F392" i="16" a="1"/>
  <c r="F392" i="16" s="1"/>
  <c r="E392" i="16" a="1"/>
  <c r="E392" i="16" s="1"/>
  <c r="J392" i="16" s="1" a="1"/>
  <c r="J392" i="16" s="1"/>
  <c r="J391" i="16" a="1"/>
  <c r="J391" i="16" s="1"/>
  <c r="F391" i="16" a="1"/>
  <c r="F391" i="16" s="1"/>
  <c r="E391" i="16" a="1"/>
  <c r="E391" i="16" s="1"/>
  <c r="E390" i="16" a="1"/>
  <c r="E390" i="16" s="1"/>
  <c r="J389" i="16" a="1"/>
  <c r="J389" i="16" s="1"/>
  <c r="E389" i="16" a="1"/>
  <c r="E389" i="16" s="1"/>
  <c r="F389" i="16" s="1" a="1"/>
  <c r="F389" i="16" s="1"/>
  <c r="E388" i="16" a="1"/>
  <c r="E388" i="16" s="1"/>
  <c r="E387" i="16" a="1"/>
  <c r="E387" i="16"/>
  <c r="E386" i="16" a="1"/>
  <c r="E386" i="16" s="1"/>
  <c r="E385" i="16" a="1"/>
  <c r="E385" i="16" s="1"/>
  <c r="E384" i="16" a="1"/>
  <c r="E384" i="16"/>
  <c r="J383" i="16" a="1"/>
  <c r="J383" i="16" s="1"/>
  <c r="F383" i="16" a="1"/>
  <c r="F383" i="16" s="1"/>
  <c r="E383" i="16" a="1"/>
  <c r="E383" i="16"/>
  <c r="F382" i="16" a="1"/>
  <c r="F382" i="16"/>
  <c r="E382" i="16" a="1"/>
  <c r="E382" i="16" s="1"/>
  <c r="J382" i="16" s="1" a="1"/>
  <c r="J382" i="16" s="1"/>
  <c r="E381" i="16" a="1"/>
  <c r="E381" i="16" s="1"/>
  <c r="F380" i="16" a="1"/>
  <c r="F380" i="16"/>
  <c r="E380" i="16" a="1"/>
  <c r="E380" i="16"/>
  <c r="J380" i="16" s="1" a="1"/>
  <c r="J380" i="16" s="1"/>
  <c r="J379" i="16"/>
  <c r="F379" i="16" a="1"/>
  <c r="F379" i="16" s="1"/>
  <c r="E379" i="16" a="1"/>
  <c r="E379" i="16"/>
  <c r="J379" i="16" s="1" a="1"/>
  <c r="J378" i="16" a="1"/>
  <c r="J378" i="16" s="1"/>
  <c r="F378" i="16" a="1"/>
  <c r="F378" i="16" s="1"/>
  <c r="E378" i="16" a="1"/>
  <c r="E378" i="16" s="1"/>
  <c r="E377" i="16" a="1"/>
  <c r="E377" i="16"/>
  <c r="J377" i="16" s="1" a="1"/>
  <c r="J377" i="16" s="1"/>
  <c r="F376" i="16" a="1"/>
  <c r="F376" i="16" s="1"/>
  <c r="E376" i="16" a="1"/>
  <c r="E376" i="16" s="1"/>
  <c r="J376" i="16" s="1" a="1"/>
  <c r="J376" i="16" s="1"/>
  <c r="E375" i="16" a="1"/>
  <c r="E375" i="16"/>
  <c r="J375" i="16" s="1" a="1"/>
  <c r="J375" i="16" s="1"/>
  <c r="J374" i="16" a="1"/>
  <c r="J374" i="16" s="1"/>
  <c r="F374" i="16" a="1"/>
  <c r="F374" i="16" s="1"/>
  <c r="E374" i="16" a="1"/>
  <c r="E374" i="16" s="1"/>
  <c r="E373" i="16" a="1"/>
  <c r="E373" i="16" s="1"/>
  <c r="J372" i="16" a="1"/>
  <c r="J372" i="16" s="1"/>
  <c r="F372" i="16"/>
  <c r="E372" i="16" a="1"/>
  <c r="E372" i="16"/>
  <c r="F372" i="16" s="1" a="1"/>
  <c r="F371" i="16" a="1"/>
  <c r="F371" i="16" s="1"/>
  <c r="E371" i="16" a="1"/>
  <c r="E371" i="16" s="1"/>
  <c r="J371" i="16" s="1" a="1"/>
  <c r="J371" i="16" s="1"/>
  <c r="J370" i="16" a="1"/>
  <c r="J370" i="16" s="1"/>
  <c r="F370" i="16" a="1"/>
  <c r="F370" i="16"/>
  <c r="E370" i="16" a="1"/>
  <c r="E370" i="16" s="1"/>
  <c r="F369" i="16"/>
  <c r="E369" i="16" a="1"/>
  <c r="E369" i="16"/>
  <c r="F369" i="16" s="1" a="1"/>
  <c r="J368" i="16" a="1"/>
  <c r="J368" i="16" s="1"/>
  <c r="F368" i="16" a="1"/>
  <c r="F368" i="16" s="1"/>
  <c r="E368" i="16" a="1"/>
  <c r="E368" i="16" s="1"/>
  <c r="F367" i="16" a="1"/>
  <c r="F367" i="16" s="1"/>
  <c r="E367" i="16" a="1"/>
  <c r="E367" i="16" s="1"/>
  <c r="J367" i="16" s="1" a="1"/>
  <c r="J367" i="16" s="1"/>
  <c r="J366" i="16" a="1"/>
  <c r="J366" i="16"/>
  <c r="E366" i="16" a="1"/>
  <c r="E366" i="16" s="1"/>
  <c r="F366" i="16" s="1" a="1"/>
  <c r="F366" i="16" s="1"/>
  <c r="J365" i="16" a="1"/>
  <c r="J365" i="16"/>
  <c r="F365" i="16" a="1"/>
  <c r="F365" i="16" s="1"/>
  <c r="E365" i="16" a="1"/>
  <c r="E365" i="16" s="1"/>
  <c r="E364" i="16" a="1"/>
  <c r="E364" i="16"/>
  <c r="F364" i="16" s="1" a="1"/>
  <c r="F364" i="16" s="1"/>
  <c r="J363" i="16" a="1"/>
  <c r="J363" i="16" s="1"/>
  <c r="E363" i="16" a="1"/>
  <c r="E363" i="16" s="1"/>
  <c r="F363" i="16" s="1" a="1"/>
  <c r="F363" i="16" s="1"/>
  <c r="E362" i="16" a="1"/>
  <c r="E362" i="16" s="1"/>
  <c r="J362" i="16" s="1" a="1"/>
  <c r="J362" i="16" s="1"/>
  <c r="E361" i="16" a="1"/>
  <c r="E361" i="16" s="1"/>
  <c r="J360" i="16" a="1"/>
  <c r="J360" i="16" s="1"/>
  <c r="E360" i="16" a="1"/>
  <c r="E360" i="16" s="1"/>
  <c r="F360" i="16" s="1" a="1"/>
  <c r="F360" i="16" s="1"/>
  <c r="E359" i="16" a="1"/>
  <c r="E359" i="16" s="1"/>
  <c r="E358" i="16" a="1"/>
  <c r="E358" i="16" s="1"/>
  <c r="J357" i="16" a="1"/>
  <c r="J357" i="16"/>
  <c r="F357" i="16" a="1"/>
  <c r="F357" i="16" s="1"/>
  <c r="E357" i="16" a="1"/>
  <c r="E357" i="16" s="1"/>
  <c r="E356" i="16" a="1"/>
  <c r="E356" i="16"/>
  <c r="J356" i="16" s="1" a="1"/>
  <c r="J356" i="16" s="1"/>
  <c r="E355" i="16" a="1"/>
  <c r="E355" i="16" s="1"/>
  <c r="E354" i="16" a="1"/>
  <c r="E354" i="16" s="1"/>
  <c r="J354" i="16" s="1" a="1"/>
  <c r="J354" i="16" s="1"/>
  <c r="E353" i="16" a="1"/>
  <c r="E353" i="16" s="1"/>
  <c r="J353" i="16" s="1" a="1"/>
  <c r="J353" i="16" s="1"/>
  <c r="E352" i="16" a="1"/>
  <c r="E352" i="16"/>
  <c r="J352" i="16" s="1" a="1"/>
  <c r="J352" i="16" s="1"/>
  <c r="J351" i="16" a="1"/>
  <c r="J351" i="16"/>
  <c r="F351" i="16" a="1"/>
  <c r="F351" i="16" s="1"/>
  <c r="E351" i="16" a="1"/>
  <c r="E351" i="16"/>
  <c r="E350" i="16" a="1"/>
  <c r="E350" i="16" s="1"/>
  <c r="J350" i="16" s="1" a="1"/>
  <c r="J350" i="16" s="1"/>
  <c r="J349" i="16" a="1"/>
  <c r="J349" i="16" s="1"/>
  <c r="E349" i="16" a="1"/>
  <c r="E349" i="16" s="1"/>
  <c r="F349" i="16" s="1" a="1"/>
  <c r="F349" i="16" s="1"/>
  <c r="E348" i="16" a="1"/>
  <c r="E348" i="16"/>
  <c r="E347" i="16" a="1"/>
  <c r="E347" i="16" s="1"/>
  <c r="E346" i="16" a="1"/>
  <c r="E346" i="16" s="1"/>
  <c r="J346" i="16" s="1" a="1"/>
  <c r="J346" i="16" s="1"/>
  <c r="J345" i="16" a="1"/>
  <c r="J345" i="16" s="1"/>
  <c r="F345" i="16" a="1"/>
  <c r="F345" i="16" s="1"/>
  <c r="E345" i="16" a="1"/>
  <c r="E345" i="16"/>
  <c r="E344" i="16" a="1"/>
  <c r="E344" i="16" s="1"/>
  <c r="J343" i="16" a="1"/>
  <c r="J343" i="16" s="1"/>
  <c r="F343" i="16" a="1"/>
  <c r="F343" i="16" s="1"/>
  <c r="E343" i="16" a="1"/>
  <c r="E343" i="16"/>
  <c r="J342" i="16" a="1"/>
  <c r="J342" i="16"/>
  <c r="F342" i="16" a="1"/>
  <c r="F342" i="16" s="1"/>
  <c r="E342" i="16" a="1"/>
  <c r="E342" i="16" s="1"/>
  <c r="E341" i="16" a="1"/>
  <c r="E341" i="16"/>
  <c r="J341" i="16" s="1" a="1"/>
  <c r="J341" i="16" s="1"/>
  <c r="J340" i="16" a="1"/>
  <c r="J340" i="16" s="1"/>
  <c r="F340" i="16"/>
  <c r="E340" i="16" a="1"/>
  <c r="E340" i="16"/>
  <c r="F340" i="16" s="1" a="1"/>
  <c r="E339" i="16" a="1"/>
  <c r="E339" i="16" s="1"/>
  <c r="J339" i="16" s="1" a="1"/>
  <c r="J339" i="16" s="1"/>
  <c r="J338" i="16" a="1"/>
  <c r="J338" i="16" s="1"/>
  <c r="F338" i="16" a="1"/>
  <c r="F338" i="16" s="1"/>
  <c r="E338" i="16" a="1"/>
  <c r="E338" i="16" s="1"/>
  <c r="E337" i="16" a="1"/>
  <c r="E337" i="16"/>
  <c r="J336" i="16" a="1"/>
  <c r="J336" i="16" s="1"/>
  <c r="F336" i="16" a="1"/>
  <c r="F336" i="16" s="1"/>
  <c r="E336" i="16" a="1"/>
  <c r="E336" i="16" s="1"/>
  <c r="E335" i="16" a="1"/>
  <c r="E335" i="16"/>
  <c r="J334" i="16" a="1"/>
  <c r="J334" i="16" s="1"/>
  <c r="F334" i="16"/>
  <c r="E334" i="16" a="1"/>
  <c r="E334" i="16" s="1"/>
  <c r="F334" i="16" s="1" a="1"/>
  <c r="F333" i="16" a="1"/>
  <c r="F333" i="16"/>
  <c r="E333" i="16" a="1"/>
  <c r="E333" i="16" s="1"/>
  <c r="J333" i="16" s="1" a="1"/>
  <c r="J333" i="16" s="1"/>
  <c r="E332" i="16" a="1"/>
  <c r="E332" i="16" s="1"/>
  <c r="E331" i="16" a="1"/>
  <c r="E331" i="16" s="1"/>
  <c r="J330" i="16" a="1"/>
  <c r="J330" i="16" s="1"/>
  <c r="F330" i="16" a="1"/>
  <c r="F330" i="16" s="1"/>
  <c r="E330" i="16" a="1"/>
  <c r="E330" i="16" s="1"/>
  <c r="E329" i="16" a="1"/>
  <c r="E329" i="16" s="1"/>
  <c r="J328" i="16" a="1"/>
  <c r="J328" i="16" s="1"/>
  <c r="F328" i="16" a="1"/>
  <c r="F328" i="16" s="1"/>
  <c r="E328" i="16" a="1"/>
  <c r="E328" i="16" s="1"/>
  <c r="E327" i="16" a="1"/>
  <c r="E327" i="16" s="1"/>
  <c r="E326" i="16" a="1"/>
  <c r="E326" i="16" s="1"/>
  <c r="E325" i="16" a="1"/>
  <c r="E325" i="16" s="1"/>
  <c r="E324" i="16" a="1"/>
  <c r="E324" i="16" s="1"/>
  <c r="E323" i="16" a="1"/>
  <c r="E323" i="16"/>
  <c r="J322" i="16" a="1"/>
  <c r="J322" i="16" s="1"/>
  <c r="F322" i="16" a="1"/>
  <c r="F322" i="16" s="1"/>
  <c r="E322" i="16" a="1"/>
  <c r="E322" i="16" s="1"/>
  <c r="E321" i="16" a="1"/>
  <c r="E321" i="16" s="1"/>
  <c r="E320" i="16" a="1"/>
  <c r="E320" i="16" s="1"/>
  <c r="F319" i="16" a="1"/>
  <c r="F319" i="16" s="1"/>
  <c r="E319" i="16" a="1"/>
  <c r="E319" i="16"/>
  <c r="J319" i="16" s="1" a="1"/>
  <c r="J319" i="16" s="1"/>
  <c r="J318" i="16"/>
  <c r="F318" i="16" a="1"/>
  <c r="F318" i="16" s="1"/>
  <c r="E318" i="16" a="1"/>
  <c r="E318" i="16" s="1"/>
  <c r="J318" i="16" s="1" a="1"/>
  <c r="E317" i="16" a="1"/>
  <c r="E317" i="16" s="1"/>
  <c r="J316" i="16" a="1"/>
  <c r="J316" i="16" s="1"/>
  <c r="F316" i="16" a="1"/>
  <c r="F316" i="16" s="1"/>
  <c r="E316" i="16" a="1"/>
  <c r="E316" i="16"/>
  <c r="F315" i="16" a="1"/>
  <c r="F315" i="16" s="1"/>
  <c r="E315" i="16" a="1"/>
  <c r="E315" i="16" s="1"/>
  <c r="J315" i="16" s="1" a="1"/>
  <c r="J315" i="16" s="1"/>
  <c r="J314" i="16" a="1"/>
  <c r="J314" i="16" s="1"/>
  <c r="F314" i="16" a="1"/>
  <c r="F314" i="16" s="1"/>
  <c r="E314" i="16" a="1"/>
  <c r="E314" i="16" s="1"/>
  <c r="F313" i="16" a="1"/>
  <c r="F313" i="16" s="1"/>
  <c r="E313" i="16" a="1"/>
  <c r="E313" i="16"/>
  <c r="J313" i="16" s="1" a="1"/>
  <c r="J313" i="16" s="1"/>
  <c r="E312" i="16" a="1"/>
  <c r="E312" i="16"/>
  <c r="J312" i="16" s="1" a="1"/>
  <c r="J312" i="16" s="1"/>
  <c r="J311" i="16" a="1"/>
  <c r="J311" i="16" s="1"/>
  <c r="F311" i="16" a="1"/>
  <c r="F311" i="16" s="1"/>
  <c r="E311" i="16" a="1"/>
  <c r="E311" i="16"/>
  <c r="J310" i="16" a="1"/>
  <c r="J310" i="16" s="1"/>
  <c r="F310" i="16" a="1"/>
  <c r="F310" i="16"/>
  <c r="E310" i="16" a="1"/>
  <c r="E310" i="16" s="1"/>
  <c r="E309" i="16" a="1"/>
  <c r="E309" i="16" s="1"/>
  <c r="E308" i="16" a="1"/>
  <c r="E308" i="16"/>
  <c r="F308" i="16" s="1" a="1"/>
  <c r="F308" i="16" s="1"/>
  <c r="J307" i="16" a="1"/>
  <c r="J307" i="16"/>
  <c r="F307" i="16" a="1"/>
  <c r="F307" i="16" s="1"/>
  <c r="E307" i="16" a="1"/>
  <c r="E307" i="16" s="1"/>
  <c r="E306" i="16" a="1"/>
  <c r="E306" i="16" s="1"/>
  <c r="J306" i="16" s="1" a="1"/>
  <c r="J306" i="16" s="1"/>
  <c r="J305" i="16" a="1"/>
  <c r="J305" i="16"/>
  <c r="F305" i="16"/>
  <c r="E305" i="16" a="1"/>
  <c r="E305" i="16"/>
  <c r="F305" i="16" s="1" a="1"/>
  <c r="J304" i="16" a="1"/>
  <c r="J304" i="16" s="1"/>
  <c r="F304" i="16" a="1"/>
  <c r="F304" i="16" s="1"/>
  <c r="E304" i="16" a="1"/>
  <c r="E304" i="16" s="1"/>
  <c r="J303" i="16" a="1"/>
  <c r="J303" i="16" s="1"/>
  <c r="F303" i="16" a="1"/>
  <c r="F303" i="16" s="1"/>
  <c r="E303" i="16" a="1"/>
  <c r="E303" i="16"/>
  <c r="J302" i="16" a="1"/>
  <c r="J302" i="16"/>
  <c r="F302" i="16"/>
  <c r="E302" i="16" a="1"/>
  <c r="E302" i="16" s="1"/>
  <c r="F302" i="16" s="1" a="1"/>
  <c r="E301" i="16" a="1"/>
  <c r="E301" i="16" s="1"/>
  <c r="J301" i="16" s="1" a="1"/>
  <c r="J301" i="16" s="1"/>
  <c r="J300" i="16" a="1"/>
  <c r="J300" i="16" s="1"/>
  <c r="F300" i="16"/>
  <c r="E300" i="16" a="1"/>
  <c r="E300" i="16"/>
  <c r="F300" i="16" s="1" a="1"/>
  <c r="J299" i="16" a="1"/>
  <c r="J299" i="16" s="1"/>
  <c r="E299" i="16" a="1"/>
  <c r="E299" i="16" s="1"/>
  <c r="F299" i="16" s="1" a="1"/>
  <c r="F299" i="16" s="1"/>
  <c r="J298" i="16" a="1"/>
  <c r="J298" i="16"/>
  <c r="F298" i="16" a="1"/>
  <c r="F298" i="16" s="1"/>
  <c r="E298" i="16" a="1"/>
  <c r="E298" i="16" s="1"/>
  <c r="E297" i="16" a="1"/>
  <c r="E297" i="16"/>
  <c r="J296" i="16" a="1"/>
  <c r="J296" i="16" s="1"/>
  <c r="F296" i="16" a="1"/>
  <c r="F296" i="16" s="1"/>
  <c r="E296" i="16" a="1"/>
  <c r="E296" i="16" s="1"/>
  <c r="E295" i="16" a="1"/>
  <c r="E295" i="16"/>
  <c r="J295" i="16" s="1" a="1"/>
  <c r="J295" i="16" s="1"/>
  <c r="E294" i="16" a="1"/>
  <c r="E294" i="16" s="1"/>
  <c r="J293" i="16" a="1"/>
  <c r="J293" i="16" s="1"/>
  <c r="E293" i="16" a="1"/>
  <c r="E293" i="16" s="1"/>
  <c r="F293" i="16" s="1" a="1"/>
  <c r="F293" i="16" s="1"/>
  <c r="J292" i="16" a="1"/>
  <c r="J292" i="16" s="1"/>
  <c r="F292" i="16" a="1"/>
  <c r="F292" i="16" s="1"/>
  <c r="E292" i="16" a="1"/>
  <c r="E292" i="16"/>
  <c r="E291" i="16" a="1"/>
  <c r="E291" i="16"/>
  <c r="J290" i="16" a="1"/>
  <c r="J290" i="16"/>
  <c r="F290" i="16" a="1"/>
  <c r="F290" i="16" s="1"/>
  <c r="E290" i="16" a="1"/>
  <c r="E290" i="16" s="1"/>
  <c r="E289" i="16" a="1"/>
  <c r="E289" i="16"/>
  <c r="F288" i="16" a="1"/>
  <c r="F288" i="16" s="1"/>
  <c r="E288" i="16" a="1"/>
  <c r="E288" i="16" s="1"/>
  <c r="J288" i="16" s="1" a="1"/>
  <c r="J288" i="16" s="1"/>
  <c r="E287" i="16" a="1"/>
  <c r="E287" i="16"/>
  <c r="J286" i="16"/>
  <c r="F286" i="16" a="1"/>
  <c r="F286" i="16" s="1"/>
  <c r="E286" i="16" a="1"/>
  <c r="E286" i="16" s="1"/>
  <c r="J286" i="16" s="1" a="1"/>
  <c r="E285" i="16" a="1"/>
  <c r="E285" i="16"/>
  <c r="J284" i="16" a="1"/>
  <c r="J284" i="16" s="1"/>
  <c r="F284" i="16" a="1"/>
  <c r="F284" i="16" s="1"/>
  <c r="E284" i="16" a="1"/>
  <c r="E284" i="16"/>
  <c r="E283" i="16" a="1"/>
  <c r="E283" i="16" s="1"/>
  <c r="J282" i="16" a="1"/>
  <c r="J282" i="16" s="1"/>
  <c r="E282" i="16" a="1"/>
  <c r="E282" i="16" s="1"/>
  <c r="F282" i="16" s="1" a="1"/>
  <c r="F282" i="16" s="1"/>
  <c r="E281" i="16" a="1"/>
  <c r="E281" i="16"/>
  <c r="E280" i="16" a="1"/>
  <c r="E280" i="16" s="1"/>
  <c r="E279" i="16" a="1"/>
  <c r="E279" i="16"/>
  <c r="J279" i="16" s="1" a="1"/>
  <c r="J279" i="16" s="1"/>
  <c r="J278" i="16" a="1"/>
  <c r="J278" i="16"/>
  <c r="F278" i="16" a="1"/>
  <c r="F278" i="16" s="1"/>
  <c r="E278" i="16" a="1"/>
  <c r="E278" i="16" s="1"/>
  <c r="J277" i="16" a="1"/>
  <c r="J277" i="16" s="1"/>
  <c r="F277" i="16" a="1"/>
  <c r="F277" i="16" s="1"/>
  <c r="E277" i="16" a="1"/>
  <c r="E277" i="16"/>
  <c r="E276" i="16" a="1"/>
  <c r="E276" i="16"/>
  <c r="E275" i="16" a="1"/>
  <c r="E275" i="16" s="1"/>
  <c r="F275" i="16" s="1" a="1"/>
  <c r="F275" i="16" s="1"/>
  <c r="E274" i="16" a="1"/>
  <c r="E274" i="16" s="1"/>
  <c r="J273" i="16" a="1"/>
  <c r="J273" i="16"/>
  <c r="E273" i="16" a="1"/>
  <c r="E273" i="16"/>
  <c r="F273" i="16" s="1" a="1"/>
  <c r="F273" i="16" s="1"/>
  <c r="E272" i="16" a="1"/>
  <c r="E272" i="16" s="1"/>
  <c r="J271" i="16" a="1"/>
  <c r="J271" i="16" s="1"/>
  <c r="E271" i="16" a="1"/>
  <c r="E271" i="16" s="1"/>
  <c r="F271" i="16" s="1" a="1"/>
  <c r="F271" i="16" s="1"/>
  <c r="J270" i="16" a="1"/>
  <c r="J270" i="16"/>
  <c r="F270" i="16"/>
  <c r="E270" i="16" a="1"/>
  <c r="E270" i="16" s="1"/>
  <c r="F270" i="16" s="1" a="1"/>
  <c r="J269" i="16" a="1"/>
  <c r="J269" i="16" s="1"/>
  <c r="F269" i="16" a="1"/>
  <c r="F269" i="16" s="1"/>
  <c r="E269" i="16" a="1"/>
  <c r="E269" i="16" s="1"/>
  <c r="E268" i="16" a="1"/>
  <c r="E268" i="16"/>
  <c r="E267" i="16" a="1"/>
  <c r="E267" i="16" s="1"/>
  <c r="F267" i="16" s="1" a="1"/>
  <c r="F267" i="16" s="1"/>
  <c r="E266" i="16" a="1"/>
  <c r="E266" i="16" s="1"/>
  <c r="J266" i="16" s="1" a="1"/>
  <c r="J266" i="16" s="1"/>
  <c r="E265" i="16" a="1"/>
  <c r="E265" i="16" s="1"/>
  <c r="F264" i="16" a="1"/>
  <c r="F264" i="16" s="1"/>
  <c r="E264" i="16" a="1"/>
  <c r="E264" i="16" s="1"/>
  <c r="J264" i="16" s="1" a="1"/>
  <c r="J264" i="16" s="1"/>
  <c r="E263" i="16" a="1"/>
  <c r="E263" i="16" s="1"/>
  <c r="J263" i="16" s="1" a="1"/>
  <c r="J263" i="16" s="1"/>
  <c r="E262" i="16" a="1"/>
  <c r="E262" i="16" s="1"/>
  <c r="J262" i="16" s="1" a="1"/>
  <c r="J262" i="16" s="1"/>
  <c r="J261" i="16" a="1"/>
  <c r="J261" i="16"/>
  <c r="F261" i="16" a="1"/>
  <c r="F261" i="16" s="1"/>
  <c r="E261" i="16" a="1"/>
  <c r="E261" i="16"/>
  <c r="E260" i="16" a="1"/>
  <c r="E260" i="16" s="1"/>
  <c r="E259" i="16" a="1"/>
  <c r="E259" i="16"/>
  <c r="E258" i="16" a="1"/>
  <c r="E258" i="16" s="1"/>
  <c r="J258" i="16" s="1" a="1"/>
  <c r="J258" i="16" s="1"/>
  <c r="J257" i="16" a="1"/>
  <c r="J257" i="16" s="1"/>
  <c r="E257" i="16" a="1"/>
  <c r="E257" i="16"/>
  <c r="F257" i="16" s="1" a="1"/>
  <c r="F257" i="16" s="1"/>
  <c r="E256" i="16" a="1"/>
  <c r="E256" i="16" s="1"/>
  <c r="J256" i="16" s="1" a="1"/>
  <c r="J256" i="16" s="1"/>
  <c r="J255" i="16"/>
  <c r="F255" i="16" a="1"/>
  <c r="F255" i="16" s="1"/>
  <c r="E255" i="16" a="1"/>
  <c r="E255" i="16"/>
  <c r="J255" i="16" s="1" a="1"/>
  <c r="J254" i="16" a="1"/>
  <c r="J254" i="16" s="1"/>
  <c r="E254" i="16" a="1"/>
  <c r="E254" i="16" s="1"/>
  <c r="F254" i="16" s="1" a="1"/>
  <c r="F254" i="16" s="1"/>
  <c r="J253" i="16" a="1"/>
  <c r="J253" i="16" s="1"/>
  <c r="F253" i="16" a="1"/>
  <c r="F253" i="16" s="1"/>
  <c r="E253" i="16" a="1"/>
  <c r="E253" i="16"/>
  <c r="E252" i="16" a="1"/>
  <c r="E252" i="16"/>
  <c r="J251" i="16" a="1"/>
  <c r="J251" i="16"/>
  <c r="F251" i="16" a="1"/>
  <c r="F251" i="16" s="1"/>
  <c r="E251" i="16" a="1"/>
  <c r="E251" i="16"/>
  <c r="E250" i="16" a="1"/>
  <c r="E250" i="16" s="1"/>
  <c r="J250" i="16" s="1" a="1"/>
  <c r="J250" i="16" s="1"/>
  <c r="J249" i="16" a="1"/>
  <c r="J249" i="16" s="1"/>
  <c r="E249" i="16" a="1"/>
  <c r="E249" i="16"/>
  <c r="F249" i="16" s="1" a="1"/>
  <c r="F249" i="16" s="1"/>
  <c r="J248" i="16" a="1"/>
  <c r="J248" i="16" s="1"/>
  <c r="F248" i="16" a="1"/>
  <c r="F248" i="16"/>
  <c r="E248" i="16" a="1"/>
  <c r="E248" i="16"/>
  <c r="E247" i="16" a="1"/>
  <c r="E247" i="16" s="1"/>
  <c r="J246" i="16" a="1"/>
  <c r="J246" i="16" s="1"/>
  <c r="F246" i="16"/>
  <c r="E246" i="16" a="1"/>
  <c r="E246" i="16" s="1"/>
  <c r="F246" i="16" s="1" a="1"/>
  <c r="E245" i="16" a="1"/>
  <c r="E245" i="16"/>
  <c r="J245" i="16" s="1" a="1"/>
  <c r="J245" i="16" s="1"/>
  <c r="J244" i="16" a="1"/>
  <c r="J244" i="16" s="1"/>
  <c r="F244" i="16" a="1"/>
  <c r="F244" i="16" s="1"/>
  <c r="E244" i="16" a="1"/>
  <c r="E244" i="16"/>
  <c r="E243" i="16" a="1"/>
  <c r="E243" i="16" s="1"/>
  <c r="E242" i="16" a="1"/>
  <c r="E242" i="16" s="1"/>
  <c r="J241" i="16" a="1"/>
  <c r="J241" i="16"/>
  <c r="F241" i="16" a="1"/>
  <c r="F241" i="16" s="1"/>
  <c r="E241" i="16" a="1"/>
  <c r="E241" i="16" s="1"/>
  <c r="E240" i="16" a="1"/>
  <c r="E240" i="16" s="1"/>
  <c r="E239" i="16" a="1"/>
  <c r="E239" i="16" s="1"/>
  <c r="J238" i="16" a="1"/>
  <c r="J238" i="16"/>
  <c r="F238" i="16" a="1"/>
  <c r="F238" i="16" s="1"/>
  <c r="E238" i="16" a="1"/>
  <c r="E238" i="16"/>
  <c r="E237" i="16" a="1"/>
  <c r="E237" i="16" s="1"/>
  <c r="J237" i="16" s="1" a="1"/>
  <c r="J237" i="16" s="1"/>
  <c r="E236" i="16" a="1"/>
  <c r="E236" i="16" s="1"/>
  <c r="J235" i="16" a="1"/>
  <c r="J235" i="16" s="1"/>
  <c r="F235" i="16" a="1"/>
  <c r="F235" i="16" s="1"/>
  <c r="E235" i="16" a="1"/>
  <c r="E235" i="16"/>
  <c r="E234" i="16" a="1"/>
  <c r="E234" i="16"/>
  <c r="J234" i="16" s="1" a="1"/>
  <c r="J234" i="16" s="1"/>
  <c r="J233" i="16" a="1"/>
  <c r="J233" i="16" s="1"/>
  <c r="E233" i="16" a="1"/>
  <c r="E233" i="16" s="1"/>
  <c r="F233" i="16" s="1" a="1"/>
  <c r="F233" i="16" s="1"/>
  <c r="F232" i="16" a="1"/>
  <c r="F232" i="16" s="1"/>
  <c r="E232" i="16" a="1"/>
  <c r="E232" i="16"/>
  <c r="J232" i="16" s="1" a="1"/>
  <c r="J232" i="16" s="1"/>
  <c r="E231" i="16" a="1"/>
  <c r="E231" i="16"/>
  <c r="J231" i="16" s="1" a="1"/>
  <c r="J231" i="16" s="1"/>
  <c r="E230" i="16" a="1"/>
  <c r="E230" i="16" s="1"/>
  <c r="F229" i="16" a="1"/>
  <c r="F229" i="16" s="1"/>
  <c r="E229" i="16" a="1"/>
  <c r="E229" i="16" s="1"/>
  <c r="J229" i="16" s="1" a="1"/>
  <c r="J229" i="16" s="1"/>
  <c r="E228" i="16" a="1"/>
  <c r="E228" i="16"/>
  <c r="J228" i="16" s="1" a="1"/>
  <c r="J228" i="16" s="1"/>
  <c r="E227" i="16" a="1"/>
  <c r="E227" i="16" s="1"/>
  <c r="E226" i="16" a="1"/>
  <c r="E226" i="16" s="1"/>
  <c r="E225" i="16" a="1"/>
  <c r="E225" i="16" s="1"/>
  <c r="J225" i="16" s="1" a="1"/>
  <c r="J225" i="16" s="1"/>
  <c r="E224" i="16" a="1"/>
  <c r="E224" i="16" s="1"/>
  <c r="E223" i="16" a="1"/>
  <c r="E223" i="16" s="1"/>
  <c r="E222" i="16" a="1"/>
  <c r="E222" i="16"/>
  <c r="J222" i="16" s="1" a="1"/>
  <c r="J222" i="16" s="1"/>
  <c r="J221" i="16" a="1"/>
  <c r="J221" i="16" s="1"/>
  <c r="E221" i="16" a="1"/>
  <c r="E221" i="16" s="1"/>
  <c r="F221" i="16" s="1" a="1"/>
  <c r="F221" i="16" s="1"/>
  <c r="E220" i="16" a="1"/>
  <c r="E220" i="16" s="1"/>
  <c r="E219" i="16" a="1"/>
  <c r="E219" i="16"/>
  <c r="J219" i="16" s="1" a="1"/>
  <c r="J219" i="16" s="1"/>
  <c r="J218" i="16" a="1"/>
  <c r="J218" i="16" s="1"/>
  <c r="E218" i="16" a="1"/>
  <c r="E218" i="16"/>
  <c r="F218" i="16" s="1" a="1"/>
  <c r="F218" i="16" s="1"/>
  <c r="F217" i="16" a="1"/>
  <c r="F217" i="16"/>
  <c r="E217" i="16" a="1"/>
  <c r="E217" i="16" s="1"/>
  <c r="J217" i="16" s="1" a="1"/>
  <c r="J217" i="16" s="1"/>
  <c r="E216" i="16" a="1"/>
  <c r="E216" i="16"/>
  <c r="J216" i="16" s="1" a="1"/>
  <c r="J216" i="16" s="1"/>
  <c r="J215" i="16" a="1"/>
  <c r="J215" i="16" s="1"/>
  <c r="F215" i="16" a="1"/>
  <c r="F215" i="16" s="1"/>
  <c r="E215" i="16" a="1"/>
  <c r="E215" i="16"/>
  <c r="E214" i="16" a="1"/>
  <c r="E214" i="16" s="1"/>
  <c r="J213" i="16" a="1"/>
  <c r="J213" i="16"/>
  <c r="F213" i="16" a="1"/>
  <c r="F213" i="16" s="1"/>
  <c r="E213" i="16" a="1"/>
  <c r="E213" i="16" s="1"/>
  <c r="J212" i="16" a="1"/>
  <c r="J212" i="16"/>
  <c r="F212" i="16" a="1"/>
  <c r="F212" i="16" s="1"/>
  <c r="E212" i="16" a="1"/>
  <c r="E212" i="16"/>
  <c r="E211" i="16" a="1"/>
  <c r="E211" i="16" s="1"/>
  <c r="E210" i="16" a="1"/>
  <c r="E210" i="16" s="1"/>
  <c r="J209" i="16" a="1"/>
  <c r="J209" i="16"/>
  <c r="F209" i="16" a="1"/>
  <c r="F209" i="16" s="1"/>
  <c r="E209" i="16" a="1"/>
  <c r="E209" i="16" s="1"/>
  <c r="E208" i="16" a="1"/>
  <c r="E208" i="16" s="1"/>
  <c r="E207" i="16" a="1"/>
  <c r="E207" i="16" s="1"/>
  <c r="J206" i="16" a="1"/>
  <c r="J206" i="16"/>
  <c r="F206" i="16" a="1"/>
  <c r="F206" i="16" s="1"/>
  <c r="E206" i="16" a="1"/>
  <c r="E206" i="16"/>
  <c r="E205" i="16" a="1"/>
  <c r="E205" i="16" s="1"/>
  <c r="J205" i="16" s="1" a="1"/>
  <c r="J205" i="16" s="1"/>
  <c r="E204" i="16" a="1"/>
  <c r="E204" i="16" s="1"/>
  <c r="E203" i="16" a="1"/>
  <c r="E203" i="16" s="1"/>
  <c r="E202" i="16" a="1"/>
  <c r="E202" i="16"/>
  <c r="J202" i="16" s="1" a="1"/>
  <c r="J202" i="16" s="1"/>
  <c r="J201" i="16" a="1"/>
  <c r="J201" i="16" s="1"/>
  <c r="E201" i="16" a="1"/>
  <c r="E201" i="16" s="1"/>
  <c r="F201" i="16" s="1" a="1"/>
  <c r="F201" i="16" s="1"/>
  <c r="E200" i="16" a="1"/>
  <c r="E200" i="16" s="1"/>
  <c r="E199" i="16" a="1"/>
  <c r="E199" i="16"/>
  <c r="J199" i="16" s="1" a="1"/>
  <c r="J199" i="16" s="1"/>
  <c r="E198" i="16" a="1"/>
  <c r="E198" i="16" s="1"/>
  <c r="F197" i="16" a="1"/>
  <c r="F197" i="16" s="1"/>
  <c r="E197" i="16" a="1"/>
  <c r="E197" i="16" s="1"/>
  <c r="J197" i="16" s="1" a="1"/>
  <c r="J197" i="16" s="1"/>
  <c r="E196" i="16" a="1"/>
  <c r="E196" i="16"/>
  <c r="J196" i="16" s="1" a="1"/>
  <c r="J196" i="16" s="1"/>
  <c r="E195" i="16" a="1"/>
  <c r="E195" i="16" s="1"/>
  <c r="E194" i="16" a="1"/>
  <c r="E194" i="16" s="1"/>
  <c r="E193" i="16" a="1"/>
  <c r="E193" i="16" s="1"/>
  <c r="J193" i="16" s="1" a="1"/>
  <c r="J193" i="16" s="1"/>
  <c r="E192" i="16" a="1"/>
  <c r="E192" i="16" s="1"/>
  <c r="E191" i="16" a="1"/>
  <c r="E191" i="16" s="1"/>
  <c r="E190" i="16" a="1"/>
  <c r="E190" i="16"/>
  <c r="J190" i="16" s="1" a="1"/>
  <c r="J190" i="16" s="1"/>
  <c r="J189" i="16" a="1"/>
  <c r="J189" i="16" s="1"/>
  <c r="E189" i="16" a="1"/>
  <c r="E189" i="16" s="1"/>
  <c r="F189" i="16" s="1" a="1"/>
  <c r="F189" i="16" s="1"/>
  <c r="E188" i="16" a="1"/>
  <c r="E188" i="16" s="1"/>
  <c r="E187" i="16" a="1"/>
  <c r="E187" i="16"/>
  <c r="J187" i="16" s="1" a="1"/>
  <c r="J187" i="16" s="1"/>
  <c r="J186" i="16" a="1"/>
  <c r="J186" i="16" s="1"/>
  <c r="E186" i="16" a="1"/>
  <c r="E186" i="16"/>
  <c r="F186" i="16" s="1" a="1"/>
  <c r="F186" i="16" s="1"/>
  <c r="F185" i="16" a="1"/>
  <c r="F185" i="16"/>
  <c r="E185" i="16" a="1"/>
  <c r="E185" i="16" s="1"/>
  <c r="J185" i="16" s="1" a="1"/>
  <c r="J185" i="16" s="1"/>
  <c r="E184" i="16" a="1"/>
  <c r="E184" i="16"/>
  <c r="J184" i="16" s="1" a="1"/>
  <c r="J184" i="16" s="1"/>
  <c r="J183" i="16" a="1"/>
  <c r="J183" i="16" s="1"/>
  <c r="F183" i="16" a="1"/>
  <c r="F183" i="16" s="1"/>
  <c r="E183" i="16" a="1"/>
  <c r="E183" i="16"/>
  <c r="E182" i="16" a="1"/>
  <c r="E182" i="16" s="1"/>
  <c r="J181" i="16" a="1"/>
  <c r="J181" i="16" s="1"/>
  <c r="F181" i="16" a="1"/>
  <c r="F181" i="16" s="1"/>
  <c r="E181" i="16" a="1"/>
  <c r="E181" i="16" s="1"/>
  <c r="J180" i="16" a="1"/>
  <c r="J180" i="16"/>
  <c r="F180" i="16" a="1"/>
  <c r="F180" i="16" s="1"/>
  <c r="E180" i="16" a="1"/>
  <c r="E180" i="16"/>
  <c r="E179" i="16" a="1"/>
  <c r="E179" i="16" s="1"/>
  <c r="E178" i="16" a="1"/>
  <c r="E178" i="16" s="1"/>
  <c r="J177" i="16" a="1"/>
  <c r="J177" i="16"/>
  <c r="F177" i="16" a="1"/>
  <c r="F177" i="16" s="1"/>
  <c r="E177" i="16" a="1"/>
  <c r="E177" i="16" s="1"/>
  <c r="E176" i="16" a="1"/>
  <c r="E176" i="16" s="1"/>
  <c r="E175" i="16" a="1"/>
  <c r="E175" i="16" s="1"/>
  <c r="E174" i="16" a="1"/>
  <c r="E174" i="16" s="1"/>
  <c r="E173" i="16" a="1"/>
  <c r="E173" i="16" s="1"/>
  <c r="J173" i="16" s="1" a="1"/>
  <c r="J173" i="16" s="1"/>
  <c r="E172" i="16" a="1"/>
  <c r="E172" i="16" s="1"/>
  <c r="E171" i="16" a="1"/>
  <c r="E171" i="16" s="1"/>
  <c r="E170" i="16" a="1"/>
  <c r="E170" i="16"/>
  <c r="J170" i="16" s="1" a="1"/>
  <c r="J170" i="16" s="1"/>
  <c r="J169" i="16" a="1"/>
  <c r="J169" i="16" s="1"/>
  <c r="E169" i="16" a="1"/>
  <c r="E169" i="16" s="1"/>
  <c r="F169" i="16" s="1" a="1"/>
  <c r="F169" i="16" s="1"/>
  <c r="E168" i="16" a="1"/>
  <c r="E168" i="16" s="1"/>
  <c r="E167" i="16" a="1"/>
  <c r="E167" i="16"/>
  <c r="J167" i="16" s="1" a="1"/>
  <c r="J167" i="16" s="1"/>
  <c r="E166" i="16" a="1"/>
  <c r="E166" i="16" s="1"/>
  <c r="F165" i="16" a="1"/>
  <c r="F165" i="16" s="1"/>
  <c r="E165" i="16" a="1"/>
  <c r="E165" i="16" s="1"/>
  <c r="J165" i="16" s="1" a="1"/>
  <c r="J165" i="16" s="1"/>
  <c r="E164" i="16" a="1"/>
  <c r="E164" i="16"/>
  <c r="J164" i="16" s="1" a="1"/>
  <c r="J164" i="16" s="1"/>
  <c r="E163" i="16" a="1"/>
  <c r="E163" i="16" s="1"/>
  <c r="E162" i="16" a="1"/>
  <c r="E162" i="16" s="1"/>
  <c r="E161" i="16" a="1"/>
  <c r="E161" i="16" s="1"/>
  <c r="J161" i="16" s="1" a="1"/>
  <c r="J161" i="16" s="1"/>
  <c r="E160" i="16" a="1"/>
  <c r="E160" i="16" s="1"/>
  <c r="E159" i="16" a="1"/>
  <c r="E159" i="16" s="1"/>
  <c r="E158" i="16" a="1"/>
  <c r="E158" i="16"/>
  <c r="J158" i="16" s="1" a="1"/>
  <c r="J158" i="16" s="1"/>
  <c r="J157" i="16" a="1"/>
  <c r="J157" i="16" s="1"/>
  <c r="E157" i="16" a="1"/>
  <c r="E157" i="16" s="1"/>
  <c r="F157" i="16" s="1" a="1"/>
  <c r="F157" i="16" s="1"/>
  <c r="E156" i="16" a="1"/>
  <c r="E156" i="16" s="1"/>
  <c r="E155" i="16" a="1"/>
  <c r="E155" i="16"/>
  <c r="J155" i="16" s="1" a="1"/>
  <c r="J155" i="16" s="1"/>
  <c r="J154" i="16" a="1"/>
  <c r="J154" i="16" s="1"/>
  <c r="E154" i="16" a="1"/>
  <c r="E154" i="16"/>
  <c r="F154" i="16" s="1" a="1"/>
  <c r="F154" i="16" s="1"/>
  <c r="F153" i="16" a="1"/>
  <c r="F153" i="16"/>
  <c r="E153" i="16" a="1"/>
  <c r="E153" i="16" s="1"/>
  <c r="J153" i="16" s="1" a="1"/>
  <c r="J153" i="16" s="1"/>
  <c r="E152" i="16" a="1"/>
  <c r="E152" i="16"/>
  <c r="J152" i="16" s="1" a="1"/>
  <c r="J152" i="16" s="1"/>
  <c r="J151" i="16" a="1"/>
  <c r="J151" i="16" s="1"/>
  <c r="F151" i="16" a="1"/>
  <c r="F151" i="16" s="1"/>
  <c r="E151" i="16" a="1"/>
  <c r="E151" i="16"/>
  <c r="E150" i="16" a="1"/>
  <c r="E150" i="16" s="1"/>
  <c r="J149" i="16" a="1"/>
  <c r="J149" i="16" s="1"/>
  <c r="F149" i="16" a="1"/>
  <c r="F149" i="16" s="1"/>
  <c r="E149" i="16" a="1"/>
  <c r="E149" i="16" s="1"/>
  <c r="J148" i="16" a="1"/>
  <c r="J148" i="16"/>
  <c r="F148" i="16" a="1"/>
  <c r="F148" i="16" s="1"/>
  <c r="E148" i="16" a="1"/>
  <c r="E148" i="16"/>
  <c r="E147" i="16" a="1"/>
  <c r="E147" i="16" s="1"/>
  <c r="E146" i="16" a="1"/>
  <c r="E146" i="16" s="1"/>
  <c r="J145" i="16" a="1"/>
  <c r="J145" i="16"/>
  <c r="F145" i="16" a="1"/>
  <c r="F145" i="16" s="1"/>
  <c r="E145" i="16" a="1"/>
  <c r="E145" i="16" s="1"/>
  <c r="E144" i="16" a="1"/>
  <c r="E144" i="16" s="1"/>
  <c r="E143" i="16" a="1"/>
  <c r="E143" i="16" s="1"/>
  <c r="E142" i="16" a="1"/>
  <c r="E142" i="16" s="1"/>
  <c r="E141" i="16" a="1"/>
  <c r="E141" i="16" s="1"/>
  <c r="J141" i="16" s="1" a="1"/>
  <c r="J141" i="16" s="1"/>
  <c r="E140" i="16" a="1"/>
  <c r="E140" i="16" s="1"/>
  <c r="E139" i="16" a="1"/>
  <c r="E139" i="16" s="1"/>
  <c r="E138" i="16" a="1"/>
  <c r="E138" i="16"/>
  <c r="J138" i="16" s="1" a="1"/>
  <c r="J138" i="16" s="1"/>
  <c r="J137" i="16" a="1"/>
  <c r="J137" i="16" s="1"/>
  <c r="E137" i="16" a="1"/>
  <c r="E137" i="16" s="1"/>
  <c r="F137" i="16" s="1" a="1"/>
  <c r="F137" i="16" s="1"/>
  <c r="E136" i="16" a="1"/>
  <c r="E136" i="16" s="1"/>
  <c r="E135" i="16" a="1"/>
  <c r="E135" i="16"/>
  <c r="J135" i="16" s="1" a="1"/>
  <c r="J135" i="16" s="1"/>
  <c r="E134" i="16" a="1"/>
  <c r="E134" i="16" s="1"/>
  <c r="F133" i="16" a="1"/>
  <c r="F133" i="16" s="1"/>
  <c r="E133" i="16" a="1"/>
  <c r="E133" i="16" s="1"/>
  <c r="J133" i="16" s="1" a="1"/>
  <c r="J133" i="16" s="1"/>
  <c r="E132" i="16" a="1"/>
  <c r="E132" i="16"/>
  <c r="J132" i="16" s="1" a="1"/>
  <c r="J132" i="16" s="1"/>
  <c r="E131" i="16" a="1"/>
  <c r="E131" i="16" s="1"/>
  <c r="E130" i="16" a="1"/>
  <c r="E130" i="16" s="1"/>
  <c r="E129" i="16" a="1"/>
  <c r="E129" i="16" s="1"/>
  <c r="J129" i="16" s="1" a="1"/>
  <c r="J129" i="16" s="1"/>
  <c r="E128" i="16" a="1"/>
  <c r="E128" i="16" s="1"/>
  <c r="E127" i="16" a="1"/>
  <c r="E127" i="16" s="1"/>
  <c r="E126" i="16" a="1"/>
  <c r="E126" i="16"/>
  <c r="J126" i="16" s="1" a="1"/>
  <c r="J126" i="16" s="1"/>
  <c r="J125" i="16" a="1"/>
  <c r="J125" i="16" s="1"/>
  <c r="E125" i="16" a="1"/>
  <c r="E125" i="16" s="1"/>
  <c r="F125" i="16" s="1" a="1"/>
  <c r="F125" i="16" s="1"/>
  <c r="E124" i="16" a="1"/>
  <c r="E124" i="16" s="1"/>
  <c r="E123" i="16" a="1"/>
  <c r="E123" i="16"/>
  <c r="J123" i="16" s="1" a="1"/>
  <c r="J123" i="16" s="1"/>
  <c r="J122" i="16" a="1"/>
  <c r="J122" i="16" s="1"/>
  <c r="E122" i="16" a="1"/>
  <c r="E122" i="16"/>
  <c r="F122" i="16" s="1" a="1"/>
  <c r="F122" i="16" s="1"/>
  <c r="F121" i="16" a="1"/>
  <c r="F121" i="16"/>
  <c r="E121" i="16" a="1"/>
  <c r="E121" i="16" s="1"/>
  <c r="J121" i="16" s="1" a="1"/>
  <c r="J121" i="16" s="1"/>
  <c r="E120" i="16" a="1"/>
  <c r="E120" i="16"/>
  <c r="J120" i="16" s="1" a="1"/>
  <c r="J120" i="16" s="1"/>
  <c r="J119" i="16" a="1"/>
  <c r="J119" i="16" s="1"/>
  <c r="F119" i="16" a="1"/>
  <c r="F119" i="16" s="1"/>
  <c r="E119" i="16" a="1"/>
  <c r="E119" i="16"/>
  <c r="E118" i="16" a="1"/>
  <c r="E118" i="16" s="1"/>
  <c r="J117" i="16" a="1"/>
  <c r="J117" i="16" s="1"/>
  <c r="F117" i="16" a="1"/>
  <c r="F117" i="16" s="1"/>
  <c r="E117" i="16" a="1"/>
  <c r="E117" i="16" s="1"/>
  <c r="J116" i="16" a="1"/>
  <c r="J116" i="16"/>
  <c r="F116" i="16" a="1"/>
  <c r="F116" i="16" s="1"/>
  <c r="E116" i="16" a="1"/>
  <c r="E116" i="16"/>
  <c r="E115" i="16" a="1"/>
  <c r="E115" i="16" s="1"/>
  <c r="E114" i="16" a="1"/>
  <c r="E114" i="16" s="1"/>
  <c r="J113" i="16" a="1"/>
  <c r="J113" i="16"/>
  <c r="F113" i="16" a="1"/>
  <c r="F113" i="16" s="1"/>
  <c r="E113" i="16" a="1"/>
  <c r="E113" i="16" s="1"/>
  <c r="E112" i="16" a="1"/>
  <c r="E112" i="16" s="1"/>
  <c r="E111" i="16" a="1"/>
  <c r="E111" i="16" s="1"/>
  <c r="J110" i="16" a="1"/>
  <c r="J110" i="16"/>
  <c r="F110" i="16" a="1"/>
  <c r="F110" i="16" s="1"/>
  <c r="E110" i="16" a="1"/>
  <c r="E110" i="16"/>
  <c r="E109" i="16" a="1"/>
  <c r="E109" i="16" s="1"/>
  <c r="E108" i="16" a="1"/>
  <c r="E108" i="16"/>
  <c r="J108" i="16" s="1" a="1"/>
  <c r="J108" i="16" s="1"/>
  <c r="E107" i="16" a="1"/>
  <c r="E107" i="16" s="1"/>
  <c r="J106" i="16" a="1"/>
  <c r="J106" i="16"/>
  <c r="F106" i="16" a="1"/>
  <c r="F106" i="16" s="1"/>
  <c r="E106" i="16" a="1"/>
  <c r="E106" i="16"/>
  <c r="E105" i="16" a="1"/>
  <c r="E105" i="16" s="1"/>
  <c r="E104" i="16" a="1"/>
  <c r="E104" i="16"/>
  <c r="J104" i="16" s="1" a="1"/>
  <c r="J104" i="16" s="1"/>
  <c r="E103" i="16" a="1"/>
  <c r="E103" i="16" s="1"/>
  <c r="J102" i="16" a="1"/>
  <c r="J102" i="16"/>
  <c r="F102" i="16" a="1"/>
  <c r="F102" i="16" s="1"/>
  <c r="E102" i="16" a="1"/>
  <c r="E102" i="16"/>
  <c r="E101" i="16" a="1"/>
  <c r="E101" i="16" s="1"/>
  <c r="E100" i="16" a="1"/>
  <c r="E100" i="16"/>
  <c r="J100" i="16" s="1" a="1"/>
  <c r="J100" i="16" s="1"/>
  <c r="E99" i="16" a="1"/>
  <c r="E99" i="16" s="1"/>
  <c r="J98" i="16" a="1"/>
  <c r="J98" i="16"/>
  <c r="F98" i="16" a="1"/>
  <c r="F98" i="16" s="1"/>
  <c r="E98" i="16" a="1"/>
  <c r="E98" i="16"/>
  <c r="E97" i="16" a="1"/>
  <c r="E97" i="16" s="1"/>
  <c r="E96" i="16" a="1"/>
  <c r="E96" i="16"/>
  <c r="J96" i="16" s="1" a="1"/>
  <c r="J96" i="16" s="1"/>
  <c r="E95" i="16" a="1"/>
  <c r="E95" i="16" s="1"/>
  <c r="J94" i="16" a="1"/>
  <c r="J94" i="16"/>
  <c r="F94" i="16" a="1"/>
  <c r="F94" i="16" s="1"/>
  <c r="E94" i="16" a="1"/>
  <c r="E94" i="16"/>
  <c r="E93" i="16" a="1"/>
  <c r="E93" i="16" s="1"/>
  <c r="E92" i="16" a="1"/>
  <c r="E92" i="16"/>
  <c r="J92" i="16" s="1" a="1"/>
  <c r="J92" i="16" s="1"/>
  <c r="E91" i="16" a="1"/>
  <c r="E91" i="16" s="1"/>
  <c r="E90" i="16" a="1"/>
  <c r="E90" i="16" s="1"/>
  <c r="E89" i="16" a="1"/>
  <c r="E89" i="16" s="1"/>
  <c r="E88" i="16" a="1"/>
  <c r="E88" i="16"/>
  <c r="J88" i="16" s="1" a="1"/>
  <c r="J88" i="16" s="1"/>
  <c r="E87" i="16" a="1"/>
  <c r="E87" i="16" s="1"/>
  <c r="E86" i="16" a="1"/>
  <c r="E86" i="16" s="1"/>
  <c r="E85" i="16" a="1"/>
  <c r="E85" i="16" s="1"/>
  <c r="E84" i="16" a="1"/>
  <c r="E84" i="16"/>
  <c r="J84" i="16" s="1" a="1"/>
  <c r="J84" i="16" s="1"/>
  <c r="E83" i="16" a="1"/>
  <c r="E83" i="16" s="1"/>
  <c r="E82" i="16" a="1"/>
  <c r="E82" i="16" s="1"/>
  <c r="E81" i="16" a="1"/>
  <c r="E81" i="16" s="1"/>
  <c r="E80" i="16" a="1"/>
  <c r="E80" i="16"/>
  <c r="J80" i="16" s="1" a="1"/>
  <c r="J80" i="16" s="1"/>
  <c r="E79" i="16" a="1"/>
  <c r="E79" i="16" s="1"/>
  <c r="E78" i="16" a="1"/>
  <c r="E78" i="16" s="1"/>
  <c r="E77" i="16" a="1"/>
  <c r="E77" i="16" s="1"/>
  <c r="E76" i="16" a="1"/>
  <c r="E76" i="16"/>
  <c r="J76" i="16" s="1" a="1"/>
  <c r="J76" i="16" s="1"/>
  <c r="E75" i="16" a="1"/>
  <c r="E75" i="16" s="1"/>
  <c r="E74" i="16" a="1"/>
  <c r="E74" i="16" s="1"/>
  <c r="E73" i="16" a="1"/>
  <c r="E73" i="16" s="1"/>
  <c r="E72" i="16" a="1"/>
  <c r="E72" i="16"/>
  <c r="J72" i="16" s="1" a="1"/>
  <c r="J72" i="16" s="1"/>
  <c r="E71" i="16" a="1"/>
  <c r="E71" i="16" s="1"/>
  <c r="E70" i="16" a="1"/>
  <c r="E70" i="16" s="1"/>
  <c r="E69" i="16" a="1"/>
  <c r="E69" i="16" s="1"/>
  <c r="E68" i="16" a="1"/>
  <c r="E68" i="16"/>
  <c r="J68" i="16" s="1" a="1"/>
  <c r="J68" i="16" s="1"/>
  <c r="E67" i="16" a="1"/>
  <c r="E67" i="16" s="1"/>
  <c r="E66" i="16" a="1"/>
  <c r="E66" i="16" s="1"/>
  <c r="E65" i="16" a="1"/>
  <c r="E65" i="16" s="1"/>
  <c r="E64" i="16" a="1"/>
  <c r="E64" i="16"/>
  <c r="J64" i="16" s="1" a="1"/>
  <c r="J64" i="16" s="1"/>
  <c r="E63" i="16" a="1"/>
  <c r="E63" i="16" s="1"/>
  <c r="E62" i="16" a="1"/>
  <c r="E62" i="16" s="1"/>
  <c r="E61" i="16" a="1"/>
  <c r="E61" i="16" s="1"/>
  <c r="E60" i="16" a="1"/>
  <c r="E60" i="16"/>
  <c r="J60" i="16" s="1" a="1"/>
  <c r="J60" i="16" s="1"/>
  <c r="E59" i="16" a="1"/>
  <c r="E59" i="16" s="1"/>
  <c r="E58" i="16" a="1"/>
  <c r="E58" i="16" s="1"/>
  <c r="E57" i="16" a="1"/>
  <c r="E57" i="16" s="1"/>
  <c r="E56" i="16" a="1"/>
  <c r="E56" i="16"/>
  <c r="J56" i="16" s="1" a="1"/>
  <c r="J56" i="16" s="1"/>
  <c r="E55" i="16" a="1"/>
  <c r="E55" i="16" s="1"/>
  <c r="E54" i="16" a="1"/>
  <c r="E54" i="16" s="1"/>
  <c r="E53" i="16" a="1"/>
  <c r="E53" i="16" s="1"/>
  <c r="E52" i="16" a="1"/>
  <c r="E52" i="16"/>
  <c r="J52" i="16" s="1" a="1"/>
  <c r="J52" i="16" s="1"/>
  <c r="E51" i="16" a="1"/>
  <c r="E51" i="16" s="1"/>
  <c r="E50" i="16" a="1"/>
  <c r="E50" i="16" s="1"/>
  <c r="E49" i="16" a="1"/>
  <c r="E49" i="16" s="1"/>
  <c r="E48" i="16" a="1"/>
  <c r="E48" i="16"/>
  <c r="J48" i="16" s="1" a="1"/>
  <c r="J48" i="16" s="1"/>
  <c r="E47" i="16" a="1"/>
  <c r="E47" i="16" s="1"/>
  <c r="E46" i="16" a="1"/>
  <c r="E46" i="16" s="1"/>
  <c r="E45" i="16" a="1"/>
  <c r="E45" i="16" s="1"/>
  <c r="E44" i="16" a="1"/>
  <c r="E44" i="16"/>
  <c r="J44" i="16" s="1" a="1"/>
  <c r="J44" i="16" s="1"/>
  <c r="E43" i="16" a="1"/>
  <c r="E43" i="16" s="1"/>
  <c r="E42" i="16" a="1"/>
  <c r="E42" i="16" s="1"/>
  <c r="E41" i="16" a="1"/>
  <c r="E41" i="16" s="1"/>
  <c r="E40" i="16" a="1"/>
  <c r="E40" i="16"/>
  <c r="J40" i="16" s="1" a="1"/>
  <c r="J40" i="16" s="1"/>
  <c r="E39" i="16" a="1"/>
  <c r="E39" i="16" s="1"/>
  <c r="E38" i="16" a="1"/>
  <c r="E38" i="16" s="1"/>
  <c r="E37" i="16" a="1"/>
  <c r="E37" i="16" s="1"/>
  <c r="E36" i="16" a="1"/>
  <c r="E36" i="16"/>
  <c r="J36" i="16" s="1" a="1"/>
  <c r="J36" i="16" s="1"/>
  <c r="A36" i="16"/>
  <c r="E35" i="16" a="1"/>
  <c r="E35" i="16"/>
  <c r="J35" i="16" s="1" a="1"/>
  <c r="J35" i="16" s="1"/>
  <c r="J34" i="16" a="1"/>
  <c r="J34" i="16" s="1"/>
  <c r="E34" i="16" a="1"/>
  <c r="E34" i="16"/>
  <c r="F34" i="16" s="1" a="1"/>
  <c r="F34" i="16" s="1"/>
  <c r="F33" i="16" a="1"/>
  <c r="F33" i="16" s="1"/>
  <c r="E33" i="16" a="1"/>
  <c r="E33" i="16"/>
  <c r="J33" i="16" s="1" a="1"/>
  <c r="J33" i="16" s="1"/>
  <c r="E32" i="16" a="1"/>
  <c r="E32" i="16" s="1"/>
  <c r="E31" i="16" a="1"/>
  <c r="E31" i="16"/>
  <c r="J31" i="16" s="1" a="1"/>
  <c r="J31" i="16" s="1"/>
  <c r="J30" i="16" a="1"/>
  <c r="J30" i="16" s="1"/>
  <c r="E30" i="16" a="1"/>
  <c r="E30" i="16"/>
  <c r="F30" i="16" s="1" a="1"/>
  <c r="F30" i="16" s="1"/>
  <c r="F29" i="16" a="1"/>
  <c r="F29" i="16" s="1"/>
  <c r="E29" i="16" a="1"/>
  <c r="E29" i="16"/>
  <c r="J29" i="16" s="1" a="1"/>
  <c r="J29" i="16" s="1"/>
  <c r="E28" i="16" a="1"/>
  <c r="E28" i="16" s="1"/>
  <c r="E27" i="16" a="1"/>
  <c r="E27" i="16"/>
  <c r="J27" i="16" s="1" a="1"/>
  <c r="J27" i="16" s="1"/>
  <c r="J26" i="16" a="1"/>
  <c r="J26" i="16" s="1"/>
  <c r="E26" i="16" a="1"/>
  <c r="E26" i="16"/>
  <c r="F26" i="16" s="1" a="1"/>
  <c r="F26" i="16" s="1"/>
  <c r="F25" i="16" a="1"/>
  <c r="F25" i="16" s="1"/>
  <c r="E25" i="16" a="1"/>
  <c r="E25" i="16"/>
  <c r="J25" i="16" s="1" a="1"/>
  <c r="J25" i="16" s="1"/>
  <c r="E24" i="16" a="1"/>
  <c r="E24" i="16" s="1"/>
  <c r="E23" i="16" a="1"/>
  <c r="E23" i="16"/>
  <c r="J23" i="16" s="1" a="1"/>
  <c r="J23" i="16" s="1"/>
  <c r="J22" i="16" a="1"/>
  <c r="J22" i="16" s="1"/>
  <c r="E22" i="16" a="1"/>
  <c r="E22" i="16"/>
  <c r="F22" i="16" s="1" a="1"/>
  <c r="F22" i="16" s="1"/>
  <c r="F21" i="16" a="1"/>
  <c r="F21" i="16" s="1"/>
  <c r="E21" i="16" a="1"/>
  <c r="E21" i="16"/>
  <c r="J21" i="16" s="1" a="1"/>
  <c r="J21" i="16" s="1"/>
  <c r="E20" i="16" a="1"/>
  <c r="E20" i="16" s="1"/>
  <c r="E19" i="16" a="1"/>
  <c r="E19" i="16"/>
  <c r="J19" i="16" s="1" a="1"/>
  <c r="J19" i="16" s="1"/>
  <c r="J18" i="16" a="1"/>
  <c r="J18" i="16" s="1"/>
  <c r="E18" i="16" a="1"/>
  <c r="E18" i="16"/>
  <c r="F18" i="16" s="1" a="1"/>
  <c r="F18" i="16" s="1"/>
  <c r="F17" i="16" a="1"/>
  <c r="F17" i="16" s="1"/>
  <c r="E17" i="16" a="1"/>
  <c r="E17" i="16"/>
  <c r="J17" i="16" s="1" a="1"/>
  <c r="J17" i="16" s="1"/>
  <c r="E16" i="16" a="1"/>
  <c r="E16" i="16" s="1"/>
  <c r="E15" i="16" a="1"/>
  <c r="E15" i="16"/>
  <c r="J15" i="16" s="1" a="1"/>
  <c r="J15" i="16" s="1"/>
  <c r="J14" i="16" a="1"/>
  <c r="J14" i="16" s="1"/>
  <c r="E14" i="16" a="1"/>
  <c r="E14" i="16"/>
  <c r="F14" i="16" s="1" a="1"/>
  <c r="F14" i="16" s="1"/>
  <c r="F13" i="16" a="1"/>
  <c r="F13" i="16" s="1"/>
  <c r="E13" i="16" a="1"/>
  <c r="E13" i="16"/>
  <c r="J13" i="16" s="1" a="1"/>
  <c r="J13" i="16" s="1"/>
  <c r="E12" i="16" a="1"/>
  <c r="E12" i="16" s="1"/>
  <c r="E11" i="16" a="1"/>
  <c r="E11" i="16"/>
  <c r="J11" i="16" s="1" a="1"/>
  <c r="J11" i="16" s="1"/>
  <c r="J10" i="16" a="1"/>
  <c r="J10" i="16" s="1"/>
  <c r="E10" i="16" a="1"/>
  <c r="E10" i="16"/>
  <c r="F10" i="16" s="1" a="1"/>
  <c r="F10" i="16" s="1"/>
  <c r="F9" i="16" a="1"/>
  <c r="F9" i="16" s="1"/>
  <c r="E9" i="16" a="1"/>
  <c r="E9" i="16"/>
  <c r="J9" i="16" s="1" a="1"/>
  <c r="J9" i="16" s="1"/>
  <c r="E8" i="16" a="1"/>
  <c r="E8" i="16" s="1"/>
  <c r="E7" i="16" a="1"/>
  <c r="E7" i="16"/>
  <c r="J7" i="16" s="1" a="1"/>
  <c r="J7" i="16" s="1"/>
  <c r="J6" i="16" a="1"/>
  <c r="J6" i="16" s="1"/>
  <c r="E6" i="16" a="1"/>
  <c r="E6" i="16"/>
  <c r="F6" i="16" s="1" a="1"/>
  <c r="F6" i="16" s="1"/>
  <c r="F5" i="16" a="1"/>
  <c r="F5" i="16" s="1"/>
  <c r="E5" i="16" a="1"/>
  <c r="E5" i="16"/>
  <c r="J5" i="16" s="1" a="1"/>
  <c r="J5" i="16" s="1"/>
  <c r="E4" i="16" a="1"/>
  <c r="E4" i="16" s="1"/>
  <c r="E3" i="16" a="1"/>
  <c r="E3" i="16"/>
  <c r="J3" i="16" s="1" a="1"/>
  <c r="J3" i="16" s="1"/>
  <c r="J2" i="16" a="1"/>
  <c r="J2" i="16" s="1"/>
  <c r="E2" i="16" a="1"/>
  <c r="E2" i="16"/>
  <c r="F2" i="16" s="1" a="1"/>
  <c r="F2" i="16" s="1"/>
  <c r="B17" i="15"/>
  <c r="B16" i="15"/>
  <c r="B15" i="15"/>
  <c r="B14" i="15"/>
  <c r="B13" i="15"/>
  <c r="B12" i="15"/>
  <c r="B11" i="15"/>
  <c r="B10" i="15"/>
  <c r="B9" i="15"/>
  <c r="B8" i="15"/>
  <c r="B7" i="15"/>
  <c r="B6" i="15"/>
  <c r="J40" i="14"/>
  <c r="B40" i="14"/>
  <c r="J39" i="14"/>
  <c r="B39" i="14"/>
  <c r="J38" i="14"/>
  <c r="B38" i="14"/>
  <c r="J37" i="14"/>
  <c r="B37" i="14"/>
  <c r="J36" i="14"/>
  <c r="B36" i="14"/>
  <c r="J35" i="14"/>
  <c r="B35" i="14"/>
  <c r="J34" i="14"/>
  <c r="B34" i="14"/>
  <c r="J33" i="14"/>
  <c r="B33" i="14"/>
  <c r="J32" i="14"/>
  <c r="B32" i="14"/>
  <c r="J31" i="14"/>
  <c r="B31" i="14"/>
  <c r="J30"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137" i="13"/>
  <c r="B74"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J44" i="13"/>
  <c r="B44" i="13"/>
  <c r="B43" i="13"/>
  <c r="B42" i="13"/>
  <c r="B41" i="13"/>
  <c r="B40" i="13"/>
  <c r="B39" i="13"/>
  <c r="J38" i="13"/>
  <c r="B38" i="13"/>
  <c r="B37" i="13"/>
  <c r="B36" i="13"/>
  <c r="J35" i="13"/>
  <c r="B35" i="13"/>
  <c r="B34" i="13"/>
  <c r="B33" i="13"/>
  <c r="B32" i="13"/>
  <c r="J31" i="13"/>
  <c r="B31" i="13"/>
  <c r="B30" i="13"/>
  <c r="B29" i="13"/>
  <c r="B28" i="13"/>
  <c r="B27" i="13"/>
  <c r="J26" i="13"/>
  <c r="B26" i="13"/>
  <c r="B25" i="13"/>
  <c r="B24" i="13"/>
  <c r="J23" i="13"/>
  <c r="B23" i="13"/>
  <c r="B22" i="13"/>
  <c r="B21" i="13"/>
  <c r="B20" i="13"/>
  <c r="B19" i="13"/>
  <c r="B18" i="13"/>
  <c r="B17" i="13"/>
  <c r="B16" i="13"/>
  <c r="J15" i="13"/>
  <c r="B15" i="13"/>
  <c r="B14" i="13"/>
  <c r="B13" i="13"/>
  <c r="B12" i="13"/>
  <c r="J11" i="13"/>
  <c r="B11" i="13"/>
  <c r="B10" i="13"/>
  <c r="B9" i="13"/>
  <c r="B8" i="13"/>
  <c r="B7" i="13"/>
  <c r="J6" i="13"/>
  <c r="B6" i="13"/>
  <c r="B27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11" i="12"/>
  <c r="B10" i="12"/>
  <c r="B9" i="12"/>
  <c r="B8" i="12"/>
  <c r="B7" i="12"/>
  <c r="K439" i="9"/>
  <c r="G439" i="9"/>
  <c r="E439" i="9"/>
  <c r="D439" i="9"/>
  <c r="K438" i="9"/>
  <c r="G438" i="9"/>
  <c r="E438" i="9"/>
  <c r="D438" i="9"/>
  <c r="K437" i="9"/>
  <c r="G437" i="9"/>
  <c r="E437" i="9"/>
  <c r="D437" i="9"/>
  <c r="K436" i="9"/>
  <c r="G436" i="9"/>
  <c r="E436" i="9"/>
  <c r="D436" i="9"/>
  <c r="K435" i="9"/>
  <c r="G435" i="9"/>
  <c r="E435" i="9"/>
  <c r="D435" i="9"/>
  <c r="K434" i="9"/>
  <c r="G434" i="9"/>
  <c r="E434" i="9"/>
  <c r="D434" i="9"/>
  <c r="K433" i="9"/>
  <c r="G433" i="9"/>
  <c r="E433" i="9"/>
  <c r="D433" i="9"/>
  <c r="K432" i="9"/>
  <c r="G432" i="9"/>
  <c r="E432" i="9"/>
  <c r="D432" i="9"/>
  <c r="K431" i="9"/>
  <c r="G431" i="9"/>
  <c r="E431" i="9"/>
  <c r="D431" i="9"/>
  <c r="K430" i="9"/>
  <c r="G430" i="9"/>
  <c r="E430" i="9"/>
  <c r="D430" i="9"/>
  <c r="K429" i="9"/>
  <c r="G429" i="9"/>
  <c r="E429" i="9"/>
  <c r="D429" i="9"/>
  <c r="K428" i="9"/>
  <c r="G428" i="9"/>
  <c r="E428" i="9"/>
  <c r="D428" i="9"/>
  <c r="K427" i="9"/>
  <c r="G427" i="9"/>
  <c r="E427" i="9"/>
  <c r="D427" i="9"/>
  <c r="K426" i="9"/>
  <c r="G426" i="9"/>
  <c r="E426" i="9"/>
  <c r="D426" i="9"/>
  <c r="K425" i="9"/>
  <c r="G425" i="9"/>
  <c r="E425" i="9"/>
  <c r="D425" i="9"/>
  <c r="K424" i="9"/>
  <c r="G424" i="9"/>
  <c r="E424" i="9"/>
  <c r="D424" i="9"/>
  <c r="K423" i="9"/>
  <c r="G423" i="9"/>
  <c r="E423" i="9"/>
  <c r="D423" i="9"/>
  <c r="K422" i="9"/>
  <c r="G422" i="9"/>
  <c r="E422" i="9"/>
  <c r="D422" i="9"/>
  <c r="K421" i="9"/>
  <c r="G421" i="9"/>
  <c r="E421" i="9"/>
  <c r="D421" i="9"/>
  <c r="K420" i="9"/>
  <c r="G420" i="9"/>
  <c r="E420" i="9"/>
  <c r="D420" i="9"/>
  <c r="K419" i="9"/>
  <c r="G419" i="9"/>
  <c r="E419" i="9"/>
  <c r="D419" i="9"/>
  <c r="K418" i="9"/>
  <c r="G418" i="9"/>
  <c r="E418" i="9"/>
  <c r="D418" i="9"/>
  <c r="K417" i="9"/>
  <c r="G417" i="9"/>
  <c r="E417" i="9"/>
  <c r="D417" i="9"/>
  <c r="K416" i="9"/>
  <c r="G416" i="9"/>
  <c r="E416" i="9"/>
  <c r="D416" i="9"/>
  <c r="K415" i="9"/>
  <c r="G415" i="9"/>
  <c r="E415" i="9"/>
  <c r="D415" i="9"/>
  <c r="K414" i="9"/>
  <c r="G414" i="9"/>
  <c r="E414" i="9"/>
  <c r="D414" i="9"/>
  <c r="K413" i="9"/>
  <c r="G413" i="9"/>
  <c r="E413" i="9"/>
  <c r="D413" i="9"/>
  <c r="K412" i="9"/>
  <c r="G412" i="9"/>
  <c r="E412" i="9"/>
  <c r="D412" i="9"/>
  <c r="K411" i="9"/>
  <c r="G411" i="9"/>
  <c r="E411" i="9"/>
  <c r="D411" i="9"/>
  <c r="K410" i="9"/>
  <c r="G410" i="9"/>
  <c r="E410" i="9"/>
  <c r="D410" i="9"/>
  <c r="K409" i="9"/>
  <c r="G409" i="9"/>
  <c r="E409" i="9"/>
  <c r="D409" i="9"/>
  <c r="K408" i="9"/>
  <c r="G408" i="9"/>
  <c r="E408" i="9"/>
  <c r="D408" i="9"/>
  <c r="K407" i="9"/>
  <c r="G407" i="9"/>
  <c r="E407" i="9"/>
  <c r="D407" i="9"/>
  <c r="K406" i="9"/>
  <c r="G406" i="9"/>
  <c r="E406" i="9"/>
  <c r="D406" i="9"/>
  <c r="K405" i="9"/>
  <c r="G405" i="9"/>
  <c r="E405" i="9"/>
  <c r="D405" i="9"/>
  <c r="K404" i="9"/>
  <c r="G404" i="9"/>
  <c r="E404" i="9"/>
  <c r="D404" i="9"/>
  <c r="K403" i="9"/>
  <c r="G403" i="9"/>
  <c r="E403" i="9"/>
  <c r="D403" i="9"/>
  <c r="K402" i="9"/>
  <c r="G402" i="9"/>
  <c r="E402" i="9"/>
  <c r="D402" i="9"/>
  <c r="K401" i="9"/>
  <c r="G401" i="9"/>
  <c r="E401" i="9"/>
  <c r="D401" i="9"/>
  <c r="K400" i="9"/>
  <c r="G400" i="9"/>
  <c r="E400" i="9"/>
  <c r="D400" i="9"/>
  <c r="K399" i="9"/>
  <c r="G399" i="9"/>
  <c r="E399" i="9"/>
  <c r="D399" i="9"/>
  <c r="K398" i="9"/>
  <c r="G398" i="9"/>
  <c r="E398" i="9"/>
  <c r="D398" i="9"/>
  <c r="K397" i="9"/>
  <c r="G397" i="9"/>
  <c r="E397" i="9"/>
  <c r="D397" i="9"/>
  <c r="K396" i="9"/>
  <c r="G396" i="9"/>
  <c r="E396" i="9"/>
  <c r="D396" i="9"/>
  <c r="K395" i="9"/>
  <c r="G395" i="9"/>
  <c r="E395" i="9"/>
  <c r="D395" i="9"/>
  <c r="K394" i="9"/>
  <c r="G394" i="9"/>
  <c r="E394" i="9"/>
  <c r="D394" i="9"/>
  <c r="K393" i="9"/>
  <c r="G393" i="9"/>
  <c r="E393" i="9"/>
  <c r="D393" i="9"/>
  <c r="K392" i="9"/>
  <c r="G392" i="9"/>
  <c r="E392" i="9"/>
  <c r="D392" i="9"/>
  <c r="K391" i="9"/>
  <c r="G391" i="9"/>
  <c r="E391" i="9"/>
  <c r="D391" i="9"/>
  <c r="K390" i="9"/>
  <c r="G390" i="9"/>
  <c r="E390" i="9"/>
  <c r="D390" i="9"/>
  <c r="K389" i="9"/>
  <c r="G389" i="9"/>
  <c r="E389" i="9"/>
  <c r="D389" i="9"/>
  <c r="K388" i="9"/>
  <c r="G388" i="9"/>
  <c r="E388" i="9"/>
  <c r="D388" i="9"/>
  <c r="K387" i="9"/>
  <c r="G387" i="9"/>
  <c r="E387" i="9"/>
  <c r="D387" i="9"/>
  <c r="K386" i="9"/>
  <c r="G386" i="9"/>
  <c r="E386" i="9"/>
  <c r="D386" i="9"/>
  <c r="K385" i="9"/>
  <c r="G385" i="9"/>
  <c r="E385" i="9"/>
  <c r="D385" i="9"/>
  <c r="K384" i="9"/>
  <c r="G384" i="9"/>
  <c r="E384" i="9"/>
  <c r="D384" i="9"/>
  <c r="K383" i="9"/>
  <c r="G383" i="9"/>
  <c r="E383" i="9"/>
  <c r="D383" i="9"/>
  <c r="K382" i="9"/>
  <c r="G382" i="9"/>
  <c r="E382" i="9"/>
  <c r="D382" i="9"/>
  <c r="K381" i="9"/>
  <c r="G381" i="9"/>
  <c r="E381" i="9"/>
  <c r="D381" i="9"/>
  <c r="K380" i="9"/>
  <c r="G380" i="9"/>
  <c r="E380" i="9"/>
  <c r="D380" i="9"/>
  <c r="K379" i="9"/>
  <c r="G379" i="9"/>
  <c r="E379" i="9"/>
  <c r="D379" i="9"/>
  <c r="K378" i="9"/>
  <c r="G378" i="9"/>
  <c r="E378" i="9"/>
  <c r="D378" i="9"/>
  <c r="K377" i="9"/>
  <c r="G377" i="9"/>
  <c r="E377" i="9"/>
  <c r="D377" i="9"/>
  <c r="K376" i="9"/>
  <c r="G376" i="9"/>
  <c r="E376" i="9"/>
  <c r="D376" i="9"/>
  <c r="K375" i="9"/>
  <c r="G375" i="9"/>
  <c r="E375" i="9"/>
  <c r="D375" i="9"/>
  <c r="K374" i="9"/>
  <c r="G374" i="9"/>
  <c r="E374" i="9"/>
  <c r="D374" i="9"/>
  <c r="K373" i="9"/>
  <c r="G373" i="9"/>
  <c r="E373" i="9"/>
  <c r="D373" i="9"/>
  <c r="K372" i="9"/>
  <c r="G372" i="9"/>
  <c r="E372" i="9"/>
  <c r="D372" i="9"/>
  <c r="K371" i="9"/>
  <c r="G371" i="9"/>
  <c r="E371" i="9"/>
  <c r="D371" i="9"/>
  <c r="K370" i="9"/>
  <c r="G370" i="9"/>
  <c r="E370" i="9"/>
  <c r="D370" i="9"/>
  <c r="K369" i="9"/>
  <c r="G369" i="9"/>
  <c r="E369" i="9"/>
  <c r="D369" i="9"/>
  <c r="K368" i="9"/>
  <c r="G368" i="9"/>
  <c r="E368" i="9"/>
  <c r="D368" i="9"/>
  <c r="K367" i="9"/>
  <c r="G367" i="9"/>
  <c r="E367" i="9"/>
  <c r="D367" i="9"/>
  <c r="K366" i="9"/>
  <c r="G366" i="9"/>
  <c r="E366" i="9"/>
  <c r="D366" i="9"/>
  <c r="K365" i="9"/>
  <c r="G365" i="9"/>
  <c r="E365" i="9"/>
  <c r="D365" i="9"/>
  <c r="K364" i="9"/>
  <c r="G364" i="9"/>
  <c r="E364" i="9"/>
  <c r="D364" i="9"/>
  <c r="K363" i="9"/>
  <c r="G363" i="9"/>
  <c r="E363" i="9"/>
  <c r="D363" i="9"/>
  <c r="K362" i="9"/>
  <c r="G362" i="9"/>
  <c r="E362" i="9"/>
  <c r="D362" i="9"/>
  <c r="K361" i="9"/>
  <c r="G361" i="9"/>
  <c r="E361" i="9"/>
  <c r="D361" i="9"/>
  <c r="K360" i="9"/>
  <c r="G360" i="9"/>
  <c r="E360" i="9"/>
  <c r="D360" i="9"/>
  <c r="K359" i="9"/>
  <c r="G359" i="9"/>
  <c r="E359" i="9"/>
  <c r="D359" i="9"/>
  <c r="K358" i="9"/>
  <c r="G358" i="9"/>
  <c r="E358" i="9"/>
  <c r="D358" i="9"/>
  <c r="K357" i="9"/>
  <c r="G357" i="9"/>
  <c r="E357" i="9"/>
  <c r="D357" i="9"/>
  <c r="K356" i="9"/>
  <c r="G356" i="9"/>
  <c r="E356" i="9"/>
  <c r="D356" i="9"/>
  <c r="K355" i="9"/>
  <c r="G355" i="9"/>
  <c r="E355" i="9"/>
  <c r="D355" i="9"/>
  <c r="K354" i="9"/>
  <c r="G354" i="9"/>
  <c r="E354" i="9"/>
  <c r="D354" i="9"/>
  <c r="K353" i="9"/>
  <c r="G353" i="9"/>
  <c r="E353" i="9"/>
  <c r="D353" i="9"/>
  <c r="K352" i="9"/>
  <c r="G352" i="9"/>
  <c r="E352" i="9"/>
  <c r="D352" i="9"/>
  <c r="K351" i="9"/>
  <c r="G351" i="9"/>
  <c r="E351" i="9"/>
  <c r="D351" i="9"/>
  <c r="K350" i="9"/>
  <c r="G350" i="9"/>
  <c r="E350" i="9"/>
  <c r="D350" i="9"/>
  <c r="K349" i="9"/>
  <c r="G349" i="9"/>
  <c r="E349" i="9"/>
  <c r="D349" i="9"/>
  <c r="K348" i="9"/>
  <c r="G348" i="9"/>
  <c r="E348" i="9"/>
  <c r="D348" i="9"/>
  <c r="K347" i="9"/>
  <c r="G347" i="9"/>
  <c r="E347" i="9"/>
  <c r="D347" i="9"/>
  <c r="K346" i="9"/>
  <c r="G346" i="9"/>
  <c r="E346" i="9"/>
  <c r="D346" i="9"/>
  <c r="K345" i="9"/>
  <c r="G345" i="9"/>
  <c r="E345" i="9"/>
  <c r="D345" i="9"/>
  <c r="K344" i="9"/>
  <c r="G344" i="9"/>
  <c r="E344" i="9"/>
  <c r="D344" i="9"/>
  <c r="K343" i="9"/>
  <c r="G343" i="9"/>
  <c r="E343" i="9"/>
  <c r="D343" i="9"/>
  <c r="K342" i="9"/>
  <c r="G342" i="9"/>
  <c r="E342" i="9"/>
  <c r="D342" i="9"/>
  <c r="K341" i="9"/>
  <c r="G341" i="9"/>
  <c r="E341" i="9"/>
  <c r="D341" i="9"/>
  <c r="K340" i="9"/>
  <c r="G340" i="9"/>
  <c r="E340" i="9"/>
  <c r="D340" i="9"/>
  <c r="K339" i="9"/>
  <c r="G339" i="9"/>
  <c r="E339" i="9"/>
  <c r="D339" i="9"/>
  <c r="K338" i="9"/>
  <c r="G338" i="9"/>
  <c r="E338" i="9"/>
  <c r="D338" i="9"/>
  <c r="K337" i="9"/>
  <c r="G337" i="9"/>
  <c r="E337" i="9"/>
  <c r="D337" i="9"/>
  <c r="K336" i="9"/>
  <c r="G336" i="9"/>
  <c r="E336" i="9"/>
  <c r="D336" i="9"/>
  <c r="K335" i="9"/>
  <c r="G335" i="9"/>
  <c r="E335" i="9"/>
  <c r="D335" i="9"/>
  <c r="K334" i="9"/>
  <c r="G334" i="9"/>
  <c r="E334" i="9"/>
  <c r="D334" i="9"/>
  <c r="K333" i="9"/>
  <c r="G333" i="9"/>
  <c r="E333" i="9"/>
  <c r="D333" i="9"/>
  <c r="K332" i="9"/>
  <c r="G332" i="9"/>
  <c r="E332" i="9"/>
  <c r="D332" i="9"/>
  <c r="K331" i="9"/>
  <c r="G331" i="9"/>
  <c r="E331" i="9"/>
  <c r="D331" i="9"/>
  <c r="K330" i="9"/>
  <c r="G330" i="9"/>
  <c r="E330" i="9"/>
  <c r="D330" i="9"/>
  <c r="K329" i="9"/>
  <c r="G329" i="9"/>
  <c r="E329" i="9"/>
  <c r="D329" i="9"/>
  <c r="K328" i="9"/>
  <c r="G328" i="9"/>
  <c r="E328" i="9"/>
  <c r="D328" i="9"/>
  <c r="K327" i="9"/>
  <c r="G327" i="9"/>
  <c r="E327" i="9"/>
  <c r="D327" i="9"/>
  <c r="K326" i="9"/>
  <c r="G326" i="9"/>
  <c r="E326" i="9"/>
  <c r="D326" i="9"/>
  <c r="K325" i="9"/>
  <c r="G325" i="9"/>
  <c r="E325" i="9"/>
  <c r="D325" i="9"/>
  <c r="K324" i="9"/>
  <c r="G324" i="9"/>
  <c r="E324" i="9"/>
  <c r="D324" i="9"/>
  <c r="K323" i="9"/>
  <c r="G323" i="9"/>
  <c r="E323" i="9"/>
  <c r="D323" i="9"/>
  <c r="K322" i="9"/>
  <c r="G322" i="9"/>
  <c r="E322" i="9"/>
  <c r="D322" i="9"/>
  <c r="K321" i="9"/>
  <c r="G321" i="9"/>
  <c r="E321" i="9"/>
  <c r="D321" i="9"/>
  <c r="K320" i="9"/>
  <c r="G320" i="9"/>
  <c r="E320" i="9"/>
  <c r="D320" i="9"/>
  <c r="K319" i="9"/>
  <c r="G319" i="9"/>
  <c r="E319" i="9"/>
  <c r="D319" i="9"/>
  <c r="K318" i="9"/>
  <c r="G318" i="9"/>
  <c r="E318" i="9"/>
  <c r="D318" i="9"/>
  <c r="K317" i="9"/>
  <c r="G317" i="9"/>
  <c r="E317" i="9"/>
  <c r="D317" i="9"/>
  <c r="K316" i="9"/>
  <c r="G316" i="9"/>
  <c r="E316" i="9"/>
  <c r="D316" i="9"/>
  <c r="K315" i="9"/>
  <c r="G315" i="9"/>
  <c r="E315" i="9"/>
  <c r="D315" i="9"/>
  <c r="K314" i="9"/>
  <c r="G314" i="9"/>
  <c r="E314" i="9"/>
  <c r="D314" i="9"/>
  <c r="K313" i="9"/>
  <c r="G313" i="9"/>
  <c r="E313" i="9"/>
  <c r="D313" i="9"/>
  <c r="K312" i="9"/>
  <c r="G312" i="9"/>
  <c r="E312" i="9"/>
  <c r="D312" i="9"/>
  <c r="K311" i="9"/>
  <c r="G311" i="9"/>
  <c r="E311" i="9"/>
  <c r="D311" i="9"/>
  <c r="K310" i="9"/>
  <c r="G310" i="9"/>
  <c r="E310" i="9"/>
  <c r="D310" i="9"/>
  <c r="K309" i="9"/>
  <c r="G309" i="9"/>
  <c r="E309" i="9"/>
  <c r="D309" i="9"/>
  <c r="K308" i="9"/>
  <c r="G308" i="9"/>
  <c r="E308" i="9"/>
  <c r="D308" i="9"/>
  <c r="K307" i="9"/>
  <c r="G307" i="9"/>
  <c r="E307" i="9"/>
  <c r="D307" i="9"/>
  <c r="K306" i="9"/>
  <c r="G306" i="9"/>
  <c r="E306" i="9"/>
  <c r="D306" i="9"/>
  <c r="K305" i="9"/>
  <c r="G305" i="9"/>
  <c r="E305" i="9"/>
  <c r="D305" i="9"/>
  <c r="K304" i="9"/>
  <c r="G304" i="9"/>
  <c r="E304" i="9"/>
  <c r="D304" i="9"/>
  <c r="K303" i="9"/>
  <c r="G303" i="9"/>
  <c r="E303" i="9"/>
  <c r="D303" i="9"/>
  <c r="K302" i="9"/>
  <c r="G302" i="9"/>
  <c r="E302" i="9"/>
  <c r="D302" i="9"/>
  <c r="K301" i="9"/>
  <c r="G301" i="9"/>
  <c r="E301" i="9"/>
  <c r="D301" i="9"/>
  <c r="K300" i="9"/>
  <c r="G300" i="9"/>
  <c r="E300" i="9"/>
  <c r="D300" i="9"/>
  <c r="K299" i="9"/>
  <c r="G299" i="9"/>
  <c r="E299" i="9"/>
  <c r="D299" i="9"/>
  <c r="K298" i="9"/>
  <c r="G298" i="9"/>
  <c r="E298" i="9"/>
  <c r="D298" i="9"/>
  <c r="K297" i="9"/>
  <c r="G297" i="9"/>
  <c r="E297" i="9"/>
  <c r="D297" i="9"/>
  <c r="K296" i="9"/>
  <c r="G296" i="9"/>
  <c r="E296" i="9"/>
  <c r="D296" i="9"/>
  <c r="K295" i="9"/>
  <c r="G295" i="9"/>
  <c r="E295" i="9"/>
  <c r="D295" i="9"/>
  <c r="K294" i="9"/>
  <c r="G294" i="9"/>
  <c r="E294" i="9"/>
  <c r="D294" i="9"/>
  <c r="K293" i="9"/>
  <c r="G293" i="9"/>
  <c r="E293" i="9"/>
  <c r="D293" i="9"/>
  <c r="K292" i="9"/>
  <c r="G292" i="9"/>
  <c r="E292" i="9"/>
  <c r="D292" i="9"/>
  <c r="K291" i="9"/>
  <c r="G291" i="9"/>
  <c r="E291" i="9"/>
  <c r="D291" i="9"/>
  <c r="K290" i="9"/>
  <c r="G290" i="9"/>
  <c r="E290" i="9"/>
  <c r="D290" i="9"/>
  <c r="K289" i="9"/>
  <c r="G289" i="9"/>
  <c r="E289" i="9"/>
  <c r="D289" i="9"/>
  <c r="K288" i="9"/>
  <c r="G288" i="9"/>
  <c r="E288" i="9"/>
  <c r="D288" i="9"/>
  <c r="K287" i="9"/>
  <c r="G287" i="9"/>
  <c r="E287" i="9"/>
  <c r="D287" i="9"/>
  <c r="K286" i="9"/>
  <c r="G286" i="9"/>
  <c r="E286" i="9"/>
  <c r="D286" i="9"/>
  <c r="K285" i="9"/>
  <c r="G285" i="9"/>
  <c r="E285" i="9"/>
  <c r="D285" i="9"/>
  <c r="K284" i="9"/>
  <c r="G284" i="9"/>
  <c r="E284" i="9"/>
  <c r="D284" i="9"/>
  <c r="K283" i="9"/>
  <c r="G283" i="9"/>
  <c r="E283" i="9"/>
  <c r="D283" i="9"/>
  <c r="K282" i="9"/>
  <c r="G282" i="9"/>
  <c r="E282" i="9"/>
  <c r="D282" i="9"/>
  <c r="K281" i="9"/>
  <c r="G281" i="9"/>
  <c r="E281" i="9"/>
  <c r="D281" i="9"/>
  <c r="K280" i="9"/>
  <c r="G280" i="9"/>
  <c r="E280" i="9"/>
  <c r="D280" i="9"/>
  <c r="K279" i="9"/>
  <c r="G279" i="9"/>
  <c r="E279" i="9"/>
  <c r="D279" i="9"/>
  <c r="K278" i="9"/>
  <c r="G278" i="9"/>
  <c r="E278" i="9"/>
  <c r="D278" i="9"/>
  <c r="K277" i="9"/>
  <c r="G277" i="9"/>
  <c r="E277" i="9"/>
  <c r="D277" i="9"/>
  <c r="K276" i="9"/>
  <c r="G276" i="9"/>
  <c r="E276" i="9"/>
  <c r="D276" i="9"/>
  <c r="K275" i="9"/>
  <c r="G275" i="9"/>
  <c r="E275" i="9"/>
  <c r="D275" i="9"/>
  <c r="K274" i="9"/>
  <c r="G274" i="9"/>
  <c r="E274" i="9"/>
  <c r="D274" i="9"/>
  <c r="K273" i="9"/>
  <c r="G273" i="9"/>
  <c r="E273" i="9"/>
  <c r="D273" i="9"/>
  <c r="K272" i="9"/>
  <c r="G272" i="9"/>
  <c r="E272" i="9"/>
  <c r="D272" i="9"/>
  <c r="K271" i="9"/>
  <c r="G271" i="9"/>
  <c r="E271" i="9"/>
  <c r="D271" i="9"/>
  <c r="K270" i="9"/>
  <c r="G270" i="9"/>
  <c r="E270" i="9"/>
  <c r="D270" i="9"/>
  <c r="K269" i="9"/>
  <c r="G269" i="9"/>
  <c r="E269" i="9"/>
  <c r="D269" i="9"/>
  <c r="K268" i="9"/>
  <c r="G268" i="9"/>
  <c r="E268" i="9"/>
  <c r="D268" i="9"/>
  <c r="K267" i="9"/>
  <c r="G267" i="9"/>
  <c r="E267" i="9"/>
  <c r="D267" i="9"/>
  <c r="K266" i="9"/>
  <c r="G266" i="9"/>
  <c r="E266" i="9"/>
  <c r="D266" i="9"/>
  <c r="K265" i="9"/>
  <c r="G265" i="9"/>
  <c r="E265" i="9"/>
  <c r="D265" i="9"/>
  <c r="K264" i="9"/>
  <c r="G264" i="9"/>
  <c r="E264" i="9"/>
  <c r="D264" i="9"/>
  <c r="K263" i="9"/>
  <c r="G263" i="9"/>
  <c r="E263" i="9"/>
  <c r="D263" i="9"/>
  <c r="K262" i="9"/>
  <c r="G262" i="9"/>
  <c r="E262" i="9"/>
  <c r="D262" i="9"/>
  <c r="K261" i="9"/>
  <c r="G261" i="9"/>
  <c r="E261" i="9"/>
  <c r="D261" i="9"/>
  <c r="K260" i="9"/>
  <c r="G260" i="9"/>
  <c r="E260" i="9"/>
  <c r="D260" i="9"/>
  <c r="K259" i="9"/>
  <c r="G259" i="9"/>
  <c r="E259" i="9"/>
  <c r="D259" i="9"/>
  <c r="K258" i="9"/>
  <c r="G258" i="9"/>
  <c r="E258" i="9"/>
  <c r="D258" i="9"/>
  <c r="K257" i="9"/>
  <c r="G257" i="9"/>
  <c r="E257" i="9"/>
  <c r="D257" i="9"/>
  <c r="K256" i="9"/>
  <c r="G256" i="9"/>
  <c r="E256" i="9"/>
  <c r="D256" i="9"/>
  <c r="K255" i="9"/>
  <c r="G255" i="9"/>
  <c r="E255" i="9"/>
  <c r="D255" i="9"/>
  <c r="K254" i="9"/>
  <c r="G254" i="9"/>
  <c r="E254" i="9"/>
  <c r="D254" i="9"/>
  <c r="K253" i="9"/>
  <c r="G253" i="9"/>
  <c r="E253" i="9"/>
  <c r="D253" i="9"/>
  <c r="K252" i="9"/>
  <c r="G252" i="9"/>
  <c r="E252" i="9"/>
  <c r="D252" i="9"/>
  <c r="K251" i="9"/>
  <c r="G251" i="9"/>
  <c r="E251" i="9"/>
  <c r="D251" i="9"/>
  <c r="K250" i="9"/>
  <c r="G250" i="9"/>
  <c r="E250" i="9"/>
  <c r="D250" i="9"/>
  <c r="K249" i="9"/>
  <c r="G249" i="9"/>
  <c r="E249" i="9"/>
  <c r="D249" i="9"/>
  <c r="K248" i="9"/>
  <c r="G248" i="9"/>
  <c r="E248" i="9"/>
  <c r="D248" i="9"/>
  <c r="K247" i="9"/>
  <c r="G247" i="9"/>
  <c r="E247" i="9"/>
  <c r="D247" i="9"/>
  <c r="K246" i="9"/>
  <c r="G246" i="9"/>
  <c r="E246" i="9"/>
  <c r="D246" i="9"/>
  <c r="K245" i="9"/>
  <c r="G245" i="9"/>
  <c r="E245" i="9"/>
  <c r="D245" i="9"/>
  <c r="K244" i="9"/>
  <c r="G244" i="9"/>
  <c r="E244" i="9"/>
  <c r="D244" i="9"/>
  <c r="K243" i="9"/>
  <c r="G243" i="9"/>
  <c r="E243" i="9"/>
  <c r="D243" i="9"/>
  <c r="K242" i="9"/>
  <c r="G242" i="9"/>
  <c r="E242" i="9"/>
  <c r="D242" i="9"/>
  <c r="K241" i="9"/>
  <c r="G241" i="9"/>
  <c r="E241" i="9"/>
  <c r="D241" i="9"/>
  <c r="K240" i="9"/>
  <c r="G240" i="9"/>
  <c r="E240" i="9"/>
  <c r="D240" i="9"/>
  <c r="K239" i="9"/>
  <c r="G239" i="9"/>
  <c r="E239" i="9"/>
  <c r="D239" i="9"/>
  <c r="K238" i="9"/>
  <c r="G238" i="9"/>
  <c r="E238" i="9"/>
  <c r="D238" i="9"/>
  <c r="K237" i="9"/>
  <c r="G237" i="9"/>
  <c r="E237" i="9"/>
  <c r="D237" i="9"/>
  <c r="K236" i="9"/>
  <c r="G236" i="9"/>
  <c r="E236" i="9"/>
  <c r="D236" i="9"/>
  <c r="K235" i="9"/>
  <c r="G235" i="9"/>
  <c r="E235" i="9"/>
  <c r="D235" i="9"/>
  <c r="K234" i="9"/>
  <c r="G234" i="9"/>
  <c r="E234" i="9"/>
  <c r="D234" i="9"/>
  <c r="K233" i="9"/>
  <c r="G233" i="9"/>
  <c r="E233" i="9"/>
  <c r="D233" i="9"/>
  <c r="K232" i="9"/>
  <c r="G232" i="9"/>
  <c r="E232" i="9"/>
  <c r="D232" i="9"/>
  <c r="K231" i="9"/>
  <c r="G231" i="9"/>
  <c r="E231" i="9"/>
  <c r="D231" i="9"/>
  <c r="K230" i="9"/>
  <c r="G230" i="9"/>
  <c r="E230" i="9"/>
  <c r="D230" i="9"/>
  <c r="K229" i="9"/>
  <c r="G229" i="9"/>
  <c r="E229" i="9"/>
  <c r="D229" i="9"/>
  <c r="K228" i="9"/>
  <c r="G228" i="9"/>
  <c r="E228" i="9"/>
  <c r="D228" i="9"/>
  <c r="K227" i="9"/>
  <c r="G227" i="9"/>
  <c r="E227" i="9"/>
  <c r="D227" i="9"/>
  <c r="K226" i="9"/>
  <c r="G226" i="9"/>
  <c r="E226" i="9"/>
  <c r="D226" i="9"/>
  <c r="K225" i="9"/>
  <c r="G225" i="9"/>
  <c r="E225" i="9"/>
  <c r="D225" i="9"/>
  <c r="K224" i="9"/>
  <c r="G224" i="9"/>
  <c r="E224" i="9"/>
  <c r="D224" i="9"/>
  <c r="K223" i="9"/>
  <c r="G223" i="9"/>
  <c r="E223" i="9"/>
  <c r="D223" i="9"/>
  <c r="K222" i="9"/>
  <c r="G222" i="9"/>
  <c r="E222" i="9"/>
  <c r="D222" i="9"/>
  <c r="K221" i="9"/>
  <c r="G221" i="9"/>
  <c r="E221" i="9"/>
  <c r="D221" i="9"/>
  <c r="K220" i="9"/>
  <c r="G220" i="9"/>
  <c r="E220" i="9"/>
  <c r="D220" i="9"/>
  <c r="K219" i="9"/>
  <c r="G219" i="9"/>
  <c r="E219" i="9"/>
  <c r="D219" i="9"/>
  <c r="K218" i="9"/>
  <c r="G218" i="9"/>
  <c r="E218" i="9"/>
  <c r="D218" i="9"/>
  <c r="K217" i="9"/>
  <c r="G217" i="9"/>
  <c r="E217" i="9"/>
  <c r="D217" i="9"/>
  <c r="K216" i="9"/>
  <c r="G216" i="9"/>
  <c r="E216" i="9"/>
  <c r="D216" i="9"/>
  <c r="K215" i="9"/>
  <c r="G215" i="9"/>
  <c r="E215" i="9"/>
  <c r="D215" i="9"/>
  <c r="K214" i="9"/>
  <c r="G214" i="9"/>
  <c r="E214" i="9"/>
  <c r="D214" i="9"/>
  <c r="K213" i="9"/>
  <c r="G213" i="9"/>
  <c r="E213" i="9"/>
  <c r="D213" i="9"/>
  <c r="K212" i="9"/>
  <c r="G212" i="9"/>
  <c r="E212" i="9"/>
  <c r="D212" i="9"/>
  <c r="K211" i="9"/>
  <c r="G211" i="9"/>
  <c r="E211" i="9"/>
  <c r="D211" i="9"/>
  <c r="K210" i="9"/>
  <c r="G210" i="9"/>
  <c r="E210" i="9"/>
  <c r="D210" i="9"/>
  <c r="K209" i="9"/>
  <c r="G209" i="9"/>
  <c r="E209" i="9"/>
  <c r="D209" i="9"/>
  <c r="K208" i="9"/>
  <c r="G208" i="9"/>
  <c r="E208" i="9"/>
  <c r="D208" i="9"/>
  <c r="K207" i="9"/>
  <c r="G207" i="9"/>
  <c r="E207" i="9"/>
  <c r="D207" i="9"/>
  <c r="K206" i="9"/>
  <c r="G206" i="9"/>
  <c r="E206" i="9"/>
  <c r="D206" i="9"/>
  <c r="K205" i="9"/>
  <c r="G205" i="9"/>
  <c r="E205" i="9"/>
  <c r="D205" i="9"/>
  <c r="K204" i="9"/>
  <c r="G204" i="9"/>
  <c r="E204" i="9"/>
  <c r="D204" i="9"/>
  <c r="K203" i="9"/>
  <c r="G203" i="9"/>
  <c r="E203" i="9"/>
  <c r="D203" i="9"/>
  <c r="K202" i="9"/>
  <c r="G202" i="9"/>
  <c r="E202" i="9"/>
  <c r="D202" i="9"/>
  <c r="K201" i="9"/>
  <c r="G201" i="9"/>
  <c r="E201" i="9"/>
  <c r="D201" i="9"/>
  <c r="K200" i="9"/>
  <c r="G200" i="9"/>
  <c r="E200" i="9"/>
  <c r="D200" i="9"/>
  <c r="K199" i="9"/>
  <c r="G199" i="9"/>
  <c r="E199" i="9"/>
  <c r="D199" i="9"/>
  <c r="K198" i="9"/>
  <c r="G198" i="9"/>
  <c r="E198" i="9"/>
  <c r="D198" i="9"/>
  <c r="K197" i="9"/>
  <c r="G197" i="9"/>
  <c r="E197" i="9"/>
  <c r="D197" i="9"/>
  <c r="K196" i="9"/>
  <c r="G196" i="9"/>
  <c r="E196" i="9"/>
  <c r="D196" i="9"/>
  <c r="K195" i="9"/>
  <c r="G195" i="9"/>
  <c r="E195" i="9"/>
  <c r="D195" i="9"/>
  <c r="K194" i="9"/>
  <c r="G194" i="9"/>
  <c r="E194" i="9"/>
  <c r="D194" i="9"/>
  <c r="K193" i="9"/>
  <c r="G193" i="9"/>
  <c r="E193" i="9"/>
  <c r="D193" i="9"/>
  <c r="K192" i="9"/>
  <c r="G192" i="9"/>
  <c r="E192" i="9"/>
  <c r="D192" i="9"/>
  <c r="K191" i="9"/>
  <c r="G191" i="9"/>
  <c r="E191" i="9"/>
  <c r="D191" i="9"/>
  <c r="K190" i="9"/>
  <c r="G190" i="9"/>
  <c r="E190" i="9"/>
  <c r="D190" i="9"/>
  <c r="K189" i="9"/>
  <c r="G189" i="9"/>
  <c r="E189" i="9"/>
  <c r="D189" i="9"/>
  <c r="K188" i="9"/>
  <c r="G188" i="9"/>
  <c r="E188" i="9"/>
  <c r="D188" i="9"/>
  <c r="K187" i="9"/>
  <c r="G187" i="9"/>
  <c r="E187" i="9"/>
  <c r="D187" i="9"/>
  <c r="K186" i="9"/>
  <c r="G186" i="9"/>
  <c r="E186" i="9"/>
  <c r="D186" i="9"/>
  <c r="K185" i="9"/>
  <c r="G185" i="9"/>
  <c r="E185" i="9"/>
  <c r="D185" i="9"/>
  <c r="K184" i="9"/>
  <c r="G184" i="9"/>
  <c r="E184" i="9"/>
  <c r="D184" i="9"/>
  <c r="K183" i="9"/>
  <c r="G183" i="9"/>
  <c r="E183" i="9"/>
  <c r="D183" i="9"/>
  <c r="K182" i="9"/>
  <c r="G182" i="9"/>
  <c r="E182" i="9"/>
  <c r="D182" i="9"/>
  <c r="K181" i="9"/>
  <c r="G181" i="9"/>
  <c r="E181" i="9"/>
  <c r="D181" i="9"/>
  <c r="K180" i="9"/>
  <c r="G180" i="9"/>
  <c r="E180" i="9"/>
  <c r="D180" i="9"/>
  <c r="K179" i="9"/>
  <c r="G179" i="9"/>
  <c r="E179" i="9"/>
  <c r="D179" i="9"/>
  <c r="K178" i="9"/>
  <c r="G178" i="9"/>
  <c r="E178" i="9"/>
  <c r="D178" i="9"/>
  <c r="K177" i="9"/>
  <c r="G177" i="9"/>
  <c r="E177" i="9"/>
  <c r="D177" i="9"/>
  <c r="K176" i="9"/>
  <c r="G176" i="9"/>
  <c r="E176" i="9"/>
  <c r="D176" i="9"/>
  <c r="K175" i="9"/>
  <c r="G175" i="9"/>
  <c r="E175" i="9"/>
  <c r="D175" i="9"/>
  <c r="K174" i="9"/>
  <c r="G174" i="9"/>
  <c r="E174" i="9"/>
  <c r="D174" i="9"/>
  <c r="K173" i="9"/>
  <c r="G173" i="9"/>
  <c r="E173" i="9"/>
  <c r="D173" i="9"/>
  <c r="K172" i="9"/>
  <c r="G172" i="9"/>
  <c r="E172" i="9"/>
  <c r="D172" i="9"/>
  <c r="K171" i="9"/>
  <c r="G171" i="9"/>
  <c r="E171" i="9"/>
  <c r="D171" i="9"/>
  <c r="K170" i="9"/>
  <c r="G170" i="9"/>
  <c r="E170" i="9"/>
  <c r="D170" i="9"/>
  <c r="K169" i="9"/>
  <c r="G169" i="9"/>
  <c r="E169" i="9"/>
  <c r="D169" i="9"/>
  <c r="K168" i="9"/>
  <c r="G168" i="9"/>
  <c r="E168" i="9"/>
  <c r="D168" i="9"/>
  <c r="K167" i="9"/>
  <c r="G167" i="9"/>
  <c r="E167" i="9"/>
  <c r="D167" i="9"/>
  <c r="K166" i="9"/>
  <c r="G166" i="9"/>
  <c r="E166" i="9"/>
  <c r="D166" i="9"/>
  <c r="K165" i="9"/>
  <c r="G165" i="9"/>
  <c r="E165" i="9"/>
  <c r="D165" i="9"/>
  <c r="K164" i="9"/>
  <c r="G164" i="9"/>
  <c r="E164" i="9"/>
  <c r="D164" i="9"/>
  <c r="K163" i="9"/>
  <c r="G163" i="9"/>
  <c r="E163" i="9"/>
  <c r="D163" i="9"/>
  <c r="K162" i="9"/>
  <c r="G162" i="9"/>
  <c r="E162" i="9"/>
  <c r="D162" i="9"/>
  <c r="K161" i="9"/>
  <c r="G161" i="9"/>
  <c r="E161" i="9"/>
  <c r="D161" i="9"/>
  <c r="K160" i="9"/>
  <c r="G160" i="9"/>
  <c r="E160" i="9"/>
  <c r="D160" i="9"/>
  <c r="K159" i="9"/>
  <c r="G159" i="9"/>
  <c r="E159" i="9"/>
  <c r="D159" i="9"/>
  <c r="K158" i="9"/>
  <c r="G158" i="9"/>
  <c r="E158" i="9"/>
  <c r="D158" i="9"/>
  <c r="K157" i="9"/>
  <c r="G157" i="9"/>
  <c r="E157" i="9"/>
  <c r="D157" i="9"/>
  <c r="K156" i="9"/>
  <c r="G156" i="9"/>
  <c r="E156" i="9"/>
  <c r="D156" i="9"/>
  <c r="K155" i="9"/>
  <c r="G155" i="9"/>
  <c r="E155" i="9"/>
  <c r="D155" i="9"/>
  <c r="K154" i="9"/>
  <c r="G154" i="9"/>
  <c r="E154" i="9"/>
  <c r="D154" i="9"/>
  <c r="K153" i="9"/>
  <c r="G153" i="9"/>
  <c r="E153" i="9"/>
  <c r="D153" i="9"/>
  <c r="K152" i="9"/>
  <c r="G152" i="9"/>
  <c r="E152" i="9"/>
  <c r="D152" i="9"/>
  <c r="K151" i="9"/>
  <c r="G151" i="9"/>
  <c r="E151" i="9"/>
  <c r="D151" i="9"/>
  <c r="K150" i="9"/>
  <c r="G150" i="9"/>
  <c r="E150" i="9"/>
  <c r="D150" i="9"/>
  <c r="K149" i="9"/>
  <c r="G149" i="9"/>
  <c r="E149" i="9"/>
  <c r="D149" i="9"/>
  <c r="K148" i="9"/>
  <c r="G148" i="9"/>
  <c r="E148" i="9"/>
  <c r="D148" i="9"/>
  <c r="K147" i="9"/>
  <c r="G147" i="9"/>
  <c r="E147" i="9"/>
  <c r="D147" i="9"/>
  <c r="K146" i="9"/>
  <c r="G146" i="9"/>
  <c r="E146" i="9"/>
  <c r="D146" i="9"/>
  <c r="K145" i="9"/>
  <c r="G145" i="9"/>
  <c r="E145" i="9"/>
  <c r="D145" i="9"/>
  <c r="K144" i="9"/>
  <c r="G144" i="9"/>
  <c r="E144" i="9"/>
  <c r="D144" i="9"/>
  <c r="K143" i="9"/>
  <c r="G143" i="9"/>
  <c r="E143" i="9"/>
  <c r="D143" i="9"/>
  <c r="K142" i="9"/>
  <c r="G142" i="9"/>
  <c r="E142" i="9"/>
  <c r="D142" i="9"/>
  <c r="K141" i="9"/>
  <c r="G141" i="9"/>
  <c r="E141" i="9"/>
  <c r="D141" i="9"/>
  <c r="K140" i="9"/>
  <c r="G140" i="9"/>
  <c r="E140" i="9"/>
  <c r="D140" i="9"/>
  <c r="K139" i="9"/>
  <c r="G139" i="9"/>
  <c r="E139" i="9"/>
  <c r="D139" i="9"/>
  <c r="K138" i="9"/>
  <c r="G138" i="9"/>
  <c r="E138" i="9"/>
  <c r="D138" i="9"/>
  <c r="K137" i="9"/>
  <c r="G137" i="9"/>
  <c r="E137" i="9"/>
  <c r="D137" i="9"/>
  <c r="K136" i="9"/>
  <c r="G136" i="9"/>
  <c r="E136" i="9"/>
  <c r="D136" i="9"/>
  <c r="K135" i="9"/>
  <c r="G135" i="9"/>
  <c r="E135" i="9"/>
  <c r="D135" i="9"/>
  <c r="K134" i="9"/>
  <c r="G134" i="9"/>
  <c r="E134" i="9"/>
  <c r="D134" i="9"/>
  <c r="K133" i="9"/>
  <c r="G133" i="9"/>
  <c r="E133" i="9"/>
  <c r="D133" i="9"/>
  <c r="K132" i="9"/>
  <c r="G132" i="9"/>
  <c r="E132" i="9"/>
  <c r="D132" i="9"/>
  <c r="K131" i="9"/>
  <c r="G131" i="9"/>
  <c r="E131" i="9"/>
  <c r="D131" i="9"/>
  <c r="K130" i="9"/>
  <c r="G130" i="9"/>
  <c r="E130" i="9"/>
  <c r="D130" i="9"/>
  <c r="K129" i="9"/>
  <c r="G129" i="9"/>
  <c r="E129" i="9"/>
  <c r="D129" i="9"/>
  <c r="K128" i="9"/>
  <c r="G128" i="9"/>
  <c r="E128" i="9"/>
  <c r="D128" i="9"/>
  <c r="K127" i="9"/>
  <c r="G127" i="9"/>
  <c r="E127" i="9"/>
  <c r="D127" i="9"/>
  <c r="K126" i="9"/>
  <c r="G126" i="9"/>
  <c r="E126" i="9"/>
  <c r="D126" i="9"/>
  <c r="K125" i="9"/>
  <c r="G125" i="9"/>
  <c r="E125" i="9"/>
  <c r="D125" i="9"/>
  <c r="K124" i="9"/>
  <c r="G124" i="9"/>
  <c r="E124" i="9"/>
  <c r="D124" i="9"/>
  <c r="K123" i="9"/>
  <c r="G123" i="9"/>
  <c r="E123" i="9"/>
  <c r="D123" i="9"/>
  <c r="K122" i="9"/>
  <c r="G122" i="9"/>
  <c r="E122" i="9"/>
  <c r="D122" i="9"/>
  <c r="K121" i="9"/>
  <c r="G121" i="9"/>
  <c r="E121" i="9"/>
  <c r="D121" i="9"/>
  <c r="K120" i="9"/>
  <c r="G120" i="9"/>
  <c r="E120" i="9"/>
  <c r="D120" i="9"/>
  <c r="K119" i="9"/>
  <c r="G119" i="9"/>
  <c r="E119" i="9"/>
  <c r="D119" i="9"/>
  <c r="K118" i="9"/>
  <c r="G118" i="9"/>
  <c r="E118" i="9"/>
  <c r="D118" i="9"/>
  <c r="K117" i="9"/>
  <c r="G117" i="9"/>
  <c r="E117" i="9"/>
  <c r="D117" i="9"/>
  <c r="K116" i="9"/>
  <c r="G116" i="9"/>
  <c r="E116" i="9"/>
  <c r="D116" i="9"/>
  <c r="K115" i="9"/>
  <c r="G115" i="9"/>
  <c r="E115" i="9"/>
  <c r="D115" i="9"/>
  <c r="K114" i="9"/>
  <c r="G114" i="9"/>
  <c r="E114" i="9"/>
  <c r="D114" i="9"/>
  <c r="K113" i="9"/>
  <c r="G113" i="9"/>
  <c r="E113" i="9"/>
  <c r="D113" i="9"/>
  <c r="K112" i="9"/>
  <c r="G112" i="9"/>
  <c r="E112" i="9"/>
  <c r="D112" i="9"/>
  <c r="K111" i="9"/>
  <c r="G111" i="9"/>
  <c r="E111" i="9"/>
  <c r="D111" i="9"/>
  <c r="K110" i="9"/>
  <c r="G110" i="9"/>
  <c r="E110" i="9"/>
  <c r="D110" i="9"/>
  <c r="K109" i="9"/>
  <c r="G109" i="9"/>
  <c r="E109" i="9"/>
  <c r="D109" i="9"/>
  <c r="K108" i="9"/>
  <c r="G108" i="9"/>
  <c r="E108" i="9"/>
  <c r="D108" i="9"/>
  <c r="K107" i="9"/>
  <c r="G107" i="9"/>
  <c r="E107" i="9"/>
  <c r="D107" i="9"/>
  <c r="K106" i="9"/>
  <c r="G106" i="9"/>
  <c r="E106" i="9"/>
  <c r="D106" i="9"/>
  <c r="K105" i="9"/>
  <c r="G105" i="9"/>
  <c r="E105" i="9"/>
  <c r="D105" i="9"/>
  <c r="K104" i="9"/>
  <c r="G104" i="9"/>
  <c r="E104" i="9"/>
  <c r="D104" i="9"/>
  <c r="K103" i="9"/>
  <c r="G103" i="9"/>
  <c r="E103" i="9"/>
  <c r="D103" i="9"/>
  <c r="K102" i="9"/>
  <c r="G102" i="9"/>
  <c r="E102" i="9"/>
  <c r="D102" i="9"/>
  <c r="K101" i="9"/>
  <c r="G101" i="9"/>
  <c r="E101" i="9"/>
  <c r="D101" i="9"/>
  <c r="K100" i="9"/>
  <c r="G100" i="9"/>
  <c r="E100" i="9"/>
  <c r="D100" i="9"/>
  <c r="K99" i="9"/>
  <c r="G99" i="9"/>
  <c r="E99" i="9"/>
  <c r="D99" i="9"/>
  <c r="K98" i="9"/>
  <c r="G98" i="9"/>
  <c r="E98" i="9"/>
  <c r="D98" i="9"/>
  <c r="K97" i="9"/>
  <c r="G97" i="9"/>
  <c r="E97" i="9"/>
  <c r="D97" i="9"/>
  <c r="K96" i="9"/>
  <c r="G96" i="9"/>
  <c r="E96" i="9"/>
  <c r="D96" i="9"/>
  <c r="K95" i="9"/>
  <c r="G95" i="9"/>
  <c r="E95" i="9"/>
  <c r="D95" i="9"/>
  <c r="K94" i="9"/>
  <c r="G94" i="9"/>
  <c r="E94" i="9"/>
  <c r="D94" i="9"/>
  <c r="K93" i="9"/>
  <c r="G93" i="9"/>
  <c r="E93" i="9"/>
  <c r="D93" i="9"/>
  <c r="K92" i="9"/>
  <c r="G92" i="9"/>
  <c r="E92" i="9"/>
  <c r="D92" i="9"/>
  <c r="K91" i="9"/>
  <c r="G91" i="9"/>
  <c r="E91" i="9"/>
  <c r="D91" i="9"/>
  <c r="K90" i="9"/>
  <c r="G90" i="9"/>
  <c r="E90" i="9"/>
  <c r="D90" i="9"/>
  <c r="K89" i="9"/>
  <c r="G89" i="9"/>
  <c r="E89" i="9"/>
  <c r="D89" i="9"/>
  <c r="K88" i="9"/>
  <c r="G88" i="9"/>
  <c r="E88" i="9"/>
  <c r="D88" i="9"/>
  <c r="K87" i="9"/>
  <c r="G87" i="9"/>
  <c r="E87" i="9"/>
  <c r="D87" i="9"/>
  <c r="K86" i="9"/>
  <c r="G86" i="9"/>
  <c r="E86" i="9"/>
  <c r="D86" i="9"/>
  <c r="K85" i="9"/>
  <c r="G85" i="9"/>
  <c r="E85" i="9"/>
  <c r="D85" i="9"/>
  <c r="K84" i="9"/>
  <c r="G84" i="9"/>
  <c r="E84" i="9"/>
  <c r="D84" i="9"/>
  <c r="K83" i="9"/>
  <c r="G83" i="9"/>
  <c r="E83" i="9"/>
  <c r="D83" i="9"/>
  <c r="K82" i="9"/>
  <c r="G82" i="9"/>
  <c r="E82" i="9"/>
  <c r="D82" i="9"/>
  <c r="K81" i="9"/>
  <c r="G81" i="9"/>
  <c r="E81" i="9"/>
  <c r="D81" i="9"/>
  <c r="K80" i="9"/>
  <c r="G80" i="9"/>
  <c r="E80" i="9"/>
  <c r="D80" i="9"/>
  <c r="K79" i="9"/>
  <c r="G79" i="9"/>
  <c r="E79" i="9"/>
  <c r="D79" i="9"/>
  <c r="K78" i="9"/>
  <c r="G78" i="9"/>
  <c r="E78" i="9"/>
  <c r="D78" i="9"/>
  <c r="K77" i="9"/>
  <c r="G77" i="9"/>
  <c r="E77" i="9"/>
  <c r="D77" i="9"/>
  <c r="K76" i="9"/>
  <c r="G76" i="9"/>
  <c r="E76" i="9"/>
  <c r="D76" i="9"/>
  <c r="K75" i="9"/>
  <c r="G75" i="9"/>
  <c r="E75" i="9"/>
  <c r="D75" i="9"/>
  <c r="K74" i="9"/>
  <c r="G74" i="9"/>
  <c r="E74" i="9"/>
  <c r="D74" i="9"/>
  <c r="K73" i="9"/>
  <c r="G73" i="9"/>
  <c r="E73" i="9"/>
  <c r="D73" i="9"/>
  <c r="K72" i="9"/>
  <c r="G72" i="9"/>
  <c r="E72" i="9"/>
  <c r="D72" i="9"/>
  <c r="K71" i="9"/>
  <c r="G71" i="9"/>
  <c r="E71" i="9"/>
  <c r="D71" i="9"/>
  <c r="K70" i="9"/>
  <c r="G70" i="9"/>
  <c r="E70" i="9"/>
  <c r="D70" i="9"/>
  <c r="K69" i="9"/>
  <c r="G69" i="9"/>
  <c r="E69" i="9"/>
  <c r="D69" i="9"/>
  <c r="K68" i="9"/>
  <c r="G68" i="9"/>
  <c r="E68" i="9"/>
  <c r="D68" i="9"/>
  <c r="K67" i="9"/>
  <c r="G67" i="9"/>
  <c r="E67" i="9"/>
  <c r="D67" i="9"/>
  <c r="K66" i="9"/>
  <c r="G66" i="9"/>
  <c r="E66" i="9"/>
  <c r="D66" i="9"/>
  <c r="K65" i="9"/>
  <c r="G65" i="9"/>
  <c r="E65" i="9"/>
  <c r="D65" i="9"/>
  <c r="K64" i="9"/>
  <c r="G64" i="9"/>
  <c r="E64" i="9"/>
  <c r="D64" i="9"/>
  <c r="K63" i="9"/>
  <c r="G63" i="9"/>
  <c r="E63" i="9"/>
  <c r="D63" i="9"/>
  <c r="K62" i="9"/>
  <c r="G62" i="9"/>
  <c r="E62" i="9"/>
  <c r="D62" i="9"/>
  <c r="K61" i="9"/>
  <c r="G61" i="9"/>
  <c r="E61" i="9"/>
  <c r="D61" i="9"/>
  <c r="K60" i="9"/>
  <c r="G60" i="9"/>
  <c r="E60" i="9"/>
  <c r="D60" i="9"/>
  <c r="K59" i="9"/>
  <c r="G59" i="9"/>
  <c r="E59" i="9"/>
  <c r="D59" i="9"/>
  <c r="K58" i="9"/>
  <c r="G58" i="9"/>
  <c r="E58" i="9"/>
  <c r="D58" i="9"/>
  <c r="K57" i="9"/>
  <c r="G57" i="9"/>
  <c r="E57" i="9"/>
  <c r="D57" i="9"/>
  <c r="K56" i="9"/>
  <c r="G56" i="9"/>
  <c r="E56" i="9"/>
  <c r="D56" i="9"/>
  <c r="K55" i="9"/>
  <c r="G55" i="9"/>
  <c r="E55" i="9"/>
  <c r="D55" i="9"/>
  <c r="K54" i="9"/>
  <c r="G54" i="9"/>
  <c r="E54" i="9"/>
  <c r="D54" i="9"/>
  <c r="K53" i="9"/>
  <c r="G53" i="9"/>
  <c r="E53" i="9"/>
  <c r="D53" i="9"/>
  <c r="K52" i="9"/>
  <c r="G52" i="9"/>
  <c r="E52" i="9"/>
  <c r="D52" i="9"/>
  <c r="K51" i="9"/>
  <c r="G51" i="9"/>
  <c r="E51" i="9"/>
  <c r="D51" i="9"/>
  <c r="K50" i="9"/>
  <c r="G50" i="9"/>
  <c r="E50" i="9"/>
  <c r="D50" i="9"/>
  <c r="K49" i="9"/>
  <c r="G49" i="9"/>
  <c r="E49" i="9"/>
  <c r="D49" i="9"/>
  <c r="K48" i="9"/>
  <c r="G48" i="9"/>
  <c r="E48" i="9"/>
  <c r="D48" i="9"/>
  <c r="K47" i="9"/>
  <c r="G47" i="9"/>
  <c r="E47" i="9"/>
  <c r="D47" i="9"/>
  <c r="K46" i="9"/>
  <c r="G46" i="9"/>
  <c r="E46" i="9"/>
  <c r="D46" i="9"/>
  <c r="K45" i="9"/>
  <c r="G45" i="9"/>
  <c r="E45" i="9"/>
  <c r="D45" i="9"/>
  <c r="K44" i="9"/>
  <c r="G44" i="9"/>
  <c r="E44" i="9"/>
  <c r="D44" i="9"/>
  <c r="K43" i="9"/>
  <c r="G43" i="9"/>
  <c r="E43" i="9"/>
  <c r="D43" i="9"/>
  <c r="K42" i="9"/>
  <c r="G42" i="9"/>
  <c r="E42" i="9"/>
  <c r="D42" i="9"/>
  <c r="K41" i="9"/>
  <c r="G41" i="9"/>
  <c r="E41" i="9"/>
  <c r="D41" i="9"/>
  <c r="K40" i="9"/>
  <c r="G40" i="9"/>
  <c r="E40" i="9"/>
  <c r="D40" i="9"/>
  <c r="K39" i="9"/>
  <c r="G39" i="9"/>
  <c r="E39" i="9"/>
  <c r="D39" i="9"/>
  <c r="K38" i="9"/>
  <c r="G38" i="9"/>
  <c r="E38" i="9"/>
  <c r="D38" i="9"/>
  <c r="K37" i="9"/>
  <c r="G37" i="9"/>
  <c r="E37" i="9"/>
  <c r="D37" i="9"/>
  <c r="K36" i="9"/>
  <c r="G36" i="9"/>
  <c r="E36" i="9"/>
  <c r="D36" i="9"/>
  <c r="K35" i="9"/>
  <c r="G35" i="9"/>
  <c r="E35" i="9"/>
  <c r="D35" i="9"/>
  <c r="K34" i="9"/>
  <c r="G34" i="9"/>
  <c r="E34" i="9"/>
  <c r="D34" i="9"/>
  <c r="K33" i="9"/>
  <c r="G33" i="9"/>
  <c r="E33" i="9"/>
  <c r="D33" i="9"/>
  <c r="K32" i="9"/>
  <c r="G32" i="9"/>
  <c r="E32" i="9"/>
  <c r="D32" i="9"/>
  <c r="K31" i="9"/>
  <c r="G31" i="9"/>
  <c r="E31" i="9"/>
  <c r="D31" i="9"/>
  <c r="K30" i="9"/>
  <c r="G30" i="9"/>
  <c r="E30" i="9"/>
  <c r="D30" i="9"/>
  <c r="K29" i="9"/>
  <c r="G29" i="9"/>
  <c r="E29" i="9"/>
  <c r="D29" i="9"/>
  <c r="K28" i="9"/>
  <c r="G28" i="9"/>
  <c r="E28" i="9"/>
  <c r="D28" i="9"/>
  <c r="K27" i="9"/>
  <c r="G27" i="9"/>
  <c r="E27" i="9"/>
  <c r="D27" i="9"/>
  <c r="K26" i="9"/>
  <c r="G26" i="9"/>
  <c r="E26" i="9"/>
  <c r="D26" i="9"/>
  <c r="K25" i="9"/>
  <c r="G25" i="9"/>
  <c r="E25" i="9"/>
  <c r="D25" i="9"/>
  <c r="K24" i="9"/>
  <c r="G24" i="9"/>
  <c r="E24" i="9"/>
  <c r="D24" i="9"/>
  <c r="K23" i="9"/>
  <c r="G23" i="9"/>
  <c r="E23" i="9"/>
  <c r="D23" i="9"/>
  <c r="K22" i="9"/>
  <c r="G22" i="9"/>
  <c r="E22" i="9"/>
  <c r="D22" i="9"/>
  <c r="K21" i="9"/>
  <c r="G21" i="9"/>
  <c r="E21" i="9"/>
  <c r="D21" i="9"/>
  <c r="K20" i="9"/>
  <c r="G20" i="9"/>
  <c r="E20" i="9"/>
  <c r="D20" i="9"/>
  <c r="K19" i="9"/>
  <c r="G19" i="9"/>
  <c r="E19" i="9"/>
  <c r="D19" i="9"/>
  <c r="K18" i="9"/>
  <c r="G18" i="9"/>
  <c r="E18" i="9"/>
  <c r="D18" i="9"/>
  <c r="K17" i="9"/>
  <c r="G17" i="9"/>
  <c r="E17" i="9"/>
  <c r="D17" i="9"/>
  <c r="K16" i="9"/>
  <c r="G16" i="9"/>
  <c r="E16" i="9"/>
  <c r="D16" i="9"/>
  <c r="K15" i="9"/>
  <c r="G15" i="9"/>
  <c r="E15" i="9"/>
  <c r="D15" i="9"/>
  <c r="K14" i="9"/>
  <c r="G14" i="9"/>
  <c r="E14" i="9"/>
  <c r="D14" i="9"/>
  <c r="K13" i="9"/>
  <c r="G13" i="9"/>
  <c r="E13" i="9"/>
  <c r="D13" i="9"/>
  <c r="K12" i="9"/>
  <c r="G12" i="9"/>
  <c r="E12" i="9"/>
  <c r="D12" i="9"/>
  <c r="K11" i="9"/>
  <c r="G11" i="9"/>
  <c r="E11" i="9"/>
  <c r="D11" i="9"/>
  <c r="K10" i="9"/>
  <c r="G10" i="9"/>
  <c r="E10" i="9"/>
  <c r="D10" i="9"/>
  <c r="K9" i="9"/>
  <c r="G9" i="9"/>
  <c r="E9" i="9"/>
  <c r="D9" i="9"/>
  <c r="K8" i="9"/>
  <c r="G8" i="9"/>
  <c r="E8" i="9"/>
  <c r="D8" i="9"/>
  <c r="K7" i="9"/>
  <c r="G7" i="9"/>
  <c r="E7" i="9"/>
  <c r="D7" i="9"/>
  <c r="K6" i="9"/>
  <c r="G6" i="9"/>
  <c r="E6" i="9"/>
  <c r="D6" i="9"/>
  <c r="K5" i="9"/>
  <c r="G5" i="9"/>
  <c r="E5" i="9"/>
  <c r="D5" i="9"/>
  <c r="K4" i="9"/>
  <c r="G4" i="9"/>
  <c r="E4" i="9"/>
  <c r="D4" i="9"/>
  <c r="K3" i="9"/>
  <c r="K2" i="9"/>
  <c r="T95" i="8"/>
  <c r="T94" i="8"/>
  <c r="T93" i="8"/>
  <c r="T92" i="8"/>
  <c r="T91" i="8"/>
  <c r="T90" i="8"/>
  <c r="T89" i="8"/>
  <c r="T88"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T9" i="8"/>
  <c r="T8" i="8"/>
  <c r="T7" i="8"/>
  <c r="T6" i="8"/>
  <c r="T5" i="8"/>
  <c r="T4" i="8"/>
  <c r="T3" i="8"/>
  <c r="L17" i="6"/>
  <c r="L16" i="6"/>
  <c r="L15" i="6"/>
  <c r="L14" i="6"/>
  <c r="L12" i="6"/>
  <c r="L11" i="6"/>
  <c r="L10" i="6"/>
  <c r="L9" i="6"/>
  <c r="L8" i="6"/>
  <c r="L7" i="6"/>
  <c r="L6" i="6"/>
  <c r="L5" i="6"/>
  <c r="L4" i="6"/>
  <c r="L3" i="6"/>
  <c r="L2" i="6"/>
  <c r="A6" i="5"/>
  <c r="A5" i="5"/>
  <c r="A4" i="5"/>
  <c r="A3" i="5"/>
  <c r="A2" i="5"/>
  <c r="L2499" i="3"/>
  <c r="M2499" i="3" s="1"/>
  <c r="J2499" i="3"/>
  <c r="L2498" i="3"/>
  <c r="M2498" i="3" s="1"/>
  <c r="J2498" i="3"/>
  <c r="L2497" i="3"/>
  <c r="M2497" i="3" s="1"/>
  <c r="J2497" i="3"/>
  <c r="L2496" i="3"/>
  <c r="M2496" i="3" s="1"/>
  <c r="J2496" i="3"/>
  <c r="L2495" i="3"/>
  <c r="M2495" i="3" s="1"/>
  <c r="J2495" i="3"/>
  <c r="L2494" i="3"/>
  <c r="M2494" i="3" s="1"/>
  <c r="J2494" i="3"/>
  <c r="L2493" i="3"/>
  <c r="M2493" i="3" s="1"/>
  <c r="J2493" i="3"/>
  <c r="L2492" i="3"/>
  <c r="M2492" i="3" s="1"/>
  <c r="J2492" i="3"/>
  <c r="L2491" i="3"/>
  <c r="M2491" i="3" s="1"/>
  <c r="J2491" i="3"/>
  <c r="L2490" i="3"/>
  <c r="M2490" i="3" s="1"/>
  <c r="J2490" i="3"/>
  <c r="L2489" i="3"/>
  <c r="M2489" i="3" s="1"/>
  <c r="J2489" i="3"/>
  <c r="L2488" i="3"/>
  <c r="M2488" i="3" s="1"/>
  <c r="J2488" i="3"/>
  <c r="L2487" i="3"/>
  <c r="M2487" i="3" s="1"/>
  <c r="J2487" i="3"/>
  <c r="L2486" i="3"/>
  <c r="M2486" i="3" s="1"/>
  <c r="J2486" i="3"/>
  <c r="L2485" i="3"/>
  <c r="M2485" i="3" s="1"/>
  <c r="J2485" i="3"/>
  <c r="L2484" i="3"/>
  <c r="M2484" i="3" s="1"/>
  <c r="J2484" i="3"/>
  <c r="L2483" i="3"/>
  <c r="M2483" i="3" s="1"/>
  <c r="J2483" i="3"/>
  <c r="L2482" i="3"/>
  <c r="M2482" i="3" s="1"/>
  <c r="J2482" i="3"/>
  <c r="L2481" i="3"/>
  <c r="M2481" i="3" s="1"/>
  <c r="J2481" i="3"/>
  <c r="L2480" i="3"/>
  <c r="M2480" i="3" s="1"/>
  <c r="J2480" i="3"/>
  <c r="L2479" i="3"/>
  <c r="M2479" i="3" s="1"/>
  <c r="J2479" i="3"/>
  <c r="L2478" i="3"/>
  <c r="M2478" i="3" s="1"/>
  <c r="J2478" i="3"/>
  <c r="L2477" i="3"/>
  <c r="M2477" i="3" s="1"/>
  <c r="J2477" i="3"/>
  <c r="L2476" i="3"/>
  <c r="M2476" i="3" s="1"/>
  <c r="J2476" i="3"/>
  <c r="L2475" i="3"/>
  <c r="M2475" i="3" s="1"/>
  <c r="J2475" i="3"/>
  <c r="L2474" i="3"/>
  <c r="M2474" i="3" s="1"/>
  <c r="J2474" i="3"/>
  <c r="L2473" i="3"/>
  <c r="M2473" i="3" s="1"/>
  <c r="J2473" i="3"/>
  <c r="L2472" i="3"/>
  <c r="M2472" i="3" s="1"/>
  <c r="J2472" i="3"/>
  <c r="L2471" i="3"/>
  <c r="M2471" i="3" s="1"/>
  <c r="J2471" i="3"/>
  <c r="L2470" i="3"/>
  <c r="M2470" i="3" s="1"/>
  <c r="J2470" i="3"/>
  <c r="L2469" i="3"/>
  <c r="M2469" i="3" s="1"/>
  <c r="J2469" i="3"/>
  <c r="L2468" i="3"/>
  <c r="M2468" i="3" s="1"/>
  <c r="J2468" i="3"/>
  <c r="L2467" i="3"/>
  <c r="M2467" i="3" s="1"/>
  <c r="J2467" i="3"/>
  <c r="L2466" i="3"/>
  <c r="M2466" i="3" s="1"/>
  <c r="J2466" i="3"/>
  <c r="L2465" i="3"/>
  <c r="M2465" i="3" s="1"/>
  <c r="J2465" i="3"/>
  <c r="L2464" i="3"/>
  <c r="M2464" i="3" s="1"/>
  <c r="J2464" i="3"/>
  <c r="L2463" i="3"/>
  <c r="M2463" i="3" s="1"/>
  <c r="J2463" i="3"/>
  <c r="L2462" i="3"/>
  <c r="M2462" i="3" s="1"/>
  <c r="J2462" i="3"/>
  <c r="L2461" i="3"/>
  <c r="M2461" i="3" s="1"/>
  <c r="J2461" i="3"/>
  <c r="L2460" i="3"/>
  <c r="M2460" i="3" s="1"/>
  <c r="J2460" i="3"/>
  <c r="L2459" i="3"/>
  <c r="M2459" i="3" s="1"/>
  <c r="J2459" i="3"/>
  <c r="L2458" i="3"/>
  <c r="M2458" i="3" s="1"/>
  <c r="J2458" i="3"/>
  <c r="L2457" i="3"/>
  <c r="M2457" i="3" s="1"/>
  <c r="J2457" i="3"/>
  <c r="L2456" i="3"/>
  <c r="M2456" i="3" s="1"/>
  <c r="J2456" i="3"/>
  <c r="L2455" i="3"/>
  <c r="M2455" i="3" s="1"/>
  <c r="J2455" i="3"/>
  <c r="L2454" i="3"/>
  <c r="M2454" i="3" s="1"/>
  <c r="J2454" i="3"/>
  <c r="L2453" i="3"/>
  <c r="M2453" i="3" s="1"/>
  <c r="J2453" i="3"/>
  <c r="L2452" i="3"/>
  <c r="M2452" i="3" s="1"/>
  <c r="J2452" i="3"/>
  <c r="L2451" i="3"/>
  <c r="M2451" i="3" s="1"/>
  <c r="J2451" i="3"/>
  <c r="L2450" i="3"/>
  <c r="M2450" i="3" s="1"/>
  <c r="J2450" i="3"/>
  <c r="L2449" i="3"/>
  <c r="M2449" i="3" s="1"/>
  <c r="J2449" i="3"/>
  <c r="L2448" i="3"/>
  <c r="M2448" i="3" s="1"/>
  <c r="J2448" i="3"/>
  <c r="L2447" i="3"/>
  <c r="M2447" i="3" s="1"/>
  <c r="J2447" i="3"/>
  <c r="L2446" i="3"/>
  <c r="M2446" i="3" s="1"/>
  <c r="J2446" i="3"/>
  <c r="L2445" i="3"/>
  <c r="M2445" i="3" s="1"/>
  <c r="J2445" i="3"/>
  <c r="L2444" i="3"/>
  <c r="M2444" i="3" s="1"/>
  <c r="J2444" i="3"/>
  <c r="L2443" i="3"/>
  <c r="M2443" i="3" s="1"/>
  <c r="J2443" i="3"/>
  <c r="L2442" i="3"/>
  <c r="M2442" i="3" s="1"/>
  <c r="J2442" i="3"/>
  <c r="L2441" i="3"/>
  <c r="M2441" i="3" s="1"/>
  <c r="J2441" i="3"/>
  <c r="L2440" i="3"/>
  <c r="M2440" i="3" s="1"/>
  <c r="J2440" i="3"/>
  <c r="L2439" i="3"/>
  <c r="M2439" i="3" s="1"/>
  <c r="J2439" i="3"/>
  <c r="L2438" i="3"/>
  <c r="M2438" i="3" s="1"/>
  <c r="J2438" i="3"/>
  <c r="L2437" i="3"/>
  <c r="M2437" i="3" s="1"/>
  <c r="J2437" i="3"/>
  <c r="L2436" i="3"/>
  <c r="M2436" i="3" s="1"/>
  <c r="J2436" i="3"/>
  <c r="L2435" i="3"/>
  <c r="M2435" i="3" s="1"/>
  <c r="J2435" i="3"/>
  <c r="L2434" i="3"/>
  <c r="M2434" i="3" s="1"/>
  <c r="J2434" i="3"/>
  <c r="L2433" i="3"/>
  <c r="M2433" i="3" s="1"/>
  <c r="J2433" i="3"/>
  <c r="L2432" i="3"/>
  <c r="M2432" i="3" s="1"/>
  <c r="J2432" i="3"/>
  <c r="L2431" i="3"/>
  <c r="M2431" i="3" s="1"/>
  <c r="J2431" i="3"/>
  <c r="L2430" i="3"/>
  <c r="M2430" i="3" s="1"/>
  <c r="J2430" i="3"/>
  <c r="L2429" i="3"/>
  <c r="M2429" i="3" s="1"/>
  <c r="J2429" i="3"/>
  <c r="L2428" i="3"/>
  <c r="M2428" i="3" s="1"/>
  <c r="J2428" i="3"/>
  <c r="L2427" i="3"/>
  <c r="M2427" i="3" s="1"/>
  <c r="J2427" i="3"/>
  <c r="L2426" i="3"/>
  <c r="M2426" i="3" s="1"/>
  <c r="J2426" i="3"/>
  <c r="L2425" i="3"/>
  <c r="M2425" i="3" s="1"/>
  <c r="J2425" i="3"/>
  <c r="L2424" i="3"/>
  <c r="M2424" i="3" s="1"/>
  <c r="J2424" i="3"/>
  <c r="L2423" i="3"/>
  <c r="M2423" i="3" s="1"/>
  <c r="J2423" i="3"/>
  <c r="L2422" i="3"/>
  <c r="M2422" i="3" s="1"/>
  <c r="J2422" i="3"/>
  <c r="L2421" i="3"/>
  <c r="M2421" i="3" s="1"/>
  <c r="J2421" i="3"/>
  <c r="L2420" i="3"/>
  <c r="M2420" i="3" s="1"/>
  <c r="J2420" i="3"/>
  <c r="L2419" i="3"/>
  <c r="M2419" i="3" s="1"/>
  <c r="J2419" i="3"/>
  <c r="L2418" i="3"/>
  <c r="M2418" i="3" s="1"/>
  <c r="J2418" i="3"/>
  <c r="L2417" i="3"/>
  <c r="M2417" i="3" s="1"/>
  <c r="J2417" i="3"/>
  <c r="L2416" i="3"/>
  <c r="M2416" i="3" s="1"/>
  <c r="J2416" i="3"/>
  <c r="L2415" i="3"/>
  <c r="M2415" i="3" s="1"/>
  <c r="J2415" i="3"/>
  <c r="L2414" i="3"/>
  <c r="M2414" i="3" s="1"/>
  <c r="J2414" i="3"/>
  <c r="L2413" i="3"/>
  <c r="M2413" i="3" s="1"/>
  <c r="J2413" i="3"/>
  <c r="L2412" i="3"/>
  <c r="M2412" i="3" s="1"/>
  <c r="J2412" i="3"/>
  <c r="L2411" i="3"/>
  <c r="M2411" i="3" s="1"/>
  <c r="J2411" i="3"/>
  <c r="L2410" i="3"/>
  <c r="M2410" i="3" s="1"/>
  <c r="J2410" i="3"/>
  <c r="L2409" i="3"/>
  <c r="M2409" i="3" s="1"/>
  <c r="J2409" i="3"/>
  <c r="L2408" i="3"/>
  <c r="M2408" i="3" s="1"/>
  <c r="J2408" i="3"/>
  <c r="L2407" i="3"/>
  <c r="M2407" i="3" s="1"/>
  <c r="J2407" i="3"/>
  <c r="L2406" i="3"/>
  <c r="M2406" i="3" s="1"/>
  <c r="J2406" i="3"/>
  <c r="L2405" i="3"/>
  <c r="M2405" i="3" s="1"/>
  <c r="J2405" i="3"/>
  <c r="L2404" i="3"/>
  <c r="M2404" i="3" s="1"/>
  <c r="J2404" i="3"/>
  <c r="L2403" i="3"/>
  <c r="M2403" i="3" s="1"/>
  <c r="J2403" i="3"/>
  <c r="L2402" i="3"/>
  <c r="M2402" i="3" s="1"/>
  <c r="J2402" i="3"/>
  <c r="L2401" i="3"/>
  <c r="M2401" i="3" s="1"/>
  <c r="J2401" i="3"/>
  <c r="L2400" i="3"/>
  <c r="M2400" i="3" s="1"/>
  <c r="J2400" i="3"/>
  <c r="L2399" i="3"/>
  <c r="M2399" i="3" s="1"/>
  <c r="J2399" i="3"/>
  <c r="L2398" i="3"/>
  <c r="M2398" i="3" s="1"/>
  <c r="J2398" i="3"/>
  <c r="L2397" i="3"/>
  <c r="M2397" i="3" s="1"/>
  <c r="J2397" i="3"/>
  <c r="L2396" i="3"/>
  <c r="M2396" i="3" s="1"/>
  <c r="J2396" i="3"/>
  <c r="L2395" i="3"/>
  <c r="M2395" i="3" s="1"/>
  <c r="J2395" i="3"/>
  <c r="L2394" i="3"/>
  <c r="M2394" i="3" s="1"/>
  <c r="J2394" i="3"/>
  <c r="L2393" i="3"/>
  <c r="M2393" i="3" s="1"/>
  <c r="J2393" i="3"/>
  <c r="L2392" i="3"/>
  <c r="M2392" i="3" s="1"/>
  <c r="J2392" i="3"/>
  <c r="L2391" i="3"/>
  <c r="M2391" i="3" s="1"/>
  <c r="J2391" i="3"/>
  <c r="L2390" i="3"/>
  <c r="M2390" i="3" s="1"/>
  <c r="J2390" i="3"/>
  <c r="L2389" i="3"/>
  <c r="M2389" i="3" s="1"/>
  <c r="J2389" i="3"/>
  <c r="L2388" i="3"/>
  <c r="M2388" i="3" s="1"/>
  <c r="J2388" i="3"/>
  <c r="L2387" i="3"/>
  <c r="M2387" i="3" s="1"/>
  <c r="J2387" i="3"/>
  <c r="L2386" i="3"/>
  <c r="M2386" i="3" s="1"/>
  <c r="J2386" i="3"/>
  <c r="L2385" i="3"/>
  <c r="M2385" i="3" s="1"/>
  <c r="J2385" i="3"/>
  <c r="L2384" i="3"/>
  <c r="M2384" i="3" s="1"/>
  <c r="J2384" i="3"/>
  <c r="L2383" i="3"/>
  <c r="M2383" i="3" s="1"/>
  <c r="J2383" i="3"/>
  <c r="L2382" i="3"/>
  <c r="M2382" i="3" s="1"/>
  <c r="J2382" i="3"/>
  <c r="L2381" i="3"/>
  <c r="M2381" i="3" s="1"/>
  <c r="J2381" i="3"/>
  <c r="L2380" i="3"/>
  <c r="M2380" i="3" s="1"/>
  <c r="J2380" i="3"/>
  <c r="L2379" i="3"/>
  <c r="M2379" i="3" s="1"/>
  <c r="J2379" i="3"/>
  <c r="L2378" i="3"/>
  <c r="M2378" i="3" s="1"/>
  <c r="J2378" i="3"/>
  <c r="L2377" i="3"/>
  <c r="M2377" i="3" s="1"/>
  <c r="J2377" i="3"/>
  <c r="L2376" i="3"/>
  <c r="M2376" i="3" s="1"/>
  <c r="J2376" i="3"/>
  <c r="L2375" i="3"/>
  <c r="M2375" i="3" s="1"/>
  <c r="J2375" i="3"/>
  <c r="L2374" i="3"/>
  <c r="M2374" i="3" s="1"/>
  <c r="J2374" i="3"/>
  <c r="L2373" i="3"/>
  <c r="M2373" i="3" s="1"/>
  <c r="J2373" i="3"/>
  <c r="L2372" i="3"/>
  <c r="M2372" i="3" s="1"/>
  <c r="J2372" i="3"/>
  <c r="L2371" i="3"/>
  <c r="M2371" i="3" s="1"/>
  <c r="J2371" i="3"/>
  <c r="L2370" i="3"/>
  <c r="M2370" i="3" s="1"/>
  <c r="J2370" i="3"/>
  <c r="L2369" i="3"/>
  <c r="M2369" i="3" s="1"/>
  <c r="J2369" i="3"/>
  <c r="L2368" i="3"/>
  <c r="M2368" i="3" s="1"/>
  <c r="J2368" i="3"/>
  <c r="L2367" i="3"/>
  <c r="M2367" i="3" s="1"/>
  <c r="J2367" i="3"/>
  <c r="L2366" i="3"/>
  <c r="M2366" i="3" s="1"/>
  <c r="J2366" i="3"/>
  <c r="L2365" i="3"/>
  <c r="M2365" i="3" s="1"/>
  <c r="J2365" i="3"/>
  <c r="L2364" i="3"/>
  <c r="M2364" i="3" s="1"/>
  <c r="J2364" i="3"/>
  <c r="L2363" i="3"/>
  <c r="M2363" i="3" s="1"/>
  <c r="J2363" i="3"/>
  <c r="L2362" i="3"/>
  <c r="M2362" i="3" s="1"/>
  <c r="J2362" i="3"/>
  <c r="L2361" i="3"/>
  <c r="M2361" i="3" s="1"/>
  <c r="J2361" i="3"/>
  <c r="L2360" i="3"/>
  <c r="M2360" i="3" s="1"/>
  <c r="J2360" i="3"/>
  <c r="L2359" i="3"/>
  <c r="M2359" i="3" s="1"/>
  <c r="J2359" i="3"/>
  <c r="L2358" i="3"/>
  <c r="M2358" i="3" s="1"/>
  <c r="J2358" i="3"/>
  <c r="L2357" i="3"/>
  <c r="M2357" i="3" s="1"/>
  <c r="J2357" i="3"/>
  <c r="L2356" i="3"/>
  <c r="M2356" i="3" s="1"/>
  <c r="J2356" i="3"/>
  <c r="L2355" i="3"/>
  <c r="M2355" i="3" s="1"/>
  <c r="J2355" i="3"/>
  <c r="L2354" i="3"/>
  <c r="M2354" i="3" s="1"/>
  <c r="J2354" i="3"/>
  <c r="L2353" i="3"/>
  <c r="M2353" i="3" s="1"/>
  <c r="J2353" i="3"/>
  <c r="L2352" i="3"/>
  <c r="M2352" i="3" s="1"/>
  <c r="J2352" i="3"/>
  <c r="L2351" i="3"/>
  <c r="M2351" i="3" s="1"/>
  <c r="J2351" i="3"/>
  <c r="L2350" i="3"/>
  <c r="M2350" i="3" s="1"/>
  <c r="J2350" i="3"/>
  <c r="L2349" i="3"/>
  <c r="M2349" i="3" s="1"/>
  <c r="J2349" i="3"/>
  <c r="L2348" i="3"/>
  <c r="M2348" i="3" s="1"/>
  <c r="J2348" i="3"/>
  <c r="L2347" i="3"/>
  <c r="M2347" i="3" s="1"/>
  <c r="J2347" i="3"/>
  <c r="L2346" i="3"/>
  <c r="M2346" i="3" s="1"/>
  <c r="J2346" i="3"/>
  <c r="L2345" i="3"/>
  <c r="M2345" i="3" s="1"/>
  <c r="J2345" i="3"/>
  <c r="L2344" i="3"/>
  <c r="M2344" i="3" s="1"/>
  <c r="J2344" i="3"/>
  <c r="L2343" i="3"/>
  <c r="M2343" i="3" s="1"/>
  <c r="J2343" i="3"/>
  <c r="L2342" i="3"/>
  <c r="M2342" i="3" s="1"/>
  <c r="J2342" i="3"/>
  <c r="L2341" i="3"/>
  <c r="M2341" i="3" s="1"/>
  <c r="J2341" i="3"/>
  <c r="L2340" i="3"/>
  <c r="M2340" i="3" s="1"/>
  <c r="J2340" i="3"/>
  <c r="L2339" i="3"/>
  <c r="M2339" i="3" s="1"/>
  <c r="J2339" i="3"/>
  <c r="L2338" i="3"/>
  <c r="M2338" i="3" s="1"/>
  <c r="J2338" i="3"/>
  <c r="L2337" i="3"/>
  <c r="M2337" i="3" s="1"/>
  <c r="J2337" i="3"/>
  <c r="L2336" i="3"/>
  <c r="M2336" i="3" s="1"/>
  <c r="J2336" i="3"/>
  <c r="L2335" i="3"/>
  <c r="M2335" i="3" s="1"/>
  <c r="J2335" i="3"/>
  <c r="L2334" i="3"/>
  <c r="M2334" i="3" s="1"/>
  <c r="J2334" i="3"/>
  <c r="L2333" i="3"/>
  <c r="M2333" i="3" s="1"/>
  <c r="J2333" i="3"/>
  <c r="L2332" i="3"/>
  <c r="M2332" i="3" s="1"/>
  <c r="J2332" i="3"/>
  <c r="L2331" i="3"/>
  <c r="M2331" i="3" s="1"/>
  <c r="J2331" i="3"/>
  <c r="L2330" i="3"/>
  <c r="M2330" i="3" s="1"/>
  <c r="J2330" i="3"/>
  <c r="L2329" i="3"/>
  <c r="M2329" i="3" s="1"/>
  <c r="J2329" i="3"/>
  <c r="L2328" i="3"/>
  <c r="M2328" i="3" s="1"/>
  <c r="J2328" i="3"/>
  <c r="L2327" i="3"/>
  <c r="M2327" i="3" s="1"/>
  <c r="J2327" i="3"/>
  <c r="L2326" i="3"/>
  <c r="M2326" i="3" s="1"/>
  <c r="J2326" i="3"/>
  <c r="L2325" i="3"/>
  <c r="M2325" i="3" s="1"/>
  <c r="J2325" i="3"/>
  <c r="L2324" i="3"/>
  <c r="M2324" i="3" s="1"/>
  <c r="J2324" i="3"/>
  <c r="L2323" i="3"/>
  <c r="M2323" i="3" s="1"/>
  <c r="J2323" i="3"/>
  <c r="L2322" i="3"/>
  <c r="M2322" i="3" s="1"/>
  <c r="J2322" i="3"/>
  <c r="L2321" i="3"/>
  <c r="M2321" i="3" s="1"/>
  <c r="J2321" i="3"/>
  <c r="L2320" i="3"/>
  <c r="M2320" i="3" s="1"/>
  <c r="J2320" i="3"/>
  <c r="L2319" i="3"/>
  <c r="M2319" i="3" s="1"/>
  <c r="J2319" i="3"/>
  <c r="L2318" i="3"/>
  <c r="M2318" i="3" s="1"/>
  <c r="J2318" i="3"/>
  <c r="L2317" i="3"/>
  <c r="M2317" i="3" s="1"/>
  <c r="J2317" i="3"/>
  <c r="L2316" i="3"/>
  <c r="M2316" i="3" s="1"/>
  <c r="J2316" i="3"/>
  <c r="L2315" i="3"/>
  <c r="M2315" i="3" s="1"/>
  <c r="J2315" i="3"/>
  <c r="L2314" i="3"/>
  <c r="M2314" i="3" s="1"/>
  <c r="J2314" i="3"/>
  <c r="L2313" i="3"/>
  <c r="M2313" i="3" s="1"/>
  <c r="J2313" i="3"/>
  <c r="L2312" i="3"/>
  <c r="M2312" i="3" s="1"/>
  <c r="J2312" i="3"/>
  <c r="L2311" i="3"/>
  <c r="M2311" i="3" s="1"/>
  <c r="J2311" i="3"/>
  <c r="L2310" i="3"/>
  <c r="M2310" i="3" s="1"/>
  <c r="J2310" i="3"/>
  <c r="L2309" i="3"/>
  <c r="M2309" i="3" s="1"/>
  <c r="J2309" i="3"/>
  <c r="L2308" i="3"/>
  <c r="M2308" i="3" s="1"/>
  <c r="J2308" i="3"/>
  <c r="L2307" i="3"/>
  <c r="M2307" i="3" s="1"/>
  <c r="J2307" i="3"/>
  <c r="L2306" i="3"/>
  <c r="M2306" i="3" s="1"/>
  <c r="J2306" i="3"/>
  <c r="L2305" i="3"/>
  <c r="M2305" i="3" s="1"/>
  <c r="J2305" i="3"/>
  <c r="L2304" i="3"/>
  <c r="M2304" i="3" s="1"/>
  <c r="J2304" i="3"/>
  <c r="L2303" i="3"/>
  <c r="M2303" i="3" s="1"/>
  <c r="J2303" i="3"/>
  <c r="L2302" i="3"/>
  <c r="M2302" i="3" s="1"/>
  <c r="J2302" i="3"/>
  <c r="L2301" i="3"/>
  <c r="M2301" i="3" s="1"/>
  <c r="J2301" i="3"/>
  <c r="L2300" i="3"/>
  <c r="M2300" i="3" s="1"/>
  <c r="J2300" i="3"/>
  <c r="L2299" i="3"/>
  <c r="M2299" i="3" s="1"/>
  <c r="J2299" i="3"/>
  <c r="L2298" i="3"/>
  <c r="M2298" i="3" s="1"/>
  <c r="J2298" i="3"/>
  <c r="L2297" i="3"/>
  <c r="M2297" i="3" s="1"/>
  <c r="J2297" i="3"/>
  <c r="L2296" i="3"/>
  <c r="M2296" i="3" s="1"/>
  <c r="J2296" i="3"/>
  <c r="L2295" i="3"/>
  <c r="M2295" i="3" s="1"/>
  <c r="J2295" i="3"/>
  <c r="L2294" i="3"/>
  <c r="M2294" i="3" s="1"/>
  <c r="J2294" i="3"/>
  <c r="L2293" i="3"/>
  <c r="M2293" i="3" s="1"/>
  <c r="J2293" i="3"/>
  <c r="L2292" i="3"/>
  <c r="M2292" i="3" s="1"/>
  <c r="J2292" i="3"/>
  <c r="L2291" i="3"/>
  <c r="M2291" i="3" s="1"/>
  <c r="J2291" i="3"/>
  <c r="L2290" i="3"/>
  <c r="M2290" i="3" s="1"/>
  <c r="J2290" i="3"/>
  <c r="L2289" i="3"/>
  <c r="M2289" i="3" s="1"/>
  <c r="J2289" i="3"/>
  <c r="L2288" i="3"/>
  <c r="M2288" i="3" s="1"/>
  <c r="J2288" i="3"/>
  <c r="L2287" i="3"/>
  <c r="M2287" i="3" s="1"/>
  <c r="J2287" i="3"/>
  <c r="L2286" i="3"/>
  <c r="M2286" i="3" s="1"/>
  <c r="J2286" i="3"/>
  <c r="L2285" i="3"/>
  <c r="M2285" i="3" s="1"/>
  <c r="J2285" i="3"/>
  <c r="L2284" i="3"/>
  <c r="M2284" i="3" s="1"/>
  <c r="J2284" i="3"/>
  <c r="L2283" i="3"/>
  <c r="M2283" i="3" s="1"/>
  <c r="J2283" i="3"/>
  <c r="L2282" i="3"/>
  <c r="M2282" i="3" s="1"/>
  <c r="J2282" i="3"/>
  <c r="L2281" i="3"/>
  <c r="M2281" i="3" s="1"/>
  <c r="J2281" i="3"/>
  <c r="L2280" i="3"/>
  <c r="M2280" i="3" s="1"/>
  <c r="J2280" i="3"/>
  <c r="L2279" i="3"/>
  <c r="M2279" i="3" s="1"/>
  <c r="J2279" i="3"/>
  <c r="L2278" i="3"/>
  <c r="M2278" i="3" s="1"/>
  <c r="J2278" i="3"/>
  <c r="L2277" i="3"/>
  <c r="M2277" i="3" s="1"/>
  <c r="J2277" i="3"/>
  <c r="L2276" i="3"/>
  <c r="M2276" i="3" s="1"/>
  <c r="J2276" i="3"/>
  <c r="L2275" i="3"/>
  <c r="M2275" i="3" s="1"/>
  <c r="J2275" i="3"/>
  <c r="L2274" i="3"/>
  <c r="M2274" i="3" s="1"/>
  <c r="J2274" i="3"/>
  <c r="L2273" i="3"/>
  <c r="M2273" i="3" s="1"/>
  <c r="J2273" i="3"/>
  <c r="L2272" i="3"/>
  <c r="M2272" i="3" s="1"/>
  <c r="J2272" i="3"/>
  <c r="L2271" i="3"/>
  <c r="M2271" i="3" s="1"/>
  <c r="J2271" i="3"/>
  <c r="L2270" i="3"/>
  <c r="M2270" i="3" s="1"/>
  <c r="J2270" i="3"/>
  <c r="L2269" i="3"/>
  <c r="M2269" i="3" s="1"/>
  <c r="J2269" i="3"/>
  <c r="L2268" i="3"/>
  <c r="M2268" i="3" s="1"/>
  <c r="J2268" i="3"/>
  <c r="L2267" i="3"/>
  <c r="M2267" i="3" s="1"/>
  <c r="J2267" i="3"/>
  <c r="L2266" i="3"/>
  <c r="M2266" i="3" s="1"/>
  <c r="J2266" i="3"/>
  <c r="L2265" i="3"/>
  <c r="M2265" i="3" s="1"/>
  <c r="J2265" i="3"/>
  <c r="L2264" i="3"/>
  <c r="M2264" i="3" s="1"/>
  <c r="J2264" i="3"/>
  <c r="L2263" i="3"/>
  <c r="M2263" i="3" s="1"/>
  <c r="J2263" i="3"/>
  <c r="L2262" i="3"/>
  <c r="M2262" i="3" s="1"/>
  <c r="J2262" i="3"/>
  <c r="L2261" i="3"/>
  <c r="M2261" i="3" s="1"/>
  <c r="J2261" i="3"/>
  <c r="L2260" i="3"/>
  <c r="M2260" i="3" s="1"/>
  <c r="J2260" i="3"/>
  <c r="L2259" i="3"/>
  <c r="M2259" i="3" s="1"/>
  <c r="J2259" i="3"/>
  <c r="L2258" i="3"/>
  <c r="M2258" i="3" s="1"/>
  <c r="J2258" i="3"/>
  <c r="L2257" i="3"/>
  <c r="M2257" i="3" s="1"/>
  <c r="J2257" i="3"/>
  <c r="L2256" i="3"/>
  <c r="M2256" i="3" s="1"/>
  <c r="J2256" i="3"/>
  <c r="L2255" i="3"/>
  <c r="M2255" i="3" s="1"/>
  <c r="J2255" i="3"/>
  <c r="L2254" i="3"/>
  <c r="M2254" i="3" s="1"/>
  <c r="J2254" i="3"/>
  <c r="L2253" i="3"/>
  <c r="M2253" i="3" s="1"/>
  <c r="J2253" i="3"/>
  <c r="L2252" i="3"/>
  <c r="M2252" i="3" s="1"/>
  <c r="J2252" i="3"/>
  <c r="L2251" i="3"/>
  <c r="M2251" i="3" s="1"/>
  <c r="J2251" i="3"/>
  <c r="L2250" i="3"/>
  <c r="M2250" i="3" s="1"/>
  <c r="J2250" i="3"/>
  <c r="L2249" i="3"/>
  <c r="M2249" i="3" s="1"/>
  <c r="J2249" i="3"/>
  <c r="L2248" i="3"/>
  <c r="M2248" i="3" s="1"/>
  <c r="J2248" i="3"/>
  <c r="L2247" i="3"/>
  <c r="M2247" i="3" s="1"/>
  <c r="J2247" i="3"/>
  <c r="L2246" i="3"/>
  <c r="M2246" i="3" s="1"/>
  <c r="J2246" i="3"/>
  <c r="L2245" i="3"/>
  <c r="M2245" i="3" s="1"/>
  <c r="J2245" i="3"/>
  <c r="L2244" i="3"/>
  <c r="M2244" i="3" s="1"/>
  <c r="J2244" i="3"/>
  <c r="L2243" i="3"/>
  <c r="M2243" i="3" s="1"/>
  <c r="J2243" i="3"/>
  <c r="L2242" i="3"/>
  <c r="M2242" i="3" s="1"/>
  <c r="J2242" i="3"/>
  <c r="L2241" i="3"/>
  <c r="M2241" i="3" s="1"/>
  <c r="J2241" i="3"/>
  <c r="L2240" i="3"/>
  <c r="M2240" i="3" s="1"/>
  <c r="J2240" i="3"/>
  <c r="L2239" i="3"/>
  <c r="M2239" i="3" s="1"/>
  <c r="J2239" i="3"/>
  <c r="L2238" i="3"/>
  <c r="M2238" i="3" s="1"/>
  <c r="J2238" i="3"/>
  <c r="L2237" i="3"/>
  <c r="M2237" i="3" s="1"/>
  <c r="J2237" i="3"/>
  <c r="L2236" i="3"/>
  <c r="M2236" i="3" s="1"/>
  <c r="J2236" i="3"/>
  <c r="L2235" i="3"/>
  <c r="M2235" i="3" s="1"/>
  <c r="J2235" i="3"/>
  <c r="L2234" i="3"/>
  <c r="M2234" i="3" s="1"/>
  <c r="J2234" i="3"/>
  <c r="L2233" i="3"/>
  <c r="M2233" i="3" s="1"/>
  <c r="J2233" i="3"/>
  <c r="L2232" i="3"/>
  <c r="M2232" i="3" s="1"/>
  <c r="J2232" i="3"/>
  <c r="L2231" i="3"/>
  <c r="M2231" i="3" s="1"/>
  <c r="J2231" i="3"/>
  <c r="L2230" i="3"/>
  <c r="M2230" i="3" s="1"/>
  <c r="J2230" i="3"/>
  <c r="L2229" i="3"/>
  <c r="M2229" i="3" s="1"/>
  <c r="J2229" i="3"/>
  <c r="L2228" i="3"/>
  <c r="M2228" i="3" s="1"/>
  <c r="J2228" i="3"/>
  <c r="L2227" i="3"/>
  <c r="M2227" i="3" s="1"/>
  <c r="J2227" i="3"/>
  <c r="L2226" i="3"/>
  <c r="M2226" i="3" s="1"/>
  <c r="J2226" i="3"/>
  <c r="L2225" i="3"/>
  <c r="M2225" i="3" s="1"/>
  <c r="J2225" i="3"/>
  <c r="L2224" i="3"/>
  <c r="M2224" i="3" s="1"/>
  <c r="J2224" i="3"/>
  <c r="L2223" i="3"/>
  <c r="M2223" i="3" s="1"/>
  <c r="J2223" i="3"/>
  <c r="L2222" i="3"/>
  <c r="M2222" i="3" s="1"/>
  <c r="J2222" i="3"/>
  <c r="L2221" i="3"/>
  <c r="M2221" i="3" s="1"/>
  <c r="J2221" i="3"/>
  <c r="L2220" i="3"/>
  <c r="M2220" i="3" s="1"/>
  <c r="J2220" i="3"/>
  <c r="L2219" i="3"/>
  <c r="M2219" i="3" s="1"/>
  <c r="J2219" i="3"/>
  <c r="L2218" i="3"/>
  <c r="M2218" i="3" s="1"/>
  <c r="J2218" i="3"/>
  <c r="L2217" i="3"/>
  <c r="M2217" i="3" s="1"/>
  <c r="J2217" i="3"/>
  <c r="L2216" i="3"/>
  <c r="M2216" i="3" s="1"/>
  <c r="J2216" i="3"/>
  <c r="L2215" i="3"/>
  <c r="M2215" i="3" s="1"/>
  <c r="J2215" i="3"/>
  <c r="L2214" i="3"/>
  <c r="M2214" i="3" s="1"/>
  <c r="J2214" i="3"/>
  <c r="L2213" i="3"/>
  <c r="M2213" i="3" s="1"/>
  <c r="J2213" i="3"/>
  <c r="L2212" i="3"/>
  <c r="M2212" i="3" s="1"/>
  <c r="J2212" i="3"/>
  <c r="L2211" i="3"/>
  <c r="M2211" i="3" s="1"/>
  <c r="J2211" i="3"/>
  <c r="L2210" i="3"/>
  <c r="M2210" i="3" s="1"/>
  <c r="J2210" i="3"/>
  <c r="L2209" i="3"/>
  <c r="M2209" i="3" s="1"/>
  <c r="J2209" i="3"/>
  <c r="L2208" i="3"/>
  <c r="M2208" i="3" s="1"/>
  <c r="J2208" i="3"/>
  <c r="L2207" i="3"/>
  <c r="M2207" i="3" s="1"/>
  <c r="J2207" i="3"/>
  <c r="L2206" i="3"/>
  <c r="M2206" i="3" s="1"/>
  <c r="J2206" i="3"/>
  <c r="L2205" i="3"/>
  <c r="M2205" i="3" s="1"/>
  <c r="J2205" i="3"/>
  <c r="L2204" i="3"/>
  <c r="M2204" i="3" s="1"/>
  <c r="J2204" i="3"/>
  <c r="L2203" i="3"/>
  <c r="M2203" i="3" s="1"/>
  <c r="J2203" i="3"/>
  <c r="L2202" i="3"/>
  <c r="M2202" i="3" s="1"/>
  <c r="J2202" i="3"/>
  <c r="L2201" i="3"/>
  <c r="M2201" i="3" s="1"/>
  <c r="J2201" i="3"/>
  <c r="L2200" i="3"/>
  <c r="M2200" i="3" s="1"/>
  <c r="J2200" i="3"/>
  <c r="L2199" i="3"/>
  <c r="M2199" i="3" s="1"/>
  <c r="J2199" i="3"/>
  <c r="L2198" i="3"/>
  <c r="M2198" i="3" s="1"/>
  <c r="J2198" i="3"/>
  <c r="L2197" i="3"/>
  <c r="M2197" i="3" s="1"/>
  <c r="J2197" i="3"/>
  <c r="L2196" i="3"/>
  <c r="M2196" i="3" s="1"/>
  <c r="J2196" i="3"/>
  <c r="L2195" i="3"/>
  <c r="M2195" i="3" s="1"/>
  <c r="J2195" i="3"/>
  <c r="L2194" i="3"/>
  <c r="M2194" i="3" s="1"/>
  <c r="J2194" i="3"/>
  <c r="L2193" i="3"/>
  <c r="M2193" i="3" s="1"/>
  <c r="J2193" i="3"/>
  <c r="L2192" i="3"/>
  <c r="M2192" i="3" s="1"/>
  <c r="J2192" i="3"/>
  <c r="L2191" i="3"/>
  <c r="M2191" i="3" s="1"/>
  <c r="J2191" i="3"/>
  <c r="L2190" i="3"/>
  <c r="M2190" i="3" s="1"/>
  <c r="J2190" i="3"/>
  <c r="L2189" i="3"/>
  <c r="M2189" i="3" s="1"/>
  <c r="J2189" i="3"/>
  <c r="L2188" i="3"/>
  <c r="M2188" i="3" s="1"/>
  <c r="J2188" i="3"/>
  <c r="L2187" i="3"/>
  <c r="M2187" i="3" s="1"/>
  <c r="J2187" i="3"/>
  <c r="L2186" i="3"/>
  <c r="M2186" i="3" s="1"/>
  <c r="J2186" i="3"/>
  <c r="L2185" i="3"/>
  <c r="M2185" i="3" s="1"/>
  <c r="J2185" i="3"/>
  <c r="L2184" i="3"/>
  <c r="M2184" i="3" s="1"/>
  <c r="J2184" i="3"/>
  <c r="L2183" i="3"/>
  <c r="M2183" i="3" s="1"/>
  <c r="J2183" i="3"/>
  <c r="L2182" i="3"/>
  <c r="M2182" i="3" s="1"/>
  <c r="J2182" i="3"/>
  <c r="L2181" i="3"/>
  <c r="M2181" i="3" s="1"/>
  <c r="J2181" i="3"/>
  <c r="L2180" i="3"/>
  <c r="M2180" i="3" s="1"/>
  <c r="J2180" i="3"/>
  <c r="L2179" i="3"/>
  <c r="M2179" i="3" s="1"/>
  <c r="J2179" i="3"/>
  <c r="L2178" i="3"/>
  <c r="M2178" i="3" s="1"/>
  <c r="J2178" i="3"/>
  <c r="L2177" i="3"/>
  <c r="M2177" i="3" s="1"/>
  <c r="J2177" i="3"/>
  <c r="L2176" i="3"/>
  <c r="M2176" i="3" s="1"/>
  <c r="J2176" i="3"/>
  <c r="L2175" i="3"/>
  <c r="M2175" i="3" s="1"/>
  <c r="J2175" i="3"/>
  <c r="L2174" i="3"/>
  <c r="M2174" i="3" s="1"/>
  <c r="J2174" i="3"/>
  <c r="L2173" i="3"/>
  <c r="M2173" i="3" s="1"/>
  <c r="J2173" i="3"/>
  <c r="L2172" i="3"/>
  <c r="M2172" i="3" s="1"/>
  <c r="J2172" i="3"/>
  <c r="L2171" i="3"/>
  <c r="M2171" i="3" s="1"/>
  <c r="J2171" i="3"/>
  <c r="L2170" i="3"/>
  <c r="M2170" i="3" s="1"/>
  <c r="J2170" i="3"/>
  <c r="L2169" i="3"/>
  <c r="M2169" i="3" s="1"/>
  <c r="J2169" i="3"/>
  <c r="L2168" i="3"/>
  <c r="M2168" i="3" s="1"/>
  <c r="J2168" i="3"/>
  <c r="L2167" i="3"/>
  <c r="M2167" i="3" s="1"/>
  <c r="J2167" i="3"/>
  <c r="L2166" i="3"/>
  <c r="M2166" i="3" s="1"/>
  <c r="J2166" i="3"/>
  <c r="L2165" i="3"/>
  <c r="M2165" i="3" s="1"/>
  <c r="J2165" i="3"/>
  <c r="L2164" i="3"/>
  <c r="M2164" i="3" s="1"/>
  <c r="J2164" i="3"/>
  <c r="L2163" i="3"/>
  <c r="M2163" i="3" s="1"/>
  <c r="J2163" i="3"/>
  <c r="L2162" i="3"/>
  <c r="M2162" i="3" s="1"/>
  <c r="J2162" i="3"/>
  <c r="L2161" i="3"/>
  <c r="M2161" i="3" s="1"/>
  <c r="J2161" i="3"/>
  <c r="L2160" i="3"/>
  <c r="M2160" i="3" s="1"/>
  <c r="J2160" i="3"/>
  <c r="L2159" i="3"/>
  <c r="M2159" i="3" s="1"/>
  <c r="J2159" i="3"/>
  <c r="L2158" i="3"/>
  <c r="M2158" i="3" s="1"/>
  <c r="J2158" i="3"/>
  <c r="L2157" i="3"/>
  <c r="M2157" i="3" s="1"/>
  <c r="J2157" i="3"/>
  <c r="L2156" i="3"/>
  <c r="M2156" i="3" s="1"/>
  <c r="J2156" i="3"/>
  <c r="L2155" i="3"/>
  <c r="M2155" i="3" s="1"/>
  <c r="J2155" i="3"/>
  <c r="L2154" i="3"/>
  <c r="M2154" i="3" s="1"/>
  <c r="J2154" i="3"/>
  <c r="L2153" i="3"/>
  <c r="M2153" i="3" s="1"/>
  <c r="J2153" i="3"/>
  <c r="L2152" i="3"/>
  <c r="M2152" i="3" s="1"/>
  <c r="J2152" i="3"/>
  <c r="L2151" i="3"/>
  <c r="M2151" i="3" s="1"/>
  <c r="J2151" i="3"/>
  <c r="L2150" i="3"/>
  <c r="M2150" i="3" s="1"/>
  <c r="J2150" i="3"/>
  <c r="L2149" i="3"/>
  <c r="M2149" i="3" s="1"/>
  <c r="J2149" i="3"/>
  <c r="L2148" i="3"/>
  <c r="M2148" i="3" s="1"/>
  <c r="J2148" i="3"/>
  <c r="L2147" i="3"/>
  <c r="M2147" i="3" s="1"/>
  <c r="J2147" i="3"/>
  <c r="L2146" i="3"/>
  <c r="M2146" i="3" s="1"/>
  <c r="J2146" i="3"/>
  <c r="L2145" i="3"/>
  <c r="M2145" i="3" s="1"/>
  <c r="J2145" i="3"/>
  <c r="L2144" i="3"/>
  <c r="M2144" i="3" s="1"/>
  <c r="J2144" i="3"/>
  <c r="L2143" i="3"/>
  <c r="M2143" i="3" s="1"/>
  <c r="J2143" i="3"/>
  <c r="L2142" i="3"/>
  <c r="M2142" i="3" s="1"/>
  <c r="J2142" i="3"/>
  <c r="L2141" i="3"/>
  <c r="M2141" i="3" s="1"/>
  <c r="J2141" i="3"/>
  <c r="L2140" i="3"/>
  <c r="M2140" i="3" s="1"/>
  <c r="J2140" i="3"/>
  <c r="L2139" i="3"/>
  <c r="M2139" i="3" s="1"/>
  <c r="J2139" i="3"/>
  <c r="L2138" i="3"/>
  <c r="M2138" i="3" s="1"/>
  <c r="J2138" i="3"/>
  <c r="L2137" i="3"/>
  <c r="M2137" i="3" s="1"/>
  <c r="J2137" i="3"/>
  <c r="L2136" i="3"/>
  <c r="M2136" i="3" s="1"/>
  <c r="J2136" i="3"/>
  <c r="L2135" i="3"/>
  <c r="M2135" i="3" s="1"/>
  <c r="J2135" i="3"/>
  <c r="L2134" i="3"/>
  <c r="M2134" i="3" s="1"/>
  <c r="J2134" i="3"/>
  <c r="L2133" i="3"/>
  <c r="M2133" i="3" s="1"/>
  <c r="J2133" i="3"/>
  <c r="L2132" i="3"/>
  <c r="M2132" i="3" s="1"/>
  <c r="J2132" i="3"/>
  <c r="L2131" i="3"/>
  <c r="M2131" i="3" s="1"/>
  <c r="J2131" i="3"/>
  <c r="L2130" i="3"/>
  <c r="M2130" i="3" s="1"/>
  <c r="J2130" i="3"/>
  <c r="L2129" i="3"/>
  <c r="M2129" i="3" s="1"/>
  <c r="J2129" i="3"/>
  <c r="L2128" i="3"/>
  <c r="M2128" i="3" s="1"/>
  <c r="J2128" i="3"/>
  <c r="L2127" i="3"/>
  <c r="M2127" i="3" s="1"/>
  <c r="J2127" i="3"/>
  <c r="L2126" i="3"/>
  <c r="M2126" i="3" s="1"/>
  <c r="J2126" i="3"/>
  <c r="L2125" i="3"/>
  <c r="M2125" i="3" s="1"/>
  <c r="J2125" i="3"/>
  <c r="L2124" i="3"/>
  <c r="M2124" i="3" s="1"/>
  <c r="J2124" i="3"/>
  <c r="L2123" i="3"/>
  <c r="M2123" i="3" s="1"/>
  <c r="J2123" i="3"/>
  <c r="L2122" i="3"/>
  <c r="M2122" i="3" s="1"/>
  <c r="J2122" i="3"/>
  <c r="L2121" i="3"/>
  <c r="M2121" i="3" s="1"/>
  <c r="J2121" i="3"/>
  <c r="L2120" i="3"/>
  <c r="M2120" i="3" s="1"/>
  <c r="J2120" i="3"/>
  <c r="L2119" i="3"/>
  <c r="M2119" i="3" s="1"/>
  <c r="J2119" i="3"/>
  <c r="L2118" i="3"/>
  <c r="M2118" i="3" s="1"/>
  <c r="J2118" i="3"/>
  <c r="L2117" i="3"/>
  <c r="M2117" i="3" s="1"/>
  <c r="J2117" i="3"/>
  <c r="L2116" i="3"/>
  <c r="M2116" i="3" s="1"/>
  <c r="J2116" i="3"/>
  <c r="L2115" i="3"/>
  <c r="M2115" i="3" s="1"/>
  <c r="J2115" i="3"/>
  <c r="L2114" i="3"/>
  <c r="M2114" i="3" s="1"/>
  <c r="J2114" i="3"/>
  <c r="L2113" i="3"/>
  <c r="M2113" i="3" s="1"/>
  <c r="J2113" i="3"/>
  <c r="L2112" i="3"/>
  <c r="M2112" i="3" s="1"/>
  <c r="J2112" i="3"/>
  <c r="L2111" i="3"/>
  <c r="M2111" i="3" s="1"/>
  <c r="J2111" i="3"/>
  <c r="L2110" i="3"/>
  <c r="M2110" i="3" s="1"/>
  <c r="J2110" i="3"/>
  <c r="L2109" i="3"/>
  <c r="M2109" i="3" s="1"/>
  <c r="J2109" i="3"/>
  <c r="L2108" i="3"/>
  <c r="M2108" i="3" s="1"/>
  <c r="J2108" i="3"/>
  <c r="L2107" i="3"/>
  <c r="M2107" i="3" s="1"/>
  <c r="J2107" i="3"/>
  <c r="L2106" i="3"/>
  <c r="M2106" i="3" s="1"/>
  <c r="J2106" i="3"/>
  <c r="L2105" i="3"/>
  <c r="M2105" i="3" s="1"/>
  <c r="J2105" i="3"/>
  <c r="L2104" i="3"/>
  <c r="M2104" i="3" s="1"/>
  <c r="J2104" i="3"/>
  <c r="L2103" i="3"/>
  <c r="M2103" i="3" s="1"/>
  <c r="J2103" i="3"/>
  <c r="L2102" i="3"/>
  <c r="M2102" i="3" s="1"/>
  <c r="J2102" i="3"/>
  <c r="L2101" i="3"/>
  <c r="M2101" i="3" s="1"/>
  <c r="J2101" i="3"/>
  <c r="L2100" i="3"/>
  <c r="M2100" i="3" s="1"/>
  <c r="J2100" i="3"/>
  <c r="L2099" i="3"/>
  <c r="M2099" i="3" s="1"/>
  <c r="J2099" i="3"/>
  <c r="L2098" i="3"/>
  <c r="M2098" i="3" s="1"/>
  <c r="J2098" i="3"/>
  <c r="L2097" i="3"/>
  <c r="M2097" i="3" s="1"/>
  <c r="J2097" i="3"/>
  <c r="L2096" i="3"/>
  <c r="M2096" i="3" s="1"/>
  <c r="J2096" i="3"/>
  <c r="L2095" i="3"/>
  <c r="M2095" i="3" s="1"/>
  <c r="J2095" i="3"/>
  <c r="L2094" i="3"/>
  <c r="M2094" i="3" s="1"/>
  <c r="J2094" i="3"/>
  <c r="L2093" i="3"/>
  <c r="M2093" i="3" s="1"/>
  <c r="J2093" i="3"/>
  <c r="L2092" i="3"/>
  <c r="M2092" i="3" s="1"/>
  <c r="J2092" i="3"/>
  <c r="L2091" i="3"/>
  <c r="M2091" i="3" s="1"/>
  <c r="J2091" i="3"/>
  <c r="L2090" i="3"/>
  <c r="M2090" i="3" s="1"/>
  <c r="J2090" i="3"/>
  <c r="L2089" i="3"/>
  <c r="M2089" i="3" s="1"/>
  <c r="J2089" i="3"/>
  <c r="L2088" i="3"/>
  <c r="M2088" i="3" s="1"/>
  <c r="J2088" i="3"/>
  <c r="L2087" i="3"/>
  <c r="M2087" i="3" s="1"/>
  <c r="J2087" i="3"/>
  <c r="L2086" i="3"/>
  <c r="M2086" i="3" s="1"/>
  <c r="J2086" i="3"/>
  <c r="L2085" i="3"/>
  <c r="M2085" i="3" s="1"/>
  <c r="J2085" i="3"/>
  <c r="L2084" i="3"/>
  <c r="M2084" i="3" s="1"/>
  <c r="J2084" i="3"/>
  <c r="L2083" i="3"/>
  <c r="M2083" i="3" s="1"/>
  <c r="J2083" i="3"/>
  <c r="L2082" i="3"/>
  <c r="M2082" i="3" s="1"/>
  <c r="J2082" i="3"/>
  <c r="L2081" i="3"/>
  <c r="M2081" i="3" s="1"/>
  <c r="J2081" i="3"/>
  <c r="L2080" i="3"/>
  <c r="M2080" i="3" s="1"/>
  <c r="J2080" i="3"/>
  <c r="L2079" i="3"/>
  <c r="M2079" i="3" s="1"/>
  <c r="J2079" i="3"/>
  <c r="L2078" i="3"/>
  <c r="M2078" i="3" s="1"/>
  <c r="J2078" i="3"/>
  <c r="L2077" i="3"/>
  <c r="M2077" i="3" s="1"/>
  <c r="J2077" i="3"/>
  <c r="L2076" i="3"/>
  <c r="M2076" i="3" s="1"/>
  <c r="J2076" i="3"/>
  <c r="L2075" i="3"/>
  <c r="M2075" i="3" s="1"/>
  <c r="J2075" i="3"/>
  <c r="L2074" i="3"/>
  <c r="M2074" i="3" s="1"/>
  <c r="J2074" i="3"/>
  <c r="L2073" i="3"/>
  <c r="M2073" i="3" s="1"/>
  <c r="J2073" i="3"/>
  <c r="L2072" i="3"/>
  <c r="M2072" i="3" s="1"/>
  <c r="J2072" i="3"/>
  <c r="L2071" i="3"/>
  <c r="M2071" i="3" s="1"/>
  <c r="J2071" i="3"/>
  <c r="L2070" i="3"/>
  <c r="M2070" i="3" s="1"/>
  <c r="J2070" i="3"/>
  <c r="L2069" i="3"/>
  <c r="M2069" i="3" s="1"/>
  <c r="J2069" i="3"/>
  <c r="L2068" i="3"/>
  <c r="M2068" i="3" s="1"/>
  <c r="J2068" i="3"/>
  <c r="L2067" i="3"/>
  <c r="M2067" i="3" s="1"/>
  <c r="J2067" i="3"/>
  <c r="L2066" i="3"/>
  <c r="M2066" i="3" s="1"/>
  <c r="J2066" i="3"/>
  <c r="L2065" i="3"/>
  <c r="M2065" i="3" s="1"/>
  <c r="J2065" i="3"/>
  <c r="L2064" i="3"/>
  <c r="M2064" i="3" s="1"/>
  <c r="J2064" i="3"/>
  <c r="L2063" i="3"/>
  <c r="M2063" i="3" s="1"/>
  <c r="J2063" i="3"/>
  <c r="L2062" i="3"/>
  <c r="M2062" i="3" s="1"/>
  <c r="J2062" i="3"/>
  <c r="L2061" i="3"/>
  <c r="M2061" i="3" s="1"/>
  <c r="J2061" i="3"/>
  <c r="L2060" i="3"/>
  <c r="M2060" i="3" s="1"/>
  <c r="J2060" i="3"/>
  <c r="L2059" i="3"/>
  <c r="M2059" i="3" s="1"/>
  <c r="J2059" i="3"/>
  <c r="L2058" i="3"/>
  <c r="M2058" i="3" s="1"/>
  <c r="J2058" i="3"/>
  <c r="L2057" i="3"/>
  <c r="M2057" i="3" s="1"/>
  <c r="J2057" i="3"/>
  <c r="L2056" i="3"/>
  <c r="M2056" i="3" s="1"/>
  <c r="J2056" i="3"/>
  <c r="L2055" i="3"/>
  <c r="M2055" i="3" s="1"/>
  <c r="J2055" i="3"/>
  <c r="L2054" i="3"/>
  <c r="M2054" i="3" s="1"/>
  <c r="J2054" i="3"/>
  <c r="L2053" i="3"/>
  <c r="M2053" i="3" s="1"/>
  <c r="J2053" i="3"/>
  <c r="L2052" i="3"/>
  <c r="M2052" i="3" s="1"/>
  <c r="J2052" i="3"/>
  <c r="L2051" i="3"/>
  <c r="M2051" i="3" s="1"/>
  <c r="J2051" i="3"/>
  <c r="L2050" i="3"/>
  <c r="M2050" i="3" s="1"/>
  <c r="J2050" i="3"/>
  <c r="L2049" i="3"/>
  <c r="M2049" i="3" s="1"/>
  <c r="J2049" i="3"/>
  <c r="L2048" i="3"/>
  <c r="M2048" i="3" s="1"/>
  <c r="J2048" i="3"/>
  <c r="L2047" i="3"/>
  <c r="M2047" i="3" s="1"/>
  <c r="J2047" i="3"/>
  <c r="L2046" i="3"/>
  <c r="M2046" i="3" s="1"/>
  <c r="J2046" i="3"/>
  <c r="L2045" i="3"/>
  <c r="M2045" i="3" s="1"/>
  <c r="J2045" i="3"/>
  <c r="L2044" i="3"/>
  <c r="M2044" i="3" s="1"/>
  <c r="J2044" i="3"/>
  <c r="L2043" i="3"/>
  <c r="M2043" i="3" s="1"/>
  <c r="J2043" i="3"/>
  <c r="L2042" i="3"/>
  <c r="M2042" i="3" s="1"/>
  <c r="J2042" i="3"/>
  <c r="L2041" i="3"/>
  <c r="M2041" i="3" s="1"/>
  <c r="J2041" i="3"/>
  <c r="L2040" i="3"/>
  <c r="M2040" i="3" s="1"/>
  <c r="J2040" i="3"/>
  <c r="L2039" i="3"/>
  <c r="M2039" i="3" s="1"/>
  <c r="J2039" i="3"/>
  <c r="L2038" i="3"/>
  <c r="M2038" i="3" s="1"/>
  <c r="J2038" i="3"/>
  <c r="L2037" i="3"/>
  <c r="M2037" i="3" s="1"/>
  <c r="J2037" i="3"/>
  <c r="L2036" i="3"/>
  <c r="M2036" i="3" s="1"/>
  <c r="J2036" i="3"/>
  <c r="L2035" i="3"/>
  <c r="M2035" i="3" s="1"/>
  <c r="J2035" i="3"/>
  <c r="L2034" i="3"/>
  <c r="M2034" i="3" s="1"/>
  <c r="J2034" i="3"/>
  <c r="L2033" i="3"/>
  <c r="M2033" i="3" s="1"/>
  <c r="J2033" i="3"/>
  <c r="L2032" i="3"/>
  <c r="M2032" i="3" s="1"/>
  <c r="J2032" i="3"/>
  <c r="L2031" i="3"/>
  <c r="M2031" i="3" s="1"/>
  <c r="J2031" i="3"/>
  <c r="L2030" i="3"/>
  <c r="M2030" i="3" s="1"/>
  <c r="J2030" i="3"/>
  <c r="L2029" i="3"/>
  <c r="M2029" i="3" s="1"/>
  <c r="J2029" i="3"/>
  <c r="L2028" i="3"/>
  <c r="M2028" i="3" s="1"/>
  <c r="J2028" i="3"/>
  <c r="L2027" i="3"/>
  <c r="M2027" i="3" s="1"/>
  <c r="J2027" i="3"/>
  <c r="L2026" i="3"/>
  <c r="M2026" i="3" s="1"/>
  <c r="J2026" i="3"/>
  <c r="L2025" i="3"/>
  <c r="M2025" i="3" s="1"/>
  <c r="J2025" i="3"/>
  <c r="L2024" i="3"/>
  <c r="M2024" i="3" s="1"/>
  <c r="J2024" i="3"/>
  <c r="L2023" i="3"/>
  <c r="M2023" i="3" s="1"/>
  <c r="J2023" i="3"/>
  <c r="L2022" i="3"/>
  <c r="M2022" i="3" s="1"/>
  <c r="J2022" i="3"/>
  <c r="L2021" i="3"/>
  <c r="M2021" i="3" s="1"/>
  <c r="J2021" i="3"/>
  <c r="L2020" i="3"/>
  <c r="M2020" i="3" s="1"/>
  <c r="J2020" i="3"/>
  <c r="L2019" i="3"/>
  <c r="M2019" i="3" s="1"/>
  <c r="J2019" i="3"/>
  <c r="L2018" i="3"/>
  <c r="M2018" i="3" s="1"/>
  <c r="J2018" i="3"/>
  <c r="L2017" i="3"/>
  <c r="M2017" i="3" s="1"/>
  <c r="J2017" i="3"/>
  <c r="L2016" i="3"/>
  <c r="M2016" i="3" s="1"/>
  <c r="J2016" i="3"/>
  <c r="L2015" i="3"/>
  <c r="M2015" i="3" s="1"/>
  <c r="J2015" i="3"/>
  <c r="L2014" i="3"/>
  <c r="M2014" i="3" s="1"/>
  <c r="J2014" i="3"/>
  <c r="L2013" i="3"/>
  <c r="M2013" i="3" s="1"/>
  <c r="J2013" i="3"/>
  <c r="L2012" i="3"/>
  <c r="M2012" i="3" s="1"/>
  <c r="J2012" i="3"/>
  <c r="L2011" i="3"/>
  <c r="M2011" i="3" s="1"/>
  <c r="J2011" i="3"/>
  <c r="L2010" i="3"/>
  <c r="M2010" i="3" s="1"/>
  <c r="J2010" i="3"/>
  <c r="L2009" i="3"/>
  <c r="M2009" i="3" s="1"/>
  <c r="J2009" i="3"/>
  <c r="L2008" i="3"/>
  <c r="M2008" i="3" s="1"/>
  <c r="J2008" i="3"/>
  <c r="L2007" i="3"/>
  <c r="M2007" i="3" s="1"/>
  <c r="J2007" i="3"/>
  <c r="L2006" i="3"/>
  <c r="M2006" i="3" s="1"/>
  <c r="J2006" i="3"/>
  <c r="L2005" i="3"/>
  <c r="M2005" i="3" s="1"/>
  <c r="J2005" i="3"/>
  <c r="L2004" i="3"/>
  <c r="M2004" i="3" s="1"/>
  <c r="J2004" i="3"/>
  <c r="L2003" i="3"/>
  <c r="M2003" i="3" s="1"/>
  <c r="J2003" i="3"/>
  <c r="L2002" i="3"/>
  <c r="M2002" i="3" s="1"/>
  <c r="J2002" i="3"/>
  <c r="L2001" i="3"/>
  <c r="M2001" i="3" s="1"/>
  <c r="J2001" i="3"/>
  <c r="L2000" i="3"/>
  <c r="M2000" i="3" s="1"/>
  <c r="J2000" i="3"/>
  <c r="L1999" i="3"/>
  <c r="M1999" i="3" s="1"/>
  <c r="J1999" i="3"/>
  <c r="L1998" i="3"/>
  <c r="M1998" i="3" s="1"/>
  <c r="J1998" i="3"/>
  <c r="L1997" i="3"/>
  <c r="M1997" i="3" s="1"/>
  <c r="J1997" i="3"/>
  <c r="L1996" i="3"/>
  <c r="M1996" i="3" s="1"/>
  <c r="J1996" i="3"/>
  <c r="L1995" i="3"/>
  <c r="M1995" i="3" s="1"/>
  <c r="J1995" i="3"/>
  <c r="L1994" i="3"/>
  <c r="M1994" i="3" s="1"/>
  <c r="J1994" i="3"/>
  <c r="L1993" i="3"/>
  <c r="M1993" i="3" s="1"/>
  <c r="J1993" i="3"/>
  <c r="L1992" i="3"/>
  <c r="M1992" i="3" s="1"/>
  <c r="J1992" i="3"/>
  <c r="L1991" i="3"/>
  <c r="M1991" i="3" s="1"/>
  <c r="J1991" i="3"/>
  <c r="L1990" i="3"/>
  <c r="M1990" i="3" s="1"/>
  <c r="J1990" i="3"/>
  <c r="L1989" i="3"/>
  <c r="M1989" i="3" s="1"/>
  <c r="J1989" i="3"/>
  <c r="L1988" i="3"/>
  <c r="M1988" i="3" s="1"/>
  <c r="J1988" i="3"/>
  <c r="L1987" i="3"/>
  <c r="M1987" i="3" s="1"/>
  <c r="J1987" i="3"/>
  <c r="L1986" i="3"/>
  <c r="M1986" i="3" s="1"/>
  <c r="J1986" i="3"/>
  <c r="L1985" i="3"/>
  <c r="M1985" i="3" s="1"/>
  <c r="J1985" i="3"/>
  <c r="L1984" i="3"/>
  <c r="M1984" i="3" s="1"/>
  <c r="J1984" i="3"/>
  <c r="L1983" i="3"/>
  <c r="M1983" i="3" s="1"/>
  <c r="J1983" i="3"/>
  <c r="L1982" i="3"/>
  <c r="M1982" i="3" s="1"/>
  <c r="J1982" i="3"/>
  <c r="L1981" i="3"/>
  <c r="M1981" i="3" s="1"/>
  <c r="J1981" i="3"/>
  <c r="L1980" i="3"/>
  <c r="M1980" i="3" s="1"/>
  <c r="J1980" i="3"/>
  <c r="L1979" i="3"/>
  <c r="M1979" i="3" s="1"/>
  <c r="J1979" i="3"/>
  <c r="L1978" i="3"/>
  <c r="M1978" i="3" s="1"/>
  <c r="J1978" i="3"/>
  <c r="L1977" i="3"/>
  <c r="M1977" i="3" s="1"/>
  <c r="J1977" i="3"/>
  <c r="L1976" i="3"/>
  <c r="M1976" i="3" s="1"/>
  <c r="J1976" i="3"/>
  <c r="L1975" i="3"/>
  <c r="M1975" i="3" s="1"/>
  <c r="J1975" i="3"/>
  <c r="L1974" i="3"/>
  <c r="M1974" i="3" s="1"/>
  <c r="J1974" i="3"/>
  <c r="L1973" i="3"/>
  <c r="M1973" i="3" s="1"/>
  <c r="J1973" i="3"/>
  <c r="L1972" i="3"/>
  <c r="M1972" i="3" s="1"/>
  <c r="J1972" i="3"/>
  <c r="L1971" i="3"/>
  <c r="M1971" i="3" s="1"/>
  <c r="J1971" i="3"/>
  <c r="L1970" i="3"/>
  <c r="M1970" i="3" s="1"/>
  <c r="J1970" i="3"/>
  <c r="L1969" i="3"/>
  <c r="M1969" i="3" s="1"/>
  <c r="J1969" i="3"/>
  <c r="L1968" i="3"/>
  <c r="M1968" i="3" s="1"/>
  <c r="J1968" i="3"/>
  <c r="L1967" i="3"/>
  <c r="M1967" i="3" s="1"/>
  <c r="J1967" i="3"/>
  <c r="L1966" i="3"/>
  <c r="M1966" i="3" s="1"/>
  <c r="J1966" i="3"/>
  <c r="L1965" i="3"/>
  <c r="M1965" i="3" s="1"/>
  <c r="J1965" i="3"/>
  <c r="L1964" i="3"/>
  <c r="M1964" i="3" s="1"/>
  <c r="J1964" i="3"/>
  <c r="L1963" i="3"/>
  <c r="M1963" i="3" s="1"/>
  <c r="J1963" i="3"/>
  <c r="L1962" i="3"/>
  <c r="M1962" i="3" s="1"/>
  <c r="J1962" i="3"/>
  <c r="L1961" i="3"/>
  <c r="M1961" i="3" s="1"/>
  <c r="J1961" i="3"/>
  <c r="L1960" i="3"/>
  <c r="M1960" i="3" s="1"/>
  <c r="J1960" i="3"/>
  <c r="L1959" i="3"/>
  <c r="M1959" i="3" s="1"/>
  <c r="J1959" i="3"/>
  <c r="L1958" i="3"/>
  <c r="M1958" i="3" s="1"/>
  <c r="J1958" i="3"/>
  <c r="L1957" i="3"/>
  <c r="M1957" i="3" s="1"/>
  <c r="J1957" i="3"/>
  <c r="L1956" i="3"/>
  <c r="M1956" i="3" s="1"/>
  <c r="J1956" i="3"/>
  <c r="L1955" i="3"/>
  <c r="M1955" i="3" s="1"/>
  <c r="J1955" i="3"/>
  <c r="L1954" i="3"/>
  <c r="M1954" i="3" s="1"/>
  <c r="J1954" i="3"/>
  <c r="L1953" i="3"/>
  <c r="M1953" i="3" s="1"/>
  <c r="J1953" i="3"/>
  <c r="L1952" i="3"/>
  <c r="M1952" i="3" s="1"/>
  <c r="J1952" i="3"/>
  <c r="L1951" i="3"/>
  <c r="M1951" i="3" s="1"/>
  <c r="J1951" i="3"/>
  <c r="L1950" i="3"/>
  <c r="M1950" i="3" s="1"/>
  <c r="J1950" i="3"/>
  <c r="L1949" i="3"/>
  <c r="M1949" i="3" s="1"/>
  <c r="J1949" i="3"/>
  <c r="L1948" i="3"/>
  <c r="M1948" i="3" s="1"/>
  <c r="J1948" i="3"/>
  <c r="L1947" i="3"/>
  <c r="M1947" i="3" s="1"/>
  <c r="J1947" i="3"/>
  <c r="L1946" i="3"/>
  <c r="M1946" i="3" s="1"/>
  <c r="J1946" i="3"/>
  <c r="L1945" i="3"/>
  <c r="M1945" i="3" s="1"/>
  <c r="J1945" i="3"/>
  <c r="L1944" i="3"/>
  <c r="M1944" i="3" s="1"/>
  <c r="J1944" i="3"/>
  <c r="L1943" i="3"/>
  <c r="M1943" i="3" s="1"/>
  <c r="J1943" i="3"/>
  <c r="L1942" i="3"/>
  <c r="M1942" i="3" s="1"/>
  <c r="J1942" i="3"/>
  <c r="L1941" i="3"/>
  <c r="M1941" i="3" s="1"/>
  <c r="J1941" i="3"/>
  <c r="L1940" i="3"/>
  <c r="M1940" i="3" s="1"/>
  <c r="J1940" i="3"/>
  <c r="L1939" i="3"/>
  <c r="M1939" i="3" s="1"/>
  <c r="J1939" i="3"/>
  <c r="L1938" i="3"/>
  <c r="M1938" i="3" s="1"/>
  <c r="J1938" i="3"/>
  <c r="L1937" i="3"/>
  <c r="M1937" i="3" s="1"/>
  <c r="J1937" i="3"/>
  <c r="L1936" i="3"/>
  <c r="M1936" i="3" s="1"/>
  <c r="J1936" i="3"/>
  <c r="L1935" i="3"/>
  <c r="M1935" i="3" s="1"/>
  <c r="J1935" i="3"/>
  <c r="L1934" i="3"/>
  <c r="M1934" i="3" s="1"/>
  <c r="J1934" i="3"/>
  <c r="L1933" i="3"/>
  <c r="M1933" i="3" s="1"/>
  <c r="J1933" i="3"/>
  <c r="L1932" i="3"/>
  <c r="M1932" i="3" s="1"/>
  <c r="J1932" i="3"/>
  <c r="L1931" i="3"/>
  <c r="M1931" i="3" s="1"/>
  <c r="J1931" i="3"/>
  <c r="L1930" i="3"/>
  <c r="M1930" i="3" s="1"/>
  <c r="J1930" i="3"/>
  <c r="L1929" i="3"/>
  <c r="M1929" i="3" s="1"/>
  <c r="J1929" i="3"/>
  <c r="L1928" i="3"/>
  <c r="M1928" i="3" s="1"/>
  <c r="J1928" i="3"/>
  <c r="L1927" i="3"/>
  <c r="M1927" i="3" s="1"/>
  <c r="J1927" i="3"/>
  <c r="L1926" i="3"/>
  <c r="M1926" i="3" s="1"/>
  <c r="J1926" i="3"/>
  <c r="L1925" i="3"/>
  <c r="M1925" i="3" s="1"/>
  <c r="J1925" i="3"/>
  <c r="L1924" i="3"/>
  <c r="M1924" i="3" s="1"/>
  <c r="J1924" i="3"/>
  <c r="L1923" i="3"/>
  <c r="M1923" i="3" s="1"/>
  <c r="J1923" i="3"/>
  <c r="L1922" i="3"/>
  <c r="M1922" i="3" s="1"/>
  <c r="J1922" i="3"/>
  <c r="L1921" i="3"/>
  <c r="M1921" i="3" s="1"/>
  <c r="J1921" i="3"/>
  <c r="L1920" i="3"/>
  <c r="M1920" i="3" s="1"/>
  <c r="J1920" i="3"/>
  <c r="L1919" i="3"/>
  <c r="M1919" i="3" s="1"/>
  <c r="J1919" i="3"/>
  <c r="L1918" i="3"/>
  <c r="M1918" i="3" s="1"/>
  <c r="J1918" i="3"/>
  <c r="L1917" i="3"/>
  <c r="M1917" i="3" s="1"/>
  <c r="J1917" i="3"/>
  <c r="L1916" i="3"/>
  <c r="M1916" i="3" s="1"/>
  <c r="J1916" i="3"/>
  <c r="L1915" i="3"/>
  <c r="M1915" i="3" s="1"/>
  <c r="J1915" i="3"/>
  <c r="L1914" i="3"/>
  <c r="M1914" i="3" s="1"/>
  <c r="J1914" i="3"/>
  <c r="L1913" i="3"/>
  <c r="M1913" i="3" s="1"/>
  <c r="J1913" i="3"/>
  <c r="L1912" i="3"/>
  <c r="M1912" i="3" s="1"/>
  <c r="J1912" i="3"/>
  <c r="L1911" i="3"/>
  <c r="M1911" i="3" s="1"/>
  <c r="J1911" i="3"/>
  <c r="L1910" i="3"/>
  <c r="M1910" i="3" s="1"/>
  <c r="J1910" i="3"/>
  <c r="L1909" i="3"/>
  <c r="M1909" i="3" s="1"/>
  <c r="J1909" i="3"/>
  <c r="L1908" i="3"/>
  <c r="M1908" i="3" s="1"/>
  <c r="J1908" i="3"/>
  <c r="L1907" i="3"/>
  <c r="M1907" i="3" s="1"/>
  <c r="J1907" i="3"/>
  <c r="L1906" i="3"/>
  <c r="M1906" i="3" s="1"/>
  <c r="J1906" i="3"/>
  <c r="L1905" i="3"/>
  <c r="M1905" i="3" s="1"/>
  <c r="J1905" i="3"/>
  <c r="L1904" i="3"/>
  <c r="M1904" i="3" s="1"/>
  <c r="J1904" i="3"/>
  <c r="L1903" i="3"/>
  <c r="M1903" i="3" s="1"/>
  <c r="J1903" i="3"/>
  <c r="L1902" i="3"/>
  <c r="M1902" i="3" s="1"/>
  <c r="J1902" i="3"/>
  <c r="L1901" i="3"/>
  <c r="M1901" i="3" s="1"/>
  <c r="J1901" i="3"/>
  <c r="L1900" i="3"/>
  <c r="M1900" i="3" s="1"/>
  <c r="J1900" i="3"/>
  <c r="L1899" i="3"/>
  <c r="M1899" i="3" s="1"/>
  <c r="J1899" i="3"/>
  <c r="L1898" i="3"/>
  <c r="M1898" i="3" s="1"/>
  <c r="J1898" i="3"/>
  <c r="L1897" i="3"/>
  <c r="M1897" i="3" s="1"/>
  <c r="J1897" i="3"/>
  <c r="L1896" i="3"/>
  <c r="M1896" i="3" s="1"/>
  <c r="J1896" i="3"/>
  <c r="L1895" i="3"/>
  <c r="M1895" i="3" s="1"/>
  <c r="J1895" i="3"/>
  <c r="L1894" i="3"/>
  <c r="M1894" i="3" s="1"/>
  <c r="J1894" i="3"/>
  <c r="L1893" i="3"/>
  <c r="M1893" i="3" s="1"/>
  <c r="J1893" i="3"/>
  <c r="L1892" i="3"/>
  <c r="M1892" i="3" s="1"/>
  <c r="J1892" i="3"/>
  <c r="L1891" i="3"/>
  <c r="M1891" i="3" s="1"/>
  <c r="J1891" i="3"/>
  <c r="L1890" i="3"/>
  <c r="M1890" i="3" s="1"/>
  <c r="J1890" i="3"/>
  <c r="L1889" i="3"/>
  <c r="M1889" i="3" s="1"/>
  <c r="J1889" i="3"/>
  <c r="L1888" i="3"/>
  <c r="M1888" i="3" s="1"/>
  <c r="J1888" i="3"/>
  <c r="L1887" i="3"/>
  <c r="M1887" i="3" s="1"/>
  <c r="J1887" i="3"/>
  <c r="L1886" i="3"/>
  <c r="M1886" i="3" s="1"/>
  <c r="J1886" i="3"/>
  <c r="L1885" i="3"/>
  <c r="M1885" i="3" s="1"/>
  <c r="J1885" i="3"/>
  <c r="L1884" i="3"/>
  <c r="M1884" i="3" s="1"/>
  <c r="J1884" i="3"/>
  <c r="L1883" i="3"/>
  <c r="M1883" i="3" s="1"/>
  <c r="J1883" i="3"/>
  <c r="L1882" i="3"/>
  <c r="M1882" i="3" s="1"/>
  <c r="J1882" i="3"/>
  <c r="L1881" i="3"/>
  <c r="M1881" i="3" s="1"/>
  <c r="J1881" i="3"/>
  <c r="L1880" i="3"/>
  <c r="M1880" i="3" s="1"/>
  <c r="J1880" i="3"/>
  <c r="L1879" i="3"/>
  <c r="M1879" i="3" s="1"/>
  <c r="J1879" i="3"/>
  <c r="L1878" i="3"/>
  <c r="M1878" i="3" s="1"/>
  <c r="J1878" i="3"/>
  <c r="L1877" i="3"/>
  <c r="M1877" i="3" s="1"/>
  <c r="J1877" i="3"/>
  <c r="L1876" i="3"/>
  <c r="M1876" i="3" s="1"/>
  <c r="J1876" i="3"/>
  <c r="L1875" i="3"/>
  <c r="M1875" i="3" s="1"/>
  <c r="J1875" i="3"/>
  <c r="L1874" i="3"/>
  <c r="M1874" i="3" s="1"/>
  <c r="J1874" i="3"/>
  <c r="L1873" i="3"/>
  <c r="M1873" i="3" s="1"/>
  <c r="J1873" i="3"/>
  <c r="L1872" i="3"/>
  <c r="M1872" i="3" s="1"/>
  <c r="J1872" i="3"/>
  <c r="L1871" i="3"/>
  <c r="M1871" i="3" s="1"/>
  <c r="J1871" i="3"/>
  <c r="L1870" i="3"/>
  <c r="M1870" i="3" s="1"/>
  <c r="J1870" i="3"/>
  <c r="L1869" i="3"/>
  <c r="M1869" i="3" s="1"/>
  <c r="J1869" i="3"/>
  <c r="L1868" i="3"/>
  <c r="M1868" i="3" s="1"/>
  <c r="J1868" i="3"/>
  <c r="L1867" i="3"/>
  <c r="M1867" i="3" s="1"/>
  <c r="J1867" i="3"/>
  <c r="L1866" i="3"/>
  <c r="M1866" i="3" s="1"/>
  <c r="J1866" i="3"/>
  <c r="L1865" i="3"/>
  <c r="M1865" i="3" s="1"/>
  <c r="J1865" i="3"/>
  <c r="L1864" i="3"/>
  <c r="M1864" i="3" s="1"/>
  <c r="J1864" i="3"/>
  <c r="L1863" i="3"/>
  <c r="M1863" i="3" s="1"/>
  <c r="J1863" i="3"/>
  <c r="L1862" i="3"/>
  <c r="M1862" i="3" s="1"/>
  <c r="J1862" i="3"/>
  <c r="L1861" i="3"/>
  <c r="M1861" i="3" s="1"/>
  <c r="J1861" i="3"/>
  <c r="L1860" i="3"/>
  <c r="M1860" i="3" s="1"/>
  <c r="J1860" i="3"/>
  <c r="L1859" i="3"/>
  <c r="M1859" i="3" s="1"/>
  <c r="J1859" i="3"/>
  <c r="L1858" i="3"/>
  <c r="M1858" i="3" s="1"/>
  <c r="J1858" i="3"/>
  <c r="L1857" i="3"/>
  <c r="M1857" i="3" s="1"/>
  <c r="J1857" i="3"/>
  <c r="L1856" i="3"/>
  <c r="M1856" i="3" s="1"/>
  <c r="J1856" i="3"/>
  <c r="L1855" i="3"/>
  <c r="M1855" i="3" s="1"/>
  <c r="J1855" i="3"/>
  <c r="L1854" i="3"/>
  <c r="M1854" i="3" s="1"/>
  <c r="J1854" i="3"/>
  <c r="L1853" i="3"/>
  <c r="M1853" i="3" s="1"/>
  <c r="J1853" i="3"/>
  <c r="L1852" i="3"/>
  <c r="M1852" i="3" s="1"/>
  <c r="J1852" i="3"/>
  <c r="L1851" i="3"/>
  <c r="M1851" i="3" s="1"/>
  <c r="J1851" i="3"/>
  <c r="L1850" i="3"/>
  <c r="M1850" i="3" s="1"/>
  <c r="J1850" i="3"/>
  <c r="L1849" i="3"/>
  <c r="M1849" i="3" s="1"/>
  <c r="J1849" i="3"/>
  <c r="L1848" i="3"/>
  <c r="M1848" i="3" s="1"/>
  <c r="J1848" i="3"/>
  <c r="L1847" i="3"/>
  <c r="M1847" i="3" s="1"/>
  <c r="J1847" i="3"/>
  <c r="L1846" i="3"/>
  <c r="M1846" i="3" s="1"/>
  <c r="J1846" i="3"/>
  <c r="L1845" i="3"/>
  <c r="M1845" i="3" s="1"/>
  <c r="J1845" i="3"/>
  <c r="L1844" i="3"/>
  <c r="M1844" i="3" s="1"/>
  <c r="J1844" i="3"/>
  <c r="L1843" i="3"/>
  <c r="M1843" i="3" s="1"/>
  <c r="J1843" i="3"/>
  <c r="L1842" i="3"/>
  <c r="M1842" i="3" s="1"/>
  <c r="J1842" i="3"/>
  <c r="L1841" i="3"/>
  <c r="M1841" i="3" s="1"/>
  <c r="J1841" i="3"/>
  <c r="L1840" i="3"/>
  <c r="M1840" i="3" s="1"/>
  <c r="J1840" i="3"/>
  <c r="L1839" i="3"/>
  <c r="M1839" i="3" s="1"/>
  <c r="J1839" i="3"/>
  <c r="L1838" i="3"/>
  <c r="M1838" i="3" s="1"/>
  <c r="J1838" i="3"/>
  <c r="L1837" i="3"/>
  <c r="M1837" i="3" s="1"/>
  <c r="J1837" i="3"/>
  <c r="L1836" i="3"/>
  <c r="M1836" i="3" s="1"/>
  <c r="J1836" i="3"/>
  <c r="L1835" i="3"/>
  <c r="M1835" i="3" s="1"/>
  <c r="J1835" i="3"/>
  <c r="L1834" i="3"/>
  <c r="M1834" i="3" s="1"/>
  <c r="J1834" i="3"/>
  <c r="L1833" i="3"/>
  <c r="M1833" i="3" s="1"/>
  <c r="J1833" i="3"/>
  <c r="L1832" i="3"/>
  <c r="M1832" i="3" s="1"/>
  <c r="J1832" i="3"/>
  <c r="L1831" i="3"/>
  <c r="M1831" i="3" s="1"/>
  <c r="J1831" i="3"/>
  <c r="L1830" i="3"/>
  <c r="M1830" i="3" s="1"/>
  <c r="J1830" i="3"/>
  <c r="L1829" i="3"/>
  <c r="M1829" i="3" s="1"/>
  <c r="J1829" i="3"/>
  <c r="L1828" i="3"/>
  <c r="M1828" i="3" s="1"/>
  <c r="J1828" i="3"/>
  <c r="L1827" i="3"/>
  <c r="M1827" i="3" s="1"/>
  <c r="J1827" i="3"/>
  <c r="L1826" i="3"/>
  <c r="M1826" i="3" s="1"/>
  <c r="J1826" i="3"/>
  <c r="L1825" i="3"/>
  <c r="M1825" i="3" s="1"/>
  <c r="J1825" i="3"/>
  <c r="L1824" i="3"/>
  <c r="M1824" i="3" s="1"/>
  <c r="J1824" i="3"/>
  <c r="L1823" i="3"/>
  <c r="M1823" i="3" s="1"/>
  <c r="J1823" i="3"/>
  <c r="L1822" i="3"/>
  <c r="M1822" i="3" s="1"/>
  <c r="J1822" i="3"/>
  <c r="L1821" i="3"/>
  <c r="M1821" i="3" s="1"/>
  <c r="J1821" i="3"/>
  <c r="L1820" i="3"/>
  <c r="M1820" i="3" s="1"/>
  <c r="J1820" i="3"/>
  <c r="L1819" i="3"/>
  <c r="M1819" i="3" s="1"/>
  <c r="J1819" i="3"/>
  <c r="L1818" i="3"/>
  <c r="M1818" i="3" s="1"/>
  <c r="J1818" i="3"/>
  <c r="L1817" i="3"/>
  <c r="M1817" i="3" s="1"/>
  <c r="J1817" i="3"/>
  <c r="L1816" i="3"/>
  <c r="M1816" i="3" s="1"/>
  <c r="J1816" i="3"/>
  <c r="L1815" i="3"/>
  <c r="M1815" i="3" s="1"/>
  <c r="J1815" i="3"/>
  <c r="L1814" i="3"/>
  <c r="M1814" i="3" s="1"/>
  <c r="J1814" i="3"/>
  <c r="L1813" i="3"/>
  <c r="M1813" i="3" s="1"/>
  <c r="J1813" i="3"/>
  <c r="L1812" i="3"/>
  <c r="M1812" i="3" s="1"/>
  <c r="J1812" i="3"/>
  <c r="L1811" i="3"/>
  <c r="M1811" i="3" s="1"/>
  <c r="J1811" i="3"/>
  <c r="L1810" i="3"/>
  <c r="M1810" i="3" s="1"/>
  <c r="J1810" i="3"/>
  <c r="L1809" i="3"/>
  <c r="M1809" i="3" s="1"/>
  <c r="J1809" i="3"/>
  <c r="L1808" i="3"/>
  <c r="M1808" i="3" s="1"/>
  <c r="J1808" i="3"/>
  <c r="L1807" i="3"/>
  <c r="M1807" i="3" s="1"/>
  <c r="J1807" i="3"/>
  <c r="L1806" i="3"/>
  <c r="M1806" i="3" s="1"/>
  <c r="J1806" i="3"/>
  <c r="L1805" i="3"/>
  <c r="M1805" i="3" s="1"/>
  <c r="J1805" i="3"/>
  <c r="L1804" i="3"/>
  <c r="M1804" i="3" s="1"/>
  <c r="J1804" i="3"/>
  <c r="L1803" i="3"/>
  <c r="M1803" i="3" s="1"/>
  <c r="J1803" i="3"/>
  <c r="L1802" i="3"/>
  <c r="M1802" i="3" s="1"/>
  <c r="J1802" i="3"/>
  <c r="L1801" i="3"/>
  <c r="M1801" i="3" s="1"/>
  <c r="J1801" i="3"/>
  <c r="L1800" i="3"/>
  <c r="M1800" i="3" s="1"/>
  <c r="J1800" i="3"/>
  <c r="L1799" i="3"/>
  <c r="M1799" i="3" s="1"/>
  <c r="J1799" i="3"/>
  <c r="L1798" i="3"/>
  <c r="M1798" i="3" s="1"/>
  <c r="J1798" i="3"/>
  <c r="L1797" i="3"/>
  <c r="M1797" i="3" s="1"/>
  <c r="J1797" i="3"/>
  <c r="L1796" i="3"/>
  <c r="M1796" i="3" s="1"/>
  <c r="J1796" i="3"/>
  <c r="L1795" i="3"/>
  <c r="M1795" i="3" s="1"/>
  <c r="J1795" i="3"/>
  <c r="L1794" i="3"/>
  <c r="M1794" i="3" s="1"/>
  <c r="J1794" i="3"/>
  <c r="L1793" i="3"/>
  <c r="M1793" i="3" s="1"/>
  <c r="J1793" i="3"/>
  <c r="L1792" i="3"/>
  <c r="M1792" i="3" s="1"/>
  <c r="J1792" i="3"/>
  <c r="L1791" i="3"/>
  <c r="M1791" i="3" s="1"/>
  <c r="J1791" i="3"/>
  <c r="L1790" i="3"/>
  <c r="M1790" i="3" s="1"/>
  <c r="J1790" i="3"/>
  <c r="L1789" i="3"/>
  <c r="M1789" i="3" s="1"/>
  <c r="J1789" i="3"/>
  <c r="L1788" i="3"/>
  <c r="M1788" i="3" s="1"/>
  <c r="J1788" i="3"/>
  <c r="L1787" i="3"/>
  <c r="M1787" i="3" s="1"/>
  <c r="J1787" i="3"/>
  <c r="L1786" i="3"/>
  <c r="M1786" i="3" s="1"/>
  <c r="J1786" i="3"/>
  <c r="L1785" i="3"/>
  <c r="M1785" i="3" s="1"/>
  <c r="J1785" i="3"/>
  <c r="L1784" i="3"/>
  <c r="M1784" i="3" s="1"/>
  <c r="J1784" i="3"/>
  <c r="L1783" i="3"/>
  <c r="M1783" i="3" s="1"/>
  <c r="J1783" i="3"/>
  <c r="L1782" i="3"/>
  <c r="M1782" i="3" s="1"/>
  <c r="J1782" i="3"/>
  <c r="L1781" i="3"/>
  <c r="M1781" i="3" s="1"/>
  <c r="J1781" i="3"/>
  <c r="L1780" i="3"/>
  <c r="M1780" i="3" s="1"/>
  <c r="J1780" i="3"/>
  <c r="L1779" i="3"/>
  <c r="M1779" i="3" s="1"/>
  <c r="J1779" i="3"/>
  <c r="L1778" i="3"/>
  <c r="M1778" i="3" s="1"/>
  <c r="J1778" i="3"/>
  <c r="L1777" i="3"/>
  <c r="M1777" i="3" s="1"/>
  <c r="J1777" i="3"/>
  <c r="L1776" i="3"/>
  <c r="M1776" i="3" s="1"/>
  <c r="J1776" i="3"/>
  <c r="L1775" i="3"/>
  <c r="M1775" i="3" s="1"/>
  <c r="J1775" i="3"/>
  <c r="L1774" i="3"/>
  <c r="M1774" i="3" s="1"/>
  <c r="J1774" i="3"/>
  <c r="L1773" i="3"/>
  <c r="M1773" i="3" s="1"/>
  <c r="J1773" i="3"/>
  <c r="L1772" i="3"/>
  <c r="M1772" i="3" s="1"/>
  <c r="J1772" i="3"/>
  <c r="L1771" i="3"/>
  <c r="M1771" i="3" s="1"/>
  <c r="J1771" i="3"/>
  <c r="L1770" i="3"/>
  <c r="M1770" i="3" s="1"/>
  <c r="J1770" i="3"/>
  <c r="L1769" i="3"/>
  <c r="M1769" i="3" s="1"/>
  <c r="J1769" i="3"/>
  <c r="L1768" i="3"/>
  <c r="M1768" i="3" s="1"/>
  <c r="J1768" i="3"/>
  <c r="L1767" i="3"/>
  <c r="M1767" i="3" s="1"/>
  <c r="J1767" i="3"/>
  <c r="L1766" i="3"/>
  <c r="M1766" i="3" s="1"/>
  <c r="J1766" i="3"/>
  <c r="L1765" i="3"/>
  <c r="M1765" i="3" s="1"/>
  <c r="J1765" i="3"/>
  <c r="L1764" i="3"/>
  <c r="M1764" i="3" s="1"/>
  <c r="J1764" i="3"/>
  <c r="L1763" i="3"/>
  <c r="M1763" i="3" s="1"/>
  <c r="J1763" i="3"/>
  <c r="L1762" i="3"/>
  <c r="M1762" i="3" s="1"/>
  <c r="J1762" i="3"/>
  <c r="L1761" i="3"/>
  <c r="M1761" i="3" s="1"/>
  <c r="J1761" i="3"/>
  <c r="L1760" i="3"/>
  <c r="M1760" i="3" s="1"/>
  <c r="J1760" i="3"/>
  <c r="L1759" i="3"/>
  <c r="M1759" i="3" s="1"/>
  <c r="J1759" i="3"/>
  <c r="L1758" i="3"/>
  <c r="M1758" i="3" s="1"/>
  <c r="J1758" i="3"/>
  <c r="L1757" i="3"/>
  <c r="M1757" i="3" s="1"/>
  <c r="J1757" i="3"/>
  <c r="L1756" i="3"/>
  <c r="M1756" i="3" s="1"/>
  <c r="J1756" i="3"/>
  <c r="L1755" i="3"/>
  <c r="M1755" i="3" s="1"/>
  <c r="J1755" i="3"/>
  <c r="L1754" i="3"/>
  <c r="M1754" i="3" s="1"/>
  <c r="J1754" i="3"/>
  <c r="L1753" i="3"/>
  <c r="M1753" i="3" s="1"/>
  <c r="J1753" i="3"/>
  <c r="L1752" i="3"/>
  <c r="M1752" i="3" s="1"/>
  <c r="J1752" i="3"/>
  <c r="L1751" i="3"/>
  <c r="M1751" i="3" s="1"/>
  <c r="J1751" i="3"/>
  <c r="L1750" i="3"/>
  <c r="M1750" i="3" s="1"/>
  <c r="J1750" i="3"/>
  <c r="L1749" i="3"/>
  <c r="M1749" i="3" s="1"/>
  <c r="J1749" i="3"/>
  <c r="L1748" i="3"/>
  <c r="M1748" i="3" s="1"/>
  <c r="J1748" i="3"/>
  <c r="L1747" i="3"/>
  <c r="M1747" i="3" s="1"/>
  <c r="J1747" i="3"/>
  <c r="L1746" i="3"/>
  <c r="M1746" i="3" s="1"/>
  <c r="J1746" i="3"/>
  <c r="L1745" i="3"/>
  <c r="M1745" i="3" s="1"/>
  <c r="J1745" i="3"/>
  <c r="L1744" i="3"/>
  <c r="M1744" i="3" s="1"/>
  <c r="J1744" i="3"/>
  <c r="L1743" i="3"/>
  <c r="M1743" i="3" s="1"/>
  <c r="J1743" i="3"/>
  <c r="L1742" i="3"/>
  <c r="M1742" i="3" s="1"/>
  <c r="J1742" i="3"/>
  <c r="L1741" i="3"/>
  <c r="M1741" i="3" s="1"/>
  <c r="J1741" i="3"/>
  <c r="L1740" i="3"/>
  <c r="M1740" i="3" s="1"/>
  <c r="J1740" i="3"/>
  <c r="L1739" i="3"/>
  <c r="M1739" i="3" s="1"/>
  <c r="J1739" i="3"/>
  <c r="L1738" i="3"/>
  <c r="M1738" i="3" s="1"/>
  <c r="J1738" i="3"/>
  <c r="L1737" i="3"/>
  <c r="M1737" i="3" s="1"/>
  <c r="J1737" i="3"/>
  <c r="L1736" i="3"/>
  <c r="M1736" i="3" s="1"/>
  <c r="J1736" i="3"/>
  <c r="L1735" i="3"/>
  <c r="M1735" i="3" s="1"/>
  <c r="J1735" i="3"/>
  <c r="L1734" i="3"/>
  <c r="M1734" i="3" s="1"/>
  <c r="J1734" i="3"/>
  <c r="L1733" i="3"/>
  <c r="M1733" i="3" s="1"/>
  <c r="J1733" i="3"/>
  <c r="L1732" i="3"/>
  <c r="M1732" i="3" s="1"/>
  <c r="J1732" i="3"/>
  <c r="L1731" i="3"/>
  <c r="M1731" i="3" s="1"/>
  <c r="J1731" i="3"/>
  <c r="L1730" i="3"/>
  <c r="M1730" i="3" s="1"/>
  <c r="J1730" i="3"/>
  <c r="L1729" i="3"/>
  <c r="M1729" i="3" s="1"/>
  <c r="J1729" i="3"/>
  <c r="L1728" i="3"/>
  <c r="M1728" i="3" s="1"/>
  <c r="J1728" i="3"/>
  <c r="L1727" i="3"/>
  <c r="M1727" i="3" s="1"/>
  <c r="J1727" i="3"/>
  <c r="L1726" i="3"/>
  <c r="M1726" i="3" s="1"/>
  <c r="J1726" i="3"/>
  <c r="L1725" i="3"/>
  <c r="M1725" i="3" s="1"/>
  <c r="J1725" i="3"/>
  <c r="L1724" i="3"/>
  <c r="M1724" i="3" s="1"/>
  <c r="J1724" i="3"/>
  <c r="L1723" i="3"/>
  <c r="M1723" i="3" s="1"/>
  <c r="J1723" i="3"/>
  <c r="L1722" i="3"/>
  <c r="M1722" i="3" s="1"/>
  <c r="J1722" i="3"/>
  <c r="L1721" i="3"/>
  <c r="M1721" i="3" s="1"/>
  <c r="J1721" i="3"/>
  <c r="L1720" i="3"/>
  <c r="M1720" i="3" s="1"/>
  <c r="J1720" i="3"/>
  <c r="L1719" i="3"/>
  <c r="M1719" i="3" s="1"/>
  <c r="J1719" i="3"/>
  <c r="L1718" i="3"/>
  <c r="M1718" i="3" s="1"/>
  <c r="J1718" i="3"/>
  <c r="L1717" i="3"/>
  <c r="M1717" i="3" s="1"/>
  <c r="J1717" i="3"/>
  <c r="L1716" i="3"/>
  <c r="M1716" i="3" s="1"/>
  <c r="J1716" i="3"/>
  <c r="L1715" i="3"/>
  <c r="M1715" i="3" s="1"/>
  <c r="J1715" i="3"/>
  <c r="L1714" i="3"/>
  <c r="M1714" i="3" s="1"/>
  <c r="J1714" i="3"/>
  <c r="L1713" i="3"/>
  <c r="M1713" i="3" s="1"/>
  <c r="J1713" i="3"/>
  <c r="L1712" i="3"/>
  <c r="M1712" i="3" s="1"/>
  <c r="J1712" i="3"/>
  <c r="L1711" i="3"/>
  <c r="M1711" i="3" s="1"/>
  <c r="J1711" i="3"/>
  <c r="L1710" i="3"/>
  <c r="M1710" i="3" s="1"/>
  <c r="J1710" i="3"/>
  <c r="L1709" i="3"/>
  <c r="M1709" i="3" s="1"/>
  <c r="J1709" i="3"/>
  <c r="L1708" i="3"/>
  <c r="M1708" i="3" s="1"/>
  <c r="J1708" i="3"/>
  <c r="L1707" i="3"/>
  <c r="M1707" i="3" s="1"/>
  <c r="J1707" i="3"/>
  <c r="L1706" i="3"/>
  <c r="M1706" i="3" s="1"/>
  <c r="J1706" i="3"/>
  <c r="L1705" i="3"/>
  <c r="M1705" i="3" s="1"/>
  <c r="J1705" i="3"/>
  <c r="L1704" i="3"/>
  <c r="M1704" i="3" s="1"/>
  <c r="J1704" i="3"/>
  <c r="L1703" i="3"/>
  <c r="M1703" i="3" s="1"/>
  <c r="J1703" i="3"/>
  <c r="L1702" i="3"/>
  <c r="M1702" i="3" s="1"/>
  <c r="J1702" i="3"/>
  <c r="L1701" i="3"/>
  <c r="M1701" i="3" s="1"/>
  <c r="J1701" i="3"/>
  <c r="L1700" i="3"/>
  <c r="M1700" i="3" s="1"/>
  <c r="J1700" i="3"/>
  <c r="L1699" i="3"/>
  <c r="M1699" i="3" s="1"/>
  <c r="J1699" i="3"/>
  <c r="L1698" i="3"/>
  <c r="M1698" i="3" s="1"/>
  <c r="J1698" i="3"/>
  <c r="L1697" i="3"/>
  <c r="M1697" i="3" s="1"/>
  <c r="J1697" i="3"/>
  <c r="L1696" i="3"/>
  <c r="M1696" i="3" s="1"/>
  <c r="J1696" i="3"/>
  <c r="L1695" i="3"/>
  <c r="M1695" i="3" s="1"/>
  <c r="J1695" i="3"/>
  <c r="L1694" i="3"/>
  <c r="M1694" i="3" s="1"/>
  <c r="J1694" i="3"/>
  <c r="L1693" i="3"/>
  <c r="M1693" i="3" s="1"/>
  <c r="J1693" i="3"/>
  <c r="L1692" i="3"/>
  <c r="M1692" i="3" s="1"/>
  <c r="J1692" i="3"/>
  <c r="L1691" i="3"/>
  <c r="M1691" i="3" s="1"/>
  <c r="J1691" i="3"/>
  <c r="L1690" i="3"/>
  <c r="M1690" i="3" s="1"/>
  <c r="J1690" i="3"/>
  <c r="L1689" i="3"/>
  <c r="M1689" i="3" s="1"/>
  <c r="J1689" i="3"/>
  <c r="L1688" i="3"/>
  <c r="M1688" i="3" s="1"/>
  <c r="J1688" i="3"/>
  <c r="L1687" i="3"/>
  <c r="M1687" i="3" s="1"/>
  <c r="J1687" i="3"/>
  <c r="L1686" i="3"/>
  <c r="M1686" i="3" s="1"/>
  <c r="J1686" i="3"/>
  <c r="L1685" i="3"/>
  <c r="M1685" i="3" s="1"/>
  <c r="J1685" i="3"/>
  <c r="L1684" i="3"/>
  <c r="M1684" i="3" s="1"/>
  <c r="J1684" i="3"/>
  <c r="L1683" i="3"/>
  <c r="M1683" i="3" s="1"/>
  <c r="J1683" i="3"/>
  <c r="L1682" i="3"/>
  <c r="M1682" i="3" s="1"/>
  <c r="J1682" i="3"/>
  <c r="L1681" i="3"/>
  <c r="M1681" i="3" s="1"/>
  <c r="J1681" i="3"/>
  <c r="L1680" i="3"/>
  <c r="M1680" i="3" s="1"/>
  <c r="J1680" i="3"/>
  <c r="L1679" i="3"/>
  <c r="M1679" i="3" s="1"/>
  <c r="J1679" i="3"/>
  <c r="L1678" i="3"/>
  <c r="M1678" i="3" s="1"/>
  <c r="J1678" i="3"/>
  <c r="L1677" i="3"/>
  <c r="M1677" i="3" s="1"/>
  <c r="J1677" i="3"/>
  <c r="L1676" i="3"/>
  <c r="M1676" i="3" s="1"/>
  <c r="J1676" i="3"/>
  <c r="L1675" i="3"/>
  <c r="M1675" i="3" s="1"/>
  <c r="J1675" i="3"/>
  <c r="L1674" i="3"/>
  <c r="M1674" i="3" s="1"/>
  <c r="J1674" i="3"/>
  <c r="L1673" i="3"/>
  <c r="M1673" i="3" s="1"/>
  <c r="J1673" i="3"/>
  <c r="L1672" i="3"/>
  <c r="M1672" i="3" s="1"/>
  <c r="J1672" i="3"/>
  <c r="L1671" i="3"/>
  <c r="M1671" i="3" s="1"/>
  <c r="J1671" i="3"/>
  <c r="L1670" i="3"/>
  <c r="M1670" i="3" s="1"/>
  <c r="J1670" i="3"/>
  <c r="L1669" i="3"/>
  <c r="M1669" i="3" s="1"/>
  <c r="J1669" i="3"/>
  <c r="L1668" i="3"/>
  <c r="M1668" i="3" s="1"/>
  <c r="J1668" i="3"/>
  <c r="L1667" i="3"/>
  <c r="M1667" i="3" s="1"/>
  <c r="J1667" i="3"/>
  <c r="L1666" i="3"/>
  <c r="M1666" i="3" s="1"/>
  <c r="J1666" i="3"/>
  <c r="L1665" i="3"/>
  <c r="M1665" i="3" s="1"/>
  <c r="J1665" i="3"/>
  <c r="L1664" i="3"/>
  <c r="M1664" i="3" s="1"/>
  <c r="J1664" i="3"/>
  <c r="L1663" i="3"/>
  <c r="M1663" i="3" s="1"/>
  <c r="J1663" i="3"/>
  <c r="L1662" i="3"/>
  <c r="M1662" i="3" s="1"/>
  <c r="J1662" i="3"/>
  <c r="L1661" i="3"/>
  <c r="M1661" i="3" s="1"/>
  <c r="J1661" i="3"/>
  <c r="L1660" i="3"/>
  <c r="M1660" i="3" s="1"/>
  <c r="J1660" i="3"/>
  <c r="L1659" i="3"/>
  <c r="M1659" i="3" s="1"/>
  <c r="J1659" i="3"/>
  <c r="L1658" i="3"/>
  <c r="M1658" i="3" s="1"/>
  <c r="J1658" i="3"/>
  <c r="L1657" i="3"/>
  <c r="M1657" i="3" s="1"/>
  <c r="J1657" i="3"/>
  <c r="L1656" i="3"/>
  <c r="M1656" i="3" s="1"/>
  <c r="J1656" i="3"/>
  <c r="L1655" i="3"/>
  <c r="M1655" i="3" s="1"/>
  <c r="J1655" i="3"/>
  <c r="L1654" i="3"/>
  <c r="M1654" i="3" s="1"/>
  <c r="J1654" i="3"/>
  <c r="L1653" i="3"/>
  <c r="M1653" i="3" s="1"/>
  <c r="J1653" i="3"/>
  <c r="L1652" i="3"/>
  <c r="M1652" i="3" s="1"/>
  <c r="J1652" i="3"/>
  <c r="L1651" i="3"/>
  <c r="M1651" i="3" s="1"/>
  <c r="J1651" i="3"/>
  <c r="L1650" i="3"/>
  <c r="M1650" i="3" s="1"/>
  <c r="J1650" i="3"/>
  <c r="L1649" i="3"/>
  <c r="M1649" i="3" s="1"/>
  <c r="J1649" i="3"/>
  <c r="L1648" i="3"/>
  <c r="M1648" i="3" s="1"/>
  <c r="J1648" i="3"/>
  <c r="L1647" i="3"/>
  <c r="M1647" i="3" s="1"/>
  <c r="J1647" i="3"/>
  <c r="L1646" i="3"/>
  <c r="M1646" i="3" s="1"/>
  <c r="J1646" i="3"/>
  <c r="L1645" i="3"/>
  <c r="M1645" i="3" s="1"/>
  <c r="J1645" i="3"/>
  <c r="L1644" i="3"/>
  <c r="M1644" i="3" s="1"/>
  <c r="J1644" i="3"/>
  <c r="L1643" i="3"/>
  <c r="M1643" i="3" s="1"/>
  <c r="J1643" i="3"/>
  <c r="L1642" i="3"/>
  <c r="M1642" i="3" s="1"/>
  <c r="J1642" i="3"/>
  <c r="L1641" i="3"/>
  <c r="M1641" i="3" s="1"/>
  <c r="J1641" i="3"/>
  <c r="L1640" i="3"/>
  <c r="M1640" i="3" s="1"/>
  <c r="J1640" i="3"/>
  <c r="L1639" i="3"/>
  <c r="M1639" i="3" s="1"/>
  <c r="J1639" i="3"/>
  <c r="L1638" i="3"/>
  <c r="M1638" i="3" s="1"/>
  <c r="J1638" i="3"/>
  <c r="L1637" i="3"/>
  <c r="M1637" i="3" s="1"/>
  <c r="J1637" i="3"/>
  <c r="L1636" i="3"/>
  <c r="M1636" i="3" s="1"/>
  <c r="J1636" i="3"/>
  <c r="L1635" i="3"/>
  <c r="M1635" i="3" s="1"/>
  <c r="J1635" i="3"/>
  <c r="L1634" i="3"/>
  <c r="M1634" i="3" s="1"/>
  <c r="J1634" i="3"/>
  <c r="L1633" i="3"/>
  <c r="M1633" i="3" s="1"/>
  <c r="J1633" i="3"/>
  <c r="L1632" i="3"/>
  <c r="M1632" i="3" s="1"/>
  <c r="J1632" i="3"/>
  <c r="L1631" i="3"/>
  <c r="M1631" i="3" s="1"/>
  <c r="J1631" i="3"/>
  <c r="L1630" i="3"/>
  <c r="M1630" i="3" s="1"/>
  <c r="J1630" i="3"/>
  <c r="L1629" i="3"/>
  <c r="M1629" i="3" s="1"/>
  <c r="J1629" i="3"/>
  <c r="L1628" i="3"/>
  <c r="M1628" i="3" s="1"/>
  <c r="J1628" i="3"/>
  <c r="L1627" i="3"/>
  <c r="M1627" i="3" s="1"/>
  <c r="J1627" i="3"/>
  <c r="L1626" i="3"/>
  <c r="M1626" i="3" s="1"/>
  <c r="J1626" i="3"/>
  <c r="L1625" i="3"/>
  <c r="M1625" i="3" s="1"/>
  <c r="J1625" i="3"/>
  <c r="L1624" i="3"/>
  <c r="M1624" i="3" s="1"/>
  <c r="J1624" i="3"/>
  <c r="L1623" i="3"/>
  <c r="M1623" i="3" s="1"/>
  <c r="J1623" i="3"/>
  <c r="L1622" i="3"/>
  <c r="M1622" i="3" s="1"/>
  <c r="J1622" i="3"/>
  <c r="L1621" i="3"/>
  <c r="M1621" i="3" s="1"/>
  <c r="J1621" i="3"/>
  <c r="L1620" i="3"/>
  <c r="M1620" i="3" s="1"/>
  <c r="J1620" i="3"/>
  <c r="L1619" i="3"/>
  <c r="M1619" i="3" s="1"/>
  <c r="J1619" i="3"/>
  <c r="L1618" i="3"/>
  <c r="M1618" i="3" s="1"/>
  <c r="J1618" i="3"/>
  <c r="L1617" i="3"/>
  <c r="M1617" i="3" s="1"/>
  <c r="J1617" i="3"/>
  <c r="L1616" i="3"/>
  <c r="M1616" i="3" s="1"/>
  <c r="J1616" i="3"/>
  <c r="L1615" i="3"/>
  <c r="M1615" i="3" s="1"/>
  <c r="J1615" i="3"/>
  <c r="L1614" i="3"/>
  <c r="M1614" i="3" s="1"/>
  <c r="J1614" i="3"/>
  <c r="L1613" i="3"/>
  <c r="M1613" i="3" s="1"/>
  <c r="J1613" i="3"/>
  <c r="L1612" i="3"/>
  <c r="M1612" i="3" s="1"/>
  <c r="J1612" i="3"/>
  <c r="L1611" i="3"/>
  <c r="M1611" i="3" s="1"/>
  <c r="J1611" i="3"/>
  <c r="L1610" i="3"/>
  <c r="M1610" i="3" s="1"/>
  <c r="J1610" i="3"/>
  <c r="L1609" i="3"/>
  <c r="M1609" i="3" s="1"/>
  <c r="J1609" i="3"/>
  <c r="L1608" i="3"/>
  <c r="M1608" i="3" s="1"/>
  <c r="J1608" i="3"/>
  <c r="L1607" i="3"/>
  <c r="M1607" i="3" s="1"/>
  <c r="J1607" i="3"/>
  <c r="L1606" i="3"/>
  <c r="M1606" i="3" s="1"/>
  <c r="J1606" i="3"/>
  <c r="L1605" i="3"/>
  <c r="M1605" i="3" s="1"/>
  <c r="J1605" i="3"/>
  <c r="L1604" i="3"/>
  <c r="M1604" i="3" s="1"/>
  <c r="J1604" i="3"/>
  <c r="L1603" i="3"/>
  <c r="M1603" i="3" s="1"/>
  <c r="J1603" i="3"/>
  <c r="L1602" i="3"/>
  <c r="M1602" i="3" s="1"/>
  <c r="J1602" i="3"/>
  <c r="L1601" i="3"/>
  <c r="M1601" i="3" s="1"/>
  <c r="J1601" i="3"/>
  <c r="L1600" i="3"/>
  <c r="M1600" i="3" s="1"/>
  <c r="J1600" i="3"/>
  <c r="L1599" i="3"/>
  <c r="M1599" i="3" s="1"/>
  <c r="J1599" i="3"/>
  <c r="L1598" i="3"/>
  <c r="M1598" i="3" s="1"/>
  <c r="J1598" i="3"/>
  <c r="L1597" i="3"/>
  <c r="M1597" i="3" s="1"/>
  <c r="J1597" i="3"/>
  <c r="L1596" i="3"/>
  <c r="M1596" i="3" s="1"/>
  <c r="J1596" i="3"/>
  <c r="L1595" i="3"/>
  <c r="M1595" i="3" s="1"/>
  <c r="J1595" i="3"/>
  <c r="L1594" i="3"/>
  <c r="M1594" i="3" s="1"/>
  <c r="J1594" i="3"/>
  <c r="L1593" i="3"/>
  <c r="M1593" i="3" s="1"/>
  <c r="J1593" i="3"/>
  <c r="L1592" i="3"/>
  <c r="M1592" i="3" s="1"/>
  <c r="J1592" i="3"/>
  <c r="L1591" i="3"/>
  <c r="M1591" i="3" s="1"/>
  <c r="J1591" i="3"/>
  <c r="L1590" i="3"/>
  <c r="M1590" i="3" s="1"/>
  <c r="J1590" i="3"/>
  <c r="L1589" i="3"/>
  <c r="M1589" i="3" s="1"/>
  <c r="J1589" i="3"/>
  <c r="L1588" i="3"/>
  <c r="M1588" i="3" s="1"/>
  <c r="J1588" i="3"/>
  <c r="L1587" i="3"/>
  <c r="M1587" i="3" s="1"/>
  <c r="J1587" i="3"/>
  <c r="L1586" i="3"/>
  <c r="M1586" i="3" s="1"/>
  <c r="J1586" i="3"/>
  <c r="L1585" i="3"/>
  <c r="M1585" i="3" s="1"/>
  <c r="J1585" i="3"/>
  <c r="L1584" i="3"/>
  <c r="M1584" i="3" s="1"/>
  <c r="J1584" i="3"/>
  <c r="L1583" i="3"/>
  <c r="M1583" i="3" s="1"/>
  <c r="J1583" i="3"/>
  <c r="L1582" i="3"/>
  <c r="M1582" i="3" s="1"/>
  <c r="J1582" i="3"/>
  <c r="L1581" i="3"/>
  <c r="M1581" i="3" s="1"/>
  <c r="J1581" i="3"/>
  <c r="L1580" i="3"/>
  <c r="M1580" i="3" s="1"/>
  <c r="J1580" i="3"/>
  <c r="L1579" i="3"/>
  <c r="M1579" i="3" s="1"/>
  <c r="J1579" i="3"/>
  <c r="L1578" i="3"/>
  <c r="M1578" i="3" s="1"/>
  <c r="J1578" i="3"/>
  <c r="L1577" i="3"/>
  <c r="M1577" i="3" s="1"/>
  <c r="J1577" i="3"/>
  <c r="L1576" i="3"/>
  <c r="M1576" i="3" s="1"/>
  <c r="J1576" i="3"/>
  <c r="L1575" i="3"/>
  <c r="M1575" i="3" s="1"/>
  <c r="J1575" i="3"/>
  <c r="L1574" i="3"/>
  <c r="M1574" i="3" s="1"/>
  <c r="J1574" i="3"/>
  <c r="L1573" i="3"/>
  <c r="M1573" i="3" s="1"/>
  <c r="J1573" i="3"/>
  <c r="L1572" i="3"/>
  <c r="M1572" i="3" s="1"/>
  <c r="J1572" i="3"/>
  <c r="L1571" i="3"/>
  <c r="M1571" i="3" s="1"/>
  <c r="J1571" i="3"/>
  <c r="L1570" i="3"/>
  <c r="M1570" i="3" s="1"/>
  <c r="J1570" i="3"/>
  <c r="L1569" i="3"/>
  <c r="M1569" i="3" s="1"/>
  <c r="J1569" i="3"/>
  <c r="L1568" i="3"/>
  <c r="M1568" i="3" s="1"/>
  <c r="J1568" i="3"/>
  <c r="L1567" i="3"/>
  <c r="M1567" i="3" s="1"/>
  <c r="J1567" i="3"/>
  <c r="L1566" i="3"/>
  <c r="M1566" i="3" s="1"/>
  <c r="J1566" i="3"/>
  <c r="L1565" i="3"/>
  <c r="M1565" i="3" s="1"/>
  <c r="J1565" i="3"/>
  <c r="L1564" i="3"/>
  <c r="M1564" i="3" s="1"/>
  <c r="J1564" i="3"/>
  <c r="L1563" i="3"/>
  <c r="M1563" i="3" s="1"/>
  <c r="J1563" i="3"/>
  <c r="L1562" i="3"/>
  <c r="M1562" i="3" s="1"/>
  <c r="J1562" i="3"/>
  <c r="L1561" i="3"/>
  <c r="M1561" i="3" s="1"/>
  <c r="J1561" i="3"/>
  <c r="L1560" i="3"/>
  <c r="M1560" i="3" s="1"/>
  <c r="J1560" i="3"/>
  <c r="L1559" i="3"/>
  <c r="M1559" i="3" s="1"/>
  <c r="J1559" i="3"/>
  <c r="L1558" i="3"/>
  <c r="M1558" i="3" s="1"/>
  <c r="J1558" i="3"/>
  <c r="L1557" i="3"/>
  <c r="M1557" i="3" s="1"/>
  <c r="J1557" i="3"/>
  <c r="L1556" i="3"/>
  <c r="M1556" i="3" s="1"/>
  <c r="J1556" i="3"/>
  <c r="L1555" i="3"/>
  <c r="M1555" i="3" s="1"/>
  <c r="J1555" i="3"/>
  <c r="L1554" i="3"/>
  <c r="M1554" i="3" s="1"/>
  <c r="J1554" i="3"/>
  <c r="L1553" i="3"/>
  <c r="M1553" i="3" s="1"/>
  <c r="J1553" i="3"/>
  <c r="L1552" i="3"/>
  <c r="M1552" i="3" s="1"/>
  <c r="J1552" i="3"/>
  <c r="L1551" i="3"/>
  <c r="M1551" i="3" s="1"/>
  <c r="J1551" i="3"/>
  <c r="L1550" i="3"/>
  <c r="M1550" i="3" s="1"/>
  <c r="J1550" i="3"/>
  <c r="L1549" i="3"/>
  <c r="M1549" i="3" s="1"/>
  <c r="J1549" i="3"/>
  <c r="L1548" i="3"/>
  <c r="M1548" i="3" s="1"/>
  <c r="J1548" i="3"/>
  <c r="L1547" i="3"/>
  <c r="M1547" i="3" s="1"/>
  <c r="J1547" i="3"/>
  <c r="L1546" i="3"/>
  <c r="M1546" i="3" s="1"/>
  <c r="J1546" i="3"/>
  <c r="L1545" i="3"/>
  <c r="M1545" i="3" s="1"/>
  <c r="J1545" i="3"/>
  <c r="L1544" i="3"/>
  <c r="M1544" i="3" s="1"/>
  <c r="J1544" i="3"/>
  <c r="L1543" i="3"/>
  <c r="M1543" i="3" s="1"/>
  <c r="J1543" i="3"/>
  <c r="L1542" i="3"/>
  <c r="M1542" i="3" s="1"/>
  <c r="J1542" i="3"/>
  <c r="L1541" i="3"/>
  <c r="M1541" i="3" s="1"/>
  <c r="J1541" i="3"/>
  <c r="L1540" i="3"/>
  <c r="M1540" i="3" s="1"/>
  <c r="J1540" i="3"/>
  <c r="L1539" i="3"/>
  <c r="M1539" i="3" s="1"/>
  <c r="J1539" i="3"/>
  <c r="L1538" i="3"/>
  <c r="M1538" i="3" s="1"/>
  <c r="J1538" i="3"/>
  <c r="L1537" i="3"/>
  <c r="M1537" i="3" s="1"/>
  <c r="J1537" i="3"/>
  <c r="L1536" i="3"/>
  <c r="M1536" i="3" s="1"/>
  <c r="J1536" i="3"/>
  <c r="L1535" i="3"/>
  <c r="M1535" i="3" s="1"/>
  <c r="J1535" i="3"/>
  <c r="L1534" i="3"/>
  <c r="M1534" i="3" s="1"/>
  <c r="J1534" i="3"/>
  <c r="L1533" i="3"/>
  <c r="M1533" i="3" s="1"/>
  <c r="J1533" i="3"/>
  <c r="L1532" i="3"/>
  <c r="M1532" i="3" s="1"/>
  <c r="J1532" i="3"/>
  <c r="L1531" i="3"/>
  <c r="M1531" i="3" s="1"/>
  <c r="J1531" i="3"/>
  <c r="L1530" i="3"/>
  <c r="M1530" i="3" s="1"/>
  <c r="J1530" i="3"/>
  <c r="L1529" i="3"/>
  <c r="M1529" i="3" s="1"/>
  <c r="J1529" i="3"/>
  <c r="L1528" i="3"/>
  <c r="M1528" i="3" s="1"/>
  <c r="J1528" i="3"/>
  <c r="L1527" i="3"/>
  <c r="M1527" i="3" s="1"/>
  <c r="J1527" i="3"/>
  <c r="L1526" i="3"/>
  <c r="M1526" i="3" s="1"/>
  <c r="J1526" i="3"/>
  <c r="M1525" i="3"/>
  <c r="L1525" i="3"/>
  <c r="J1525" i="3"/>
  <c r="L1524" i="3"/>
  <c r="M1524" i="3" s="1"/>
  <c r="J1524" i="3"/>
  <c r="L1523" i="3"/>
  <c r="M1523" i="3" s="1"/>
  <c r="J1523" i="3"/>
  <c r="L1522" i="3"/>
  <c r="M1522" i="3" s="1"/>
  <c r="J1522" i="3"/>
  <c r="L1521" i="3"/>
  <c r="M1521" i="3" s="1"/>
  <c r="J1521" i="3"/>
  <c r="L1520" i="3"/>
  <c r="M1520" i="3" s="1"/>
  <c r="J1520" i="3"/>
  <c r="L1519" i="3"/>
  <c r="M1519" i="3" s="1"/>
  <c r="J1519" i="3"/>
  <c r="L1518" i="3"/>
  <c r="M1518" i="3" s="1"/>
  <c r="J1518" i="3"/>
  <c r="L1517" i="3"/>
  <c r="M1517" i="3" s="1"/>
  <c r="J1517" i="3"/>
  <c r="L1516" i="3"/>
  <c r="M1516" i="3" s="1"/>
  <c r="J1516" i="3"/>
  <c r="L1515" i="3"/>
  <c r="M1515" i="3" s="1"/>
  <c r="J1515" i="3"/>
  <c r="L1514" i="3"/>
  <c r="M1514" i="3" s="1"/>
  <c r="J1514" i="3"/>
  <c r="L1513" i="3"/>
  <c r="M1513" i="3" s="1"/>
  <c r="J1513" i="3"/>
  <c r="L1512" i="3"/>
  <c r="M1512" i="3" s="1"/>
  <c r="J1512" i="3"/>
  <c r="L1511" i="3"/>
  <c r="M1511" i="3" s="1"/>
  <c r="J1511" i="3"/>
  <c r="L1510" i="3"/>
  <c r="M1510" i="3" s="1"/>
  <c r="J1510" i="3"/>
  <c r="L1509" i="3"/>
  <c r="M1509" i="3" s="1"/>
  <c r="J1509" i="3"/>
  <c r="L1508" i="3"/>
  <c r="M1508" i="3" s="1"/>
  <c r="J1508" i="3"/>
  <c r="L1507" i="3"/>
  <c r="M1507" i="3" s="1"/>
  <c r="J1507" i="3"/>
  <c r="L1506" i="3"/>
  <c r="M1506" i="3" s="1"/>
  <c r="J1506" i="3"/>
  <c r="L1505" i="3"/>
  <c r="M1505" i="3" s="1"/>
  <c r="J1505" i="3"/>
  <c r="L1504" i="3"/>
  <c r="M1504" i="3" s="1"/>
  <c r="J1504" i="3"/>
  <c r="L1503" i="3"/>
  <c r="M1503" i="3" s="1"/>
  <c r="J1503" i="3"/>
  <c r="L1502" i="3"/>
  <c r="M1502" i="3" s="1"/>
  <c r="J1502" i="3"/>
  <c r="L1501" i="3"/>
  <c r="M1501" i="3" s="1"/>
  <c r="J1501" i="3"/>
  <c r="L1500" i="3"/>
  <c r="M1500" i="3" s="1"/>
  <c r="J1500" i="3"/>
  <c r="L1499" i="3"/>
  <c r="M1499" i="3" s="1"/>
  <c r="J1499" i="3"/>
  <c r="L1498" i="3"/>
  <c r="M1498" i="3" s="1"/>
  <c r="J1498" i="3"/>
  <c r="L1497" i="3"/>
  <c r="M1497" i="3" s="1"/>
  <c r="J1497" i="3"/>
  <c r="L1496" i="3"/>
  <c r="M1496" i="3" s="1"/>
  <c r="J1496" i="3"/>
  <c r="L1495" i="3"/>
  <c r="M1495" i="3" s="1"/>
  <c r="J1495" i="3"/>
  <c r="L1494" i="3"/>
  <c r="M1494" i="3" s="1"/>
  <c r="J1494" i="3"/>
  <c r="L1493" i="3"/>
  <c r="M1493" i="3" s="1"/>
  <c r="J1493" i="3"/>
  <c r="L1492" i="3"/>
  <c r="M1492" i="3" s="1"/>
  <c r="J1492" i="3"/>
  <c r="L1491" i="3"/>
  <c r="M1491" i="3" s="1"/>
  <c r="J1491" i="3"/>
  <c r="L1490" i="3"/>
  <c r="M1490" i="3" s="1"/>
  <c r="J1490" i="3"/>
  <c r="L1489" i="3"/>
  <c r="M1489" i="3" s="1"/>
  <c r="J1489" i="3"/>
  <c r="L1488" i="3"/>
  <c r="M1488" i="3" s="1"/>
  <c r="J1488" i="3"/>
  <c r="L1487" i="3"/>
  <c r="M1487" i="3" s="1"/>
  <c r="J1487" i="3"/>
  <c r="L1486" i="3"/>
  <c r="M1486" i="3" s="1"/>
  <c r="J1486" i="3"/>
  <c r="L1485" i="3"/>
  <c r="M1485" i="3" s="1"/>
  <c r="J1485" i="3"/>
  <c r="L1484" i="3"/>
  <c r="M1484" i="3" s="1"/>
  <c r="J1484" i="3"/>
  <c r="L1483" i="3"/>
  <c r="M1483" i="3" s="1"/>
  <c r="J1483" i="3"/>
  <c r="L1482" i="3"/>
  <c r="M1482" i="3" s="1"/>
  <c r="J1482" i="3"/>
  <c r="L1481" i="3"/>
  <c r="M1481" i="3" s="1"/>
  <c r="J1481" i="3"/>
  <c r="L1480" i="3"/>
  <c r="M1480" i="3" s="1"/>
  <c r="J1480" i="3"/>
  <c r="L1479" i="3"/>
  <c r="M1479" i="3" s="1"/>
  <c r="J1479" i="3"/>
  <c r="L1478" i="3"/>
  <c r="M1478" i="3" s="1"/>
  <c r="J1478" i="3"/>
  <c r="L1477" i="3"/>
  <c r="M1477" i="3" s="1"/>
  <c r="J1477" i="3"/>
  <c r="L1476" i="3"/>
  <c r="M1476" i="3" s="1"/>
  <c r="J1476" i="3"/>
  <c r="L1475" i="3"/>
  <c r="M1475" i="3" s="1"/>
  <c r="J1475" i="3"/>
  <c r="L1474" i="3"/>
  <c r="M1474" i="3" s="1"/>
  <c r="J1474" i="3"/>
  <c r="L1473" i="3"/>
  <c r="M1473" i="3" s="1"/>
  <c r="J1473" i="3"/>
  <c r="L1472" i="3"/>
  <c r="M1472" i="3" s="1"/>
  <c r="J1472" i="3"/>
  <c r="L1471" i="3"/>
  <c r="M1471" i="3" s="1"/>
  <c r="J1471" i="3"/>
  <c r="L1470" i="3"/>
  <c r="M1470" i="3" s="1"/>
  <c r="J1470" i="3"/>
  <c r="L1469" i="3"/>
  <c r="M1469" i="3" s="1"/>
  <c r="J1469" i="3"/>
  <c r="L1468" i="3"/>
  <c r="M1468" i="3" s="1"/>
  <c r="J1468" i="3"/>
  <c r="L1467" i="3"/>
  <c r="M1467" i="3" s="1"/>
  <c r="J1467" i="3"/>
  <c r="L1466" i="3"/>
  <c r="M1466" i="3" s="1"/>
  <c r="J1466" i="3"/>
  <c r="L1465" i="3"/>
  <c r="M1465" i="3" s="1"/>
  <c r="J1465" i="3"/>
  <c r="L1464" i="3"/>
  <c r="M1464" i="3" s="1"/>
  <c r="J1464" i="3"/>
  <c r="L1463" i="3"/>
  <c r="M1463" i="3" s="1"/>
  <c r="J1463" i="3"/>
  <c r="L1462" i="3"/>
  <c r="M1462" i="3" s="1"/>
  <c r="J1462" i="3"/>
  <c r="L1461" i="3"/>
  <c r="M1461" i="3" s="1"/>
  <c r="J1461" i="3"/>
  <c r="L1460" i="3"/>
  <c r="M1460" i="3" s="1"/>
  <c r="J1460" i="3"/>
  <c r="L1459" i="3"/>
  <c r="M1459" i="3" s="1"/>
  <c r="J1459" i="3"/>
  <c r="L1458" i="3"/>
  <c r="M1458" i="3" s="1"/>
  <c r="J1458" i="3"/>
  <c r="L1457" i="3"/>
  <c r="M1457" i="3" s="1"/>
  <c r="J1457" i="3"/>
  <c r="L1456" i="3"/>
  <c r="M1456" i="3" s="1"/>
  <c r="J1456" i="3"/>
  <c r="L1455" i="3"/>
  <c r="M1455" i="3" s="1"/>
  <c r="J1455" i="3"/>
  <c r="L1454" i="3"/>
  <c r="M1454" i="3" s="1"/>
  <c r="J1454" i="3"/>
  <c r="L1453" i="3"/>
  <c r="M1453" i="3" s="1"/>
  <c r="J1453" i="3"/>
  <c r="L1452" i="3"/>
  <c r="M1452" i="3" s="1"/>
  <c r="J1452" i="3"/>
  <c r="L1451" i="3"/>
  <c r="M1451" i="3" s="1"/>
  <c r="J1451" i="3"/>
  <c r="L1450" i="3"/>
  <c r="M1450" i="3" s="1"/>
  <c r="J1450" i="3"/>
  <c r="L1449" i="3"/>
  <c r="M1449" i="3" s="1"/>
  <c r="J1449" i="3"/>
  <c r="L1448" i="3"/>
  <c r="M1448" i="3" s="1"/>
  <c r="J1448" i="3"/>
  <c r="L1447" i="3"/>
  <c r="M1447" i="3" s="1"/>
  <c r="J1447" i="3"/>
  <c r="L1446" i="3"/>
  <c r="M1446" i="3" s="1"/>
  <c r="J1446" i="3"/>
  <c r="L1445" i="3"/>
  <c r="M1445" i="3" s="1"/>
  <c r="J1445" i="3"/>
  <c r="L1444" i="3"/>
  <c r="M1444" i="3" s="1"/>
  <c r="J1444" i="3"/>
  <c r="L1443" i="3"/>
  <c r="M1443" i="3" s="1"/>
  <c r="J1443" i="3"/>
  <c r="L1442" i="3"/>
  <c r="M1442" i="3" s="1"/>
  <c r="J1442" i="3"/>
  <c r="L1441" i="3"/>
  <c r="M1441" i="3" s="1"/>
  <c r="J1441" i="3"/>
  <c r="L1440" i="3"/>
  <c r="M1440" i="3" s="1"/>
  <c r="J1440" i="3"/>
  <c r="L1439" i="3"/>
  <c r="M1439" i="3" s="1"/>
  <c r="J1439" i="3"/>
  <c r="L1438" i="3"/>
  <c r="M1438" i="3" s="1"/>
  <c r="J1438" i="3"/>
  <c r="L1437" i="3"/>
  <c r="M1437" i="3" s="1"/>
  <c r="J1437" i="3"/>
  <c r="L1436" i="3"/>
  <c r="M1436" i="3" s="1"/>
  <c r="J1436" i="3"/>
  <c r="L1435" i="3"/>
  <c r="M1435" i="3" s="1"/>
  <c r="J1435" i="3"/>
  <c r="L1434" i="3"/>
  <c r="M1434" i="3" s="1"/>
  <c r="J1434" i="3"/>
  <c r="L1433" i="3"/>
  <c r="M1433" i="3" s="1"/>
  <c r="J1433" i="3"/>
  <c r="L1432" i="3"/>
  <c r="M1432" i="3" s="1"/>
  <c r="J1432" i="3"/>
  <c r="L1431" i="3"/>
  <c r="M1431" i="3" s="1"/>
  <c r="J1431" i="3"/>
  <c r="L1430" i="3"/>
  <c r="M1430" i="3" s="1"/>
  <c r="J1430" i="3"/>
  <c r="L1429" i="3"/>
  <c r="M1429" i="3" s="1"/>
  <c r="J1429" i="3"/>
  <c r="L1428" i="3"/>
  <c r="M1428" i="3" s="1"/>
  <c r="J1428" i="3"/>
  <c r="L1427" i="3"/>
  <c r="M1427" i="3" s="1"/>
  <c r="J1427" i="3"/>
  <c r="L1426" i="3"/>
  <c r="M1426" i="3" s="1"/>
  <c r="J1426" i="3"/>
  <c r="L1425" i="3"/>
  <c r="M1425" i="3" s="1"/>
  <c r="J1425" i="3"/>
  <c r="L1424" i="3"/>
  <c r="M1424" i="3" s="1"/>
  <c r="J1424" i="3"/>
  <c r="L1423" i="3"/>
  <c r="M1423" i="3" s="1"/>
  <c r="J1423" i="3"/>
  <c r="L1422" i="3"/>
  <c r="M1422" i="3" s="1"/>
  <c r="J1422" i="3"/>
  <c r="L1421" i="3"/>
  <c r="M1421" i="3" s="1"/>
  <c r="J1421" i="3"/>
  <c r="L1420" i="3"/>
  <c r="M1420" i="3" s="1"/>
  <c r="J1420" i="3"/>
  <c r="L1419" i="3"/>
  <c r="M1419" i="3" s="1"/>
  <c r="J1419" i="3"/>
  <c r="L1418" i="3"/>
  <c r="M1418" i="3" s="1"/>
  <c r="J1418" i="3"/>
  <c r="L1417" i="3"/>
  <c r="M1417" i="3" s="1"/>
  <c r="J1417" i="3"/>
  <c r="L1416" i="3"/>
  <c r="M1416" i="3" s="1"/>
  <c r="J1416" i="3"/>
  <c r="L1415" i="3"/>
  <c r="M1415" i="3" s="1"/>
  <c r="J1415" i="3"/>
  <c r="L1414" i="3"/>
  <c r="M1414" i="3" s="1"/>
  <c r="J1414" i="3"/>
  <c r="L1413" i="3"/>
  <c r="M1413" i="3" s="1"/>
  <c r="J1413" i="3"/>
  <c r="L1412" i="3"/>
  <c r="M1412" i="3" s="1"/>
  <c r="J1412" i="3"/>
  <c r="L1411" i="3"/>
  <c r="M1411" i="3" s="1"/>
  <c r="J1411" i="3"/>
  <c r="L1410" i="3"/>
  <c r="M1410" i="3" s="1"/>
  <c r="J1410" i="3"/>
  <c r="L1409" i="3"/>
  <c r="M1409" i="3" s="1"/>
  <c r="J1409" i="3"/>
  <c r="L1408" i="3"/>
  <c r="M1408" i="3" s="1"/>
  <c r="J1408" i="3"/>
  <c r="L1407" i="3"/>
  <c r="M1407" i="3" s="1"/>
  <c r="J1407" i="3"/>
  <c r="L1406" i="3"/>
  <c r="M1406" i="3" s="1"/>
  <c r="J1406" i="3"/>
  <c r="L1405" i="3"/>
  <c r="M1405" i="3" s="1"/>
  <c r="J1405" i="3"/>
  <c r="L1404" i="3"/>
  <c r="M1404" i="3" s="1"/>
  <c r="J1404" i="3"/>
  <c r="L1403" i="3"/>
  <c r="M1403" i="3" s="1"/>
  <c r="J1403" i="3"/>
  <c r="L1402" i="3"/>
  <c r="M1402" i="3" s="1"/>
  <c r="J1402" i="3"/>
  <c r="L1401" i="3"/>
  <c r="M1401" i="3" s="1"/>
  <c r="J1401" i="3"/>
  <c r="L1400" i="3"/>
  <c r="M1400" i="3" s="1"/>
  <c r="J1400" i="3"/>
  <c r="L1399" i="3"/>
  <c r="M1399" i="3" s="1"/>
  <c r="J1399" i="3"/>
  <c r="L1398" i="3"/>
  <c r="M1398" i="3" s="1"/>
  <c r="J1398" i="3"/>
  <c r="L1397" i="3"/>
  <c r="M1397" i="3" s="1"/>
  <c r="J1397" i="3"/>
  <c r="L1396" i="3"/>
  <c r="M1396" i="3" s="1"/>
  <c r="J1396" i="3"/>
  <c r="L1395" i="3"/>
  <c r="M1395" i="3" s="1"/>
  <c r="J1395" i="3"/>
  <c r="L1394" i="3"/>
  <c r="M1394" i="3" s="1"/>
  <c r="J1394" i="3"/>
  <c r="L1393" i="3"/>
  <c r="M1393" i="3" s="1"/>
  <c r="J1393" i="3"/>
  <c r="L1392" i="3"/>
  <c r="M1392" i="3" s="1"/>
  <c r="J1392" i="3"/>
  <c r="L1391" i="3"/>
  <c r="M1391" i="3" s="1"/>
  <c r="J1391" i="3"/>
  <c r="L1390" i="3"/>
  <c r="M1390" i="3" s="1"/>
  <c r="J1390" i="3"/>
  <c r="L1389" i="3"/>
  <c r="M1389" i="3" s="1"/>
  <c r="J1389" i="3"/>
  <c r="L1388" i="3"/>
  <c r="M1388" i="3" s="1"/>
  <c r="J1388" i="3"/>
  <c r="L1387" i="3"/>
  <c r="M1387" i="3" s="1"/>
  <c r="J1387" i="3"/>
  <c r="L1386" i="3"/>
  <c r="M1386" i="3" s="1"/>
  <c r="J1386" i="3"/>
  <c r="L1385" i="3"/>
  <c r="M1385" i="3" s="1"/>
  <c r="J1385" i="3"/>
  <c r="L1384" i="3"/>
  <c r="M1384" i="3" s="1"/>
  <c r="J1384" i="3"/>
  <c r="L1383" i="3"/>
  <c r="M1383" i="3" s="1"/>
  <c r="J1383" i="3"/>
  <c r="L1382" i="3"/>
  <c r="M1382" i="3" s="1"/>
  <c r="J1382" i="3"/>
  <c r="L1381" i="3"/>
  <c r="M1381" i="3" s="1"/>
  <c r="J1381" i="3"/>
  <c r="L1380" i="3"/>
  <c r="M1380" i="3" s="1"/>
  <c r="J1380" i="3"/>
  <c r="L1379" i="3"/>
  <c r="M1379" i="3" s="1"/>
  <c r="J1379" i="3"/>
  <c r="L1378" i="3"/>
  <c r="M1378" i="3" s="1"/>
  <c r="J1378" i="3"/>
  <c r="L1377" i="3"/>
  <c r="M1377" i="3" s="1"/>
  <c r="J1377" i="3"/>
  <c r="L1376" i="3"/>
  <c r="M1376" i="3" s="1"/>
  <c r="J1376" i="3"/>
  <c r="L1375" i="3"/>
  <c r="M1375" i="3" s="1"/>
  <c r="J1375" i="3"/>
  <c r="L1374" i="3"/>
  <c r="M1374" i="3" s="1"/>
  <c r="J1374" i="3"/>
  <c r="L1373" i="3"/>
  <c r="M1373" i="3" s="1"/>
  <c r="J1373" i="3"/>
  <c r="L1372" i="3"/>
  <c r="M1372" i="3" s="1"/>
  <c r="J1372" i="3"/>
  <c r="L1371" i="3"/>
  <c r="M1371" i="3" s="1"/>
  <c r="J1371" i="3"/>
  <c r="L1370" i="3"/>
  <c r="M1370" i="3" s="1"/>
  <c r="J1370" i="3"/>
  <c r="L1369" i="3"/>
  <c r="M1369" i="3" s="1"/>
  <c r="J1369" i="3"/>
  <c r="L1368" i="3"/>
  <c r="M1368" i="3" s="1"/>
  <c r="J1368" i="3"/>
  <c r="L1367" i="3"/>
  <c r="M1367" i="3" s="1"/>
  <c r="J1367" i="3"/>
  <c r="L1366" i="3"/>
  <c r="M1366" i="3" s="1"/>
  <c r="J1366" i="3"/>
  <c r="L1365" i="3"/>
  <c r="M1365" i="3" s="1"/>
  <c r="J1365" i="3"/>
  <c r="L1364" i="3"/>
  <c r="M1364" i="3" s="1"/>
  <c r="J1364" i="3"/>
  <c r="L1363" i="3"/>
  <c r="M1363" i="3" s="1"/>
  <c r="J1363" i="3"/>
  <c r="L1362" i="3"/>
  <c r="M1362" i="3" s="1"/>
  <c r="J1362" i="3"/>
  <c r="L1361" i="3"/>
  <c r="M1361" i="3" s="1"/>
  <c r="J1361" i="3"/>
  <c r="L1360" i="3"/>
  <c r="M1360" i="3" s="1"/>
  <c r="J1360" i="3"/>
  <c r="L1359" i="3"/>
  <c r="M1359" i="3" s="1"/>
  <c r="J1359" i="3"/>
  <c r="L1358" i="3"/>
  <c r="M1358" i="3" s="1"/>
  <c r="J1358" i="3"/>
  <c r="L1357" i="3"/>
  <c r="M1357" i="3" s="1"/>
  <c r="J1357" i="3"/>
  <c r="L1356" i="3"/>
  <c r="M1356" i="3" s="1"/>
  <c r="J1356" i="3"/>
  <c r="L1355" i="3"/>
  <c r="M1355" i="3" s="1"/>
  <c r="J1355" i="3"/>
  <c r="L1354" i="3"/>
  <c r="M1354" i="3" s="1"/>
  <c r="J1354" i="3"/>
  <c r="L1353" i="3"/>
  <c r="M1353" i="3" s="1"/>
  <c r="J1353" i="3"/>
  <c r="L1352" i="3"/>
  <c r="M1352" i="3" s="1"/>
  <c r="J1352" i="3"/>
  <c r="L1351" i="3"/>
  <c r="M1351" i="3" s="1"/>
  <c r="J1351" i="3"/>
  <c r="L1350" i="3"/>
  <c r="M1350" i="3" s="1"/>
  <c r="J1350" i="3"/>
  <c r="L1349" i="3"/>
  <c r="M1349" i="3" s="1"/>
  <c r="J1349" i="3"/>
  <c r="L1348" i="3"/>
  <c r="M1348" i="3" s="1"/>
  <c r="J1348" i="3"/>
  <c r="L1347" i="3"/>
  <c r="M1347" i="3" s="1"/>
  <c r="J1347" i="3"/>
  <c r="L1346" i="3"/>
  <c r="M1346" i="3" s="1"/>
  <c r="J1346" i="3"/>
  <c r="L1345" i="3"/>
  <c r="M1345" i="3" s="1"/>
  <c r="J1345" i="3"/>
  <c r="L1344" i="3"/>
  <c r="M1344" i="3" s="1"/>
  <c r="J1344" i="3"/>
  <c r="L1343" i="3"/>
  <c r="M1343" i="3" s="1"/>
  <c r="J1343" i="3"/>
  <c r="L1342" i="3"/>
  <c r="M1342" i="3" s="1"/>
  <c r="J1342" i="3"/>
  <c r="L1341" i="3"/>
  <c r="M1341" i="3" s="1"/>
  <c r="J1341" i="3"/>
  <c r="L1340" i="3"/>
  <c r="M1340" i="3" s="1"/>
  <c r="J1340" i="3"/>
  <c r="L1339" i="3"/>
  <c r="M1339" i="3" s="1"/>
  <c r="J1339" i="3"/>
  <c r="L1338" i="3"/>
  <c r="M1338" i="3" s="1"/>
  <c r="J1338" i="3"/>
  <c r="L1337" i="3"/>
  <c r="M1337" i="3" s="1"/>
  <c r="J1337" i="3"/>
  <c r="L1336" i="3"/>
  <c r="M1336" i="3" s="1"/>
  <c r="J1336" i="3"/>
  <c r="L1335" i="3"/>
  <c r="M1335" i="3" s="1"/>
  <c r="J1335" i="3"/>
  <c r="L1334" i="3"/>
  <c r="M1334" i="3" s="1"/>
  <c r="J1334" i="3"/>
  <c r="L1333" i="3"/>
  <c r="M1333" i="3" s="1"/>
  <c r="J1333" i="3"/>
  <c r="L1332" i="3"/>
  <c r="M1332" i="3" s="1"/>
  <c r="J1332" i="3"/>
  <c r="L1331" i="3"/>
  <c r="M1331" i="3" s="1"/>
  <c r="J1331" i="3"/>
  <c r="L1330" i="3"/>
  <c r="M1330" i="3" s="1"/>
  <c r="J1330" i="3"/>
  <c r="L1329" i="3"/>
  <c r="M1329" i="3" s="1"/>
  <c r="J1329" i="3"/>
  <c r="L1328" i="3"/>
  <c r="M1328" i="3" s="1"/>
  <c r="J1328" i="3"/>
  <c r="L1327" i="3"/>
  <c r="M1327" i="3" s="1"/>
  <c r="J1327" i="3"/>
  <c r="L1326" i="3"/>
  <c r="M1326" i="3" s="1"/>
  <c r="J1326" i="3"/>
  <c r="L1325" i="3"/>
  <c r="M1325" i="3" s="1"/>
  <c r="J1325" i="3"/>
  <c r="L1324" i="3"/>
  <c r="M1324" i="3" s="1"/>
  <c r="J1324" i="3"/>
  <c r="L1323" i="3"/>
  <c r="M1323" i="3" s="1"/>
  <c r="J1323" i="3"/>
  <c r="L1322" i="3"/>
  <c r="M1322" i="3" s="1"/>
  <c r="J1322" i="3"/>
  <c r="L1321" i="3"/>
  <c r="M1321" i="3" s="1"/>
  <c r="J1321" i="3"/>
  <c r="L1320" i="3"/>
  <c r="M1320" i="3" s="1"/>
  <c r="J1320" i="3"/>
  <c r="L1319" i="3"/>
  <c r="M1319" i="3" s="1"/>
  <c r="J1319" i="3"/>
  <c r="L1318" i="3"/>
  <c r="M1318" i="3" s="1"/>
  <c r="J1318" i="3"/>
  <c r="L1317" i="3"/>
  <c r="M1317" i="3" s="1"/>
  <c r="J1317" i="3"/>
  <c r="L1316" i="3"/>
  <c r="M1316" i="3" s="1"/>
  <c r="J1316" i="3"/>
  <c r="L1315" i="3"/>
  <c r="M1315" i="3" s="1"/>
  <c r="J1315" i="3"/>
  <c r="L1314" i="3"/>
  <c r="M1314" i="3" s="1"/>
  <c r="J1314" i="3"/>
  <c r="L1313" i="3"/>
  <c r="M1313" i="3" s="1"/>
  <c r="J1313" i="3"/>
  <c r="L1312" i="3"/>
  <c r="M1312" i="3" s="1"/>
  <c r="J1312" i="3"/>
  <c r="L1311" i="3"/>
  <c r="M1311" i="3" s="1"/>
  <c r="J1311" i="3"/>
  <c r="L1310" i="3"/>
  <c r="M1310" i="3" s="1"/>
  <c r="J1310" i="3"/>
  <c r="L1309" i="3"/>
  <c r="M1309" i="3" s="1"/>
  <c r="J1309" i="3"/>
  <c r="L1308" i="3"/>
  <c r="M1308" i="3" s="1"/>
  <c r="J1308" i="3"/>
  <c r="L1307" i="3"/>
  <c r="M1307" i="3" s="1"/>
  <c r="J1307" i="3"/>
  <c r="L1306" i="3"/>
  <c r="M1306" i="3" s="1"/>
  <c r="J1306" i="3"/>
  <c r="L1305" i="3"/>
  <c r="M1305" i="3" s="1"/>
  <c r="J1305" i="3"/>
  <c r="L1304" i="3"/>
  <c r="M1304" i="3" s="1"/>
  <c r="J1304" i="3"/>
  <c r="L1303" i="3"/>
  <c r="M1303" i="3" s="1"/>
  <c r="J1303" i="3"/>
  <c r="L1302" i="3"/>
  <c r="M1302" i="3" s="1"/>
  <c r="J1302" i="3"/>
  <c r="L1301" i="3"/>
  <c r="M1301" i="3" s="1"/>
  <c r="J1301" i="3"/>
  <c r="L1300" i="3"/>
  <c r="M1300" i="3" s="1"/>
  <c r="J1300" i="3"/>
  <c r="L1299" i="3"/>
  <c r="M1299" i="3" s="1"/>
  <c r="J1299" i="3"/>
  <c r="L1298" i="3"/>
  <c r="M1298" i="3" s="1"/>
  <c r="J1298" i="3"/>
  <c r="L1297" i="3"/>
  <c r="M1297" i="3" s="1"/>
  <c r="J1297" i="3"/>
  <c r="L1296" i="3"/>
  <c r="M1296" i="3" s="1"/>
  <c r="J1296" i="3"/>
  <c r="L1295" i="3"/>
  <c r="M1295" i="3" s="1"/>
  <c r="J1295" i="3"/>
  <c r="L1294" i="3"/>
  <c r="M1294" i="3" s="1"/>
  <c r="J1294" i="3"/>
  <c r="L1293" i="3"/>
  <c r="M1293" i="3" s="1"/>
  <c r="J1293" i="3"/>
  <c r="L1292" i="3"/>
  <c r="M1292" i="3" s="1"/>
  <c r="J1292" i="3"/>
  <c r="L1291" i="3"/>
  <c r="M1291" i="3" s="1"/>
  <c r="J1291" i="3"/>
  <c r="L1290" i="3"/>
  <c r="M1290" i="3" s="1"/>
  <c r="J1290" i="3"/>
  <c r="L1289" i="3"/>
  <c r="M1289" i="3" s="1"/>
  <c r="J1289" i="3"/>
  <c r="L1288" i="3"/>
  <c r="M1288" i="3" s="1"/>
  <c r="J1288" i="3"/>
  <c r="L1287" i="3"/>
  <c r="M1287" i="3" s="1"/>
  <c r="J1287" i="3"/>
  <c r="L1286" i="3"/>
  <c r="M1286" i="3" s="1"/>
  <c r="J1286" i="3"/>
  <c r="L1285" i="3"/>
  <c r="M1285" i="3" s="1"/>
  <c r="J1285" i="3"/>
  <c r="L1284" i="3"/>
  <c r="M1284" i="3" s="1"/>
  <c r="J1284" i="3"/>
  <c r="L1283" i="3"/>
  <c r="M1283" i="3" s="1"/>
  <c r="J1283" i="3"/>
  <c r="L1282" i="3"/>
  <c r="M1282" i="3" s="1"/>
  <c r="J1282" i="3"/>
  <c r="L1281" i="3"/>
  <c r="M1281" i="3" s="1"/>
  <c r="J1281" i="3"/>
  <c r="L1280" i="3"/>
  <c r="M1280" i="3" s="1"/>
  <c r="J1280" i="3"/>
  <c r="L1279" i="3"/>
  <c r="M1279" i="3" s="1"/>
  <c r="J1279" i="3"/>
  <c r="L1278" i="3"/>
  <c r="M1278" i="3" s="1"/>
  <c r="J1278" i="3"/>
  <c r="L1277" i="3"/>
  <c r="M1277" i="3" s="1"/>
  <c r="J1277" i="3"/>
  <c r="L1276" i="3"/>
  <c r="M1276" i="3" s="1"/>
  <c r="J1276" i="3"/>
  <c r="L1275" i="3"/>
  <c r="M1275" i="3" s="1"/>
  <c r="J1275" i="3"/>
  <c r="L1274" i="3"/>
  <c r="M1274" i="3" s="1"/>
  <c r="J1274" i="3"/>
  <c r="L1273" i="3"/>
  <c r="M1273" i="3" s="1"/>
  <c r="J1273" i="3"/>
  <c r="L1272" i="3"/>
  <c r="M1272" i="3" s="1"/>
  <c r="J1272" i="3"/>
  <c r="L1271" i="3"/>
  <c r="M1271" i="3" s="1"/>
  <c r="J1271" i="3"/>
  <c r="L1270" i="3"/>
  <c r="M1270" i="3" s="1"/>
  <c r="J1270" i="3"/>
  <c r="L1269" i="3"/>
  <c r="M1269" i="3" s="1"/>
  <c r="J1269" i="3"/>
  <c r="L1268" i="3"/>
  <c r="M1268" i="3" s="1"/>
  <c r="J1268" i="3"/>
  <c r="L1267" i="3"/>
  <c r="M1267" i="3" s="1"/>
  <c r="J1267" i="3"/>
  <c r="L1266" i="3"/>
  <c r="M1266" i="3" s="1"/>
  <c r="J1266" i="3"/>
  <c r="L1265" i="3"/>
  <c r="M1265" i="3" s="1"/>
  <c r="J1265" i="3"/>
  <c r="L1264" i="3"/>
  <c r="M1264" i="3" s="1"/>
  <c r="J1264" i="3"/>
  <c r="L1263" i="3"/>
  <c r="M1263" i="3" s="1"/>
  <c r="J1263" i="3"/>
  <c r="L1262" i="3"/>
  <c r="M1262" i="3" s="1"/>
  <c r="J1262" i="3"/>
  <c r="L1261" i="3"/>
  <c r="M1261" i="3" s="1"/>
  <c r="J1261" i="3"/>
  <c r="L1260" i="3"/>
  <c r="M1260" i="3" s="1"/>
  <c r="J1260" i="3"/>
  <c r="L1259" i="3"/>
  <c r="M1259" i="3" s="1"/>
  <c r="J1259" i="3"/>
  <c r="L1258" i="3"/>
  <c r="M1258" i="3" s="1"/>
  <c r="J1258" i="3"/>
  <c r="L1257" i="3"/>
  <c r="M1257" i="3" s="1"/>
  <c r="J1257" i="3"/>
  <c r="L1256" i="3"/>
  <c r="M1256" i="3" s="1"/>
  <c r="J1256" i="3"/>
  <c r="L1255" i="3"/>
  <c r="M1255" i="3" s="1"/>
  <c r="J1255" i="3"/>
  <c r="L1254" i="3"/>
  <c r="M1254" i="3" s="1"/>
  <c r="J1254" i="3"/>
  <c r="L1253" i="3"/>
  <c r="M1253" i="3" s="1"/>
  <c r="J1253" i="3"/>
  <c r="L1252" i="3"/>
  <c r="M1252" i="3" s="1"/>
  <c r="J1252" i="3"/>
  <c r="L1251" i="3"/>
  <c r="M1251" i="3" s="1"/>
  <c r="J1251" i="3"/>
  <c r="L1250" i="3"/>
  <c r="M1250" i="3" s="1"/>
  <c r="J1250" i="3"/>
  <c r="L1249" i="3"/>
  <c r="M1249" i="3" s="1"/>
  <c r="J1249" i="3"/>
  <c r="L1248" i="3"/>
  <c r="M1248" i="3" s="1"/>
  <c r="J1248" i="3"/>
  <c r="L1247" i="3"/>
  <c r="M1247" i="3" s="1"/>
  <c r="J1247" i="3"/>
  <c r="L1246" i="3"/>
  <c r="M1246" i="3" s="1"/>
  <c r="J1246" i="3"/>
  <c r="L1245" i="3"/>
  <c r="M1245" i="3" s="1"/>
  <c r="J1245" i="3"/>
  <c r="L1244" i="3"/>
  <c r="M1244" i="3" s="1"/>
  <c r="J1244" i="3"/>
  <c r="L1243" i="3"/>
  <c r="M1243" i="3" s="1"/>
  <c r="J1243" i="3"/>
  <c r="L1242" i="3"/>
  <c r="M1242" i="3" s="1"/>
  <c r="J1242" i="3"/>
  <c r="L1241" i="3"/>
  <c r="M1241" i="3" s="1"/>
  <c r="J1241" i="3"/>
  <c r="L1240" i="3"/>
  <c r="M1240" i="3" s="1"/>
  <c r="J1240" i="3"/>
  <c r="L1239" i="3"/>
  <c r="M1239" i="3" s="1"/>
  <c r="J1239" i="3"/>
  <c r="L1238" i="3"/>
  <c r="M1238" i="3" s="1"/>
  <c r="J1238" i="3"/>
  <c r="L1237" i="3"/>
  <c r="M1237" i="3" s="1"/>
  <c r="J1237" i="3"/>
  <c r="L1236" i="3"/>
  <c r="M1236" i="3" s="1"/>
  <c r="J1236" i="3"/>
  <c r="L1235" i="3"/>
  <c r="M1235" i="3" s="1"/>
  <c r="J1235" i="3"/>
  <c r="L1234" i="3"/>
  <c r="M1234" i="3" s="1"/>
  <c r="J1234" i="3"/>
  <c r="L1233" i="3"/>
  <c r="M1233" i="3" s="1"/>
  <c r="J1233" i="3"/>
  <c r="L1232" i="3"/>
  <c r="M1232" i="3" s="1"/>
  <c r="J1232" i="3"/>
  <c r="L1231" i="3"/>
  <c r="M1231" i="3" s="1"/>
  <c r="J1231" i="3"/>
  <c r="L1230" i="3"/>
  <c r="M1230" i="3" s="1"/>
  <c r="J1230" i="3"/>
  <c r="L1229" i="3"/>
  <c r="M1229" i="3" s="1"/>
  <c r="J1229" i="3"/>
  <c r="L1228" i="3"/>
  <c r="M1228" i="3" s="1"/>
  <c r="J1228" i="3"/>
  <c r="L1227" i="3"/>
  <c r="M1227" i="3" s="1"/>
  <c r="J1227" i="3"/>
  <c r="L1226" i="3"/>
  <c r="M1226" i="3" s="1"/>
  <c r="J1226" i="3"/>
  <c r="L1225" i="3"/>
  <c r="M1225" i="3" s="1"/>
  <c r="J1225" i="3"/>
  <c r="L1224" i="3"/>
  <c r="M1224" i="3" s="1"/>
  <c r="J1224" i="3"/>
  <c r="L1223" i="3"/>
  <c r="M1223" i="3" s="1"/>
  <c r="J1223" i="3"/>
  <c r="L1222" i="3"/>
  <c r="M1222" i="3" s="1"/>
  <c r="J1222" i="3"/>
  <c r="L1221" i="3"/>
  <c r="M1221" i="3" s="1"/>
  <c r="J1221" i="3"/>
  <c r="L1220" i="3"/>
  <c r="M1220" i="3" s="1"/>
  <c r="J1220" i="3"/>
  <c r="L1219" i="3"/>
  <c r="M1219" i="3" s="1"/>
  <c r="J1219" i="3"/>
  <c r="L1218" i="3"/>
  <c r="M1218" i="3" s="1"/>
  <c r="J1218" i="3"/>
  <c r="L1217" i="3"/>
  <c r="M1217" i="3" s="1"/>
  <c r="J1217" i="3"/>
  <c r="L1216" i="3"/>
  <c r="M1216" i="3" s="1"/>
  <c r="J1216" i="3"/>
  <c r="L1215" i="3"/>
  <c r="M1215" i="3" s="1"/>
  <c r="J1215" i="3"/>
  <c r="L1214" i="3"/>
  <c r="M1214" i="3" s="1"/>
  <c r="J1214" i="3"/>
  <c r="L1213" i="3"/>
  <c r="M1213" i="3" s="1"/>
  <c r="J1213" i="3"/>
  <c r="L1212" i="3"/>
  <c r="M1212" i="3" s="1"/>
  <c r="J1212" i="3"/>
  <c r="L1211" i="3"/>
  <c r="M1211" i="3" s="1"/>
  <c r="J1211" i="3"/>
  <c r="L1210" i="3"/>
  <c r="M1210" i="3" s="1"/>
  <c r="J1210" i="3"/>
  <c r="L1209" i="3"/>
  <c r="M1209" i="3" s="1"/>
  <c r="J1209" i="3"/>
  <c r="L1208" i="3"/>
  <c r="M1208" i="3" s="1"/>
  <c r="J1208" i="3"/>
  <c r="L1207" i="3"/>
  <c r="M1207" i="3" s="1"/>
  <c r="J1207" i="3"/>
  <c r="L1206" i="3"/>
  <c r="M1206" i="3" s="1"/>
  <c r="J1206" i="3"/>
  <c r="L1205" i="3"/>
  <c r="M1205" i="3" s="1"/>
  <c r="J1205" i="3"/>
  <c r="L1204" i="3"/>
  <c r="M1204" i="3" s="1"/>
  <c r="J1204" i="3"/>
  <c r="L1203" i="3"/>
  <c r="M1203" i="3" s="1"/>
  <c r="J1203" i="3"/>
  <c r="L1202" i="3"/>
  <c r="M1202" i="3" s="1"/>
  <c r="J1202" i="3"/>
  <c r="L1201" i="3"/>
  <c r="M1201" i="3" s="1"/>
  <c r="J1201" i="3"/>
  <c r="L1200" i="3"/>
  <c r="M1200" i="3" s="1"/>
  <c r="J1200" i="3"/>
  <c r="L1199" i="3"/>
  <c r="M1199" i="3" s="1"/>
  <c r="J1199" i="3"/>
  <c r="L1198" i="3"/>
  <c r="M1198" i="3" s="1"/>
  <c r="J1198" i="3"/>
  <c r="L1197" i="3"/>
  <c r="M1197" i="3" s="1"/>
  <c r="J1197" i="3"/>
  <c r="L1196" i="3"/>
  <c r="M1196" i="3" s="1"/>
  <c r="J1196" i="3"/>
  <c r="L1195" i="3"/>
  <c r="M1195" i="3" s="1"/>
  <c r="J1195" i="3"/>
  <c r="L1194" i="3"/>
  <c r="M1194" i="3" s="1"/>
  <c r="J1194" i="3"/>
  <c r="L1193" i="3"/>
  <c r="M1193" i="3" s="1"/>
  <c r="J1193" i="3"/>
  <c r="L1192" i="3"/>
  <c r="M1192" i="3" s="1"/>
  <c r="J1192" i="3"/>
  <c r="L1191" i="3"/>
  <c r="M1191" i="3" s="1"/>
  <c r="J1191" i="3"/>
  <c r="L1190" i="3"/>
  <c r="M1190" i="3" s="1"/>
  <c r="J1190" i="3"/>
  <c r="L1189" i="3"/>
  <c r="M1189" i="3" s="1"/>
  <c r="J1189" i="3"/>
  <c r="L1188" i="3"/>
  <c r="M1188" i="3" s="1"/>
  <c r="J1188" i="3"/>
  <c r="L1187" i="3"/>
  <c r="M1187" i="3" s="1"/>
  <c r="J1187" i="3"/>
  <c r="L1186" i="3"/>
  <c r="M1186" i="3" s="1"/>
  <c r="J1186" i="3"/>
  <c r="L1185" i="3"/>
  <c r="M1185" i="3" s="1"/>
  <c r="J1185" i="3"/>
  <c r="L1184" i="3"/>
  <c r="M1184" i="3" s="1"/>
  <c r="J1184" i="3"/>
  <c r="L1183" i="3"/>
  <c r="M1183" i="3" s="1"/>
  <c r="J1183" i="3"/>
  <c r="L1182" i="3"/>
  <c r="M1182" i="3" s="1"/>
  <c r="J1182" i="3"/>
  <c r="L1181" i="3"/>
  <c r="M1181" i="3" s="1"/>
  <c r="J1181" i="3"/>
  <c r="L1180" i="3"/>
  <c r="M1180" i="3" s="1"/>
  <c r="J1180" i="3"/>
  <c r="L1179" i="3"/>
  <c r="M1179" i="3" s="1"/>
  <c r="J1179" i="3"/>
  <c r="L1178" i="3"/>
  <c r="M1178" i="3" s="1"/>
  <c r="J1178" i="3"/>
  <c r="L1177" i="3"/>
  <c r="M1177" i="3" s="1"/>
  <c r="J1177" i="3"/>
  <c r="L1176" i="3"/>
  <c r="M1176" i="3" s="1"/>
  <c r="J1176" i="3"/>
  <c r="L1175" i="3"/>
  <c r="M1175" i="3" s="1"/>
  <c r="J1175" i="3"/>
  <c r="L1174" i="3"/>
  <c r="M1174" i="3" s="1"/>
  <c r="J1174" i="3"/>
  <c r="L1173" i="3"/>
  <c r="M1173" i="3" s="1"/>
  <c r="J1173" i="3"/>
  <c r="L1172" i="3"/>
  <c r="M1172" i="3" s="1"/>
  <c r="J1172" i="3"/>
  <c r="L1171" i="3"/>
  <c r="M1171" i="3" s="1"/>
  <c r="J1171" i="3"/>
  <c r="L1170" i="3"/>
  <c r="M1170" i="3" s="1"/>
  <c r="J1170" i="3"/>
  <c r="L1169" i="3"/>
  <c r="M1169" i="3" s="1"/>
  <c r="J1169" i="3"/>
  <c r="L1168" i="3"/>
  <c r="M1168" i="3" s="1"/>
  <c r="J1168" i="3"/>
  <c r="L1167" i="3"/>
  <c r="M1167" i="3" s="1"/>
  <c r="J1167" i="3"/>
  <c r="L1166" i="3"/>
  <c r="M1166" i="3" s="1"/>
  <c r="J1166" i="3"/>
  <c r="L1165" i="3"/>
  <c r="M1165" i="3" s="1"/>
  <c r="J1165" i="3"/>
  <c r="L1164" i="3"/>
  <c r="M1164" i="3" s="1"/>
  <c r="J1164" i="3"/>
  <c r="L1163" i="3"/>
  <c r="M1163" i="3" s="1"/>
  <c r="J1163" i="3"/>
  <c r="L1162" i="3"/>
  <c r="M1162" i="3" s="1"/>
  <c r="J1162" i="3"/>
  <c r="L1161" i="3"/>
  <c r="M1161" i="3" s="1"/>
  <c r="J1161" i="3"/>
  <c r="L1160" i="3"/>
  <c r="M1160" i="3" s="1"/>
  <c r="J1160" i="3"/>
  <c r="L1159" i="3"/>
  <c r="M1159" i="3" s="1"/>
  <c r="J1159" i="3"/>
  <c r="L1158" i="3"/>
  <c r="M1158" i="3" s="1"/>
  <c r="J1158" i="3"/>
  <c r="L1157" i="3"/>
  <c r="M1157" i="3" s="1"/>
  <c r="J1157" i="3"/>
  <c r="L1156" i="3"/>
  <c r="M1156" i="3" s="1"/>
  <c r="J1156" i="3"/>
  <c r="L1155" i="3"/>
  <c r="M1155" i="3" s="1"/>
  <c r="J1155" i="3"/>
  <c r="L1154" i="3"/>
  <c r="M1154" i="3" s="1"/>
  <c r="J1154" i="3"/>
  <c r="L1153" i="3"/>
  <c r="M1153" i="3" s="1"/>
  <c r="J1153" i="3"/>
  <c r="L1152" i="3"/>
  <c r="M1152" i="3" s="1"/>
  <c r="J1152" i="3"/>
  <c r="L1151" i="3"/>
  <c r="M1151" i="3" s="1"/>
  <c r="J1151" i="3"/>
  <c r="L1150" i="3"/>
  <c r="M1150" i="3" s="1"/>
  <c r="J1150" i="3"/>
  <c r="L1149" i="3"/>
  <c r="M1149" i="3" s="1"/>
  <c r="J1149" i="3"/>
  <c r="L1148" i="3"/>
  <c r="M1148" i="3" s="1"/>
  <c r="J1148" i="3"/>
  <c r="L1147" i="3"/>
  <c r="M1147" i="3" s="1"/>
  <c r="J1147" i="3"/>
  <c r="L1146" i="3"/>
  <c r="M1146" i="3" s="1"/>
  <c r="J1146" i="3"/>
  <c r="L1145" i="3"/>
  <c r="M1145" i="3" s="1"/>
  <c r="J1145" i="3"/>
  <c r="L1144" i="3"/>
  <c r="M1144" i="3" s="1"/>
  <c r="J1144" i="3"/>
  <c r="L1143" i="3"/>
  <c r="M1143" i="3" s="1"/>
  <c r="J1143" i="3"/>
  <c r="L1142" i="3"/>
  <c r="M1142" i="3" s="1"/>
  <c r="J1142" i="3"/>
  <c r="L1141" i="3"/>
  <c r="M1141" i="3" s="1"/>
  <c r="J1141" i="3"/>
  <c r="L1140" i="3"/>
  <c r="M1140" i="3" s="1"/>
  <c r="J1140" i="3"/>
  <c r="L1139" i="3"/>
  <c r="M1139" i="3" s="1"/>
  <c r="J1139" i="3"/>
  <c r="L1138" i="3"/>
  <c r="M1138" i="3" s="1"/>
  <c r="J1138" i="3"/>
  <c r="L1137" i="3"/>
  <c r="M1137" i="3" s="1"/>
  <c r="J1137" i="3"/>
  <c r="L1136" i="3"/>
  <c r="M1136" i="3" s="1"/>
  <c r="J1136" i="3"/>
  <c r="L1135" i="3"/>
  <c r="M1135" i="3" s="1"/>
  <c r="J1135" i="3"/>
  <c r="L1134" i="3"/>
  <c r="M1134" i="3" s="1"/>
  <c r="J1134" i="3"/>
  <c r="L1133" i="3"/>
  <c r="M1133" i="3" s="1"/>
  <c r="J1133" i="3"/>
  <c r="L1132" i="3"/>
  <c r="M1132" i="3" s="1"/>
  <c r="J1132" i="3"/>
  <c r="L1131" i="3"/>
  <c r="M1131" i="3" s="1"/>
  <c r="J1131" i="3"/>
  <c r="L1130" i="3"/>
  <c r="M1130" i="3" s="1"/>
  <c r="J1130" i="3"/>
  <c r="L1129" i="3"/>
  <c r="M1129" i="3" s="1"/>
  <c r="J1129" i="3"/>
  <c r="L1128" i="3"/>
  <c r="M1128" i="3" s="1"/>
  <c r="J1128" i="3"/>
  <c r="L1127" i="3"/>
  <c r="M1127" i="3" s="1"/>
  <c r="J1127" i="3"/>
  <c r="L1126" i="3"/>
  <c r="M1126" i="3" s="1"/>
  <c r="J1126" i="3"/>
  <c r="L1125" i="3"/>
  <c r="M1125" i="3" s="1"/>
  <c r="J1125" i="3"/>
  <c r="L1124" i="3"/>
  <c r="M1124" i="3" s="1"/>
  <c r="J1124" i="3"/>
  <c r="L1123" i="3"/>
  <c r="M1123" i="3" s="1"/>
  <c r="J1123" i="3"/>
  <c r="L1122" i="3"/>
  <c r="M1122" i="3" s="1"/>
  <c r="J1122" i="3"/>
  <c r="L1121" i="3"/>
  <c r="M1121" i="3" s="1"/>
  <c r="J1121" i="3"/>
  <c r="L1120" i="3"/>
  <c r="M1120" i="3" s="1"/>
  <c r="J1120" i="3"/>
  <c r="L1119" i="3"/>
  <c r="M1119" i="3" s="1"/>
  <c r="J1119" i="3"/>
  <c r="L1118" i="3"/>
  <c r="M1118" i="3" s="1"/>
  <c r="J1118" i="3"/>
  <c r="L1117" i="3"/>
  <c r="M1117" i="3" s="1"/>
  <c r="J1117" i="3"/>
  <c r="L1116" i="3"/>
  <c r="M1116" i="3" s="1"/>
  <c r="J1116" i="3"/>
  <c r="L1115" i="3"/>
  <c r="M1115" i="3" s="1"/>
  <c r="J1115" i="3"/>
  <c r="L1114" i="3"/>
  <c r="M1114" i="3" s="1"/>
  <c r="J1114" i="3"/>
  <c r="L1113" i="3"/>
  <c r="M1113" i="3" s="1"/>
  <c r="J1113" i="3"/>
  <c r="L1112" i="3"/>
  <c r="M1112" i="3" s="1"/>
  <c r="J1112" i="3"/>
  <c r="L1111" i="3"/>
  <c r="M1111" i="3" s="1"/>
  <c r="J1111" i="3"/>
  <c r="L1110" i="3"/>
  <c r="M1110" i="3" s="1"/>
  <c r="J1110" i="3"/>
  <c r="L1109" i="3"/>
  <c r="M1109" i="3" s="1"/>
  <c r="J1109" i="3"/>
  <c r="L1108" i="3"/>
  <c r="M1108" i="3" s="1"/>
  <c r="J1108" i="3"/>
  <c r="L1107" i="3"/>
  <c r="M1107" i="3" s="1"/>
  <c r="J1107" i="3"/>
  <c r="L1106" i="3"/>
  <c r="M1106" i="3" s="1"/>
  <c r="J1106" i="3"/>
  <c r="L1105" i="3"/>
  <c r="M1105" i="3" s="1"/>
  <c r="J1105" i="3"/>
  <c r="L1104" i="3"/>
  <c r="M1104" i="3" s="1"/>
  <c r="J1104" i="3"/>
  <c r="L1103" i="3"/>
  <c r="M1103" i="3" s="1"/>
  <c r="J1103" i="3"/>
  <c r="L1102" i="3"/>
  <c r="M1102" i="3" s="1"/>
  <c r="J1102" i="3"/>
  <c r="L1101" i="3"/>
  <c r="M1101" i="3" s="1"/>
  <c r="J1101" i="3"/>
  <c r="L1100" i="3"/>
  <c r="M1100" i="3" s="1"/>
  <c r="J1100" i="3"/>
  <c r="L1099" i="3"/>
  <c r="M1099" i="3" s="1"/>
  <c r="J1099" i="3"/>
  <c r="L1098" i="3"/>
  <c r="M1098" i="3" s="1"/>
  <c r="J1098" i="3"/>
  <c r="L1097" i="3"/>
  <c r="M1097" i="3" s="1"/>
  <c r="J1097" i="3"/>
  <c r="L1096" i="3"/>
  <c r="M1096" i="3" s="1"/>
  <c r="J1096" i="3"/>
  <c r="L1095" i="3"/>
  <c r="M1095" i="3" s="1"/>
  <c r="J1095" i="3"/>
  <c r="L1094" i="3"/>
  <c r="M1094" i="3" s="1"/>
  <c r="J1094" i="3"/>
  <c r="L1093" i="3"/>
  <c r="M1093" i="3" s="1"/>
  <c r="J1093" i="3"/>
  <c r="L1092" i="3"/>
  <c r="M1092" i="3" s="1"/>
  <c r="J1092" i="3"/>
  <c r="L1091" i="3"/>
  <c r="M1091" i="3" s="1"/>
  <c r="J1091" i="3"/>
  <c r="L1090" i="3"/>
  <c r="M1090" i="3" s="1"/>
  <c r="J1090" i="3"/>
  <c r="L1089" i="3"/>
  <c r="M1089" i="3" s="1"/>
  <c r="J1089" i="3"/>
  <c r="L1088" i="3"/>
  <c r="M1088" i="3" s="1"/>
  <c r="J1088" i="3"/>
  <c r="L1087" i="3"/>
  <c r="M1087" i="3" s="1"/>
  <c r="J1087" i="3"/>
  <c r="L1086" i="3"/>
  <c r="M1086" i="3" s="1"/>
  <c r="J1086" i="3"/>
  <c r="L1085" i="3"/>
  <c r="M1085" i="3" s="1"/>
  <c r="J1085" i="3"/>
  <c r="L1084" i="3"/>
  <c r="M1084" i="3" s="1"/>
  <c r="J1084" i="3"/>
  <c r="L1083" i="3"/>
  <c r="M1083" i="3" s="1"/>
  <c r="J1083" i="3"/>
  <c r="L1082" i="3"/>
  <c r="M1082" i="3" s="1"/>
  <c r="J1082" i="3"/>
  <c r="L1081" i="3"/>
  <c r="M1081" i="3" s="1"/>
  <c r="J1081" i="3"/>
  <c r="L1080" i="3"/>
  <c r="M1080" i="3" s="1"/>
  <c r="J1080" i="3"/>
  <c r="L1079" i="3"/>
  <c r="M1079" i="3" s="1"/>
  <c r="J1079" i="3"/>
  <c r="L1078" i="3"/>
  <c r="M1078" i="3" s="1"/>
  <c r="J1078" i="3"/>
  <c r="L1077" i="3"/>
  <c r="M1077" i="3" s="1"/>
  <c r="J1077" i="3"/>
  <c r="L1076" i="3"/>
  <c r="M1076" i="3" s="1"/>
  <c r="J1076" i="3"/>
  <c r="L1075" i="3"/>
  <c r="M1075" i="3" s="1"/>
  <c r="J1075" i="3"/>
  <c r="L1074" i="3"/>
  <c r="M1074" i="3" s="1"/>
  <c r="J1074" i="3"/>
  <c r="L1073" i="3"/>
  <c r="M1073" i="3" s="1"/>
  <c r="J1073" i="3"/>
  <c r="L1072" i="3"/>
  <c r="M1072" i="3" s="1"/>
  <c r="J1072" i="3"/>
  <c r="L1071" i="3"/>
  <c r="M1071" i="3" s="1"/>
  <c r="J1071" i="3"/>
  <c r="L1070" i="3"/>
  <c r="M1070" i="3" s="1"/>
  <c r="J1070" i="3"/>
  <c r="L1069" i="3"/>
  <c r="M1069" i="3" s="1"/>
  <c r="J1069" i="3"/>
  <c r="L1068" i="3"/>
  <c r="M1068" i="3" s="1"/>
  <c r="J1068" i="3"/>
  <c r="L1067" i="3"/>
  <c r="M1067" i="3" s="1"/>
  <c r="J1067" i="3"/>
  <c r="L1066" i="3"/>
  <c r="M1066" i="3" s="1"/>
  <c r="J1066" i="3"/>
  <c r="L1065" i="3"/>
  <c r="M1065" i="3" s="1"/>
  <c r="J1065" i="3"/>
  <c r="L1064" i="3"/>
  <c r="M1064" i="3" s="1"/>
  <c r="J1064" i="3"/>
  <c r="L1063" i="3"/>
  <c r="M1063" i="3" s="1"/>
  <c r="J1063" i="3"/>
  <c r="L1062" i="3"/>
  <c r="M1062" i="3" s="1"/>
  <c r="J1062" i="3"/>
  <c r="L1061" i="3"/>
  <c r="M1061" i="3" s="1"/>
  <c r="J1061" i="3"/>
  <c r="L1060" i="3"/>
  <c r="M1060" i="3" s="1"/>
  <c r="J1060" i="3"/>
  <c r="L1059" i="3"/>
  <c r="M1059" i="3" s="1"/>
  <c r="J1059" i="3"/>
  <c r="L1058" i="3"/>
  <c r="M1058" i="3" s="1"/>
  <c r="J1058" i="3"/>
  <c r="L1057" i="3"/>
  <c r="M1057" i="3" s="1"/>
  <c r="J1057" i="3"/>
  <c r="L1056" i="3"/>
  <c r="M1056" i="3" s="1"/>
  <c r="J1056" i="3"/>
  <c r="L1055" i="3"/>
  <c r="M1055" i="3" s="1"/>
  <c r="J1055" i="3"/>
  <c r="L1054" i="3"/>
  <c r="M1054" i="3" s="1"/>
  <c r="J1054" i="3"/>
  <c r="L1053" i="3"/>
  <c r="M1053" i="3" s="1"/>
  <c r="J1053" i="3"/>
  <c r="L1052" i="3"/>
  <c r="M1052" i="3" s="1"/>
  <c r="J1052" i="3"/>
  <c r="L1051" i="3"/>
  <c r="M1051" i="3" s="1"/>
  <c r="J1051" i="3"/>
  <c r="L1050" i="3"/>
  <c r="M1050" i="3" s="1"/>
  <c r="J1050" i="3"/>
  <c r="L1049" i="3"/>
  <c r="M1049" i="3" s="1"/>
  <c r="J1049" i="3"/>
  <c r="L1048" i="3"/>
  <c r="M1048" i="3" s="1"/>
  <c r="J1048" i="3"/>
  <c r="L1047" i="3"/>
  <c r="M1047" i="3" s="1"/>
  <c r="J1047" i="3"/>
  <c r="L1046" i="3"/>
  <c r="M1046" i="3" s="1"/>
  <c r="J1046" i="3"/>
  <c r="L1045" i="3"/>
  <c r="M1045" i="3" s="1"/>
  <c r="J1045" i="3"/>
  <c r="L1044" i="3"/>
  <c r="M1044" i="3" s="1"/>
  <c r="J1044" i="3"/>
  <c r="L1043" i="3"/>
  <c r="M1043" i="3" s="1"/>
  <c r="J1043" i="3"/>
  <c r="L1042" i="3"/>
  <c r="M1042" i="3" s="1"/>
  <c r="J1042" i="3"/>
  <c r="L1041" i="3"/>
  <c r="M1041" i="3" s="1"/>
  <c r="J1041" i="3"/>
  <c r="L1040" i="3"/>
  <c r="M1040" i="3" s="1"/>
  <c r="J1040" i="3"/>
  <c r="L1039" i="3"/>
  <c r="M1039" i="3" s="1"/>
  <c r="J1039" i="3"/>
  <c r="L1038" i="3"/>
  <c r="M1038" i="3" s="1"/>
  <c r="J1038" i="3"/>
  <c r="L1037" i="3"/>
  <c r="M1037" i="3" s="1"/>
  <c r="J1037" i="3"/>
  <c r="L1036" i="3"/>
  <c r="M1036" i="3" s="1"/>
  <c r="J1036" i="3"/>
  <c r="L1035" i="3"/>
  <c r="M1035" i="3" s="1"/>
  <c r="J1035" i="3"/>
  <c r="L1034" i="3"/>
  <c r="M1034" i="3" s="1"/>
  <c r="J1034" i="3"/>
  <c r="L1033" i="3"/>
  <c r="M1033" i="3" s="1"/>
  <c r="J1033" i="3"/>
  <c r="L1032" i="3"/>
  <c r="M1032" i="3" s="1"/>
  <c r="J1032" i="3"/>
  <c r="L1031" i="3"/>
  <c r="M1031" i="3" s="1"/>
  <c r="J1031" i="3"/>
  <c r="L1030" i="3"/>
  <c r="M1030" i="3" s="1"/>
  <c r="J1030" i="3"/>
  <c r="L1029" i="3"/>
  <c r="M1029" i="3" s="1"/>
  <c r="J1029" i="3"/>
  <c r="L1028" i="3"/>
  <c r="M1028" i="3" s="1"/>
  <c r="J1028" i="3"/>
  <c r="L1027" i="3"/>
  <c r="M1027" i="3" s="1"/>
  <c r="J1027" i="3"/>
  <c r="L1026" i="3"/>
  <c r="M1026" i="3" s="1"/>
  <c r="J1026" i="3"/>
  <c r="L1025" i="3"/>
  <c r="M1025" i="3" s="1"/>
  <c r="J1025" i="3"/>
  <c r="L1024" i="3"/>
  <c r="M1024" i="3" s="1"/>
  <c r="J1024" i="3"/>
  <c r="L1023" i="3"/>
  <c r="M1023" i="3" s="1"/>
  <c r="J1023" i="3"/>
  <c r="L1022" i="3"/>
  <c r="M1022" i="3" s="1"/>
  <c r="J1022" i="3"/>
  <c r="L1021" i="3"/>
  <c r="M1021" i="3" s="1"/>
  <c r="J1021" i="3"/>
  <c r="L1020" i="3"/>
  <c r="M1020" i="3" s="1"/>
  <c r="J1020" i="3"/>
  <c r="L1019" i="3"/>
  <c r="M1019" i="3" s="1"/>
  <c r="J1019" i="3"/>
  <c r="L1018" i="3"/>
  <c r="M1018" i="3" s="1"/>
  <c r="J1018" i="3"/>
  <c r="L1017" i="3"/>
  <c r="M1017" i="3" s="1"/>
  <c r="J1017" i="3"/>
  <c r="L1016" i="3"/>
  <c r="M1016" i="3" s="1"/>
  <c r="J1016" i="3"/>
  <c r="L1015" i="3"/>
  <c r="M1015" i="3" s="1"/>
  <c r="J1015" i="3"/>
  <c r="L1014" i="3"/>
  <c r="M1014" i="3" s="1"/>
  <c r="J1014" i="3"/>
  <c r="L1013" i="3"/>
  <c r="M1013" i="3" s="1"/>
  <c r="J1013" i="3"/>
  <c r="L1012" i="3"/>
  <c r="M1012" i="3" s="1"/>
  <c r="J1012" i="3"/>
  <c r="L1011" i="3"/>
  <c r="M1011" i="3" s="1"/>
  <c r="J1011" i="3"/>
  <c r="L1010" i="3"/>
  <c r="M1010" i="3" s="1"/>
  <c r="J1010" i="3"/>
  <c r="L1009" i="3"/>
  <c r="M1009" i="3" s="1"/>
  <c r="J1009" i="3"/>
  <c r="L1008" i="3"/>
  <c r="M1008" i="3" s="1"/>
  <c r="J1008" i="3"/>
  <c r="L1007" i="3"/>
  <c r="M1007" i="3" s="1"/>
  <c r="J1007" i="3"/>
  <c r="L1006" i="3"/>
  <c r="M1006" i="3" s="1"/>
  <c r="J1006" i="3"/>
  <c r="L1005" i="3"/>
  <c r="M1005" i="3" s="1"/>
  <c r="J1005" i="3"/>
  <c r="L1004" i="3"/>
  <c r="M1004" i="3" s="1"/>
  <c r="J1004" i="3"/>
  <c r="L1003" i="3"/>
  <c r="M1003" i="3" s="1"/>
  <c r="J1003" i="3"/>
  <c r="L1002" i="3"/>
  <c r="M1002" i="3" s="1"/>
  <c r="J1002" i="3"/>
  <c r="L1001" i="3"/>
  <c r="M1001" i="3" s="1"/>
  <c r="J1001" i="3"/>
  <c r="L1000" i="3"/>
  <c r="M1000" i="3" s="1"/>
  <c r="J1000" i="3"/>
  <c r="L999" i="3"/>
  <c r="M999" i="3" s="1"/>
  <c r="J999" i="3"/>
  <c r="L998" i="3"/>
  <c r="M998" i="3" s="1"/>
  <c r="J998" i="3"/>
  <c r="L997" i="3"/>
  <c r="M997" i="3" s="1"/>
  <c r="J997" i="3"/>
  <c r="L996" i="3"/>
  <c r="M996" i="3" s="1"/>
  <c r="J996" i="3"/>
  <c r="L995" i="3"/>
  <c r="M995" i="3" s="1"/>
  <c r="J995" i="3"/>
  <c r="L994" i="3"/>
  <c r="M994" i="3" s="1"/>
  <c r="J994" i="3"/>
  <c r="L993" i="3"/>
  <c r="M993" i="3" s="1"/>
  <c r="J993" i="3"/>
  <c r="L992" i="3"/>
  <c r="M992" i="3" s="1"/>
  <c r="J992" i="3"/>
  <c r="L991" i="3"/>
  <c r="M991" i="3" s="1"/>
  <c r="J991" i="3"/>
  <c r="L990" i="3"/>
  <c r="M990" i="3" s="1"/>
  <c r="J990" i="3"/>
  <c r="L989" i="3"/>
  <c r="M989" i="3" s="1"/>
  <c r="J989" i="3"/>
  <c r="L988" i="3"/>
  <c r="M988" i="3" s="1"/>
  <c r="J988" i="3"/>
  <c r="L987" i="3"/>
  <c r="M987" i="3" s="1"/>
  <c r="J987" i="3"/>
  <c r="L986" i="3"/>
  <c r="M986" i="3" s="1"/>
  <c r="J986" i="3"/>
  <c r="L985" i="3"/>
  <c r="M985" i="3" s="1"/>
  <c r="J985" i="3"/>
  <c r="L984" i="3"/>
  <c r="M984" i="3" s="1"/>
  <c r="J984" i="3"/>
  <c r="L983" i="3"/>
  <c r="M983" i="3" s="1"/>
  <c r="J983" i="3"/>
  <c r="L982" i="3"/>
  <c r="M982" i="3" s="1"/>
  <c r="J982" i="3"/>
  <c r="L981" i="3"/>
  <c r="M981" i="3" s="1"/>
  <c r="J981" i="3"/>
  <c r="L980" i="3"/>
  <c r="M980" i="3" s="1"/>
  <c r="J980" i="3"/>
  <c r="L979" i="3"/>
  <c r="M979" i="3" s="1"/>
  <c r="J979" i="3"/>
  <c r="L978" i="3"/>
  <c r="M978" i="3" s="1"/>
  <c r="J978" i="3"/>
  <c r="L977" i="3"/>
  <c r="M977" i="3" s="1"/>
  <c r="J977" i="3"/>
  <c r="L976" i="3"/>
  <c r="M976" i="3" s="1"/>
  <c r="J976" i="3"/>
  <c r="L975" i="3"/>
  <c r="M975" i="3" s="1"/>
  <c r="J975" i="3"/>
  <c r="L974" i="3"/>
  <c r="M974" i="3" s="1"/>
  <c r="J974" i="3"/>
  <c r="L973" i="3"/>
  <c r="M973" i="3" s="1"/>
  <c r="J973" i="3"/>
  <c r="L972" i="3"/>
  <c r="M972" i="3" s="1"/>
  <c r="J972" i="3"/>
  <c r="L971" i="3"/>
  <c r="M971" i="3" s="1"/>
  <c r="J971" i="3"/>
  <c r="L970" i="3"/>
  <c r="M970" i="3" s="1"/>
  <c r="J970" i="3"/>
  <c r="L969" i="3"/>
  <c r="M969" i="3" s="1"/>
  <c r="J969" i="3"/>
  <c r="L968" i="3"/>
  <c r="M968" i="3" s="1"/>
  <c r="J968" i="3"/>
  <c r="L967" i="3"/>
  <c r="M967" i="3" s="1"/>
  <c r="J967" i="3"/>
  <c r="L966" i="3"/>
  <c r="M966" i="3" s="1"/>
  <c r="J966" i="3"/>
  <c r="L965" i="3"/>
  <c r="M965" i="3" s="1"/>
  <c r="J965" i="3"/>
  <c r="L964" i="3"/>
  <c r="M964" i="3" s="1"/>
  <c r="J964" i="3"/>
  <c r="L963" i="3"/>
  <c r="M963" i="3" s="1"/>
  <c r="J963" i="3"/>
  <c r="L962" i="3"/>
  <c r="M962" i="3" s="1"/>
  <c r="J962" i="3"/>
  <c r="L961" i="3"/>
  <c r="M961" i="3" s="1"/>
  <c r="J961" i="3"/>
  <c r="L960" i="3"/>
  <c r="M960" i="3" s="1"/>
  <c r="J960" i="3"/>
  <c r="L959" i="3"/>
  <c r="M959" i="3" s="1"/>
  <c r="J959" i="3"/>
  <c r="L958" i="3"/>
  <c r="M958" i="3" s="1"/>
  <c r="J958" i="3"/>
  <c r="L957" i="3"/>
  <c r="M957" i="3" s="1"/>
  <c r="J957" i="3"/>
  <c r="L956" i="3"/>
  <c r="M956" i="3" s="1"/>
  <c r="J956" i="3"/>
  <c r="L955" i="3"/>
  <c r="M955" i="3" s="1"/>
  <c r="J955" i="3"/>
  <c r="L954" i="3"/>
  <c r="M954" i="3" s="1"/>
  <c r="J954" i="3"/>
  <c r="L953" i="3"/>
  <c r="M953" i="3" s="1"/>
  <c r="J953" i="3"/>
  <c r="L952" i="3"/>
  <c r="M952" i="3" s="1"/>
  <c r="J952" i="3"/>
  <c r="L951" i="3"/>
  <c r="M951" i="3" s="1"/>
  <c r="J951" i="3"/>
  <c r="H951" i="3"/>
  <c r="L950" i="3"/>
  <c r="M950" i="3" s="1"/>
  <c r="J950" i="3"/>
  <c r="L949" i="3"/>
  <c r="M949" i="3" s="1"/>
  <c r="J949" i="3"/>
  <c r="L948" i="3"/>
  <c r="M948" i="3" s="1"/>
  <c r="J948" i="3"/>
  <c r="L947" i="3"/>
  <c r="M947" i="3" s="1"/>
  <c r="J947" i="3"/>
  <c r="L946" i="3"/>
  <c r="M946" i="3" s="1"/>
  <c r="J946" i="3"/>
  <c r="L945" i="3"/>
  <c r="M945" i="3" s="1"/>
  <c r="J945" i="3"/>
  <c r="L944" i="3"/>
  <c r="M944" i="3" s="1"/>
  <c r="J944" i="3"/>
  <c r="L943" i="3"/>
  <c r="M943" i="3" s="1"/>
  <c r="J943" i="3"/>
  <c r="L942" i="3"/>
  <c r="M942" i="3" s="1"/>
  <c r="J942" i="3"/>
  <c r="L941" i="3"/>
  <c r="M941" i="3" s="1"/>
  <c r="J941" i="3"/>
  <c r="L940" i="3"/>
  <c r="M940" i="3" s="1"/>
  <c r="J940" i="3"/>
  <c r="L939" i="3"/>
  <c r="M939" i="3" s="1"/>
  <c r="J939" i="3"/>
  <c r="L938" i="3"/>
  <c r="M938" i="3" s="1"/>
  <c r="J938" i="3"/>
  <c r="L937" i="3"/>
  <c r="M937" i="3" s="1"/>
  <c r="J937" i="3"/>
  <c r="L936" i="3"/>
  <c r="M936" i="3" s="1"/>
  <c r="J936" i="3"/>
  <c r="L935" i="3"/>
  <c r="M935" i="3" s="1"/>
  <c r="J935" i="3"/>
  <c r="L934" i="3"/>
  <c r="M934" i="3" s="1"/>
  <c r="J934" i="3"/>
  <c r="L933" i="3"/>
  <c r="M933" i="3" s="1"/>
  <c r="J933" i="3"/>
  <c r="L932" i="3"/>
  <c r="M932" i="3" s="1"/>
  <c r="J932" i="3"/>
  <c r="L931" i="3"/>
  <c r="M931" i="3" s="1"/>
  <c r="J931" i="3"/>
  <c r="L930" i="3"/>
  <c r="M930" i="3" s="1"/>
  <c r="J930" i="3"/>
  <c r="L929" i="3"/>
  <c r="M929" i="3" s="1"/>
  <c r="J929" i="3"/>
  <c r="L928" i="3"/>
  <c r="M928" i="3" s="1"/>
  <c r="J928" i="3"/>
  <c r="L927" i="3"/>
  <c r="M927" i="3" s="1"/>
  <c r="J927" i="3"/>
  <c r="L926" i="3"/>
  <c r="M926" i="3" s="1"/>
  <c r="J926" i="3"/>
  <c r="L925" i="3"/>
  <c r="M925" i="3" s="1"/>
  <c r="J925" i="3"/>
  <c r="L924" i="3"/>
  <c r="M924" i="3" s="1"/>
  <c r="J924" i="3"/>
  <c r="L923" i="3"/>
  <c r="M923" i="3" s="1"/>
  <c r="J923" i="3"/>
  <c r="L922" i="3"/>
  <c r="M922" i="3" s="1"/>
  <c r="J922" i="3"/>
  <c r="L921" i="3"/>
  <c r="M921" i="3" s="1"/>
  <c r="J921" i="3"/>
  <c r="L920" i="3"/>
  <c r="M920" i="3" s="1"/>
  <c r="J920" i="3"/>
  <c r="L919" i="3"/>
  <c r="M919" i="3" s="1"/>
  <c r="J919" i="3"/>
  <c r="L918" i="3"/>
  <c r="M918" i="3" s="1"/>
  <c r="J918" i="3"/>
  <c r="L917" i="3"/>
  <c r="M917" i="3" s="1"/>
  <c r="J917" i="3"/>
  <c r="L916" i="3"/>
  <c r="M916" i="3" s="1"/>
  <c r="J916" i="3"/>
  <c r="L915" i="3"/>
  <c r="M915" i="3" s="1"/>
  <c r="J915" i="3"/>
  <c r="L914" i="3"/>
  <c r="M914" i="3" s="1"/>
  <c r="J914" i="3"/>
  <c r="L913" i="3"/>
  <c r="M913" i="3" s="1"/>
  <c r="J913" i="3"/>
  <c r="L912" i="3"/>
  <c r="M912" i="3" s="1"/>
  <c r="J912" i="3"/>
  <c r="L911" i="3"/>
  <c r="M911" i="3" s="1"/>
  <c r="J911" i="3"/>
  <c r="L910" i="3"/>
  <c r="M910" i="3" s="1"/>
  <c r="J910" i="3"/>
  <c r="L909" i="3"/>
  <c r="M909" i="3" s="1"/>
  <c r="J909" i="3"/>
  <c r="L908" i="3"/>
  <c r="M908" i="3" s="1"/>
  <c r="J908" i="3"/>
  <c r="L907" i="3"/>
  <c r="M907" i="3" s="1"/>
  <c r="J907" i="3"/>
  <c r="L906" i="3"/>
  <c r="M906" i="3" s="1"/>
  <c r="J906" i="3"/>
  <c r="L905" i="3"/>
  <c r="M905" i="3" s="1"/>
  <c r="J905" i="3"/>
  <c r="L904" i="3"/>
  <c r="M904" i="3" s="1"/>
  <c r="J904" i="3"/>
  <c r="L903" i="3"/>
  <c r="M903" i="3" s="1"/>
  <c r="J903" i="3"/>
  <c r="L902" i="3"/>
  <c r="M902" i="3" s="1"/>
  <c r="J902" i="3"/>
  <c r="L901" i="3"/>
  <c r="M901" i="3" s="1"/>
  <c r="J901" i="3"/>
  <c r="L900" i="3"/>
  <c r="M900" i="3" s="1"/>
  <c r="J900" i="3"/>
  <c r="L899" i="3"/>
  <c r="M899" i="3" s="1"/>
  <c r="J899" i="3"/>
  <c r="L898" i="3"/>
  <c r="M898" i="3" s="1"/>
  <c r="J898" i="3"/>
  <c r="L897" i="3"/>
  <c r="M897" i="3" s="1"/>
  <c r="J897" i="3"/>
  <c r="L896" i="3"/>
  <c r="M896" i="3" s="1"/>
  <c r="J896" i="3"/>
  <c r="L895" i="3"/>
  <c r="M895" i="3" s="1"/>
  <c r="J895" i="3"/>
  <c r="L894" i="3"/>
  <c r="M894" i="3" s="1"/>
  <c r="J894" i="3"/>
  <c r="L893" i="3"/>
  <c r="M893" i="3" s="1"/>
  <c r="J893" i="3"/>
  <c r="L892" i="3"/>
  <c r="M892" i="3" s="1"/>
  <c r="J892" i="3"/>
  <c r="L891" i="3"/>
  <c r="M891" i="3" s="1"/>
  <c r="J891" i="3"/>
  <c r="L890" i="3"/>
  <c r="M890" i="3" s="1"/>
  <c r="J890" i="3"/>
  <c r="L889" i="3"/>
  <c r="M889" i="3" s="1"/>
  <c r="J889" i="3"/>
  <c r="L888" i="3"/>
  <c r="M888" i="3" s="1"/>
  <c r="J888" i="3"/>
  <c r="L887" i="3"/>
  <c r="M887" i="3" s="1"/>
  <c r="J887" i="3"/>
  <c r="L886" i="3"/>
  <c r="M886" i="3" s="1"/>
  <c r="J886" i="3"/>
  <c r="L885" i="3"/>
  <c r="M885" i="3" s="1"/>
  <c r="J885" i="3"/>
  <c r="L884" i="3"/>
  <c r="M884" i="3" s="1"/>
  <c r="J884" i="3"/>
  <c r="L883" i="3"/>
  <c r="M883" i="3" s="1"/>
  <c r="J883" i="3"/>
  <c r="L882" i="3"/>
  <c r="M882" i="3" s="1"/>
  <c r="J882" i="3"/>
  <c r="L881" i="3"/>
  <c r="M881" i="3" s="1"/>
  <c r="J881" i="3"/>
  <c r="L880" i="3"/>
  <c r="M880" i="3" s="1"/>
  <c r="J880" i="3"/>
  <c r="L879" i="3"/>
  <c r="M879" i="3" s="1"/>
  <c r="J879" i="3"/>
  <c r="L878" i="3"/>
  <c r="M878" i="3" s="1"/>
  <c r="J878" i="3"/>
  <c r="L877" i="3"/>
  <c r="M877" i="3" s="1"/>
  <c r="J877" i="3"/>
  <c r="L876" i="3"/>
  <c r="M876" i="3" s="1"/>
  <c r="J876" i="3"/>
  <c r="L875" i="3"/>
  <c r="M875" i="3" s="1"/>
  <c r="J875" i="3"/>
  <c r="L874" i="3"/>
  <c r="M874" i="3" s="1"/>
  <c r="J874" i="3"/>
  <c r="L873" i="3"/>
  <c r="M873" i="3" s="1"/>
  <c r="J873" i="3"/>
  <c r="L872" i="3"/>
  <c r="M872" i="3" s="1"/>
  <c r="J872" i="3"/>
  <c r="L871" i="3"/>
  <c r="M871" i="3" s="1"/>
  <c r="J871" i="3"/>
  <c r="L870" i="3"/>
  <c r="M870" i="3" s="1"/>
  <c r="J870" i="3"/>
  <c r="L869" i="3"/>
  <c r="M869" i="3" s="1"/>
  <c r="J869" i="3"/>
  <c r="L868" i="3"/>
  <c r="M868" i="3" s="1"/>
  <c r="J868" i="3"/>
  <c r="L867" i="3"/>
  <c r="M867" i="3" s="1"/>
  <c r="J867" i="3"/>
  <c r="L866" i="3"/>
  <c r="M866" i="3" s="1"/>
  <c r="J866" i="3"/>
  <c r="L865" i="3"/>
  <c r="M865" i="3" s="1"/>
  <c r="J865" i="3"/>
  <c r="L864" i="3"/>
  <c r="M864" i="3" s="1"/>
  <c r="J864" i="3"/>
  <c r="L863" i="3"/>
  <c r="M863" i="3" s="1"/>
  <c r="J863" i="3"/>
  <c r="L862" i="3"/>
  <c r="M862" i="3" s="1"/>
  <c r="J862" i="3"/>
  <c r="L861" i="3"/>
  <c r="M861" i="3" s="1"/>
  <c r="J861" i="3"/>
  <c r="L860" i="3"/>
  <c r="M860" i="3" s="1"/>
  <c r="J860" i="3"/>
  <c r="L859" i="3"/>
  <c r="M859" i="3" s="1"/>
  <c r="J859" i="3"/>
  <c r="L858" i="3"/>
  <c r="M858" i="3" s="1"/>
  <c r="J858" i="3"/>
  <c r="L857" i="3"/>
  <c r="M857" i="3" s="1"/>
  <c r="J857" i="3"/>
  <c r="L856" i="3"/>
  <c r="M856" i="3" s="1"/>
  <c r="J856" i="3"/>
  <c r="L855" i="3"/>
  <c r="M855" i="3" s="1"/>
  <c r="J855" i="3"/>
  <c r="L854" i="3"/>
  <c r="M854" i="3" s="1"/>
  <c r="J854" i="3"/>
  <c r="L853" i="3"/>
  <c r="M853" i="3" s="1"/>
  <c r="J853" i="3"/>
  <c r="L852" i="3"/>
  <c r="M852" i="3" s="1"/>
  <c r="J852" i="3"/>
  <c r="L851" i="3"/>
  <c r="M851" i="3" s="1"/>
  <c r="J851" i="3"/>
  <c r="L850" i="3"/>
  <c r="M850" i="3" s="1"/>
  <c r="J850" i="3"/>
  <c r="L849" i="3"/>
  <c r="M849" i="3" s="1"/>
  <c r="J849" i="3"/>
  <c r="L848" i="3"/>
  <c r="M848" i="3" s="1"/>
  <c r="J848" i="3"/>
  <c r="L847" i="3"/>
  <c r="M847" i="3" s="1"/>
  <c r="J847" i="3"/>
  <c r="L846" i="3"/>
  <c r="M846" i="3" s="1"/>
  <c r="J846" i="3"/>
  <c r="L845" i="3"/>
  <c r="M845" i="3" s="1"/>
  <c r="J845" i="3"/>
  <c r="L844" i="3"/>
  <c r="M844" i="3" s="1"/>
  <c r="J844" i="3"/>
  <c r="L843" i="3"/>
  <c r="M843" i="3" s="1"/>
  <c r="J843" i="3"/>
  <c r="L842" i="3"/>
  <c r="M842" i="3" s="1"/>
  <c r="J842" i="3"/>
  <c r="L841" i="3"/>
  <c r="M841" i="3" s="1"/>
  <c r="J841" i="3"/>
  <c r="L840" i="3"/>
  <c r="M840" i="3" s="1"/>
  <c r="J840" i="3"/>
  <c r="L839" i="3"/>
  <c r="M839" i="3" s="1"/>
  <c r="J839" i="3"/>
  <c r="L838" i="3"/>
  <c r="M838" i="3" s="1"/>
  <c r="J838" i="3"/>
  <c r="L837" i="3"/>
  <c r="M837" i="3" s="1"/>
  <c r="J837" i="3"/>
  <c r="L836" i="3"/>
  <c r="M836" i="3" s="1"/>
  <c r="J836" i="3"/>
  <c r="L835" i="3"/>
  <c r="M835" i="3" s="1"/>
  <c r="J835" i="3"/>
  <c r="L834" i="3"/>
  <c r="M834" i="3" s="1"/>
  <c r="J834" i="3"/>
  <c r="L833" i="3"/>
  <c r="M833" i="3" s="1"/>
  <c r="J833" i="3"/>
  <c r="L832" i="3"/>
  <c r="M832" i="3" s="1"/>
  <c r="J832" i="3"/>
  <c r="L831" i="3"/>
  <c r="M831" i="3" s="1"/>
  <c r="J831" i="3"/>
  <c r="L830" i="3"/>
  <c r="M830" i="3" s="1"/>
  <c r="J830" i="3"/>
  <c r="L829" i="3"/>
  <c r="M829" i="3" s="1"/>
  <c r="J829" i="3"/>
  <c r="L828" i="3"/>
  <c r="M828" i="3" s="1"/>
  <c r="J828" i="3"/>
  <c r="L827" i="3"/>
  <c r="M827" i="3" s="1"/>
  <c r="J827" i="3"/>
  <c r="L826" i="3"/>
  <c r="M826" i="3" s="1"/>
  <c r="J826" i="3"/>
  <c r="L825" i="3"/>
  <c r="M825" i="3" s="1"/>
  <c r="J825" i="3"/>
  <c r="L824" i="3"/>
  <c r="M824" i="3" s="1"/>
  <c r="J824" i="3"/>
  <c r="L823" i="3"/>
  <c r="M823" i="3" s="1"/>
  <c r="J823" i="3"/>
  <c r="L822" i="3"/>
  <c r="M822" i="3" s="1"/>
  <c r="J822" i="3"/>
  <c r="L821" i="3"/>
  <c r="M821" i="3" s="1"/>
  <c r="J821" i="3"/>
  <c r="L820" i="3"/>
  <c r="M820" i="3" s="1"/>
  <c r="J820" i="3"/>
  <c r="L819" i="3"/>
  <c r="M819" i="3" s="1"/>
  <c r="J819" i="3"/>
  <c r="L818" i="3"/>
  <c r="M818" i="3" s="1"/>
  <c r="J818" i="3"/>
  <c r="L817" i="3"/>
  <c r="M817" i="3" s="1"/>
  <c r="J817" i="3"/>
  <c r="L816" i="3"/>
  <c r="M816" i="3" s="1"/>
  <c r="J816" i="3"/>
  <c r="L815" i="3"/>
  <c r="M815" i="3" s="1"/>
  <c r="J815" i="3"/>
  <c r="L814" i="3"/>
  <c r="M814" i="3" s="1"/>
  <c r="J814" i="3"/>
  <c r="L813" i="3"/>
  <c r="M813" i="3" s="1"/>
  <c r="J813" i="3"/>
  <c r="L812" i="3"/>
  <c r="M812" i="3" s="1"/>
  <c r="J812" i="3"/>
  <c r="L811" i="3"/>
  <c r="M811" i="3" s="1"/>
  <c r="J811" i="3"/>
  <c r="L810" i="3"/>
  <c r="M810" i="3" s="1"/>
  <c r="J810" i="3"/>
  <c r="L809" i="3"/>
  <c r="M809" i="3" s="1"/>
  <c r="J809" i="3"/>
  <c r="L808" i="3"/>
  <c r="M808" i="3" s="1"/>
  <c r="J808" i="3"/>
  <c r="L807" i="3"/>
  <c r="M807" i="3" s="1"/>
  <c r="J807" i="3"/>
  <c r="L806" i="3"/>
  <c r="M806" i="3" s="1"/>
  <c r="J806" i="3"/>
  <c r="L805" i="3"/>
  <c r="M805" i="3" s="1"/>
  <c r="J805" i="3"/>
  <c r="L804" i="3"/>
  <c r="M804" i="3" s="1"/>
  <c r="J804" i="3"/>
  <c r="L803" i="3"/>
  <c r="M803" i="3" s="1"/>
  <c r="J803" i="3"/>
  <c r="L802" i="3"/>
  <c r="M802" i="3" s="1"/>
  <c r="J802" i="3"/>
  <c r="L801" i="3"/>
  <c r="M801" i="3" s="1"/>
  <c r="J801" i="3"/>
  <c r="L800" i="3"/>
  <c r="M800" i="3" s="1"/>
  <c r="J800" i="3"/>
  <c r="L799" i="3"/>
  <c r="M799" i="3" s="1"/>
  <c r="J799" i="3"/>
  <c r="L798" i="3"/>
  <c r="M798" i="3" s="1"/>
  <c r="J798" i="3"/>
  <c r="L797" i="3"/>
  <c r="M797" i="3" s="1"/>
  <c r="J797" i="3"/>
  <c r="L796" i="3"/>
  <c r="M796" i="3" s="1"/>
  <c r="J796" i="3"/>
  <c r="L795" i="3"/>
  <c r="M795" i="3" s="1"/>
  <c r="J795" i="3"/>
  <c r="L794" i="3"/>
  <c r="M794" i="3" s="1"/>
  <c r="J794" i="3"/>
  <c r="L793" i="3"/>
  <c r="M793" i="3" s="1"/>
  <c r="J793" i="3"/>
  <c r="L792" i="3"/>
  <c r="M792" i="3" s="1"/>
  <c r="J792" i="3"/>
  <c r="L791" i="3"/>
  <c r="M791" i="3" s="1"/>
  <c r="J791" i="3"/>
  <c r="L790" i="3"/>
  <c r="M790" i="3" s="1"/>
  <c r="J790" i="3"/>
  <c r="L789" i="3"/>
  <c r="M789" i="3" s="1"/>
  <c r="J789" i="3"/>
  <c r="L788" i="3"/>
  <c r="M788" i="3" s="1"/>
  <c r="J788" i="3"/>
  <c r="L787" i="3"/>
  <c r="M787" i="3" s="1"/>
  <c r="J787" i="3"/>
  <c r="L786" i="3"/>
  <c r="M786" i="3" s="1"/>
  <c r="J786" i="3"/>
  <c r="L785" i="3"/>
  <c r="M785" i="3" s="1"/>
  <c r="J785" i="3"/>
  <c r="L784" i="3"/>
  <c r="M784" i="3" s="1"/>
  <c r="J784" i="3"/>
  <c r="L783" i="3"/>
  <c r="M783" i="3" s="1"/>
  <c r="J783" i="3"/>
  <c r="L782" i="3"/>
  <c r="M782" i="3" s="1"/>
  <c r="J782" i="3"/>
  <c r="L781" i="3"/>
  <c r="M781" i="3" s="1"/>
  <c r="J781" i="3"/>
  <c r="L780" i="3"/>
  <c r="M780" i="3" s="1"/>
  <c r="J780" i="3"/>
  <c r="L779" i="3"/>
  <c r="M779" i="3" s="1"/>
  <c r="J779" i="3"/>
  <c r="L778" i="3"/>
  <c r="M778" i="3" s="1"/>
  <c r="J778" i="3"/>
  <c r="L777" i="3"/>
  <c r="M777" i="3" s="1"/>
  <c r="J777" i="3"/>
  <c r="L776" i="3"/>
  <c r="M776" i="3" s="1"/>
  <c r="J776" i="3"/>
  <c r="L775" i="3"/>
  <c r="M775" i="3" s="1"/>
  <c r="J775" i="3"/>
  <c r="L774" i="3"/>
  <c r="M774" i="3" s="1"/>
  <c r="J774" i="3"/>
  <c r="L773" i="3"/>
  <c r="M773" i="3" s="1"/>
  <c r="J773" i="3"/>
  <c r="L772" i="3"/>
  <c r="M772" i="3" s="1"/>
  <c r="J772" i="3"/>
  <c r="L771" i="3"/>
  <c r="M771" i="3" s="1"/>
  <c r="J771" i="3"/>
  <c r="L770" i="3"/>
  <c r="M770" i="3" s="1"/>
  <c r="J770" i="3"/>
  <c r="L769" i="3"/>
  <c r="M769" i="3" s="1"/>
  <c r="J769" i="3"/>
  <c r="L768" i="3"/>
  <c r="M768" i="3" s="1"/>
  <c r="J768" i="3"/>
  <c r="L767" i="3"/>
  <c r="M767" i="3" s="1"/>
  <c r="J767" i="3"/>
  <c r="L766" i="3"/>
  <c r="M766" i="3" s="1"/>
  <c r="J766" i="3"/>
  <c r="L765" i="3"/>
  <c r="M765" i="3" s="1"/>
  <c r="J765" i="3"/>
  <c r="L764" i="3"/>
  <c r="M764" i="3" s="1"/>
  <c r="J764" i="3"/>
  <c r="L763" i="3"/>
  <c r="M763" i="3" s="1"/>
  <c r="J763" i="3"/>
  <c r="L762" i="3"/>
  <c r="M762" i="3" s="1"/>
  <c r="J762" i="3"/>
  <c r="L761" i="3"/>
  <c r="M761" i="3" s="1"/>
  <c r="J761" i="3"/>
  <c r="L760" i="3"/>
  <c r="M760" i="3" s="1"/>
  <c r="J760" i="3"/>
  <c r="L759" i="3"/>
  <c r="M759" i="3" s="1"/>
  <c r="J759" i="3"/>
  <c r="L758" i="3"/>
  <c r="M758" i="3" s="1"/>
  <c r="J758" i="3"/>
  <c r="L757" i="3"/>
  <c r="M757" i="3" s="1"/>
  <c r="J757" i="3"/>
  <c r="L756" i="3"/>
  <c r="M756" i="3" s="1"/>
  <c r="J756" i="3"/>
  <c r="L755" i="3"/>
  <c r="M755" i="3" s="1"/>
  <c r="J755" i="3"/>
  <c r="L754" i="3"/>
  <c r="M754" i="3" s="1"/>
  <c r="J754" i="3"/>
  <c r="L753" i="3"/>
  <c r="M753" i="3" s="1"/>
  <c r="J753" i="3"/>
  <c r="L752" i="3"/>
  <c r="M752" i="3" s="1"/>
  <c r="J752" i="3"/>
  <c r="L751" i="3"/>
  <c r="M751" i="3" s="1"/>
  <c r="J751" i="3"/>
  <c r="L750" i="3"/>
  <c r="M750" i="3" s="1"/>
  <c r="J750" i="3"/>
  <c r="L749" i="3"/>
  <c r="M749" i="3" s="1"/>
  <c r="J749" i="3"/>
  <c r="L748" i="3"/>
  <c r="M748" i="3" s="1"/>
  <c r="J748" i="3"/>
  <c r="L747" i="3"/>
  <c r="M747" i="3" s="1"/>
  <c r="J747" i="3"/>
  <c r="L746" i="3"/>
  <c r="M746" i="3" s="1"/>
  <c r="J746" i="3"/>
  <c r="L745" i="3"/>
  <c r="M745" i="3" s="1"/>
  <c r="J745" i="3"/>
  <c r="L744" i="3"/>
  <c r="M744" i="3" s="1"/>
  <c r="J744" i="3"/>
  <c r="L743" i="3"/>
  <c r="M743" i="3" s="1"/>
  <c r="J743" i="3"/>
  <c r="L742" i="3"/>
  <c r="M742" i="3" s="1"/>
  <c r="J742" i="3"/>
  <c r="L741" i="3"/>
  <c r="M741" i="3" s="1"/>
  <c r="J741" i="3"/>
  <c r="L740" i="3"/>
  <c r="M740" i="3" s="1"/>
  <c r="J740" i="3"/>
  <c r="L739" i="3"/>
  <c r="M739" i="3" s="1"/>
  <c r="J739" i="3"/>
  <c r="L738" i="3"/>
  <c r="M738" i="3" s="1"/>
  <c r="J738" i="3"/>
  <c r="L737" i="3"/>
  <c r="M737" i="3" s="1"/>
  <c r="J737" i="3"/>
  <c r="L736" i="3"/>
  <c r="M736" i="3" s="1"/>
  <c r="J736" i="3"/>
  <c r="L735" i="3"/>
  <c r="M735" i="3" s="1"/>
  <c r="J735" i="3"/>
  <c r="L734" i="3"/>
  <c r="M734" i="3" s="1"/>
  <c r="J734" i="3"/>
  <c r="L733" i="3"/>
  <c r="M733" i="3" s="1"/>
  <c r="J733" i="3"/>
  <c r="L732" i="3"/>
  <c r="M732" i="3" s="1"/>
  <c r="J732" i="3"/>
  <c r="L731" i="3"/>
  <c r="M731" i="3" s="1"/>
  <c r="J731" i="3"/>
  <c r="L730" i="3"/>
  <c r="M730" i="3" s="1"/>
  <c r="J730" i="3"/>
  <c r="L729" i="3"/>
  <c r="M729" i="3" s="1"/>
  <c r="J729" i="3"/>
  <c r="L728" i="3"/>
  <c r="M728" i="3" s="1"/>
  <c r="J728" i="3"/>
  <c r="L727" i="3"/>
  <c r="M727" i="3" s="1"/>
  <c r="J727" i="3"/>
  <c r="L726" i="3"/>
  <c r="M726" i="3" s="1"/>
  <c r="J726" i="3"/>
  <c r="L725" i="3"/>
  <c r="M725" i="3" s="1"/>
  <c r="J725" i="3"/>
  <c r="L724" i="3"/>
  <c r="M724" i="3" s="1"/>
  <c r="J724" i="3"/>
  <c r="L723" i="3"/>
  <c r="M723" i="3" s="1"/>
  <c r="J723" i="3"/>
  <c r="L722" i="3"/>
  <c r="M722" i="3" s="1"/>
  <c r="J722" i="3"/>
  <c r="L721" i="3"/>
  <c r="M721" i="3" s="1"/>
  <c r="J721" i="3"/>
  <c r="L720" i="3"/>
  <c r="M720" i="3" s="1"/>
  <c r="J720" i="3"/>
  <c r="L719" i="3"/>
  <c r="M719" i="3" s="1"/>
  <c r="J719" i="3"/>
  <c r="L718" i="3"/>
  <c r="M718" i="3" s="1"/>
  <c r="J718" i="3"/>
  <c r="L717" i="3"/>
  <c r="M717" i="3" s="1"/>
  <c r="J717" i="3"/>
  <c r="L716" i="3"/>
  <c r="M716" i="3" s="1"/>
  <c r="J716" i="3"/>
  <c r="L715" i="3"/>
  <c r="M715" i="3" s="1"/>
  <c r="J715" i="3"/>
  <c r="L714" i="3"/>
  <c r="M714" i="3" s="1"/>
  <c r="J714" i="3"/>
  <c r="L713" i="3"/>
  <c r="M713" i="3" s="1"/>
  <c r="J713" i="3"/>
  <c r="L712" i="3"/>
  <c r="M712" i="3" s="1"/>
  <c r="J712" i="3"/>
  <c r="L711" i="3"/>
  <c r="M711" i="3" s="1"/>
  <c r="J711" i="3"/>
  <c r="L710" i="3"/>
  <c r="M710" i="3" s="1"/>
  <c r="J710" i="3"/>
  <c r="L709" i="3"/>
  <c r="M709" i="3" s="1"/>
  <c r="J709" i="3"/>
  <c r="L708" i="3"/>
  <c r="M708" i="3" s="1"/>
  <c r="J708" i="3"/>
  <c r="L707" i="3"/>
  <c r="M707" i="3" s="1"/>
  <c r="J707" i="3"/>
  <c r="L706" i="3"/>
  <c r="M706" i="3" s="1"/>
  <c r="J706" i="3"/>
  <c r="L705" i="3"/>
  <c r="M705" i="3" s="1"/>
  <c r="J705" i="3"/>
  <c r="L704" i="3"/>
  <c r="M704" i="3" s="1"/>
  <c r="J704" i="3"/>
  <c r="L703" i="3"/>
  <c r="M703" i="3" s="1"/>
  <c r="J703" i="3"/>
  <c r="L702" i="3"/>
  <c r="M702" i="3" s="1"/>
  <c r="J702" i="3"/>
  <c r="L701" i="3"/>
  <c r="M701" i="3" s="1"/>
  <c r="J701" i="3"/>
  <c r="L700" i="3"/>
  <c r="M700" i="3" s="1"/>
  <c r="J700" i="3"/>
  <c r="L699" i="3"/>
  <c r="M699" i="3" s="1"/>
  <c r="J699" i="3"/>
  <c r="L698" i="3"/>
  <c r="M698" i="3" s="1"/>
  <c r="J698" i="3"/>
  <c r="L697" i="3"/>
  <c r="M697" i="3" s="1"/>
  <c r="J697" i="3"/>
  <c r="L696" i="3"/>
  <c r="M696" i="3" s="1"/>
  <c r="J696" i="3"/>
  <c r="L695" i="3"/>
  <c r="M695" i="3" s="1"/>
  <c r="J695" i="3"/>
  <c r="L694" i="3"/>
  <c r="M694" i="3" s="1"/>
  <c r="J694" i="3"/>
  <c r="L693" i="3"/>
  <c r="M693" i="3" s="1"/>
  <c r="J693" i="3"/>
  <c r="L692" i="3"/>
  <c r="M692" i="3" s="1"/>
  <c r="J692" i="3"/>
  <c r="L691" i="3"/>
  <c r="M691" i="3" s="1"/>
  <c r="J691" i="3"/>
  <c r="L690" i="3"/>
  <c r="M690" i="3" s="1"/>
  <c r="J690" i="3"/>
  <c r="L689" i="3"/>
  <c r="M689" i="3" s="1"/>
  <c r="J689" i="3"/>
  <c r="L688" i="3"/>
  <c r="M688" i="3" s="1"/>
  <c r="J688" i="3"/>
  <c r="L687" i="3"/>
  <c r="M687" i="3" s="1"/>
  <c r="J687" i="3"/>
  <c r="L686" i="3"/>
  <c r="M686" i="3" s="1"/>
  <c r="J686" i="3"/>
  <c r="L685" i="3"/>
  <c r="M685" i="3" s="1"/>
  <c r="J685" i="3"/>
  <c r="L684" i="3"/>
  <c r="M684" i="3" s="1"/>
  <c r="J684" i="3"/>
  <c r="L683" i="3"/>
  <c r="M683" i="3" s="1"/>
  <c r="J683" i="3"/>
  <c r="L682" i="3"/>
  <c r="M682" i="3" s="1"/>
  <c r="J682" i="3"/>
  <c r="L681" i="3"/>
  <c r="M681" i="3" s="1"/>
  <c r="J681" i="3"/>
  <c r="L680" i="3"/>
  <c r="M680" i="3" s="1"/>
  <c r="J680" i="3"/>
  <c r="L679" i="3"/>
  <c r="M679" i="3" s="1"/>
  <c r="J679" i="3"/>
  <c r="L678" i="3"/>
  <c r="M678" i="3" s="1"/>
  <c r="J678" i="3"/>
  <c r="L677" i="3"/>
  <c r="M677" i="3" s="1"/>
  <c r="J677" i="3"/>
  <c r="L676" i="3"/>
  <c r="M676" i="3" s="1"/>
  <c r="J676" i="3"/>
  <c r="L675" i="3"/>
  <c r="M675" i="3" s="1"/>
  <c r="J675" i="3"/>
  <c r="L674" i="3"/>
  <c r="M674" i="3" s="1"/>
  <c r="J674" i="3"/>
  <c r="L673" i="3"/>
  <c r="M673" i="3" s="1"/>
  <c r="J673" i="3"/>
  <c r="L672" i="3"/>
  <c r="M672" i="3" s="1"/>
  <c r="J672" i="3"/>
  <c r="L671" i="3"/>
  <c r="M671" i="3" s="1"/>
  <c r="J671" i="3"/>
  <c r="L670" i="3"/>
  <c r="M670" i="3" s="1"/>
  <c r="J670" i="3"/>
  <c r="L669" i="3"/>
  <c r="M669" i="3" s="1"/>
  <c r="J669" i="3"/>
  <c r="L668" i="3"/>
  <c r="M668" i="3" s="1"/>
  <c r="J668" i="3"/>
  <c r="L667" i="3"/>
  <c r="M667" i="3" s="1"/>
  <c r="J667" i="3"/>
  <c r="L666" i="3"/>
  <c r="M666" i="3" s="1"/>
  <c r="J666" i="3"/>
  <c r="L665" i="3"/>
  <c r="M665" i="3" s="1"/>
  <c r="J665" i="3"/>
  <c r="L664" i="3"/>
  <c r="M664" i="3" s="1"/>
  <c r="J664" i="3"/>
  <c r="L663" i="3"/>
  <c r="M663" i="3" s="1"/>
  <c r="J663" i="3"/>
  <c r="L662" i="3"/>
  <c r="M662" i="3" s="1"/>
  <c r="J662" i="3"/>
  <c r="L661" i="3"/>
  <c r="M661" i="3" s="1"/>
  <c r="J661" i="3"/>
  <c r="L660" i="3"/>
  <c r="M660" i="3" s="1"/>
  <c r="J660" i="3"/>
  <c r="L659" i="3"/>
  <c r="M659" i="3" s="1"/>
  <c r="J659" i="3"/>
  <c r="L658" i="3"/>
  <c r="M658" i="3" s="1"/>
  <c r="J658" i="3"/>
  <c r="L657" i="3"/>
  <c r="M657" i="3" s="1"/>
  <c r="J657" i="3"/>
  <c r="L656" i="3"/>
  <c r="M656" i="3" s="1"/>
  <c r="J656" i="3"/>
  <c r="L655" i="3"/>
  <c r="M655" i="3" s="1"/>
  <c r="J655" i="3"/>
  <c r="L654" i="3"/>
  <c r="M654" i="3" s="1"/>
  <c r="J654" i="3"/>
  <c r="L653" i="3"/>
  <c r="M653" i="3" s="1"/>
  <c r="J653" i="3"/>
  <c r="L652" i="3"/>
  <c r="M652" i="3" s="1"/>
  <c r="J652" i="3"/>
  <c r="L651" i="3"/>
  <c r="M651" i="3" s="1"/>
  <c r="J651" i="3"/>
  <c r="L650" i="3"/>
  <c r="M650" i="3" s="1"/>
  <c r="J650" i="3"/>
  <c r="L649" i="3"/>
  <c r="M649" i="3" s="1"/>
  <c r="J649" i="3"/>
  <c r="L648" i="3"/>
  <c r="M648" i="3" s="1"/>
  <c r="J648" i="3"/>
  <c r="L647" i="3"/>
  <c r="M647" i="3" s="1"/>
  <c r="J647" i="3"/>
  <c r="L646" i="3"/>
  <c r="M646" i="3" s="1"/>
  <c r="J646" i="3"/>
  <c r="L645" i="3"/>
  <c r="M645" i="3" s="1"/>
  <c r="J645" i="3"/>
  <c r="L644" i="3"/>
  <c r="M644" i="3" s="1"/>
  <c r="J644" i="3"/>
  <c r="L643" i="3"/>
  <c r="M643" i="3" s="1"/>
  <c r="J643" i="3"/>
  <c r="L642" i="3"/>
  <c r="M642" i="3" s="1"/>
  <c r="J642" i="3"/>
  <c r="L641" i="3"/>
  <c r="M641" i="3" s="1"/>
  <c r="J641" i="3"/>
  <c r="L640" i="3"/>
  <c r="M640" i="3" s="1"/>
  <c r="J640" i="3"/>
  <c r="L639" i="3"/>
  <c r="M639" i="3" s="1"/>
  <c r="J639" i="3"/>
  <c r="L638" i="3"/>
  <c r="M638" i="3" s="1"/>
  <c r="J638" i="3"/>
  <c r="L637" i="3"/>
  <c r="M637" i="3" s="1"/>
  <c r="J637" i="3"/>
  <c r="L636" i="3"/>
  <c r="M636" i="3" s="1"/>
  <c r="J636" i="3"/>
  <c r="L635" i="3"/>
  <c r="M635" i="3" s="1"/>
  <c r="J635" i="3"/>
  <c r="L634" i="3"/>
  <c r="M634" i="3" s="1"/>
  <c r="J634" i="3"/>
  <c r="L633" i="3"/>
  <c r="M633" i="3" s="1"/>
  <c r="J633" i="3"/>
  <c r="L632" i="3"/>
  <c r="M632" i="3" s="1"/>
  <c r="J632" i="3"/>
  <c r="L631" i="3"/>
  <c r="M631" i="3" s="1"/>
  <c r="J631" i="3"/>
  <c r="L630" i="3"/>
  <c r="M630" i="3" s="1"/>
  <c r="J630" i="3"/>
  <c r="L629" i="3"/>
  <c r="M629" i="3" s="1"/>
  <c r="J629" i="3"/>
  <c r="L628" i="3"/>
  <c r="M628" i="3" s="1"/>
  <c r="J628" i="3"/>
  <c r="L627" i="3"/>
  <c r="M627" i="3" s="1"/>
  <c r="J627" i="3"/>
  <c r="L626" i="3"/>
  <c r="M626" i="3" s="1"/>
  <c r="J626" i="3"/>
  <c r="L625" i="3"/>
  <c r="M625" i="3" s="1"/>
  <c r="J625" i="3"/>
  <c r="L624" i="3"/>
  <c r="M624" i="3" s="1"/>
  <c r="J624" i="3"/>
  <c r="L623" i="3"/>
  <c r="M623" i="3" s="1"/>
  <c r="J623" i="3"/>
  <c r="L622" i="3"/>
  <c r="M622" i="3" s="1"/>
  <c r="J622" i="3"/>
  <c r="L621" i="3"/>
  <c r="M621" i="3" s="1"/>
  <c r="J621" i="3"/>
  <c r="L620" i="3"/>
  <c r="M620" i="3" s="1"/>
  <c r="J620" i="3"/>
  <c r="L619" i="3"/>
  <c r="M619" i="3" s="1"/>
  <c r="J619" i="3"/>
  <c r="L618" i="3"/>
  <c r="M618" i="3" s="1"/>
  <c r="J618" i="3"/>
  <c r="L617" i="3"/>
  <c r="M617" i="3" s="1"/>
  <c r="J617" i="3"/>
  <c r="L616" i="3"/>
  <c r="M616" i="3" s="1"/>
  <c r="J616" i="3"/>
  <c r="L615" i="3"/>
  <c r="M615" i="3" s="1"/>
  <c r="J615" i="3"/>
  <c r="L614" i="3"/>
  <c r="M614" i="3" s="1"/>
  <c r="J614" i="3"/>
  <c r="L613" i="3"/>
  <c r="M613" i="3" s="1"/>
  <c r="J613" i="3"/>
  <c r="L612" i="3"/>
  <c r="M612" i="3" s="1"/>
  <c r="J612" i="3"/>
  <c r="L611" i="3"/>
  <c r="M611" i="3" s="1"/>
  <c r="J611" i="3"/>
  <c r="L610" i="3"/>
  <c r="M610" i="3" s="1"/>
  <c r="J610" i="3"/>
  <c r="L609" i="3"/>
  <c r="M609" i="3" s="1"/>
  <c r="J609" i="3"/>
  <c r="L608" i="3"/>
  <c r="M608" i="3" s="1"/>
  <c r="J608" i="3"/>
  <c r="L607" i="3"/>
  <c r="M607" i="3" s="1"/>
  <c r="J607" i="3"/>
  <c r="L606" i="3"/>
  <c r="M606" i="3" s="1"/>
  <c r="J606" i="3"/>
  <c r="L605" i="3"/>
  <c r="M605" i="3" s="1"/>
  <c r="J605" i="3"/>
  <c r="L604" i="3"/>
  <c r="M604" i="3" s="1"/>
  <c r="J604" i="3"/>
  <c r="L603" i="3"/>
  <c r="M603" i="3" s="1"/>
  <c r="J603" i="3"/>
  <c r="L602" i="3"/>
  <c r="M602" i="3" s="1"/>
  <c r="J602" i="3"/>
  <c r="L601" i="3"/>
  <c r="M601" i="3" s="1"/>
  <c r="J601" i="3"/>
  <c r="L600" i="3"/>
  <c r="M600" i="3" s="1"/>
  <c r="J600" i="3"/>
  <c r="L599" i="3"/>
  <c r="M599" i="3" s="1"/>
  <c r="J599" i="3"/>
  <c r="L598" i="3"/>
  <c r="M598" i="3" s="1"/>
  <c r="J598" i="3"/>
  <c r="L597" i="3"/>
  <c r="M597" i="3" s="1"/>
  <c r="J597" i="3"/>
  <c r="L596" i="3"/>
  <c r="M596" i="3" s="1"/>
  <c r="J596" i="3"/>
  <c r="L595" i="3"/>
  <c r="M595" i="3" s="1"/>
  <c r="J595" i="3"/>
  <c r="L594" i="3"/>
  <c r="M594" i="3" s="1"/>
  <c r="J594" i="3"/>
  <c r="L593" i="3"/>
  <c r="M593" i="3" s="1"/>
  <c r="J593" i="3"/>
  <c r="L592" i="3"/>
  <c r="M592" i="3" s="1"/>
  <c r="J592" i="3"/>
  <c r="L591" i="3"/>
  <c r="M591" i="3" s="1"/>
  <c r="J591" i="3"/>
  <c r="L590" i="3"/>
  <c r="M590" i="3" s="1"/>
  <c r="J590" i="3"/>
  <c r="L589" i="3"/>
  <c r="M589" i="3" s="1"/>
  <c r="J589" i="3"/>
  <c r="L588" i="3"/>
  <c r="M588" i="3" s="1"/>
  <c r="J588" i="3"/>
  <c r="L587" i="3"/>
  <c r="M587" i="3" s="1"/>
  <c r="J587" i="3"/>
  <c r="L586" i="3"/>
  <c r="M586" i="3" s="1"/>
  <c r="J586" i="3"/>
  <c r="L585" i="3"/>
  <c r="M585" i="3" s="1"/>
  <c r="J585" i="3"/>
  <c r="L584" i="3"/>
  <c r="M584" i="3" s="1"/>
  <c r="J584" i="3"/>
  <c r="L583" i="3"/>
  <c r="M583" i="3" s="1"/>
  <c r="J583" i="3"/>
  <c r="L582" i="3"/>
  <c r="M582" i="3" s="1"/>
  <c r="J582" i="3"/>
  <c r="L581" i="3"/>
  <c r="M581" i="3" s="1"/>
  <c r="J581" i="3"/>
  <c r="L580" i="3"/>
  <c r="M580" i="3" s="1"/>
  <c r="J580" i="3"/>
  <c r="L579" i="3"/>
  <c r="M579" i="3" s="1"/>
  <c r="J579" i="3"/>
  <c r="L578" i="3"/>
  <c r="M578" i="3" s="1"/>
  <c r="J578" i="3"/>
  <c r="L577" i="3"/>
  <c r="M577" i="3" s="1"/>
  <c r="J577" i="3"/>
  <c r="L576" i="3"/>
  <c r="M576" i="3" s="1"/>
  <c r="J576" i="3"/>
  <c r="L575" i="3"/>
  <c r="M575" i="3" s="1"/>
  <c r="J575" i="3"/>
  <c r="L574" i="3"/>
  <c r="M574" i="3" s="1"/>
  <c r="J574" i="3"/>
  <c r="L573" i="3"/>
  <c r="M573" i="3" s="1"/>
  <c r="J573" i="3"/>
  <c r="L572" i="3"/>
  <c r="M572" i="3" s="1"/>
  <c r="J572" i="3"/>
  <c r="L571" i="3"/>
  <c r="M571" i="3" s="1"/>
  <c r="J571" i="3"/>
  <c r="L570" i="3"/>
  <c r="M570" i="3" s="1"/>
  <c r="J570" i="3"/>
  <c r="L569" i="3"/>
  <c r="M569" i="3" s="1"/>
  <c r="J569" i="3"/>
  <c r="L568" i="3"/>
  <c r="M568" i="3" s="1"/>
  <c r="J568" i="3"/>
  <c r="L567" i="3"/>
  <c r="M567" i="3" s="1"/>
  <c r="J567" i="3"/>
  <c r="L566" i="3"/>
  <c r="M566" i="3" s="1"/>
  <c r="J566" i="3"/>
  <c r="L565" i="3"/>
  <c r="M565" i="3" s="1"/>
  <c r="J565" i="3"/>
  <c r="L564" i="3"/>
  <c r="M564" i="3" s="1"/>
  <c r="J564" i="3"/>
  <c r="L563" i="3"/>
  <c r="M563" i="3" s="1"/>
  <c r="J563" i="3"/>
  <c r="L562" i="3"/>
  <c r="M562" i="3" s="1"/>
  <c r="J562" i="3"/>
  <c r="L561" i="3"/>
  <c r="M561" i="3" s="1"/>
  <c r="J561" i="3"/>
  <c r="L560" i="3"/>
  <c r="M560" i="3" s="1"/>
  <c r="J560" i="3"/>
  <c r="L559" i="3"/>
  <c r="M559" i="3" s="1"/>
  <c r="J559" i="3"/>
  <c r="L558" i="3"/>
  <c r="M558" i="3" s="1"/>
  <c r="J558" i="3"/>
  <c r="L557" i="3"/>
  <c r="M557" i="3" s="1"/>
  <c r="J557" i="3"/>
  <c r="L556" i="3"/>
  <c r="M556" i="3" s="1"/>
  <c r="J556" i="3"/>
  <c r="L555" i="3"/>
  <c r="M555" i="3" s="1"/>
  <c r="J555" i="3"/>
  <c r="L554" i="3"/>
  <c r="M554" i="3" s="1"/>
  <c r="J554" i="3"/>
  <c r="L553" i="3"/>
  <c r="M553" i="3" s="1"/>
  <c r="J553" i="3"/>
  <c r="L552" i="3"/>
  <c r="M552" i="3" s="1"/>
  <c r="J552" i="3"/>
  <c r="L551" i="3"/>
  <c r="M551" i="3" s="1"/>
  <c r="J551" i="3"/>
  <c r="L550" i="3"/>
  <c r="M550" i="3" s="1"/>
  <c r="J550" i="3"/>
  <c r="L549" i="3"/>
  <c r="M549" i="3" s="1"/>
  <c r="J549" i="3"/>
  <c r="L548" i="3"/>
  <c r="M548" i="3" s="1"/>
  <c r="J548" i="3"/>
  <c r="L547" i="3"/>
  <c r="M547" i="3" s="1"/>
  <c r="J547" i="3"/>
  <c r="L546" i="3"/>
  <c r="M546" i="3" s="1"/>
  <c r="J546" i="3"/>
  <c r="L545" i="3"/>
  <c r="M545" i="3" s="1"/>
  <c r="J545" i="3"/>
  <c r="L544" i="3"/>
  <c r="M544" i="3" s="1"/>
  <c r="J544" i="3"/>
  <c r="L543" i="3"/>
  <c r="M543" i="3" s="1"/>
  <c r="J543" i="3"/>
  <c r="L542" i="3"/>
  <c r="M542" i="3" s="1"/>
  <c r="J542" i="3"/>
  <c r="L541" i="3"/>
  <c r="M541" i="3" s="1"/>
  <c r="J541" i="3"/>
  <c r="L540" i="3"/>
  <c r="M540" i="3" s="1"/>
  <c r="J540" i="3"/>
  <c r="L539" i="3"/>
  <c r="M539" i="3" s="1"/>
  <c r="J539" i="3"/>
  <c r="L538" i="3"/>
  <c r="M538" i="3" s="1"/>
  <c r="J538" i="3"/>
  <c r="L537" i="3"/>
  <c r="M537" i="3" s="1"/>
  <c r="J537" i="3"/>
  <c r="L536" i="3"/>
  <c r="M536" i="3" s="1"/>
  <c r="J536" i="3"/>
  <c r="L535" i="3"/>
  <c r="M535" i="3" s="1"/>
  <c r="J535" i="3"/>
  <c r="L534" i="3"/>
  <c r="M534" i="3" s="1"/>
  <c r="J534" i="3"/>
  <c r="L533" i="3"/>
  <c r="M533" i="3" s="1"/>
  <c r="J533" i="3"/>
  <c r="L532" i="3"/>
  <c r="M532" i="3" s="1"/>
  <c r="J532" i="3"/>
  <c r="L531" i="3"/>
  <c r="M531" i="3" s="1"/>
  <c r="J531" i="3"/>
  <c r="L530" i="3"/>
  <c r="M530" i="3" s="1"/>
  <c r="J530" i="3"/>
  <c r="L529" i="3"/>
  <c r="M529" i="3" s="1"/>
  <c r="J529" i="3"/>
  <c r="L528" i="3"/>
  <c r="M528" i="3" s="1"/>
  <c r="J528" i="3"/>
  <c r="L527" i="3"/>
  <c r="M527" i="3" s="1"/>
  <c r="J527" i="3"/>
  <c r="L526" i="3"/>
  <c r="M526" i="3" s="1"/>
  <c r="J526" i="3"/>
  <c r="L525" i="3"/>
  <c r="M525" i="3" s="1"/>
  <c r="J525" i="3"/>
  <c r="L524" i="3"/>
  <c r="M524" i="3" s="1"/>
  <c r="J524" i="3"/>
  <c r="L523" i="3"/>
  <c r="M523" i="3" s="1"/>
  <c r="J523" i="3"/>
  <c r="L522" i="3"/>
  <c r="M522" i="3" s="1"/>
  <c r="J522" i="3"/>
  <c r="L521" i="3"/>
  <c r="M521" i="3" s="1"/>
  <c r="J521" i="3"/>
  <c r="L520" i="3"/>
  <c r="M520" i="3" s="1"/>
  <c r="J520" i="3"/>
  <c r="L519" i="3"/>
  <c r="M519" i="3" s="1"/>
  <c r="J519" i="3"/>
  <c r="L518" i="3"/>
  <c r="M518" i="3" s="1"/>
  <c r="J518" i="3"/>
  <c r="L517" i="3"/>
  <c r="M517" i="3" s="1"/>
  <c r="J517" i="3"/>
  <c r="L516" i="3"/>
  <c r="M516" i="3" s="1"/>
  <c r="J516" i="3"/>
  <c r="L515" i="3"/>
  <c r="M515" i="3" s="1"/>
  <c r="J515" i="3"/>
  <c r="L514" i="3"/>
  <c r="M514" i="3" s="1"/>
  <c r="J514" i="3"/>
  <c r="L513" i="3"/>
  <c r="M513" i="3" s="1"/>
  <c r="J513" i="3"/>
  <c r="L512" i="3"/>
  <c r="M512" i="3" s="1"/>
  <c r="J512" i="3"/>
  <c r="L511" i="3"/>
  <c r="M511" i="3" s="1"/>
  <c r="J511" i="3"/>
  <c r="L510" i="3"/>
  <c r="M510" i="3" s="1"/>
  <c r="J510" i="3"/>
  <c r="L509" i="3"/>
  <c r="M509" i="3" s="1"/>
  <c r="J509" i="3"/>
  <c r="L508" i="3"/>
  <c r="M508" i="3" s="1"/>
  <c r="J508" i="3"/>
  <c r="L507" i="3"/>
  <c r="M507" i="3" s="1"/>
  <c r="J507" i="3"/>
  <c r="L506" i="3"/>
  <c r="M506" i="3" s="1"/>
  <c r="J506" i="3"/>
  <c r="L505" i="3"/>
  <c r="M505" i="3" s="1"/>
  <c r="J505" i="3"/>
  <c r="L504" i="3"/>
  <c r="M504" i="3" s="1"/>
  <c r="J504" i="3"/>
  <c r="L503" i="3"/>
  <c r="M503" i="3" s="1"/>
  <c r="J503" i="3"/>
  <c r="L502" i="3"/>
  <c r="M502" i="3" s="1"/>
  <c r="J502" i="3"/>
  <c r="L501" i="3"/>
  <c r="M501" i="3" s="1"/>
  <c r="J501" i="3"/>
  <c r="L500" i="3"/>
  <c r="M500" i="3" s="1"/>
  <c r="J500" i="3"/>
  <c r="L499" i="3"/>
  <c r="M499" i="3" s="1"/>
  <c r="J499" i="3"/>
  <c r="L498" i="3"/>
  <c r="M498" i="3" s="1"/>
  <c r="J498" i="3"/>
  <c r="L497" i="3"/>
  <c r="M497" i="3" s="1"/>
  <c r="J497" i="3"/>
  <c r="L496" i="3"/>
  <c r="M496" i="3" s="1"/>
  <c r="J496" i="3"/>
  <c r="L495" i="3"/>
  <c r="M495" i="3" s="1"/>
  <c r="J495" i="3"/>
  <c r="L494" i="3"/>
  <c r="M494" i="3" s="1"/>
  <c r="J494" i="3"/>
  <c r="L493" i="3"/>
  <c r="M493" i="3" s="1"/>
  <c r="J493" i="3"/>
  <c r="L492" i="3"/>
  <c r="M492" i="3" s="1"/>
  <c r="J492" i="3"/>
  <c r="L491" i="3"/>
  <c r="M491" i="3" s="1"/>
  <c r="J491" i="3"/>
  <c r="L490" i="3"/>
  <c r="M490" i="3" s="1"/>
  <c r="J490" i="3"/>
  <c r="L489" i="3"/>
  <c r="M489" i="3" s="1"/>
  <c r="J489" i="3"/>
  <c r="L488" i="3"/>
  <c r="M488" i="3" s="1"/>
  <c r="J488" i="3"/>
  <c r="L487" i="3"/>
  <c r="M487" i="3" s="1"/>
  <c r="J487" i="3"/>
  <c r="L486" i="3"/>
  <c r="M486" i="3" s="1"/>
  <c r="J486" i="3"/>
  <c r="L485" i="3"/>
  <c r="M485" i="3" s="1"/>
  <c r="J485" i="3"/>
  <c r="L484" i="3"/>
  <c r="M484" i="3" s="1"/>
  <c r="J484" i="3"/>
  <c r="L483" i="3"/>
  <c r="M483" i="3" s="1"/>
  <c r="J483" i="3"/>
  <c r="L482" i="3"/>
  <c r="M482" i="3" s="1"/>
  <c r="J482" i="3"/>
  <c r="L481" i="3"/>
  <c r="M481" i="3" s="1"/>
  <c r="J481" i="3"/>
  <c r="L480" i="3"/>
  <c r="M480" i="3" s="1"/>
  <c r="J480" i="3"/>
  <c r="L479" i="3"/>
  <c r="M479" i="3" s="1"/>
  <c r="J479" i="3"/>
  <c r="L478" i="3"/>
  <c r="M478" i="3" s="1"/>
  <c r="J478" i="3"/>
  <c r="L477" i="3"/>
  <c r="M477" i="3" s="1"/>
  <c r="J477" i="3"/>
  <c r="L476" i="3"/>
  <c r="M476" i="3" s="1"/>
  <c r="J476" i="3"/>
  <c r="L475" i="3"/>
  <c r="M475" i="3" s="1"/>
  <c r="J475" i="3"/>
  <c r="L474" i="3"/>
  <c r="M474" i="3" s="1"/>
  <c r="J474" i="3"/>
  <c r="L473" i="3"/>
  <c r="M473" i="3" s="1"/>
  <c r="J473" i="3"/>
  <c r="L472" i="3"/>
  <c r="M472" i="3" s="1"/>
  <c r="J472" i="3"/>
  <c r="L471" i="3"/>
  <c r="M471" i="3" s="1"/>
  <c r="J471" i="3"/>
  <c r="L470" i="3"/>
  <c r="M470" i="3" s="1"/>
  <c r="J470" i="3"/>
  <c r="L469" i="3"/>
  <c r="M469" i="3" s="1"/>
  <c r="J469" i="3"/>
  <c r="M468" i="3"/>
  <c r="L468" i="3"/>
  <c r="J468" i="3"/>
  <c r="L467" i="3"/>
  <c r="M467" i="3" s="1"/>
  <c r="J467" i="3"/>
  <c r="L466" i="3"/>
  <c r="M466" i="3" s="1"/>
  <c r="J466" i="3"/>
  <c r="L465" i="3"/>
  <c r="M465" i="3" s="1"/>
  <c r="J465" i="3"/>
  <c r="L464" i="3"/>
  <c r="M464" i="3" s="1"/>
  <c r="J464" i="3"/>
  <c r="L463" i="3"/>
  <c r="M463" i="3" s="1"/>
  <c r="J463" i="3"/>
  <c r="L462" i="3"/>
  <c r="M462" i="3" s="1"/>
  <c r="J462" i="3"/>
  <c r="L461" i="3"/>
  <c r="M461" i="3" s="1"/>
  <c r="J461" i="3"/>
  <c r="L460" i="3"/>
  <c r="M460" i="3" s="1"/>
  <c r="J460" i="3"/>
  <c r="L459" i="3"/>
  <c r="M459" i="3" s="1"/>
  <c r="J459" i="3"/>
  <c r="L458" i="3"/>
  <c r="M458" i="3" s="1"/>
  <c r="J458" i="3"/>
  <c r="L457" i="3"/>
  <c r="M457" i="3" s="1"/>
  <c r="J457" i="3"/>
  <c r="L456" i="3"/>
  <c r="M456" i="3" s="1"/>
  <c r="J456" i="3"/>
  <c r="L455" i="3"/>
  <c r="M455" i="3" s="1"/>
  <c r="J455" i="3"/>
  <c r="L454" i="3"/>
  <c r="M454" i="3" s="1"/>
  <c r="J454" i="3"/>
  <c r="L453" i="3"/>
  <c r="M453" i="3" s="1"/>
  <c r="J453" i="3"/>
  <c r="L452" i="3"/>
  <c r="M452" i="3" s="1"/>
  <c r="J452" i="3"/>
  <c r="L451" i="3"/>
  <c r="M451" i="3" s="1"/>
  <c r="J451" i="3"/>
  <c r="L450" i="3"/>
  <c r="M450" i="3" s="1"/>
  <c r="J450" i="3"/>
  <c r="L449" i="3"/>
  <c r="M449" i="3" s="1"/>
  <c r="J449" i="3"/>
  <c r="L448" i="3"/>
  <c r="M448" i="3" s="1"/>
  <c r="J448" i="3"/>
  <c r="L447" i="3"/>
  <c r="M447" i="3" s="1"/>
  <c r="J447" i="3"/>
  <c r="L446" i="3"/>
  <c r="M446" i="3" s="1"/>
  <c r="J446" i="3"/>
  <c r="L445" i="3"/>
  <c r="M445" i="3" s="1"/>
  <c r="J445" i="3"/>
  <c r="L444" i="3"/>
  <c r="M444" i="3" s="1"/>
  <c r="J444" i="3"/>
  <c r="L443" i="3"/>
  <c r="M443" i="3" s="1"/>
  <c r="J443" i="3"/>
  <c r="L442" i="3"/>
  <c r="M442" i="3" s="1"/>
  <c r="J442" i="3"/>
  <c r="L441" i="3"/>
  <c r="M441" i="3" s="1"/>
  <c r="J441" i="3"/>
  <c r="L440" i="3"/>
  <c r="M440" i="3" s="1"/>
  <c r="J440" i="3"/>
  <c r="L439" i="3"/>
  <c r="M439" i="3" s="1"/>
  <c r="J439" i="3"/>
  <c r="L438" i="3"/>
  <c r="M438" i="3" s="1"/>
  <c r="J438" i="3"/>
  <c r="L437" i="3"/>
  <c r="M437" i="3" s="1"/>
  <c r="J437" i="3"/>
  <c r="L436" i="3"/>
  <c r="M436" i="3" s="1"/>
  <c r="J436" i="3"/>
  <c r="L435" i="3"/>
  <c r="M435" i="3" s="1"/>
  <c r="J435" i="3"/>
  <c r="L434" i="3"/>
  <c r="M434" i="3" s="1"/>
  <c r="J434" i="3"/>
  <c r="L433" i="3"/>
  <c r="M433" i="3" s="1"/>
  <c r="J433" i="3"/>
  <c r="L432" i="3"/>
  <c r="M432" i="3" s="1"/>
  <c r="J432" i="3"/>
  <c r="L431" i="3"/>
  <c r="M431" i="3" s="1"/>
  <c r="J431" i="3"/>
  <c r="L430" i="3"/>
  <c r="M430" i="3" s="1"/>
  <c r="J430" i="3"/>
  <c r="L429" i="3"/>
  <c r="M429" i="3" s="1"/>
  <c r="J429" i="3"/>
  <c r="L428" i="3"/>
  <c r="M428" i="3" s="1"/>
  <c r="J428" i="3"/>
  <c r="L427" i="3"/>
  <c r="M427" i="3" s="1"/>
  <c r="J427" i="3"/>
  <c r="L426" i="3"/>
  <c r="M426" i="3" s="1"/>
  <c r="J426" i="3"/>
  <c r="L425" i="3"/>
  <c r="M425" i="3" s="1"/>
  <c r="J425" i="3"/>
  <c r="L424" i="3"/>
  <c r="M424" i="3" s="1"/>
  <c r="J424" i="3"/>
  <c r="L423" i="3"/>
  <c r="M423" i="3" s="1"/>
  <c r="J423" i="3"/>
  <c r="L422" i="3"/>
  <c r="M422" i="3" s="1"/>
  <c r="J422" i="3"/>
  <c r="L421" i="3"/>
  <c r="M421" i="3" s="1"/>
  <c r="J421" i="3"/>
  <c r="L420" i="3"/>
  <c r="M420" i="3" s="1"/>
  <c r="J420" i="3"/>
  <c r="L419" i="3"/>
  <c r="M419" i="3" s="1"/>
  <c r="J419" i="3"/>
  <c r="L418" i="3"/>
  <c r="M418" i="3" s="1"/>
  <c r="J418" i="3"/>
  <c r="L417" i="3"/>
  <c r="M417" i="3" s="1"/>
  <c r="J417" i="3"/>
  <c r="L416" i="3"/>
  <c r="M416" i="3" s="1"/>
  <c r="J416" i="3"/>
  <c r="L415" i="3"/>
  <c r="M415" i="3" s="1"/>
  <c r="J415" i="3"/>
  <c r="L414" i="3"/>
  <c r="M414" i="3" s="1"/>
  <c r="J414" i="3"/>
  <c r="L413" i="3"/>
  <c r="M413" i="3" s="1"/>
  <c r="J413" i="3"/>
  <c r="L412" i="3"/>
  <c r="M412" i="3" s="1"/>
  <c r="J412" i="3"/>
  <c r="L411" i="3"/>
  <c r="M411" i="3" s="1"/>
  <c r="J411" i="3"/>
  <c r="L410" i="3"/>
  <c r="M410" i="3" s="1"/>
  <c r="J410" i="3"/>
  <c r="L409" i="3"/>
  <c r="M409" i="3" s="1"/>
  <c r="J409" i="3"/>
  <c r="L408" i="3"/>
  <c r="M408" i="3" s="1"/>
  <c r="J408" i="3"/>
  <c r="L407" i="3"/>
  <c r="M407" i="3" s="1"/>
  <c r="J407" i="3"/>
  <c r="L406" i="3"/>
  <c r="M406" i="3" s="1"/>
  <c r="J406" i="3"/>
  <c r="L405" i="3"/>
  <c r="M405" i="3" s="1"/>
  <c r="J405" i="3"/>
  <c r="L404" i="3"/>
  <c r="M404" i="3" s="1"/>
  <c r="J404" i="3"/>
  <c r="L403" i="3"/>
  <c r="M403" i="3" s="1"/>
  <c r="J403" i="3"/>
  <c r="L402" i="3"/>
  <c r="M402" i="3" s="1"/>
  <c r="J402" i="3"/>
  <c r="L401" i="3"/>
  <c r="M401" i="3" s="1"/>
  <c r="J401" i="3"/>
  <c r="L400" i="3"/>
  <c r="M400" i="3" s="1"/>
  <c r="J400" i="3"/>
  <c r="L399" i="3"/>
  <c r="M399" i="3" s="1"/>
  <c r="J399" i="3"/>
  <c r="L398" i="3"/>
  <c r="M398" i="3" s="1"/>
  <c r="J398" i="3"/>
  <c r="L397" i="3"/>
  <c r="M397" i="3" s="1"/>
  <c r="J397" i="3"/>
  <c r="L396" i="3"/>
  <c r="M396" i="3" s="1"/>
  <c r="J396" i="3"/>
  <c r="L395" i="3"/>
  <c r="M395" i="3" s="1"/>
  <c r="J395" i="3"/>
  <c r="L394" i="3"/>
  <c r="M394" i="3" s="1"/>
  <c r="J394" i="3"/>
  <c r="L393" i="3"/>
  <c r="M393" i="3" s="1"/>
  <c r="J393" i="3"/>
  <c r="L392" i="3"/>
  <c r="M392" i="3" s="1"/>
  <c r="J392" i="3"/>
  <c r="L391" i="3"/>
  <c r="M391" i="3" s="1"/>
  <c r="J391" i="3"/>
  <c r="L390" i="3"/>
  <c r="M390" i="3" s="1"/>
  <c r="J390" i="3"/>
  <c r="L389" i="3"/>
  <c r="M389" i="3" s="1"/>
  <c r="J389" i="3"/>
  <c r="L388" i="3"/>
  <c r="M388" i="3" s="1"/>
  <c r="J388" i="3"/>
  <c r="L387" i="3"/>
  <c r="M387" i="3" s="1"/>
  <c r="J387" i="3"/>
  <c r="L386" i="3"/>
  <c r="M386" i="3" s="1"/>
  <c r="J386" i="3"/>
  <c r="L385" i="3"/>
  <c r="M385" i="3" s="1"/>
  <c r="J385" i="3"/>
  <c r="H385" i="3"/>
  <c r="L384" i="3"/>
  <c r="M384" i="3" s="1"/>
  <c r="J384" i="3"/>
  <c r="H384" i="3"/>
  <c r="L383" i="3"/>
  <c r="M383" i="3" s="1"/>
  <c r="J383" i="3"/>
  <c r="H383" i="3"/>
  <c r="L382" i="3"/>
  <c r="M382" i="3" s="1"/>
  <c r="J382" i="3"/>
  <c r="H382" i="3"/>
  <c r="L381" i="3"/>
  <c r="M381" i="3" s="1"/>
  <c r="J381" i="3"/>
  <c r="L380" i="3"/>
  <c r="M380" i="3" s="1"/>
  <c r="J380" i="3"/>
  <c r="L379" i="3"/>
  <c r="M379" i="3" s="1"/>
  <c r="J379" i="3"/>
  <c r="L378" i="3"/>
  <c r="M378" i="3" s="1"/>
  <c r="J378" i="3"/>
  <c r="L377" i="3"/>
  <c r="M377" i="3" s="1"/>
  <c r="J377" i="3"/>
  <c r="L376" i="3"/>
  <c r="M376" i="3" s="1"/>
  <c r="J376" i="3"/>
  <c r="L375" i="3"/>
  <c r="M375" i="3" s="1"/>
  <c r="J375" i="3"/>
  <c r="L374" i="3"/>
  <c r="M374" i="3" s="1"/>
  <c r="J374" i="3"/>
  <c r="L373" i="3"/>
  <c r="M373" i="3" s="1"/>
  <c r="J373" i="3"/>
  <c r="L372" i="3"/>
  <c r="M372" i="3" s="1"/>
  <c r="J372" i="3"/>
  <c r="L371" i="3"/>
  <c r="M371" i="3" s="1"/>
  <c r="J371" i="3"/>
  <c r="L370" i="3"/>
  <c r="M370" i="3" s="1"/>
  <c r="J370" i="3"/>
  <c r="L369" i="3"/>
  <c r="M369" i="3" s="1"/>
  <c r="J369" i="3"/>
  <c r="L368" i="3"/>
  <c r="M368" i="3" s="1"/>
  <c r="J368" i="3"/>
  <c r="L367" i="3"/>
  <c r="M367" i="3" s="1"/>
  <c r="J367" i="3"/>
  <c r="L366" i="3"/>
  <c r="M366" i="3" s="1"/>
  <c r="J366" i="3"/>
  <c r="L365" i="3"/>
  <c r="M365" i="3" s="1"/>
  <c r="J365" i="3"/>
  <c r="L364" i="3"/>
  <c r="M364" i="3" s="1"/>
  <c r="J364" i="3"/>
  <c r="L363" i="3"/>
  <c r="M363" i="3" s="1"/>
  <c r="J363" i="3"/>
  <c r="L362" i="3"/>
  <c r="M362" i="3" s="1"/>
  <c r="J362" i="3"/>
  <c r="L361" i="3"/>
  <c r="M361" i="3" s="1"/>
  <c r="J361" i="3"/>
  <c r="L360" i="3"/>
  <c r="M360" i="3" s="1"/>
  <c r="J360" i="3"/>
  <c r="L359" i="3"/>
  <c r="M359" i="3" s="1"/>
  <c r="J359" i="3"/>
  <c r="L358" i="3"/>
  <c r="M358" i="3" s="1"/>
  <c r="J358" i="3"/>
  <c r="L357" i="3"/>
  <c r="M357" i="3" s="1"/>
  <c r="J357" i="3"/>
  <c r="L356" i="3"/>
  <c r="M356" i="3" s="1"/>
  <c r="J356" i="3"/>
  <c r="L355" i="3"/>
  <c r="M355" i="3" s="1"/>
  <c r="J355" i="3"/>
  <c r="L354" i="3"/>
  <c r="M354" i="3" s="1"/>
  <c r="J354" i="3"/>
  <c r="L353" i="3"/>
  <c r="M353" i="3" s="1"/>
  <c r="J353" i="3"/>
  <c r="L352" i="3"/>
  <c r="M352" i="3" s="1"/>
  <c r="J352" i="3"/>
  <c r="L351" i="3"/>
  <c r="M351" i="3" s="1"/>
  <c r="J351" i="3"/>
  <c r="L350" i="3"/>
  <c r="M350" i="3" s="1"/>
  <c r="J350" i="3"/>
  <c r="L349" i="3"/>
  <c r="M349" i="3" s="1"/>
  <c r="J349" i="3"/>
  <c r="L348" i="3"/>
  <c r="M348" i="3" s="1"/>
  <c r="J348" i="3"/>
  <c r="L347" i="3"/>
  <c r="M347" i="3" s="1"/>
  <c r="J347" i="3"/>
  <c r="L346" i="3"/>
  <c r="M346" i="3" s="1"/>
  <c r="J346" i="3"/>
  <c r="L345" i="3"/>
  <c r="M345" i="3" s="1"/>
  <c r="J345" i="3"/>
  <c r="L344" i="3"/>
  <c r="M344" i="3" s="1"/>
  <c r="J344" i="3"/>
  <c r="L343" i="3"/>
  <c r="M343" i="3" s="1"/>
  <c r="J343" i="3"/>
  <c r="L342" i="3"/>
  <c r="M342" i="3" s="1"/>
  <c r="J342" i="3"/>
  <c r="L341" i="3"/>
  <c r="M341" i="3" s="1"/>
  <c r="J341" i="3"/>
  <c r="L340" i="3"/>
  <c r="M340" i="3" s="1"/>
  <c r="J340" i="3"/>
  <c r="L339" i="3"/>
  <c r="M339" i="3" s="1"/>
  <c r="J339" i="3"/>
  <c r="L338" i="3"/>
  <c r="M338" i="3" s="1"/>
  <c r="J338" i="3"/>
  <c r="L337" i="3"/>
  <c r="M337" i="3" s="1"/>
  <c r="J337" i="3"/>
  <c r="L336" i="3"/>
  <c r="M336" i="3" s="1"/>
  <c r="J336" i="3"/>
  <c r="L335" i="3"/>
  <c r="M335" i="3" s="1"/>
  <c r="J335" i="3"/>
  <c r="L334" i="3"/>
  <c r="M334" i="3" s="1"/>
  <c r="J334" i="3"/>
  <c r="L333" i="3"/>
  <c r="M333" i="3" s="1"/>
  <c r="J333" i="3"/>
  <c r="L332" i="3"/>
  <c r="M332" i="3" s="1"/>
  <c r="J332" i="3"/>
  <c r="L331" i="3"/>
  <c r="M331" i="3" s="1"/>
  <c r="J331" i="3"/>
  <c r="L330" i="3"/>
  <c r="M330" i="3" s="1"/>
  <c r="J330" i="3"/>
  <c r="L329" i="3"/>
  <c r="M329" i="3" s="1"/>
  <c r="J329" i="3"/>
  <c r="L328" i="3"/>
  <c r="M328" i="3" s="1"/>
  <c r="J328" i="3"/>
  <c r="L327" i="3"/>
  <c r="M327" i="3" s="1"/>
  <c r="J327" i="3"/>
  <c r="L326" i="3"/>
  <c r="M326" i="3" s="1"/>
  <c r="J326" i="3"/>
  <c r="L325" i="3"/>
  <c r="M325" i="3" s="1"/>
  <c r="J325" i="3"/>
  <c r="L324" i="3"/>
  <c r="M324" i="3" s="1"/>
  <c r="J324" i="3"/>
  <c r="L323" i="3"/>
  <c r="M323" i="3" s="1"/>
  <c r="J323" i="3"/>
  <c r="L322" i="3"/>
  <c r="M322" i="3" s="1"/>
  <c r="J322" i="3"/>
  <c r="L321" i="3"/>
  <c r="M321" i="3" s="1"/>
  <c r="J321" i="3"/>
  <c r="L320" i="3"/>
  <c r="M320" i="3" s="1"/>
  <c r="J320" i="3"/>
  <c r="L319" i="3"/>
  <c r="M319" i="3" s="1"/>
  <c r="J319" i="3"/>
  <c r="L318" i="3"/>
  <c r="M318" i="3" s="1"/>
  <c r="J318" i="3"/>
  <c r="L317" i="3"/>
  <c r="M317" i="3" s="1"/>
  <c r="J317" i="3"/>
  <c r="L316" i="3"/>
  <c r="M316" i="3" s="1"/>
  <c r="J316" i="3"/>
  <c r="L315" i="3"/>
  <c r="M315" i="3" s="1"/>
  <c r="J315" i="3"/>
  <c r="L314" i="3"/>
  <c r="M314" i="3" s="1"/>
  <c r="J314" i="3"/>
  <c r="L313" i="3"/>
  <c r="M313" i="3" s="1"/>
  <c r="J313" i="3"/>
  <c r="L312" i="3"/>
  <c r="M312" i="3" s="1"/>
  <c r="J312" i="3"/>
  <c r="L311" i="3"/>
  <c r="M311" i="3" s="1"/>
  <c r="J311" i="3"/>
  <c r="L310" i="3"/>
  <c r="M310" i="3" s="1"/>
  <c r="J310" i="3"/>
  <c r="L309" i="3"/>
  <c r="M309" i="3" s="1"/>
  <c r="J309" i="3"/>
  <c r="L308" i="3"/>
  <c r="M308" i="3" s="1"/>
  <c r="J308" i="3"/>
  <c r="L307" i="3"/>
  <c r="M307" i="3" s="1"/>
  <c r="J307" i="3"/>
  <c r="L306" i="3"/>
  <c r="M306" i="3" s="1"/>
  <c r="J306" i="3"/>
  <c r="L305" i="3"/>
  <c r="M305" i="3" s="1"/>
  <c r="J305" i="3"/>
  <c r="L304" i="3"/>
  <c r="M304" i="3" s="1"/>
  <c r="J304" i="3"/>
  <c r="L303" i="3"/>
  <c r="M303" i="3" s="1"/>
  <c r="J303" i="3"/>
  <c r="L302" i="3"/>
  <c r="M302" i="3" s="1"/>
  <c r="J302" i="3"/>
  <c r="L301" i="3"/>
  <c r="M301" i="3" s="1"/>
  <c r="J301" i="3"/>
  <c r="L300" i="3"/>
  <c r="M300" i="3" s="1"/>
  <c r="J300" i="3"/>
  <c r="L299" i="3"/>
  <c r="M299" i="3" s="1"/>
  <c r="J299" i="3"/>
  <c r="L298" i="3"/>
  <c r="M298" i="3" s="1"/>
  <c r="J298" i="3"/>
  <c r="L297" i="3"/>
  <c r="M297" i="3" s="1"/>
  <c r="J297" i="3"/>
  <c r="L296" i="3"/>
  <c r="M296" i="3" s="1"/>
  <c r="J296" i="3"/>
  <c r="L295" i="3"/>
  <c r="M295" i="3" s="1"/>
  <c r="J295" i="3"/>
  <c r="L294" i="3"/>
  <c r="M294" i="3" s="1"/>
  <c r="J294" i="3"/>
  <c r="L293" i="3"/>
  <c r="M293" i="3" s="1"/>
  <c r="J293" i="3"/>
  <c r="L292" i="3"/>
  <c r="M292" i="3" s="1"/>
  <c r="J292" i="3"/>
  <c r="L291" i="3"/>
  <c r="M291" i="3" s="1"/>
  <c r="J291" i="3"/>
  <c r="L290" i="3"/>
  <c r="M290" i="3" s="1"/>
  <c r="J290" i="3"/>
  <c r="L289" i="3"/>
  <c r="M289" i="3" s="1"/>
  <c r="J289" i="3"/>
  <c r="L288" i="3"/>
  <c r="M288" i="3" s="1"/>
  <c r="J288" i="3"/>
  <c r="L287" i="3"/>
  <c r="M287" i="3" s="1"/>
  <c r="J287" i="3"/>
  <c r="L286" i="3"/>
  <c r="M286" i="3" s="1"/>
  <c r="J286" i="3"/>
  <c r="L285" i="3"/>
  <c r="M285" i="3" s="1"/>
  <c r="J285" i="3"/>
  <c r="L284" i="3"/>
  <c r="M284" i="3" s="1"/>
  <c r="J284" i="3"/>
  <c r="L283" i="3"/>
  <c r="M283" i="3" s="1"/>
  <c r="J283" i="3"/>
  <c r="L282" i="3"/>
  <c r="M282" i="3" s="1"/>
  <c r="J282" i="3"/>
  <c r="L281" i="3"/>
  <c r="M281" i="3" s="1"/>
  <c r="J281" i="3"/>
  <c r="L280" i="3"/>
  <c r="M280" i="3" s="1"/>
  <c r="J280" i="3"/>
  <c r="L279" i="3"/>
  <c r="M279" i="3" s="1"/>
  <c r="J279" i="3"/>
  <c r="L278" i="3"/>
  <c r="M278" i="3" s="1"/>
  <c r="J278" i="3"/>
  <c r="L277" i="3"/>
  <c r="M277" i="3" s="1"/>
  <c r="J277" i="3"/>
  <c r="L276" i="3"/>
  <c r="M276" i="3" s="1"/>
  <c r="J276" i="3"/>
  <c r="L275" i="3"/>
  <c r="M275" i="3" s="1"/>
  <c r="J275" i="3"/>
  <c r="L274" i="3"/>
  <c r="M274" i="3" s="1"/>
  <c r="J274" i="3"/>
  <c r="L273" i="3"/>
  <c r="M273" i="3" s="1"/>
  <c r="J273" i="3"/>
  <c r="L272" i="3"/>
  <c r="M272" i="3" s="1"/>
  <c r="J272" i="3"/>
  <c r="L271" i="3"/>
  <c r="M271" i="3" s="1"/>
  <c r="J271" i="3"/>
  <c r="L270" i="3"/>
  <c r="M270" i="3" s="1"/>
  <c r="J270" i="3"/>
  <c r="L269" i="3"/>
  <c r="M269" i="3" s="1"/>
  <c r="J269" i="3"/>
  <c r="L268" i="3"/>
  <c r="M268" i="3" s="1"/>
  <c r="J268" i="3"/>
  <c r="L267" i="3"/>
  <c r="M267" i="3" s="1"/>
  <c r="J267" i="3"/>
  <c r="L266" i="3"/>
  <c r="M266" i="3" s="1"/>
  <c r="J266" i="3"/>
  <c r="L265" i="3"/>
  <c r="M265" i="3" s="1"/>
  <c r="J265" i="3"/>
  <c r="L264" i="3"/>
  <c r="M264" i="3" s="1"/>
  <c r="J264" i="3"/>
  <c r="L263" i="3"/>
  <c r="M263" i="3" s="1"/>
  <c r="J263" i="3"/>
  <c r="L262" i="3"/>
  <c r="M262" i="3" s="1"/>
  <c r="J262" i="3"/>
  <c r="L261" i="3"/>
  <c r="M261" i="3" s="1"/>
  <c r="J261" i="3"/>
  <c r="L260" i="3"/>
  <c r="M260" i="3" s="1"/>
  <c r="J260" i="3"/>
  <c r="L259" i="3"/>
  <c r="M259" i="3" s="1"/>
  <c r="J259" i="3"/>
  <c r="L258" i="3"/>
  <c r="M258" i="3" s="1"/>
  <c r="J258" i="3"/>
  <c r="L257" i="3"/>
  <c r="M257" i="3" s="1"/>
  <c r="J257" i="3"/>
  <c r="L256" i="3"/>
  <c r="M256" i="3" s="1"/>
  <c r="J256" i="3"/>
  <c r="L255" i="3"/>
  <c r="M255" i="3" s="1"/>
  <c r="J255" i="3"/>
  <c r="L254" i="3"/>
  <c r="M254" i="3" s="1"/>
  <c r="J254" i="3"/>
  <c r="L253" i="3"/>
  <c r="M253" i="3" s="1"/>
  <c r="J253" i="3"/>
  <c r="L252" i="3"/>
  <c r="M252" i="3" s="1"/>
  <c r="J252" i="3"/>
  <c r="L251" i="3"/>
  <c r="M251" i="3" s="1"/>
  <c r="J251" i="3"/>
  <c r="L250" i="3"/>
  <c r="M250" i="3" s="1"/>
  <c r="J250" i="3"/>
  <c r="L249" i="3"/>
  <c r="M249" i="3" s="1"/>
  <c r="J249" i="3"/>
  <c r="L248" i="3"/>
  <c r="M248" i="3" s="1"/>
  <c r="J248" i="3"/>
  <c r="L247" i="3"/>
  <c r="M247" i="3" s="1"/>
  <c r="J247" i="3"/>
  <c r="L246" i="3"/>
  <c r="M246" i="3" s="1"/>
  <c r="J246" i="3"/>
  <c r="L245" i="3"/>
  <c r="M245" i="3" s="1"/>
  <c r="J245" i="3"/>
  <c r="L244" i="3"/>
  <c r="M244" i="3" s="1"/>
  <c r="J244" i="3"/>
  <c r="L243" i="3"/>
  <c r="M243" i="3" s="1"/>
  <c r="J243" i="3"/>
  <c r="L242" i="3"/>
  <c r="M242" i="3" s="1"/>
  <c r="J242" i="3"/>
  <c r="L241" i="3"/>
  <c r="M241" i="3" s="1"/>
  <c r="J241" i="3"/>
  <c r="L240" i="3"/>
  <c r="M240" i="3" s="1"/>
  <c r="J240" i="3"/>
  <c r="L239" i="3"/>
  <c r="M239" i="3" s="1"/>
  <c r="J239" i="3"/>
  <c r="L238" i="3"/>
  <c r="M238" i="3" s="1"/>
  <c r="J238" i="3"/>
  <c r="L237" i="3"/>
  <c r="M237" i="3" s="1"/>
  <c r="J237" i="3"/>
  <c r="L236" i="3"/>
  <c r="M236" i="3" s="1"/>
  <c r="J236" i="3"/>
  <c r="L235" i="3"/>
  <c r="M235" i="3" s="1"/>
  <c r="J235" i="3"/>
  <c r="L234" i="3"/>
  <c r="M234" i="3" s="1"/>
  <c r="J234" i="3"/>
  <c r="L233" i="3"/>
  <c r="M233" i="3" s="1"/>
  <c r="J233" i="3"/>
  <c r="L232" i="3"/>
  <c r="M232" i="3" s="1"/>
  <c r="J232" i="3"/>
  <c r="L231" i="3"/>
  <c r="M231" i="3" s="1"/>
  <c r="J231" i="3"/>
  <c r="L230" i="3"/>
  <c r="M230" i="3" s="1"/>
  <c r="J230" i="3"/>
  <c r="L229" i="3"/>
  <c r="M229" i="3" s="1"/>
  <c r="J229" i="3"/>
  <c r="L228" i="3"/>
  <c r="M228" i="3" s="1"/>
  <c r="J228" i="3"/>
  <c r="L227" i="3"/>
  <c r="M227" i="3" s="1"/>
  <c r="J227" i="3"/>
  <c r="L226" i="3"/>
  <c r="M226" i="3" s="1"/>
  <c r="J226" i="3"/>
  <c r="L225" i="3"/>
  <c r="M225" i="3" s="1"/>
  <c r="J225" i="3"/>
  <c r="L224" i="3"/>
  <c r="M224" i="3" s="1"/>
  <c r="J224" i="3"/>
  <c r="L223" i="3"/>
  <c r="M223" i="3" s="1"/>
  <c r="J223" i="3"/>
  <c r="L222" i="3"/>
  <c r="M222" i="3" s="1"/>
  <c r="J222" i="3"/>
  <c r="L221" i="3"/>
  <c r="M221" i="3" s="1"/>
  <c r="J221" i="3"/>
  <c r="L220" i="3"/>
  <c r="M220" i="3" s="1"/>
  <c r="J220" i="3"/>
  <c r="L219" i="3"/>
  <c r="M219" i="3" s="1"/>
  <c r="J219" i="3"/>
  <c r="L218" i="3"/>
  <c r="M218" i="3" s="1"/>
  <c r="J218" i="3"/>
  <c r="L217" i="3"/>
  <c r="M217" i="3" s="1"/>
  <c r="J217" i="3"/>
  <c r="L216" i="3"/>
  <c r="M216" i="3" s="1"/>
  <c r="J216" i="3"/>
  <c r="L215" i="3"/>
  <c r="M215" i="3" s="1"/>
  <c r="J215" i="3"/>
  <c r="L214" i="3"/>
  <c r="M214" i="3" s="1"/>
  <c r="J214" i="3"/>
  <c r="L213" i="3"/>
  <c r="M213" i="3" s="1"/>
  <c r="J213" i="3"/>
  <c r="L212" i="3"/>
  <c r="M212" i="3" s="1"/>
  <c r="J212" i="3"/>
  <c r="L211" i="3"/>
  <c r="M211" i="3" s="1"/>
  <c r="J211" i="3"/>
  <c r="L210" i="3"/>
  <c r="M210" i="3" s="1"/>
  <c r="J210" i="3"/>
  <c r="L209" i="3"/>
  <c r="M209" i="3" s="1"/>
  <c r="J209" i="3"/>
  <c r="L208" i="3"/>
  <c r="M208" i="3" s="1"/>
  <c r="J208" i="3"/>
  <c r="L207" i="3"/>
  <c r="M207" i="3" s="1"/>
  <c r="J207" i="3"/>
  <c r="L206" i="3"/>
  <c r="M206" i="3" s="1"/>
  <c r="J206" i="3"/>
  <c r="L205" i="3"/>
  <c r="M205" i="3" s="1"/>
  <c r="J205" i="3"/>
  <c r="L204" i="3"/>
  <c r="M204" i="3" s="1"/>
  <c r="J204" i="3"/>
  <c r="L203" i="3"/>
  <c r="M203" i="3" s="1"/>
  <c r="J203" i="3"/>
  <c r="L202" i="3"/>
  <c r="M202" i="3" s="1"/>
  <c r="J202" i="3"/>
  <c r="L201" i="3"/>
  <c r="M201" i="3" s="1"/>
  <c r="J201" i="3"/>
  <c r="L200" i="3"/>
  <c r="M200" i="3" s="1"/>
  <c r="J200" i="3"/>
  <c r="L199" i="3"/>
  <c r="M199" i="3" s="1"/>
  <c r="J199" i="3"/>
  <c r="L198" i="3"/>
  <c r="M198" i="3" s="1"/>
  <c r="J198" i="3"/>
  <c r="L197" i="3"/>
  <c r="M197" i="3" s="1"/>
  <c r="J197" i="3"/>
  <c r="L196" i="3"/>
  <c r="M196" i="3" s="1"/>
  <c r="J196" i="3"/>
  <c r="L195" i="3"/>
  <c r="M195" i="3" s="1"/>
  <c r="J195" i="3"/>
  <c r="L194" i="3"/>
  <c r="M194" i="3" s="1"/>
  <c r="J194" i="3"/>
  <c r="L193" i="3"/>
  <c r="M193" i="3" s="1"/>
  <c r="J193" i="3"/>
  <c r="L192" i="3"/>
  <c r="M192" i="3" s="1"/>
  <c r="J192" i="3"/>
  <c r="L191" i="3"/>
  <c r="M191" i="3" s="1"/>
  <c r="J191" i="3"/>
  <c r="L190" i="3"/>
  <c r="M190" i="3" s="1"/>
  <c r="J190" i="3"/>
  <c r="L189" i="3"/>
  <c r="M189" i="3" s="1"/>
  <c r="J189" i="3"/>
  <c r="L188" i="3"/>
  <c r="M188" i="3" s="1"/>
  <c r="J188" i="3"/>
  <c r="L187" i="3"/>
  <c r="M187" i="3" s="1"/>
  <c r="J187" i="3"/>
  <c r="L186" i="3"/>
  <c r="M186" i="3" s="1"/>
  <c r="J186" i="3"/>
  <c r="L185" i="3"/>
  <c r="M185" i="3" s="1"/>
  <c r="J185" i="3"/>
  <c r="L184" i="3"/>
  <c r="M184" i="3" s="1"/>
  <c r="J184" i="3"/>
  <c r="L183" i="3"/>
  <c r="M183" i="3" s="1"/>
  <c r="J183" i="3"/>
  <c r="L182" i="3"/>
  <c r="M182" i="3" s="1"/>
  <c r="J182" i="3"/>
  <c r="L181" i="3"/>
  <c r="M181" i="3" s="1"/>
  <c r="J181" i="3"/>
  <c r="L180" i="3"/>
  <c r="M180" i="3" s="1"/>
  <c r="J180" i="3"/>
  <c r="L179" i="3"/>
  <c r="M179" i="3" s="1"/>
  <c r="J179" i="3"/>
  <c r="L178" i="3"/>
  <c r="M178" i="3" s="1"/>
  <c r="J178" i="3"/>
  <c r="L177" i="3"/>
  <c r="M177" i="3" s="1"/>
  <c r="J177" i="3"/>
  <c r="L176" i="3"/>
  <c r="M176" i="3" s="1"/>
  <c r="J176" i="3"/>
  <c r="L175" i="3"/>
  <c r="M175" i="3" s="1"/>
  <c r="J175" i="3"/>
  <c r="L174" i="3"/>
  <c r="M174" i="3" s="1"/>
  <c r="J174" i="3"/>
  <c r="L173" i="3"/>
  <c r="M173" i="3" s="1"/>
  <c r="J173" i="3"/>
  <c r="L172" i="3"/>
  <c r="M172" i="3" s="1"/>
  <c r="J172" i="3"/>
  <c r="L171" i="3"/>
  <c r="M171" i="3" s="1"/>
  <c r="J171" i="3"/>
  <c r="L170" i="3"/>
  <c r="M170" i="3" s="1"/>
  <c r="J170" i="3"/>
  <c r="L169" i="3"/>
  <c r="M169" i="3" s="1"/>
  <c r="J169" i="3"/>
  <c r="L168" i="3"/>
  <c r="M168" i="3" s="1"/>
  <c r="J168" i="3"/>
  <c r="L167" i="3"/>
  <c r="M167" i="3" s="1"/>
  <c r="J167" i="3"/>
  <c r="L166" i="3"/>
  <c r="M166" i="3" s="1"/>
  <c r="J166" i="3"/>
  <c r="L165" i="3"/>
  <c r="M165" i="3" s="1"/>
  <c r="J165" i="3"/>
  <c r="L164" i="3"/>
  <c r="M164" i="3" s="1"/>
  <c r="J164" i="3"/>
  <c r="L163" i="3"/>
  <c r="M163" i="3" s="1"/>
  <c r="J163" i="3"/>
  <c r="L162" i="3"/>
  <c r="M162" i="3" s="1"/>
  <c r="J162" i="3"/>
  <c r="L161" i="3"/>
  <c r="M161" i="3" s="1"/>
  <c r="J161" i="3"/>
  <c r="L160" i="3"/>
  <c r="M160" i="3" s="1"/>
  <c r="J160" i="3"/>
  <c r="L159" i="3"/>
  <c r="M159" i="3" s="1"/>
  <c r="J159" i="3"/>
  <c r="L158" i="3"/>
  <c r="M158" i="3" s="1"/>
  <c r="J158" i="3"/>
  <c r="L157" i="3"/>
  <c r="M157" i="3" s="1"/>
  <c r="J157" i="3"/>
  <c r="L156" i="3"/>
  <c r="M156" i="3" s="1"/>
  <c r="J156" i="3"/>
  <c r="L155" i="3"/>
  <c r="M155" i="3" s="1"/>
  <c r="J155" i="3"/>
  <c r="L154" i="3"/>
  <c r="M154" i="3" s="1"/>
  <c r="J154" i="3"/>
  <c r="L153" i="3"/>
  <c r="M153" i="3" s="1"/>
  <c r="J153" i="3"/>
  <c r="L152" i="3"/>
  <c r="M152" i="3" s="1"/>
  <c r="J152" i="3"/>
  <c r="L151" i="3"/>
  <c r="M151" i="3" s="1"/>
  <c r="J151" i="3"/>
  <c r="L150" i="3"/>
  <c r="M150" i="3" s="1"/>
  <c r="J150" i="3"/>
  <c r="L149" i="3"/>
  <c r="M149" i="3" s="1"/>
  <c r="J149" i="3"/>
  <c r="L148" i="3"/>
  <c r="M148" i="3" s="1"/>
  <c r="J148" i="3"/>
  <c r="L147" i="3"/>
  <c r="M147" i="3" s="1"/>
  <c r="J147" i="3"/>
  <c r="L146" i="3"/>
  <c r="M146" i="3" s="1"/>
  <c r="J146" i="3"/>
  <c r="L145" i="3"/>
  <c r="M145" i="3" s="1"/>
  <c r="J145" i="3"/>
  <c r="L144" i="3"/>
  <c r="M144" i="3" s="1"/>
  <c r="J144" i="3"/>
  <c r="L143" i="3"/>
  <c r="M143" i="3" s="1"/>
  <c r="J143" i="3"/>
  <c r="L142" i="3"/>
  <c r="M142" i="3" s="1"/>
  <c r="J142" i="3"/>
  <c r="L141" i="3"/>
  <c r="M141" i="3" s="1"/>
  <c r="J141" i="3"/>
  <c r="L140" i="3"/>
  <c r="M140" i="3" s="1"/>
  <c r="J140" i="3"/>
  <c r="L139" i="3"/>
  <c r="M139" i="3" s="1"/>
  <c r="J139" i="3"/>
  <c r="L138" i="3"/>
  <c r="M138" i="3" s="1"/>
  <c r="J138" i="3"/>
  <c r="L137" i="3"/>
  <c r="M137" i="3" s="1"/>
  <c r="J137" i="3"/>
  <c r="L136" i="3"/>
  <c r="M136" i="3" s="1"/>
  <c r="J136" i="3"/>
  <c r="L135" i="3"/>
  <c r="M135" i="3" s="1"/>
  <c r="J135" i="3"/>
  <c r="L134" i="3"/>
  <c r="M134" i="3" s="1"/>
  <c r="J134" i="3"/>
  <c r="L133" i="3"/>
  <c r="M133" i="3" s="1"/>
  <c r="J133" i="3"/>
  <c r="L132" i="3"/>
  <c r="M132" i="3" s="1"/>
  <c r="J132" i="3"/>
  <c r="L131" i="3"/>
  <c r="M131" i="3" s="1"/>
  <c r="J131" i="3"/>
  <c r="L130" i="3"/>
  <c r="M130" i="3" s="1"/>
  <c r="J130" i="3"/>
  <c r="L129" i="3"/>
  <c r="M129" i="3" s="1"/>
  <c r="J129" i="3"/>
  <c r="L128" i="3"/>
  <c r="M128" i="3" s="1"/>
  <c r="J128" i="3"/>
  <c r="L127" i="3"/>
  <c r="M127" i="3" s="1"/>
  <c r="J127" i="3"/>
  <c r="L126" i="3"/>
  <c r="M126" i="3" s="1"/>
  <c r="J126" i="3"/>
  <c r="L125" i="3"/>
  <c r="M125" i="3" s="1"/>
  <c r="J125" i="3"/>
  <c r="L124" i="3"/>
  <c r="M124" i="3" s="1"/>
  <c r="J124" i="3"/>
  <c r="L123" i="3"/>
  <c r="M123" i="3" s="1"/>
  <c r="J123" i="3"/>
  <c r="L122" i="3"/>
  <c r="M122" i="3" s="1"/>
  <c r="J122" i="3"/>
  <c r="L121" i="3"/>
  <c r="M121" i="3" s="1"/>
  <c r="J121" i="3"/>
  <c r="L120" i="3"/>
  <c r="M120" i="3" s="1"/>
  <c r="J120" i="3"/>
  <c r="L119" i="3"/>
  <c r="M119" i="3" s="1"/>
  <c r="J119" i="3"/>
  <c r="L118" i="3"/>
  <c r="M118" i="3" s="1"/>
  <c r="J118" i="3"/>
  <c r="L117" i="3"/>
  <c r="M117" i="3" s="1"/>
  <c r="J117" i="3"/>
  <c r="L116" i="3"/>
  <c r="M116" i="3" s="1"/>
  <c r="J116" i="3"/>
  <c r="L115" i="3"/>
  <c r="M115" i="3" s="1"/>
  <c r="J115" i="3"/>
  <c r="L114" i="3"/>
  <c r="M114" i="3" s="1"/>
  <c r="J114" i="3"/>
  <c r="L113" i="3"/>
  <c r="M113" i="3" s="1"/>
  <c r="J113" i="3"/>
  <c r="L112" i="3"/>
  <c r="M112" i="3" s="1"/>
  <c r="J112" i="3"/>
  <c r="L111" i="3"/>
  <c r="M111" i="3" s="1"/>
  <c r="J111" i="3"/>
  <c r="L110" i="3"/>
  <c r="M110" i="3" s="1"/>
  <c r="J110" i="3"/>
  <c r="L109" i="3"/>
  <c r="M109" i="3" s="1"/>
  <c r="J109" i="3"/>
  <c r="L108" i="3"/>
  <c r="M108" i="3" s="1"/>
  <c r="J108" i="3"/>
  <c r="L107" i="3"/>
  <c r="M107" i="3" s="1"/>
  <c r="J107" i="3"/>
  <c r="H107" i="3"/>
  <c r="L106" i="3"/>
  <c r="M106" i="3" s="1"/>
  <c r="J106" i="3"/>
  <c r="H106" i="3"/>
  <c r="L105" i="3"/>
  <c r="M105" i="3" s="1"/>
  <c r="J105" i="3"/>
  <c r="H105" i="3"/>
  <c r="L104" i="3"/>
  <c r="M104" i="3" s="1"/>
  <c r="J104" i="3"/>
  <c r="H104" i="3"/>
  <c r="L103" i="3"/>
  <c r="M103" i="3" s="1"/>
  <c r="J103" i="3"/>
  <c r="H103" i="3"/>
  <c r="L102" i="3"/>
  <c r="M102" i="3" s="1"/>
  <c r="J102" i="3"/>
  <c r="H102" i="3"/>
  <c r="L101" i="3"/>
  <c r="M101" i="3" s="1"/>
  <c r="J101" i="3"/>
  <c r="H101" i="3"/>
  <c r="L100" i="3"/>
  <c r="M100" i="3" s="1"/>
  <c r="J100" i="3"/>
  <c r="H100" i="3"/>
  <c r="L99" i="3"/>
  <c r="M99" i="3" s="1"/>
  <c r="J99" i="3"/>
  <c r="H99" i="3"/>
  <c r="L98" i="3"/>
  <c r="M98" i="3" s="1"/>
  <c r="J98" i="3"/>
  <c r="H98" i="3"/>
  <c r="L97" i="3"/>
  <c r="M97" i="3" s="1"/>
  <c r="J97" i="3"/>
  <c r="H97" i="3"/>
  <c r="L96" i="3"/>
  <c r="M96" i="3" s="1"/>
  <c r="J96" i="3"/>
  <c r="H96" i="3"/>
  <c r="L95" i="3"/>
  <c r="M95" i="3" s="1"/>
  <c r="J95" i="3"/>
  <c r="H95" i="3"/>
  <c r="L94" i="3"/>
  <c r="M94" i="3" s="1"/>
  <c r="J94" i="3"/>
  <c r="H94" i="3"/>
  <c r="L93" i="3"/>
  <c r="M93" i="3" s="1"/>
  <c r="J93" i="3"/>
  <c r="L92" i="3"/>
  <c r="M92" i="3" s="1"/>
  <c r="J92" i="3"/>
  <c r="H92" i="3"/>
  <c r="L91" i="3"/>
  <c r="M91" i="3" s="1"/>
  <c r="J91" i="3"/>
  <c r="H91" i="3"/>
  <c r="L90" i="3"/>
  <c r="M90" i="3" s="1"/>
  <c r="J90" i="3"/>
  <c r="H90" i="3"/>
  <c r="L89" i="3"/>
  <c r="M89" i="3" s="1"/>
  <c r="J89" i="3"/>
  <c r="H89" i="3"/>
  <c r="L88" i="3"/>
  <c r="M88" i="3" s="1"/>
  <c r="J88" i="3"/>
  <c r="H88" i="3"/>
  <c r="L87" i="3"/>
  <c r="M87" i="3" s="1"/>
  <c r="J87" i="3"/>
  <c r="L86" i="3"/>
  <c r="M86" i="3" s="1"/>
  <c r="J86" i="3"/>
  <c r="H86" i="3"/>
  <c r="L85" i="3"/>
  <c r="M85" i="3" s="1"/>
  <c r="J85" i="3"/>
  <c r="H85" i="3"/>
  <c r="L84" i="3"/>
  <c r="M84" i="3" s="1"/>
  <c r="J84" i="3"/>
  <c r="H84" i="3"/>
  <c r="L83" i="3"/>
  <c r="M83" i="3" s="1"/>
  <c r="J83" i="3"/>
  <c r="H83" i="3"/>
  <c r="L82" i="3"/>
  <c r="M82" i="3" s="1"/>
  <c r="J82" i="3"/>
  <c r="L81" i="3"/>
  <c r="M81" i="3" s="1"/>
  <c r="J81" i="3"/>
  <c r="L80" i="3"/>
  <c r="M80" i="3" s="1"/>
  <c r="J80" i="3"/>
  <c r="L79" i="3"/>
  <c r="M79" i="3" s="1"/>
  <c r="J79" i="3"/>
  <c r="L78" i="3"/>
  <c r="M78" i="3" s="1"/>
  <c r="J78" i="3"/>
  <c r="L77" i="3"/>
  <c r="M77" i="3" s="1"/>
  <c r="J77" i="3"/>
  <c r="L76" i="3"/>
  <c r="M76" i="3" s="1"/>
  <c r="J76" i="3"/>
  <c r="L75" i="3"/>
  <c r="M75" i="3" s="1"/>
  <c r="J75" i="3"/>
  <c r="L74" i="3"/>
  <c r="M74" i="3" s="1"/>
  <c r="J74" i="3"/>
  <c r="L73" i="3"/>
  <c r="M73" i="3" s="1"/>
  <c r="J73" i="3"/>
  <c r="L72" i="3"/>
  <c r="M72" i="3" s="1"/>
  <c r="J72" i="3"/>
  <c r="L71" i="3"/>
  <c r="M71" i="3" s="1"/>
  <c r="J71" i="3"/>
  <c r="L70" i="3"/>
  <c r="M70" i="3" s="1"/>
  <c r="J70" i="3"/>
  <c r="L69" i="3"/>
  <c r="M69" i="3" s="1"/>
  <c r="J69" i="3"/>
  <c r="L68" i="3"/>
  <c r="M68" i="3" s="1"/>
  <c r="J68" i="3"/>
  <c r="L67" i="3"/>
  <c r="M67" i="3" s="1"/>
  <c r="J67" i="3"/>
  <c r="L66" i="3"/>
  <c r="M66" i="3" s="1"/>
  <c r="J66" i="3"/>
  <c r="L65" i="3"/>
  <c r="M65" i="3" s="1"/>
  <c r="J65" i="3"/>
  <c r="L64" i="3"/>
  <c r="M64" i="3" s="1"/>
  <c r="J64" i="3"/>
  <c r="L63" i="3"/>
  <c r="M63" i="3" s="1"/>
  <c r="J63" i="3"/>
  <c r="L62" i="3"/>
  <c r="M62" i="3" s="1"/>
  <c r="J62" i="3"/>
  <c r="L61" i="3"/>
  <c r="M61" i="3" s="1"/>
  <c r="J61" i="3"/>
  <c r="L60" i="3"/>
  <c r="M60" i="3" s="1"/>
  <c r="J60" i="3"/>
  <c r="L59" i="3"/>
  <c r="M59" i="3" s="1"/>
  <c r="J59" i="3"/>
  <c r="L58" i="3"/>
  <c r="M58" i="3" s="1"/>
  <c r="J58" i="3"/>
  <c r="L57" i="3"/>
  <c r="M57" i="3" s="1"/>
  <c r="J57" i="3"/>
  <c r="L56" i="3"/>
  <c r="M56" i="3" s="1"/>
  <c r="J56" i="3"/>
  <c r="L55" i="3"/>
  <c r="M55" i="3" s="1"/>
  <c r="J55" i="3"/>
  <c r="L54" i="3"/>
  <c r="M54" i="3" s="1"/>
  <c r="J54" i="3"/>
  <c r="L53" i="3"/>
  <c r="M53" i="3" s="1"/>
  <c r="J53" i="3"/>
  <c r="L52" i="3"/>
  <c r="M52" i="3" s="1"/>
  <c r="J52" i="3"/>
  <c r="L51" i="3"/>
  <c r="M51" i="3" s="1"/>
  <c r="J51" i="3"/>
  <c r="L50" i="3"/>
  <c r="M50" i="3" s="1"/>
  <c r="J50" i="3"/>
  <c r="L49" i="3"/>
  <c r="M49" i="3" s="1"/>
  <c r="J49" i="3"/>
  <c r="L48" i="3"/>
  <c r="M48" i="3" s="1"/>
  <c r="J48" i="3"/>
  <c r="L47" i="3"/>
  <c r="M47" i="3" s="1"/>
  <c r="J47" i="3"/>
  <c r="L46" i="3"/>
  <c r="M46" i="3" s="1"/>
  <c r="J46" i="3"/>
  <c r="L45" i="3"/>
  <c r="M45" i="3" s="1"/>
  <c r="J45" i="3"/>
  <c r="L44" i="3"/>
  <c r="M44" i="3" s="1"/>
  <c r="J44" i="3"/>
  <c r="L43" i="3"/>
  <c r="M43" i="3" s="1"/>
  <c r="J43" i="3"/>
  <c r="L42" i="3"/>
  <c r="M42" i="3" s="1"/>
  <c r="J42" i="3"/>
  <c r="L41" i="3"/>
  <c r="M41" i="3" s="1"/>
  <c r="J41" i="3"/>
  <c r="L40" i="3"/>
  <c r="M40" i="3" s="1"/>
  <c r="J40" i="3"/>
  <c r="L39" i="3"/>
  <c r="M39" i="3" s="1"/>
  <c r="J39" i="3"/>
  <c r="L38" i="3"/>
  <c r="M38" i="3" s="1"/>
  <c r="J38" i="3"/>
  <c r="L37" i="3"/>
  <c r="M37" i="3" s="1"/>
  <c r="J37" i="3"/>
  <c r="L36" i="3"/>
  <c r="M36" i="3" s="1"/>
  <c r="J36" i="3"/>
  <c r="L35" i="3"/>
  <c r="M35" i="3" s="1"/>
  <c r="J35" i="3"/>
  <c r="L34" i="3"/>
  <c r="M34" i="3" s="1"/>
  <c r="J34" i="3"/>
  <c r="L33" i="3"/>
  <c r="M33" i="3" s="1"/>
  <c r="J33" i="3"/>
  <c r="L32" i="3"/>
  <c r="M32" i="3" s="1"/>
  <c r="J32" i="3"/>
  <c r="L31" i="3"/>
  <c r="M31" i="3" s="1"/>
  <c r="J31" i="3"/>
  <c r="L30" i="3"/>
  <c r="M30" i="3" s="1"/>
  <c r="J30" i="3"/>
  <c r="L29" i="3"/>
  <c r="M29" i="3" s="1"/>
  <c r="J29" i="3"/>
  <c r="L28" i="3"/>
  <c r="M28" i="3" s="1"/>
  <c r="J28" i="3"/>
  <c r="L27" i="3"/>
  <c r="M27" i="3" s="1"/>
  <c r="J27" i="3"/>
  <c r="L26" i="3"/>
  <c r="M26" i="3" s="1"/>
  <c r="J26" i="3"/>
  <c r="L25" i="3"/>
  <c r="M25" i="3" s="1"/>
  <c r="J25" i="3"/>
  <c r="L24" i="3"/>
  <c r="M24" i="3" s="1"/>
  <c r="J24" i="3"/>
  <c r="L23" i="3"/>
  <c r="M23" i="3" s="1"/>
  <c r="J23" i="3"/>
  <c r="L22" i="3"/>
  <c r="M22" i="3" s="1"/>
  <c r="J22" i="3"/>
  <c r="L21" i="3"/>
  <c r="M21" i="3" s="1"/>
  <c r="J21" i="3"/>
  <c r="L20" i="3"/>
  <c r="M20" i="3" s="1"/>
  <c r="J20" i="3"/>
  <c r="L19" i="3"/>
  <c r="M19" i="3" s="1"/>
  <c r="J19" i="3"/>
  <c r="L18" i="3"/>
  <c r="M18" i="3" s="1"/>
  <c r="J18" i="3"/>
  <c r="L17" i="3"/>
  <c r="M17" i="3" s="1"/>
  <c r="J17" i="3"/>
  <c r="L16" i="3"/>
  <c r="M16" i="3" s="1"/>
  <c r="J16" i="3"/>
  <c r="L15" i="3"/>
  <c r="M15" i="3" s="1"/>
  <c r="J15" i="3"/>
  <c r="L14" i="3"/>
  <c r="M14" i="3" s="1"/>
  <c r="J14" i="3"/>
  <c r="L13" i="3"/>
  <c r="M13" i="3" s="1"/>
  <c r="J13" i="3"/>
  <c r="L12" i="3"/>
  <c r="M12" i="3" s="1"/>
  <c r="J12" i="3"/>
  <c r="L11" i="3"/>
  <c r="M11" i="3" s="1"/>
  <c r="J11" i="3"/>
  <c r="L10" i="3"/>
  <c r="M10" i="3" s="1"/>
  <c r="J10" i="3"/>
  <c r="L9" i="3"/>
  <c r="M9" i="3" s="1"/>
  <c r="J9" i="3"/>
  <c r="L8" i="3"/>
  <c r="M8" i="3" s="1"/>
  <c r="J8" i="3"/>
  <c r="L7" i="3"/>
  <c r="M7" i="3" s="1"/>
  <c r="J7" i="3"/>
  <c r="L6" i="3"/>
  <c r="M6" i="3" s="1"/>
  <c r="J6" i="3"/>
  <c r="H6" i="3"/>
  <c r="L5" i="3"/>
  <c r="M5" i="3" s="1"/>
  <c r="J5" i="3"/>
  <c r="H5" i="3"/>
  <c r="L4" i="3"/>
  <c r="M4" i="3" s="1"/>
  <c r="J4" i="3"/>
  <c r="H4" i="3"/>
  <c r="L3" i="3"/>
  <c r="M3" i="3" s="1"/>
  <c r="J3" i="3"/>
  <c r="H3" i="3"/>
  <c r="L2" i="3"/>
  <c r="M2" i="3" s="1"/>
  <c r="J2" i="3"/>
  <c r="H2" i="3"/>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2" i="2"/>
  <c r="F460" i="24" l="1"/>
  <c r="F478" i="24"/>
  <c r="F468" i="24"/>
  <c r="C603" i="24"/>
  <c r="D677" i="24"/>
  <c r="F677" i="24" s="1"/>
  <c r="C507" i="24"/>
  <c r="C556" i="24"/>
  <c r="C595" i="24"/>
  <c r="D880" i="24"/>
  <c r="F880" i="24" s="1"/>
  <c r="C1016" i="24"/>
  <c r="C679" i="24"/>
  <c r="C535" i="24"/>
  <c r="C992" i="24"/>
  <c r="D713" i="24"/>
  <c r="F713" i="24" s="1"/>
  <c r="C496" i="24"/>
  <c r="C579" i="24"/>
  <c r="C883" i="24"/>
  <c r="D951" i="24"/>
  <c r="F951" i="24" s="1"/>
  <c r="D960" i="24"/>
  <c r="F960" i="24" s="1"/>
  <c r="C966" i="24"/>
  <c r="C504" i="24"/>
  <c r="F930" i="24"/>
  <c r="D494" i="24"/>
  <c r="F494" i="24" s="1"/>
  <c r="C687" i="24"/>
  <c r="D864" i="24"/>
  <c r="F864" i="24" s="1"/>
  <c r="C930" i="24"/>
  <c r="C1018" i="24"/>
  <c r="C515" i="24"/>
  <c r="C596" i="24"/>
  <c r="C599" i="24"/>
  <c r="D607" i="24"/>
  <c r="F607" i="24" s="1"/>
  <c r="C749" i="24"/>
  <c r="D752" i="24"/>
  <c r="F752" i="24" s="1"/>
  <c r="C871" i="24"/>
  <c r="C691" i="24"/>
  <c r="D827" i="24"/>
  <c r="F827" i="24" s="1"/>
  <c r="D486" i="24"/>
  <c r="F486" i="24" s="1"/>
  <c r="C520" i="24"/>
  <c r="D671" i="24"/>
  <c r="F671" i="24" s="1"/>
  <c r="C986" i="24"/>
  <c r="C998" i="24"/>
  <c r="D495" i="24"/>
  <c r="F495" i="24" s="1"/>
  <c r="D514" i="24"/>
  <c r="F514" i="24" s="1"/>
  <c r="D689" i="24"/>
  <c r="F689" i="24" s="1"/>
  <c r="C721" i="24"/>
  <c r="C768" i="24"/>
  <c r="D783" i="24"/>
  <c r="F783" i="24" s="1"/>
  <c r="C815" i="24"/>
  <c r="D947" i="24"/>
  <c r="F947" i="24" s="1"/>
  <c r="D551" i="24"/>
  <c r="F551" i="24" s="1"/>
  <c r="C631" i="24"/>
  <c r="D683" i="24"/>
  <c r="F683" i="24" s="1"/>
  <c r="D828" i="24"/>
  <c r="F828" i="24" s="1"/>
  <c r="D848" i="24"/>
  <c r="F848" i="24" s="1"/>
  <c r="D862" i="24"/>
  <c r="F862" i="24" s="1"/>
  <c r="D868" i="24"/>
  <c r="F868" i="24" s="1"/>
  <c r="C923" i="24"/>
  <c r="D968" i="24"/>
  <c r="F968" i="24" s="1"/>
  <c r="C619" i="24"/>
  <c r="D659" i="24"/>
  <c r="F659" i="24" s="1"/>
  <c r="D781" i="24"/>
  <c r="F781" i="24" s="1"/>
  <c r="D860" i="24"/>
  <c r="F860" i="24" s="1"/>
  <c r="D939" i="24"/>
  <c r="F939" i="24" s="1"/>
  <c r="D506" i="24"/>
  <c r="F506" i="24" s="1"/>
  <c r="C769" i="24"/>
  <c r="D799" i="24"/>
  <c r="F799" i="24" s="1"/>
  <c r="D832" i="24"/>
  <c r="F832" i="24" s="1"/>
  <c r="D852" i="24"/>
  <c r="F852" i="24" s="1"/>
  <c r="C904" i="24"/>
  <c r="C1000" i="24"/>
  <c r="D522" i="24"/>
  <c r="F522" i="24" s="1"/>
  <c r="D562" i="24"/>
  <c r="F562" i="24" s="1"/>
  <c r="D582" i="24"/>
  <c r="F582" i="24" s="1"/>
  <c r="C767" i="24"/>
  <c r="D943" i="24"/>
  <c r="F943" i="24" s="1"/>
  <c r="C490" i="24"/>
  <c r="D511" i="24"/>
  <c r="F511" i="24" s="1"/>
  <c r="C544" i="24"/>
  <c r="D591" i="24"/>
  <c r="F591" i="24" s="1"/>
  <c r="C606" i="24"/>
  <c r="D608" i="24"/>
  <c r="F608" i="24" s="1"/>
  <c r="F611" i="24"/>
  <c r="D620" i="24"/>
  <c r="F620" i="24" s="1"/>
  <c r="C655" i="24"/>
  <c r="C741" i="24"/>
  <c r="D771" i="24"/>
  <c r="F771" i="24" s="1"/>
  <c r="C819" i="24"/>
  <c r="C851" i="24"/>
  <c r="F853" i="24"/>
  <c r="C859" i="24"/>
  <c r="C867" i="24"/>
  <c r="D893" i="24"/>
  <c r="F893" i="24" s="1"/>
  <c r="D940" i="24"/>
  <c r="F940" i="24" s="1"/>
  <c r="D948" i="24"/>
  <c r="F948" i="24" s="1"/>
  <c r="D959" i="24"/>
  <c r="F959" i="24" s="1"/>
  <c r="D967" i="24"/>
  <c r="F967" i="24" s="1"/>
  <c r="D975" i="24"/>
  <c r="F975" i="24" s="1"/>
  <c r="D983" i="24"/>
  <c r="F983" i="24" s="1"/>
  <c r="D991" i="24"/>
  <c r="F991" i="24" s="1"/>
  <c r="D999" i="24"/>
  <c r="F999" i="24" s="1"/>
  <c r="D1007" i="24"/>
  <c r="F1007" i="24" s="1"/>
  <c r="D1015" i="24"/>
  <c r="F1015" i="24" s="1"/>
  <c r="F907" i="24"/>
  <c r="C567" i="24"/>
  <c r="C627" i="24"/>
  <c r="D647" i="24"/>
  <c r="F647" i="24" s="1"/>
  <c r="C665" i="24"/>
  <c r="D701" i="24"/>
  <c r="F701" i="24" s="1"/>
  <c r="D709" i="24"/>
  <c r="D792" i="24"/>
  <c r="D808" i="24"/>
  <c r="D840" i="24"/>
  <c r="F840" i="24" s="1"/>
  <c r="C882" i="24"/>
  <c r="D932" i="24"/>
  <c r="C954" i="24"/>
  <c r="C1024" i="24"/>
  <c r="C1046" i="24"/>
  <c r="D501" i="24"/>
  <c r="F501" i="24" s="1"/>
  <c r="D509" i="24"/>
  <c r="F509" i="24" s="1"/>
  <c r="D517" i="24"/>
  <c r="F517" i="24" s="1"/>
  <c r="C542" i="24"/>
  <c r="C554" i="24"/>
  <c r="F556" i="24"/>
  <c r="D681" i="24"/>
  <c r="F681" i="24" s="1"/>
  <c r="D733" i="24"/>
  <c r="F733" i="24" s="1"/>
  <c r="D760" i="24"/>
  <c r="F760" i="24" s="1"/>
  <c r="D820" i="24"/>
  <c r="F820" i="24" s="1"/>
  <c r="D885" i="24"/>
  <c r="F885" i="24" s="1"/>
  <c r="D901" i="24"/>
  <c r="F901" i="24" s="1"/>
  <c r="F932" i="24"/>
  <c r="D979" i="24"/>
  <c r="F979" i="24" s="1"/>
  <c r="D1011" i="24"/>
  <c r="F1011" i="24" s="1"/>
  <c r="C1030" i="24"/>
  <c r="D1032" i="24"/>
  <c r="F668" i="24"/>
  <c r="F877" i="24"/>
  <c r="D492" i="24"/>
  <c r="F492" i="24" s="1"/>
  <c r="D531" i="24"/>
  <c r="F531" i="24" s="1"/>
  <c r="D555" i="24"/>
  <c r="F555" i="24" s="1"/>
  <c r="C563" i="24"/>
  <c r="F595" i="24"/>
  <c r="F669" i="24"/>
  <c r="C685" i="24"/>
  <c r="C705" i="24"/>
  <c r="D784" i="24"/>
  <c r="D844" i="24"/>
  <c r="F844" i="24" s="1"/>
  <c r="C847" i="24"/>
  <c r="C855" i="24"/>
  <c r="C863" i="24"/>
  <c r="C875" i="24"/>
  <c r="F899" i="24"/>
  <c r="C1023" i="24"/>
  <c r="C1031" i="24"/>
  <c r="D1036" i="24"/>
  <c r="F1036" i="24" s="1"/>
  <c r="C1039" i="24"/>
  <c r="D547" i="24"/>
  <c r="F547" i="24" s="1"/>
  <c r="C634" i="24"/>
  <c r="C640" i="24"/>
  <c r="C761" i="24"/>
  <c r="D780" i="24"/>
  <c r="F780" i="24" s="1"/>
  <c r="C791" i="24"/>
  <c r="F869" i="24"/>
  <c r="D972" i="24"/>
  <c r="F972" i="24" s="1"/>
  <c r="D980" i="24"/>
  <c r="F980" i="24" s="1"/>
  <c r="C487" i="24"/>
  <c r="C500" i="24"/>
  <c r="C512" i="24"/>
  <c r="C523" i="24"/>
  <c r="C528" i="24"/>
  <c r="C530" i="24"/>
  <c r="C539" i="24"/>
  <c r="C543" i="24"/>
  <c r="D550" i="24"/>
  <c r="F550" i="24" s="1"/>
  <c r="C560" i="24"/>
  <c r="C570" i="24"/>
  <c r="C626" i="24"/>
  <c r="C632" i="24"/>
  <c r="D639" i="24"/>
  <c r="F639" i="24" s="1"/>
  <c r="C648" i="24"/>
  <c r="D697" i="24"/>
  <c r="F697" i="24" s="1"/>
  <c r="C729" i="24"/>
  <c r="C737" i="24"/>
  <c r="C745" i="24"/>
  <c r="D748" i="24"/>
  <c r="F748" i="24" s="1"/>
  <c r="C753" i="24"/>
  <c r="C807" i="24"/>
  <c r="C879" i="24"/>
  <c r="D890" i="24"/>
  <c r="F890" i="24" s="1"/>
  <c r="C890" i="24"/>
  <c r="C898" i="24"/>
  <c r="F924" i="24"/>
  <c r="C927" i="24"/>
  <c r="D971" i="24"/>
  <c r="F971" i="24" s="1"/>
  <c r="C978" i="24"/>
  <c r="C990" i="24"/>
  <c r="D1035" i="24"/>
  <c r="C1042" i="24"/>
  <c r="D525" i="24"/>
  <c r="F525" i="24" s="1"/>
  <c r="C548" i="24"/>
  <c r="C573" i="24"/>
  <c r="D573" i="24"/>
  <c r="F573" i="24" s="1"/>
  <c r="C583" i="24"/>
  <c r="C590" i="24"/>
  <c r="F592" i="24"/>
  <c r="D612" i="24"/>
  <c r="F612" i="24" s="1"/>
  <c r="C624" i="24"/>
  <c r="C628" i="24"/>
  <c r="C656" i="24"/>
  <c r="D656" i="24"/>
  <c r="F656" i="24" s="1"/>
  <c r="C673" i="24"/>
  <c r="F687" i="24"/>
  <c r="D757" i="24"/>
  <c r="F757" i="24" s="1"/>
  <c r="C757" i="24"/>
  <c r="D764" i="24"/>
  <c r="F764" i="24" s="1"/>
  <c r="C824" i="24"/>
  <c r="D824" i="24"/>
  <c r="F824" i="24" s="1"/>
  <c r="F857" i="24"/>
  <c r="D872" i="24"/>
  <c r="F872" i="24" s="1"/>
  <c r="C922" i="24"/>
  <c r="C935" i="24"/>
  <c r="C950" i="24"/>
  <c r="D952" i="24"/>
  <c r="F952" i="24" s="1"/>
  <c r="D964" i="24"/>
  <c r="F964" i="24" s="1"/>
  <c r="D995" i="24"/>
  <c r="F995" i="24" s="1"/>
  <c r="C1002" i="24"/>
  <c r="F1004" i="24"/>
  <c r="C1014" i="24"/>
  <c r="D1028" i="24"/>
  <c r="F1028" i="24" s="1"/>
  <c r="D1043" i="24"/>
  <c r="F1043" i="24" s="1"/>
  <c r="C1043" i="24"/>
  <c r="F512" i="24"/>
  <c r="F543" i="24"/>
  <c r="D558" i="24"/>
  <c r="F558" i="24" s="1"/>
  <c r="F560" i="24"/>
  <c r="C615" i="24"/>
  <c r="D622" i="24"/>
  <c r="F622" i="24" s="1"/>
  <c r="C635" i="24"/>
  <c r="C644" i="24"/>
  <c r="D651" i="24"/>
  <c r="F651" i="24" s="1"/>
  <c r="C661" i="24"/>
  <c r="C724" i="24"/>
  <c r="D724" i="24"/>
  <c r="F724" i="24" s="1"/>
  <c r="D740" i="24"/>
  <c r="F740" i="24" s="1"/>
  <c r="D778" i="24"/>
  <c r="F778" i="24" s="1"/>
  <c r="C928" i="24"/>
  <c r="D928" i="24"/>
  <c r="F928" i="24" s="1"/>
  <c r="D955" i="24"/>
  <c r="F955" i="24" s="1"/>
  <c r="C962" i="24"/>
  <c r="C974" i="24"/>
  <c r="D976" i="24"/>
  <c r="F976" i="24" s="1"/>
  <c r="D1019" i="24"/>
  <c r="F1019" i="24" s="1"/>
  <c r="C1026" i="24"/>
  <c r="C1038" i="24"/>
  <c r="D1040" i="24"/>
  <c r="F1040" i="24" s="1"/>
  <c r="F548" i="24"/>
  <c r="F709" i="24"/>
  <c r="F749" i="24"/>
  <c r="F865" i="24"/>
  <c r="C891" i="24"/>
  <c r="C917" i="24"/>
  <c r="D917" i="24"/>
  <c r="F917" i="24" s="1"/>
  <c r="C936" i="24"/>
  <c r="D936" i="24"/>
  <c r="F936" i="24" s="1"/>
  <c r="F988" i="24"/>
  <c r="C744" i="24"/>
  <c r="D744" i="24"/>
  <c r="F744" i="24" s="1"/>
  <c r="C800" i="24"/>
  <c r="D800" i="24"/>
  <c r="F800" i="24" s="1"/>
  <c r="D906" i="24"/>
  <c r="F906" i="24" s="1"/>
  <c r="C906" i="24"/>
  <c r="C914" i="24"/>
  <c r="D926" i="24"/>
  <c r="F926" i="24" s="1"/>
  <c r="C926" i="24"/>
  <c r="C931" i="24"/>
  <c r="C946" i="24"/>
  <c r="C958" i="24"/>
  <c r="D1003" i="24"/>
  <c r="F1003" i="24" s="1"/>
  <c r="C1010" i="24"/>
  <c r="F1012" i="24"/>
  <c r="C1022" i="24"/>
  <c r="D488" i="24"/>
  <c r="F488" i="24" s="1"/>
  <c r="F496" i="24"/>
  <c r="C538" i="24"/>
  <c r="C559" i="24"/>
  <c r="F571" i="24"/>
  <c r="C604" i="24"/>
  <c r="C611" i="24"/>
  <c r="D623" i="24"/>
  <c r="F623" i="24" s="1"/>
  <c r="D638" i="24"/>
  <c r="F638" i="24" s="1"/>
  <c r="C693" i="24"/>
  <c r="C765" i="24"/>
  <c r="D856" i="24"/>
  <c r="F856" i="24" s="1"/>
  <c r="F873" i="24"/>
  <c r="C921" i="24"/>
  <c r="D921" i="24"/>
  <c r="F921" i="24" s="1"/>
  <c r="D934" i="24"/>
  <c r="F934" i="24" s="1"/>
  <c r="C934" i="24"/>
  <c r="D963" i="24"/>
  <c r="F963" i="24" s="1"/>
  <c r="C970" i="24"/>
  <c r="C982" i="24"/>
  <c r="D984" i="24"/>
  <c r="F984" i="24" s="1"/>
  <c r="D996" i="24"/>
  <c r="F996" i="24" s="1"/>
  <c r="C1008" i="24"/>
  <c r="D1027" i="24"/>
  <c r="F1027" i="24" s="1"/>
  <c r="C1034" i="24"/>
  <c r="C1044" i="24"/>
  <c r="D484" i="24"/>
  <c r="F484" i="24" s="1"/>
  <c r="D533" i="24"/>
  <c r="F533" i="24" s="1"/>
  <c r="C587" i="24"/>
  <c r="C600" i="24"/>
  <c r="D616" i="24"/>
  <c r="F616" i="24" s="1"/>
  <c r="D636" i="24"/>
  <c r="F636" i="24" s="1"/>
  <c r="D643" i="24"/>
  <c r="D652" i="24"/>
  <c r="F652" i="24" s="1"/>
  <c r="D717" i="24"/>
  <c r="F717" i="24" s="1"/>
  <c r="C725" i="24"/>
  <c r="C756" i="24"/>
  <c r="D756" i="24"/>
  <c r="F756" i="24" s="1"/>
  <c r="D777" i="24"/>
  <c r="F777" i="24" s="1"/>
  <c r="C836" i="24"/>
  <c r="D836" i="24"/>
  <c r="F836" i="24" s="1"/>
  <c r="F861" i="24"/>
  <c r="D876" i="24"/>
  <c r="F876" i="24" s="1"/>
  <c r="D878" i="24"/>
  <c r="F878" i="24" s="1"/>
  <c r="D909" i="24"/>
  <c r="F909" i="24" s="1"/>
  <c r="F915" i="24"/>
  <c r="C942" i="24"/>
  <c r="D944" i="24"/>
  <c r="F944" i="24" s="1"/>
  <c r="D956" i="24"/>
  <c r="F956" i="24" s="1"/>
  <c r="D987" i="24"/>
  <c r="F987" i="24" s="1"/>
  <c r="C994" i="24"/>
  <c r="C1006" i="24"/>
  <c r="C491" i="24"/>
  <c r="C536" i="24"/>
  <c r="C575" i="24"/>
  <c r="F849" i="24"/>
  <c r="F1020" i="24"/>
  <c r="C571" i="24"/>
  <c r="F578" i="24"/>
  <c r="C988" i="24"/>
  <c r="F992" i="24"/>
  <c r="C1004" i="24"/>
  <c r="F1008" i="24"/>
  <c r="C1020" i="24"/>
  <c r="F1024" i="24"/>
  <c r="F1031" i="24"/>
  <c r="F817" i="24"/>
  <c r="F1000" i="24"/>
  <c r="C1012" i="24"/>
  <c r="F1016" i="24"/>
  <c r="F1032" i="24"/>
  <c r="S161" i="4"/>
  <c r="S157" i="4"/>
  <c r="S153" i="4"/>
  <c r="S149" i="4"/>
  <c r="S145" i="4"/>
  <c r="S141" i="4"/>
  <c r="S137" i="4"/>
  <c r="S133" i="4"/>
  <c r="S129" i="4"/>
  <c r="S125" i="4"/>
  <c r="S121" i="4"/>
  <c r="S117" i="4"/>
  <c r="S113" i="4"/>
  <c r="S109" i="4"/>
  <c r="S105" i="4"/>
  <c r="S101" i="4"/>
  <c r="S97" i="4"/>
  <c r="S93" i="4"/>
  <c r="S160" i="4"/>
  <c r="S156" i="4"/>
  <c r="S152" i="4"/>
  <c r="S148" i="4"/>
  <c r="S144" i="4"/>
  <c r="S140" i="4"/>
  <c r="S136" i="4"/>
  <c r="S132" i="4"/>
  <c r="S128" i="4"/>
  <c r="S124" i="4"/>
  <c r="S120" i="4"/>
  <c r="S116" i="4"/>
  <c r="S112" i="4"/>
  <c r="S108" i="4"/>
  <c r="S104" i="4"/>
  <c r="S100" i="4"/>
  <c r="S96" i="4"/>
  <c r="S92" i="4"/>
  <c r="R157" i="4"/>
  <c r="S151" i="4"/>
  <c r="S146" i="4"/>
  <c r="R141" i="4"/>
  <c r="S135" i="4"/>
  <c r="S130" i="4"/>
  <c r="R125" i="4"/>
  <c r="S119" i="4"/>
  <c r="S114" i="4"/>
  <c r="R109" i="4"/>
  <c r="S103" i="4"/>
  <c r="S98" i="4"/>
  <c r="R93" i="4"/>
  <c r="S88" i="4"/>
  <c r="S84" i="4"/>
  <c r="S80" i="4"/>
  <c r="S76" i="4"/>
  <c r="S72" i="4"/>
  <c r="S68" i="4"/>
  <c r="S64" i="4"/>
  <c r="S60" i="4"/>
  <c r="S56" i="4"/>
  <c r="S52" i="4"/>
  <c r="S48" i="4"/>
  <c r="S44" i="4"/>
  <c r="S40" i="4"/>
  <c r="S36" i="4"/>
  <c r="S32" i="4"/>
  <c r="S28" i="4"/>
  <c r="S24" i="4"/>
  <c r="S20" i="4"/>
  <c r="S16" i="4"/>
  <c r="S12" i="4"/>
  <c r="S8" i="4"/>
  <c r="S4" i="4"/>
  <c r="R156" i="4"/>
  <c r="R151" i="4"/>
  <c r="R146" i="4"/>
  <c r="R140" i="4"/>
  <c r="R135" i="4"/>
  <c r="R130" i="4"/>
  <c r="R124" i="4"/>
  <c r="R119" i="4"/>
  <c r="R114" i="4"/>
  <c r="R108" i="4"/>
  <c r="R103" i="4"/>
  <c r="R98" i="4"/>
  <c r="R92" i="4"/>
  <c r="R88" i="4"/>
  <c r="R84" i="4"/>
  <c r="R80" i="4"/>
  <c r="R76" i="4"/>
  <c r="R72" i="4"/>
  <c r="R68" i="4"/>
  <c r="R64" i="4"/>
  <c r="R60" i="4"/>
  <c r="R56" i="4"/>
  <c r="R52" i="4"/>
  <c r="R48" i="4"/>
  <c r="R44" i="4"/>
  <c r="R40" i="4"/>
  <c r="R36" i="4"/>
  <c r="R32" i="4"/>
  <c r="R28" i="4"/>
  <c r="R24" i="4"/>
  <c r="R20" i="4"/>
  <c r="R16" i="4"/>
  <c r="R12" i="4"/>
  <c r="R8" i="4"/>
  <c r="R4" i="4"/>
  <c r="R161" i="4"/>
  <c r="S155" i="4"/>
  <c r="S150" i="4"/>
  <c r="R145" i="4"/>
  <c r="S139" i="4"/>
  <c r="S134" i="4"/>
  <c r="R129" i="4"/>
  <c r="S123" i="4"/>
  <c r="S118" i="4"/>
  <c r="R113" i="4"/>
  <c r="S107" i="4"/>
  <c r="S102" i="4"/>
  <c r="R97" i="4"/>
  <c r="S91" i="4"/>
  <c r="S87" i="4"/>
  <c r="S83" i="4"/>
  <c r="S79" i="4"/>
  <c r="S75" i="4"/>
  <c r="S71" i="4"/>
  <c r="S67" i="4"/>
  <c r="S63" i="4"/>
  <c r="S59" i="4"/>
  <c r="S55" i="4"/>
  <c r="S51" i="4"/>
  <c r="S47" i="4"/>
  <c r="S43" i="4"/>
  <c r="S39" i="4"/>
  <c r="S35" i="4"/>
  <c r="S31" i="4"/>
  <c r="S27" i="4"/>
  <c r="S23" i="4"/>
  <c r="S19" i="4"/>
  <c r="S15" i="4"/>
  <c r="S11" i="4"/>
  <c r="S7" i="4"/>
  <c r="S3" i="4"/>
  <c r="R160" i="4"/>
  <c r="R155" i="4"/>
  <c r="R150" i="4"/>
  <c r="R144" i="4"/>
  <c r="R139" i="4"/>
  <c r="R134" i="4"/>
  <c r="R128" i="4"/>
  <c r="R123" i="4"/>
  <c r="R118" i="4"/>
  <c r="R112" i="4"/>
  <c r="R107" i="4"/>
  <c r="R102" i="4"/>
  <c r="R96" i="4"/>
  <c r="R91" i="4"/>
  <c r="R87" i="4"/>
  <c r="R83" i="4"/>
  <c r="R79" i="4"/>
  <c r="R75" i="4"/>
  <c r="R71" i="4"/>
  <c r="R67" i="4"/>
  <c r="R63" i="4"/>
  <c r="R59" i="4"/>
  <c r="R55" i="4"/>
  <c r="R51" i="4"/>
  <c r="R47" i="4"/>
  <c r="R43" i="4"/>
  <c r="R39" i="4"/>
  <c r="R35" i="4"/>
  <c r="R31" i="4"/>
  <c r="R27" i="4"/>
  <c r="R23" i="4"/>
  <c r="R19" i="4"/>
  <c r="R15" i="4"/>
  <c r="R11" i="4"/>
  <c r="R7" i="4"/>
  <c r="R3" i="4"/>
  <c r="S159" i="4"/>
  <c r="S154" i="4"/>
  <c r="R149" i="4"/>
  <c r="S143" i="4"/>
  <c r="S138" i="4"/>
  <c r="R133" i="4"/>
  <c r="S127" i="4"/>
  <c r="S122" i="4"/>
  <c r="R117" i="4"/>
  <c r="S111" i="4"/>
  <c r="S106" i="4"/>
  <c r="R101" i="4"/>
  <c r="S95" i="4"/>
  <c r="S90" i="4"/>
  <c r="S86" i="4"/>
  <c r="S82" i="4"/>
  <c r="S78" i="4"/>
  <c r="S74" i="4"/>
  <c r="S70" i="4"/>
  <c r="S66" i="4"/>
  <c r="S62" i="4"/>
  <c r="S58" i="4"/>
  <c r="S54" i="4"/>
  <c r="S50" i="4"/>
  <c r="S46" i="4"/>
  <c r="S42" i="4"/>
  <c r="S38" i="4"/>
  <c r="S34" i="4"/>
  <c r="S30" i="4"/>
  <c r="S26" i="4"/>
  <c r="S22" i="4"/>
  <c r="S18" i="4"/>
  <c r="S14" i="4"/>
  <c r="S10" i="4"/>
  <c r="S6" i="4"/>
  <c r="S2" i="4"/>
  <c r="R159" i="4"/>
  <c r="R154" i="4"/>
  <c r="R148" i="4"/>
  <c r="R143" i="4"/>
  <c r="R138" i="4"/>
  <c r="R132" i="4"/>
  <c r="R127" i="4"/>
  <c r="R122" i="4"/>
  <c r="R116" i="4"/>
  <c r="R111" i="4"/>
  <c r="R106" i="4"/>
  <c r="R100" i="4"/>
  <c r="R95" i="4"/>
  <c r="R90" i="4"/>
  <c r="R86" i="4"/>
  <c r="R82" i="4"/>
  <c r="R78" i="4"/>
  <c r="R74" i="4"/>
  <c r="R70" i="4"/>
  <c r="R66" i="4"/>
  <c r="R62" i="4"/>
  <c r="R58" i="4"/>
  <c r="R54" i="4"/>
  <c r="R50" i="4"/>
  <c r="R46" i="4"/>
  <c r="R42" i="4"/>
  <c r="R38" i="4"/>
  <c r="R34" i="4"/>
  <c r="R30" i="4"/>
  <c r="R26" i="4"/>
  <c r="R22" i="4"/>
  <c r="R18" i="4"/>
  <c r="R14" i="4"/>
  <c r="R10" i="4"/>
  <c r="R6" i="4"/>
  <c r="R2" i="4"/>
  <c r="S158" i="4"/>
  <c r="R153" i="4"/>
  <c r="S147" i="4"/>
  <c r="S142" i="4"/>
  <c r="R137" i="4"/>
  <c r="S131" i="4"/>
  <c r="S126" i="4"/>
  <c r="R121" i="4"/>
  <c r="S115" i="4"/>
  <c r="S110" i="4"/>
  <c r="R105" i="4"/>
  <c r="S99" i="4"/>
  <c r="S94" i="4"/>
  <c r="S89" i="4"/>
  <c r="S85" i="4"/>
  <c r="S81" i="4"/>
  <c r="S77" i="4"/>
  <c r="S73" i="4"/>
  <c r="S69" i="4"/>
  <c r="S65" i="4"/>
  <c r="S61" i="4"/>
  <c r="S57" i="4"/>
  <c r="S53" i="4"/>
  <c r="S49" i="4"/>
  <c r="S45" i="4"/>
  <c r="S41" i="4"/>
  <c r="S37" i="4"/>
  <c r="S33" i="4"/>
  <c r="S29" i="4"/>
  <c r="S25" i="4"/>
  <c r="S21" i="4"/>
  <c r="S17" i="4"/>
  <c r="S13" i="4"/>
  <c r="S9" i="4"/>
  <c r="S5" i="4"/>
  <c r="R158" i="4"/>
  <c r="R152" i="4"/>
  <c r="R147" i="4"/>
  <c r="R142" i="4"/>
  <c r="R136" i="4"/>
  <c r="R131" i="4"/>
  <c r="R126" i="4"/>
  <c r="R120" i="4"/>
  <c r="R115" i="4"/>
  <c r="R110" i="4"/>
  <c r="R104" i="4"/>
  <c r="R99" i="4"/>
  <c r="R94" i="4"/>
  <c r="R89" i="4"/>
  <c r="R85" i="4"/>
  <c r="R81" i="4"/>
  <c r="R77" i="4"/>
  <c r="R73" i="4"/>
  <c r="R69" i="4"/>
  <c r="R65" i="4"/>
  <c r="R61" i="4"/>
  <c r="R57" i="4"/>
  <c r="R53" i="4"/>
  <c r="R49" i="4"/>
  <c r="R45" i="4"/>
  <c r="R41" i="4"/>
  <c r="R37" i="4"/>
  <c r="R33" i="4"/>
  <c r="R29" i="4"/>
  <c r="R25" i="4"/>
  <c r="R21" i="4"/>
  <c r="R17" i="4"/>
  <c r="R13" i="4"/>
  <c r="R9" i="4"/>
  <c r="R5" i="4"/>
  <c r="J8" i="16" a="1"/>
  <c r="J8" i="16" s="1"/>
  <c r="F8" i="16" a="1"/>
  <c r="F8" i="16" s="1"/>
  <c r="J42" i="16" a="1"/>
  <c r="J42" i="16" s="1"/>
  <c r="F42" i="16" a="1"/>
  <c r="F42" i="16" s="1"/>
  <c r="F55" i="16" a="1"/>
  <c r="F55" i="16" s="1"/>
  <c r="J55" i="16" a="1"/>
  <c r="J55" i="16" s="1"/>
  <c r="J61" i="16" a="1"/>
  <c r="J61" i="16" s="1"/>
  <c r="F61" i="16" a="1"/>
  <c r="F61" i="16" s="1"/>
  <c r="J74" i="16" a="1"/>
  <c r="J74" i="16" s="1"/>
  <c r="F74" i="16" a="1"/>
  <c r="F74" i="16" s="1"/>
  <c r="F87" i="16" a="1"/>
  <c r="F87" i="16" s="1"/>
  <c r="J87" i="16" a="1"/>
  <c r="J87" i="16" s="1"/>
  <c r="J93" i="16" a="1"/>
  <c r="J93" i="16" s="1"/>
  <c r="F93" i="16" a="1"/>
  <c r="F93" i="16" s="1"/>
  <c r="F103" i="16" a="1"/>
  <c r="F103" i="16" s="1"/>
  <c r="J103" i="16" a="1"/>
  <c r="J103" i="16" s="1"/>
  <c r="J114" i="16" a="1"/>
  <c r="J114" i="16" s="1"/>
  <c r="F114" i="16" a="1"/>
  <c r="F114" i="16" s="1"/>
  <c r="F140" i="16" a="1"/>
  <c r="F140" i="16" s="1"/>
  <c r="J140" i="16" a="1"/>
  <c r="J140" i="16" s="1"/>
  <c r="F160" i="16" a="1"/>
  <c r="F160" i="16" s="1"/>
  <c r="J160" i="16" a="1"/>
  <c r="J160" i="16" s="1"/>
  <c r="F166" i="16" a="1"/>
  <c r="F166" i="16" s="1"/>
  <c r="J166" i="16" a="1"/>
  <c r="J166" i="16" s="1"/>
  <c r="J171" i="16" a="1"/>
  <c r="J171" i="16" s="1"/>
  <c r="F171" i="16" a="1"/>
  <c r="F171" i="16" s="1"/>
  <c r="J191" i="16" a="1"/>
  <c r="J191" i="16" s="1"/>
  <c r="F191" i="16" a="1"/>
  <c r="F191" i="16" s="1"/>
  <c r="J211" i="16" a="1"/>
  <c r="J211" i="16" s="1"/>
  <c r="F211" i="16" a="1"/>
  <c r="F211" i="16" s="1"/>
  <c r="J12" i="16" a="1"/>
  <c r="J12" i="16" s="1"/>
  <c r="F12" i="16" a="1"/>
  <c r="F12" i="16" s="1"/>
  <c r="F43" i="16" a="1"/>
  <c r="F43" i="16" s="1"/>
  <c r="J43" i="16" a="1"/>
  <c r="J43" i="16" s="1"/>
  <c r="J49" i="16" a="1"/>
  <c r="J49" i="16" s="1"/>
  <c r="F49" i="16" a="1"/>
  <c r="F49" i="16" s="1"/>
  <c r="J62" i="16" a="1"/>
  <c r="J62" i="16" s="1"/>
  <c r="F62" i="16" a="1"/>
  <c r="F62" i="16" s="1"/>
  <c r="F75" i="16" a="1"/>
  <c r="F75" i="16" s="1"/>
  <c r="J75" i="16" a="1"/>
  <c r="J75" i="16" s="1"/>
  <c r="J81" i="16" a="1"/>
  <c r="J81" i="16" s="1"/>
  <c r="F81" i="16" a="1"/>
  <c r="F81" i="16" s="1"/>
  <c r="J97" i="16" a="1"/>
  <c r="J97" i="16" s="1"/>
  <c r="F97" i="16" a="1"/>
  <c r="F97" i="16" s="1"/>
  <c r="F107" i="16" a="1"/>
  <c r="F107" i="16" s="1"/>
  <c r="J107" i="16" a="1"/>
  <c r="J107" i="16" s="1"/>
  <c r="J115" i="16" a="1"/>
  <c r="J115" i="16" s="1"/>
  <c r="F115" i="16" a="1"/>
  <c r="F115" i="16" s="1"/>
  <c r="J124" i="16" a="1"/>
  <c r="J124" i="16" s="1"/>
  <c r="F124" i="16" a="1"/>
  <c r="F124" i="16" s="1"/>
  <c r="J130" i="16" a="1"/>
  <c r="J130" i="16" s="1"/>
  <c r="F130" i="16" a="1"/>
  <c r="F130" i="16" s="1"/>
  <c r="J146" i="16" a="1"/>
  <c r="J146" i="16" s="1"/>
  <c r="F146" i="16" a="1"/>
  <c r="F146" i="16" s="1"/>
  <c r="F172" i="16" a="1"/>
  <c r="F172" i="16" s="1"/>
  <c r="J172" i="16" a="1"/>
  <c r="J172" i="16" s="1"/>
  <c r="F192" i="16" a="1"/>
  <c r="F192" i="16" s="1"/>
  <c r="J192" i="16" a="1"/>
  <c r="J192" i="16" s="1"/>
  <c r="F198" i="16" a="1"/>
  <c r="F198" i="16" s="1"/>
  <c r="J198" i="16" a="1"/>
  <c r="J198" i="16" s="1"/>
  <c r="J203" i="16" a="1"/>
  <c r="J203" i="16" s="1"/>
  <c r="F203" i="16" a="1"/>
  <c r="F203" i="16" s="1"/>
  <c r="J207" i="16" a="1"/>
  <c r="J207" i="16" s="1"/>
  <c r="F207" i="16" a="1"/>
  <c r="F207" i="16" s="1"/>
  <c r="J220" i="16" a="1"/>
  <c r="J220" i="16" s="1"/>
  <c r="F220" i="16" a="1"/>
  <c r="F220" i="16" s="1"/>
  <c r="J226" i="16" a="1"/>
  <c r="J226" i="16" s="1"/>
  <c r="F226" i="16" a="1"/>
  <c r="F226" i="16" s="1"/>
  <c r="J16" i="16" a="1"/>
  <c r="J16" i="16" s="1"/>
  <c r="F16" i="16" a="1"/>
  <c r="F16" i="16" s="1"/>
  <c r="J37" i="16" a="1"/>
  <c r="J37" i="16" s="1"/>
  <c r="F37" i="16" a="1"/>
  <c r="F37" i="16" s="1"/>
  <c r="J50" i="16" a="1"/>
  <c r="J50" i="16" s="1"/>
  <c r="F50" i="16" a="1"/>
  <c r="F50" i="16" s="1"/>
  <c r="F63" i="16" a="1"/>
  <c r="F63" i="16" s="1"/>
  <c r="J63" i="16" a="1"/>
  <c r="J63" i="16" s="1"/>
  <c r="J69" i="16" a="1"/>
  <c r="J69" i="16" s="1"/>
  <c r="F69" i="16" a="1"/>
  <c r="F69" i="16" s="1"/>
  <c r="J82" i="16" a="1"/>
  <c r="J82" i="16" s="1"/>
  <c r="F82" i="16" a="1"/>
  <c r="F82" i="16" s="1"/>
  <c r="J101" i="16" a="1"/>
  <c r="J101" i="16" s="1"/>
  <c r="F101" i="16" a="1"/>
  <c r="F101" i="16" s="1"/>
  <c r="J111" i="16" a="1"/>
  <c r="J111" i="16" s="1"/>
  <c r="F111" i="16" a="1"/>
  <c r="F111" i="16" s="1"/>
  <c r="J118" i="16" a="1"/>
  <c r="J118" i="16" s="1"/>
  <c r="F118" i="16" a="1"/>
  <c r="F118" i="16" s="1"/>
  <c r="F131" i="16" a="1"/>
  <c r="F131" i="16" s="1"/>
  <c r="J131" i="16" a="1"/>
  <c r="J131" i="16" s="1"/>
  <c r="J136" i="16" a="1"/>
  <c r="J136" i="16" s="1"/>
  <c r="F136" i="16" a="1"/>
  <c r="F136" i="16" s="1"/>
  <c r="J142" i="16" a="1"/>
  <c r="J142" i="16" s="1"/>
  <c r="F142" i="16" a="1"/>
  <c r="F142" i="16" s="1"/>
  <c r="J147" i="16" a="1"/>
  <c r="J147" i="16" s="1"/>
  <c r="F147" i="16" a="1"/>
  <c r="F147" i="16" s="1"/>
  <c r="J156" i="16" a="1"/>
  <c r="J156" i="16" s="1"/>
  <c r="F156" i="16" a="1"/>
  <c r="F156" i="16" s="1"/>
  <c r="J162" i="16" a="1"/>
  <c r="J162" i="16" s="1"/>
  <c r="F162" i="16" a="1"/>
  <c r="F162" i="16" s="1"/>
  <c r="J178" i="16" a="1"/>
  <c r="J178" i="16" s="1"/>
  <c r="F178" i="16" a="1"/>
  <c r="F178" i="16" s="1"/>
  <c r="F204" i="16" a="1"/>
  <c r="F204" i="16" s="1"/>
  <c r="J204" i="16" a="1"/>
  <c r="J204" i="16" s="1"/>
  <c r="J208" i="16" a="1"/>
  <c r="J208" i="16" s="1"/>
  <c r="F208" i="16" a="1"/>
  <c r="F208" i="16" s="1"/>
  <c r="J214" i="16" a="1"/>
  <c r="J214" i="16" s="1"/>
  <c r="F214" i="16" a="1"/>
  <c r="F214" i="16" s="1"/>
  <c r="F227" i="16" a="1"/>
  <c r="F227" i="16" s="1"/>
  <c r="J227" i="16" a="1"/>
  <c r="J227" i="16" s="1"/>
  <c r="J242" i="16" a="1"/>
  <c r="J242" i="16" s="1"/>
  <c r="F242" i="16" a="1"/>
  <c r="F242" i="16" s="1"/>
  <c r="J20" i="16" a="1"/>
  <c r="J20" i="16" s="1"/>
  <c r="F20" i="16" a="1"/>
  <c r="F20" i="16" s="1"/>
  <c r="J38" i="16" a="1"/>
  <c r="J38" i="16" s="1"/>
  <c r="F38" i="16" a="1"/>
  <c r="F38" i="16" s="1"/>
  <c r="F51" i="16" a="1"/>
  <c r="F51" i="16" s="1"/>
  <c r="J51" i="16" a="1"/>
  <c r="J51" i="16" s="1"/>
  <c r="J57" i="16" a="1"/>
  <c r="J57" i="16" s="1"/>
  <c r="F57" i="16" a="1"/>
  <c r="F57" i="16" s="1"/>
  <c r="J70" i="16" a="1"/>
  <c r="J70" i="16" s="1"/>
  <c r="F70" i="16" a="1"/>
  <c r="F70" i="16" s="1"/>
  <c r="F83" i="16" a="1"/>
  <c r="F83" i="16" s="1"/>
  <c r="J83" i="16" a="1"/>
  <c r="J83" i="16" s="1"/>
  <c r="J89" i="16" a="1"/>
  <c r="J89" i="16" s="1"/>
  <c r="F89" i="16" a="1"/>
  <c r="F89" i="16" s="1"/>
  <c r="J105" i="16" a="1"/>
  <c r="J105" i="16" s="1"/>
  <c r="F105" i="16" a="1"/>
  <c r="F105" i="16" s="1"/>
  <c r="J112" i="16" a="1"/>
  <c r="J112" i="16" s="1"/>
  <c r="F112" i="16" a="1"/>
  <c r="F112" i="16" s="1"/>
  <c r="J143" i="16" a="1"/>
  <c r="J143" i="16" s="1"/>
  <c r="F143" i="16" a="1"/>
  <c r="F143" i="16" s="1"/>
  <c r="J150" i="16" a="1"/>
  <c r="J150" i="16" s="1"/>
  <c r="F150" i="16" a="1"/>
  <c r="F150" i="16" s="1"/>
  <c r="F163" i="16" a="1"/>
  <c r="F163" i="16" s="1"/>
  <c r="J163" i="16" a="1"/>
  <c r="J163" i="16" s="1"/>
  <c r="J168" i="16" a="1"/>
  <c r="J168" i="16" s="1"/>
  <c r="F168" i="16" a="1"/>
  <c r="F168" i="16" s="1"/>
  <c r="J174" i="16" a="1"/>
  <c r="J174" i="16" s="1"/>
  <c r="F174" i="16" a="1"/>
  <c r="F174" i="16" s="1"/>
  <c r="J179" i="16" a="1"/>
  <c r="J179" i="16" s="1"/>
  <c r="F179" i="16" a="1"/>
  <c r="F179" i="16" s="1"/>
  <c r="J188" i="16" a="1"/>
  <c r="J188" i="16" s="1"/>
  <c r="F188" i="16" a="1"/>
  <c r="F188" i="16" s="1"/>
  <c r="J194" i="16" a="1"/>
  <c r="J194" i="16" s="1"/>
  <c r="F194" i="16" a="1"/>
  <c r="F194" i="16" s="1"/>
  <c r="J243" i="16" a="1"/>
  <c r="J243" i="16" s="1"/>
  <c r="F243" i="16" a="1"/>
  <c r="F243" i="16" s="1"/>
  <c r="J24" i="16" a="1"/>
  <c r="J24" i="16" s="1"/>
  <c r="F24" i="16" a="1"/>
  <c r="F24" i="16" s="1"/>
  <c r="F39" i="16" a="1"/>
  <c r="F39" i="16" s="1"/>
  <c r="J39" i="16" a="1"/>
  <c r="J39" i="16" s="1"/>
  <c r="J45" i="16" a="1"/>
  <c r="J45" i="16" s="1"/>
  <c r="F45" i="16" a="1"/>
  <c r="F45" i="16" s="1"/>
  <c r="J58" i="16" a="1"/>
  <c r="J58" i="16" s="1"/>
  <c r="F58" i="16" a="1"/>
  <c r="F58" i="16" s="1"/>
  <c r="F71" i="16" a="1"/>
  <c r="F71" i="16" s="1"/>
  <c r="J71" i="16" a="1"/>
  <c r="J71" i="16" s="1"/>
  <c r="J77" i="16" a="1"/>
  <c r="J77" i="16" s="1"/>
  <c r="F77" i="16" a="1"/>
  <c r="F77" i="16" s="1"/>
  <c r="J90" i="16" a="1"/>
  <c r="J90" i="16" s="1"/>
  <c r="F90" i="16" a="1"/>
  <c r="F90" i="16" s="1"/>
  <c r="J109" i="16" a="1"/>
  <c r="J109" i="16" s="1"/>
  <c r="F109" i="16" a="1"/>
  <c r="F109" i="16" s="1"/>
  <c r="J144" i="16" a="1"/>
  <c r="J144" i="16" s="1"/>
  <c r="F144" i="16" a="1"/>
  <c r="F144" i="16" s="1"/>
  <c r="J175" i="16" a="1"/>
  <c r="J175" i="16" s="1"/>
  <c r="F175" i="16" a="1"/>
  <c r="F175" i="16" s="1"/>
  <c r="J182" i="16" a="1"/>
  <c r="J182" i="16" s="1"/>
  <c r="F182" i="16" a="1"/>
  <c r="F182" i="16" s="1"/>
  <c r="F195" i="16" a="1"/>
  <c r="F195" i="16" s="1"/>
  <c r="J195" i="16" a="1"/>
  <c r="J195" i="16" s="1"/>
  <c r="J200" i="16" a="1"/>
  <c r="J200" i="16" s="1"/>
  <c r="F200" i="16" a="1"/>
  <c r="F200" i="16" s="1"/>
  <c r="J239" i="16" a="1"/>
  <c r="J239" i="16" s="1"/>
  <c r="F239" i="16" a="1"/>
  <c r="F239" i="16" s="1"/>
  <c r="J28" i="16" a="1"/>
  <c r="J28" i="16" s="1"/>
  <c r="F28" i="16" a="1"/>
  <c r="F28" i="16" s="1"/>
  <c r="J46" i="16" a="1"/>
  <c r="J46" i="16" s="1"/>
  <c r="F46" i="16" a="1"/>
  <c r="F46" i="16" s="1"/>
  <c r="F59" i="16" a="1"/>
  <c r="F59" i="16" s="1"/>
  <c r="J59" i="16" a="1"/>
  <c r="J59" i="16" s="1"/>
  <c r="J65" i="16" a="1"/>
  <c r="J65" i="16" s="1"/>
  <c r="F65" i="16" a="1"/>
  <c r="F65" i="16" s="1"/>
  <c r="J78" i="16" a="1"/>
  <c r="J78" i="16" s="1"/>
  <c r="F78" i="16" a="1"/>
  <c r="F78" i="16" s="1"/>
  <c r="F91" i="16" a="1"/>
  <c r="F91" i="16" s="1"/>
  <c r="J91" i="16" a="1"/>
  <c r="J91" i="16" s="1"/>
  <c r="J176" i="16" a="1"/>
  <c r="J176" i="16" s="1"/>
  <c r="F176" i="16" a="1"/>
  <c r="F176" i="16" s="1"/>
  <c r="F236" i="16" a="1"/>
  <c r="F236" i="16" s="1"/>
  <c r="J236" i="16" a="1"/>
  <c r="J236" i="16" s="1"/>
  <c r="J240" i="16" a="1"/>
  <c r="J240" i="16" s="1"/>
  <c r="F240" i="16" a="1"/>
  <c r="F240" i="16" s="1"/>
  <c r="J247" i="16" a="1"/>
  <c r="J247" i="16" s="1"/>
  <c r="F247" i="16" a="1"/>
  <c r="F247" i="16" s="1"/>
  <c r="J32" i="16" a="1"/>
  <c r="J32" i="16" s="1"/>
  <c r="F32" i="16" a="1"/>
  <c r="F32" i="16" s="1"/>
  <c r="F47" i="16" a="1"/>
  <c r="F47" i="16" s="1"/>
  <c r="J47" i="16" a="1"/>
  <c r="J47" i="16" s="1"/>
  <c r="J53" i="16" a="1"/>
  <c r="J53" i="16" s="1"/>
  <c r="F53" i="16" a="1"/>
  <c r="F53" i="16" s="1"/>
  <c r="J66" i="16" a="1"/>
  <c r="J66" i="16" s="1"/>
  <c r="F66" i="16" a="1"/>
  <c r="F66" i="16" s="1"/>
  <c r="F79" i="16" a="1"/>
  <c r="F79" i="16" s="1"/>
  <c r="J79" i="16" a="1"/>
  <c r="J79" i="16" s="1"/>
  <c r="J85" i="16" a="1"/>
  <c r="J85" i="16" s="1"/>
  <c r="F85" i="16" a="1"/>
  <c r="F85" i="16" s="1"/>
  <c r="F95" i="16" a="1"/>
  <c r="F95" i="16" s="1"/>
  <c r="J95" i="16" a="1"/>
  <c r="J95" i="16" s="1"/>
  <c r="J127" i="16" a="1"/>
  <c r="J127" i="16" s="1"/>
  <c r="F127" i="16" a="1"/>
  <c r="F127" i="16" s="1"/>
  <c r="J223" i="16" a="1"/>
  <c r="J223" i="16" s="1"/>
  <c r="F223" i="16" a="1"/>
  <c r="F223" i="16" s="1"/>
  <c r="J4" i="16" a="1"/>
  <c r="J4" i="16" s="1"/>
  <c r="F4" i="16" a="1"/>
  <c r="F4" i="16" s="1"/>
  <c r="J41" i="16" a="1"/>
  <c r="J41" i="16" s="1"/>
  <c r="F41" i="16" a="1"/>
  <c r="F41" i="16" s="1"/>
  <c r="J54" i="16" a="1"/>
  <c r="J54" i="16" s="1"/>
  <c r="F54" i="16" a="1"/>
  <c r="F54" i="16" s="1"/>
  <c r="F67" i="16" a="1"/>
  <c r="F67" i="16" s="1"/>
  <c r="J67" i="16" a="1"/>
  <c r="J67" i="16" s="1"/>
  <c r="J73" i="16" a="1"/>
  <c r="J73" i="16" s="1"/>
  <c r="F73" i="16" a="1"/>
  <c r="F73" i="16" s="1"/>
  <c r="J86" i="16" a="1"/>
  <c r="J86" i="16" s="1"/>
  <c r="F86" i="16" a="1"/>
  <c r="F86" i="16" s="1"/>
  <c r="F99" i="16" a="1"/>
  <c r="F99" i="16" s="1"/>
  <c r="J99" i="16" a="1"/>
  <c r="J99" i="16" s="1"/>
  <c r="F128" i="16" a="1"/>
  <c r="F128" i="16" s="1"/>
  <c r="J128" i="16" a="1"/>
  <c r="J128" i="16" s="1"/>
  <c r="F134" i="16" a="1"/>
  <c r="F134" i="16" s="1"/>
  <c r="J134" i="16" a="1"/>
  <c r="J134" i="16" s="1"/>
  <c r="J139" i="16" a="1"/>
  <c r="J139" i="16" s="1"/>
  <c r="F139" i="16" a="1"/>
  <c r="F139" i="16" s="1"/>
  <c r="J159" i="16" a="1"/>
  <c r="J159" i="16" s="1"/>
  <c r="F159" i="16" a="1"/>
  <c r="F159" i="16" s="1"/>
  <c r="J210" i="16" a="1"/>
  <c r="J210" i="16" s="1"/>
  <c r="F210" i="16" a="1"/>
  <c r="F210" i="16" s="1"/>
  <c r="F224" i="16" a="1"/>
  <c r="F224" i="16" s="1"/>
  <c r="J224" i="16" a="1"/>
  <c r="J224" i="16" s="1"/>
  <c r="F230" i="16" a="1"/>
  <c r="F230" i="16" s="1"/>
  <c r="J230" i="16" a="1"/>
  <c r="J230" i="16" s="1"/>
  <c r="J260" i="16" a="1"/>
  <c r="J260" i="16" s="1"/>
  <c r="F260" i="16" a="1"/>
  <c r="F260" i="16" s="1"/>
  <c r="J283" i="16" a="1"/>
  <c r="J283" i="16" s="1"/>
  <c r="F283" i="16" a="1"/>
  <c r="F283" i="16" s="1"/>
  <c r="F390" i="16" a="1"/>
  <c r="F390" i="16" s="1"/>
  <c r="J390" i="16" a="1"/>
  <c r="J390" i="16" s="1"/>
  <c r="F268" i="16" a="1"/>
  <c r="F268" i="16" s="1"/>
  <c r="J268" i="16" a="1"/>
  <c r="J268" i="16" s="1"/>
  <c r="J285" i="16" a="1"/>
  <c r="J285" i="16" s="1"/>
  <c r="F285" i="16" a="1"/>
  <c r="F285" i="16" s="1"/>
  <c r="J323" i="16" a="1"/>
  <c r="J323" i="16" s="1"/>
  <c r="F323" i="16" a="1"/>
  <c r="F323" i="16" s="1"/>
  <c r="J385" i="16" a="1"/>
  <c r="J385" i="16" s="1"/>
  <c r="F385" i="16" a="1"/>
  <c r="F385" i="16" s="1"/>
  <c r="F443" i="16" a="1"/>
  <c r="F443" i="16" s="1"/>
  <c r="J443" i="16" a="1"/>
  <c r="J443" i="16" s="1"/>
  <c r="F258" i="16" a="1"/>
  <c r="F258" i="16" s="1"/>
  <c r="J265" i="16" a="1"/>
  <c r="J265" i="16" s="1"/>
  <c r="F265" i="16" a="1"/>
  <c r="F265" i="16" s="1"/>
  <c r="J289" i="16" a="1"/>
  <c r="J289" i="16" s="1"/>
  <c r="F289" i="16" a="1"/>
  <c r="F289" i="16" s="1"/>
  <c r="J329" i="16" a="1"/>
  <c r="J329" i="16" s="1"/>
  <c r="F329" i="16" a="1"/>
  <c r="F329" i="16" s="1"/>
  <c r="J361" i="16" a="1"/>
  <c r="J361" i="16" s="1"/>
  <c r="F361" i="16" a="1"/>
  <c r="F361" i="16" s="1"/>
  <c r="J373" i="16" a="1"/>
  <c r="J373" i="16" s="1"/>
  <c r="F373" i="16" a="1"/>
  <c r="F373" i="16" s="1"/>
  <c r="J386" i="16" a="1"/>
  <c r="J386" i="16" s="1"/>
  <c r="F386" i="16" a="1"/>
  <c r="F386" i="16" s="1"/>
  <c r="J417" i="16" a="1"/>
  <c r="J417" i="16" s="1"/>
  <c r="F417" i="16" a="1"/>
  <c r="F417" i="16" s="1"/>
  <c r="F138" i="16" a="1"/>
  <c r="F138" i="16" s="1"/>
  <c r="F141" i="16" a="1"/>
  <c r="F141" i="16" s="1"/>
  <c r="F170" i="16" a="1"/>
  <c r="F170" i="16" s="1"/>
  <c r="F173" i="16" a="1"/>
  <c r="F173" i="16" s="1"/>
  <c r="F202" i="16" a="1"/>
  <c r="F202" i="16" s="1"/>
  <c r="F205" i="16" a="1"/>
  <c r="F205" i="16" s="1"/>
  <c r="F234" i="16" a="1"/>
  <c r="F234" i="16" s="1"/>
  <c r="F237" i="16" a="1"/>
  <c r="F237" i="16" s="1"/>
  <c r="F250" i="16" a="1"/>
  <c r="F250" i="16" s="1"/>
  <c r="J252" i="16" a="1"/>
  <c r="J252" i="16" s="1"/>
  <c r="F252" i="16" a="1"/>
  <c r="F252" i="16" s="1"/>
  <c r="J274" i="16" a="1"/>
  <c r="J274" i="16" s="1"/>
  <c r="F274" i="16" a="1"/>
  <c r="F274" i="16" s="1"/>
  <c r="F324" i="16" a="1"/>
  <c r="F324" i="16" s="1"/>
  <c r="J324" i="16" a="1"/>
  <c r="J324" i="16" s="1"/>
  <c r="F337" i="16" a="1"/>
  <c r="F337" i="16" s="1"/>
  <c r="J337" i="16" a="1"/>
  <c r="J337" i="16" s="1"/>
  <c r="F353" i="16" a="1"/>
  <c r="F353" i="16" s="1"/>
  <c r="F36" i="16" a="1"/>
  <c r="F36" i="16" s="1"/>
  <c r="F40" i="16" a="1"/>
  <c r="F40" i="16" s="1"/>
  <c r="F44" i="16" a="1"/>
  <c r="F44" i="16" s="1"/>
  <c r="F48" i="16" a="1"/>
  <c r="F48" i="16" s="1"/>
  <c r="F52" i="16" a="1"/>
  <c r="F52" i="16" s="1"/>
  <c r="F56" i="16" a="1"/>
  <c r="F56" i="16" s="1"/>
  <c r="F60" i="16" a="1"/>
  <c r="F60" i="16" s="1"/>
  <c r="F64" i="16" a="1"/>
  <c r="F64" i="16" s="1"/>
  <c r="F68" i="16" a="1"/>
  <c r="F68" i="16" s="1"/>
  <c r="F72" i="16" a="1"/>
  <c r="F72" i="16" s="1"/>
  <c r="F76" i="16" a="1"/>
  <c r="F76" i="16" s="1"/>
  <c r="F80" i="16" a="1"/>
  <c r="F80" i="16" s="1"/>
  <c r="F84" i="16" a="1"/>
  <c r="F84" i="16" s="1"/>
  <c r="F88" i="16" a="1"/>
  <c r="F88" i="16" s="1"/>
  <c r="F92" i="16" a="1"/>
  <c r="F92" i="16" s="1"/>
  <c r="F96" i="16" a="1"/>
  <c r="F96" i="16" s="1"/>
  <c r="F100" i="16" a="1"/>
  <c r="F100" i="16" s="1"/>
  <c r="F104" i="16" a="1"/>
  <c r="F104" i="16" s="1"/>
  <c r="F108" i="16" a="1"/>
  <c r="F108" i="16" s="1"/>
  <c r="F126" i="16" a="1"/>
  <c r="F126" i="16" s="1"/>
  <c r="F129" i="16" a="1"/>
  <c r="F129" i="16" s="1"/>
  <c r="F132" i="16" a="1"/>
  <c r="F132" i="16" s="1"/>
  <c r="F135" i="16" a="1"/>
  <c r="F135" i="16" s="1"/>
  <c r="F158" i="16" a="1"/>
  <c r="F158" i="16" s="1"/>
  <c r="F161" i="16" a="1"/>
  <c r="F161" i="16" s="1"/>
  <c r="F164" i="16" a="1"/>
  <c r="F164" i="16" s="1"/>
  <c r="F167" i="16" a="1"/>
  <c r="F167" i="16" s="1"/>
  <c r="F190" i="16" a="1"/>
  <c r="F190" i="16" s="1"/>
  <c r="F193" i="16" a="1"/>
  <c r="F193" i="16" s="1"/>
  <c r="F196" i="16" a="1"/>
  <c r="F196" i="16" s="1"/>
  <c r="F199" i="16" a="1"/>
  <c r="F199" i="16" s="1"/>
  <c r="F222" i="16" a="1"/>
  <c r="F222" i="16" s="1"/>
  <c r="F225" i="16" a="1"/>
  <c r="F225" i="16" s="1"/>
  <c r="F228" i="16" a="1"/>
  <c r="F228" i="16" s="1"/>
  <c r="F231" i="16" a="1"/>
  <c r="F231" i="16" s="1"/>
  <c r="F256" i="16" a="1"/>
  <c r="F256" i="16" s="1"/>
  <c r="F262" i="16" a="1"/>
  <c r="F262" i="16" s="1"/>
  <c r="F279" i="16" a="1"/>
  <c r="F279" i="16" s="1"/>
  <c r="J320" i="16" a="1"/>
  <c r="J320" i="16" s="1"/>
  <c r="F320" i="16" a="1"/>
  <c r="F320" i="16" s="1"/>
  <c r="J325" i="16" a="1"/>
  <c r="J325" i="16" s="1"/>
  <c r="F325" i="16" a="1"/>
  <c r="F325" i="16" s="1"/>
  <c r="F422" i="16" a="1"/>
  <c r="F422" i="16" s="1"/>
  <c r="J422" i="16" a="1"/>
  <c r="J422" i="16" s="1"/>
  <c r="F3" i="16" a="1"/>
  <c r="F3" i="16" s="1"/>
  <c r="F7" i="16" a="1"/>
  <c r="F7" i="16" s="1"/>
  <c r="F11" i="16" a="1"/>
  <c r="F11" i="16" s="1"/>
  <c r="F15" i="16" a="1"/>
  <c r="F15" i="16" s="1"/>
  <c r="F19" i="16" a="1"/>
  <c r="F19" i="16" s="1"/>
  <c r="F23" i="16" a="1"/>
  <c r="F23" i="16" s="1"/>
  <c r="F27" i="16" a="1"/>
  <c r="F27" i="16" s="1"/>
  <c r="F31" i="16" a="1"/>
  <c r="F31" i="16" s="1"/>
  <c r="F35" i="16" a="1"/>
  <c r="F35" i="16" s="1"/>
  <c r="F120" i="16" a="1"/>
  <c r="F120" i="16" s="1"/>
  <c r="F123" i="16" a="1"/>
  <c r="F123" i="16" s="1"/>
  <c r="F152" i="16" a="1"/>
  <c r="F152" i="16" s="1"/>
  <c r="F155" i="16" a="1"/>
  <c r="F155" i="16" s="1"/>
  <c r="F184" i="16" a="1"/>
  <c r="F184" i="16" s="1"/>
  <c r="F187" i="16" a="1"/>
  <c r="F187" i="16" s="1"/>
  <c r="F216" i="16" a="1"/>
  <c r="F216" i="16" s="1"/>
  <c r="F219" i="16" a="1"/>
  <c r="F219" i="16" s="1"/>
  <c r="F245" i="16" a="1"/>
  <c r="F245" i="16" s="1"/>
  <c r="J259" i="16" a="1"/>
  <c r="J259" i="16" s="1"/>
  <c r="F259" i="16" a="1"/>
  <c r="F259" i="16" s="1"/>
  <c r="J272" i="16" a="1"/>
  <c r="J272" i="16" s="1"/>
  <c r="F272" i="16" a="1"/>
  <c r="F272" i="16" s="1"/>
  <c r="J280" i="16" a="1"/>
  <c r="J280" i="16" s="1"/>
  <c r="F280" i="16" a="1"/>
  <c r="F280" i="16" s="1"/>
  <c r="J317" i="16" a="1"/>
  <c r="J317" i="16" s="1"/>
  <c r="F317" i="16" a="1"/>
  <c r="F317" i="16" s="1"/>
  <c r="J321" i="16" a="1"/>
  <c r="J321" i="16" s="1"/>
  <c r="F321" i="16" a="1"/>
  <c r="F321" i="16" s="1"/>
  <c r="J347" i="16" a="1"/>
  <c r="J347" i="16" s="1"/>
  <c r="F347" i="16" a="1"/>
  <c r="F347" i="16" s="1"/>
  <c r="J355" i="16" a="1"/>
  <c r="J355" i="16" s="1"/>
  <c r="F355" i="16" a="1"/>
  <c r="F355" i="16" s="1"/>
  <c r="J388" i="16" a="1"/>
  <c r="J388" i="16" s="1"/>
  <c r="F388" i="16" a="1"/>
  <c r="F388" i="16" s="1"/>
  <c r="J399" i="16" a="1"/>
  <c r="J399" i="16" s="1"/>
  <c r="F399" i="16" a="1"/>
  <c r="F399" i="16" s="1"/>
  <c r="F263" i="16" a="1"/>
  <c r="F263" i="16" s="1"/>
  <c r="F266" i="16" a="1"/>
  <c r="F266" i="16" s="1"/>
  <c r="J275" i="16" a="1"/>
  <c r="J275" i="16" s="1"/>
  <c r="J281" i="16" a="1"/>
  <c r="J281" i="16" s="1"/>
  <c r="F281" i="16" a="1"/>
  <c r="F281" i="16" s="1"/>
  <c r="J287" i="16" a="1"/>
  <c r="J287" i="16" s="1"/>
  <c r="F287" i="16" a="1"/>
  <c r="F287" i="16" s="1"/>
  <c r="F309" i="16" a="1"/>
  <c r="F309" i="16" s="1"/>
  <c r="J309" i="16" a="1"/>
  <c r="J309" i="16" s="1"/>
  <c r="J327" i="16" a="1"/>
  <c r="J327" i="16" s="1"/>
  <c r="F327" i="16" a="1"/>
  <c r="F327" i="16" s="1"/>
  <c r="F331" i="16" a="1"/>
  <c r="F331" i="16" s="1"/>
  <c r="J331" i="16" a="1"/>
  <c r="J331" i="16" s="1"/>
  <c r="J335" i="16" a="1"/>
  <c r="J335" i="16" s="1"/>
  <c r="F335" i="16" a="1"/>
  <c r="F335" i="16" s="1"/>
  <c r="J348" i="16" a="1"/>
  <c r="J348" i="16" s="1"/>
  <c r="F348" i="16" a="1"/>
  <c r="F348" i="16" s="1"/>
  <c r="J359" i="16" a="1"/>
  <c r="J359" i="16" s="1"/>
  <c r="F359" i="16" a="1"/>
  <c r="F359" i="16" s="1"/>
  <c r="J412" i="16" a="1"/>
  <c r="J412" i="16" s="1"/>
  <c r="F412" i="16" a="1"/>
  <c r="F412" i="16" s="1"/>
  <c r="F276" i="16" a="1"/>
  <c r="F276" i="16" s="1"/>
  <c r="J276" i="16" a="1"/>
  <c r="J276" i="16" s="1"/>
  <c r="F332" i="16" a="1"/>
  <c r="F332" i="16" s="1"/>
  <c r="J332" i="16" a="1"/>
  <c r="J332" i="16" s="1"/>
  <c r="J344" i="16" a="1"/>
  <c r="J344" i="16" s="1"/>
  <c r="F344" i="16" a="1"/>
  <c r="F344" i="16" s="1"/>
  <c r="J381" i="16" a="1"/>
  <c r="J381" i="16" s="1"/>
  <c r="F381" i="16" a="1"/>
  <c r="F381" i="16" s="1"/>
  <c r="J384" i="16" a="1"/>
  <c r="J384" i="16" s="1"/>
  <c r="F384" i="16" a="1"/>
  <c r="F384" i="16" s="1"/>
  <c r="J397" i="16" a="1"/>
  <c r="J397" i="16" s="1"/>
  <c r="F397" i="16" a="1"/>
  <c r="F397" i="16" s="1"/>
  <c r="J297" i="16" a="1"/>
  <c r="J297" i="16" s="1"/>
  <c r="F297" i="16" a="1"/>
  <c r="F297" i="16" s="1"/>
  <c r="F306" i="16" a="1"/>
  <c r="F306" i="16" s="1"/>
  <c r="J428" i="16" a="1"/>
  <c r="J428" i="16" s="1"/>
  <c r="F428" i="16" a="1"/>
  <c r="F428" i="16" s="1"/>
  <c r="F431" i="16" a="1"/>
  <c r="F431" i="16" s="1"/>
  <c r="J431" i="16" a="1"/>
  <c r="J431" i="16" s="1"/>
  <c r="J440" i="16" a="1"/>
  <c r="J440" i="16" s="1"/>
  <c r="F440" i="16" a="1"/>
  <c r="F440" i="16" s="1"/>
  <c r="J291" i="16" a="1"/>
  <c r="J291" i="16" s="1"/>
  <c r="F291" i="16" a="1"/>
  <c r="F291" i="16" s="1"/>
  <c r="J308" i="16" a="1"/>
  <c r="J308" i="16" s="1"/>
  <c r="F339" i="16" a="1"/>
  <c r="F339" i="16" s="1"/>
  <c r="F346" i="16" a="1"/>
  <c r="F346" i="16" s="1"/>
  <c r="J358" i="16" a="1"/>
  <c r="J358" i="16" s="1"/>
  <c r="F358" i="16" a="1"/>
  <c r="F358" i="16" s="1"/>
  <c r="J369" i="16" a="1"/>
  <c r="J369" i="16" s="1"/>
  <c r="F407" i="16" a="1"/>
  <c r="F407" i="16" s="1"/>
  <c r="F420" i="16" a="1"/>
  <c r="F420" i="16" s="1"/>
  <c r="J420" i="16" a="1"/>
  <c r="J420" i="16" s="1"/>
  <c r="J441" i="16" a="1"/>
  <c r="J441" i="16" s="1"/>
  <c r="F441" i="16" a="1"/>
  <c r="F441" i="16" s="1"/>
  <c r="J444" i="16" a="1"/>
  <c r="J444" i="16" s="1"/>
  <c r="F444" i="16" a="1"/>
  <c r="F444" i="16" s="1"/>
  <c r="F295" i="16" a="1"/>
  <c r="F295" i="16" s="1"/>
  <c r="F301" i="16" a="1"/>
  <c r="F301" i="16" s="1"/>
  <c r="F350" i="16" a="1"/>
  <c r="F350" i="16" s="1"/>
  <c r="F354" i="16" a="1"/>
  <c r="F354" i="16" s="1"/>
  <c r="F362" i="16" a="1"/>
  <c r="F362" i="16" s="1"/>
  <c r="F375" i="16" a="1"/>
  <c r="F375" i="16" s="1"/>
  <c r="F393" i="16" a="1"/>
  <c r="F393" i="16" s="1"/>
  <c r="F395" i="16" a="1"/>
  <c r="F395" i="16" s="1"/>
  <c r="J402" i="16" a="1"/>
  <c r="J402" i="16" s="1"/>
  <c r="F405" i="16" a="1"/>
  <c r="F405" i="16" s="1"/>
  <c r="J415" i="16" a="1"/>
  <c r="J415" i="16" s="1"/>
  <c r="F415" i="16" a="1"/>
  <c r="F415" i="16" s="1"/>
  <c r="F435" i="16" a="1"/>
  <c r="F435" i="16" s="1"/>
  <c r="J435" i="16" a="1"/>
  <c r="J435" i="16" s="1"/>
  <c r="F438" i="16" a="1"/>
  <c r="F438" i="16" s="1"/>
  <c r="J438" i="16" a="1"/>
  <c r="J438" i="16" s="1"/>
  <c r="F312" i="16" a="1"/>
  <c r="F312" i="16" s="1"/>
  <c r="J326" i="16" a="1"/>
  <c r="J326" i="16" s="1"/>
  <c r="F326" i="16" a="1"/>
  <c r="F326" i="16" s="1"/>
  <c r="F341" i="16" a="1"/>
  <c r="F341" i="16" s="1"/>
  <c r="F352" i="16" a="1"/>
  <c r="F352" i="16" s="1"/>
  <c r="F356" i="16" a="1"/>
  <c r="F356" i="16" s="1"/>
  <c r="J364" i="16" a="1"/>
  <c r="J364" i="16" s="1"/>
  <c r="F377" i="16" a="1"/>
  <c r="F377" i="16" s="1"/>
  <c r="J387" i="16" a="1"/>
  <c r="J387" i="16" s="1"/>
  <c r="F387" i="16" a="1"/>
  <c r="F387" i="16" s="1"/>
  <c r="J421" i="16" a="1"/>
  <c r="J421" i="16" s="1"/>
  <c r="F421" i="16" a="1"/>
  <c r="F421" i="16" s="1"/>
  <c r="J432" i="16" a="1"/>
  <c r="J432" i="16" s="1"/>
  <c r="F432" i="16" a="1"/>
  <c r="F432" i="16" s="1"/>
  <c r="F411" i="16" a="1"/>
  <c r="F411" i="16" s="1"/>
  <c r="J411" i="16" a="1"/>
  <c r="J411" i="16" s="1"/>
  <c r="J267" i="16" a="1"/>
  <c r="J267" i="16" s="1"/>
  <c r="J294" i="16" a="1"/>
  <c r="J294" i="16" s="1"/>
  <c r="F294" i="16" a="1"/>
  <c r="F294" i="16" s="1"/>
  <c r="J403" i="16" a="1"/>
  <c r="J403" i="16" s="1"/>
  <c r="J424" i="16" a="1"/>
  <c r="J424" i="16" s="1"/>
  <c r="F424" i="16" a="1"/>
  <c r="F424" i="16" s="1"/>
  <c r="F427" i="16" a="1"/>
  <c r="F427" i="16" s="1"/>
  <c r="J427" i="16" a="1"/>
  <c r="J427" i="16" s="1"/>
  <c r="F430" i="16" a="1"/>
  <c r="F430" i="16" s="1"/>
  <c r="J430" i="16" a="1"/>
  <c r="J430" i="16" s="1"/>
  <c r="J436" i="16" a="1"/>
  <c r="J436" i="16" s="1"/>
  <c r="F436" i="16" a="1"/>
  <c r="F436" i="16" s="1"/>
  <c r="F446" i="16" a="1"/>
  <c r="F446" i="16" s="1"/>
  <c r="J446" i="16" a="1"/>
  <c r="J446" i="16" s="1"/>
  <c r="F34" i="24"/>
  <c r="C700" i="24"/>
  <c r="D700" i="24"/>
  <c r="F700" i="24" s="1"/>
  <c r="C451" i="24"/>
  <c r="E451" i="24"/>
  <c r="E69" i="24"/>
  <c r="F69" i="24" s="1"/>
  <c r="C69" i="24"/>
  <c r="E138" i="24"/>
  <c r="C138" i="24"/>
  <c r="E141" i="24"/>
  <c r="F141" i="24" s="1"/>
  <c r="C141" i="24"/>
  <c r="F18" i="24"/>
  <c r="F82" i="24"/>
  <c r="F194" i="24"/>
  <c r="E202" i="24"/>
  <c r="C202" i="24"/>
  <c r="E205" i="24"/>
  <c r="F205" i="24" s="1"/>
  <c r="C205" i="24"/>
  <c r="F66" i="24"/>
  <c r="E82" i="24"/>
  <c r="C82" i="24"/>
  <c r="F99" i="24"/>
  <c r="E130" i="24"/>
  <c r="F130" i="24" s="1"/>
  <c r="C130" i="24"/>
  <c r="F163" i="24"/>
  <c r="E194" i="24"/>
  <c r="C194" i="24"/>
  <c r="F227" i="24"/>
  <c r="F311" i="24"/>
  <c r="E350" i="24"/>
  <c r="F350" i="24" s="1"/>
  <c r="C350" i="24"/>
  <c r="C831" i="24"/>
  <c r="E831" i="24"/>
  <c r="D941" i="24"/>
  <c r="F941" i="24" s="1"/>
  <c r="C941" i="24"/>
  <c r="D957" i="24"/>
  <c r="F957" i="24" s="1"/>
  <c r="C957" i="24"/>
  <c r="D973" i="24"/>
  <c r="F973" i="24" s="1"/>
  <c r="C973" i="24"/>
  <c r="D989" i="24"/>
  <c r="F989" i="24" s="1"/>
  <c r="C989" i="24"/>
  <c r="D1005" i="24"/>
  <c r="F1005" i="24" s="1"/>
  <c r="C1005" i="24"/>
  <c r="D1021" i="24"/>
  <c r="F1021" i="24" s="1"/>
  <c r="C1021" i="24"/>
  <c r="D1037" i="24"/>
  <c r="F1037" i="24" s="1"/>
  <c r="C1037" i="24"/>
  <c r="F87" i="24"/>
  <c r="F138" i="24"/>
  <c r="F143" i="24"/>
  <c r="E146" i="24"/>
  <c r="C146" i="24"/>
  <c r="F202" i="24"/>
  <c r="F207" i="24"/>
  <c r="E210" i="24"/>
  <c r="C210" i="24"/>
  <c r="C343" i="24"/>
  <c r="E343" i="24"/>
  <c r="E675" i="24"/>
  <c r="C675" i="24"/>
  <c r="C688" i="24"/>
  <c r="D688" i="24"/>
  <c r="F688" i="24" s="1"/>
  <c r="E76" i="24"/>
  <c r="F76" i="24" s="1"/>
  <c r="C76" i="24"/>
  <c r="E90" i="24"/>
  <c r="F90" i="24" s="1"/>
  <c r="C90" i="24"/>
  <c r="F123" i="24"/>
  <c r="F146" i="24"/>
  <c r="C149" i="24"/>
  <c r="F151" i="24"/>
  <c r="E154" i="24"/>
  <c r="F154" i="24" s="1"/>
  <c r="C154" i="24"/>
  <c r="F187" i="24"/>
  <c r="F210" i="24"/>
  <c r="C213" i="24"/>
  <c r="F215" i="24"/>
  <c r="E218" i="24"/>
  <c r="F218" i="24" s="1"/>
  <c r="C218" i="24"/>
  <c r="F267" i="24"/>
  <c r="F282" i="24"/>
  <c r="F292" i="24"/>
  <c r="F343" i="24"/>
  <c r="E415" i="24"/>
  <c r="F415" i="24" s="1"/>
  <c r="C415" i="24"/>
  <c r="E9" i="24"/>
  <c r="F9" i="24" s="1"/>
  <c r="C9" i="24"/>
  <c r="E17" i="24"/>
  <c r="F17" i="24" s="1"/>
  <c r="C17" i="24"/>
  <c r="E25" i="24"/>
  <c r="F25" i="24" s="1"/>
  <c r="C25" i="24"/>
  <c r="E33" i="24"/>
  <c r="F33" i="24" s="1"/>
  <c r="C33" i="24"/>
  <c r="E41" i="24"/>
  <c r="F41" i="24" s="1"/>
  <c r="C41" i="24"/>
  <c r="E49" i="24"/>
  <c r="F49" i="24" s="1"/>
  <c r="C49" i="24"/>
  <c r="E57" i="24"/>
  <c r="F57" i="24" s="1"/>
  <c r="C57" i="24"/>
  <c r="E65" i="24"/>
  <c r="F65" i="24" s="1"/>
  <c r="C65" i="24"/>
  <c r="E98" i="24"/>
  <c r="C98" i="24"/>
  <c r="E162" i="24"/>
  <c r="F162" i="24" s="1"/>
  <c r="C162" i="24"/>
  <c r="E226" i="24"/>
  <c r="F226" i="24" s="1"/>
  <c r="C226" i="24"/>
  <c r="E278" i="24"/>
  <c r="F278" i="24" s="1"/>
  <c r="C278" i="24"/>
  <c r="E362" i="24"/>
  <c r="F362" i="24" s="1"/>
  <c r="C362" i="24"/>
  <c r="C15" i="24"/>
  <c r="C23" i="24"/>
  <c r="C31" i="24"/>
  <c r="C39" i="24"/>
  <c r="C47" i="24"/>
  <c r="C55" i="24"/>
  <c r="E74" i="24"/>
  <c r="C74" i="24"/>
  <c r="F98" i="24"/>
  <c r="C101" i="24"/>
  <c r="E106" i="24"/>
  <c r="F106" i="24" s="1"/>
  <c r="C106" i="24"/>
  <c r="F139" i="24"/>
  <c r="C165" i="24"/>
  <c r="E170" i="24"/>
  <c r="C170" i="24"/>
  <c r="F203" i="24"/>
  <c r="C229" i="24"/>
  <c r="E234" i="24"/>
  <c r="F234" i="24" s="1"/>
  <c r="C234" i="24"/>
  <c r="E252" i="24"/>
  <c r="C252" i="24"/>
  <c r="C276" i="24"/>
  <c r="E300" i="24"/>
  <c r="C300" i="24"/>
  <c r="F15" i="24"/>
  <c r="F23" i="24"/>
  <c r="F31" i="24"/>
  <c r="F39" i="24"/>
  <c r="F47" i="24"/>
  <c r="F55" i="24"/>
  <c r="F63" i="24"/>
  <c r="F74" i="24"/>
  <c r="E84" i="24"/>
  <c r="F84" i="24" s="1"/>
  <c r="C84" i="24"/>
  <c r="E114" i="24"/>
  <c r="F114" i="24" s="1"/>
  <c r="C114" i="24"/>
  <c r="F170" i="24"/>
  <c r="E178" i="24"/>
  <c r="C178" i="24"/>
  <c r="E242" i="24"/>
  <c r="F242" i="24" s="1"/>
  <c r="C242" i="24"/>
  <c r="F261" i="24"/>
  <c r="E271" i="24"/>
  <c r="C271" i="24"/>
  <c r="F300" i="24"/>
  <c r="E303" i="24"/>
  <c r="F303" i="24" s="1"/>
  <c r="C303" i="24"/>
  <c r="E318" i="24"/>
  <c r="F318" i="24" s="1"/>
  <c r="C318" i="24"/>
  <c r="C68" i="24"/>
  <c r="F79" i="24"/>
  <c r="F91" i="24"/>
  <c r="C117" i="24"/>
  <c r="F119" i="24"/>
  <c r="E122" i="24"/>
  <c r="F122" i="24" s="1"/>
  <c r="C122" i="24"/>
  <c r="F155" i="24"/>
  <c r="F178" i="24"/>
  <c r="C181" i="24"/>
  <c r="F183" i="24"/>
  <c r="E186" i="24"/>
  <c r="F186" i="24" s="1"/>
  <c r="C186" i="24"/>
  <c r="F219" i="24"/>
  <c r="C245" i="24"/>
  <c r="C250" i="24"/>
  <c r="E257" i="24"/>
  <c r="F257" i="24" s="1"/>
  <c r="C257" i="24"/>
  <c r="F271" i="24"/>
  <c r="C298" i="24"/>
  <c r="F364" i="24"/>
  <c r="E374" i="24"/>
  <c r="F374" i="24" s="1"/>
  <c r="C374" i="24"/>
  <c r="C396" i="24"/>
  <c r="E396" i="24"/>
  <c r="F396" i="24" s="1"/>
  <c r="F451" i="24"/>
  <c r="C459" i="24"/>
  <c r="E459" i="24"/>
  <c r="F459" i="24" s="1"/>
  <c r="C585" i="24"/>
  <c r="D585" i="24"/>
  <c r="F585" i="24" s="1"/>
  <c r="D657" i="24"/>
  <c r="F657" i="24" s="1"/>
  <c r="C657" i="24"/>
  <c r="F675" i="24"/>
  <c r="D686" i="24"/>
  <c r="F686" i="24" s="1"/>
  <c r="C686" i="24"/>
  <c r="E695" i="24"/>
  <c r="C695" i="24"/>
  <c r="E723" i="24"/>
  <c r="F723" i="24" s="1"/>
  <c r="C723" i="24"/>
  <c r="E763" i="24"/>
  <c r="F763" i="24" s="1"/>
  <c r="C763" i="24"/>
  <c r="F276" i="24"/>
  <c r="E316" i="24"/>
  <c r="F316" i="24" s="1"/>
  <c r="C316" i="24"/>
  <c r="F327" i="24"/>
  <c r="E334" i="24"/>
  <c r="F334" i="24" s="1"/>
  <c r="C334" i="24"/>
  <c r="F336" i="24"/>
  <c r="F369" i="24"/>
  <c r="C413" i="24"/>
  <c r="E431" i="24"/>
  <c r="F431" i="24" s="1"/>
  <c r="C431" i="24"/>
  <c r="C581" i="24"/>
  <c r="D581" i="24"/>
  <c r="F581" i="24" s="1"/>
  <c r="D653" i="24"/>
  <c r="F653" i="24" s="1"/>
  <c r="C653" i="24"/>
  <c r="C664" i="24"/>
  <c r="F252" i="24"/>
  <c r="E310" i="24"/>
  <c r="F310" i="24" s="1"/>
  <c r="C310" i="24"/>
  <c r="F329" i="24"/>
  <c r="E358" i="24"/>
  <c r="F358" i="24" s="1"/>
  <c r="C358" i="24"/>
  <c r="E367" i="24"/>
  <c r="F367" i="24" s="1"/>
  <c r="E397" i="24"/>
  <c r="C397" i="24"/>
  <c r="F408" i="24"/>
  <c r="E439" i="24"/>
  <c r="F439" i="24" s="1"/>
  <c r="C439" i="24"/>
  <c r="C497" i="24"/>
  <c r="D497" i="24"/>
  <c r="F497" i="24" s="1"/>
  <c r="C529" i="24"/>
  <c r="D529" i="24"/>
  <c r="F529" i="24" s="1"/>
  <c r="C92" i="24"/>
  <c r="C100" i="24"/>
  <c r="C108" i="24"/>
  <c r="C116" i="24"/>
  <c r="C124" i="24"/>
  <c r="C132" i="24"/>
  <c r="C140" i="24"/>
  <c r="C148" i="24"/>
  <c r="C156" i="24"/>
  <c r="C164" i="24"/>
  <c r="C172" i="24"/>
  <c r="C180" i="24"/>
  <c r="C188" i="24"/>
  <c r="C196" i="24"/>
  <c r="C204" i="24"/>
  <c r="C212" i="24"/>
  <c r="C220" i="24"/>
  <c r="C228" i="24"/>
  <c r="C236" i="24"/>
  <c r="C244" i="24"/>
  <c r="C268" i="24"/>
  <c r="C273" i="24"/>
  <c r="C284" i="24"/>
  <c r="C295" i="24"/>
  <c r="C319" i="24"/>
  <c r="C370" i="24"/>
  <c r="F372" i="24"/>
  <c r="E382" i="24"/>
  <c r="F382" i="24" s="1"/>
  <c r="C382" i="24"/>
  <c r="F389" i="24"/>
  <c r="C394" i="24"/>
  <c r="E429" i="24"/>
  <c r="F429" i="24" s="1"/>
  <c r="C429" i="24"/>
  <c r="E437" i="24"/>
  <c r="C437" i="24"/>
  <c r="E442" i="24"/>
  <c r="F442" i="24" s="1"/>
  <c r="C442" i="24"/>
  <c r="E482" i="24"/>
  <c r="F482" i="24" s="1"/>
  <c r="C482" i="24"/>
  <c r="D493" i="24"/>
  <c r="F493" i="24" s="1"/>
  <c r="C493" i="24"/>
  <c r="C524" i="24"/>
  <c r="E524" i="24"/>
  <c r="E527" i="24"/>
  <c r="F527" i="24" s="1"/>
  <c r="C527" i="24"/>
  <c r="C73" i="24"/>
  <c r="C81" i="24"/>
  <c r="C89" i="24"/>
  <c r="C97" i="24"/>
  <c r="C105" i="24"/>
  <c r="C113" i="24"/>
  <c r="C121" i="24"/>
  <c r="C129" i="24"/>
  <c r="C137" i="24"/>
  <c r="C145" i="24"/>
  <c r="C153" i="24"/>
  <c r="C161" i="24"/>
  <c r="C169" i="24"/>
  <c r="C177" i="24"/>
  <c r="C185" i="24"/>
  <c r="C193" i="24"/>
  <c r="C201" i="24"/>
  <c r="C209" i="24"/>
  <c r="C217" i="24"/>
  <c r="C225" i="24"/>
  <c r="C233" i="24"/>
  <c r="C241" i="24"/>
  <c r="C249" i="24"/>
  <c r="C263" i="24"/>
  <c r="F268" i="24"/>
  <c r="C270" i="24"/>
  <c r="F284" i="24"/>
  <c r="C286" i="24"/>
  <c r="E308" i="24"/>
  <c r="C308" i="24"/>
  <c r="F319" i="24"/>
  <c r="E326" i="24"/>
  <c r="F326" i="24" s="1"/>
  <c r="C326" i="24"/>
  <c r="C330" i="24"/>
  <c r="F332" i="24"/>
  <c r="E342" i="24"/>
  <c r="F342" i="24" s="1"/>
  <c r="C342" i="24"/>
  <c r="F344" i="24"/>
  <c r="E351" i="24"/>
  <c r="F351" i="24" s="1"/>
  <c r="F377" i="24"/>
  <c r="F419" i="24"/>
  <c r="D489" i="24"/>
  <c r="F489" i="24" s="1"/>
  <c r="C489" i="24"/>
  <c r="F524" i="24"/>
  <c r="C540" i="24"/>
  <c r="E540" i="24"/>
  <c r="F540" i="24" s="1"/>
  <c r="D597" i="24"/>
  <c r="F597" i="24" s="1"/>
  <c r="C597" i="24"/>
  <c r="D601" i="24"/>
  <c r="F601" i="24" s="1"/>
  <c r="C601" i="24"/>
  <c r="E275" i="24"/>
  <c r="F275" i="24" s="1"/>
  <c r="E302" i="24"/>
  <c r="F302" i="24" s="1"/>
  <c r="C302" i="24"/>
  <c r="C306" i="24"/>
  <c r="F308" i="24"/>
  <c r="F317" i="24"/>
  <c r="F321" i="24"/>
  <c r="F335" i="24"/>
  <c r="F337" i="24"/>
  <c r="E366" i="24"/>
  <c r="F366" i="24" s="1"/>
  <c r="C366" i="24"/>
  <c r="F368" i="24"/>
  <c r="E375" i="24"/>
  <c r="F375" i="24" s="1"/>
  <c r="E387" i="24"/>
  <c r="F387" i="24" s="1"/>
  <c r="F400" i="24"/>
  <c r="F417" i="24"/>
  <c r="E450" i="24"/>
  <c r="C450" i="24"/>
  <c r="D485" i="24"/>
  <c r="F485" i="24" s="1"/>
  <c r="C485" i="24"/>
  <c r="D534" i="24"/>
  <c r="F534" i="24" s="1"/>
  <c r="C534" i="24"/>
  <c r="D613" i="24"/>
  <c r="F613" i="24" s="1"/>
  <c r="C613" i="24"/>
  <c r="D617" i="24"/>
  <c r="F617" i="24" s="1"/>
  <c r="C617" i="24"/>
  <c r="E642" i="24"/>
  <c r="C642" i="24"/>
  <c r="F297" i="24"/>
  <c r="E324" i="24"/>
  <c r="F324" i="24" s="1"/>
  <c r="C324" i="24"/>
  <c r="F359" i="24"/>
  <c r="E383" i="24"/>
  <c r="F383" i="24" s="1"/>
  <c r="C383" i="24"/>
  <c r="F385" i="24"/>
  <c r="F390" i="24"/>
  <c r="F405" i="24"/>
  <c r="E410" i="24"/>
  <c r="C410" i="24"/>
  <c r="F443" i="24"/>
  <c r="E463" i="24"/>
  <c r="F463" i="24" s="1"/>
  <c r="C463" i="24"/>
  <c r="F483" i="24"/>
  <c r="D510" i="24"/>
  <c r="F510" i="24" s="1"/>
  <c r="C510" i="24"/>
  <c r="C516" i="24"/>
  <c r="E516" i="24"/>
  <c r="F394" i="24"/>
  <c r="F413" i="24"/>
  <c r="F461" i="24"/>
  <c r="F474" i="24"/>
  <c r="E479" i="24"/>
  <c r="F479" i="24" s="1"/>
  <c r="C479" i="24"/>
  <c r="D502" i="24"/>
  <c r="F502" i="24" s="1"/>
  <c r="C502" i="24"/>
  <c r="C508" i="24"/>
  <c r="E508" i="24"/>
  <c r="F516" i="24"/>
  <c r="C521" i="24"/>
  <c r="D521" i="24"/>
  <c r="F521" i="24" s="1"/>
  <c r="D546" i="24"/>
  <c r="F546" i="24" s="1"/>
  <c r="C546" i="24"/>
  <c r="C552" i="24"/>
  <c r="E552" i="24"/>
  <c r="F552" i="24" s="1"/>
  <c r="E574" i="24"/>
  <c r="F574" i="24" s="1"/>
  <c r="C574" i="24"/>
  <c r="D649" i="24"/>
  <c r="F649" i="24" s="1"/>
  <c r="C649" i="24"/>
  <c r="D660" i="24"/>
  <c r="F660" i="24" s="1"/>
  <c r="C660" i="24"/>
  <c r="F664" i="24"/>
  <c r="C684" i="24"/>
  <c r="D684" i="24"/>
  <c r="F684" i="24" s="1"/>
  <c r="F695" i="24"/>
  <c r="F759" i="24"/>
  <c r="C332" i="24"/>
  <c r="C340" i="24"/>
  <c r="C348" i="24"/>
  <c r="C356" i="24"/>
  <c r="C364" i="24"/>
  <c r="C372" i="24"/>
  <c r="C380" i="24"/>
  <c r="C389" i="24"/>
  <c r="C402" i="24"/>
  <c r="C426" i="24"/>
  <c r="F437" i="24"/>
  <c r="F448" i="24"/>
  <c r="F450" i="24"/>
  <c r="E455" i="24"/>
  <c r="F455" i="24" s="1"/>
  <c r="C455" i="24"/>
  <c r="C477" i="24"/>
  <c r="F508" i="24"/>
  <c r="C513" i="24"/>
  <c r="D513" i="24"/>
  <c r="F513" i="24" s="1"/>
  <c r="C519" i="24"/>
  <c r="C557" i="24"/>
  <c r="C594" i="24"/>
  <c r="F416" i="24"/>
  <c r="E471" i="24"/>
  <c r="F471" i="24" s="1"/>
  <c r="C471" i="24"/>
  <c r="C505" i="24"/>
  <c r="D505" i="24"/>
  <c r="F505" i="24" s="1"/>
  <c r="F557" i="24"/>
  <c r="E588" i="24"/>
  <c r="F588" i="24" s="1"/>
  <c r="C588" i="24"/>
  <c r="E646" i="24"/>
  <c r="F646" i="24" s="1"/>
  <c r="C646" i="24"/>
  <c r="F397" i="24"/>
  <c r="C399" i="24"/>
  <c r="F410" i="24"/>
  <c r="F440" i="24"/>
  <c r="E447" i="24"/>
  <c r="F447" i="24" s="1"/>
  <c r="C447" i="24"/>
  <c r="C469" i="24"/>
  <c r="F480" i="24"/>
  <c r="C503" i="24"/>
  <c r="D526" i="24"/>
  <c r="F526" i="24" s="1"/>
  <c r="C526" i="24"/>
  <c r="C549" i="24"/>
  <c r="D549" i="24"/>
  <c r="F549" i="24" s="1"/>
  <c r="F554" i="24"/>
  <c r="C566" i="24"/>
  <c r="E568" i="24"/>
  <c r="F568" i="24" s="1"/>
  <c r="C568" i="24"/>
  <c r="F577" i="24"/>
  <c r="C610" i="24"/>
  <c r="E423" i="24"/>
  <c r="F423" i="24" s="1"/>
  <c r="C423" i="24"/>
  <c r="E427" i="24"/>
  <c r="F427" i="24" s="1"/>
  <c r="F469" i="24"/>
  <c r="D499" i="24"/>
  <c r="F499" i="24" s="1"/>
  <c r="C499" i="24"/>
  <c r="F503" i="24"/>
  <c r="D518" i="24"/>
  <c r="F518" i="24" s="1"/>
  <c r="C518" i="24"/>
  <c r="C532" i="24"/>
  <c r="E532" i="24"/>
  <c r="F532" i="24" s="1"/>
  <c r="C537" i="24"/>
  <c r="D537" i="24"/>
  <c r="F537" i="24" s="1"/>
  <c r="E564" i="24"/>
  <c r="F564" i="24" s="1"/>
  <c r="C564" i="24"/>
  <c r="F566" i="24"/>
  <c r="D629" i="24"/>
  <c r="F629" i="24" s="1"/>
  <c r="C629" i="24"/>
  <c r="F631" i="24"/>
  <c r="D633" i="24"/>
  <c r="F633" i="24" s="1"/>
  <c r="C633" i="24"/>
  <c r="E572" i="24"/>
  <c r="F572" i="24" s="1"/>
  <c r="C572" i="24"/>
  <c r="F594" i="24"/>
  <c r="F610" i="24"/>
  <c r="F626" i="24"/>
  <c r="F642" i="24"/>
  <c r="D682" i="24"/>
  <c r="F682" i="24" s="1"/>
  <c r="C682" i="24"/>
  <c r="F721" i="24"/>
  <c r="C541" i="24"/>
  <c r="C565" i="24"/>
  <c r="E576" i="24"/>
  <c r="F576" i="24" s="1"/>
  <c r="C576" i="24"/>
  <c r="C578" i="24"/>
  <c r="C589" i="24"/>
  <c r="C598" i="24"/>
  <c r="D605" i="24"/>
  <c r="F605" i="24" s="1"/>
  <c r="C605" i="24"/>
  <c r="C614" i="24"/>
  <c r="D621" i="24"/>
  <c r="F621" i="24" s="1"/>
  <c r="C621" i="24"/>
  <c r="C630" i="24"/>
  <c r="D637" i="24"/>
  <c r="F637" i="24" s="1"/>
  <c r="C637" i="24"/>
  <c r="C650" i="24"/>
  <c r="C654" i="24"/>
  <c r="E667" i="24"/>
  <c r="F667" i="24" s="1"/>
  <c r="C667" i="24"/>
  <c r="F739" i="24"/>
  <c r="E544" i="24"/>
  <c r="F544" i="24" s="1"/>
  <c r="C553" i="24"/>
  <c r="D561" i="24"/>
  <c r="F561" i="24" s="1"/>
  <c r="C569" i="24"/>
  <c r="E580" i="24"/>
  <c r="F580" i="24" s="1"/>
  <c r="C580" i="24"/>
  <c r="F598" i="24"/>
  <c r="F614" i="24"/>
  <c r="F630" i="24"/>
  <c r="F650" i="24"/>
  <c r="F654" i="24"/>
  <c r="F680" i="24"/>
  <c r="C704" i="24"/>
  <c r="F708" i="24"/>
  <c r="E739" i="24"/>
  <c r="C739" i="24"/>
  <c r="F589" i="24"/>
  <c r="D593" i="24"/>
  <c r="F593" i="24" s="1"/>
  <c r="C593" i="24"/>
  <c r="C602" i="24"/>
  <c r="D609" i="24"/>
  <c r="F609" i="24" s="1"/>
  <c r="C609" i="24"/>
  <c r="C618" i="24"/>
  <c r="D625" i="24"/>
  <c r="F625" i="24" s="1"/>
  <c r="C625" i="24"/>
  <c r="D641" i="24"/>
  <c r="F641" i="24" s="1"/>
  <c r="C641" i="24"/>
  <c r="C672" i="24"/>
  <c r="D672" i="24"/>
  <c r="F672" i="24" s="1"/>
  <c r="C498" i="24"/>
  <c r="E536" i="24"/>
  <c r="F536" i="24" s="1"/>
  <c r="C545" i="24"/>
  <c r="D553" i="24"/>
  <c r="F553" i="24" s="1"/>
  <c r="D569" i="24"/>
  <c r="F569" i="24" s="1"/>
  <c r="C577" i="24"/>
  <c r="E584" i="24"/>
  <c r="F584" i="24" s="1"/>
  <c r="C584" i="24"/>
  <c r="C586" i="24"/>
  <c r="F602" i="24"/>
  <c r="F618" i="24"/>
  <c r="F634" i="24"/>
  <c r="F643" i="24"/>
  <c r="D645" i="24"/>
  <c r="F645" i="24" s="1"/>
  <c r="C645" i="24"/>
  <c r="F661" i="24"/>
  <c r="C728" i="24"/>
  <c r="F737" i="24"/>
  <c r="F804" i="24"/>
  <c r="F831" i="24"/>
  <c r="D690" i="24"/>
  <c r="F690" i="24" s="1"/>
  <c r="C690" i="24"/>
  <c r="F704" i="24"/>
  <c r="E719" i="24"/>
  <c r="F719" i="24" s="1"/>
  <c r="C719" i="24"/>
  <c r="F728" i="24"/>
  <c r="E747" i="24"/>
  <c r="F747" i="24" s="1"/>
  <c r="C747" i="24"/>
  <c r="E759" i="24"/>
  <c r="C759" i="24"/>
  <c r="F812" i="24"/>
  <c r="C839" i="24"/>
  <c r="E839" i="24"/>
  <c r="E715" i="24"/>
  <c r="F715" i="24" s="1"/>
  <c r="C715" i="24"/>
  <c r="E735" i="24"/>
  <c r="F735" i="24" s="1"/>
  <c r="C735" i="24"/>
  <c r="F784" i="24"/>
  <c r="F839" i="24"/>
  <c r="C663" i="24"/>
  <c r="C669" i="24"/>
  <c r="D692" i="24"/>
  <c r="F692" i="24" s="1"/>
  <c r="D696" i="24"/>
  <c r="F696" i="24" s="1"/>
  <c r="E711" i="24"/>
  <c r="F711" i="24" s="1"/>
  <c r="C711" i="24"/>
  <c r="C720" i="24"/>
  <c r="F731" i="24"/>
  <c r="C736" i="24"/>
  <c r="E755" i="24"/>
  <c r="F755" i="24" s="1"/>
  <c r="C755" i="24"/>
  <c r="F770" i="24"/>
  <c r="F792" i="24"/>
  <c r="E825" i="24"/>
  <c r="F825" i="24" s="1"/>
  <c r="C825" i="24"/>
  <c r="C592" i="24"/>
  <c r="C662" i="24"/>
  <c r="D666" i="24"/>
  <c r="F666" i="24" s="1"/>
  <c r="C668" i="24"/>
  <c r="D674" i="24"/>
  <c r="F674" i="24" s="1"/>
  <c r="C676" i="24"/>
  <c r="E707" i="24"/>
  <c r="F707" i="24" s="1"/>
  <c r="C707" i="24"/>
  <c r="C716" i="24"/>
  <c r="E731" i="24"/>
  <c r="C731" i="24"/>
  <c r="F743" i="24"/>
  <c r="E773" i="24"/>
  <c r="F773" i="24" s="1"/>
  <c r="C773" i="24"/>
  <c r="C835" i="24"/>
  <c r="E835" i="24"/>
  <c r="F835" i="24" s="1"/>
  <c r="E703" i="24"/>
  <c r="F703" i="24" s="1"/>
  <c r="C703" i="24"/>
  <c r="C712" i="24"/>
  <c r="F727" i="24"/>
  <c r="C732" i="24"/>
  <c r="E743" i="24"/>
  <c r="C743" i="24"/>
  <c r="F751" i="24"/>
  <c r="E776" i="24"/>
  <c r="F776" i="24" s="1"/>
  <c r="C776" i="24"/>
  <c r="F808" i="24"/>
  <c r="C658" i="24"/>
  <c r="C670" i="24"/>
  <c r="D678" i="24"/>
  <c r="F678" i="24" s="1"/>
  <c r="C678" i="24"/>
  <c r="C680" i="24"/>
  <c r="E699" i="24"/>
  <c r="F699" i="24" s="1"/>
  <c r="C699" i="24"/>
  <c r="C708" i="24"/>
  <c r="E727" i="24"/>
  <c r="C727" i="24"/>
  <c r="E751" i="24"/>
  <c r="C751" i="24"/>
  <c r="D779" i="24"/>
  <c r="F779" i="24" s="1"/>
  <c r="C779" i="24"/>
  <c r="C843" i="24"/>
  <c r="E843" i="24"/>
  <c r="F843" i="24" s="1"/>
  <c r="E829" i="24"/>
  <c r="F829" i="24" s="1"/>
  <c r="C829" i="24"/>
  <c r="E833" i="24"/>
  <c r="F833" i="24" s="1"/>
  <c r="C833" i="24"/>
  <c r="E837" i="24"/>
  <c r="F837" i="24" s="1"/>
  <c r="C837" i="24"/>
  <c r="E841" i="24"/>
  <c r="F841" i="24" s="1"/>
  <c r="C841" i="24"/>
  <c r="E845" i="24"/>
  <c r="F845" i="24" s="1"/>
  <c r="C845" i="24"/>
  <c r="C854" i="24"/>
  <c r="F858" i="24"/>
  <c r="C870" i="24"/>
  <c r="F874" i="24"/>
  <c r="F896" i="24"/>
  <c r="F904" i="24"/>
  <c r="F912" i="24"/>
  <c r="F920" i="24"/>
  <c r="C785" i="24"/>
  <c r="C793" i="24"/>
  <c r="C801" i="24"/>
  <c r="C809" i="24"/>
  <c r="C817" i="24"/>
  <c r="F881" i="24"/>
  <c r="C694" i="24"/>
  <c r="C698" i="24"/>
  <c r="C702" i="24"/>
  <c r="C706" i="24"/>
  <c r="C710" i="24"/>
  <c r="C714" i="24"/>
  <c r="C718" i="24"/>
  <c r="C722" i="24"/>
  <c r="C726" i="24"/>
  <c r="C730" i="24"/>
  <c r="C734" i="24"/>
  <c r="C738" i="24"/>
  <c r="C742" i="24"/>
  <c r="C746" i="24"/>
  <c r="C750" i="24"/>
  <c r="C754" i="24"/>
  <c r="C758" i="24"/>
  <c r="C762" i="24"/>
  <c r="D766" i="24"/>
  <c r="F766" i="24" s="1"/>
  <c r="C772" i="24"/>
  <c r="D782" i="24"/>
  <c r="F782" i="24" s="1"/>
  <c r="D790" i="24"/>
  <c r="F790" i="24" s="1"/>
  <c r="D798" i="24"/>
  <c r="F798" i="24" s="1"/>
  <c r="D806" i="24"/>
  <c r="F806" i="24" s="1"/>
  <c r="D814" i="24"/>
  <c r="F814" i="24" s="1"/>
  <c r="C816" i="24"/>
  <c r="D822" i="24"/>
  <c r="F822" i="24" s="1"/>
  <c r="C826" i="24"/>
  <c r="C850" i="24"/>
  <c r="F854" i="24"/>
  <c r="C866" i="24"/>
  <c r="F870" i="24"/>
  <c r="C775" i="24"/>
  <c r="C787" i="24"/>
  <c r="C795" i="24"/>
  <c r="C803" i="24"/>
  <c r="C811" i="24"/>
  <c r="C830" i="24"/>
  <c r="C834" i="24"/>
  <c r="C838" i="24"/>
  <c r="C842" i="24"/>
  <c r="C846" i="24"/>
  <c r="F859" i="24"/>
  <c r="E887" i="24"/>
  <c r="F887" i="24" s="1"/>
  <c r="C887" i="24"/>
  <c r="E895" i="24"/>
  <c r="F895" i="24" s="1"/>
  <c r="C895" i="24"/>
  <c r="E903" i="24"/>
  <c r="C903" i="24"/>
  <c r="E911" i="24"/>
  <c r="C911" i="24"/>
  <c r="E919" i="24"/>
  <c r="C919" i="24"/>
  <c r="C789" i="24"/>
  <c r="C797" i="24"/>
  <c r="C805" i="24"/>
  <c r="C813" i="24"/>
  <c r="C821" i="24"/>
  <c r="F830" i="24"/>
  <c r="F834" i="24"/>
  <c r="F838" i="24"/>
  <c r="F842" i="24"/>
  <c r="F846" i="24"/>
  <c r="F871" i="24"/>
  <c r="F892" i="24"/>
  <c r="F900" i="24"/>
  <c r="F903" i="24"/>
  <c r="F908" i="24"/>
  <c r="F911" i="24"/>
  <c r="F916" i="24"/>
  <c r="F919" i="24"/>
  <c r="C770" i="24"/>
  <c r="D774" i="24"/>
  <c r="F774" i="24" s="1"/>
  <c r="D786" i="24"/>
  <c r="F786" i="24" s="1"/>
  <c r="C788" i="24"/>
  <c r="D794" i="24"/>
  <c r="F794" i="24" s="1"/>
  <c r="C796" i="24"/>
  <c r="D802" i="24"/>
  <c r="F802" i="24" s="1"/>
  <c r="C804" i="24"/>
  <c r="D810" i="24"/>
  <c r="F810" i="24" s="1"/>
  <c r="C812" i="24"/>
  <c r="D818" i="24"/>
  <c r="F818" i="24" s="1"/>
  <c r="C823" i="24"/>
  <c r="C858" i="24"/>
  <c r="C874" i="24"/>
  <c r="E847" i="24"/>
  <c r="F847" i="24" s="1"/>
  <c r="E851" i="24"/>
  <c r="F851" i="24" s="1"/>
  <c r="E855" i="24"/>
  <c r="F855" i="24" s="1"/>
  <c r="E859" i="24"/>
  <c r="E863" i="24"/>
  <c r="F863" i="24" s="1"/>
  <c r="E867" i="24"/>
  <c r="F867" i="24" s="1"/>
  <c r="E871" i="24"/>
  <c r="E875" i="24"/>
  <c r="F875" i="24" s="1"/>
  <c r="E879" i="24"/>
  <c r="F879" i="24" s="1"/>
  <c r="C881" i="24"/>
  <c r="C884" i="24"/>
  <c r="C892" i="24"/>
  <c r="C900" i="24"/>
  <c r="C908" i="24"/>
  <c r="C916" i="24"/>
  <c r="D937" i="24"/>
  <c r="F937" i="24" s="1"/>
  <c r="C937" i="24"/>
  <c r="D953" i="24"/>
  <c r="F953" i="24" s="1"/>
  <c r="C953" i="24"/>
  <c r="D969" i="24"/>
  <c r="F969" i="24" s="1"/>
  <c r="C969" i="24"/>
  <c r="D985" i="24"/>
  <c r="F985" i="24" s="1"/>
  <c r="C985" i="24"/>
  <c r="D1001" i="24"/>
  <c r="F1001" i="24" s="1"/>
  <c r="C1001" i="24"/>
  <c r="D1017" i="24"/>
  <c r="F1017" i="24" s="1"/>
  <c r="C1017" i="24"/>
  <c r="F1022" i="24"/>
  <c r="D1033" i="24"/>
  <c r="F1033" i="24" s="1"/>
  <c r="C1033" i="24"/>
  <c r="F1035" i="24"/>
  <c r="F1038" i="24"/>
  <c r="C849" i="24"/>
  <c r="C853" i="24"/>
  <c r="C857" i="24"/>
  <c r="C861" i="24"/>
  <c r="C865" i="24"/>
  <c r="C869" i="24"/>
  <c r="C873" i="24"/>
  <c r="C877" i="24"/>
  <c r="D1045" i="24"/>
  <c r="F1045" i="24" s="1"/>
  <c r="C1045" i="24"/>
  <c r="C886" i="24"/>
  <c r="D889" i="24"/>
  <c r="F889" i="24" s="1"/>
  <c r="C894" i="24"/>
  <c r="D897" i="24"/>
  <c r="F897" i="24" s="1"/>
  <c r="C902" i="24"/>
  <c r="D905" i="24"/>
  <c r="F905" i="24" s="1"/>
  <c r="C910" i="24"/>
  <c r="D913" i="24"/>
  <c r="F913" i="24" s="1"/>
  <c r="C918" i="24"/>
  <c r="D933" i="24"/>
  <c r="F933" i="24" s="1"/>
  <c r="C933" i="24"/>
  <c r="D949" i="24"/>
  <c r="F949" i="24" s="1"/>
  <c r="C949" i="24"/>
  <c r="D965" i="24"/>
  <c r="F965" i="24" s="1"/>
  <c r="C965" i="24"/>
  <c r="D981" i="24"/>
  <c r="F981" i="24" s="1"/>
  <c r="C981" i="24"/>
  <c r="D997" i="24"/>
  <c r="F997" i="24" s="1"/>
  <c r="C997" i="24"/>
  <c r="D1013" i="24"/>
  <c r="F1013" i="24" s="1"/>
  <c r="C1013" i="24"/>
  <c r="D1029" i="24"/>
  <c r="F1029" i="24" s="1"/>
  <c r="C1029" i="24"/>
  <c r="C888" i="24"/>
  <c r="C896" i="24"/>
  <c r="C899" i="24"/>
  <c r="C907" i="24"/>
  <c r="C912" i="24"/>
  <c r="C915" i="24"/>
  <c r="C920" i="24"/>
  <c r="F923" i="24"/>
  <c r="D925" i="24"/>
  <c r="F925" i="24" s="1"/>
  <c r="D929" i="24"/>
  <c r="F929" i="24" s="1"/>
  <c r="C938" i="24"/>
  <c r="D945" i="24"/>
  <c r="F945" i="24" s="1"/>
  <c r="C945" i="24"/>
  <c r="D961" i="24"/>
  <c r="F961" i="24" s="1"/>
  <c r="C961" i="24"/>
  <c r="D977" i="24"/>
  <c r="F977" i="24" s="1"/>
  <c r="C977" i="24"/>
  <c r="D993" i="24"/>
  <c r="F993" i="24" s="1"/>
  <c r="C993" i="24"/>
  <c r="D1009" i="24"/>
  <c r="F1009" i="24" s="1"/>
  <c r="C1009" i="24"/>
  <c r="D1025" i="24"/>
  <c r="F1025" i="24" s="1"/>
  <c r="C1025" i="24"/>
  <c r="D1041" i="24"/>
  <c r="F1041" i="24" s="1"/>
  <c r="C1041" i="24"/>
  <c r="C924" i="24"/>
  <c r="C1047" i="24"/>
  <c r="F1048"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Anna Clara Gomes Ferreira</author>
  </authors>
  <commentList>
    <comment ref="H1" authorId="0" shapeId="0" xr:uid="{00000000-0006-0000-0300-000001000000}">
      <text>
        <r>
          <rPr>
            <sz val="11"/>
            <color theme="1"/>
            <rFont val="Calibri"/>
            <family val="2"/>
            <scheme val="minor"/>
          </rPr>
          <t>Anna Clara Gomes Ferreira:
data da assinatura mais recente</t>
        </r>
      </text>
    </comment>
    <comment ref="J1" authorId="0" shapeId="0" xr:uid="{00000000-0006-0000-0300-000002000000}">
      <text>
        <r>
          <rPr>
            <sz val="11"/>
            <color theme="1"/>
            <rFont val="Calibri"/>
            <family val="2"/>
            <scheme val="minor"/>
          </rPr>
          <t xml:space="preserve">Anna Clara Gomes Ferreira: 
data do recibo elerônico de protocolo
</t>
        </r>
      </text>
    </comment>
  </commentList>
</comments>
</file>

<file path=xl/sharedStrings.xml><?xml version="1.0" encoding="utf-8"?>
<sst xmlns="http://schemas.openxmlformats.org/spreadsheetml/2006/main" count="72911" uniqueCount="6782">
  <si>
    <t>Bloco Interno 8789 (1 a 32) [32]</t>
  </si>
  <si>
    <t>Bloco Interno 418 (menos o 9) [56]</t>
  </si>
  <si>
    <t>Bloco Interno 378 [2]</t>
  </si>
  <si>
    <t>Preenchidos na tabela de CST [50]</t>
  </si>
  <si>
    <t>TODOS</t>
  </si>
  <si>
    <t>TODOS SEM DUPLICATA</t>
  </si>
  <si>
    <t>48610.200522/2022-71</t>
  </si>
  <si>
    <t>48610.002387/2018-14</t>
  </si>
  <si>
    <t>48610.201846/2019-21</t>
  </si>
  <si>
    <t>48610.226426/2021-72</t>
  </si>
  <si>
    <t>48610.200523/2022-16</t>
  </si>
  <si>
    <t>48610.000870/2013-50</t>
  </si>
  <si>
    <t>48610.000289/2018-42</t>
  </si>
  <si>
    <t>48610.223872/2021-25</t>
  </si>
  <si>
    <t>48610.200524/2022-61</t>
  </si>
  <si>
    <t>48610.001840/2017-94</t>
  </si>
  <si>
    <t>48610.206192/2020-66</t>
  </si>
  <si>
    <t>48610.200525/2022-13</t>
  </si>
  <si>
    <t>48610.003774/2012-82</t>
  </si>
  <si>
    <t>48610.200526/2022-50</t>
  </si>
  <si>
    <t>48610.003920/2018-65</t>
  </si>
  <si>
    <t>48610.214710/2022-87</t>
  </si>
  <si>
    <t>48610.200521/2022-27</t>
  </si>
  <si>
    <t>48610.004675/2018-11</t>
  </si>
  <si>
    <t>48610.200527/2022-02</t>
  </si>
  <si>
    <t>48610.005502/2018-11</t>
  </si>
  <si>
    <t>48610.224344/2023-55</t>
  </si>
  <si>
    <t>48610.200528/2022-49</t>
  </si>
  <si>
    <t>48610.005749/2011-52</t>
  </si>
  <si>
    <t>48610.214329/2022-18</t>
  </si>
  <si>
    <t>48610.200284/2020-32</t>
  </si>
  <si>
    <t>48610.005751/2011-21</t>
  </si>
  <si>
    <t>48610.219735/2022-77</t>
  </si>
  <si>
    <t>48610.200469/2020-47</t>
  </si>
  <si>
    <t>48610.009025/2011-88</t>
  </si>
  <si>
    <t>48610.211171/2022-24</t>
  </si>
  <si>
    <t>48610.202612/2022-05</t>
  </si>
  <si>
    <t>48610.010629/2017-62</t>
  </si>
  <si>
    <t>48610.214328/2022-73</t>
  </si>
  <si>
    <t>48610.202621/2022-98</t>
  </si>
  <si>
    <t>48610.014735/2010-49</t>
  </si>
  <si>
    <t>48610.231910/2022-02</t>
  </si>
  <si>
    <t>48610.214580/2020-11</t>
  </si>
  <si>
    <t>48610.014736/2010-93</t>
  </si>
  <si>
    <t>48610.224921/2022-28</t>
  </si>
  <si>
    <t>48610.014737/2010-38</t>
  </si>
  <si>
    <t>48610.014738/2010-82</t>
  </si>
  <si>
    <t>48610.200641/2023-13</t>
  </si>
  <si>
    <t>48610.226402/2022-02</t>
  </si>
  <si>
    <t>48610.014790/2010-39</t>
  </si>
  <si>
    <t>48610.200646/2023-38</t>
  </si>
  <si>
    <t>48610.014791/2010-83</t>
  </si>
  <si>
    <t>48610.014792/2010-28</t>
  </si>
  <si>
    <t>48610.014793/2010-72</t>
  </si>
  <si>
    <t>48610.014794/2010-17</t>
  </si>
  <si>
    <t>48610.014795/2010-61</t>
  </si>
  <si>
    <t>48610.015700/2010-27</t>
  </si>
  <si>
    <t>48610.223003/2021-09</t>
  </si>
  <si>
    <t>48610.200048/2021-05</t>
  </si>
  <si>
    <t>48610.200274/2020-05</t>
  </si>
  <si>
    <t>48610.202809/2020-74</t>
  </si>
  <si>
    <t>48610.212035/2021-71</t>
  </si>
  <si>
    <t>48610.203201/2019-23</t>
  </si>
  <si>
    <t>48610.219457/2020-96</t>
  </si>
  <si>
    <t>48610.226837/2021-68</t>
  </si>
  <si>
    <t>48610.203239/2019-04</t>
  </si>
  <si>
    <t>48610.225969/2021-72</t>
  </si>
  <si>
    <t>48610.203242/2021-34</t>
  </si>
  <si>
    <t>48610.203384/2018-04</t>
  </si>
  <si>
    <t>48610.203493/2019-02</t>
  </si>
  <si>
    <t>48610.205586/2020-05</t>
  </si>
  <si>
    <t>48610.205899/2020-55</t>
  </si>
  <si>
    <t>48610.201128/2020-99</t>
  </si>
  <si>
    <t>48610.205900/2020-41</t>
  </si>
  <si>
    <t>48610.205902/2020-31</t>
  </si>
  <si>
    <t>48610.216552/2021-19</t>
  </si>
  <si>
    <t>48610.205903/2020-85</t>
  </si>
  <si>
    <t>48610.221983/2019-82</t>
  </si>
  <si>
    <t>48610.206193/2020-19</t>
  </si>
  <si>
    <t>48610.207219/2019-02</t>
  </si>
  <si>
    <t>48610.207228/2019-95</t>
  </si>
  <si>
    <t>48610.213506/2020-87</t>
  </si>
  <si>
    <t>48610.210214/2020-92</t>
  </si>
  <si>
    <t>48610.211609/2022-74</t>
  </si>
  <si>
    <t>48610.213498/2020-79</t>
  </si>
  <si>
    <t>48610.213665/2019-48</t>
  </si>
  <si>
    <t>48610.213842/2019-96</t>
  </si>
  <si>
    <t>48610.214000/2019-51</t>
  </si>
  <si>
    <t>48610.215495/2022-31</t>
  </si>
  <si>
    <t>48610.215728/2019-09</t>
  </si>
  <si>
    <t>48610.220217/2021-15</t>
  </si>
  <si>
    <t>48610.221590/2019-79</t>
  </si>
  <si>
    <t>48610.223002/2019-31</t>
  </si>
  <si>
    <t>48610.223185/2019-95</t>
  </si>
  <si>
    <t>48610.223518/2021-09</t>
  </si>
  <si>
    <t>48610.226056/2021-73</t>
  </si>
  <si>
    <t>48610.226064/2021-10</t>
  </si>
  <si>
    <t>48610.226066/2021-17</t>
  </si>
  <si>
    <t>Nº de Registro</t>
  </si>
  <si>
    <t>Sequencial</t>
  </si>
  <si>
    <t>Transportador</t>
  </si>
  <si>
    <t>Carregador</t>
  </si>
  <si>
    <t>CNPJ do Carregador</t>
  </si>
  <si>
    <t>Modalidade</t>
  </si>
  <si>
    <t>Regime de contratação</t>
  </si>
  <si>
    <t>Periodicidade</t>
  </si>
  <si>
    <t>Início</t>
  </si>
  <si>
    <t>Término</t>
  </si>
  <si>
    <t>Local de Assinatura</t>
  </si>
  <si>
    <t>Data de Assinatura</t>
  </si>
  <si>
    <t>Documento SEI</t>
  </si>
  <si>
    <t>Nº do Processo Administrativo</t>
  </si>
  <si>
    <t>Data de Protocolo</t>
  </si>
  <si>
    <t>Ano de registro</t>
  </si>
  <si>
    <t>Sequencial Geral</t>
  </si>
  <si>
    <t>Documento SEI Minuta</t>
  </si>
  <si>
    <t>Documento SEI Tarjado</t>
  </si>
  <si>
    <t>Código na Transportadora</t>
  </si>
  <si>
    <t>Documento SEI Inteiro Teor com ZIPADOS</t>
  </si>
  <si>
    <t>Transportadora Gasoduto Bolívia-Brasil S.A. - TBG</t>
  </si>
  <si>
    <t>33.000.167/0001-01</t>
  </si>
  <si>
    <t>Firme</t>
  </si>
  <si>
    <t>Híbrido</t>
  </si>
  <si>
    <t>Plurianual</t>
  </si>
  <si>
    <t>Rio de Janeiro/RJ</t>
  </si>
  <si>
    <t>1726816</t>
  </si>
  <si>
    <t>2016</t>
  </si>
  <si>
    <t>0182038</t>
  </si>
  <si>
    <t>0182429</t>
  </si>
  <si>
    <t>0181808</t>
  </si>
  <si>
    <t>Nova Transportadora do Sudeste S.A. - NTS</t>
  </si>
  <si>
    <t>0055019</t>
  </si>
  <si>
    <t>Transportadora Associada de Gás S.A. - TAG</t>
  </si>
  <si>
    <t>0344704</t>
  </si>
  <si>
    <t>0063954</t>
  </si>
  <si>
    <t>0055611</t>
  </si>
  <si>
    <t>0182076</t>
  </si>
  <si>
    <t>0055374</t>
  </si>
  <si>
    <t>0063412</t>
  </si>
  <si>
    <t>0055203</t>
  </si>
  <si>
    <t>0063895</t>
  </si>
  <si>
    <t>Transportadora Sulbrasileira de Gás S.A. - TSB</t>
  </si>
  <si>
    <t>72.300.122/0001-04</t>
  </si>
  <si>
    <t>Ponto-a-Ponto</t>
  </si>
  <si>
    <t>Porto Alegre/RS</t>
  </si>
  <si>
    <t>GasOcidente do Mato Grosso Ltda. - GOM</t>
  </si>
  <si>
    <t xml:space="preserve">Âmbar Energia Ltda. </t>
  </si>
  <si>
    <t>01.645.009/0002-01</t>
  </si>
  <si>
    <t>Extraordinário</t>
  </si>
  <si>
    <t>Mensal</t>
  </si>
  <si>
    <t>Cuiabá/MT</t>
  </si>
  <si>
    <t>0164381</t>
  </si>
  <si>
    <t>2023</t>
  </si>
  <si>
    <t xml:space="preserve">AES Uruguaiana Empreendimentos S.A. </t>
  </si>
  <si>
    <t>01.600.202/0001-37</t>
  </si>
  <si>
    <t>Anual</t>
  </si>
  <si>
    <t>0187358</t>
  </si>
  <si>
    <t>Companhia Mato-Grossense de Gás - MTGás</t>
  </si>
  <si>
    <t>06.023.921/0001-56</t>
  </si>
  <si>
    <t>0379963</t>
  </si>
  <si>
    <t>Gerdau Aços Longos S.A.</t>
  </si>
  <si>
    <t>07.358.761/0001-69</t>
  </si>
  <si>
    <t>Saída</t>
  </si>
  <si>
    <t>0582911</t>
  </si>
  <si>
    <t>2020</t>
  </si>
  <si>
    <t>0700894</t>
  </si>
  <si>
    <t>2021</t>
  </si>
  <si>
    <t>0578134</t>
  </si>
  <si>
    <t>0578140</t>
  </si>
  <si>
    <t>Entrada</t>
  </si>
  <si>
    <t>0578144</t>
  </si>
  <si>
    <t>0578135</t>
  </si>
  <si>
    <t>CP001SP2-S2020-PTB</t>
  </si>
  <si>
    <t>0578136</t>
  </si>
  <si>
    <t>CP001SP1-S2020-PTB</t>
  </si>
  <si>
    <t>0700893</t>
  </si>
  <si>
    <t>CP001SC2-S2020-PTB</t>
  </si>
  <si>
    <t>0578141</t>
  </si>
  <si>
    <t>CP001SC1-S2020-PTB</t>
  </si>
  <si>
    <t>0578142</t>
  </si>
  <si>
    <t>CP001MS1-S2020-PTB</t>
  </si>
  <si>
    <t>0578143</t>
  </si>
  <si>
    <t>CP001GSC-S2020-PTB</t>
  </si>
  <si>
    <t>0578145</t>
  </si>
  <si>
    <t>CP001CBA-E2020-PTB</t>
  </si>
  <si>
    <t>0588439</t>
  </si>
  <si>
    <t>0890940</t>
  </si>
  <si>
    <t>Acordo-quadro ("Master")</t>
  </si>
  <si>
    <t>N/A</t>
  </si>
  <si>
    <t>1060480</t>
  </si>
  <si>
    <t>Gás Bridge Comercializadora S.A.</t>
  </si>
  <si>
    <t>33.458.723/0001-98</t>
  </si>
  <si>
    <t>1060479</t>
  </si>
  <si>
    <t>Compass Comercialização S.A.</t>
  </si>
  <si>
    <t>19.046.324/0001-99</t>
  </si>
  <si>
    <t>1060478</t>
  </si>
  <si>
    <t>1074090</t>
  </si>
  <si>
    <t>1074091</t>
  </si>
  <si>
    <t>1074092</t>
  </si>
  <si>
    <t>1074093</t>
  </si>
  <si>
    <t>1074095</t>
  </si>
  <si>
    <t>1089379</t>
  </si>
  <si>
    <t>1089378</t>
  </si>
  <si>
    <t>1092087</t>
  </si>
  <si>
    <t>1129162</t>
  </si>
  <si>
    <t>Proquigel Química S.A.</t>
  </si>
  <si>
    <t>27.515.154/0011-44</t>
  </si>
  <si>
    <t>Interruptível</t>
  </si>
  <si>
    <t>1153024</t>
  </si>
  <si>
    <t>1153025</t>
  </si>
  <si>
    <t>1167236</t>
  </si>
  <si>
    <t>1167237</t>
  </si>
  <si>
    <t>1159392</t>
  </si>
  <si>
    <t>1202871</t>
  </si>
  <si>
    <t>1302962</t>
  </si>
  <si>
    <t>CDGN Logística S.A.</t>
  </si>
  <si>
    <t>05.484.996/0001-71</t>
  </si>
  <si>
    <t>1368556</t>
  </si>
  <si>
    <t>1368475</t>
  </si>
  <si>
    <t>Trimestral</t>
  </si>
  <si>
    <t>1421492</t>
  </si>
  <si>
    <t>Trafigura do Brasil Importação, Exportação e Comércio Ltda.</t>
  </si>
  <si>
    <t>11.880.550/0001-69</t>
  </si>
  <si>
    <t>1450942</t>
  </si>
  <si>
    <t>Âmbar Uruguaiana Energia S.A.</t>
  </si>
  <si>
    <t>1601975</t>
  </si>
  <si>
    <t>1581922</t>
  </si>
  <si>
    <t>1630213</t>
  </si>
  <si>
    <t>1630214</t>
  </si>
  <si>
    <t>1630216</t>
  </si>
  <si>
    <t>Delta Geração de Energia - Investimentos e Participações Ltda.</t>
  </si>
  <si>
    <t>13.787.764/0001-10</t>
  </si>
  <si>
    <t>1674319</t>
  </si>
  <si>
    <t>NFE Power Comercializadora de Gás Natural Ltda.</t>
  </si>
  <si>
    <t>31.747.931/0001-81</t>
  </si>
  <si>
    <t>1726839</t>
  </si>
  <si>
    <t>Galp Energia Brasil S.A.</t>
  </si>
  <si>
    <t>16.974.249/0001-38</t>
  </si>
  <si>
    <t>2022</t>
  </si>
  <si>
    <t>03.342.704/0001-30</t>
  </si>
  <si>
    <t>Shell Energy do Brasil Gás Ltda.</t>
  </si>
  <si>
    <t>00.150.046/0001-97</t>
  </si>
  <si>
    <t>Potiguar E&amp;P</t>
  </si>
  <si>
    <t>30.759.670/0001-57</t>
  </si>
  <si>
    <t>Equinor Energy do Brasil Ltda.</t>
  </si>
  <si>
    <t>04.580.657/0001-26</t>
  </si>
  <si>
    <t>1823597</t>
  </si>
  <si>
    <t>Petromais Global Exploração e Produção S.A.</t>
  </si>
  <si>
    <t>34.186.669/0001-31</t>
  </si>
  <si>
    <t>SPE Miranga</t>
  </si>
  <si>
    <t>40.768.701/0001-90</t>
  </si>
  <si>
    <t>NFE Power Latam Participações e Comércio Ltda.</t>
  </si>
  <si>
    <t>24.360.766/0001-45</t>
  </si>
  <si>
    <t>48610.225969/2021-72 </t>
  </si>
  <si>
    <t>Diário</t>
  </si>
  <si>
    <t>3R Rio Ventura S.A.</t>
  </si>
  <si>
    <t>35.156.290/0001-41</t>
  </si>
  <si>
    <t>Tradener Ltda.</t>
  </si>
  <si>
    <t>02.691.745/0001-70</t>
  </si>
  <si>
    <t>Outro</t>
  </si>
  <si>
    <t>3R Candeias S.A.</t>
  </si>
  <si>
    <t>23.018.639/0001-08</t>
  </si>
  <si>
    <t>3R Fazenda Belém S.A.</t>
  </si>
  <si>
    <t>36.093.991/0001-41</t>
  </si>
  <si>
    <t>Companhia de Gás da Bahia -Bahiagás</t>
  </si>
  <si>
    <t>34.432.153/0001-20</t>
  </si>
  <si>
    <t>Flexível–Anual</t>
  </si>
  <si>
    <t>Companhia de Gás do Estado do Rio Grande do Sul - Sulgás</t>
  </si>
  <si>
    <t>CP0153RS1-S2023-SUL</t>
  </si>
  <si>
    <t>Companhia de Gás de Santa Catarina - SCGás</t>
  </si>
  <si>
    <t>86.864.543/0001- 72</t>
  </si>
  <si>
    <t>CP0125SC2-S2023-COM</t>
  </si>
  <si>
    <t>Eneva Comercializadora de Energia</t>
  </si>
  <si>
    <t>09.185.485/0001-00</t>
  </si>
  <si>
    <t>Companhia de Gás do Ceará - CEGAS</t>
  </si>
  <si>
    <t>73.759.185/0001-96</t>
  </si>
  <si>
    <t>Blueshift Geração e Comercialização de Energia LTDA</t>
  </si>
  <si>
    <t>24.588.716/0001-10</t>
  </si>
  <si>
    <t>Gerdau Açominas S.A.</t>
  </si>
  <si>
    <t>17.227.422/0001-05</t>
  </si>
  <si>
    <t xml:space="preserve">Refinaria de Mataripe S.A. </t>
  </si>
  <si>
    <t>41.777.706/0001-41</t>
  </si>
  <si>
    <t>3R Petroleum Offshore S.A.</t>
  </si>
  <si>
    <t>02.857.854/0001-14</t>
  </si>
  <si>
    <t>48610.200511/2024-53</t>
  </si>
  <si>
    <t>3R Potiguar S.A.</t>
  </si>
  <si>
    <t>44.186.763/0001-44</t>
  </si>
  <si>
    <t>48610.220526/2023-57</t>
  </si>
  <si>
    <t>Origem Energia S.A.</t>
  </si>
  <si>
    <t>32.021.201/0001-61</t>
  </si>
  <si>
    <t>Companhia de Gás do Espirito Santo - ESGás</t>
  </si>
  <si>
    <t>34.307.295/0001-65</t>
  </si>
  <si>
    <t>Origem Energia Alagoas S.A.</t>
  </si>
  <si>
    <t>00.535.681/0001-92</t>
  </si>
  <si>
    <t>43.261.399/0001-77</t>
  </si>
  <si>
    <t>Vibra Energia S.A.</t>
  </si>
  <si>
    <t>34.274.233/0001-02</t>
  </si>
  <si>
    <t>Delta Comercializadora de Gás Ltda.</t>
  </si>
  <si>
    <t>14.194.451/0001-11</t>
  </si>
  <si>
    <t>obs: falta de padronização no interruptível da NTS - não há data de início da prestação do serviço expressa; registro pela data de assinatura</t>
  </si>
  <si>
    <t>Mercurio Comercializadora de Gás Ltda.</t>
  </si>
  <si>
    <t>48.516.886/0001-57</t>
  </si>
  <si>
    <t>Sergipe Gás S.A. - SERGás</t>
  </si>
  <si>
    <t>86.809.043/0001-38</t>
  </si>
  <si>
    <t>48610.226897/2023-42</t>
  </si>
  <si>
    <t>48610.232959/2023-55</t>
  </si>
  <si>
    <t>Companhia Pernambucana de Gás - COPERGÁS</t>
  </si>
  <si>
    <t>41.025.313/0001-81</t>
  </si>
  <si>
    <t>48610.200512/2024-06</t>
  </si>
  <si>
    <t>MGÁS Comercializadora de Gás Natural Ltda.</t>
  </si>
  <si>
    <t>70.157.896/0001-00</t>
  </si>
  <si>
    <t>48610.200509/2024-84</t>
  </si>
  <si>
    <t>02.741.679/0001-03</t>
  </si>
  <si>
    <t>48610.226596/2023-19</t>
  </si>
  <si>
    <t>23.758.522/0001-52</t>
  </si>
  <si>
    <t>Eneva S.A.</t>
  </si>
  <si>
    <t>04.423.567/0001-21</t>
  </si>
  <si>
    <t>48610.215318/2024-17</t>
  </si>
  <si>
    <t>Edge Comercialização S.A.</t>
  </si>
  <si>
    <t>48610.214743/2024-99</t>
  </si>
  <si>
    <t>48610.213436/2024-91</t>
  </si>
  <si>
    <t>Companhia Siderúrgica Nacional</t>
  </si>
  <si>
    <t>33.042.730/0017-71</t>
  </si>
  <si>
    <t>48610.216182/2024-62</t>
  </si>
  <si>
    <t>48610.213441/2024-01</t>
  </si>
  <si>
    <t>48610.213444/2024-37</t>
  </si>
  <si>
    <t>48610.213440/2024-59</t>
  </si>
  <si>
    <t>Voqen Energia Ltda.</t>
  </si>
  <si>
    <t>37.543.498/0001-49</t>
  </si>
  <si>
    <t>48610.217707/2024-87</t>
  </si>
  <si>
    <t>BTG Pactual Commodities (BR) S.A.</t>
  </si>
  <si>
    <t>47.462.774/0001-06</t>
  </si>
  <si>
    <t>48610.226139/2024-13</t>
  </si>
  <si>
    <t>MTX Comercializadora de Gás Ltda.</t>
  </si>
  <si>
    <t>56.123.140/0001-01</t>
  </si>
  <si>
    <t>48610.230798/2024-46</t>
  </si>
  <si>
    <t>48610.224888/2024-06</t>
  </si>
  <si>
    <t>48610.230916/2024-16</t>
  </si>
  <si>
    <t>PetroChina International (Trading) Brazil Ltda.</t>
  </si>
  <si>
    <t>21.082.216/0001-13</t>
  </si>
  <si>
    <t>48610.213446/2024-26</t>
  </si>
  <si>
    <t>48610.203852/2025-61</t>
  </si>
  <si>
    <t>CPD0397CAB-S2025-BTG</t>
  </si>
  <si>
    <t>CPD0402CAB-S2025-BTG</t>
  </si>
  <si>
    <t>CPD0411RPL-E2025-ENE</t>
  </si>
  <si>
    <t>CPD0412CAB-S2025-ENE</t>
  </si>
  <si>
    <t>CPD0375RPL-E2025-GAL</t>
  </si>
  <si>
    <t>CPD0374SP4-S2025-GAL</t>
  </si>
  <si>
    <t>CPD0376RPL-E2025-GAL</t>
  </si>
  <si>
    <t>CPD0377SP4-S2025-GAL</t>
  </si>
  <si>
    <t>CPD0379RPL-E2025-GAL</t>
  </si>
  <si>
    <t>CPD0378SP4-S2025-GAL</t>
  </si>
  <si>
    <t>CPD0380SP4-S2025-GAL</t>
  </si>
  <si>
    <t>CPD0382RPL-E2025-GAL</t>
  </si>
  <si>
    <t>CPD0381SP4-S2025-GAL</t>
  </si>
  <si>
    <t>CPD0384RPL-E2025-GAL</t>
  </si>
  <si>
    <t>CPD0389RPL-S2025-EDG</t>
  </si>
  <si>
    <t>CPD0390RPL-S2025-EDG</t>
  </si>
  <si>
    <t>CPD0391RPL-S2025-EDG</t>
  </si>
  <si>
    <t>CPD0392RPL-S2025-EDG</t>
  </si>
  <si>
    <t>CPD0393RPL-S2025-EDG</t>
  </si>
  <si>
    <t>CPD0383SP4-S2025-GAL</t>
  </si>
  <si>
    <t>CPD0385SP4-S2025-GAL</t>
  </si>
  <si>
    <t>CPD0386SP4-S2025-GAL</t>
  </si>
  <si>
    <t>CPD0387SP4-S2025-GAL</t>
  </si>
  <si>
    <t>CPD0388SP4-S2025-GAL</t>
  </si>
  <si>
    <t>CPD0395SP4-S2025-GAL</t>
  </si>
  <si>
    <t>CPD0398SP4-S2025-GAL</t>
  </si>
  <si>
    <t>CPD0424RPL-S2025-EDG</t>
  </si>
  <si>
    <t>CPD0425RPL-S2025-EDG</t>
  </si>
  <si>
    <t>CPD0430CAB-E2025-EDG</t>
  </si>
  <si>
    <t>CPD0431CAB-E2025-EDG</t>
  </si>
  <si>
    <t>CPD0432CAB-E2025-EDG</t>
  </si>
  <si>
    <t>CPD0401RPL-E2025-GAL</t>
  </si>
  <si>
    <t>CPD0400SP4-S2025-GAL</t>
  </si>
  <si>
    <t>CPD0410RPL-E2025-GAL</t>
  </si>
  <si>
    <t>CPD0403SP4-S2025-GAL</t>
  </si>
  <si>
    <t>CPD0408RPL-E2025-GAL</t>
  </si>
  <si>
    <t>CPD0404SP4-S2025-GAL</t>
  </si>
  <si>
    <t>CPD0409RPL-E2025-GAL</t>
  </si>
  <si>
    <t>CPD0405SP4-S2025-GAL</t>
  </si>
  <si>
    <t>CPD0433CAB-E2025-EDG</t>
  </si>
  <si>
    <t>CPD0413RPL-E2025-GAL</t>
  </si>
  <si>
    <t>CPD0434CAB-E2025-EDG</t>
  </si>
  <si>
    <t>CPD0414SP4-S2025-GAL</t>
  </si>
  <si>
    <t>CPD0416RPL-E2025-GAL</t>
  </si>
  <si>
    <t>CPD0415SP4-S2025-GAL</t>
  </si>
  <si>
    <t>CPD0418RPL-E2025-GAL</t>
  </si>
  <si>
    <t>CPD0417SP4-S2025-GAL</t>
  </si>
  <si>
    <t>CPD0421TECAB-E2025-GAL</t>
  </si>
  <si>
    <t>CPD0435RPL-E2025-MGA</t>
  </si>
  <si>
    <t>CPD0439RPL-E2025-MGA</t>
  </si>
  <si>
    <t>CPD0420RJ1-S2025-GAL</t>
  </si>
  <si>
    <t>CPD0423RPL-E2025-GAL</t>
  </si>
  <si>
    <t>CPD0422SP4-S2025-GAL</t>
  </si>
  <si>
    <t>CPD0426RJ1-S2025-GAL</t>
  </si>
  <si>
    <t>CPD0427SP4-S2025-GAL</t>
  </si>
  <si>
    <t>CPD0428SP4-S2025-GAL</t>
  </si>
  <si>
    <t>CPD0429SP4-S2025-GAL</t>
  </si>
  <si>
    <t>CPD0444RPL-E2025-MGA</t>
  </si>
  <si>
    <t>CPD0453RPL-E2025-MGA</t>
  </si>
  <si>
    <t>CPD0659PB-S2025-GAL</t>
  </si>
  <si>
    <t>CPM0649INTER-E2025-BTG</t>
  </si>
  <si>
    <t>CPD0667PB-S2025-GAL</t>
  </si>
  <si>
    <t>CPD0668PB-S2025-GAL</t>
  </si>
  <si>
    <t>CPD0661ES1-S2025-SHE</t>
  </si>
  <si>
    <t>CPD0662ES1-S2025-SHE</t>
  </si>
  <si>
    <t>CPD0663ES1-S2025-SHE</t>
  </si>
  <si>
    <t>CPD0664ES1-S2025-SHE</t>
  </si>
  <si>
    <t>CPD0665ES1-S2025-SHE</t>
  </si>
  <si>
    <t>CPD0666ES1-S2025-SHE</t>
  </si>
  <si>
    <t>CPD0658GNLSE-E2025-ENE</t>
  </si>
  <si>
    <t>CPD0657ES2-S2025-ENE</t>
  </si>
  <si>
    <t>CPD0660ES2-S2025-ENE</t>
  </si>
  <si>
    <t>CPD0669ES2-S2025-ENE</t>
  </si>
  <si>
    <t>CPD0655GNLSE-E2025-ENE</t>
  </si>
  <si>
    <t>CPD0656ES2-S2025-ENE</t>
  </si>
  <si>
    <t>CPD0670PB-S2025-GAL</t>
  </si>
  <si>
    <t>CPD0671PB-S2025-GAL</t>
  </si>
  <si>
    <t>CPD0672PB-S2025-GAL</t>
  </si>
  <si>
    <t>CPD0673PB-S2025-GAL</t>
  </si>
  <si>
    <t>CPD0674PB-S2025-GAL</t>
  </si>
  <si>
    <t>CPD0675PB-S2025-GAL</t>
  </si>
  <si>
    <t>CPD0676PB-S2025-GAL</t>
  </si>
  <si>
    <t>CPD0678ES1-S2025-SHE</t>
  </si>
  <si>
    <t>CPD0679ES1-S2025-SHE</t>
  </si>
  <si>
    <t>CPD0680ES1-S2025-SHE</t>
  </si>
  <si>
    <t>CPD0681ES1-S2025-SHE</t>
  </si>
  <si>
    <t>CPD0682ES1-S2025-SHE</t>
  </si>
  <si>
    <t>CPD0683ES1-S2025-SHE</t>
  </si>
  <si>
    <t>CPD0684ES1-S2025-SHE</t>
  </si>
  <si>
    <t>CPD0685ES1-S2025-SHE</t>
  </si>
  <si>
    <t>CPD0686ES1-S2025-SHE</t>
  </si>
  <si>
    <t>CPD0687ES1-S2025-SHE</t>
  </si>
  <si>
    <t>CPD0688ES1-S2025-SHE</t>
  </si>
  <si>
    <t>CPD0906GSE-S2025-GAL</t>
  </si>
  <si>
    <t>CPD0907GSE-S2025-GAL</t>
  </si>
  <si>
    <t>CPD0908GSE-S2025-GAL</t>
  </si>
  <si>
    <t>CPD0909CBA-E2025-GAL</t>
  </si>
  <si>
    <t>CPD0910CBA-E2025-GAL</t>
  </si>
  <si>
    <t>CPD0911CBA-E2025-GAL</t>
  </si>
  <si>
    <t>CPD0914CBA-E2025-GAL</t>
  </si>
  <si>
    <t>CPD0912GSE-S2025-GAL</t>
  </si>
  <si>
    <t>CPD0913GSE-S2025-GAL</t>
  </si>
  <si>
    <t>CPD0915CBA-E2025-GAL</t>
  </si>
  <si>
    <t>CPD0916GSE-S2025-SHE</t>
  </si>
  <si>
    <t>CPD0917CBA-E2025-GAL</t>
  </si>
  <si>
    <t>CPD0918CBA-E2025-GAL</t>
  </si>
  <si>
    <t>CPD0919CBA-E2025-GAL</t>
  </si>
  <si>
    <t>CPD0920GSC-E2025-EDG</t>
  </si>
  <si>
    <t>CPD0921GSC-E2025-EDG</t>
  </si>
  <si>
    <t>CPD0922GSC-E2025-EDG</t>
  </si>
  <si>
    <t>CPD0923GSC-E2025-EDG</t>
  </si>
  <si>
    <t>CPD0924GSC-E2025-EDG</t>
  </si>
  <si>
    <t>CPD0926CBA-E2025-GAL</t>
  </si>
  <si>
    <t>CPD0925CBA-E2025-GAL</t>
  </si>
  <si>
    <t>CPD0927CBA-E2025-GAL</t>
  </si>
  <si>
    <t>CPD0928GSE-S2025-GAL</t>
  </si>
  <si>
    <t>CPD0406CAB-S2025-ENE</t>
  </si>
  <si>
    <t>CPD0407RPL-E2025-ENE</t>
  </si>
  <si>
    <t>CPD0449CAB-S2025-ENE</t>
  </si>
  <si>
    <t>CPD0448RPL-E2025-ENE</t>
  </si>
  <si>
    <t>CPM0470CABS-S2025-ENE</t>
  </si>
  <si>
    <t>CPM0471RPL-E2025-ENE</t>
  </si>
  <si>
    <t>CPD0443CAB-S2025-BTG</t>
  </si>
  <si>
    <t>CPD0474CABE-E2025-BTG</t>
  </si>
  <si>
    <t>CPD0475CABS-S2025-BTG</t>
  </si>
  <si>
    <t>CPD0525RPL-S2025-SHE</t>
  </si>
  <si>
    <t>CPD0529CABS-S2025-SHE</t>
  </si>
  <si>
    <t>CPD0526RPL-S2025-SHE</t>
  </si>
  <si>
    <t>CPD0532CABS-S2025-SHE</t>
  </si>
  <si>
    <t>CPD0527RPL-S2025-SHE</t>
  </si>
  <si>
    <t>CPD0543CABS-S2025-SHE</t>
  </si>
  <si>
    <t>CPD0528RPL-S2025-SHE</t>
  </si>
  <si>
    <t>CPD0544CABS-S2025-SHE</t>
  </si>
  <si>
    <t>CPD0535RPL-E2025-EDG</t>
  </si>
  <si>
    <t>CPD0536SP3-S2025-EDG</t>
  </si>
  <si>
    <t>CPD0537SP4-S2025-EDG</t>
  </si>
  <si>
    <t>CPD0540RPL-E2025-EDG</t>
  </si>
  <si>
    <t>CPD0541SP3-S2025-EDG</t>
  </si>
  <si>
    <t>CPD0542SP4-S2025-EDG</t>
  </si>
  <si>
    <t>CPD0549RPL-E2025-EDG</t>
  </si>
  <si>
    <t>CPD0548SP3-S2025-EDG</t>
  </si>
  <si>
    <t>CPD0547SP4-S2025-EDG</t>
  </si>
  <si>
    <t>CPD0550RPL-E2025-EDG</t>
  </si>
  <si>
    <t>CPD0551SP3-S2025-EDG</t>
  </si>
  <si>
    <t>CPD0552SP4-S2025-EDG</t>
  </si>
  <si>
    <t>CPD0555RPL-E2025-EDG</t>
  </si>
  <si>
    <t>CPD0553SP3-S2025-EDG</t>
  </si>
  <si>
    <t>CPD0554SP4-S2025-EDG</t>
  </si>
  <si>
    <t>CPD0567SP3-S2025-EDG</t>
  </si>
  <si>
    <t>CPD0568SP4-S2025-EDG</t>
  </si>
  <si>
    <t>CPD0566RPL-E2025-EDG</t>
  </si>
  <si>
    <t>CPD0574SP3-S2025-EDG</t>
  </si>
  <si>
    <t>CPD0575SP4-S2025-EDG</t>
  </si>
  <si>
    <t>CPD0576RPL-E2025-EDG</t>
  </si>
  <si>
    <t>CPF0446TECAB-E2025-MGA</t>
  </si>
  <si>
    <t>CPF0396CAB-E2025-ORI</t>
  </si>
  <si>
    <t>CPD0503SP4-S2025-GAL</t>
  </si>
  <si>
    <t>CPD0531SP4-S2025-GAL</t>
  </si>
  <si>
    <t>CPD0533SP4-S2025-GAL</t>
  </si>
  <si>
    <t>CPD0539SP4-S2025-GAL</t>
  </si>
  <si>
    <t>CPD0546RPL-E2025-GAL</t>
  </si>
  <si>
    <t>CPD0545CABS-S2025-GAL</t>
  </si>
  <si>
    <t>CPD0556SP4-S2025-GAL</t>
  </si>
  <si>
    <t>CPD0560RPL-E2025-GAL</t>
  </si>
  <si>
    <t>CPD0557CABS-S2025-GAL</t>
  </si>
  <si>
    <t>CPD0559SP4-S2025-GAL</t>
  </si>
  <si>
    <t>CPD0558SP4-S2025-GAL</t>
  </si>
  <si>
    <t>CPD0563SP4-S2025-GAL</t>
  </si>
  <si>
    <t>CPD0565RPL-E2025-GAL</t>
  </si>
  <si>
    <t>CPD0564CABS-S2025-GAL</t>
  </si>
  <si>
    <t>CPD0571SP4-S2025-GAL</t>
  </si>
  <si>
    <t>CPD0573RPL-E2025-GAL</t>
  </si>
  <si>
    <t>CPD0572CABS-S2025-GAL</t>
  </si>
  <si>
    <t>CPD0582SP4-S2025-GAL</t>
  </si>
  <si>
    <t>CPD0581SP4-S2025-GAL</t>
  </si>
  <si>
    <t>CPD0583RPL-E2025-GAL</t>
  </si>
  <si>
    <t>CPM0570SP4-S2025-GAL</t>
  </si>
  <si>
    <t>CPF0534CABS-S2025-GAL</t>
  </si>
  <si>
    <t>CPF0538SP3-S2025-GAL</t>
  </si>
  <si>
    <t>CPD0487CABS-S2025-SHE</t>
  </si>
  <si>
    <t>CPD0488RPL-S2025-SHE</t>
  </si>
  <si>
    <t>CPD0490CABS-S2025-SHE</t>
  </si>
  <si>
    <t>CPD0491RPL-S2025-SHE</t>
  </si>
  <si>
    <t>CPD0492CABS-S2025-SHE</t>
  </si>
  <si>
    <t>CPD0495RPL-S2025-SHE</t>
  </si>
  <si>
    <t>CPD0493CABS-S2025-SHE</t>
  </si>
  <si>
    <t>CPD0496RPL-S2025-SHE</t>
  </si>
  <si>
    <t>CPD0494CABS-S2025-SHE</t>
  </si>
  <si>
    <t>CPD0501RPL-S2025-SHE</t>
  </si>
  <si>
    <t>CPD0450CAB-S2025-SHE</t>
  </si>
  <si>
    <t>CPF0419CAB-E2025-GAL</t>
  </si>
  <si>
    <t>CPD0484SP4-S2025-GAL</t>
  </si>
  <si>
    <t>CPD0483SP4-S2025-GAL</t>
  </si>
  <si>
    <t>CPD0486SP4-S2025-GAL</t>
  </si>
  <si>
    <t>CPD0489SP4-S2025-GAL</t>
  </si>
  <si>
    <t>CPD0498SP4-S2025-GAL</t>
  </si>
  <si>
    <t>CPD0499SP4-S2025-GAL</t>
  </si>
  <si>
    <t>CPD0500SP4-S2025-GAL</t>
  </si>
  <si>
    <t>CPD0436SP4-S2025-GAL</t>
  </si>
  <si>
    <t>CPD0442RPL-E2025-GAL</t>
  </si>
  <si>
    <t>CPD0440SP4-S2025-GAL</t>
  </si>
  <si>
    <t>CPD0447RPL-E2025-GAL</t>
  </si>
  <si>
    <t>CPD0445SP4-S2025-GAL</t>
  </si>
  <si>
    <t>CPD0454RPL-E2025-GAL</t>
  </si>
  <si>
    <t>CPD0452SP4-S2025-GAL</t>
  </si>
  <si>
    <t>CPD0469RPL-E2025-GAL</t>
  </si>
  <si>
    <t>CPD0472SP4-S2025-GAL</t>
  </si>
  <si>
    <t>CPD0473SP4-S2025-GAL</t>
  </si>
  <si>
    <t>CPD0477RPL-E2025-GAL</t>
  </si>
  <si>
    <t>CPD0476SP4-S2025-GAL</t>
  </si>
  <si>
    <t>CPD0479RPL-E2025-GAL</t>
  </si>
  <si>
    <t>CPD0478SP4-S2025-GAL</t>
  </si>
  <si>
    <t>CPD0480SP4-S2025-GAL</t>
  </si>
  <si>
    <t>CPD0481SP4-S2025-GAL</t>
  </si>
  <si>
    <t>CPD0482SP4-S2025-GAL</t>
  </si>
  <si>
    <t>CPD0580RPL-E2025-MGA</t>
  </si>
  <si>
    <t>CPD0588RPL-E2025-MGA</t>
  </si>
  <si>
    <t>CPF0584MG3-S2025-SHE</t>
  </si>
  <si>
    <t>CPD0569CABS-S2025-BTG</t>
  </si>
  <si>
    <t>CPM0561RPL-E2025-ENE</t>
  </si>
  <si>
    <t>CPM0562CABS-S2025-ENE</t>
  </si>
  <si>
    <t>CPD0590CABE-E2025-EQU</t>
  </si>
  <si>
    <t>CPD0577RPL-E2025-EDG</t>
  </si>
  <si>
    <t>CPD0578SP3-S2025-EDG</t>
  </si>
  <si>
    <t>CPD0579SP4-S2025-EDG</t>
  </si>
  <si>
    <t>CPD0587RPL-E2025-EDG</t>
  </si>
  <si>
    <t>CPD0586SP3-S2025-EDG</t>
  </si>
  <si>
    <t>CPD0585SP4-S2025-EDG</t>
  </si>
  <si>
    <t>CPD0592RPL-E2025-EDG</t>
  </si>
  <si>
    <t>CPD0591SP3-S2025-EDG</t>
  </si>
  <si>
    <t>CPD0593RPL-E2025-EDG</t>
  </si>
  <si>
    <t>CPD0594SP3-S2025-EDG</t>
  </si>
  <si>
    <t>CPD0596RPL-E2025-EDG</t>
  </si>
  <si>
    <t>CPD0595SP3-S2025-EDG</t>
  </si>
  <si>
    <t>CPD0597RPL-E2025-EDG</t>
  </si>
  <si>
    <t>CPD0598SP3-S2025-EDG</t>
  </si>
  <si>
    <t>CPD0600RPL-E2025-EDG</t>
  </si>
  <si>
    <t>CPD0599SP3-S2025-EDG</t>
  </si>
  <si>
    <t>CPM0437RPL-E2025-EDG</t>
  </si>
  <si>
    <t>CPM0438RPL-S2025-EDG</t>
  </si>
  <si>
    <t>CPD0657CABE-E2025-EQU</t>
  </si>
  <si>
    <t>CPD0601SP1-S2025-GAL</t>
  </si>
  <si>
    <t>CPD0602SP1-S2025-GAL</t>
  </si>
  <si>
    <t>CPD0603SP1-S2025-GAL</t>
  </si>
  <si>
    <t>CPD0616SP1-S2025-GAL</t>
  </si>
  <si>
    <t>CPD0617SP1-S2025-GAL</t>
  </si>
  <si>
    <t>CPD0627SP1-S2025-GAL</t>
  </si>
  <si>
    <t>CPD0634SP1-S2025-GAL</t>
  </si>
  <si>
    <t>CPD0646SP1-S2025-GAL</t>
  </si>
  <si>
    <t>CPD0645RPL-E2025-GAL</t>
  </si>
  <si>
    <t>CPD0647SP1-S2025-GAL</t>
  </si>
  <si>
    <t>CPD0661RPL-E2025-GAL</t>
  </si>
  <si>
    <t>CPD0706SP1-S2025-GAL</t>
  </si>
  <si>
    <t>CPD0709RPL-E2025-GAL</t>
  </si>
  <si>
    <t>CPD0707SP1-S2025-GAL</t>
  </si>
  <si>
    <t>CPD0708SP1-S2025-GAL</t>
  </si>
  <si>
    <t xml:space="preserve">	48610.213441/2024-01</t>
  </si>
  <si>
    <t>CPD0655RPL-E2025-MGA</t>
  </si>
  <si>
    <t>CPD0654RPL-E2025-MGA</t>
  </si>
  <si>
    <t>CPD0612RPL-E2025-SHE</t>
  </si>
  <si>
    <t>CPD0613RPL-E2025-SHE</t>
  </si>
  <si>
    <t>CPD0626RPL-E2025-SHE</t>
  </si>
  <si>
    <t>48610.207650/2025-99</t>
  </si>
  <si>
    <t>CPM0733CABS-S2025-ENE</t>
  </si>
  <si>
    <t>CPM0734RPL-E2025-ENE</t>
  </si>
  <si>
    <t>CPF0747RPL-E2025-ENE</t>
  </si>
  <si>
    <t>CPD0762RPL-E2025-ENE</t>
  </si>
  <si>
    <t>CPD0765CABS-S2025-ENE</t>
  </si>
  <si>
    <t>CPD0763RPL-E2025-ENE</t>
  </si>
  <si>
    <t>CPD0766CABS-S2025-ENE</t>
  </si>
  <si>
    <t>CPD0764RPL-E2025-ENE</t>
  </si>
  <si>
    <t>CPD0787RPL-E2025-ENE</t>
  </si>
  <si>
    <t>CPD0786CABS-S2025-ENE</t>
  </si>
  <si>
    <t>CPD0800RPL-E2025-ENE</t>
  </si>
  <si>
    <t>CPD0799CABS-S2025-ENE</t>
  </si>
  <si>
    <t>Companhia Paraibana de Gás - PBGás</t>
  </si>
  <si>
    <t>00.371.600/0001-66</t>
  </si>
  <si>
    <t>48610.203830/2025-00</t>
  </si>
  <si>
    <t>CPF0699PB-S2025-COM</t>
  </si>
  <si>
    <t>CPD0690PB-S2025-GAL</t>
  </si>
  <si>
    <t>CPD0691PB-S2025-GAL</t>
  </si>
  <si>
    <t>CPD0692PB-S2025-GAL</t>
  </si>
  <si>
    <t>CPD0694PB-S2025-GAL</t>
  </si>
  <si>
    <t>CPD0697PB-S2025-GAL</t>
  </si>
  <si>
    <t>CPD0698PB-S2025-GAL</t>
  </si>
  <si>
    <t>CPD0700PB-S2025-GAL</t>
  </si>
  <si>
    <t>CPD0701PB-S2025-GAL</t>
  </si>
  <si>
    <t>CPD0714PB-S2025-GAL</t>
  </si>
  <si>
    <t>CPD0715PB-S2025-GAL</t>
  </si>
  <si>
    <t>CPD0719PB-S2025-GAL</t>
  </si>
  <si>
    <t>CPD0722PB-S2025-GAL</t>
  </si>
  <si>
    <t>CPD0723PB-S2025-GAL</t>
  </si>
  <si>
    <t>CPD0724PB-S2025-GAL</t>
  </si>
  <si>
    <t>CPD0731PB-S2025-GAL</t>
  </si>
  <si>
    <t>CPD0734PB-S2025-GAL</t>
  </si>
  <si>
    <t>CPD0735PB-S2025-GAL</t>
  </si>
  <si>
    <t>CPD0736PB-S2025-GAL</t>
  </si>
  <si>
    <t>CPF0720INTER-S2025-GAL</t>
  </si>
  <si>
    <t>CPD0779INTER-E2025-GAL</t>
  </si>
  <si>
    <t>CPD0788INTER-E2025-GAL</t>
  </si>
  <si>
    <t>CPD0790INTER-E2025-GAL</t>
  </si>
  <si>
    <t>CPF0776INTER-E2025-GAL</t>
  </si>
  <si>
    <t>CPF0695INTER-S2025-ORI</t>
  </si>
  <si>
    <t>CPD0760AL-S2025-ORI</t>
  </si>
  <si>
    <t>CPD0703ES1-S2025-SHE</t>
  </si>
  <si>
    <t>CPD0704ES1-S2025-SHE</t>
  </si>
  <si>
    <t>CPD0705ES1-S2025-SHE</t>
  </si>
  <si>
    <t>CPD0706ES1-S2025-SHE</t>
  </si>
  <si>
    <t>CPD0707ES1-S2025-SHE</t>
  </si>
  <si>
    <t>CPD0708ES1-S2025-SHE</t>
  </si>
  <si>
    <t>CPD0709ES1-S2025-SHE</t>
  </si>
  <si>
    <t>CPD0710ES1-S2025-SHE</t>
  </si>
  <si>
    <t>CPD0711ES1-S2025-SHE</t>
  </si>
  <si>
    <t>CPD0712ES1-S2025-SHE</t>
  </si>
  <si>
    <t>CPD0713ES1-S2025-SHE</t>
  </si>
  <si>
    <t>CPD0739INTER-E2025-SHE</t>
  </si>
  <si>
    <t>CPM0733ES1-S2025-SHE</t>
  </si>
  <si>
    <t>CPM0732TCB-E2025-SHE</t>
  </si>
  <si>
    <t>CPD0759INTER-E2025-SHE</t>
  </si>
  <si>
    <t>CPD0761INTER-E2025-SHE</t>
  </si>
  <si>
    <t>CPD0762INTER-E2025-SHE</t>
  </si>
  <si>
    <t>CPD0763INTER-E2025-SHE</t>
  </si>
  <si>
    <t>CPD0764INTER-E2025-SHE</t>
  </si>
  <si>
    <t>CPD0774INTER-E2025-SHE</t>
  </si>
  <si>
    <t>CPD0775INTER-E2025-SHE</t>
  </si>
  <si>
    <t>CPD0777INTER-E2025-SHE</t>
  </si>
  <si>
    <t>CPD0778INTER-E2025-SHE</t>
  </si>
  <si>
    <t>CPF0791ES1-S2025-SHE</t>
  </si>
  <si>
    <t>CPM0789TCB-E2025-SHE</t>
  </si>
  <si>
    <t>CPT0874ES2-S2025-SHE</t>
  </si>
  <si>
    <t>CPT0873TCB-E2025-SHE</t>
  </si>
  <si>
    <t>CPF0863TCB-E2025-SHE</t>
  </si>
  <si>
    <t>CPD0880INTER-E2025-SHE</t>
  </si>
  <si>
    <t>CPD0881INTER-E2025-SHE</t>
  </si>
  <si>
    <t>CPD0882INTER-E2025-SHE</t>
  </si>
  <si>
    <t>CPD0889INTER-S2025-SHE</t>
  </si>
  <si>
    <t>CPM0916TCB-E2025-SHE</t>
  </si>
  <si>
    <t>48610.208165/2025-32</t>
  </si>
  <si>
    <t>CPD0725INTER-S2025-EDG</t>
  </si>
  <si>
    <t>CPD0726INTER-S2025-EDG</t>
  </si>
  <si>
    <t>CPD0727INTER-S2025-EDG</t>
  </si>
  <si>
    <t>CPD0728INTER-S2025-EDG</t>
  </si>
  <si>
    <t>CPD0729INTER-S2025-EDG</t>
  </si>
  <si>
    <t>Rio de Janeiro</t>
  </si>
  <si>
    <t>CPT0739SP1-S2025-3R</t>
  </si>
  <si>
    <t>CPT0740SP3-S2025-3R</t>
  </si>
  <si>
    <t>CPF0814GUA-E2025-3R</t>
  </si>
  <si>
    <t>Flexgas Comercializadora de Gás LTDA.</t>
  </si>
  <si>
    <t>57.909.490/0001-60</t>
  </si>
  <si>
    <t>48610.209848/2025-15</t>
  </si>
  <si>
    <t>GNLINK Distribuidora de Gás Natural S.A.</t>
  </si>
  <si>
    <t>34.470.844/0001-18</t>
  </si>
  <si>
    <t>48610.210577/2025-32</t>
  </si>
  <si>
    <t>CPD0980SP3-S2025-VOQ</t>
  </si>
  <si>
    <t>CPD0981SP3-S2025-VOQ</t>
  </si>
  <si>
    <t>CPD0991SP3-S2025-VOQ</t>
  </si>
  <si>
    <t>CPD1004SP3-S2025-VOQ</t>
  </si>
  <si>
    <t>CPD1005SP3-S2025-VOQ</t>
  </si>
  <si>
    <t>CPD0987RPL-E2025-GAS</t>
  </si>
  <si>
    <t>CPD0988RPL-E2025-GAS</t>
  </si>
  <si>
    <t>CPM0938CABS-S2025-ENE</t>
  </si>
  <si>
    <t>CPM0937RPL-E2025-ENE</t>
  </si>
  <si>
    <t>CPF0895CABE-E2025-ENE</t>
  </si>
  <si>
    <t>CPD0765PE1-S2025-ENE</t>
  </si>
  <si>
    <t>CPD0766INTER-E2025-ENE</t>
  </si>
  <si>
    <t>CPD0767INTER-E2025-ENE</t>
  </si>
  <si>
    <t>CPD0768INTER-E2025-ENE</t>
  </si>
  <si>
    <t>CPD0769INTER-E2025-ENE</t>
  </si>
  <si>
    <t>CPD0770INTER-E2025-ENE</t>
  </si>
  <si>
    <t>CPD0771INTER-E2025-ENE</t>
  </si>
  <si>
    <t>CPD0772INTER-E2025-ENE</t>
  </si>
  <si>
    <t>CPD0780INTER-E2025-ENE</t>
  </si>
  <si>
    <t>CPD0781INTER-E2025-ENE</t>
  </si>
  <si>
    <t>CPD0782INTER-E2025-ENE</t>
  </si>
  <si>
    <t>CPD0783INTER-E2025-ENE</t>
  </si>
  <si>
    <t>CPD0784INTER-E2025-ENE</t>
  </si>
  <si>
    <t>CPD0785INTER-E2025-ENE</t>
  </si>
  <si>
    <t>CPD0792ES2-S2025-ENE</t>
  </si>
  <si>
    <t>CPD0786INTER-E2025-ENE</t>
  </si>
  <si>
    <t>CPD0752INTER-E2025-ENE</t>
  </si>
  <si>
    <t>CPD0753INTER-E2025-ENE</t>
  </si>
  <si>
    <t>CPD0754INTER-E2025-ENE</t>
  </si>
  <si>
    <t>CPD0755INTER-E2025-ENE</t>
  </si>
  <si>
    <t>CPD0756INTER-E2025-ENE</t>
  </si>
  <si>
    <t>CPD0757INTER-E2025-ENE</t>
  </si>
  <si>
    <t>CPD0758INTER-E2025-ENE</t>
  </si>
  <si>
    <t>CPD0794ES2-S2025-ENE</t>
  </si>
  <si>
    <t>CPD0795ES2-S2025-ENE</t>
  </si>
  <si>
    <t>CPD0796ES2-S2025-ENE</t>
  </si>
  <si>
    <t>CPD0797ES2-S2025-ENE</t>
  </si>
  <si>
    <t>CPD0798ES2-S2025-ENE</t>
  </si>
  <si>
    <t>CPD0799ES2-S2025-ENE</t>
  </si>
  <si>
    <t>CPD0801ES1-S2025-ENE</t>
  </si>
  <si>
    <t>CPD0800ES2-S2025-ENE</t>
  </si>
  <si>
    <t>CPD0805ES2-S2025-ENE</t>
  </si>
  <si>
    <t>CPD0806ES2-S2025-ENE</t>
  </si>
  <si>
    <t>CPD0807ES2-S2025-ENE</t>
  </si>
  <si>
    <t>CPD0809ES2-S2025-ENE</t>
  </si>
  <si>
    <t>CPD0817INTER-S2025-ENE</t>
  </si>
  <si>
    <t>CPD0818GNLSE-E2025-ENE</t>
  </si>
  <si>
    <t>CPD0815ES2-S2025-ENE</t>
  </si>
  <si>
    <t>CPD0819ES2-S2025-ENE</t>
  </si>
  <si>
    <t>CPD0824ES2-S2025-ENE</t>
  </si>
  <si>
    <t>CPD0828INTER-S2025-ENE</t>
  </si>
  <si>
    <t>CPD0827GNLSE-E2025-ENE</t>
  </si>
  <si>
    <t>CPD0825ES2-S2025-ENE</t>
  </si>
  <si>
    <t>CPD0826ES2-S2025-ENE</t>
  </si>
  <si>
    <t>CPM0787INTER-E2025-ENE</t>
  </si>
  <si>
    <t>CPD0716INTER-E2025-ENE</t>
  </si>
  <si>
    <t>CPD0717INTER-E2025-ENE</t>
  </si>
  <si>
    <t>CPD0730ES2-S2025-ENE</t>
  </si>
  <si>
    <t>CPD0740ES2-S2025-ENE</t>
  </si>
  <si>
    <t>CPD0738INTER-E2025-ENE</t>
  </si>
  <si>
    <t>CPD0741INTER-E2025-ENE</t>
  </si>
  <si>
    <t>CPD0742INTER-E2025-ENE</t>
  </si>
  <si>
    <t>CPD0743INTER-E2025-ENE</t>
  </si>
  <si>
    <t>CPD0748ES2-S2025-ENE</t>
  </si>
  <si>
    <t>CPD0744INTER-E2025-ENE</t>
  </si>
  <si>
    <t>CPD0745INTER-E2025-ENE</t>
  </si>
  <si>
    <t>CPD0746INTER-E2025-ENE</t>
  </si>
  <si>
    <t>CPD0747INTER-E2025-ENE</t>
  </si>
  <si>
    <t>CPF0721GNLSE-E2025-ENE</t>
  </si>
  <si>
    <t>CPD0846ES2-S2025-ENE</t>
  </si>
  <si>
    <t>CPD0847ES2-S2025-ENE</t>
  </si>
  <si>
    <t>CPD0848PE1-S2025-ENE</t>
  </si>
  <si>
    <t>CPD0849GNLSE-E2025-ENE</t>
  </si>
  <si>
    <t>CPD0850ES2-S2025-ENE</t>
  </si>
  <si>
    <t>CPD0851PE1-S2025-ENE</t>
  </si>
  <si>
    <t>CPD0852GNLSE-E2025-ENE</t>
  </si>
  <si>
    <t>CPD0853ES2-S2025-ENE</t>
  </si>
  <si>
    <t>CPD0856PE1-S2025-ENE</t>
  </si>
  <si>
    <t>CPD0854ES2-S2025-ENE</t>
  </si>
  <si>
    <t>CPD0855ES2-S2025-ENE</t>
  </si>
  <si>
    <t>CPD0857PE1-S2025-ENE</t>
  </si>
  <si>
    <t>CPD0858GNLSE-E2025-ENE</t>
  </si>
  <si>
    <t>CPD0860PE1-S2025-ENE</t>
  </si>
  <si>
    <t>CPD0861PE1-S2025-ENE</t>
  </si>
  <si>
    <t>CPD0862GNLSE-E2025-ENE</t>
  </si>
  <si>
    <t>CPD0864PE1-S2025-ENE</t>
  </si>
  <si>
    <t>CPD0865GNLSE-E2025-ENE</t>
  </si>
  <si>
    <t>CPD0866ES2-S2025-ENE</t>
  </si>
  <si>
    <t>CPD0868ES2-S2025-ENE</t>
  </si>
  <si>
    <t>CPD0869ES2-S2025-ENE</t>
  </si>
  <si>
    <t>CPD0871INTER-E2025-ENE</t>
  </si>
  <si>
    <t>CPD0870ES2-S2025-ENE</t>
  </si>
  <si>
    <t>CPD0872INTER-E2025-ENE</t>
  </si>
  <si>
    <t>CPD0875INTER-E2025-ENE</t>
  </si>
  <si>
    <t>CPD0877INTER-E2025-ENE</t>
  </si>
  <si>
    <t>CPM0859INTER-E2025-ENE</t>
  </si>
  <si>
    <t>CPD0879ES2-S2025-ENE</t>
  </si>
  <si>
    <t>CPD0902ES2-S2025-ENE</t>
  </si>
  <si>
    <t>CPD0903ES2-S2025-ENE</t>
  </si>
  <si>
    <t>CPD0904ES2-S2025-ENE</t>
  </si>
  <si>
    <t>CPD0905ES2-S2025-ENE</t>
  </si>
  <si>
    <t>CPD0906ES2-S2025-ENE</t>
  </si>
  <si>
    <t>CPD0911ES2-S2025-ENE</t>
  </si>
  <si>
    <t>CPD0914ES2-S2025-ENE</t>
  </si>
  <si>
    <t>CPD0915ES2-S2025-ENE</t>
  </si>
  <si>
    <t>CPM0897INTER-E2025-ENE</t>
  </si>
  <si>
    <t>CPF0884INTER-S2025-ENE</t>
  </si>
  <si>
    <t>CPD0998RPL-S2025-SHE</t>
  </si>
  <si>
    <t>CPD0999RPL-S2025-SHE</t>
  </si>
  <si>
    <t>CPD1000RPL-S2025-SHE</t>
  </si>
  <si>
    <t>CPD1059RPL-S2025-SHE</t>
  </si>
  <si>
    <t>CPD1060RPL-S2025-SHE</t>
  </si>
  <si>
    <t>CPM1027TECAB-E2025-SHE</t>
  </si>
  <si>
    <t>CPF0965TECAB-E2025-SHE</t>
  </si>
  <si>
    <t>CPM0945RPL-S2025-SHE</t>
  </si>
  <si>
    <t>CPD0882CABS-S2025-SHE</t>
  </si>
  <si>
    <t>CPD0888CABS-S2025-SHE</t>
  </si>
  <si>
    <t>CPD0889CABS-S2025-SHE</t>
  </si>
  <si>
    <t>CPD0916CABE-E2025-SHE</t>
  </si>
  <si>
    <t>CPD0917RPL-E2025-SHE</t>
  </si>
  <si>
    <t>CPD0918RPL-E2025-SHE</t>
  </si>
  <si>
    <t>CPT0741RPL-S2025-SHE</t>
  </si>
  <si>
    <t>CPD0864RPL-S2025-SHE</t>
  </si>
  <si>
    <t>CPD0865RPL-S2025-SHE</t>
  </si>
  <si>
    <t>CPD0866RPL-S2025-SHE</t>
  </si>
  <si>
    <t>CPD0641RPL-E2025-SHE</t>
  </si>
  <si>
    <t>CPD0752RPL-S2025-SHE</t>
  </si>
  <si>
    <t>CPD0748RPL-S2025-SHE</t>
  </si>
  <si>
    <t>CPD0749RPL-S2025-SHE</t>
  </si>
  <si>
    <t>CPD0753RPL-S2025-SHE</t>
  </si>
  <si>
    <t>CPD0757RPL-S2025-SHE</t>
  </si>
  <si>
    <t>CPD0750RPL-S2025-SHE</t>
  </si>
  <si>
    <t>CPD0758RPL-S2025-SHE</t>
  </si>
  <si>
    <t>CPD0751RPL-S2025-SHE</t>
  </si>
  <si>
    <t>CPD0790RPL-S2025-SHE</t>
  </si>
  <si>
    <t>CPD0791RPL-S2025-SHE</t>
  </si>
  <si>
    <t>CPD0792RPL-S2025-SHE</t>
  </si>
  <si>
    <t>CPD0912INTER-E2025-ORI</t>
  </si>
  <si>
    <t>CPD0913INTER-E2025-ORI</t>
  </si>
  <si>
    <t>CPD0917INTER-E2025-ORI</t>
  </si>
  <si>
    <t>CPD0918INTER-E2025-ORI</t>
  </si>
  <si>
    <t>CPD0919INTER-E2025-ORI</t>
  </si>
  <si>
    <t>CPD0920INTER-E2025-ORI</t>
  </si>
  <si>
    <t>CPD0921INTER-E2025-ORI</t>
  </si>
  <si>
    <t>CPD0922INTER-E2025-ORI</t>
  </si>
  <si>
    <t>CPD0923INTER-E2025-ORI</t>
  </si>
  <si>
    <t>CPD0924INTER-E2025-ORI</t>
  </si>
  <si>
    <t>CPD0925INTER-E2025-ORI</t>
  </si>
  <si>
    <t>48610.213101/2025-53</t>
  </si>
  <si>
    <t>CPD0793INTER-S2025-EQU</t>
  </si>
  <si>
    <t>CPD0876INTER-S2025-EQU</t>
  </si>
  <si>
    <t>CPD0878INTER-E2025-EQU</t>
  </si>
  <si>
    <t>CPD0820INTER-S2025-EQU</t>
  </si>
  <si>
    <t>CPD0883ES2-S2025-GAL</t>
  </si>
  <si>
    <t>CPD0885ES2-S2025-GAL</t>
  </si>
  <si>
    <t>CPD0886ES2-S2025-GAL</t>
  </si>
  <si>
    <t>CPD0887ES2-S2025-GAL</t>
  </si>
  <si>
    <t>CPD0888ES2-S2025-GAL</t>
  </si>
  <si>
    <t>CPD0895INTER-E2025-EQU</t>
  </si>
  <si>
    <t>CPD0896INTER-E2025-EQU</t>
  </si>
  <si>
    <t>CPD0966GSE-S2025-MGA</t>
  </si>
  <si>
    <t>CPD0967GSE-S2025-GAL</t>
  </si>
  <si>
    <t>CPD0965GSE-S2025-ENE</t>
  </si>
  <si>
    <t>CPD0968GSE-S2025-GAL</t>
  </si>
  <si>
    <t>CPD0969CBA-E2025-MTX</t>
  </si>
  <si>
    <t>CPD0970CBA-E2025-MTX</t>
  </si>
  <si>
    <t>CPD0971GSE-S2025-GAL</t>
  </si>
  <si>
    <t>CPD0972CBA-E2025-MTX</t>
  </si>
  <si>
    <t>CPD0973GSE-S2025-GAL</t>
  </si>
  <si>
    <t>CPD0974CBA-E2025-GAL</t>
  </si>
  <si>
    <t>CPD0975CBA-E2025-GAL</t>
  </si>
  <si>
    <t>CPD0976CBA-E2025-GAL</t>
  </si>
  <si>
    <t>CPD0977CBA-E2025-GAL</t>
  </si>
  <si>
    <t>CPD0978CBA-E2025-GAL</t>
  </si>
  <si>
    <t>CPI0979PR1-S2025-MGA</t>
  </si>
  <si>
    <t>CPD0929CBA-E2025-GAL</t>
  </si>
  <si>
    <t>CPD0930CBA-E2025-GAL</t>
  </si>
  <si>
    <t>CPD0933GSE-S2025-GAL</t>
  </si>
  <si>
    <t>CPD0934GSE-S2025-ENE</t>
  </si>
  <si>
    <t>CPD0935GSE-S2025-GAL</t>
  </si>
  <si>
    <t>CPD0932GSE-S2025-ENE</t>
  </si>
  <si>
    <t>CPD0937GSE-S2025-GAL</t>
  </si>
  <si>
    <t>CPD0939GSE-S2025-GAL</t>
  </si>
  <si>
    <t>CPD0938CBA-E2025-GAL</t>
  </si>
  <si>
    <t>CPD0940CBA-E2025-GAL</t>
  </si>
  <si>
    <t>CPD0941GSE-S2025-GAL</t>
  </si>
  <si>
    <t>CPD0942GSE-S2025-GAL</t>
  </si>
  <si>
    <t>CPM0944GSC-E2025-EDG</t>
  </si>
  <si>
    <t>CPM0945GSE-S2025-EDG</t>
  </si>
  <si>
    <t>CPD0946CBA-E2025-MTX</t>
  </si>
  <si>
    <t>CPD0947CBA-E2025-MTX</t>
  </si>
  <si>
    <t>CPM0948SP1-S2025-GAL</t>
  </si>
  <si>
    <t>CPM0943CBA-E2025-GAL</t>
  </si>
  <si>
    <t>CPD0949GSE-S2025-GAL</t>
  </si>
  <si>
    <t>CPD0951GSC-E2025-EDG</t>
  </si>
  <si>
    <t>CPD0952GSC-E2025-EDG</t>
  </si>
  <si>
    <t>CPI0953PR1-S2025-MGA</t>
  </si>
  <si>
    <t>CPD0955GSE-S2025-MGA</t>
  </si>
  <si>
    <t>CPD0957GSE-S2025-MGA</t>
  </si>
  <si>
    <t>CPD0958GSE-S2025-GAL</t>
  </si>
  <si>
    <t>CPD0959CBA-E2025-MTX</t>
  </si>
  <si>
    <t>CPD0960CBA-E2025-MTX</t>
  </si>
  <si>
    <t>CPD0961CBA-E2025-MTX</t>
  </si>
  <si>
    <t>CPD0962CBA-E2025-MTX</t>
  </si>
  <si>
    <t>CPD0963GSE-S2025-MGA</t>
  </si>
  <si>
    <t>CPD0964GSE-S2025-GAL</t>
  </si>
  <si>
    <t>CPD0905GSE-S2025-SHE</t>
  </si>
  <si>
    <t>CPD0981CBA-E2025-GAL</t>
  </si>
  <si>
    <t>CPD0982CBA-E2025-GAL</t>
  </si>
  <si>
    <t>CPD0983CBA-E2025-GAL</t>
  </si>
  <si>
    <t>CPD0984GSC-E2025-SHE</t>
  </si>
  <si>
    <t>CPD0986GSC-E2025-SHE</t>
  </si>
  <si>
    <t>CPD0987GSC-E2025-SHE</t>
  </si>
  <si>
    <t>CPD0988GSC-E2025-SHE</t>
  </si>
  <si>
    <t>CPD0990CBA-E2025-GAL</t>
  </si>
  <si>
    <t>CPD0991CBA-E2025-GAL</t>
  </si>
  <si>
    <t>CPD0992CBA-E2025-GAL</t>
  </si>
  <si>
    <t>CPD0993CBA-E2025-MGA</t>
  </si>
  <si>
    <t>CPD0994CBA-E2025-MGA</t>
  </si>
  <si>
    <t>CPD0995CBA-E2025-MGA</t>
  </si>
  <si>
    <t>CPD0996SP2-S2025-MGA</t>
  </si>
  <si>
    <t>CPD0997SP2-S2025-MGA</t>
  </si>
  <si>
    <t>CPD0998SP2-S2025-MGA</t>
  </si>
  <si>
    <t>CPD0999GSC-E2025-SHE</t>
  </si>
  <si>
    <t>CPD1000SP2-S2025-MGA</t>
  </si>
  <si>
    <t>CPD1001CBA-E2025-GAL</t>
  </si>
  <si>
    <t>CPD1002CBA-E2025-GAL</t>
  </si>
  <si>
    <t>CPD1003CBA-E2025-GAL</t>
  </si>
  <si>
    <t>CPD1004CBA-E2025-GAL</t>
  </si>
  <si>
    <t>CPD1007CBA-E2025-EDG</t>
  </si>
  <si>
    <t>CPD1008GSE-S2025-EDG</t>
  </si>
  <si>
    <t>CPD1009CBA-E2025-EDG</t>
  </si>
  <si>
    <t>CPD1010GSE-S2025-EDG</t>
  </si>
  <si>
    <t>CPD1011CBA-E2025-EDG</t>
  </si>
  <si>
    <t>CPD1012GSE-S2025-EDG</t>
  </si>
  <si>
    <t>CPD1013CBA-E2025-EDG</t>
  </si>
  <si>
    <t>CPD1014GSE-S2025-EDG</t>
  </si>
  <si>
    <t>CPD1015CBA-E2025-EDG</t>
  </si>
  <si>
    <t>CPD1016GSE-S2025-EDG</t>
  </si>
  <si>
    <t>CPD1017CBA-E2025-EDG</t>
  </si>
  <si>
    <t>CPD1018GSE-S2025-EDG</t>
  </si>
  <si>
    <t>CPD1019CBA-E2025-EDG</t>
  </si>
  <si>
    <t>CPD1020GSE-S2025-EDG</t>
  </si>
  <si>
    <t>CPD1021CBA-E2025-EDG</t>
  </si>
  <si>
    <t>CPD1022GSE-S2025-EDG</t>
  </si>
  <si>
    <t>CPD1023CBA-E2025-EDG</t>
  </si>
  <si>
    <t>CPD1024GSE-S2025-EDG</t>
  </si>
  <si>
    <t>CPD1025GSC-E2025-SHE</t>
  </si>
  <si>
    <t>CPD1026GSC-E2025-SHE</t>
  </si>
  <si>
    <t>CPD1027GSC-E2025-SHE</t>
  </si>
  <si>
    <t>CPD1028GSC-E2025-SHE</t>
  </si>
  <si>
    <t>CPD1029SP2-S2025-MGA</t>
  </si>
  <si>
    <t>CPD1030SP2-S2025-MGA</t>
  </si>
  <si>
    <t>CPD1032SP2-S2025-MGA</t>
  </si>
  <si>
    <t>CPI1033GSE-S2025-GAL</t>
  </si>
  <si>
    <t>CPM1034SP2-S2025-MGA</t>
  </si>
  <si>
    <t>CPD0934ES2-S2025-GAL</t>
  </si>
  <si>
    <t>CPD0935ES2-S2025-GAL</t>
  </si>
  <si>
    <t>CPD0936ES2-S2025-GAL</t>
  </si>
  <si>
    <t>CPD0941ES2-S2025-GAL</t>
  </si>
  <si>
    <t>CPD0942ES2-S2025-GAL</t>
  </si>
  <si>
    <t>CPD0943ES2-S2025-GAL</t>
  </si>
  <si>
    <t>CPD0959INTER-S2025-GAL</t>
  </si>
  <si>
    <t>CPD0960INTER-S2025-GAL</t>
  </si>
  <si>
    <t>CPD0962ES2-S2025-GAL</t>
  </si>
  <si>
    <t>CPD0963ES2-S2025-GAL</t>
  </si>
  <si>
    <t>CPD0964ES2-S2025-GAL</t>
  </si>
  <si>
    <t>CPD0965ES2-S2025-GAL</t>
  </si>
  <si>
    <t>CPD0966ES2-S2025-GAL</t>
  </si>
  <si>
    <t>CPD0972ES2-S2025-GAL</t>
  </si>
  <si>
    <t>CPD0974ES2-S2025-GAL</t>
  </si>
  <si>
    <t>CPD0976ES2-S2025-GAL</t>
  </si>
  <si>
    <t>CPM0940ES2-S2025-GAL</t>
  </si>
  <si>
    <t>CPM1196SP4-S2025-SHE</t>
  </si>
  <si>
    <t>CPM1109TECAB-E2025-SHE</t>
  </si>
  <si>
    <t>CPD1192SP4-S2025-SHE</t>
  </si>
  <si>
    <t>CPD1193SP4-S2025-SHE</t>
  </si>
  <si>
    <t>CPD1194SP4-S2025-SHE</t>
  </si>
  <si>
    <t>CPD1195SP4-S2025-SHE</t>
  </si>
  <si>
    <t>CPD1210RPL-S2025-SHE</t>
  </si>
  <si>
    <t>CPD1209CABS-S2025-SHE</t>
  </si>
  <si>
    <t>CPD1208GCA-E2025-SHE</t>
  </si>
  <si>
    <t>CPD0605RPL-E2025-EDG</t>
  </si>
  <si>
    <t>CPD0604SP3-S2025-EDG</t>
  </si>
  <si>
    <t>CPD0606RPL-E2025-EDG</t>
  </si>
  <si>
    <t>CPD0607SP3-S2025-EDG</t>
  </si>
  <si>
    <t>CPD0611RPL-E2025-EDG</t>
  </si>
  <si>
    <t>CPD0623SP3-S2025-EDG</t>
  </si>
  <si>
    <t>CPD0622SP4-S2025-EDG</t>
  </si>
  <si>
    <t>CPD0630RPL-E2025-EDG</t>
  </si>
  <si>
    <t>CPD0632SP3-S2025-EDG</t>
  </si>
  <si>
    <t>CPD0631SP4-S2025-EDG</t>
  </si>
  <si>
    <t>CPD0644RPL-E2025-EDG</t>
  </si>
  <si>
    <t>CPD0642SP3-S2025-EDG</t>
  </si>
  <si>
    <t>CPD0643SP4-S2025-EDG</t>
  </si>
  <si>
    <t>CPD0653RPL-E2025-EDG</t>
  </si>
  <si>
    <t>CPD0652SP3-S2025-EDG</t>
  </si>
  <si>
    <t>CPD0651SP4-S2025-EDG</t>
  </si>
  <si>
    <t>CPD0660RPL-E2025-EDG</t>
  </si>
  <si>
    <t>CPD0659SP3-S2025-EDG</t>
  </si>
  <si>
    <t>CPD0658SP4-S2025-EDG</t>
  </si>
  <si>
    <t>CPD0677RPL-E2025-EDG</t>
  </si>
  <si>
    <t>CPD0672SP3-S2025-EDG</t>
  </si>
  <si>
    <t>CPD0671SP4-S2025-EDG</t>
  </si>
  <si>
    <t>CPD0678RPL-E2025-EDG</t>
  </si>
  <si>
    <t>CPD0673SP3-S2025-EDG</t>
  </si>
  <si>
    <t>CPD0674SP4-S2025-EDG</t>
  </si>
  <si>
    <t>CPD0679RPL-E2025-EDG</t>
  </si>
  <si>
    <t>CPD0676SP3-S2025-EDG</t>
  </si>
  <si>
    <t>CPD0675SP4-S2025-EDG</t>
  </si>
  <si>
    <t>CPD0705SP3-S2025-EDG</t>
  </si>
  <si>
    <t>CPD0704SP4-S2025-EDG</t>
  </si>
  <si>
    <t>CPD0712RPL-E2025-EDG</t>
  </si>
  <si>
    <t>CPD0711SP3-S2025-EDG</t>
  </si>
  <si>
    <t>CPD0710SP4-S2025-EDG</t>
  </si>
  <si>
    <t>CPT0633TECAB-E2025-EDG</t>
  </si>
  <si>
    <t>CPD0716RPL-E2025-EDG</t>
  </si>
  <si>
    <t>CPD0715SP3-S2025-EDG</t>
  </si>
  <si>
    <t>CPD0714SP4-S2025-EDG</t>
  </si>
  <si>
    <t>CPD0719RPL-E2025-EDG</t>
  </si>
  <si>
    <t>CPD0717SP3-S2025-EDG</t>
  </si>
  <si>
    <t>CPD0718SP4-S2025-EDG</t>
  </si>
  <si>
    <t>CPD0722RPL-E2025-EDG</t>
  </si>
  <si>
    <t>CPD0720SP3-S2025-EDG</t>
  </si>
  <si>
    <t>CPD0721SP4-S2025-EDG</t>
  </si>
  <si>
    <t>CPD0723RPL-E2025-EDG</t>
  </si>
  <si>
    <t>CPD0724SP3-S2025-EDG</t>
  </si>
  <si>
    <t>CPD0725SP4-S2025-EDG</t>
  </si>
  <si>
    <t>CPD0728RPL-E2025-EDG</t>
  </si>
  <si>
    <t>CPD0726SP3-S2025-EDG</t>
  </si>
  <si>
    <t>CPD0727SP4-S2025-EDG</t>
  </si>
  <si>
    <t>CPD0730RPL-E2025-EDG</t>
  </si>
  <si>
    <t>CPD0732SP3-S2025-EDG</t>
  </si>
  <si>
    <t>CPD0731SP4-S2025-EDG</t>
  </si>
  <si>
    <t>CPD0738RPL-E2025-EDG</t>
  </si>
  <si>
    <t>CPD0736SP3-S2025-EDG</t>
  </si>
  <si>
    <t>CPD0737SP4-S2025-EDG</t>
  </si>
  <si>
    <t>CPD0746RPL-E2025-EDG</t>
  </si>
  <si>
    <t>CPD0744SP3-S2025-EDG</t>
  </si>
  <si>
    <t>CPD0745SP4-S2025-EDG</t>
  </si>
  <si>
    <t>CPD0756RPL-E2025-EDG</t>
  </si>
  <si>
    <t>CPD0754SP3-S2025-EDG</t>
  </si>
  <si>
    <t>CPD0755SP4-S2025-EDG</t>
  </si>
  <si>
    <t>CPD0769RPL-E2025-EDG</t>
  </si>
  <si>
    <t>CPD0767SP3-S2025-EDG</t>
  </si>
  <si>
    <t>CPD0768SP4-S2025-EDG</t>
  </si>
  <si>
    <t>CPD0772RPL-E2025-EDG</t>
  </si>
  <si>
    <t>CPD0770SP3-S2025-EDG</t>
  </si>
  <si>
    <t>CPD0771SP4-S2025-EDG</t>
  </si>
  <si>
    <t>CPD0784RPL-E2025-EDG</t>
  </si>
  <si>
    <t>CPD0782SP3-S2025-EDG</t>
  </si>
  <si>
    <t>CPD0783SP4-S2025-EDG</t>
  </si>
  <si>
    <t>CPD0798RPL-E2025-EDG</t>
  </si>
  <si>
    <t>CPD0796SP3-S2025-EDG</t>
  </si>
  <si>
    <t>CPD0797SP4-S2025-EDG</t>
  </si>
  <si>
    <t>CPD0803RPL-E2025-EDG</t>
  </si>
  <si>
    <t>CPD0805SP3-S2025-EDG</t>
  </si>
  <si>
    <t>CPD0804SP4-S2025-EDG</t>
  </si>
  <si>
    <t>CPD0775RPL-E2025-EDG</t>
  </si>
  <si>
    <t>CPD0773SP3-S2025-EDG</t>
  </si>
  <si>
    <t>CPD0774SP4-S2025-EDG</t>
  </si>
  <si>
    <t>CPD0729RPL-E2025-GAL</t>
  </si>
  <si>
    <t>CPD0743CABS-S2025-GAL</t>
  </si>
  <si>
    <t>CPD0761RPL-E2025-GAL</t>
  </si>
  <si>
    <t>CPD0759CABS-S2025-GAL</t>
  </si>
  <si>
    <t>CPD0760CABS-S2025-GAL</t>
  </si>
  <si>
    <t>CPD0781SP1-S2025-GAL</t>
  </si>
  <si>
    <t>CPD0785SP4-S2025-GAL</t>
  </si>
  <si>
    <t>CPD0793SP1-S2025-GAL</t>
  </si>
  <si>
    <t>CPD0794SP4-S2025-GAL</t>
  </si>
  <si>
    <t>CPD0802SP1-S2025-GAL</t>
  </si>
  <si>
    <t>CPD0801SP4-S2025-GAL</t>
  </si>
  <si>
    <t>CPD0808SP1-S2025-GAL</t>
  </si>
  <si>
    <t>CPD0807SP4-S2025-GAL</t>
  </si>
  <si>
    <t>CPD0821SP1-S2025-GAL</t>
  </si>
  <si>
    <t>CPD0820SP4-S2025-GAL</t>
  </si>
  <si>
    <t>CPD0822SP4-S2025-GAL</t>
  </si>
  <si>
    <t>CPD0833SP1-S2025-GAL</t>
  </si>
  <si>
    <t>CPD0832SP4-S2025-GAL</t>
  </si>
  <si>
    <t>CPD0834SP1-S2025-GAL</t>
  </si>
  <si>
    <t>CPD0844SP1-S2025-GAL</t>
  </si>
  <si>
    <t>CPD0849SP1-S2025-GAL</t>
  </si>
  <si>
    <t>CPD0853SP3-S2025-GAL</t>
  </si>
  <si>
    <t>CPD0867SP1-S2025-GAL</t>
  </si>
  <si>
    <t>CPD0871SP3-S2025-GAL</t>
  </si>
  <si>
    <t>CPD0873SP1-S2025-GAL</t>
  </si>
  <si>
    <t>CPD0872SP4-S2025-GAL</t>
  </si>
  <si>
    <t>CPD0887SP1-S2025-GAL</t>
  </si>
  <si>
    <t>CPD0886SP4-S2025-GAL</t>
  </si>
  <si>
    <t>CPF0713RPL-E2025-GAL</t>
  </si>
  <si>
    <t>CPM0735SP4-S2025-GAL</t>
  </si>
  <si>
    <t>48610.214743.2024-99</t>
  </si>
  <si>
    <t>CPD0811RPL-E2025-EDG</t>
  </si>
  <si>
    <t>CPD0809SP3-S2025-EDG</t>
  </si>
  <si>
    <t>CPD0810SP4-S2025-EDG</t>
  </si>
  <si>
    <t>CPD0825RPL-E2025-EDG</t>
  </si>
  <si>
    <t>CPD0823SP3-S2025-EDG</t>
  </si>
  <si>
    <t>CPD0824SP4-S2025-EDG</t>
  </si>
  <si>
    <t>CPD0826RPL-E2025-EDG</t>
  </si>
  <si>
    <t>CPD0827SP3-S2025-EDG</t>
  </si>
  <si>
    <t>CPD0828SP4-S2025-EDG</t>
  </si>
  <si>
    <t>CPD0831RPL-E2025-EDG</t>
  </si>
  <si>
    <t>CPD0829SP3-S2025-EDG</t>
  </si>
  <si>
    <t>CPD0830SP4-S2025-EDG</t>
  </si>
  <si>
    <t>CPD0843RPL-E2025-EDG</t>
  </si>
  <si>
    <t>CPD0841SP3-S2025-EDG</t>
  </si>
  <si>
    <t>CPD0842SP4-S2025-EDG</t>
  </si>
  <si>
    <t>CPD0848RPL-E2025-EDG</t>
  </si>
  <si>
    <t>CPD0846SP3-S2025-EDG</t>
  </si>
  <si>
    <t>CPD0847SP4-S2025-EDG</t>
  </si>
  <si>
    <t>CPD0852RPL-E2025-EDG</t>
  </si>
  <si>
    <t>CPD0850SP3-S2025-EDG</t>
  </si>
  <si>
    <t>CPD0851SP4-S2025-EDG</t>
  </si>
  <si>
    <t>CPD0870RPL-E2025-EDG</t>
  </si>
  <si>
    <t>CPD0869SP3-S2025-EDG</t>
  </si>
  <si>
    <t>CPD0868SP4-S2025-EDG</t>
  </si>
  <si>
    <t>CPD0875SP3-S2025-EDG</t>
  </si>
  <si>
    <t>CPD0874SP4-S2025-EDG</t>
  </si>
  <si>
    <t>CPD0876RPL-E2025-EDG</t>
  </si>
  <si>
    <t>CPD0878SP3-S2025-EDG</t>
  </si>
  <si>
    <t>CPD0877SP4-S2025-EDG</t>
  </si>
  <si>
    <t>CPD0881RPL-E2025-EDG</t>
  </si>
  <si>
    <t>CPD0880SP3-S2025-EDG</t>
  </si>
  <si>
    <t>CPD0879SP4-S2025-EDG</t>
  </si>
  <si>
    <t>CPD0885RPL-E2025-EDG</t>
  </si>
  <si>
    <t>CPD0884SP3-S2025-EDG</t>
  </si>
  <si>
    <t>CPD0883SP4-S2025-EDG</t>
  </si>
  <si>
    <t>CPD0891SP1-S2025-GAL</t>
  </si>
  <si>
    <t>CPD0890SP4-S2025-GAL</t>
  </si>
  <si>
    <t>CPD0900SP1-S2025-GAL</t>
  </si>
  <si>
    <t>CPD0899SP4-S2025-GAL</t>
  </si>
  <si>
    <t>CPD0920SP4-S2025-GAL</t>
  </si>
  <si>
    <t>CPD0921SP4-S2025-GAL</t>
  </si>
  <si>
    <t>CPD0922SP4-S2025-GAL</t>
  </si>
  <si>
    <t>CPD0933SP4-S2025-GAL</t>
  </si>
  <si>
    <t>CPD0919SP1-S2025-GAL</t>
  </si>
  <si>
    <t>CPD0934SP4-S2025-GAL</t>
  </si>
  <si>
    <t>CPD0946SP1-S2025-GAL</t>
  </si>
  <si>
    <t>CPD0947SP4-S2025-GAL</t>
  </si>
  <si>
    <t>CPD0948SP1-S2025-GAL</t>
  </si>
  <si>
    <t>CPD0949SP4-S2025-GAL</t>
  </si>
  <si>
    <t>CPD0961SP1-S2025-GAL</t>
  </si>
  <si>
    <t>CPD0962SP4-S2025-GAL</t>
  </si>
  <si>
    <t>CPD0976SP4-S2025-GAL</t>
  </si>
  <si>
    <t>CPD0977SP4-S2025-GAL</t>
  </si>
  <si>
    <t>CPD0979SP1-S2025-GAL</t>
  </si>
  <si>
    <t>CPD0978SP4-S2025-GAL</t>
  </si>
  <si>
    <t>CPF0964GCA-E2025-GAL</t>
  </si>
  <si>
    <t>CPD0894RPL-E2025-EDG</t>
  </si>
  <si>
    <t>CPD0893SP3-S2025-EDG</t>
  </si>
  <si>
    <t>CPD0892SP4-S2025-EDG</t>
  </si>
  <si>
    <t>CPD0898RPL-E2025-EDG</t>
  </si>
  <si>
    <t>CPD0897SP3-S2025-EDG</t>
  </si>
  <si>
    <t>CPD0896SP4-S2025-EDG</t>
  </si>
  <si>
    <t>CPD0903RPL-E2025-EDG</t>
  </si>
  <si>
    <t>CPD0902SP3-S2025-EDG</t>
  </si>
  <si>
    <t>CPD0901SP4-S2025-EDG</t>
  </si>
  <si>
    <t>CPD0904RPL-E2025-EDG</t>
  </si>
  <si>
    <t>CPD0906SP3-S2025-EDG</t>
  </si>
  <si>
    <t>CPD0905SP4-S2025-EDG</t>
  </si>
  <si>
    <t>CPD0909RPL-E2025-EDG</t>
  </si>
  <si>
    <t>CPD0908SP3-S2025-EDG</t>
  </si>
  <si>
    <t>CPD0907SP4-S2025-EDG</t>
  </si>
  <si>
    <t>CPD0910RPL-E2025-EDG</t>
  </si>
  <si>
    <t>CPD0912SP3-S2025-EDG</t>
  </si>
  <si>
    <t>CPD0911SP4-S2025-EDG</t>
  </si>
  <si>
    <t>CPD0915RPL-E2025-EDG</t>
  </si>
  <si>
    <t>CPD0914SP3-S2025-EDG</t>
  </si>
  <si>
    <t>CPD0913SP4-S2025-EDG</t>
  </si>
  <si>
    <t>CPD0950RPL-E2025-EDG</t>
  </si>
  <si>
    <t>CPD0952SP3-S2025-EDG</t>
  </si>
  <si>
    <t>CPD0951SP4-S2025-EDG</t>
  </si>
  <si>
    <t>CPD0959RPL-E2025-EDG</t>
  </si>
  <si>
    <t>CPM0939SP3-S2025-EDG</t>
  </si>
  <si>
    <t>4973907</t>
  </si>
  <si>
    <t>CPD0960SP3-S2025-EDG</t>
  </si>
  <si>
    <t>CPM0940SP4-S2025-EDG</t>
  </si>
  <si>
    <t>CPD0972SP3-S2025-EDG</t>
  </si>
  <si>
    <t>CPD0973SP3-S2025-EDG</t>
  </si>
  <si>
    <t>CPD0974SP3-S2025-EDG</t>
  </si>
  <si>
    <t>CPD0975SP4-S2025-EDG</t>
  </si>
  <si>
    <t>CPD0983SP1-S2025-GAL</t>
  </si>
  <si>
    <t>CPD0982SP4-S2025-GAL</t>
  </si>
  <si>
    <t>CPD0993SP1-S2025-GAL</t>
  </si>
  <si>
    <t>CPD0994RPL-E2025-GAL</t>
  </si>
  <si>
    <t>CPD0992SP4-S2025-GAL</t>
  </si>
  <si>
    <t>CPD1033SP1-S2025-GAL</t>
  </si>
  <si>
    <t>CPD1040SP1-S2025-GAL</t>
  </si>
  <si>
    <t>CPD1057SP1-S2025-GAL</t>
  </si>
  <si>
    <t>CPD1058SP3-S2025-GAL</t>
  </si>
  <si>
    <t>CPM1026SP4-S2025-GAL</t>
  </si>
  <si>
    <t>CPD1061SP1-S2025-GAL</t>
  </si>
  <si>
    <t>CPD1062SP3-S2025-GAL</t>
  </si>
  <si>
    <t>CPD1063SP1-S2025-GAL</t>
  </si>
  <si>
    <t>CPD1065SP3-S2025-GAL</t>
  </si>
  <si>
    <t>CPD1064SP1-S2025-GAL</t>
  </si>
  <si>
    <t>CPD1066SP3-S2025-GAL</t>
  </si>
  <si>
    <t>CPD1068SP1-S2025-GAL</t>
  </si>
  <si>
    <t>CPD1069SP3-S2025-GAL</t>
  </si>
  <si>
    <t>CPD0984SP3-S2025-EDG</t>
  </si>
  <si>
    <t>CPD0985SP4-S2025-EDG</t>
  </si>
  <si>
    <t>CPD0996SP4-S2025-EDG</t>
  </si>
  <si>
    <t>CPD0995SP3-S2025-EDG</t>
  </si>
  <si>
    <t>CPD0997CABE-E2025-EDG</t>
  </si>
  <si>
    <t>CPD1024TECAB-E2025-EDG</t>
  </si>
  <si>
    <t>CPD1023TECAB-E2025-EDG</t>
  </si>
  <si>
    <t>CPD1020TECAB-E2025-EDG</t>
  </si>
  <si>
    <t>CPD1022TECAB-E2025-EDG</t>
  </si>
  <si>
    <t>CPD1021TECAB-E2025-EDG</t>
  </si>
  <si>
    <t>CPM1029TECAB-E2025-EDG</t>
  </si>
  <si>
    <t>CPF1028TECAB-E2025-EDG</t>
  </si>
  <si>
    <t>5003009</t>
  </si>
  <si>
    <t>CPD1085SP3-S2025-GAL</t>
  </si>
  <si>
    <t>CPD1084SP1-S2025-GAL</t>
  </si>
  <si>
    <t>CPD1093SP3-S2025-GAL</t>
  </si>
  <si>
    <t>CPD1090SP1-S2025-GAL</t>
  </si>
  <si>
    <t>CPD1098SP1-S2025-GAL</t>
  </si>
  <si>
    <t>CPD1099SP3-S2025-GAL</t>
  </si>
  <si>
    <t>CPD1100SP1-S2025-GAL</t>
  </si>
  <si>
    <t>CPD1102SP3-S2025-GAL</t>
  </si>
  <si>
    <t>CPD1103SP3-S2025-GAL</t>
  </si>
  <si>
    <t>CPD1101SP1-S2025-GAL</t>
  </si>
  <si>
    <t>CPD1107RPL-E2025-GAL</t>
  </si>
  <si>
    <t>CPD1105SP1-S2025-GAL</t>
  </si>
  <si>
    <t>CPD1112SP1-S2025-GAL</t>
  </si>
  <si>
    <t>CPD1176CABE-E2025-GAL</t>
  </si>
  <si>
    <t>CPD1175SP1-S2025-GAL</t>
  </si>
  <si>
    <t>CPD1177CABE-E2025-GAL</t>
  </si>
  <si>
    <t>CPM1104SP4-S2025-GAL</t>
  </si>
  <si>
    <t>CPD1067RPL-S2025-EDG</t>
  </si>
  <si>
    <t>CPD1108RPL-E2025-EDG</t>
  </si>
  <si>
    <t>CPD1181SP1-S2025-GAL</t>
  </si>
  <si>
    <t>CPD1186SP1-S2025-GAL</t>
  </si>
  <si>
    <t>CPD1191SP1-S2025-GAL</t>
  </si>
  <si>
    <t>CPD1198SP1-S2025-GAL</t>
  </si>
  <si>
    <t>CPD1201SP1-S2025-GAL</t>
  </si>
  <si>
    <t>CPD1203SP1-S2025-GAL</t>
  </si>
  <si>
    <t>CPD1204SP3-S2025-GAL</t>
  </si>
  <si>
    <t>CPD1205SP1-S2025-GAL</t>
  </si>
  <si>
    <t>CPD1206SP3-S2025-GAL</t>
  </si>
  <si>
    <t>CPD1213SP3-S2025-GAL</t>
  </si>
  <si>
    <t>CPD1212SP1-S2025-GAL</t>
  </si>
  <si>
    <t>CPD1215SP3-S2025-GAL</t>
  </si>
  <si>
    <t>CPD1214SP1-S2025-GAL</t>
  </si>
  <si>
    <t>CPF1178SP2-S2025-GAL</t>
  </si>
  <si>
    <t>CPM1188SP3-S2025-EDG</t>
  </si>
  <si>
    <t>CPM1187SP4-S2025-EDG</t>
  </si>
  <si>
    <t>CPD1200CABE-E2025-EDG</t>
  </si>
  <si>
    <t>CPD1216SP1-S2025-GAL</t>
  </si>
  <si>
    <t>CPD1217SP3-S2025-GAL</t>
  </si>
  <si>
    <t>CPD1220SP1-S2025-GAL</t>
  </si>
  <si>
    <t>CPD1221SP3-S2025-GAL</t>
  </si>
  <si>
    <t>CPD1228SP1-S2025-GAL</t>
  </si>
  <si>
    <t>CPD1229SP1-S2025-GAL</t>
  </si>
  <si>
    <t>CPD1230SP1-S2025-GAL</t>
  </si>
  <si>
    <t>CPD1233RPL-S2025-GAL</t>
  </si>
  <si>
    <t>CPD1235SP1-S2025-GAL</t>
  </si>
  <si>
    <t>CPD1239CABE-E2025-GAL</t>
  </si>
  <si>
    <t>CPD1238RPL-E2025-GAL</t>
  </si>
  <si>
    <t>CPD1237SP1-S2025-GAL</t>
  </si>
  <si>
    <t>CPD1241SP1-S2025-GAL</t>
  </si>
  <si>
    <t>CPD1243CABE-E2025-GAL</t>
  </si>
  <si>
    <t>CPD1248SP1-S2025-GAL</t>
  </si>
  <si>
    <t>CPD1249SP3-S2025-GAL</t>
  </si>
  <si>
    <t>CPD1242CABE-E2025-GAL</t>
  </si>
  <si>
    <t>CPD1244CABE-E2025-GAL</t>
  </si>
  <si>
    <t>CPD1250SP1-S2025-GAL</t>
  </si>
  <si>
    <t>CPD1252SP1-S2025-GAL</t>
  </si>
  <si>
    <t>CPD1257SP1-S2025-GAL</t>
  </si>
  <si>
    <t>ID QDC</t>
  </si>
  <si>
    <t>Instrumento Contratual</t>
  </si>
  <si>
    <t>ID CLUSTER</t>
  </si>
  <si>
    <t>Entrada/Saída</t>
  </si>
  <si>
    <t>QDC (mil m3/dia)</t>
  </si>
  <si>
    <t>Início QDC</t>
  </si>
  <si>
    <t>Fim QDC</t>
  </si>
  <si>
    <t>Tarifa (Reais por MMBTU)</t>
  </si>
  <si>
    <t>QDC Máx_ARF</t>
  </si>
  <si>
    <t>UF</t>
  </si>
  <si>
    <t>Observações</t>
  </si>
  <si>
    <t>Código Identificador do ID CLUSTER</t>
  </si>
  <si>
    <t>TIPO</t>
  </si>
  <si>
    <t>2019.00009.01.01.03.02</t>
  </si>
  <si>
    <t>SP2</t>
  </si>
  <si>
    <t>não</t>
  </si>
  <si>
    <t>2019.00010.01.01.03.02</t>
  </si>
  <si>
    <t>SP1</t>
  </si>
  <si>
    <t>2019.00011.01.01.03.02</t>
  </si>
  <si>
    <t>SC2</t>
  </si>
  <si>
    <t>2019.00013.01.01.03.02</t>
  </si>
  <si>
    <t>MS1</t>
  </si>
  <si>
    <t>2019.00015.01.01.02.02</t>
  </si>
  <si>
    <t>PTR EMED Corumbá</t>
  </si>
  <si>
    <t>2020.00001.05.03.01.02</t>
  </si>
  <si>
    <t>PTE TermoCuiabá</t>
  </si>
  <si>
    <t>2020.00002.05.03.01.02</t>
  </si>
  <si>
    <t>PTE MTGás</t>
  </si>
  <si>
    <t>2019.00007.01.01.03.02</t>
  </si>
  <si>
    <t>SC1</t>
  </si>
  <si>
    <t>2020.00006.01.03.02.02</t>
  </si>
  <si>
    <t>PTR EMED Gascar</t>
  </si>
  <si>
    <t>2020.00008.01.03.03.02</t>
  </si>
  <si>
    <t>2020.00010.01.03.03.02</t>
  </si>
  <si>
    <t>SP4</t>
  </si>
  <si>
    <t>2020.00011.01.03.03.04</t>
  </si>
  <si>
    <t>2020.00012.01.03.03.04</t>
  </si>
  <si>
    <t>2021.00002.01.03.03.04</t>
  </si>
  <si>
    <t>2021.00005.01.03.03.04</t>
  </si>
  <si>
    <t>2021.00006.01.03.03.04</t>
  </si>
  <si>
    <t>2021.00008.01.03.03.04</t>
  </si>
  <si>
    <t>2021.00011.01.03.02.04</t>
  </si>
  <si>
    <t>2021.00012.01.03.02.03</t>
  </si>
  <si>
    <t>2021.00016.01.03.03.03</t>
  </si>
  <si>
    <t>2021.00017.01.03.02.03</t>
  </si>
  <si>
    <t>2021.00018.01.03.03.03</t>
  </si>
  <si>
    <t>2021.00003.03.02.02.02</t>
  </si>
  <si>
    <t>BA3</t>
  </si>
  <si>
    <t>2021.00004.03.02.03.02</t>
  </si>
  <si>
    <t>SE</t>
  </si>
  <si>
    <t>2021.00009.03.02.03.02</t>
  </si>
  <si>
    <t>FAFEN-Bahia</t>
  </si>
  <si>
    <t>2021.00001.05.03.01.02</t>
  </si>
  <si>
    <t>EMED San Matias</t>
  </si>
  <si>
    <t>2021.00015.05.03.01.02</t>
  </si>
  <si>
    <t>2021.00007.04.03.01.02</t>
  </si>
  <si>
    <t>PTR Uruguaiana</t>
  </si>
  <si>
    <t>UTE Uruguaiana</t>
  </si>
  <si>
    <t>2021.00014.04.03.01.02</t>
  </si>
  <si>
    <t>2021.00049.03.03.02.02</t>
  </si>
  <si>
    <t>TECAB (TAG)</t>
  </si>
  <si>
    <t>2021.00051.03.03.03.02</t>
  </si>
  <si>
    <t>PE1</t>
  </si>
  <si>
    <t>2021.00053.03.03.02.02</t>
  </si>
  <si>
    <t>2021.00055.03.03.03.02</t>
  </si>
  <si>
    <t>BA5</t>
  </si>
  <si>
    <t>2021.00057.03.03.03.02</t>
  </si>
  <si>
    <t>AL</t>
  </si>
  <si>
    <t>2021.00058.03.03.03.02</t>
  </si>
  <si>
    <t>BA1</t>
  </si>
  <si>
    <t>2021.00059.03.03.03.02</t>
  </si>
  <si>
    <t>BA2</t>
  </si>
  <si>
    <t>2021.00060.03.03.03.02</t>
  </si>
  <si>
    <t>2021.00061.03.03.03.02</t>
  </si>
  <si>
    <t>BA4</t>
  </si>
  <si>
    <t>2021.00062.03.03.02.02</t>
  </si>
  <si>
    <t>Marechal Deodoro</t>
  </si>
  <si>
    <t>2021.00063.03.03.02.02</t>
  </si>
  <si>
    <t>Pojuca II</t>
  </si>
  <si>
    <t>2021.00034.03.03.02.02</t>
  </si>
  <si>
    <t>2021.00035.03.03.03.02</t>
  </si>
  <si>
    <t>2021.00036.03.03.02.02</t>
  </si>
  <si>
    <t>Guamaré</t>
  </si>
  <si>
    <t>2021.00037.03.03.03.02</t>
  </si>
  <si>
    <t>PB</t>
  </si>
  <si>
    <t>2021.00038.03.03.03.02</t>
  </si>
  <si>
    <t>RN1</t>
  </si>
  <si>
    <t>2021.00039.03.03.03.02</t>
  </si>
  <si>
    <t>RN3</t>
  </si>
  <si>
    <t>2021.00056.03.03.02.02</t>
  </si>
  <si>
    <t>2021.00040.03.03.03.02</t>
  </si>
  <si>
    <t>2021.00041.03.03.03.02</t>
  </si>
  <si>
    <t>2021.00043.03.03.03.02</t>
  </si>
  <si>
    <t>2021.00044.03.03.02.02</t>
  </si>
  <si>
    <t>2021.00046.03.03.03.02</t>
  </si>
  <si>
    <t>2021.00047.03.03.03.02</t>
  </si>
  <si>
    <t>2021.00064.01.03.02.02</t>
  </si>
  <si>
    <t>2021.00066.01.03.03.02</t>
  </si>
  <si>
    <t>RS1</t>
  </si>
  <si>
    <t>2021.00068.01.03.03.02</t>
  </si>
  <si>
    <t>2021.00070.01.03.03.02</t>
  </si>
  <si>
    <t>2022.00002.01.03.02.05</t>
  </si>
  <si>
    <t>2022.00003.01.03.03.05</t>
  </si>
  <si>
    <t>2022.00004.01.03.02.05</t>
  </si>
  <si>
    <t>2022.00005.01.03.03.05</t>
  </si>
  <si>
    <t>2022.00007.01.03.03.05</t>
  </si>
  <si>
    <t>2022.00009.01.03.03.05</t>
  </si>
  <si>
    <t>2022.00010.01.03.02.05</t>
  </si>
  <si>
    <t>2022.00012.01.03.02.05</t>
  </si>
  <si>
    <t>2022.00014.01.03.02.05</t>
  </si>
  <si>
    <t>2022.00015.01.03.03.05</t>
  </si>
  <si>
    <t>2022.00016.01.03.02.05</t>
  </si>
  <si>
    <t>2022.00017.01.03.03.05</t>
  </si>
  <si>
    <t>2022.00018.01.03.02.05</t>
  </si>
  <si>
    <t>2022.00019.01.03.03.05</t>
  </si>
  <si>
    <t>2022.00022.03.03.03.02</t>
  </si>
  <si>
    <t>2022.00025.03.03.03.02</t>
  </si>
  <si>
    <t>CE1</t>
  </si>
  <si>
    <t>2022.00032.03.03.03.07</t>
  </si>
  <si>
    <t>2022.00033.03.03.03.07</t>
  </si>
  <si>
    <t>2022.00034.03.03.03.07</t>
  </si>
  <si>
    <t>2022.00035.03.03.03.07</t>
  </si>
  <si>
    <t>2022.00043.01.01.03.02</t>
  </si>
  <si>
    <t>2022.00044.01.01.03.02</t>
  </si>
  <si>
    <t>2022.00045.01.01.03.02</t>
  </si>
  <si>
    <t>2022.00046.01.01.03.02</t>
  </si>
  <si>
    <t>2022.00047.01.01.03.02</t>
  </si>
  <si>
    <t>2022.00048.01.01.03.02</t>
  </si>
  <si>
    <t>2022.00049.01.01.03.02</t>
  </si>
  <si>
    <t>2022.00050.01.01.03.02</t>
  </si>
  <si>
    <t>2022.00051.01.01.02.98</t>
  </si>
  <si>
    <t>2022.00052.01.01.02.98</t>
  </si>
  <si>
    <t>2022.00053.01.01.03.98</t>
  </si>
  <si>
    <t>2022.00054.01.01.03.98</t>
  </si>
  <si>
    <t>2022.00055.01.01.03.98</t>
  </si>
  <si>
    <t>2022.00056.01.01.03.98</t>
  </si>
  <si>
    <t>2022.00057.01.01.03.98</t>
  </si>
  <si>
    <t>2022.00065.01.01.03.02</t>
  </si>
  <si>
    <t>2022.00066.01.01.03.02</t>
  </si>
  <si>
    <t>2022.00067.01.01.03.02</t>
  </si>
  <si>
    <t>2022.00068.01.01.03.02</t>
  </si>
  <si>
    <t>2022.00069.01.01.03.02</t>
  </si>
  <si>
    <t>2022.00058.01.01.03.02</t>
  </si>
  <si>
    <t>2022.00059.01.01.03.02</t>
  </si>
  <si>
    <t>2022.00060.01.01.03.02</t>
  </si>
  <si>
    <t>2022.00061.01.01.03.02</t>
  </si>
  <si>
    <t>2022.00062.01.01.03.02</t>
  </si>
  <si>
    <t>2022.00041.01.03.03.05</t>
  </si>
  <si>
    <t>PR1</t>
  </si>
  <si>
    <t>2022.00042.01.03.02.05</t>
  </si>
  <si>
    <t>2022.00063.01.03.02.05</t>
  </si>
  <si>
    <t>9,80</t>
  </si>
  <si>
    <t>2022.00064.01.03.03.05</t>
  </si>
  <si>
    <t>2022.00070.01.03.03.05</t>
  </si>
  <si>
    <t>2022.00071.01.03.02.05</t>
  </si>
  <si>
    <t>2022.00072.01.03.02.05</t>
  </si>
  <si>
    <t>2022.00073.01.03.03.05</t>
  </si>
  <si>
    <t>2022.00075.01.03.03.05</t>
  </si>
  <si>
    <t>2022.00076.01.03.03.05</t>
  </si>
  <si>
    <t>2022.00077.01.03.02.05</t>
  </si>
  <si>
    <t>2022.00037.03.03.02.02</t>
  </si>
  <si>
    <t>2022.00088.03.03.03.07</t>
  </si>
  <si>
    <t>2022.00038.03.03.02.07</t>
  </si>
  <si>
    <t>2022.00080.01.02.02.98</t>
  </si>
  <si>
    <t>2022.00081.01.02.03.98</t>
  </si>
  <si>
    <t>2022.00082.01.02.03.98</t>
  </si>
  <si>
    <t>2022.00083.01.02.03.98</t>
  </si>
  <si>
    <t>2022.00086.01.02.03.98</t>
  </si>
  <si>
    <t>2022.00091.02.02.02.98</t>
  </si>
  <si>
    <t>TECAB-RJ, UTGCA</t>
  </si>
  <si>
    <t>2022.00092.02.02.03.98</t>
  </si>
  <si>
    <t>RJ1</t>
  </si>
  <si>
    <t>2022.00096.02.02.03.98</t>
  </si>
  <si>
    <t>MG2</t>
  </si>
  <si>
    <t>2022.00125.03.03.03.04</t>
  </si>
  <si>
    <t>2022.00097.03.03.03.02</t>
  </si>
  <si>
    <t>2022.00098.03.03.03.02</t>
  </si>
  <si>
    <t>CE2</t>
  </si>
  <si>
    <t>2022.00078.03.03.03.02</t>
  </si>
  <si>
    <t>2022.00079.03.03.03.02</t>
  </si>
  <si>
    <t>2022.00099.01.03.02.03</t>
  </si>
  <si>
    <t>2021.00015.05.03.01.02-A01</t>
  </si>
  <si>
    <t>2022.00170.02.03.03.02-A01</t>
  </si>
  <si>
    <t>PTE Replan Interconexão</t>
  </si>
  <si>
    <t>2022.00033.03.03.03.07-A01</t>
  </si>
  <si>
    <t>2022.00034.03.03.03.07-A01</t>
  </si>
  <si>
    <t>2022.00033.03.03.03.07-A02</t>
  </si>
  <si>
    <t>2021.00043.03.03.03.02-A01</t>
  </si>
  <si>
    <t>2022.00039.03.03.03.07-A01</t>
  </si>
  <si>
    <t>2022.00037.03.03.02.02-A01</t>
  </si>
  <si>
    <t>2022.00038.03.03.02.07-A01</t>
  </si>
  <si>
    <t>2021.00045.03.03.03.02-A01</t>
  </si>
  <si>
    <t>2021.00047.03.03.03.02-A01</t>
  </si>
  <si>
    <t>2021.00048.03.03.03.02-A01</t>
  </si>
  <si>
    <t>2021.00044.03.03.02.02-A01</t>
  </si>
  <si>
    <t>2021.00044.03.03.02.02-A02</t>
  </si>
  <si>
    <t>2021.00055.03.03.03.02-A01</t>
  </si>
  <si>
    <t>2021.00054.03.03.03.02-A01</t>
  </si>
  <si>
    <t>2021.00053.03.03.02.02-A01</t>
  </si>
  <si>
    <t>2022.00025.03.03.03.02-A01</t>
  </si>
  <si>
    <t>2022.00129.03.03.02.02-A01</t>
  </si>
  <si>
    <t>2022.00127.03.03.03.02-A01</t>
  </si>
  <si>
    <t>ES2</t>
  </si>
  <si>
    <t>2022.00129.03.03.02.02-A02</t>
  </si>
  <si>
    <t>2022.00126.03.03.03.02-A01</t>
  </si>
  <si>
    <t>ES1</t>
  </si>
  <si>
    <t>2022.00127.03.03.03.02-A02</t>
  </si>
  <si>
    <t>2022.00129.03.03.02.02-A03</t>
  </si>
  <si>
    <t>2022.00128.03.03.03.02-A01</t>
  </si>
  <si>
    <t>2022.00065.01.01.03.02-A01</t>
  </si>
  <si>
    <t>2022.00066.01.01.03.02-A01</t>
  </si>
  <si>
    <t>2022.00067.01.01.03.02-A01</t>
  </si>
  <si>
    <t>2022.00068.01.01.03.02-A01</t>
  </si>
  <si>
    <t>2022.00069.01.01.03.02-A01</t>
  </si>
  <si>
    <t>2022.00058.01.01.03.02-A01</t>
  </si>
  <si>
    <t>2022.00047.01.01.03.02-A01</t>
  </si>
  <si>
    <t>2022.00048.01.01.03.02-A01</t>
  </si>
  <si>
    <t>2022.00049.01.01.03.02-A01</t>
  </si>
  <si>
    <t>2022.00050.01.01.03.02-A01</t>
  </si>
  <si>
    <t>2022.00059.01.01.03.02-A01</t>
  </si>
  <si>
    <t>2022.00060.01.01.03.02-A01</t>
  </si>
  <si>
    <t>2022.00061.01.01.03.02-A01</t>
  </si>
  <si>
    <t>2022.00062.01.01.03.02-A01</t>
  </si>
  <si>
    <t>2022.00043.01.01.03.02-A01</t>
  </si>
  <si>
    <t>2022.00044.01.01.03.02-A01</t>
  </si>
  <si>
    <t>2022.00045.01.01.03.02-A01</t>
  </si>
  <si>
    <t>2022.00046.01.01.03.02-A01</t>
  </si>
  <si>
    <t>2021.00034.03.03.02.02-A01</t>
  </si>
  <si>
    <t>2020.00009.01.03.03.02</t>
  </si>
  <si>
    <t>2019.00015.01.01.02.02-A01</t>
  </si>
  <si>
    <t>2020.00007.01.03.03.02</t>
  </si>
  <si>
    <t>2019.00008.01.01.02.02</t>
  </si>
  <si>
    <t>2019.00014.01.01.03.02-A01</t>
  </si>
  <si>
    <t>PTE EMED Gascar</t>
  </si>
  <si>
    <t>2019.00005.01.01.03.02</t>
  </si>
  <si>
    <t>2019.00013.01.01.03.02-A01</t>
  </si>
  <si>
    <t>2019.00012.01.01.03.02-A01</t>
  </si>
  <si>
    <t>2019.00011.01.01.03.02-A01</t>
  </si>
  <si>
    <t>2019.00010.01.01.03.02-A01</t>
  </si>
  <si>
    <t>2019.00014.01.01.03.02</t>
  </si>
  <si>
    <t>2019.00009.01.01.03.02-A01</t>
  </si>
  <si>
    <t>2019.00012.01.01.03.02</t>
  </si>
  <si>
    <t>2019.00006.01.01.03.02-A01</t>
  </si>
  <si>
    <t>2021.00050.03.03.03.02</t>
  </si>
  <si>
    <t>2021.00003.03.02.02.02-A01</t>
  </si>
  <si>
    <t>2021.00054.03.03.03.02</t>
  </si>
  <si>
    <t>2021.00009.03.02.03.02-A01</t>
  </si>
  <si>
    <t>Camaçari-Manati</t>
  </si>
  <si>
    <t>2021.00052.03.03.03.02</t>
  </si>
  <si>
    <t>PE2</t>
  </si>
  <si>
    <t>2021.00004.03.02.03.02-A01</t>
  </si>
  <si>
    <t>2022.00011.01.03.03.05</t>
  </si>
  <si>
    <t>2021.00038.03.03.03.02-A01</t>
  </si>
  <si>
    <t>2022.00013.01.03.03.05</t>
  </si>
  <si>
    <t>2021.00039.03.03.03.02-A01</t>
  </si>
  <si>
    <t>2022.00008.01.03.02.05</t>
  </si>
  <si>
    <t>2021.00036.03.03.02.02-A01</t>
  </si>
  <si>
    <t>2022.00144.03.03.02.02-A01</t>
  </si>
  <si>
    <t>2022.00079.03.03.03.02-A01</t>
  </si>
  <si>
    <t>2022.00153.03.03.03.03</t>
  </si>
  <si>
    <t>2019.00004.01.01.03.02</t>
  </si>
  <si>
    <t>2019.00006.01.01.03.02</t>
  </si>
  <si>
    <t>1999.00001.01.01.05.01-A08</t>
  </si>
  <si>
    <t>2021.00071.01.03.03.02</t>
  </si>
  <si>
    <t>2021.00001.03-AC03</t>
  </si>
  <si>
    <t>PE Goiana II, PE Igarassu, PE Igarassu II, PE Paulista, PE Recife, PE Jaboatão</t>
  </si>
  <si>
    <t>sim</t>
  </si>
  <si>
    <t>2021.00062.03.03.02.02-A01</t>
  </si>
  <si>
    <t>2022.00161.03.03.02.02-A01</t>
  </si>
  <si>
    <t>2022.00146.05.03.01.02</t>
  </si>
  <si>
    <t>2022.00184.02.03.02.02</t>
  </si>
  <si>
    <t>Caraguatatuba</t>
  </si>
  <si>
    <t>2022.00185.02.03.02.02</t>
  </si>
  <si>
    <t>TECAB (NTS)</t>
  </si>
  <si>
    <t>2022.00167.02.03.02.02</t>
  </si>
  <si>
    <t>2022.00173.02.03.03.02</t>
  </si>
  <si>
    <t>MG1</t>
  </si>
  <si>
    <t>2022.00168.02.03.03.02</t>
  </si>
  <si>
    <t>2022.00169.02.03.03.02</t>
  </si>
  <si>
    <t>MG3</t>
  </si>
  <si>
    <t>2022.00179.01.01.03.02</t>
  </si>
  <si>
    <t>2022.00127.03.03.03.02</t>
  </si>
  <si>
    <t>2023.00133.01.03.02.05</t>
  </si>
  <si>
    <t>2023.00125.01.03.02.05</t>
  </si>
  <si>
    <t>2023.00045.01.03.02.05</t>
  </si>
  <si>
    <t>2023.00062.01.03.02.05</t>
  </si>
  <si>
    <t>2023.00073.01.03.02.05</t>
  </si>
  <si>
    <t>2023.00017.01.03.02.05</t>
  </si>
  <si>
    <t>2023.00052.01.03.02.03</t>
  </si>
  <si>
    <t>2022.00182.04.03.02.02</t>
  </si>
  <si>
    <t>Canoas</t>
  </si>
  <si>
    <t>2022.00183.04.03.03.02</t>
  </si>
  <si>
    <t>Pólo Petroquímico Triunfo</t>
  </si>
  <si>
    <t>2023.00074.02.03.03.04</t>
  </si>
  <si>
    <t>2023.00075.02.03.02.04</t>
  </si>
  <si>
    <t>2023.00058.02.03.03.05</t>
  </si>
  <si>
    <t>2023.00059.02.03.03.05</t>
  </si>
  <si>
    <t>2023.00088.02.03.02.05</t>
  </si>
  <si>
    <t>2023.00086.02.03.03.05</t>
  </si>
  <si>
    <t>2023.00087.02.03.03.05</t>
  </si>
  <si>
    <t>2023.00090.02.03.03.05</t>
  </si>
  <si>
    <t>2023.00091.02.03.03.05</t>
  </si>
  <si>
    <t>2023.00092.02.03.03.05</t>
  </si>
  <si>
    <t>2023.00093.02.03.03.05</t>
  </si>
  <si>
    <t>2023.00094.02.03.03.05</t>
  </si>
  <si>
    <t>2023.00095.02.03.02.05</t>
  </si>
  <si>
    <t>2023.00097.02.03.03.05</t>
  </si>
  <si>
    <t>2023.00099.02.03.03.05</t>
  </si>
  <si>
    <t>2023.00100.02.03.03.04</t>
  </si>
  <si>
    <t>2023.00101.01.03.02.05</t>
  </si>
  <si>
    <t>2023.00102.01.03.02.05</t>
  </si>
  <si>
    <t>2023.00103.01.03.02.05</t>
  </si>
  <si>
    <t>2023.00105.01.03.02.05</t>
  </si>
  <si>
    <t>2023.00106.01.03.02.05</t>
  </si>
  <si>
    <t>2022.00163.03.03.03.02</t>
  </si>
  <si>
    <t>2022.00100.01.02.02.03</t>
  </si>
  <si>
    <t>2022.00101.01.02.03.03</t>
  </si>
  <si>
    <t>2022.00102.01.02.03.03</t>
  </si>
  <si>
    <t>2022.00104.01.02.03.03</t>
  </si>
  <si>
    <t>2023.00085.01.02.03.07</t>
  </si>
  <si>
    <t>PE Termofortaleza</t>
  </si>
  <si>
    <t>PE Fazenda Belém</t>
  </si>
  <si>
    <t>PE Mossoró</t>
  </si>
  <si>
    <t>PE Termoaçu</t>
  </si>
  <si>
    <t>PE Ielmo Marinho, PE Macaiba, PE Goianinha</t>
  </si>
  <si>
    <t>PE Mamanguape, PE Santa Rita-Campina Grande, PE Santa Rita-João Pessoa, PE Pedras de Fogo</t>
  </si>
  <si>
    <t>PE Cabo, PE Suape</t>
  </si>
  <si>
    <t>PE Termopernambuco</t>
  </si>
  <si>
    <t>PE Marechal Deodoro (UPGN Pilar), PE Rio Largo</t>
  </si>
  <si>
    <t>PE São Miguel de Campos, PE Penedo</t>
  </si>
  <si>
    <t>PE Carmópolis II (UO-SEAL)</t>
  </si>
  <si>
    <t>2022.00170.02.03.03.02</t>
  </si>
  <si>
    <t>2022.00171.02.03.02.02</t>
  </si>
  <si>
    <t>2023.00007.02.03.02.02</t>
  </si>
  <si>
    <t>2022.00189.01.03.02.03</t>
  </si>
  <si>
    <t>2022.00036.03.03.03.98</t>
  </si>
  <si>
    <t>2022.00178.01.01.02.02</t>
  </si>
  <si>
    <t>2022.00186.01.01.02.02</t>
  </si>
  <si>
    <t>2022.00187.01.01.02.02</t>
  </si>
  <si>
    <t>2022.00188.01.01.03.02</t>
  </si>
  <si>
    <t>2022.00180.01.01.03.02</t>
  </si>
  <si>
    <t>2022.00181.01.01.03.02</t>
  </si>
  <si>
    <t>2023.00139.03.03.02.04</t>
  </si>
  <si>
    <t>2022.00174.03.03.02.02</t>
  </si>
  <si>
    <t>2023.00118.01.03.02.05</t>
  </si>
  <si>
    <t>2023.00116.01.03.02.05</t>
  </si>
  <si>
    <t>2022.00175.03.03.03.02</t>
  </si>
  <si>
    <t>2023.00142.03.03.03.07</t>
  </si>
  <si>
    <t>2023.00143.03.03.03.07</t>
  </si>
  <si>
    <t>2023.00107.01.03.02.05</t>
  </si>
  <si>
    <t>2022.00027.02.02.02.02</t>
  </si>
  <si>
    <t>2022.00039.03.03.03.07</t>
  </si>
  <si>
    <t>2021.00072.02.02.02.02</t>
  </si>
  <si>
    <t>2022.00155.03.03.03.02</t>
  </si>
  <si>
    <t>2022.00156.03.03.03.02</t>
  </si>
  <si>
    <t>2022.00172.03.03.02.02</t>
  </si>
  <si>
    <t>2022.00157.03.03.03.02</t>
  </si>
  <si>
    <t>2022.00158.03.03.03.02</t>
  </si>
  <si>
    <t>2022.00159.03.03.03.02</t>
  </si>
  <si>
    <t>2023.00117.01.03.02.05</t>
  </si>
  <si>
    <t>2022.00148.03.03.03.02</t>
  </si>
  <si>
    <t>2022.00040.03.03.03.98</t>
  </si>
  <si>
    <t>2022.00144.03.03.02.02</t>
  </si>
  <si>
    <t>2022.00103.03.03.03.03</t>
  </si>
  <si>
    <t>2022.00105.03.03.03.03</t>
  </si>
  <si>
    <t>2022.00142.03.03.02.02</t>
  </si>
  <si>
    <t>2023.00010.03.03.03.04</t>
  </si>
  <si>
    <t>2022.00126.03.03.03.02</t>
  </si>
  <si>
    <t>2022.00128.03.03.03.02</t>
  </si>
  <si>
    <t>2022.00129.03.03.02.02</t>
  </si>
  <si>
    <t>2023.00003.03.03.03.07</t>
  </si>
  <si>
    <t>2022.00165.03.03.02.02</t>
  </si>
  <si>
    <t>2022.00141.03.03.03.02</t>
  </si>
  <si>
    <t>ES3</t>
  </si>
  <si>
    <t>2022.00087.03.02.02.03</t>
  </si>
  <si>
    <t>2023.00135.03.03.03.04</t>
  </si>
  <si>
    <t>2022.00090.03.03.03.03</t>
  </si>
  <si>
    <t>2022.00084.02.02.03.98</t>
  </si>
  <si>
    <t>2022.00085.02.02.02.98</t>
  </si>
  <si>
    <t>UTGCA-SP</t>
  </si>
  <si>
    <t>2022.00160.03.03.03.02</t>
  </si>
  <si>
    <t>2022.00161.03.03.02.02</t>
  </si>
  <si>
    <t>2023.00061.03.03.02.03</t>
  </si>
  <si>
    <t>2023.00096.03.03.02.04</t>
  </si>
  <si>
    <t>2023.00131.03.03.03.07</t>
  </si>
  <si>
    <t>2022.00136.03.03.02.02</t>
  </si>
  <si>
    <t>2023.00072.03.03.02.04</t>
  </si>
  <si>
    <t>2023.00137.01.03.03.03</t>
  </si>
  <si>
    <t>2023.00050.03.03.02.04</t>
  </si>
  <si>
    <t>2023.00114.01.03.02.05</t>
  </si>
  <si>
    <t>2022.00137.03.03.02.02</t>
  </si>
  <si>
    <t>2022.00138.03.03.03.02</t>
  </si>
  <si>
    <t>2022.00139.03.03.03.02</t>
  </si>
  <si>
    <t>2022.00140.03.03.03.02</t>
  </si>
  <si>
    <t>2022.00131.03.03.03.02</t>
  </si>
  <si>
    <t>2022.00132.03.03.03.02</t>
  </si>
  <si>
    <t>2022.00133.03.03.02.02</t>
  </si>
  <si>
    <t>2022.00145.03.03.02.04</t>
  </si>
  <si>
    <t>2022.00134.03.03.02.03</t>
  </si>
  <si>
    <t>2023.00128.03.03.02.04</t>
  </si>
  <si>
    <t>2023.00140.03.03.02.03</t>
  </si>
  <si>
    <t>2023.00108.01.03.02.03</t>
  </si>
  <si>
    <t>2023.00134.01.03.02.05</t>
  </si>
  <si>
    <t>2022.00162.03.03.03.02</t>
  </si>
  <si>
    <t>2022.00166.03.03.03.03</t>
  </si>
  <si>
    <t>2023.00109.01.03.02.03</t>
  </si>
  <si>
    <t>2023.00113.01.03.02.05</t>
  </si>
  <si>
    <t>2023.00112.01.03.02.05</t>
  </si>
  <si>
    <t>2023.00111.01.03.02.05</t>
  </si>
  <si>
    <t>2023.00110.01.03.02.05</t>
  </si>
  <si>
    <t>2023.00004.03.03.02.04</t>
  </si>
  <si>
    <t>2023.00127.01.03.02.05</t>
  </si>
  <si>
    <t>2023.00126.01.03.02.05</t>
  </si>
  <si>
    <t>2023.00132.01.03.02.05</t>
  </si>
  <si>
    <t>2023.00130.01.03.02.05</t>
  </si>
  <si>
    <t>2023.00129.01.03.02.05</t>
  </si>
  <si>
    <t>2023.00121.01.03.02.05</t>
  </si>
  <si>
    <t>2023.00120.01.03.02.05</t>
  </si>
  <si>
    <t>2023.00119.01.03.02.05</t>
  </si>
  <si>
    <t>2023.00122.01.03.02.05</t>
  </si>
  <si>
    <t>2023.00123.01.03.02.05</t>
  </si>
  <si>
    <t>2023.00034.01.03.02.05</t>
  </si>
  <si>
    <t>2023.00035.01.03.02.05</t>
  </si>
  <si>
    <t>2023.00036.01.03.02.05</t>
  </si>
  <si>
    <t>2023.00037.01.03.02.05</t>
  </si>
  <si>
    <t>2023.00038.01.03.02.05</t>
  </si>
  <si>
    <t>2023.00040.01.03.02.05</t>
  </si>
  <si>
    <t>2023.00042.01.03.02.05</t>
  </si>
  <si>
    <t>2023.00046.01.03.02.05</t>
  </si>
  <si>
    <t>2023.00041.02.03.03.05</t>
  </si>
  <si>
    <t>2023.00043.02.03.03.05</t>
  </si>
  <si>
    <t>2023.00044.02.03.03.05</t>
  </si>
  <si>
    <t>2023.00047.02.03.03.05</t>
  </si>
  <si>
    <t>2023.00053.01.03.02.05</t>
  </si>
  <si>
    <t>2023.00055.01.03.02.05</t>
  </si>
  <si>
    <t>2023.00089.02.03.03.05</t>
  </si>
  <si>
    <t>2023.00057.01.03.02.05</t>
  </si>
  <si>
    <t>2023.00060.01.03.02.05</t>
  </si>
  <si>
    <t>2023.00063.01.03.02.05</t>
  </si>
  <si>
    <t>2023.00066.01.03.02.05</t>
  </si>
  <si>
    <t>2023.00067.01.03.02.05</t>
  </si>
  <si>
    <t>2023.00068.01.03.02.05</t>
  </si>
  <si>
    <t>2023.00069.01.03.02.05</t>
  </si>
  <si>
    <t>2023.00070.01.03.02.05</t>
  </si>
  <si>
    <t>2023.00064.01.03.03.03</t>
  </si>
  <si>
    <t>2023.00071.01.03.02.05</t>
  </si>
  <si>
    <t>2023.00076.01.03.02.05</t>
  </si>
  <si>
    <t>2023.00077.01.03.02.05</t>
  </si>
  <si>
    <t>2023.00079.01.03.02.04</t>
  </si>
  <si>
    <t>2023.00011.01.03.02.05</t>
  </si>
  <si>
    <t>2023.00012.01.03.02.05</t>
  </si>
  <si>
    <t>2023.00013.01.03.02.05</t>
  </si>
  <si>
    <t>2023.00014.01.03.02.05</t>
  </si>
  <si>
    <t>2023.00015.01.03.02.05</t>
  </si>
  <si>
    <t>2023.00016.01.03.02.05</t>
  </si>
  <si>
    <t>2023.00018.01.03.02.05</t>
  </si>
  <si>
    <t>2023.00019.01.03.02.05</t>
  </si>
  <si>
    <t>2023.00020.01.03.02.05</t>
  </si>
  <si>
    <t>2023.00084.01.02.03.07</t>
  </si>
  <si>
    <t>PE RNEST</t>
  </si>
  <si>
    <t>2023.00131.03.03.03.07-A01</t>
  </si>
  <si>
    <t>2022.00001.02-AC03</t>
  </si>
  <si>
    <t>PTR Interconexão Cabiúnas</t>
  </si>
  <si>
    <t>PR GNL BG</t>
  </si>
  <si>
    <t>PE UTE José de Alencar, PE Pecém</t>
  </si>
  <si>
    <t>EMED Guararema</t>
  </si>
  <si>
    <t>PTR Interconexão Replan</t>
  </si>
  <si>
    <t>UTG Cabiúnas</t>
  </si>
  <si>
    <t>PE Estação KM 370</t>
  </si>
  <si>
    <t>PE Caucaia, PE Fortaleza, PE Aquiraz, PE Pacajus, PE Aracati</t>
  </si>
  <si>
    <t>PR Guapimirim</t>
  </si>
  <si>
    <t>EMED Paulínia</t>
  </si>
  <si>
    <t>PR - RPBC</t>
  </si>
  <si>
    <t>PR - REDUC</t>
  </si>
  <si>
    <t>Termorio I (UTE GLB)</t>
  </si>
  <si>
    <t>UTE MÁRIO LAGO</t>
  </si>
  <si>
    <t>UTE Norte Fluminense</t>
  </si>
  <si>
    <t>Termorio II (CEG METROPOLITANO), Guapimirim, Duque de Caxias</t>
  </si>
  <si>
    <t>Japeri I, Japeri II</t>
  </si>
  <si>
    <t>UTE Baixada Fluminense</t>
  </si>
  <si>
    <t>Piraí, Volta Redonda, Cidade do Aço, Barra Mansa II, Paracambi</t>
  </si>
  <si>
    <t>Resende II</t>
  </si>
  <si>
    <t xml:space="preserve">Rio das Flores </t>
  </si>
  <si>
    <t>REDUC</t>
  </si>
  <si>
    <t>São Brás do Suaçuí II, Barbacena</t>
  </si>
  <si>
    <t>Juiz de Fora</t>
  </si>
  <si>
    <t>UTE Juiz de Fora (IGREJINHA)</t>
  </si>
  <si>
    <t>REGAP, REGAP II</t>
  </si>
  <si>
    <t>UTE Ibirité (UTE Aureliano Chaves)</t>
  </si>
  <si>
    <t>Betim II, Brumadinho</t>
  </si>
  <si>
    <t>EMED Jacutinga</t>
  </si>
  <si>
    <t>Cruzeiro, Lorena, Pindamonhangaba II, Guaratinguetá, Bragança Paulista, Caçapava</t>
  </si>
  <si>
    <t>Taubaté, São José dos Campos</t>
  </si>
  <si>
    <t>REVAP II</t>
  </si>
  <si>
    <t>RECAP II</t>
  </si>
  <si>
    <t>Suzano, Capuava, São Bernardo do Campo, São Bernardo do Campo II</t>
  </si>
  <si>
    <t>Cubatão</t>
  </si>
  <si>
    <t>RPBC</t>
  </si>
  <si>
    <t>UTE Cubatão (UTE Euzébio Rocha)</t>
  </si>
  <si>
    <t>PTE Interconexão Cabiúnas</t>
  </si>
  <si>
    <t>2021.00045.03.03.03.02-T01</t>
  </si>
  <si>
    <t>2021.00046.03.03.03.02-T01</t>
  </si>
  <si>
    <t>2021.00047.03.03.03.02-T01</t>
  </si>
  <si>
    <t>2021.00048.03.03.03.02-T01</t>
  </si>
  <si>
    <t>2021.00055.03.03.03.02-T01</t>
  </si>
  <si>
    <t>2021.00054.03.03.03.02-T01</t>
  </si>
  <si>
    <t>2022.00025.03.03.03.02-T01</t>
  </si>
  <si>
    <t>2022.00040.03.03.03.98-T01</t>
  </si>
  <si>
    <t>2022.00078.03.03.03.02-T01</t>
  </si>
  <si>
    <t>2022.00079.03.03.03.02-T01</t>
  </si>
  <si>
    <t>2021.00035.03.03.03.02-T01</t>
  </si>
  <si>
    <t>2019.00002.04.03.01.02-T01</t>
  </si>
  <si>
    <t>2021.00058.03.03.03.02-T01</t>
  </si>
  <si>
    <t>2021.00059.03.03.03.02-T01</t>
  </si>
  <si>
    <t>2021.00060.03.03.03.02-T01</t>
  </si>
  <si>
    <t>2021.00061.03.03.03.02-T01</t>
  </si>
  <si>
    <t>2019.00003.05.03.01.02</t>
  </si>
  <si>
    <t>2019.00001.05.03.01.04</t>
  </si>
  <si>
    <t>2022.00028.02.02.03.98</t>
  </si>
  <si>
    <t>2019.00002.04.03.01.02</t>
  </si>
  <si>
    <t>2021.00073.02.02.03.02</t>
  </si>
  <si>
    <t>RJ3</t>
  </si>
  <si>
    <t>FAFEN-Sergipe</t>
  </si>
  <si>
    <t>PE Carmopólis II (SERGAS), PE Manguinhos, PE Carmópolis II (SERGAS), PE Socorro, PE Aracaju, PE Itaporanga, PE Águas Claras, PE Estância</t>
  </si>
  <si>
    <t>PE Fazenda Alvorada, PE Fazenda Bálsamo</t>
  </si>
  <si>
    <t>PE Araçás, PE Catu</t>
  </si>
  <si>
    <t>PE Camaçari-Residual, PE Camaçari-Manati, PE UTE CHESF</t>
  </si>
  <si>
    <t>PE Cexis</t>
  </si>
  <si>
    <t>PE Aratu-Manati, PE Aratu-Residual, PE Caboto (Dow-Química)</t>
  </si>
  <si>
    <t>PE UPGN Candeias</t>
  </si>
  <si>
    <t>PE Candeias-Manati, PE Candeias-Residual</t>
  </si>
  <si>
    <t>PE RLAM 6", PE RLAM 14"</t>
  </si>
  <si>
    <t>PE Termobahia</t>
  </si>
  <si>
    <t>PE Itabuna, PE Veracel, PE Eunápolis, PE Mucuri</t>
  </si>
  <si>
    <t>PE Vale, PE Vitória</t>
  </si>
  <si>
    <t>PE UTE Linhares</t>
  </si>
  <si>
    <t xml:space="preserve">PE São Mateus, INTERCONEXÃO SDV-02, PE Linhares, PE Viana, PE Anchieta, PE Cachoeiro do Itapemirim </t>
  </si>
  <si>
    <t>PE Campos</t>
  </si>
  <si>
    <t>Interconexão TECAB</t>
  </si>
  <si>
    <t>PE Anamã, PE Anori, PE Aparecida, PE Caapiranga, PE Coari, PE Codajás, PE Iranduba, PE Manacapuru, PE Mauá, PE UTE Aparecida, PE UTE Mauá</t>
  </si>
  <si>
    <t>PE REMAN</t>
  </si>
  <si>
    <t>UTGSUL (PR)</t>
  </si>
  <si>
    <t>Cacimbas</t>
  </si>
  <si>
    <t>GNL SSP</t>
  </si>
  <si>
    <t>Pojuca</t>
  </si>
  <si>
    <t>GNL TRBA</t>
  </si>
  <si>
    <t>EVF MANATI</t>
  </si>
  <si>
    <t>Atalaia</t>
  </si>
  <si>
    <t>GNL PECÉM</t>
  </si>
  <si>
    <t>Urucu</t>
  </si>
  <si>
    <t>2023.00080.03.03.03.03</t>
  </si>
  <si>
    <t>2023.00115.01.03.02.05</t>
  </si>
  <si>
    <t>2022.00149.03.03.03.02</t>
  </si>
  <si>
    <t>2022.00093.03.03.03.03</t>
  </si>
  <si>
    <t>2021.00045.03.03.03.02</t>
  </si>
  <si>
    <t>2021.00042.03.03.02.02</t>
  </si>
  <si>
    <t>2022.00074.01.03.02.05</t>
  </si>
  <si>
    <t>2023.00104.01.03.02.05</t>
  </si>
  <si>
    <t>2022.00078.03.03.03.02-A01</t>
  </si>
  <si>
    <t>SP3</t>
  </si>
  <si>
    <t>2022.00006.01.03.02.05</t>
  </si>
  <si>
    <t>2023.00026.01.03.02.05</t>
  </si>
  <si>
    <t>2021.00048.03.03.03.02</t>
  </si>
  <si>
    <t>2021.00065.01.03.02.02</t>
  </si>
  <si>
    <t>2021.00067.01.03.03.02</t>
  </si>
  <si>
    <t>2021.00069.01.03.03.02</t>
  </si>
  <si>
    <t>2023.00021.01.03.02.05</t>
  </si>
  <si>
    <t>2023.00022.01.03.02.05</t>
  </si>
  <si>
    <t>2023.00024.01.03.02.05</t>
  </si>
  <si>
    <t>2023.00028.01.03.02.05</t>
  </si>
  <si>
    <t>2023.00027.01.03.02.05</t>
  </si>
  <si>
    <t>2023.00029.01.03.02.05</t>
  </si>
  <si>
    <t>2023.00030.01.03.02.05</t>
  </si>
  <si>
    <t>2023.00025.01.03.02.05</t>
  </si>
  <si>
    <t>2023.00031.01.03.02.05</t>
  </si>
  <si>
    <t>2023.00032.01.03.02.05</t>
  </si>
  <si>
    <t>2023.00033.01.03.02.05</t>
  </si>
  <si>
    <t>2023.00153.03.03.03.07</t>
  </si>
  <si>
    <t>2023.00152.03.02.03.07</t>
  </si>
  <si>
    <t>2023.00430.05.03.01.02</t>
  </si>
  <si>
    <t>2023.00147.03.03.02.04</t>
  </si>
  <si>
    <t>2023.00154.03.03.02.04</t>
  </si>
  <si>
    <t>2023.00150.02.03.03.05</t>
  </si>
  <si>
    <t>2023.00151.02.03.02.05</t>
  </si>
  <si>
    <t>2023.00155.02.03.03.07</t>
  </si>
  <si>
    <t>2023.00156.02.03.02.07</t>
  </si>
  <si>
    <t>2023.00188.03.03.03.03</t>
  </si>
  <si>
    <t>2023.00190.03.02.03.07</t>
  </si>
  <si>
    <t>2023.00189.03.03.03.03</t>
  </si>
  <si>
    <t>2023.00191.03.02.03.07</t>
  </si>
  <si>
    <t>2023.00184.03.03.02.04</t>
  </si>
  <si>
    <t>2023.00157.01.03.02.05</t>
  </si>
  <si>
    <t>2023.00158.01.03.03.05</t>
  </si>
  <si>
    <t>2023.00159.01.03.02.05</t>
  </si>
  <si>
    <t>2023.00160.01.03.03.05</t>
  </si>
  <si>
    <t>2023.00162.01.03.02.05</t>
  </si>
  <si>
    <t>2023.00163.01.03.03.05</t>
  </si>
  <si>
    <t>2023.00167.01.03.02.05</t>
  </si>
  <si>
    <t>2023.00168.01.03.03.05</t>
  </si>
  <si>
    <t>2023.00169.01.03.02.05</t>
  </si>
  <si>
    <t>2023.00170.01.03.03.05</t>
  </si>
  <si>
    <t>2023.00171.01.03.02.05</t>
  </si>
  <si>
    <t>2023.00172.01.03.03.05</t>
  </si>
  <si>
    <t>2023.00176.01.03.02.05</t>
  </si>
  <si>
    <t>2023.00177.01.03.03.05</t>
  </si>
  <si>
    <t>2023.00179.01.03.02.05</t>
  </si>
  <si>
    <t>2023.00180.01.03.03.05</t>
  </si>
  <si>
    <t>2023.00181.01.03.02.05</t>
  </si>
  <si>
    <t>2023.00182.01.03.03.05</t>
  </si>
  <si>
    <t>2023.00185.01.03.02.05</t>
  </si>
  <si>
    <t>2023.00183.01.03.03.05</t>
  </si>
  <si>
    <t>2023.00186.01.03.02.05</t>
  </si>
  <si>
    <t>2023.00187.01.03.03.05</t>
  </si>
  <si>
    <t>2023.00173.01.03.02.03</t>
  </si>
  <si>
    <t>2023.00174.01.03.03.03</t>
  </si>
  <si>
    <t>2023.00196.01.03.02.05</t>
  </si>
  <si>
    <t>2023.00197.01.03.03.05</t>
  </si>
  <si>
    <t>2023.00194.01.03.02.05</t>
  </si>
  <si>
    <t>2023.00195.01.03.03.05</t>
  </si>
  <si>
    <t>2023.00198.01.03.02.05</t>
  </si>
  <si>
    <t>2023.00199.01.03.03.05</t>
  </si>
  <si>
    <t>2023.00201.01.03.02.05</t>
  </si>
  <si>
    <t>2023.00202.01.03.03.05</t>
  </si>
  <si>
    <t>2023.00204.01.03.02.05</t>
  </si>
  <si>
    <t>2023.00205.01.03.03.05</t>
  </si>
  <si>
    <t>2023.00208.01.03.02.05</t>
  </si>
  <si>
    <t>2023.00209.01.03.03.05</t>
  </si>
  <si>
    <t>2023.00211.01.03.02.05</t>
  </si>
  <si>
    <t>2023.00212.01.03.03.05</t>
  </si>
  <si>
    <t>2023.00214.01.03.02.05</t>
  </si>
  <si>
    <t>2023.00215.01.03.03.05</t>
  </si>
  <si>
    <t>2023.00217.01.03.02.05</t>
  </si>
  <si>
    <t>2023.00218.01.03.03.05</t>
  </si>
  <si>
    <t>2023.00220.01.03.03.05</t>
  </si>
  <si>
    <t>2023.00221.01.03.02.05</t>
  </si>
  <si>
    <t>2023.00223.01.03.02.05</t>
  </si>
  <si>
    <t>2023.00224.01.03.03.05</t>
  </si>
  <si>
    <t>2023.00226.01.03.02.05</t>
  </si>
  <si>
    <t>2023.00227.01.03.03.05</t>
  </si>
  <si>
    <t>2023.00229.01.03.02.05</t>
  </si>
  <si>
    <t>2023.00230.01.03.03.05</t>
  </si>
  <si>
    <t>2023.00232.01.03.02.05</t>
  </si>
  <si>
    <t>2023.00233.01.03.03.05</t>
  </si>
  <si>
    <t>2023.00235.01.03.02.05</t>
  </si>
  <si>
    <t>2023.00236.01.03.03.05</t>
  </si>
  <si>
    <t>2023.00239.01.03.02.05</t>
  </si>
  <si>
    <t>2023.00240.01.03.03.05</t>
  </si>
  <si>
    <t>2023.00241.01.03.02.05</t>
  </si>
  <si>
    <t>2023.00242.01.03.03.05</t>
  </si>
  <si>
    <t>2023.00244.01.03.02.05</t>
  </si>
  <si>
    <t>2023.00245.01.03.03.05</t>
  </si>
  <si>
    <t>2023.00248.01.03.02.05</t>
  </si>
  <si>
    <t>2023.00249.01.03.03.05</t>
  </si>
  <si>
    <t>2023.00250.01.03.03.05</t>
  </si>
  <si>
    <t>2023.00253.01.03.03.05</t>
  </si>
  <si>
    <t>2023.00284.01.03.02.05</t>
  </si>
  <si>
    <t>2023.00285.01.03.03.05</t>
  </si>
  <si>
    <t>2023.00292.01.03.02.05</t>
  </si>
  <si>
    <t>2023.00293.01.03.03.05</t>
  </si>
  <si>
    <t>2023.00294.01.03.02.05</t>
  </si>
  <si>
    <t>2023.00295.01.03.03.05</t>
  </si>
  <si>
    <t>2023.00296.01.03.02.05</t>
  </si>
  <si>
    <t>2023.00297.01.03.03.05</t>
  </si>
  <si>
    <t>2023.00299.01.03.02.05</t>
  </si>
  <si>
    <t>2023.00300.01.03.03.05</t>
  </si>
  <si>
    <t>2023.00302.01.03.02.05</t>
  </si>
  <si>
    <t>2023.00303.01.03.03.05</t>
  </si>
  <si>
    <t>2023.00305.01.03.02.05</t>
  </si>
  <si>
    <t>2023.00306.01.03.03.05</t>
  </si>
  <si>
    <t>2023.00311.01.03.02.05</t>
  </si>
  <si>
    <t>2023.00312.01.03.03.05</t>
  </si>
  <si>
    <t>2023.00313.01.03.02.05</t>
  </si>
  <si>
    <t>2023.00314.01.03.03.05</t>
  </si>
  <si>
    <t>2023.00315.01.03.02.05</t>
  </si>
  <si>
    <t>2023.00316.01.03.03.05</t>
  </si>
  <si>
    <t>2023.00318.01.03.02.05</t>
  </si>
  <si>
    <t>2023.00319.01.03.03.05</t>
  </si>
  <si>
    <t>2023.00331.01.03.02.05</t>
  </si>
  <si>
    <t>2023.00332.01.03.03.05</t>
  </si>
  <si>
    <t>2023.00334.01.03.02.05</t>
  </si>
  <si>
    <t>2023.00335.01.03.03.05</t>
  </si>
  <si>
    <t>2023.00200.02.03.02.05</t>
  </si>
  <si>
    <t>2023.00206.02.03.02.04</t>
  </si>
  <si>
    <t>2023.00207.02.03.02.04</t>
  </si>
  <si>
    <t>2023.00210.02.03.02.05</t>
  </si>
  <si>
    <t>2023.00213.02.03.02.05</t>
  </si>
  <si>
    <t>2023.00216.02.03.02.05</t>
  </si>
  <si>
    <t>2023.00219.02.03.02.05</t>
  </si>
  <si>
    <t>2023.00222.02.03.02.05</t>
  </si>
  <si>
    <t>2023.00225.02.03.02.05</t>
  </si>
  <si>
    <t>2023.00228.02.03.02.05</t>
  </si>
  <si>
    <t>2023.00231.02.03.02.05</t>
  </si>
  <si>
    <t>2023.00234.02.03.02.05</t>
  </si>
  <si>
    <t>2023.00237.02.03.02.05</t>
  </si>
  <si>
    <t>2023.00238.02.03.02.05</t>
  </si>
  <si>
    <t>2023.00243.02.03.02.05</t>
  </si>
  <si>
    <t>2023.00246.02.03.02.05</t>
  </si>
  <si>
    <t>2023.00247.02.03.02.05</t>
  </si>
  <si>
    <t>2023.00251.02.03.02.05</t>
  </si>
  <si>
    <t>2023.00286.02.03.02.05</t>
  </si>
  <si>
    <t>2023.00287.02.03.02.05</t>
  </si>
  <si>
    <t>2023.00288.02.03.02.05</t>
  </si>
  <si>
    <t>2023.00289.02.03.02.05</t>
  </si>
  <si>
    <t>2023.00301.02.03.02.05</t>
  </si>
  <si>
    <t>2023.00304.02.03.02.05</t>
  </si>
  <si>
    <t>2023.00307.02.03.02.05</t>
  </si>
  <si>
    <t>2023.00308.02.03.02.05</t>
  </si>
  <si>
    <t>2023.00309.02.03.02.05</t>
  </si>
  <si>
    <t>2023.00317.02.03.02.05</t>
  </si>
  <si>
    <t>2023.00320.02.03.02.05</t>
  </si>
  <si>
    <t>2023.00333.02.03.02.05</t>
  </si>
  <si>
    <t>2023.00336.02.03.02.05</t>
  </si>
  <si>
    <t>2023.00374.02.03.02.05</t>
  </si>
  <si>
    <t>2023.00375.02.03.02.05</t>
  </si>
  <si>
    <t>2023.00376.02.03.02.05</t>
  </si>
  <si>
    <t>2023.00367.02.03.03.02</t>
  </si>
  <si>
    <t>2023.00368.02.03.02.02</t>
  </si>
  <si>
    <t>2023.00363.02.03.02.02</t>
  </si>
  <si>
    <t>2023.00380.02.03.03.02</t>
  </si>
  <si>
    <t>2023.00369.02.03.03.02</t>
  </si>
  <si>
    <t>2023.00364.02.03.02.02</t>
  </si>
  <si>
    <t>2023.00381.02.03.03.02</t>
  </si>
  <si>
    <t>2023.00382.02.03.02.02</t>
  </si>
  <si>
    <t>2023.00383.02.03.03.02</t>
  </si>
  <si>
    <t>2023.00384.02.03.03.02</t>
  </si>
  <si>
    <t>2023.00385.02.03.02.02</t>
  </si>
  <si>
    <t>2023.00370.02.03.02.02</t>
  </si>
  <si>
    <t>2023.00371.02.03.03.02</t>
  </si>
  <si>
    <t>2023.00372.02.03.03.02</t>
  </si>
  <si>
    <t>2023.00386.02.03.02.02</t>
  </si>
  <si>
    <t>2023.00348.01.01.03.02</t>
  </si>
  <si>
    <t>2023.00401.01.01.02.02</t>
  </si>
  <si>
    <t>2023.00349.01.01.02.02</t>
  </si>
  <si>
    <t>2023.00350.01.01.02.02</t>
  </si>
  <si>
    <t>2023.00351.01.01.03.02</t>
  </si>
  <si>
    <t>2023.00352.01.01.03.02</t>
  </si>
  <si>
    <t>2023.00353.01.01.03.02</t>
  </si>
  <si>
    <t>2023.00402.01.01.03.02</t>
  </si>
  <si>
    <t>2023.00403.01.01.02.02</t>
  </si>
  <si>
    <t>2023.00404.01.01.03.02</t>
  </si>
  <si>
    <t>2023.00354.01.01.03.02</t>
  </si>
  <si>
    <t>2023.00355.01.01.03.02</t>
  </si>
  <si>
    <t>2023.00387.01.03.02.05</t>
  </si>
  <si>
    <t>2023.00388.01.03.03.05</t>
  </si>
  <si>
    <t>2023.00405.01.03.02.05</t>
  </si>
  <si>
    <t>2023.00406.01.03.03.05</t>
  </si>
  <si>
    <t>2023.00433.01.03.02.05</t>
  </si>
  <si>
    <t>2023.00434.01.03.03.05</t>
  </si>
  <si>
    <t>2023.00407.01.01.03.04</t>
  </si>
  <si>
    <t>2023.00408.03.01.03.02</t>
  </si>
  <si>
    <t>2023.00409.03.01.02.02</t>
  </si>
  <si>
    <t>2023.00410.03.01.03.02</t>
  </si>
  <si>
    <t>2023.00411.03.01.03.02</t>
  </si>
  <si>
    <t>2023.00412.03.01.03.02</t>
  </si>
  <si>
    <t>2023.00413.03.01.03.02</t>
  </si>
  <si>
    <t>2023.00414.03.01.03.02</t>
  </si>
  <si>
    <t>2023.00415.03.01.03.02</t>
  </si>
  <si>
    <t>2023.00416.03.01.02.02</t>
  </si>
  <si>
    <t>2023.00356.03.01.03.02</t>
  </si>
  <si>
    <t>2023.00357.03.01.03.02</t>
  </si>
  <si>
    <t>2023.00391.03.01.02.02</t>
  </si>
  <si>
    <t>2023.00254.03.02.03.07</t>
  </si>
  <si>
    <t>2023.00417.03.01.03.05</t>
  </si>
  <si>
    <t>2023.00418.03.01.03.05</t>
  </si>
  <si>
    <t>2023.00419.03.01.03.05</t>
  </si>
  <si>
    <t>2023.00420.03.01.03.05</t>
  </si>
  <si>
    <t>2023.00421.03.01.03.05</t>
  </si>
  <si>
    <t>2023.00422.03.01.03.05</t>
  </si>
  <si>
    <t>2023.00423.03.01.03.05</t>
  </si>
  <si>
    <t>2023.00321.03.01.03.02</t>
  </si>
  <si>
    <t>2023.00322.03.01.03.02</t>
  </si>
  <si>
    <t>2023.00323.03.01.03.02</t>
  </si>
  <si>
    <t>2023.00324.03.01.02.02</t>
  </si>
  <si>
    <t>2024.00134.03.01.03.05</t>
  </si>
  <si>
    <t>2023.00310.03.01.03.07</t>
  </si>
  <si>
    <t>2023.00255.03.02.03.07</t>
  </si>
  <si>
    <t>2023.00325.03.01.03.02</t>
  </si>
  <si>
    <t>2023.00326.03.01.02.02</t>
  </si>
  <si>
    <t>2023.00327.03.01.02.02</t>
  </si>
  <si>
    <t>2023.00340.03.01.02.02</t>
  </si>
  <si>
    <t>2023.00358.03.01.02.02</t>
  </si>
  <si>
    <t>2023.00341.03.01.02.02</t>
  </si>
  <si>
    <t>2023.00342.03.01.03.02</t>
  </si>
  <si>
    <t>2023.00203.03.03.02.04</t>
  </si>
  <si>
    <t>2023.00256.03.03.02.04</t>
  </si>
  <si>
    <t>2023.00328.03.01.03.02</t>
  </si>
  <si>
    <t>2023.00329.03.01.03.02</t>
  </si>
  <si>
    <t>2023.00330.03.01.02.02</t>
  </si>
  <si>
    <t>2023.00359.03.01.03.02</t>
  </si>
  <si>
    <t>2023.00360.03.01.03.02</t>
  </si>
  <si>
    <t>2023.00365.03.01.03.02</t>
  </si>
  <si>
    <t>2023.00366.03.01.03.02</t>
  </si>
  <si>
    <t>2023.00424.03.01.03.02</t>
  </si>
  <si>
    <t>2023.00425.03.01.03.02</t>
  </si>
  <si>
    <t>2023.00426.03.01.02.02</t>
  </si>
  <si>
    <t>2023.00141.03.03.02.07</t>
  </si>
  <si>
    <t>2023.00136.03.03.02.98</t>
  </si>
  <si>
    <t>2023.00427.03.01.02.02</t>
  </si>
  <si>
    <t>2023.00361.04.01.02.02</t>
  </si>
  <si>
    <t>2023.00362.04.01.03.02</t>
  </si>
  <si>
    <t>2023.00164.03.03.03.05</t>
  </si>
  <si>
    <t>2023.00165.03.03.03.05</t>
  </si>
  <si>
    <t>2023.00166.03.03.03.05</t>
  </si>
  <si>
    <t>2023.00175.03.03.03.05</t>
  </si>
  <si>
    <t>2023.00178.03.03.03.05</t>
  </si>
  <si>
    <t>2023.00192.03.03.03.05</t>
  </si>
  <si>
    <t>2023.00193.03.03.03.05</t>
  </si>
  <si>
    <t>2023.00257.03.03.03.05</t>
  </si>
  <si>
    <t>2023.00428.05.03.01.02</t>
  </si>
  <si>
    <t>2023.00373.03.01.03.02</t>
  </si>
  <si>
    <t>2023.00149.03.03.03.07</t>
  </si>
  <si>
    <t>2023.00432.02.02.03.02</t>
  </si>
  <si>
    <t>2024.00195.01.01.02.05</t>
  </si>
  <si>
    <t>2024.00197.01.01.03.05</t>
  </si>
  <si>
    <t>2024.00199.01.01.02.05</t>
  </si>
  <si>
    <t>2024.00201.01.01.03.05</t>
  </si>
  <si>
    <t>2024.00203.01.01.02.05</t>
  </si>
  <si>
    <t>2024.00205.01.01.03.05</t>
  </si>
  <si>
    <t>2024.00207.01.01.03.05</t>
  </si>
  <si>
    <t>2024.00209.01.01.03.05</t>
  </si>
  <si>
    <t>2024.00211.01.01.03.05</t>
  </si>
  <si>
    <t>2024.00213.01.01.03.05</t>
  </si>
  <si>
    <t>2024.00215.01.01.03.05</t>
  </si>
  <si>
    <t>2024.00217.01.01.03.05</t>
  </si>
  <si>
    <t>2024.00219.01.01.03.05</t>
  </si>
  <si>
    <t>2024.00221.01.01.03.05</t>
  </si>
  <si>
    <t>2024.00223.01.01.03.05</t>
  </si>
  <si>
    <t>2024.00225.01.01.03.05</t>
  </si>
  <si>
    <t>2023.00392.03.01.03.02</t>
  </si>
  <si>
    <t>2023.00393.03.01.03.02</t>
  </si>
  <si>
    <t>2023.00394.03.01.03.02</t>
  </si>
  <si>
    <t>2023.00395.03.01.03.02</t>
  </si>
  <si>
    <t>2023.00396.03.01.03.02</t>
  </si>
  <si>
    <t>2023.00397.03.01.03.02</t>
  </si>
  <si>
    <t>2023.00398.03.01.03.02</t>
  </si>
  <si>
    <t>2023.00399.03.01.03.02</t>
  </si>
  <si>
    <t>2024.00235.01.01.03.05</t>
  </si>
  <si>
    <t>2024.00237.01.01.03.05</t>
  </si>
  <si>
    <t>2024.00239.01.01.03.05</t>
  </si>
  <si>
    <t>2024.00241.01.01.03.05</t>
  </si>
  <si>
    <t>2024.00243.01.01.03.05</t>
  </si>
  <si>
    <t>2024.00245.01.01.03.05</t>
  </si>
  <si>
    <t>2024.00247.01.01.03.05</t>
  </si>
  <si>
    <t>2024.00249.01.01.03.05</t>
  </si>
  <si>
    <t>2024.00251.01.01.03.05</t>
  </si>
  <si>
    <t>2024.00253.01.01.03.05</t>
  </si>
  <si>
    <t>2024.00255.01.01.03.05</t>
  </si>
  <si>
    <t>2024.00257.01.01.03.03</t>
  </si>
  <si>
    <t>2024.00261.01.01.03.05</t>
  </si>
  <si>
    <t>2024.00263.01.01.03.05</t>
  </si>
  <si>
    <t>2024.00265.01.01.03.05</t>
  </si>
  <si>
    <t>2024.00267.01.01.03.05</t>
  </si>
  <si>
    <t>2024.00269.01.01.03.05</t>
  </si>
  <si>
    <t>2024.00271.01.01.03.05</t>
  </si>
  <si>
    <t>2024.00273.01.01.02.05</t>
  </si>
  <si>
    <t>2024.00275.01.01.03.05</t>
  </si>
  <si>
    <t>2024.00277.01.01.03.05</t>
  </si>
  <si>
    <t>2024.00279.01.01.03.05</t>
  </si>
  <si>
    <t>2024.00281.01.01.03.05</t>
  </si>
  <si>
    <t>2024.00283.01.01.02.05</t>
  </si>
  <si>
    <t>2024.00285.01.01.02.05</t>
  </si>
  <si>
    <t>2024.00287.01.01.02.05</t>
  </si>
  <si>
    <t>2024.00289.01.01.03.05</t>
  </si>
  <si>
    <t>2024.00291.01.01.03.05</t>
  </si>
  <si>
    <t>2024.00293.01.01.02.05</t>
  </si>
  <si>
    <t>2024.00295.02.03.03.05</t>
  </si>
  <si>
    <t>2024.00297.02.03.02.05</t>
  </si>
  <si>
    <t>2024.00302.03.01.03.04</t>
  </si>
  <si>
    <t>2023.00343.03.01.02.02</t>
  </si>
  <si>
    <t>2023.00344.03.01.02.02</t>
  </si>
  <si>
    <t>2023.00345.03.01.02.02</t>
  </si>
  <si>
    <t>2024.00306.02.03.02.05</t>
  </si>
  <si>
    <t>2024.00308.02.03.02.05</t>
  </si>
  <si>
    <t>2024.00310.02.03.02.05</t>
  </si>
  <si>
    <t>2024.00312.02.03.02.05</t>
  </si>
  <si>
    <t>2024.00314.02.03.02.05</t>
  </si>
  <si>
    <t>2024.00316.02.03.02.05</t>
  </si>
  <si>
    <t>2024.00318.02.03.02.05</t>
  </si>
  <si>
    <t>2024.00320.02.03.02.05</t>
  </si>
  <si>
    <t>2024.00321.02.03.02.05</t>
  </si>
  <si>
    <t>2024.00322.02.03.02.05</t>
  </si>
  <si>
    <t>2024.00323.02.03.02.05</t>
  </si>
  <si>
    <t>2024.00324.02.03.02.05</t>
  </si>
  <si>
    <t>2024.00325.02.03.02.05</t>
  </si>
  <si>
    <t>2024.00326.02.03.02.05</t>
  </si>
  <si>
    <t>2024.00327.02.03.02.05</t>
  </si>
  <si>
    <t>2024.00328.02.03.02.05</t>
  </si>
  <si>
    <t>2024.00329.02.03.02.05</t>
  </si>
  <si>
    <t>2024.00330.02.03.02.05</t>
  </si>
  <si>
    <t>2024.00331.02.03.02.05</t>
  </si>
  <si>
    <t>2024.00332.02.03.02.05</t>
  </si>
  <si>
    <t>2024.00333.02.03.02.04</t>
  </si>
  <si>
    <t>2024.00334.02.03.02.05</t>
  </si>
  <si>
    <t>2024.00335.02.03.03.98</t>
  </si>
  <si>
    <t>2024.00336.02.03.03.98</t>
  </si>
  <si>
    <t>2024.00337.01.01.02.05</t>
  </si>
  <si>
    <t>2024.00338.01.01.03.05</t>
  </si>
  <si>
    <t>2024.00339.01.01.02.05</t>
  </si>
  <si>
    <t>2024.00340.01.01.03.05</t>
  </si>
  <si>
    <t>2024.00341.01.01.02.05</t>
  </si>
  <si>
    <t>2024.00342.01.01.03.05</t>
  </si>
  <si>
    <t>2024.00343.01.01.02.05</t>
  </si>
  <si>
    <t>2024.00344.01.01.03.05</t>
  </si>
  <si>
    <t>2024.00345.01.01.02.05</t>
  </si>
  <si>
    <t>2024.00346.01.01.03.05</t>
  </si>
  <si>
    <t>2024.00347.01.01.02.05</t>
  </si>
  <si>
    <t>2024.00348.01.01.03.05</t>
  </si>
  <si>
    <t>2024.00349.01.01.02.05</t>
  </si>
  <si>
    <t>2024.00350.01.01.03.05</t>
  </si>
  <si>
    <t>2024.00351.01.01.02.05</t>
  </si>
  <si>
    <t>2024.00352.01.01.03.05</t>
  </si>
  <si>
    <t>2024.00353.01.01.02.05</t>
  </si>
  <si>
    <t>2024.00355.01.01.03.05</t>
  </si>
  <si>
    <t>2024.00356.01.01.02.05</t>
  </si>
  <si>
    <t>2024.00359.01.01.03.05</t>
  </si>
  <si>
    <t>2024.00365.02.03.02.05</t>
  </si>
  <si>
    <t>2024.00367.02.03.02.03</t>
  </si>
  <si>
    <t>2024.00369.02.03.03.03</t>
  </si>
  <si>
    <t>2024.00376.01.01.02.05</t>
  </si>
  <si>
    <t>2024.00379.01.01.03.05</t>
  </si>
  <si>
    <t>2024.00380.01.01.02.05</t>
  </si>
  <si>
    <t>2024.00383.01.01.03.05</t>
  </si>
  <si>
    <t>2024.00384.01.01.02.05</t>
  </si>
  <si>
    <t>2024.00387.01.01.03.05</t>
  </si>
  <si>
    <t>2024.00389.01.01.03.05</t>
  </si>
  <si>
    <t>2024.00390.01.01.02.05</t>
  </si>
  <si>
    <t>2024.00392.01.01.03.05</t>
  </si>
  <si>
    <t>2024.00394.01.01.02.05</t>
  </si>
  <si>
    <t>2024.00396.01.01.03.05</t>
  </si>
  <si>
    <t>2024.00398.01.01.02.05</t>
  </si>
  <si>
    <t>2024.00401.01.01.03.05</t>
  </si>
  <si>
    <t>2024.00402.01.01.02.05</t>
  </si>
  <si>
    <t>2024.00405.01.01.03.05</t>
  </si>
  <si>
    <t>2024.00406.01.01.02.05</t>
  </si>
  <si>
    <t>2024.00409.01.01.03.05</t>
  </si>
  <si>
    <t>2024.00410.01.01.02.05</t>
  </si>
  <si>
    <t>2024.00413.01.01.03.05</t>
  </si>
  <si>
    <t>2024.00415.01.01.03.05</t>
  </si>
  <si>
    <t>2024.00416.01.01.02.05</t>
  </si>
  <si>
    <t>2024.00419.01.01.03.05</t>
  </si>
  <si>
    <t>2024.00420.01.01.02.03</t>
  </si>
  <si>
    <t>2024.00422.01.01.03.03</t>
  </si>
  <si>
    <t>2024.00424.01.01.02.05</t>
  </si>
  <si>
    <t>2024.00426.01.01.03.05</t>
  </si>
  <si>
    <t>2024.00428.01.01.03.05</t>
  </si>
  <si>
    <t>2024.00430.01.01.02.05</t>
  </si>
  <si>
    <t>2024.00432.01.01.03.05</t>
  </si>
  <si>
    <t>2024.00434.01.01.02.05</t>
  </si>
  <si>
    <t>2024.00436.01.01.03.05</t>
  </si>
  <si>
    <t>2024.00438.01.01.02.05</t>
  </si>
  <si>
    <t>2024.00440.01.01.03.05</t>
  </si>
  <si>
    <t>2024.00442.01.01.02.05</t>
  </si>
  <si>
    <t>2024.00445.01.01.03.05</t>
  </si>
  <si>
    <t>2024.00446.01.01.02.05</t>
  </si>
  <si>
    <t>2024.00449.01.01.03.05</t>
  </si>
  <si>
    <t>2024.00450.01.01.02.05</t>
  </si>
  <si>
    <t>2024.00453.01.01.03.05</t>
  </si>
  <si>
    <t>2024.00454.01.01.02.05</t>
  </si>
  <si>
    <t>2024.00457.01.01.03.05</t>
  </si>
  <si>
    <t>2024.00458.01.01.02.05</t>
  </si>
  <si>
    <t>2024.00461.01.01.03.05</t>
  </si>
  <si>
    <t>2024.00462.01.01.02.05</t>
  </si>
  <si>
    <t>2024.00465.01.01.03.05</t>
  </si>
  <si>
    <t>2024.00466.01.01.02.05</t>
  </si>
  <si>
    <t>2024.00468.01.01.03.05</t>
  </si>
  <si>
    <t>2024.00471.01.01.02.05</t>
  </si>
  <si>
    <t>2024.00473.01.01.03.05</t>
  </si>
  <si>
    <t>2024.00474.01.01.02.05</t>
  </si>
  <si>
    <t>2024.00476.01.01.03.05</t>
  </si>
  <si>
    <t>2024.00478.01.01.02.05</t>
  </si>
  <si>
    <t>2024.00481.01.01.03.05</t>
  </si>
  <si>
    <t>2024.00482.01.01.02.05</t>
  </si>
  <si>
    <t>2024.00484.01.01.02.05</t>
  </si>
  <si>
    <t>2024.00486.01.01.02.05</t>
  </si>
  <si>
    <t>2024.00488.01.01.02.05</t>
  </si>
  <si>
    <t>2024.00490.01.01.02.05</t>
  </si>
  <si>
    <t>2024.00493.01.01.03.05</t>
  </si>
  <si>
    <t>2024.00495.01.01.03.05</t>
  </si>
  <si>
    <t>2024.00496.01.01.03.05</t>
  </si>
  <si>
    <t>2024.00498.01.01.03.05</t>
  </si>
  <si>
    <t>2024.00500.01.01.02.05</t>
  </si>
  <si>
    <t>2024.00503.01.01.03.05</t>
  </si>
  <si>
    <t>2024.00504.01.01.02.05</t>
  </si>
  <si>
    <t>2024.00507.01.01.03.05</t>
  </si>
  <si>
    <t>2024.00509.01.01.02.05</t>
  </si>
  <si>
    <t>2024.00511.01.01.03.05</t>
  </si>
  <si>
    <t>2024.00512.01.01.02.05</t>
  </si>
  <si>
    <t>2024.00514.01.01.03.05</t>
  </si>
  <si>
    <t>2024.00518.01.01.02.05</t>
  </si>
  <si>
    <t>2024.00520.01.01.02.05</t>
  </si>
  <si>
    <t>2024.00522.01.01.02.05</t>
  </si>
  <si>
    <t>2024.00524.01.01.02.05</t>
  </si>
  <si>
    <t>2024.00526.01.01.02.05</t>
  </si>
  <si>
    <t>2024.00528.01.01.03.05</t>
  </si>
  <si>
    <t>2024.00531.01.01.03.05</t>
  </si>
  <si>
    <t>2024.00533.01.01.03.05</t>
  </si>
  <si>
    <t>2024.00534.01.01.02.05</t>
  </si>
  <si>
    <t>2024.00536.01.01.02.05</t>
  </si>
  <si>
    <t>2024.00538.01.01.02.05</t>
  </si>
  <si>
    <t>2024.00540.01.01.03.05</t>
  </si>
  <si>
    <t>2024.00542.01.01.02.05</t>
  </si>
  <si>
    <t>PTR EMED Garuva</t>
  </si>
  <si>
    <t>2024.00544.01.01.02.05</t>
  </si>
  <si>
    <t>2024.00546.01.01.02.05</t>
  </si>
  <si>
    <t>2024.00548.01.01.03.05</t>
  </si>
  <si>
    <t>2024.00552.01.01.02.05</t>
  </si>
  <si>
    <t>2024.00554.01.01.03.05</t>
  </si>
  <si>
    <t>2024.00556.01.01.03.05</t>
  </si>
  <si>
    <t>2024.00558.01.01.03.05</t>
  </si>
  <si>
    <t>2024.00560.01.01.02.05</t>
  </si>
  <si>
    <t>2024.00562.01.01.02.05</t>
  </si>
  <si>
    <t>2024.00564.01.01.03.05</t>
  </si>
  <si>
    <t>2024.00566.01.01.02.05</t>
  </si>
  <si>
    <t>2024.00568.01.01.02.05</t>
  </si>
  <si>
    <t>2024.00570.01.01.02.05</t>
  </si>
  <si>
    <t>2024.00574.01.01.02.05</t>
  </si>
  <si>
    <t>2024.00576.01.01.02.05</t>
  </si>
  <si>
    <t>2024.00578.01.01.02.05</t>
  </si>
  <si>
    <t>2024.00580.01.01.02.05</t>
  </si>
  <si>
    <t>2024.00582.01.01.02.05</t>
  </si>
  <si>
    <t>2024.00584.01.01.02.05</t>
  </si>
  <si>
    <t>2024.00586.01.01.02.05</t>
  </si>
  <si>
    <t>2024.00588.01.01.02.05</t>
  </si>
  <si>
    <t>2024.00590.01.01.02.05</t>
  </si>
  <si>
    <t>2024.00592.01.01.02.05</t>
  </si>
  <si>
    <t>2024.00594.01.01.02.05</t>
  </si>
  <si>
    <t>2024.00596.01.01.02.05</t>
  </si>
  <si>
    <t>2024.00603.02.03.02.05</t>
  </si>
  <si>
    <t>2024.00605.02.03.03.05</t>
  </si>
  <si>
    <t>2024.00607.02.03.02.05</t>
  </si>
  <si>
    <t>2024.00609.02.03.03.05</t>
  </si>
  <si>
    <t>2024.00611.02.03.02.05</t>
  </si>
  <si>
    <t>2024.00613.02.03.02.05</t>
  </si>
  <si>
    <t>2024.00615.02.03.03.05</t>
  </si>
  <si>
    <t>2024.00617.02.03.02.05</t>
  </si>
  <si>
    <t>2024.00619.02.03.03.05</t>
  </si>
  <si>
    <t>2024.00621.02.03.03.05</t>
  </si>
  <si>
    <t>2024.00623.02.03.02.05</t>
  </si>
  <si>
    <t>2024.00625.02.03.03.05</t>
  </si>
  <si>
    <t>2024.00627.02.03.02.05</t>
  </si>
  <si>
    <t>2024.00629.02.03.03.05</t>
  </si>
  <si>
    <t>2024.00631.02.03.02.05</t>
  </si>
  <si>
    <t>2024.00633.02.03.02.05</t>
  </si>
  <si>
    <t>2024.00635.02.03.03.05</t>
  </si>
  <si>
    <t>2024.00637.02.03.02.05</t>
  </si>
  <si>
    <t>2024.00639.02.03.03.05</t>
  </si>
  <si>
    <t>2024.00641.02.03.03.05</t>
  </si>
  <si>
    <t>2024.00643.02.03.02.05</t>
  </si>
  <si>
    <t>2024.00645.02.03.03.05</t>
  </si>
  <si>
    <t>2024.00647.02.03.02.05</t>
  </si>
  <si>
    <t>2024.00649.02.03.03.05</t>
  </si>
  <si>
    <t>2024.00651.02.03.02.05</t>
  </si>
  <si>
    <t>2024.00653.02.03.03.05</t>
  </si>
  <si>
    <t>2024.00654.02.03.02.05</t>
  </si>
  <si>
    <t>2024.00655.02.03.03.05</t>
  </si>
  <si>
    <t>2024.00656.02.03.02.05</t>
  </si>
  <si>
    <t>2024.00657.02.03.02.05</t>
  </si>
  <si>
    <t>2024.00658.02.03.02.05</t>
  </si>
  <si>
    <t>2024.00659.02.03.02.05</t>
  </si>
  <si>
    <t>2024.00660.02.03.02.05</t>
  </si>
  <si>
    <t>2024.00661.02.03.02.05</t>
  </si>
  <si>
    <t>2024.00662.02.03.03.04</t>
  </si>
  <si>
    <t>2024.00663.02.03.02.04</t>
  </si>
  <si>
    <t>2024.00664.02.03.03.05</t>
  </si>
  <si>
    <t>2024.00665.02.03.03.05</t>
  </si>
  <si>
    <t>2024.00666.02.03.03.05</t>
  </si>
  <si>
    <t>2024.00667.02.03.03.05</t>
  </si>
  <si>
    <t>2024.00668.02.03.03.05</t>
  </si>
  <si>
    <t>2024.00669.02.03.03.05</t>
  </si>
  <si>
    <t>2024.00670.02.03.03.05</t>
  </si>
  <si>
    <t>2024.00671.02.03.03.05</t>
  </si>
  <si>
    <t>2024.00672.02.03.03.05</t>
  </si>
  <si>
    <t>2024.00673.02.03.03.05</t>
  </si>
  <si>
    <t>2024.00674.02.03.03.05</t>
  </si>
  <si>
    <t>2024.00675.02.03.03.05</t>
  </si>
  <si>
    <t>2024.00676.02.03.03.05</t>
  </si>
  <si>
    <t>2024.00677.02.03.03.05</t>
  </si>
  <si>
    <t>2024.00678.02.03.03.05</t>
  </si>
  <si>
    <t>2024.00679.02.03.03.05</t>
  </si>
  <si>
    <t>2024.00680.02.03.03.05</t>
  </si>
  <si>
    <t>2024.00681.02.03.03.05</t>
  </si>
  <si>
    <t>2024.00686.01.01.03.05</t>
  </si>
  <si>
    <t>2024.00687.01.01.03.05</t>
  </si>
  <si>
    <t>2024.00688.01.01.03.05</t>
  </si>
  <si>
    <t>2024.00689.01.01.03.05</t>
  </si>
  <si>
    <t>2024.00690.01.01.03.05</t>
  </si>
  <si>
    <t>2024.00691.01.01.03.05</t>
  </si>
  <si>
    <t>2024.00693.02.01.03.03</t>
  </si>
  <si>
    <t>2024.00694.03.01.03.03</t>
  </si>
  <si>
    <t>2024.00695.03.01.03.05</t>
  </si>
  <si>
    <t>2024.00696.03.01.03.05</t>
  </si>
  <si>
    <t>2024.00697.03.01.03.05</t>
  </si>
  <si>
    <t>2024.00698.03.01.03.05</t>
  </si>
  <si>
    <t>2024.00699.03.01.03.05</t>
  </si>
  <si>
    <t>2024.00700.03.01.03.05</t>
  </si>
  <si>
    <t>2024.00701.03.01.03.05</t>
  </si>
  <si>
    <t>2024.00702.03.01.03.05</t>
  </si>
  <si>
    <t>2024.00703.03.01.03.05</t>
  </si>
  <si>
    <t>2024.00704.03.01.03.05</t>
  </si>
  <si>
    <t>2024.00705.03.01.03.05</t>
  </si>
  <si>
    <t>2024.00706.03.01.03.05</t>
  </si>
  <si>
    <t>2024.00707.03.01.03.05</t>
  </si>
  <si>
    <t>2024.00708.03.01.03.05</t>
  </si>
  <si>
    <t>2024.00709.03.01.03.05</t>
  </si>
  <si>
    <t>2024.00710.03.01.03.05</t>
  </si>
  <si>
    <t>2024.00711.03.01.03.05</t>
  </si>
  <si>
    <t>2024.00712.03.01.03.05</t>
  </si>
  <si>
    <t>2024.00713.03.01.03.05</t>
  </si>
  <si>
    <t>2024.00715.03.01.02.07</t>
  </si>
  <si>
    <t>2024.00717.03.01.03.07</t>
  </si>
  <si>
    <t>2024.00718.03.01.02.05</t>
  </si>
  <si>
    <t>2024.00719.03.01.02.05</t>
  </si>
  <si>
    <t>2024.00720.03.01.02.05</t>
  </si>
  <si>
    <t>2024.00721.03.01.02.05</t>
  </si>
  <si>
    <t>2024.00722.03.01.03.05</t>
  </si>
  <si>
    <t>2024.00723.03.01.02.05</t>
  </si>
  <si>
    <t>2024.00724.03.01.02.05</t>
  </si>
  <si>
    <t>2024.00725.03.01.03.04</t>
  </si>
  <si>
    <t>2024.00726.03.01.02.05</t>
  </si>
  <si>
    <t>2024.00727.03.01.02.05</t>
  </si>
  <si>
    <t>2024.00728.03.01.02.05</t>
  </si>
  <si>
    <t>2024.00729.03.01.02.05</t>
  </si>
  <si>
    <t>2024.00730.03.01.02.05</t>
  </si>
  <si>
    <t>2024.00731.03.01.03.03</t>
  </si>
  <si>
    <t>2024.00732.03.01.02.05</t>
  </si>
  <si>
    <t>2024.00733.03.01.02.05</t>
  </si>
  <si>
    <t>2024.00734.03.01.02.05</t>
  </si>
  <si>
    <t>2024.00735.03.01.02.05</t>
  </si>
  <si>
    <t>2024.00736.03.01.02.05</t>
  </si>
  <si>
    <t>2024.00737.03.01.02.05</t>
  </si>
  <si>
    <t>2024.00738.03.01.02.05</t>
  </si>
  <si>
    <t>2024.00739.03.01.02.05</t>
  </si>
  <si>
    <t>2024.00740.03.01.02.05</t>
  </si>
  <si>
    <t>2024.00741.03.01.02.05</t>
  </si>
  <si>
    <t>2024.00742.03.01.02.05</t>
  </si>
  <si>
    <t>2024.00743.03.01.02.05</t>
  </si>
  <si>
    <t>2024.00744.03.01.02.05</t>
  </si>
  <si>
    <t>2024.00745.03.01.02.05</t>
  </si>
  <si>
    <t>2024.00746.03.01.02.05</t>
  </si>
  <si>
    <t>2024.00747.03.01.02.05</t>
  </si>
  <si>
    <t>2024.00748.03.01.02.04</t>
  </si>
  <si>
    <t>2024.00749.03.01.02.05</t>
  </si>
  <si>
    <t>2024.00750.03.01.02.05</t>
  </si>
  <si>
    <t>2024.00751.03.01.02.05</t>
  </si>
  <si>
    <t>2024.00752.03.01.02.05</t>
  </si>
  <si>
    <t>2024.00753.03.01.02.05</t>
  </si>
  <si>
    <t>2024.00754.03.01.02.05</t>
  </si>
  <si>
    <t>2024.00755.03.01.02.05</t>
  </si>
  <si>
    <t>2024.00756.03.01.02.05</t>
  </si>
  <si>
    <t>2024.00757.03.01.03.07</t>
  </si>
  <si>
    <t>2024.00758.03.01.02.04</t>
  </si>
  <si>
    <t>2024.00759.01.01.02.05</t>
  </si>
  <si>
    <t>2024.00760.01.01.03.05</t>
  </si>
  <si>
    <t>2024.00761.01.01.03.05</t>
  </si>
  <si>
    <t>2024.00762.01.01.03.05</t>
  </si>
  <si>
    <t>2024.00763.01.01.03.05</t>
  </si>
  <si>
    <t>2024.00764.01.01.03.05</t>
  </si>
  <si>
    <t>2024.00765.01.01.03.05</t>
  </si>
  <si>
    <t>2024.00766.01.01.03.05</t>
  </si>
  <si>
    <t>2024.00767.01.01.03.05</t>
  </si>
  <si>
    <t>2024.00768.01.01.03.05</t>
  </si>
  <si>
    <t>2024.00769.01.01.03.05</t>
  </si>
  <si>
    <t>2024.00770.01.01.03.05</t>
  </si>
  <si>
    <t>2024.00771.01.01.03.05</t>
  </si>
  <si>
    <t>2024.00772.01.01.03.05</t>
  </si>
  <si>
    <t>2024.00773.01.01.03.05</t>
  </si>
  <si>
    <t>2024.00774.01.01.03.05</t>
  </si>
  <si>
    <t>2024.00775.01.01.02.05</t>
  </si>
  <si>
    <t>2024.00776.01.01.03.05</t>
  </si>
  <si>
    <t>2024.00777.01.01.02.05</t>
  </si>
  <si>
    <t>2024.00778.01.01.03.03</t>
  </si>
  <si>
    <t>2024.00779.01.01.02.03</t>
  </si>
  <si>
    <t>2024.00780.01.01.03.03</t>
  </si>
  <si>
    <t>2024.00781.01.01.03.05</t>
  </si>
  <si>
    <t>2024.00782.01.01.02.05</t>
  </si>
  <si>
    <t>2024.00783.01.01.03.05</t>
  </si>
  <si>
    <t>2024.00784.01.01.03.05</t>
  </si>
  <si>
    <t>2024.00785.01.01.03.05</t>
  </si>
  <si>
    <t>2024.00786.01.01.03.05</t>
  </si>
  <si>
    <t>2024.00787.01.01.03.05</t>
  </si>
  <si>
    <t>2024.00788.01.01.03.05</t>
  </si>
  <si>
    <t>2024.00789.01.01.03.05</t>
  </si>
  <si>
    <t>2024.00790.01.01.03.05</t>
  </si>
  <si>
    <t>2024.00791.01.01.03.05</t>
  </si>
  <si>
    <t>2024.00792.01.01.03.05</t>
  </si>
  <si>
    <t>2024.00793.01.01.03.05</t>
  </si>
  <si>
    <t>2024.00794.01.01.03.05</t>
  </si>
  <si>
    <t>2024.00796.02.01.02.98</t>
  </si>
  <si>
    <t>2024.00797.02.01.02.98</t>
  </si>
  <si>
    <t>2024.00798.02.01.02.98</t>
  </si>
  <si>
    <t>2024.00799.02.01.03.98</t>
  </si>
  <si>
    <t>2024.00800.02.01.03.98</t>
  </si>
  <si>
    <t>2024.00801.02.01.03.98</t>
  </si>
  <si>
    <t>2024.00802.02.01.02.05</t>
  </si>
  <si>
    <t>2024.00803.02.01.02.05</t>
  </si>
  <si>
    <t>2024.00804.02.01.02.05</t>
  </si>
  <si>
    <t>2024.00805.02.01.02.05</t>
  </si>
  <si>
    <t>2024.00806.02.01.02.05</t>
  </si>
  <si>
    <t>2024.00807.02.01.02.05</t>
  </si>
  <si>
    <t>2024.00808.02.01.02.05</t>
  </si>
  <si>
    <t>2024.00809.02.01.02.05</t>
  </si>
  <si>
    <t>2024.00810.02.01.02.05</t>
  </si>
  <si>
    <t>2024.00811.02.01.02.05</t>
  </si>
  <si>
    <t>2024.00812.02.01.02.05</t>
  </si>
  <si>
    <t>2024.00813.02.01.02.05</t>
  </si>
  <si>
    <t>2024.00814.02.01.02.05</t>
  </si>
  <si>
    <t>2024.00815.02.01.02.05</t>
  </si>
  <si>
    <t>2024.00816.02.01.02.05</t>
  </si>
  <si>
    <t>2024.00817.02.01.02.05</t>
  </si>
  <si>
    <t>2024.00818.02.01.02.05</t>
  </si>
  <si>
    <t>2024.00819.02.01.02.07</t>
  </si>
  <si>
    <t>Itaboraí</t>
  </si>
  <si>
    <t>2024.00820.02.01.02.05</t>
  </si>
  <si>
    <t>2024.00821.02.01.03.05</t>
  </si>
  <si>
    <t>2024.00822.02.01.02.05</t>
  </si>
  <si>
    <t>2024.00823.02.01.03.05</t>
  </si>
  <si>
    <t>2024.00824.02.01.02.05</t>
  </si>
  <si>
    <t>2024.00825.02.01.03.05</t>
  </si>
  <si>
    <t>2024.00826.02.01.02.05</t>
  </si>
  <si>
    <t>2024.00827.02.01.03.05</t>
  </si>
  <si>
    <t>2024.00828.02.01.02.05</t>
  </si>
  <si>
    <t>2024.00829.02.01.03.05</t>
  </si>
  <si>
    <t>2024.00830.02.01.03.05</t>
  </si>
  <si>
    <t>2024.00831.02.01.03.05</t>
  </si>
  <si>
    <t>2024.00832.02.01.02.05</t>
  </si>
  <si>
    <t>2024.00834.02.01.02.98</t>
  </si>
  <si>
    <t>2024.00835.02.01.03.98</t>
  </si>
  <si>
    <t>2024.00836.02.01.02.03</t>
  </si>
  <si>
    <t>2024.00837.02.01.02.05</t>
  </si>
  <si>
    <t>2024.00838.02.01.02.05</t>
  </si>
  <si>
    <t>2024.00839.02.01.02.05</t>
  </si>
  <si>
    <t>2024.00840.02.01.02.05</t>
  </si>
  <si>
    <t>2024.00841.02.01.02.05</t>
  </si>
  <si>
    <t>2024.00842.02.01.02.05</t>
  </si>
  <si>
    <t>2024.00843.02.01.02.03</t>
  </si>
  <si>
    <t>2024.00844.02.01.02.03</t>
  </si>
  <si>
    <t>2024.00845.02.01.02.04</t>
  </si>
  <si>
    <t>2024.00846.02.01.02.05</t>
  </si>
  <si>
    <t>2024.00849.02.01.02.98</t>
  </si>
  <si>
    <t>2024.00850.02.01.02.02</t>
  </si>
  <si>
    <t>2024.00851.02.01.02.02</t>
  </si>
  <si>
    <t>2024.00852.02.01.02.02</t>
  </si>
  <si>
    <t>2024.00853.02.01.02.02</t>
  </si>
  <si>
    <t>2024.00856.02.01.03.05</t>
  </si>
  <si>
    <t>2024.00001.02.02.03.07</t>
  </si>
  <si>
    <t>2024.00002.02.02.03.07</t>
  </si>
  <si>
    <t>2024.00003.02.02.03.07</t>
  </si>
  <si>
    <t>2024.00004.02.02.03.07</t>
  </si>
  <si>
    <t>2024.00005.02.02.03.07</t>
  </si>
  <si>
    <t>2024.00006.02.02.03.07</t>
  </si>
  <si>
    <t>2024.00007.02.02.03.07</t>
  </si>
  <si>
    <t>2024.00008.02.01.02.05</t>
  </si>
  <si>
    <t>2024.00009.02.01.02.05</t>
  </si>
  <si>
    <t>2024.00010.02.01.03.05</t>
  </si>
  <si>
    <t>2024.00011.02.01.03.05</t>
  </si>
  <si>
    <t>2024.00012.02.01.03.05</t>
  </si>
  <si>
    <t>2024.00013.02.01.03.05</t>
  </si>
  <si>
    <t>2024.00014.02.01.03.02</t>
  </si>
  <si>
    <t>2024.00015.02.01.03.02</t>
  </si>
  <si>
    <t>2024.00016.02.01.03.02</t>
  </si>
  <si>
    <t>2024.00017.02.01.03.02</t>
  </si>
  <si>
    <t>2024.00018.02.01.02.05</t>
  </si>
  <si>
    <t>2024.00019.02.01.03.05</t>
  </si>
  <si>
    <t>2024.00020.02.01.02.05</t>
  </si>
  <si>
    <t>2024.00021.02.01.02.05</t>
  </si>
  <si>
    <t>2024.00022.02.01.03.05</t>
  </si>
  <si>
    <t>2024.00023.02.01.02.05</t>
  </si>
  <si>
    <t>2024.00025.02.01.03.05</t>
  </si>
  <si>
    <t>2024.00026.02.01.02.05</t>
  </si>
  <si>
    <t>2024.00027.02.01.03.05</t>
  </si>
  <si>
    <t>2024.00028.02.01.02.05</t>
  </si>
  <si>
    <t>2024.00029.02.01.03.05</t>
  </si>
  <si>
    <t>2025.00001.02.01.03.05</t>
  </si>
  <si>
    <t>2025.00002.02.01.03.05</t>
  </si>
  <si>
    <t>2024.00033.02.01.02.02</t>
  </si>
  <si>
    <t>2024.00034.02.01.02.02</t>
  </si>
  <si>
    <t>2024.00035.02.01.03.02</t>
  </si>
  <si>
    <t>2025.00003.02.01.02.05</t>
  </si>
  <si>
    <t>2025.00004.02.01.03.05</t>
  </si>
  <si>
    <t>2024.00036.02.01.03.02</t>
  </si>
  <si>
    <t>2024.00037.02.01.03.02</t>
  </si>
  <si>
    <t>2024.00038.02.01.03.02</t>
  </si>
  <si>
    <t>2024.00039.02.01.03.02</t>
  </si>
  <si>
    <t>2025.00005.02.01.02.05</t>
  </si>
  <si>
    <t>2025.00006.02.01.03.05</t>
  </si>
  <si>
    <t>2025.00007.02.01.02.05</t>
  </si>
  <si>
    <t>2025.00008.02.01.03.05</t>
  </si>
  <si>
    <t>2025.00009.02.01.02.05</t>
  </si>
  <si>
    <t>2025.00010.02.01.03.05</t>
  </si>
  <si>
    <t>2024.00040.02.01.03.05</t>
  </si>
  <si>
    <t>2024.00041.02.01.02.03</t>
  </si>
  <si>
    <t>2025.00011.02.01.03.05</t>
  </si>
  <si>
    <t>2025.00012.02.01.02.05</t>
  </si>
  <si>
    <t>2025.00013.02.01.03.05</t>
  </si>
  <si>
    <t>2025.00014.02.01.02.05</t>
  </si>
  <si>
    <t>2025.00015.02.01.03.05</t>
  </si>
  <si>
    <t>2025.00016.02.01.03.05</t>
  </si>
  <si>
    <t>2025.00017.02.01.03.05</t>
  </si>
  <si>
    <t>2025.00018.02.01.03.05</t>
  </si>
  <si>
    <t>2025.00019.02.01.03.05</t>
  </si>
  <si>
    <t>2025.00020.02.01.03.05</t>
  </si>
  <si>
    <t>2025.00021.02.01.03.05</t>
  </si>
  <si>
    <t>2025.00022.02.01.03.05</t>
  </si>
  <si>
    <t>2025.00023.02.01.03.05</t>
  </si>
  <si>
    <t>2025.00024.02.01.03.05</t>
  </si>
  <si>
    <t>2024.00042.02.01.03.05</t>
  </si>
  <si>
    <t>2024.00043.02.01.03.07</t>
  </si>
  <si>
    <t>2025.00025.02.01.03.05</t>
  </si>
  <si>
    <t>2025.00026.02.01.03.05</t>
  </si>
  <si>
    <t>2025.00027.02.01.03.05</t>
  </si>
  <si>
    <t>2025.00028.02.01.03.05</t>
  </si>
  <si>
    <t>2024.00044.02.01.03.04</t>
  </si>
  <si>
    <t>2024.00045.02.01.02.04</t>
  </si>
  <si>
    <t>2025.00029.02.01.02.05</t>
  </si>
  <si>
    <t>2025.00030.02.01.02.05</t>
  </si>
  <si>
    <t>2024.00046.02.01.02.02</t>
  </si>
  <si>
    <t>2024.00047.02.01.02.03</t>
  </si>
  <si>
    <t>2024.00048.02.01.03.02</t>
  </si>
  <si>
    <t>2025.00031.02.01.02.05</t>
  </si>
  <si>
    <t>2024.00050.02.01.02.02</t>
  </si>
  <si>
    <t>2024.00051.02.01.02.02</t>
  </si>
  <si>
    <t>2024.00052.02.01.03.02</t>
  </si>
  <si>
    <t>2024.00053.02.01.03.02</t>
  </si>
  <si>
    <t>2024.00054.02.01.03.02</t>
  </si>
  <si>
    <t>2024.00055.02.01.03.02</t>
  </si>
  <si>
    <t>2025.00032.02.01.02.05</t>
  </si>
  <si>
    <t>2025.00033.02.01.03.05</t>
  </si>
  <si>
    <t>2025.00034.02.01.02.05</t>
  </si>
  <si>
    <t>2025.00035.02.01.03.05</t>
  </si>
  <si>
    <t>2025.00036.02.01.02.05</t>
  </si>
  <si>
    <t>2025.00037.02.01.03.05</t>
  </si>
  <si>
    <t>2025.00038.02.01.02.05</t>
  </si>
  <si>
    <t>2024.00056.02.02.03.07</t>
  </si>
  <si>
    <t>2025.00039.02.01.03.05</t>
  </si>
  <si>
    <t>2024.00057.02.01.02.04</t>
  </si>
  <si>
    <t>2025.00040.02.01.02.05</t>
  </si>
  <si>
    <t>2024.00059.02.01.03.03</t>
  </si>
  <si>
    <t>2025.00041.02.01.02.05</t>
  </si>
  <si>
    <t>2025.00042.02.01.02.05</t>
  </si>
  <si>
    <t>2024.00072.02.01.02.02</t>
  </si>
  <si>
    <t>2024.00073.02.01.03.02</t>
  </si>
  <si>
    <t>2024.00074.02.01.03.02</t>
  </si>
  <si>
    <t>2024.00075.02.01.02.03</t>
  </si>
  <si>
    <t>2025.00043.02.01.03.05</t>
  </si>
  <si>
    <t>2025.00044.02.01.02.05</t>
  </si>
  <si>
    <t>2025.00045.02.01.03.05</t>
  </si>
  <si>
    <t>2025.00046.02.01.02.05</t>
  </si>
  <si>
    <t>2025.00047.02.01.03.05</t>
  </si>
  <si>
    <t>2025.00048.02.01.02.05</t>
  </si>
  <si>
    <t>2025.00049.02.01.02.05</t>
  </si>
  <si>
    <t>2025.00050.02.01.02.05</t>
  </si>
  <si>
    <t>2024.00076.02.01.03.02</t>
  </si>
  <si>
    <t>2024.00077.02.01.03.02</t>
  </si>
  <si>
    <t>2025.00051.02.01.03.05</t>
  </si>
  <si>
    <t>2025.00052.02.01.02.05</t>
  </si>
  <si>
    <t>2025.00053.02.01.03.05</t>
  </si>
  <si>
    <t>2025.00054.02.01.03.05</t>
  </si>
  <si>
    <t>2025.00055.02.01.03.05</t>
  </si>
  <si>
    <t>2025.00056.02.01.03.05</t>
  </si>
  <si>
    <t>2025.00057.02.01.03.05</t>
  </si>
  <si>
    <t>2024.00078.02.01.03.02</t>
  </si>
  <si>
    <t>2024.00079.02.01.02.02</t>
  </si>
  <si>
    <t>2024.00080.02.01.03.05</t>
  </si>
  <si>
    <t>2024.00081.02.01.03.05</t>
  </si>
  <si>
    <t>2024.00082.02.01.02.05</t>
  </si>
  <si>
    <t>2024.00083.02.01.02.05</t>
  </si>
  <si>
    <t>2024.00084.02.01.02.02</t>
  </si>
  <si>
    <t>2024.00085.02.01.02.02</t>
  </si>
  <si>
    <t>2024.00086.02.01.02.02</t>
  </si>
  <si>
    <t>2024.00087.02.01.02.02</t>
  </si>
  <si>
    <t>2024.00088.02.01.02.02</t>
  </si>
  <si>
    <t>2024.00089.02.01.03.02</t>
  </si>
  <si>
    <t>2024.00090.02.01.03.02</t>
  </si>
  <si>
    <t>2025.00058.02.01.02.05</t>
  </si>
  <si>
    <t>2025.00059.02.01.02.05</t>
  </si>
  <si>
    <t>2024.00091.02.01.03.02</t>
  </si>
  <si>
    <t>2024.00092.02.01.03.02</t>
  </si>
  <si>
    <t>2024.00093.02.01.03.02</t>
  </si>
  <si>
    <t>2024.00094.02.01.02.02</t>
  </si>
  <si>
    <t>2024.00095.03.01.03.07</t>
  </si>
  <si>
    <t>2024.00097.03.01.03.05</t>
  </si>
  <si>
    <t>2024.00098.03.01.03.05</t>
  </si>
  <si>
    <t>2024.00099.03.01.03.05</t>
  </si>
  <si>
    <t>2024.00100.03.01.03.05</t>
  </si>
  <si>
    <t>2024.00102.03.01.03.05</t>
  </si>
  <si>
    <t>2024.00103.03.01.03.05</t>
  </si>
  <si>
    <t>2024.00104.03.01.03.05</t>
  </si>
  <si>
    <t>2024.00105.03.01.03.05</t>
  </si>
  <si>
    <t>2024.00106.03.01.03.05</t>
  </si>
  <si>
    <t>2024.00107.03.01.03.05</t>
  </si>
  <si>
    <t>2024.00108.03.01.03.05</t>
  </si>
  <si>
    <t>2024.00109.03.01.03.05</t>
  </si>
  <si>
    <t>2024.00110.03.01.03.05</t>
  </si>
  <si>
    <t>2024.00112.03.01.03.05</t>
  </si>
  <si>
    <t>2024.00113.03.01.03.05</t>
  </si>
  <si>
    <t>2024.00114.03.01.03.05</t>
  </si>
  <si>
    <t>2024.00115.03.01.03.05</t>
  </si>
  <si>
    <t>2024.00116.03.01.03.07</t>
  </si>
  <si>
    <t>2024.00117.03.01.03.05</t>
  </si>
  <si>
    <t>2024.00118.03.01.03.05</t>
  </si>
  <si>
    <t>2024.00120.03.01.03.05</t>
  </si>
  <si>
    <t>2024.00121.03.01.03.05</t>
  </si>
  <si>
    <t>2024.00122.03.01.03.04</t>
  </si>
  <si>
    <t>2024.00123.03.01.03.04</t>
  </si>
  <si>
    <t>2024.00124.03.01.03.05</t>
  </si>
  <si>
    <t>2024.00125.03.01.03.05</t>
  </si>
  <si>
    <t>2024.00126.03.01.03.05</t>
  </si>
  <si>
    <t>2024.00127.03.01.02.05</t>
  </si>
  <si>
    <t>2024.00128.03.01.03.05</t>
  </si>
  <si>
    <t>2024.00129.03.01.02.05</t>
  </si>
  <si>
    <t>2024.00130.03.01.03.05</t>
  </si>
  <si>
    <t>2024.00131.03.01.02.05</t>
  </si>
  <si>
    <t>2024.00132.03.01.03.05</t>
  </si>
  <si>
    <t>2024.00133.03.01.02.05</t>
  </si>
  <si>
    <t>2024.00135.03.01.03.05</t>
  </si>
  <si>
    <t>2024.00136.03.01.02.05</t>
  </si>
  <si>
    <t>2024.00137.03.01.03.05</t>
  </si>
  <si>
    <t>2024.00138.03.01.03.07</t>
  </si>
  <si>
    <t>2024.00139.03.01.02.05</t>
  </si>
  <si>
    <t>2024.00140.03.01.03.05</t>
  </si>
  <si>
    <t>2024.00141.03.01.02.05</t>
  </si>
  <si>
    <t>Terminal Sergipe</t>
  </si>
  <si>
    <t>2024.00142.03.01.02.05</t>
  </si>
  <si>
    <t>2024.00143.03.01.03.05</t>
  </si>
  <si>
    <t>2024.00144.03.01.02.05</t>
  </si>
  <si>
    <t>2024.00145.03.01.03.05</t>
  </si>
  <si>
    <t>2024.00146.03.01.02.05</t>
  </si>
  <si>
    <t>2024.00147.03.01.03.05</t>
  </si>
  <si>
    <t>2024.00148.03.01.02.05</t>
  </si>
  <si>
    <t>2024.00149.03.01.02.05</t>
  </si>
  <si>
    <t>2024.00150.03.01.03.05</t>
  </si>
  <si>
    <t>2024.00151.03.01.02.04</t>
  </si>
  <si>
    <t>2024.00152.03.01.02.05</t>
  </si>
  <si>
    <t>2024.00153.03.01.03.05</t>
  </si>
  <si>
    <t>2024.00154.03.01.02.05</t>
  </si>
  <si>
    <t>2024.00155.03.01.03.05</t>
  </si>
  <si>
    <t>2024.00156.03.01.02.05</t>
  </si>
  <si>
    <t>2024.00157.03.01.03.05</t>
  </si>
  <si>
    <t>2024.00158.03.01.02.05</t>
  </si>
  <si>
    <t>2024.00159.03.01.03.05</t>
  </si>
  <si>
    <t>2024.00160.03.01.02.05</t>
  </si>
  <si>
    <t>2024.00161.03.01.03.05</t>
  </si>
  <si>
    <t>2024.00162.03.01.03.05</t>
  </si>
  <si>
    <t>2024.00163.03.01.03.05</t>
  </si>
  <si>
    <t>2024.00164.03.01.03.05</t>
  </si>
  <si>
    <t>2024.00165.03.01.03.05</t>
  </si>
  <si>
    <t>2024.00166.03.01.03.05</t>
  </si>
  <si>
    <t>2024.00167.03.01.02.05</t>
  </si>
  <si>
    <t>2024.00168.03.01.03.05</t>
  </si>
  <si>
    <t>2024.00169.03.01.02.05</t>
  </si>
  <si>
    <t>2024.00170.03.01.03.05</t>
  </si>
  <si>
    <t>2024.00171.03.01.02.05</t>
  </si>
  <si>
    <t>2024.00172.03.01.03.05</t>
  </si>
  <si>
    <t>2024.00173.03.01.02.05</t>
  </si>
  <si>
    <t>2024.00174.03.01.03.05</t>
  </si>
  <si>
    <t>2024.00175.03.01.02.05</t>
  </si>
  <si>
    <t>2024.00176.03.01.03.05</t>
  </si>
  <si>
    <t>2024.00177.03.01.02.05</t>
  </si>
  <si>
    <t>2024.00178.03.01.03.05</t>
  </si>
  <si>
    <t>2024.00179.03.01.03.05</t>
  </si>
  <si>
    <t>2024.00180.03.01.03.05</t>
  </si>
  <si>
    <t>2024.00181.03.01.03.05</t>
  </si>
  <si>
    <t>2024.00182.03.01.03.05</t>
  </si>
  <si>
    <t>2024.00183.03.01.02.05</t>
  </si>
  <si>
    <t>2024.00184.03.01.03.02</t>
  </si>
  <si>
    <t>2024.00185.03.01.03.05</t>
  </si>
  <si>
    <t>2024.00186.03.01.02.05</t>
  </si>
  <si>
    <t>2024.00187.03.01.03.05</t>
  </si>
  <si>
    <t>2024.00188.03.01.03.05</t>
  </si>
  <si>
    <t>2024.00189.03.01.03.05</t>
  </si>
  <si>
    <t>2024.00190.03.01.02.05</t>
  </si>
  <si>
    <t>2024.00191.03.01.03.05</t>
  </si>
  <si>
    <t>2024.00193.03.01.03.05</t>
  </si>
  <si>
    <t>2024.00194.03.01.02.05</t>
  </si>
  <si>
    <t>2024.00196.03.01.03.05</t>
  </si>
  <si>
    <t>2024.00198.03.01.02.05</t>
  </si>
  <si>
    <t>2024.00200.03.01.03.05</t>
  </si>
  <si>
    <t>2024.00202.03.01.02.05</t>
  </si>
  <si>
    <t>2024.00204.03.01.03.05</t>
  </si>
  <si>
    <t>2024.00206.03.01.02.05</t>
  </si>
  <si>
    <t>2024.00208.03.01.03.05</t>
  </si>
  <si>
    <t>2024.00210.03.01.02.05</t>
  </si>
  <si>
    <t>2024.00212.03.01.03.02</t>
  </si>
  <si>
    <t>2024.00214.03.01.03.02</t>
  </si>
  <si>
    <t>2024.00216.03.01.02.02</t>
  </si>
  <si>
    <t>2024.00218.03.01.02.02</t>
  </si>
  <si>
    <t>2024.00220.03.01.02.04</t>
  </si>
  <si>
    <t>2024.00222.03.01.02.03</t>
  </si>
  <si>
    <t>2024.00224.03.01.03.02</t>
  </si>
  <si>
    <t>2024.00226.03.01.03.02</t>
  </si>
  <si>
    <t>2024.00227.03.01.03.02</t>
  </si>
  <si>
    <t>2024.00228.03.01.03.02</t>
  </si>
  <si>
    <t>2024.00229.03.01.03.02</t>
  </si>
  <si>
    <t>2024.00230.03.01.03.02</t>
  </si>
  <si>
    <t>2024.00231.03.01.03.02</t>
  </si>
  <si>
    <t>2024.00232.03.01.03.02</t>
  </si>
  <si>
    <t>2024.00233.03.01.03.02</t>
  </si>
  <si>
    <t>2024.00234.03.01.03.02</t>
  </si>
  <si>
    <t>2024.00236.03.01.03.02</t>
  </si>
  <si>
    <t>2024.00238.03.01.03.02</t>
  </si>
  <si>
    <t>2024.00240.03.01.03.02</t>
  </si>
  <si>
    <t>2024.00242.03.01.03.02</t>
  </si>
  <si>
    <t>2024.00244.03.01.03.02</t>
  </si>
  <si>
    <t>2024.00246.03.01.03.02</t>
  </si>
  <si>
    <t>2024.00248.03.01.03.02</t>
  </si>
  <si>
    <t>2024.00250.03.01.02.04</t>
  </si>
  <si>
    <t>2024.00252.03.01.02.02</t>
  </si>
  <si>
    <t>2024.00254.03.01.02.02</t>
  </si>
  <si>
    <t>2024.00256.03.01.03.05</t>
  </si>
  <si>
    <t>2024.00258.03.01.02.05</t>
  </si>
  <si>
    <t>2024.00260.03.01.03.05</t>
  </si>
  <si>
    <t>2024.00262.03.01.02.02</t>
  </si>
  <si>
    <t>2024.00264.03.01.03.02</t>
  </si>
  <si>
    <t>2024.00266.03.01.03.02</t>
  </si>
  <si>
    <t>2024.00268.03.01.03.02</t>
  </si>
  <si>
    <t>2024.00270.03.01.03.02</t>
  </si>
  <si>
    <t>2024.00272.03.01.02.03</t>
  </si>
  <si>
    <t>2024.00274.03.01.03.02</t>
  </si>
  <si>
    <t>2024.00276.03.01.02.04</t>
  </si>
  <si>
    <t>2024.00278.03.01.03.05</t>
  </si>
  <si>
    <t>2024.00280.03.01.03.05</t>
  </si>
  <si>
    <t>2024.00282.03.01.02.05</t>
  </si>
  <si>
    <t>2024.00284.03.01.03.05</t>
  </si>
  <si>
    <t>2024.00286.03.01.02.05</t>
  </si>
  <si>
    <t>2024.00288.03.01.03.05</t>
  </si>
  <si>
    <t>2024.00290.03.01.02.05</t>
  </si>
  <si>
    <t>2024.00292.03.01.03.05</t>
  </si>
  <si>
    <t>2024.00294.03.01.02.05</t>
  </si>
  <si>
    <t>2024.00296.03.01.03.05</t>
  </si>
  <si>
    <t>2024.00298.03.01.02.05</t>
  </si>
  <si>
    <t>2024.00300.03.01.03.05</t>
  </si>
  <si>
    <t>2024.00301.03.01.02.05</t>
  </si>
  <si>
    <t>2024.00303.03.01.03.05</t>
  </si>
  <si>
    <t>2024.00304.03.01.02.05</t>
  </si>
  <si>
    <t>2024.00305.03.01.03.02</t>
  </si>
  <si>
    <t>2024.00307.03.01.02.02</t>
  </si>
  <si>
    <t>2024.00309.03.01.02.02</t>
  </si>
  <si>
    <t>2024.00311.03.01.02.04</t>
  </si>
  <si>
    <t>2024.00313.03.01.03.02</t>
  </si>
  <si>
    <t>2024.00315.03.01.03.05</t>
  </si>
  <si>
    <t>2024.00317.03.01.03.05</t>
  </si>
  <si>
    <t>2024.00319.03.01.03.05</t>
  </si>
  <si>
    <t>2025.00060.03.01.03.05</t>
  </si>
  <si>
    <t>2025.00061.03.01.02.04</t>
  </si>
  <si>
    <t>2025.00062.03.01.03.05</t>
  </si>
  <si>
    <t>2025.00063.03.01.03.05</t>
  </si>
  <si>
    <t>2025.00064.03.01.03.05</t>
  </si>
  <si>
    <t>2025.00065.03.01.03.05</t>
  </si>
  <si>
    <t>2025.00066.03.01.03.05</t>
  </si>
  <si>
    <t>2025.00067.03.01.03.05</t>
  </si>
  <si>
    <t>2025.00068.03.01.03.05</t>
  </si>
  <si>
    <t>2025.00069.03.01.03.05</t>
  </si>
  <si>
    <t>2025.00070.03.01.02.05</t>
  </si>
  <si>
    <t>2025.00071.03.01.03.05</t>
  </si>
  <si>
    <t>2025.00072.03.01.03.05</t>
  </si>
  <si>
    <t>2025.00073.03.01.03.05</t>
  </si>
  <si>
    <t>2025.00074.03.01.02.05</t>
  </si>
  <si>
    <t>2025.00075.03.01.03.05</t>
  </si>
  <si>
    <t>2025.00076.03.01.03.05</t>
  </si>
  <si>
    <t>2025.00077.03.01.03.05</t>
  </si>
  <si>
    <t>2025.00078.03.01.03.05</t>
  </si>
  <si>
    <t>2025.00079.03.01.03.05</t>
  </si>
  <si>
    <t>2025.00080.03.01.03.05</t>
  </si>
  <si>
    <t>2025.00081.03.01.03.05</t>
  </si>
  <si>
    <t>2025.00082.03.01.03.05</t>
  </si>
  <si>
    <t>2025.00083.03.01.03.05</t>
  </si>
  <si>
    <t>2025.00084.03.01.03.05</t>
  </si>
  <si>
    <t>2025.00085.03.01.03.05</t>
  </si>
  <si>
    <t>2025.00086.03.01.03.05</t>
  </si>
  <si>
    <t>2025.00087.03.01.03.05</t>
  </si>
  <si>
    <t>2025.00088.03.01.03.05</t>
  </si>
  <si>
    <t>2025.00089.03.01.03.05</t>
  </si>
  <si>
    <t>2025.00090.03.01.03.05</t>
  </si>
  <si>
    <t>2025.00091.03.01.03.05</t>
  </si>
  <si>
    <t>2025.00092.03.01.03.05</t>
  </si>
  <si>
    <t>2025.00093.03.01.03.05</t>
  </si>
  <si>
    <t>2024.00382.01.01.02.05</t>
  </si>
  <si>
    <t>2024.00385.01.01.02.05</t>
  </si>
  <si>
    <t>2024.00386.01.01.02.05</t>
  </si>
  <si>
    <t>2024.00388.01.01.02.05</t>
  </si>
  <si>
    <t>2024.00391.01.01.03.05</t>
  </si>
  <si>
    <t>2024.00393.01.01.03.05</t>
  </si>
  <si>
    <t>2024.00395.01.01.03.05</t>
  </si>
  <si>
    <t>2024.00397.01.01.03.05</t>
  </si>
  <si>
    <t>2024.00399.01.01.03.05</t>
  </si>
  <si>
    <t>2024.00400.01.01.02.05</t>
  </si>
  <si>
    <t>2024.00403.01.01.03.05</t>
  </si>
  <si>
    <t>2024.00404.01.01.02.05</t>
  </si>
  <si>
    <t>2024.00407.01.01.03.05</t>
  </si>
  <si>
    <t>2024.00408.01.01.02.05</t>
  </si>
  <si>
    <t>2024.00411.01.01.03.05</t>
  </si>
  <si>
    <t>2024.00412.01.01.02.05</t>
  </si>
  <si>
    <t>2024.00414.01.01.02.05</t>
  </si>
  <si>
    <t>2024.00417.01.01.03.05</t>
  </si>
  <si>
    <t>2024.00418.01.01.02.05</t>
  </si>
  <si>
    <t>2024.00421.01.01.03.05</t>
  </si>
  <si>
    <t>2024.00423.01.01.03.05</t>
  </si>
  <si>
    <t>2024.00425.01.01.03.05</t>
  </si>
  <si>
    <t>2024.00427.01.01.03.05</t>
  </si>
  <si>
    <t>2024.00429.01.01.03.05</t>
  </si>
  <si>
    <t>2024.00431.01.01.03.05</t>
  </si>
  <si>
    <t>2024.00435.01.01.03.05</t>
  </si>
  <si>
    <t>2024.00437.01.01.03.05</t>
  </si>
  <si>
    <t>2024.00439.01.01.03.05</t>
  </si>
  <si>
    <t>2024.00441.01.01.03.05</t>
  </si>
  <si>
    <t>2024.00443.01.01.03.05</t>
  </si>
  <si>
    <t>2024.00444.01.01.03.03</t>
  </si>
  <si>
    <t>2024.00447.01.01.02.05</t>
  </si>
  <si>
    <t>2024.00448.01.01.02.05</t>
  </si>
  <si>
    <t>2024.00451.01.01.02.05</t>
  </si>
  <si>
    <t>2024.00452.01.01.02.05</t>
  </si>
  <si>
    <t>2024.00455.01.01.02.05</t>
  </si>
  <si>
    <t>2024.00456.01.01.02.05</t>
  </si>
  <si>
    <t>2024.00459.01.01.02.05</t>
  </si>
  <si>
    <t>2024.00460.01.01.02.05</t>
  </si>
  <si>
    <t>2024.00463.01.01.03.05</t>
  </si>
  <si>
    <t>2024.00464.01.01.02.05</t>
  </si>
  <si>
    <t>2024.00467.01.01.02.05</t>
  </si>
  <si>
    <t>2024.00470.01.01.02.03</t>
  </si>
  <si>
    <t>2024.00472.01.01.03.03</t>
  </si>
  <si>
    <t>2024.00475.01.01.03.03</t>
  </si>
  <si>
    <t>2024.00479.01.01.02.05</t>
  </si>
  <si>
    <t>2024.00480.01.01.02.05</t>
  </si>
  <si>
    <t>2024.00483.01.01.02.05</t>
  </si>
  <si>
    <t>2024.00485.01.01.02.05</t>
  </si>
  <si>
    <t>2024.00487.01.01.02.05</t>
  </si>
  <si>
    <t>2024.00489.01.01.02.05</t>
  </si>
  <si>
    <t>2024.00491.01.01.02.05</t>
  </si>
  <si>
    <t>2024.00492.01.01.02.05</t>
  </si>
  <si>
    <t>2024.00494.01.01.02.05</t>
  </si>
  <si>
    <t>2024.00497.01.01.03.05</t>
  </si>
  <si>
    <t>2024.00499.01.01.03.05</t>
  </si>
  <si>
    <t>2024.00501.01.01.02.05</t>
  </si>
  <si>
    <t>2024.00502.01.01.02.05</t>
  </si>
  <si>
    <t>2024.00505.01.01.02.05</t>
  </si>
  <si>
    <t>2024.00506.01.01.03.03</t>
  </si>
  <si>
    <t>2024.00508.01.01.02.03</t>
  </si>
  <si>
    <t>2024.00510.01.01.02.03</t>
  </si>
  <si>
    <t>2024.00513.01.02.03.98</t>
  </si>
  <si>
    <t>2024.00515.01.01.03.05</t>
  </si>
  <si>
    <t>2024.00516.01.01.03.05</t>
  </si>
  <si>
    <t>2024.00519.01.01.02.05</t>
  </si>
  <si>
    <t>2024.00521.01.02.03.03</t>
  </si>
  <si>
    <t>2024.00525.01.01.03.05</t>
  </si>
  <si>
    <t>2024.00527.01.01.03.05</t>
  </si>
  <si>
    <t>2024.00529.01.01.03.05</t>
  </si>
  <si>
    <t>2024.00530.01.01.02.05</t>
  </si>
  <si>
    <t>2024.00532.01.01.02.05</t>
  </si>
  <si>
    <t>2024.00535.01.01.02.05</t>
  </si>
  <si>
    <t>2024.00537.01.01.02.05</t>
  </si>
  <si>
    <t>2024.00539.01.01.03.05</t>
  </si>
  <si>
    <t>2024.00581.01.01.03.02</t>
  </si>
  <si>
    <t>2024.00583.01.01.03.02</t>
  </si>
  <si>
    <t>2024.00585.01.01.02.05</t>
  </si>
  <si>
    <t>2024.00587.01.01.03.05</t>
  </si>
  <si>
    <t>2024.00589.01.01.03.05</t>
  </si>
  <si>
    <t>2024.00591.01.01.03.05</t>
  </si>
  <si>
    <t>2024.00593.01.01.03.05</t>
  </si>
  <si>
    <t>2024.00595.01.01.03.05</t>
  </si>
  <si>
    <t>2024.00597.01.01.03.05</t>
  </si>
  <si>
    <t>2024.00598.01.01.03.05</t>
  </si>
  <si>
    <t>2024.00600.01.01.03.05</t>
  </si>
  <si>
    <t>2024.00602.01.01.03.05</t>
  </si>
  <si>
    <t>2024.00604.01.01.03.03</t>
  </si>
  <si>
    <t>2024.00606.01.01.03.03</t>
  </si>
  <si>
    <t>2024.00608.01.01.02.03</t>
  </si>
  <si>
    <t>2024.00610.01.01.03.03</t>
  </si>
  <si>
    <t>2024.00612.01.01.02.03</t>
  </si>
  <si>
    <t>2024.00614.01.01.02.03</t>
  </si>
  <si>
    <t>2024.00616.01.01.03.03</t>
  </si>
  <si>
    <t>2024.00618.01.01.03.03</t>
  </si>
  <si>
    <t>2024.00620.01.01.03.03</t>
  </si>
  <si>
    <t>2024.00622.01.01.03.03</t>
  </si>
  <si>
    <t>2024.00624.01.01.03.03</t>
  </si>
  <si>
    <t>2024.00626.01.01.02.03</t>
  </si>
  <si>
    <t>2024.00628.01.01.02.03</t>
  </si>
  <si>
    <t>2024.00630.01.01.03.03</t>
  </si>
  <si>
    <t>2024.00632.01.01.03.03</t>
  </si>
  <si>
    <t>2024.00634.01.01.03.03</t>
  </si>
  <si>
    <t>2024.00636.01.01.03.03</t>
  </si>
  <si>
    <t>2024.00638.01.01.03.03</t>
  </si>
  <si>
    <t>2024.00640.01.01.02.03</t>
  </si>
  <si>
    <t>2024.00642.01.01.03.03</t>
  </si>
  <si>
    <t>2024.00644.01.01.03.03</t>
  </si>
  <si>
    <t>2024.00646.01.01.03.03</t>
  </si>
  <si>
    <t>2024.00648.01.01.03.03</t>
  </si>
  <si>
    <t>2024.00650.01.01.02.03</t>
  </si>
  <si>
    <t>2024.00652.01.01.03.03</t>
  </si>
  <si>
    <t>2025.00094.01.01.03.05</t>
  </si>
  <si>
    <t>2025.00095.01.01.03.05</t>
  </si>
  <si>
    <t>2025.00096.01.01.03.05</t>
  </si>
  <si>
    <t>2025.00097.01.01.02.05</t>
  </si>
  <si>
    <t>2025.00098.01.01.02.05</t>
  </si>
  <si>
    <t>2025.00099.01.01.02.05</t>
  </si>
  <si>
    <t>2025.00100.01.01.02.05</t>
  </si>
  <si>
    <t>2025.00101.01.01.03.05</t>
  </si>
  <si>
    <t>2025.00102.01.01.03.05</t>
  </si>
  <si>
    <t>2025.00103.01.01.02.05</t>
  </si>
  <si>
    <t>2025.00104.01.01.03.05</t>
  </si>
  <si>
    <t>2025.00105.01.01.02.05</t>
  </si>
  <si>
    <t>2025.00106.01.01.02.05</t>
  </si>
  <si>
    <t>2025.00107.01.01.02.05</t>
  </si>
  <si>
    <t>2025.00108.01.01.02.05</t>
  </si>
  <si>
    <t>2025.00109.01.01.02.05</t>
  </si>
  <si>
    <t>2025.00110.01.01.02.05</t>
  </si>
  <si>
    <t>2025.00111.01.01.02.05</t>
  </si>
  <si>
    <t>2025.00112.01.01.02.05</t>
  </si>
  <si>
    <t>2025.00113.01.01.02.05</t>
  </si>
  <si>
    <t>2025.00114.01.01.02.05</t>
  </si>
  <si>
    <t>2025.00115.01.01.02.05</t>
  </si>
  <si>
    <t>2025.00116.01.01.03.05</t>
  </si>
  <si>
    <t>2025.00117.02.01.03.05</t>
  </si>
  <si>
    <t>2025.00118.02.01.02.05</t>
  </si>
  <si>
    <t>2025.00119.02.01.03.05</t>
  </si>
  <si>
    <t>2025.00120.02.01.02.05</t>
  </si>
  <si>
    <t>2025.00121.02.01.03.04</t>
  </si>
  <si>
    <t>2025.00122.02.01.02.04</t>
  </si>
  <si>
    <t>2024.00863.01.02.02.98</t>
  </si>
  <si>
    <t>2024.00864.01.02.02.98</t>
  </si>
  <si>
    <t>2024.00868.03.01.03.07</t>
  </si>
  <si>
    <t>2025.00123.02.01.03.05</t>
  </si>
  <si>
    <t>2025.00124.02.01.02.05</t>
  </si>
  <si>
    <t>2025.00125.02.01.03.05</t>
  </si>
  <si>
    <t>2025.00126.02.01.03.05</t>
  </si>
  <si>
    <t>2025.00127.02.01.03.05</t>
  </si>
  <si>
    <t>2025.00128.02.01.03.05</t>
  </si>
  <si>
    <t>2025.00129.02.01.03.05</t>
  </si>
  <si>
    <t>2025.00130.02.01.03.05</t>
  </si>
  <si>
    <t>2025.00131.02.01.03.05</t>
  </si>
  <si>
    <t>2025.00132.02.01.03.05</t>
  </si>
  <si>
    <t>2025.00133.02.01.03.05</t>
  </si>
  <si>
    <t>2025.00134.02.01.02.05</t>
  </si>
  <si>
    <t>2025.00135.02.01.03.05</t>
  </si>
  <si>
    <t>2025.00136.02.01.03.05</t>
  </si>
  <si>
    <t>2025.00137.02.01.02.05</t>
  </si>
  <si>
    <t>2025.00138.02.01.03.05</t>
  </si>
  <si>
    <t>2025.00139.02.01.03.05</t>
  </si>
  <si>
    <t>2025.00140.02.01.02.05</t>
  </si>
  <si>
    <t>2025.00141.02.01.03.05</t>
  </si>
  <si>
    <t>2025.00142.02.01.03.05</t>
  </si>
  <si>
    <t>2025.00143.02.01.02.05</t>
  </si>
  <si>
    <t>2025.00144.02.01.03.05</t>
  </si>
  <si>
    <t>2025.00145.02.01.03.05</t>
  </si>
  <si>
    <t>2025.00146.02.01.02.05</t>
  </si>
  <si>
    <t>2025.00147.02.01.03.05</t>
  </si>
  <si>
    <t>2025.00148.02.01.03.05</t>
  </si>
  <si>
    <t>2025.00149.02.01.03.05</t>
  </si>
  <si>
    <t>2025.00150.02.01.03.05</t>
  </si>
  <si>
    <t>2025.00151.02.01.02.05</t>
  </si>
  <si>
    <t>2025.00152.02.01.03.05</t>
  </si>
  <si>
    <t>2025.00153.02.01.03.05</t>
  </si>
  <si>
    <t>2025.00154.02.01.02.05</t>
  </si>
  <si>
    <t>2025.00155.02.01.02.07</t>
  </si>
  <si>
    <t>2025.00156.02.01.02.07</t>
  </si>
  <si>
    <t>2025.00157.02.01.03.05</t>
  </si>
  <si>
    <t>2025.00158.02.01.03.05</t>
  </si>
  <si>
    <t>2025.00159.02.01.03.05</t>
  </si>
  <si>
    <t>2025.00160.02.01.03.05</t>
  </si>
  <si>
    <t>2025.00161.02.01.02.05</t>
  </si>
  <si>
    <t>2025.00162.02.01.03.05</t>
  </si>
  <si>
    <t>2025.00163.02.01.03.05</t>
  </si>
  <si>
    <t>2025.00164.02.01.02.05</t>
  </si>
  <si>
    <t>2025.00165.02.01.03.05</t>
  </si>
  <si>
    <t>2025.00166.02.01.03.05</t>
  </si>
  <si>
    <t>2025.00167.02.01.03.05</t>
  </si>
  <si>
    <t>2025.00168.02.01.03.05</t>
  </si>
  <si>
    <t>2025.00169.02.01.02.05</t>
  </si>
  <si>
    <t>2025.00170.02.01.03.05</t>
  </si>
  <si>
    <t>2025.00171.02.01.03.05</t>
  </si>
  <si>
    <t>2025.00172.02.01.02.05</t>
  </si>
  <si>
    <t>2025.00173.02.01.03.05</t>
  </si>
  <si>
    <t>2025.00174.02.01.03.05</t>
  </si>
  <si>
    <t>2025.00175.02.01.03.05</t>
  </si>
  <si>
    <t>2025.00176.02.01.02.05</t>
  </si>
  <si>
    <t>2025.00177.02.01.03.04</t>
  </si>
  <si>
    <t>2025.00178.02.01.03.07</t>
  </si>
  <si>
    <t>2025.00179.02.01.03.07</t>
  </si>
  <si>
    <t>2025.00180.02.01.03.05</t>
  </si>
  <si>
    <t>2025.00181.02.01.03.05</t>
  </si>
  <si>
    <t>2025.00182.02.01.03.05</t>
  </si>
  <si>
    <t>2025.00183.02.01.03.05</t>
  </si>
  <si>
    <t>2025.00184.02.01.03.05</t>
  </si>
  <si>
    <t>2025.00185.02.01.03.05</t>
  </si>
  <si>
    <t>2025.00186.02.01.03.05</t>
  </si>
  <si>
    <t>2025.00187.02.01.03.05</t>
  </si>
  <si>
    <t>2025.00188.02.01.03.05</t>
  </si>
  <si>
    <t>2025.00189.02.01.03.05</t>
  </si>
  <si>
    <t>2025.00190.02.01.03.05</t>
  </si>
  <si>
    <t>2025.00191.02.01.02.07</t>
  </si>
  <si>
    <t>2025.00192.02.01.03.05</t>
  </si>
  <si>
    <t>2025.00193.02.01.03.05</t>
  </si>
  <si>
    <t>2025.00194.02.01.03.05</t>
  </si>
  <si>
    <t>2025.00195.02.01.03.05</t>
  </si>
  <si>
    <t>2025.00196.02.01.03.05</t>
  </si>
  <si>
    <t>2025.00197.02.01.03.05</t>
  </si>
  <si>
    <t>2025.00198.02.01.03.05</t>
  </si>
  <si>
    <t>2025.00199.02.01.03.05</t>
  </si>
  <si>
    <t>2025.00200.02.01.02.05</t>
  </si>
  <si>
    <t>2025.00201.02.01.03.05</t>
  </si>
  <si>
    <t>2025.00202.02.01.02.05</t>
  </si>
  <si>
    <t>2025.00203.02.01.03.05</t>
  </si>
  <si>
    <t>2025.00204.02.01.02.05</t>
  </si>
  <si>
    <t>2025.00205.02.01.03.05</t>
  </si>
  <si>
    <t>2025.00206.02.01.02.05</t>
  </si>
  <si>
    <t>2025.00207.02.01.03.05</t>
  </si>
  <si>
    <t>2025.00208.02.01.03.05</t>
  </si>
  <si>
    <t>2025.00209.02.01.02.05</t>
  </si>
  <si>
    <t>2025.00210.02.01.03.05</t>
  </si>
  <si>
    <t>2025.00211.02.01.02.05</t>
  </si>
  <si>
    <t>2025.00212.02.01.03.05</t>
  </si>
  <si>
    <t>2025.00213.02.01.03.05</t>
  </si>
  <si>
    <t>2025.00214.02.01.03.05</t>
  </si>
  <si>
    <t>2025.00215.02.01.03.05</t>
  </si>
  <si>
    <t>2025.00216.02.01.02.05</t>
  </si>
  <si>
    <t>2025.00217.02.01.02.05</t>
  </si>
  <si>
    <t>2025.00218.02.01.03.07</t>
  </si>
  <si>
    <t>2025.00219.02.01.03.05</t>
  </si>
  <si>
    <t>2025.00220.02.01.02.04</t>
  </si>
  <si>
    <t>2025.00221.02.01.03.04</t>
  </si>
  <si>
    <t>2025.00222.02.01.02.05</t>
  </si>
  <si>
    <t>2025.00223.02.01.02.05</t>
  </si>
  <si>
    <t>2025.00224.02.01.03.05</t>
  </si>
  <si>
    <t>2025.00225.02.01.03.05</t>
  </si>
  <si>
    <t>2025.00226.02.01.02.05</t>
  </si>
  <si>
    <t>2025.00227.02.01.03.05</t>
  </si>
  <si>
    <t>2025.00228.02.01.03.05</t>
  </si>
  <si>
    <t>2025.00229.02.01.02.05</t>
  </si>
  <si>
    <t>2025.00230.02.01.03.05</t>
  </si>
  <si>
    <t>2025.00231.02.01.02.05</t>
  </si>
  <si>
    <t>2025.00232.02.01.03.05</t>
  </si>
  <si>
    <t>2025.00233.02.01.02.05</t>
  </si>
  <si>
    <t>2025.00234.02.01.03.05</t>
  </si>
  <si>
    <t>2025.00235.02.01.02.05</t>
  </si>
  <si>
    <t>2025.00236.02.01.03.05</t>
  </si>
  <si>
    <t>2025.00237.02.01.02.05</t>
  </si>
  <si>
    <t>2025.00238.02.01.03.05</t>
  </si>
  <si>
    <t>2025.00239.02.01.02.04</t>
  </si>
  <si>
    <t>2025.00240.02.01.03.04</t>
  </si>
  <si>
    <t>2025.00241.02.01.02.05</t>
  </si>
  <si>
    <t>2025.00242.02.01.03.05</t>
  </si>
  <si>
    <t>2025.00243.02.01.03.05</t>
  </si>
  <si>
    <t>2025.00244.02.01.03.05</t>
  </si>
  <si>
    <t>2025.00245.02.01.03.05</t>
  </si>
  <si>
    <t>2025.00246.02.01.03.05</t>
  </si>
  <si>
    <t>2025.00247.02.01.03.05</t>
  </si>
  <si>
    <t>2025.00248.02.01.03.05</t>
  </si>
  <si>
    <t>2025.00249.02.01.03.05</t>
  </si>
  <si>
    <t>2025.00250.02.01.02.05</t>
  </si>
  <si>
    <t>2025.00251.02.01.03.05</t>
  </si>
  <si>
    <t>2025.00252.02.01.02.05</t>
  </si>
  <si>
    <t>2025.00253.02.01.03.05</t>
  </si>
  <si>
    <t>2025.00254.02.01.02.05</t>
  </si>
  <si>
    <t>2025.00255.02.01.03.05</t>
  </si>
  <si>
    <t>2025.00256.02.01.03.05</t>
  </si>
  <si>
    <t>2025.00257.02.01.02.05</t>
  </si>
  <si>
    <t>2025.00258.02.01.02.05</t>
  </si>
  <si>
    <t>2025.00259.02.01.02.05</t>
  </si>
  <si>
    <t>2025.00260.02.01.02.05</t>
  </si>
  <si>
    <t>2025.00261.02.01.02.05</t>
  </si>
  <si>
    <t>2019.00016.04.03.01.02</t>
  </si>
  <si>
    <t>2022.00190.04.03.02.07</t>
  </si>
  <si>
    <t>2022.00191.04.03.03.07</t>
  </si>
  <si>
    <t>2024.00870.04.01.02.02</t>
  </si>
  <si>
    <t>2024.00871.04.01.03.02</t>
  </si>
  <si>
    <t>2025.00263.02.01.03.04</t>
  </si>
  <si>
    <t>2025.00264.02.01.02.04</t>
  </si>
  <si>
    <t>2025.00265.02.01.02.07</t>
  </si>
  <si>
    <t>2025.00266.02.01.02.05</t>
  </si>
  <si>
    <t>2025.00267.02.01.03.05</t>
  </si>
  <si>
    <t>2025.00268.02.01.02.05</t>
  </si>
  <si>
    <t>2025.00269.02.01.03.05</t>
  </si>
  <si>
    <t>2025.00270.02.01.02.05</t>
  </si>
  <si>
    <t>2025.00271.02.01.02.05</t>
  </si>
  <si>
    <t>2025.00272.02.01.03.05</t>
  </si>
  <si>
    <t>2025.00273.02.01.02.05</t>
  </si>
  <si>
    <t>2025.00274.02.01.03.05</t>
  </si>
  <si>
    <t>2025.00276.03.01.03.07</t>
  </si>
  <si>
    <t>2025.00277.03.01.03.05</t>
  </si>
  <si>
    <t>2025.00278.03.01.03.05</t>
  </si>
  <si>
    <t>2025.00279.03.01.03.05</t>
  </si>
  <si>
    <t>2025.00280.03.01.03.05</t>
  </si>
  <si>
    <t>2025.00281.03.01.03.05</t>
  </si>
  <si>
    <t>2025.00282.03.01.03.05</t>
  </si>
  <si>
    <t>2025.00283.03.01.03.05</t>
  </si>
  <si>
    <t>2025.00284.03.01.03.05</t>
  </si>
  <si>
    <t>2025.00285.03.01.03.05</t>
  </si>
  <si>
    <t>2025.00286.03.01.03.05</t>
  </si>
  <si>
    <t>2025.00287.03.01.03.05</t>
  </si>
  <si>
    <t>2025.00288.03.01.03.05</t>
  </si>
  <si>
    <t>2025.00289.03.01.03.05</t>
  </si>
  <si>
    <t>2025.00290.03.01.03.05</t>
  </si>
  <si>
    <t>2025.00291.03.01.03.05</t>
  </si>
  <si>
    <t>2025.00292.03.01.03.05</t>
  </si>
  <si>
    <t>2025.00293.03.01.03.05</t>
  </si>
  <si>
    <t>2025.00294.03.01.03.05</t>
  </si>
  <si>
    <t>2025.00295.03.01.03.07</t>
  </si>
  <si>
    <t>2025.00296.03.01.02.05</t>
  </si>
  <si>
    <t>2025.00297.03.01.02.05</t>
  </si>
  <si>
    <t>2025.00298.03.01.02.05</t>
  </si>
  <si>
    <t>2025.00299.03.01.02.07</t>
  </si>
  <si>
    <t>2025.00300.03.01.03.07</t>
  </si>
  <si>
    <t>2025.00301.03.01.03.05</t>
  </si>
  <si>
    <t>2025.00302.03.01.03.05</t>
  </si>
  <si>
    <t>2025.00303.03.01.03.05</t>
  </si>
  <si>
    <t>2025.00304.03.01.03.05</t>
  </si>
  <si>
    <t>2025.00305.03.01.03.05</t>
  </si>
  <si>
    <t>2025.00306.03.01.03.05</t>
  </si>
  <si>
    <t>2025.00307.03.01.03.05</t>
  </si>
  <si>
    <t>2025.00308.03.01.03.05</t>
  </si>
  <si>
    <t>2025.00309.03.01.03.05</t>
  </si>
  <si>
    <t>2025.00310.03.01.03.05</t>
  </si>
  <si>
    <t>2025.00311.03.01.03.05</t>
  </si>
  <si>
    <t>2025.00312.03.01.03.05</t>
  </si>
  <si>
    <t>2025.00313.03.01.02.05</t>
  </si>
  <si>
    <t>2025.00314.03.01.03.04</t>
  </si>
  <si>
    <t>2025.00315.03.01.02.04</t>
  </si>
  <si>
    <t>2025.00316.03.01.02.05</t>
  </si>
  <si>
    <t>2025.00317.03.01.02.05</t>
  </si>
  <si>
    <t>2025.00318.03.01.02.05</t>
  </si>
  <si>
    <t>2025.00319.03.01.02.05</t>
  </si>
  <si>
    <t>2025.00320.03.01.02.05</t>
  </si>
  <si>
    <t>2025.00321.03.01.02.05</t>
  </si>
  <si>
    <t>2025.00322.03.01.02.05</t>
  </si>
  <si>
    <t>2025.00323.03.01.02.05</t>
  </si>
  <si>
    <t>2025.00324.03.01.02.05</t>
  </si>
  <si>
    <t>2025.00325.03.01.03.07</t>
  </si>
  <si>
    <t>2025.00326.03.01.02.04</t>
  </si>
  <si>
    <t>2025.00327.03.01.03.03</t>
  </si>
  <si>
    <t>2025.00328.03.01.02.03</t>
  </si>
  <si>
    <t>2025.00329.03.01.02.07</t>
  </si>
  <si>
    <t>2025.00330.03.01.02.05</t>
  </si>
  <si>
    <t>2025.00331.03.01.02.05</t>
  </si>
  <si>
    <t>2025.00332.03.01.02.05</t>
  </si>
  <si>
    <t>2025.00333.03.01.03.05</t>
  </si>
  <si>
    <t>2025.00334.03.01.02.04</t>
  </si>
  <si>
    <t>2025.00337.03.01.03.05</t>
  </si>
  <si>
    <t>2025.00338.03.01.03.05</t>
  </si>
  <si>
    <t>2025.00339.03.01.03.05</t>
  </si>
  <si>
    <t>2025.00340.03.01.03.05</t>
  </si>
  <si>
    <t>2025.00341.03.01.03.05</t>
  </si>
  <si>
    <t>2025.00342.02.01.03.03</t>
  </si>
  <si>
    <t>2025.00343.02.01.03.03</t>
  </si>
  <si>
    <t>2025.00344.03.01.02.07</t>
  </si>
  <si>
    <t>2025.00347.02.01.03.05</t>
  </si>
  <si>
    <t>2025.00348.02.01.03.05</t>
  </si>
  <si>
    <t>2025.00349.02.01.03.05</t>
  </si>
  <si>
    <t>2025.00350.02.01.03.05</t>
  </si>
  <si>
    <t>2025.00351.02.01.03.05</t>
  </si>
  <si>
    <t>2025.00352.02.01.02.05</t>
  </si>
  <si>
    <t>2025.00353.02.01.02.05</t>
  </si>
  <si>
    <t>2025.00354.02.01.03.04</t>
  </si>
  <si>
    <t>2025.00355.02.01.02.04</t>
  </si>
  <si>
    <t>2025.00356.02.01.02.07</t>
  </si>
  <si>
    <t>2025.00357.03.01.03.05</t>
  </si>
  <si>
    <t>2025.00358.03.01.02.05</t>
  </si>
  <si>
    <t>2025.00359.03.01.02.05</t>
  </si>
  <si>
    <t>2025.00360.03.01.02.05</t>
  </si>
  <si>
    <t>2025.00361.03.01.02.05</t>
  </si>
  <si>
    <t>2025.00362.03.01.02.05</t>
  </si>
  <si>
    <t>2025.00363.03.01.02.05</t>
  </si>
  <si>
    <t>2025.00364.03.01.02.05</t>
  </si>
  <si>
    <t>2025.00365.03.01.02.05</t>
  </si>
  <si>
    <t>2025.00366.03.01.02.05</t>
  </si>
  <si>
    <t>2025.00367.03.01.02.05</t>
  </si>
  <si>
    <t>2025.00368.03.01.02.05</t>
  </si>
  <si>
    <t>2025.00369.03.01.02.05</t>
  </si>
  <si>
    <t>2025.00370.03.01.02.05</t>
  </si>
  <si>
    <t>2025.00371.03.01.03.05</t>
  </si>
  <si>
    <t>2025.00372.03.01.02.05</t>
  </si>
  <si>
    <t>2025.00373.03.01.02.05</t>
  </si>
  <si>
    <t>2025.00374.03.01.02.05</t>
  </si>
  <si>
    <t>2025.00375.03.01.02.05</t>
  </si>
  <si>
    <t>2025.00376.03.01.02.05</t>
  </si>
  <si>
    <t>2025.00377.03.01.02.05</t>
  </si>
  <si>
    <t>2025.00378.03.01.02.05</t>
  </si>
  <si>
    <t>2025.00379.03.01.02.05</t>
  </si>
  <si>
    <t>2025.00380.03.01.03.05</t>
  </si>
  <si>
    <t>2025.00381.03.01.03.05</t>
  </si>
  <si>
    <t>2025.00382.03.01.03.05</t>
  </si>
  <si>
    <t>2025.00383.03.01.03.05</t>
  </si>
  <si>
    <t>2025.00384.03.01.03.05</t>
  </si>
  <si>
    <t>2025.00385.03.01.03.05</t>
  </si>
  <si>
    <t>2025.00386.03.01.03.05</t>
  </si>
  <si>
    <t>2025.00387.03.01.03.05</t>
  </si>
  <si>
    <t>2025.00388.03.01.03.05</t>
  </si>
  <si>
    <t>2025.00389.03.01.03.05</t>
  </si>
  <si>
    <t>2025.00390.03.01.03.05</t>
  </si>
  <si>
    <t>2025.00391.03.01.03.05</t>
  </si>
  <si>
    <t>2025.00392.03.01.03.05</t>
  </si>
  <si>
    <t>2025.00393.03.01.02.05</t>
  </si>
  <si>
    <t>2025.00394.03.01.03.05</t>
  </si>
  <si>
    <t>2025.00395.03.01.03.05</t>
  </si>
  <si>
    <t>2025.00396.03.01.03.05</t>
  </si>
  <si>
    <t>2025.00397.03.01.03.05</t>
  </si>
  <si>
    <t>2025.00398.03.01.02.05</t>
  </si>
  <si>
    <t>2025.00399.03.01.03.05</t>
  </si>
  <si>
    <t>2025.00400.03.01.03.05</t>
  </si>
  <si>
    <t>2025.00401.03.01.02.04</t>
  </si>
  <si>
    <t>2025.00402.03.01.02.05</t>
  </si>
  <si>
    <t>2025.00403.03.01.02.05</t>
  </si>
  <si>
    <t>2025.00404.03.01.03.05</t>
  </si>
  <si>
    <t>2025.00405.03.01.03.05</t>
  </si>
  <si>
    <t>2025.00406.03.01.02.05</t>
  </si>
  <si>
    <t>2025.00407.03.01.02.05</t>
  </si>
  <si>
    <t>2025.00408.03.01.02.05</t>
  </si>
  <si>
    <t>2025.00409.03.01.02.05</t>
  </si>
  <si>
    <t>2025.00410.03.01.03.05</t>
  </si>
  <si>
    <t>2025.00411.03.01.02.05</t>
  </si>
  <si>
    <t>2025.00412.03.01.02.05</t>
  </si>
  <si>
    <t>2025.00413.03.01.02.05</t>
  </si>
  <si>
    <t>2025.00414.03.01.02.05</t>
  </si>
  <si>
    <t>2025.00415.03.01.02.07</t>
  </si>
  <si>
    <t>2025.00416.03.01.03.05</t>
  </si>
  <si>
    <t>2025.00417.03.01.03.05</t>
  </si>
  <si>
    <t>2025.00418.03.01.03.05</t>
  </si>
  <si>
    <t>2025.00419.03.01.02.05</t>
  </si>
  <si>
    <t>2025.00420.03.01.03.05</t>
  </si>
  <si>
    <t>2025.00421.03.01.03.05</t>
  </si>
  <si>
    <t>2025.00422.03.01.02.05</t>
  </si>
  <si>
    <t>2025.00423.03.01.03.05</t>
  </si>
  <si>
    <t>2025.00424.03.01.03.05</t>
  </si>
  <si>
    <t>2025.00425.03.01.03.05</t>
  </si>
  <si>
    <t>2025.00426.03.01.03.05</t>
  </si>
  <si>
    <t>2025.00427.03.01.03.05</t>
  </si>
  <si>
    <t>2025.00428.03.01.02.05</t>
  </si>
  <si>
    <t>2025.00429.03.01.03.05</t>
  </si>
  <si>
    <t>2025.00430.03.01.03.05</t>
  </si>
  <si>
    <t>2025.00431.03.01.02.05</t>
  </si>
  <si>
    <t>2025.00432.03.01.03.05</t>
  </si>
  <si>
    <t>2025.00433.03.01.02.05</t>
  </si>
  <si>
    <t>2025.00434.03.01.03.05</t>
  </si>
  <si>
    <t>2025.00435.03.01.03.05</t>
  </si>
  <si>
    <t>2025.00436.03.01.03.05</t>
  </si>
  <si>
    <t>2025.00437.03.01.02.05</t>
  </si>
  <si>
    <t>2025.00438.03.01.03.05</t>
  </si>
  <si>
    <t>2025.00439.03.01.02.05</t>
  </si>
  <si>
    <t>2025.00440.03.01.02.05</t>
  </si>
  <si>
    <t>2025.00441.03.01.02.05</t>
  </si>
  <si>
    <t>2025.00442.03.01.02.04</t>
  </si>
  <si>
    <t>2025.00445.03.01.03.05</t>
  </si>
  <si>
    <t>2025.00446.03.01.03.05</t>
  </si>
  <si>
    <t>2025.00447.03.01.03.05</t>
  </si>
  <si>
    <t>2025.00448.03.01.03.05</t>
  </si>
  <si>
    <t>2025.00449.03.01.03.05</t>
  </si>
  <si>
    <t>2025.00450.03.01.03.05</t>
  </si>
  <si>
    <t>2025.00451.03.01.03.05</t>
  </si>
  <si>
    <t>2025.00452.03.01.03.05</t>
  </si>
  <si>
    <t>2025.00453.03.01.03.05</t>
  </si>
  <si>
    <t>2025.00454.03.01.02.04</t>
  </si>
  <si>
    <t>2025.00455.03.01.03.07</t>
  </si>
  <si>
    <t>2025.00456.02.01.03.05</t>
  </si>
  <si>
    <t>2025.00457.02.01.03.05</t>
  </si>
  <si>
    <t>2025.00458.02.01.03.05</t>
  </si>
  <si>
    <t>2025.00459.02.01.03.05</t>
  </si>
  <si>
    <t>2025.00460.02.01.03.05</t>
  </si>
  <si>
    <t>2025.00461.02.01.02.04</t>
  </si>
  <si>
    <t>2025.00462.02.01.02.07</t>
  </si>
  <si>
    <t>2025.00463.02.01.03.04</t>
  </si>
  <si>
    <t>2025.00464.02.01.03.05</t>
  </si>
  <si>
    <t>2025.00465.02.01.03.05</t>
  </si>
  <si>
    <t>2025.00466.02.01.03.05</t>
  </si>
  <si>
    <t>2025.00467.02.01.02.05</t>
  </si>
  <si>
    <t>2025.00468.02.01.02.05</t>
  </si>
  <si>
    <t>2025.00469.02.01.02.05</t>
  </si>
  <si>
    <t>2025.00470.02.01.03.03</t>
  </si>
  <si>
    <t>2025.00471.02.01.03.05</t>
  </si>
  <si>
    <t>2025.00472.02.01.03.05</t>
  </si>
  <si>
    <t>2025.00473.02.01.03.05</t>
  </si>
  <si>
    <t>2025.00474.02.01.02.05</t>
  </si>
  <si>
    <t>2025.00475.02.01.03.05</t>
  </si>
  <si>
    <t>2025.00476.02.01.03.05</t>
  </si>
  <si>
    <t>2025.00477.02.01.03.05</t>
  </si>
  <si>
    <t>2025.00478.02.01.03.05</t>
  </si>
  <si>
    <t>2025.00479.02.01.03.05</t>
  </si>
  <si>
    <t>2025.00480.02.01.03.05</t>
  </si>
  <si>
    <t>2025.00481.02.01.03.05</t>
  </si>
  <si>
    <t>2025.00482.02.01.03.05</t>
  </si>
  <si>
    <t>2025.00483.02.01.03.05</t>
  </si>
  <si>
    <t>2025.00484.02.01.03.05</t>
  </si>
  <si>
    <t>2025.00485.02.01.03.05</t>
  </si>
  <si>
    <t>2025.00486.03.01.02.05</t>
  </si>
  <si>
    <t>2025.00487.03.01.02.05</t>
  </si>
  <si>
    <t>2025.00488.03.01.02.05</t>
  </si>
  <si>
    <t>2025.00489.03.01.02.05</t>
  </si>
  <si>
    <t>2025.00490.03.01.02.05</t>
  </si>
  <si>
    <t>2025.00491.03.01.02.05</t>
  </si>
  <si>
    <t>2025.00492.03.01.02.05</t>
  </si>
  <si>
    <t>2025.00493.03.01.02.05</t>
  </si>
  <si>
    <t>2025.00494.03.01.02.05</t>
  </si>
  <si>
    <t>2025.00495.03.01.02.05</t>
  </si>
  <si>
    <t>2025.00496.03.01.02.05</t>
  </si>
  <si>
    <t>2025.00498.03.01.03.05</t>
  </si>
  <si>
    <t>2025.00500.03.01.03.05</t>
  </si>
  <si>
    <t>2025.00501.03.01.02.05</t>
  </si>
  <si>
    <t>2025.00502.03.01.03.05</t>
  </si>
  <si>
    <t>2025.00503.03.01.03.05</t>
  </si>
  <si>
    <t>2025.00504.03.01.03.05</t>
  </si>
  <si>
    <t>2025.00505.03.01.03.05</t>
  </si>
  <si>
    <t>2025.00506.03.01.03.05</t>
  </si>
  <si>
    <t>2025.00507.03.01.03.05</t>
  </si>
  <si>
    <t>2025.00508.03.01.02.05</t>
  </si>
  <si>
    <t>2025.00509.03.01.02.05</t>
  </si>
  <si>
    <t>2025.00510.01.01.03.05</t>
  </si>
  <si>
    <t>2025.00511.01.01.03.05</t>
  </si>
  <si>
    <t>2025.00512.01.01.03.05</t>
  </si>
  <si>
    <t>2025.00513.01.01.03.05</t>
  </si>
  <si>
    <t>2025.00514.01.01.02.05</t>
  </si>
  <si>
    <t>2025.00515.01.01.02.05</t>
  </si>
  <si>
    <t>2025.00516.01.01.03.05</t>
  </si>
  <si>
    <t>2025.00517.01.01.02.05</t>
  </si>
  <si>
    <t>2025.00518.01.01.03.05</t>
  </si>
  <si>
    <t>2025.00519.01.01.02.05</t>
  </si>
  <si>
    <t>2025.00520.01.01.02.05</t>
  </si>
  <si>
    <t>2025.00521.01.01.02.05</t>
  </si>
  <si>
    <t>2025.00522.01.01.02.05</t>
  </si>
  <si>
    <t>2025.00523.01.01.02.05</t>
  </si>
  <si>
    <t>2025.00524.01.02.03.98</t>
  </si>
  <si>
    <t>2025.00525.01.01.02.05</t>
  </si>
  <si>
    <t>2025.00526.01.01.02.05</t>
  </si>
  <si>
    <t>2025.00527.01.01.03.05</t>
  </si>
  <si>
    <t>2025.00528.01.01.03.05</t>
  </si>
  <si>
    <t>2025.00529.01.01.03.05</t>
  </si>
  <si>
    <t>2025.00530.01.01.03.05</t>
  </si>
  <si>
    <t>2025.00531.01.01.03.05</t>
  </si>
  <si>
    <t>2025.00532.01.01.03.05</t>
  </si>
  <si>
    <t>2025.00533.01.01.02.05</t>
  </si>
  <si>
    <t>2025.00534.01.01.02.05</t>
  </si>
  <si>
    <t>2025.00535.01.01.03.05</t>
  </si>
  <si>
    <t>2025.00536.01.01.03.05</t>
  </si>
  <si>
    <t>2025.00537.01.01.02.04</t>
  </si>
  <si>
    <t>2025.00538.01.01.03.04</t>
  </si>
  <si>
    <t>2025.00539.01.01.02.05</t>
  </si>
  <si>
    <t>2025.00540.01.01.02.05</t>
  </si>
  <si>
    <t>2025.00541.01.01.03.04</t>
  </si>
  <si>
    <t>2025.00542.01.01.02.04</t>
  </si>
  <si>
    <t>2025.00543.01.01.03.05</t>
  </si>
  <si>
    <t>2025.00544.01.01.02.05</t>
  </si>
  <si>
    <t>2025.00545.01.01.02.05</t>
  </si>
  <si>
    <t>2025.00546.01.02.03.98</t>
  </si>
  <si>
    <t>2025.00547.01.01.03.05</t>
  </si>
  <si>
    <t>2025.00548.01.01.03.05</t>
  </si>
  <si>
    <t>2025.00549.01.01.03.05</t>
  </si>
  <si>
    <t>2025.00550.01.01.02.05</t>
  </si>
  <si>
    <t>2025.00551.01.01.02.05</t>
  </si>
  <si>
    <t>2025.00552.01.01.02.05</t>
  </si>
  <si>
    <t>2025.00553.01.01.02.05</t>
  </si>
  <si>
    <t>2025.00554.01.01.03.05</t>
  </si>
  <si>
    <t>2025.00555.01.01.03.05</t>
  </si>
  <si>
    <t>2025.00556.01.01.03.05</t>
  </si>
  <si>
    <t>2025.00557.01.01.02.05</t>
  </si>
  <si>
    <t>2025.00558.01.01.02.05</t>
  </si>
  <si>
    <t>2025.00559.01.01.02.05</t>
  </si>
  <si>
    <t>2025.00560.01.01.02.05</t>
  </si>
  <si>
    <t>2025.00561.01.01.02.05</t>
  </si>
  <si>
    <t>2025.00562.01.01.02.05</t>
  </si>
  <si>
    <t>2025.00563.01.01.02.05</t>
  </si>
  <si>
    <t>2025.00564.01.01.02.05</t>
  </si>
  <si>
    <t>2025.00565.01.01.02.05</t>
  </si>
  <si>
    <t>2025.00566.01.01.02.05</t>
  </si>
  <si>
    <t>2025.00567.01.01.02.05</t>
  </si>
  <si>
    <t>2025.00568.01.01.02.05</t>
  </si>
  <si>
    <t>2025.00569.01.01.02.05</t>
  </si>
  <si>
    <t>2025.00570.01.01.03.05</t>
  </si>
  <si>
    <t>2025.00571.01.01.03.05</t>
  </si>
  <si>
    <t>2025.00572.01.01.03.05</t>
  </si>
  <si>
    <t>2025.00573.01.01.02.05</t>
  </si>
  <si>
    <t>2025.00574.01.01.03.05</t>
  </si>
  <si>
    <t>2025.00575.01.01.02.05</t>
  </si>
  <si>
    <t>2025.00576.01.01.02.05</t>
  </si>
  <si>
    <t>2025.00577.01.01.02.05</t>
  </si>
  <si>
    <t>2025.00578.01.01.02.05</t>
  </si>
  <si>
    <t>2025.00579.01.01.02.05</t>
  </si>
  <si>
    <t>2025.00580.01.01.03.05</t>
  </si>
  <si>
    <t>2025.00581.01.01.02.05</t>
  </si>
  <si>
    <t>2025.00582.01.01.03.05</t>
  </si>
  <si>
    <t>2025.00583.01.01.02.05</t>
  </si>
  <si>
    <t>2025.00584.01.01.03.05</t>
  </si>
  <si>
    <t>2025.00585.01.01.02.05</t>
  </si>
  <si>
    <t>2025.00586.01.01.03.05</t>
  </si>
  <si>
    <t>2025.00587.01.01.02.05</t>
  </si>
  <si>
    <t>2025.00588.01.01.03.05</t>
  </si>
  <si>
    <t>2025.00589.01.01.02.05</t>
  </si>
  <si>
    <t>2025.00590.01.01.03.05</t>
  </si>
  <si>
    <t>2025.00591.01.01.02.05</t>
  </si>
  <si>
    <t>2025.00592.01.01.03.05</t>
  </si>
  <si>
    <t>2025.00593.01.01.02.05</t>
  </si>
  <si>
    <t>2025.00594.01.01.03.05</t>
  </si>
  <si>
    <t>2025.00595.01.01.02.05</t>
  </si>
  <si>
    <t>2025.00596.01.01.03.05</t>
  </si>
  <si>
    <t>2025.00597.01.01.02.05</t>
  </si>
  <si>
    <t>2025.00598.01.01.02.05</t>
  </si>
  <si>
    <t>2025.00599.01.01.02.05</t>
  </si>
  <si>
    <t>2025.00600.01.01.02.05</t>
  </si>
  <si>
    <t>2025.00601.01.01.03.05</t>
  </si>
  <si>
    <t>2025.00602.01.01.03.05</t>
  </si>
  <si>
    <t>2025.00603.01.01.03.05</t>
  </si>
  <si>
    <t>2025.00604.01.02.03.98</t>
  </si>
  <si>
    <t>2025.00605.01.01.03.04</t>
  </si>
  <si>
    <t>2022.00049.01.01.03.02-T01</t>
  </si>
  <si>
    <t>2022.00050.01.01.03.02-T01</t>
  </si>
  <si>
    <t>2025.00606.03.01.03.05</t>
  </si>
  <si>
    <t>2025.00607.03.01.03.05</t>
  </si>
  <si>
    <t>2025.00608.03.01.03.05</t>
  </si>
  <si>
    <t>2025.00609.03.01.03.05</t>
  </si>
  <si>
    <t>2025.00610.03.01.03.05</t>
  </si>
  <si>
    <t>2025.00611.03.01.03.05</t>
  </si>
  <si>
    <t>2025.00612.03.01.03.05</t>
  </si>
  <si>
    <t>2025.00613.03.01.03.05</t>
  </si>
  <si>
    <t>2025.00614.03.01.03.05</t>
  </si>
  <si>
    <t>2025.00615.03.01.03.05</t>
  </si>
  <si>
    <t>2025.00616.03.01.03.05</t>
  </si>
  <si>
    <t>2025.00617.03.01.03.05</t>
  </si>
  <si>
    <t>2025.00618.03.01.03.05</t>
  </si>
  <si>
    <t>2025.00619.03.01.03.05</t>
  </si>
  <si>
    <t>2025.00620.03.01.03.05</t>
  </si>
  <si>
    <t>2025.00621.03.01.03.05</t>
  </si>
  <si>
    <t>2025.00622.03.01.03.04</t>
  </si>
  <si>
    <t>2025.00623.02.01.03.04</t>
  </si>
  <si>
    <t>2025.00624.02.01.02.04</t>
  </si>
  <si>
    <t>2025.00625.02.01.03.05</t>
  </si>
  <si>
    <t>2025.00626.02.01.03.05</t>
  </si>
  <si>
    <t>2025.00627.02.01.03.05</t>
  </si>
  <si>
    <t>2025.00628.02.01.03.05</t>
  </si>
  <si>
    <t>2025.00629.02.01.03.05</t>
  </si>
  <si>
    <t>2025.00630.02.01.03.05</t>
  </si>
  <si>
    <t>2025.00631.02.01.02.05</t>
  </si>
  <si>
    <t>2025.00632.02.01.02.05</t>
  </si>
  <si>
    <t>2025.00633.02.01.03.05</t>
  </si>
  <si>
    <t>2025.00634.02.01.02.05</t>
  </si>
  <si>
    <t>2025.00635.02.01.03.05</t>
  </si>
  <si>
    <t>2025.00636.02.01.02.05</t>
  </si>
  <si>
    <t>2025.00637.02.01.03.05</t>
  </si>
  <si>
    <t>2025.00638.02.01.03.05</t>
  </si>
  <si>
    <t>2025.00639.02.01.02.05</t>
  </si>
  <si>
    <t>2025.00640.02.01.03.05</t>
  </si>
  <si>
    <t>2025.00641.02.01.03.05</t>
  </si>
  <si>
    <t>2025.00642.02.01.02.05</t>
  </si>
  <si>
    <t>2025.00643.02.01.03.05</t>
  </si>
  <si>
    <t>2025.00644.02.01.03.05</t>
  </si>
  <si>
    <t>2025.00645.02.01.02.05</t>
  </si>
  <si>
    <t>2025.00646.02.01.03.05</t>
  </si>
  <si>
    <t>2025.00647.02.01.03.05</t>
  </si>
  <si>
    <t>2025.00648.02.01.02.05</t>
  </si>
  <si>
    <t>2025.00649.02.01.03.05</t>
  </si>
  <si>
    <t>2025.00650.02.01.03.05</t>
  </si>
  <si>
    <t>2025.00651.02.01.02.05</t>
  </si>
  <si>
    <t>2025.00652.02.01.03.05</t>
  </si>
  <si>
    <t>2025.00653.02.01.03.05</t>
  </si>
  <si>
    <t>2025.00654.02.01.02.05</t>
  </si>
  <si>
    <t>2025.00655.02.01.03.05</t>
  </si>
  <si>
    <t>2025.00656.02.01.03.05</t>
  </si>
  <si>
    <t>2025.00657.02.01.02.05</t>
  </si>
  <si>
    <t>2025.00658.02.01.03.05</t>
  </si>
  <si>
    <t>2025.00659.02.01.03.05</t>
  </si>
  <si>
    <t>2025.00660.02.01.03.05</t>
  </si>
  <si>
    <t>2025.00661.02.01.03.05</t>
  </si>
  <si>
    <t>2025.00662.02.01.02.05</t>
  </si>
  <si>
    <t>2025.00663.02.01.03.05</t>
  </si>
  <si>
    <t>2025.00664.02.01.03.05</t>
  </si>
  <si>
    <t>2025.00665.02.01.02.03</t>
  </si>
  <si>
    <t>2025.00666.02.01.02.05</t>
  </si>
  <si>
    <t>2025.00667.02.01.03.05</t>
  </si>
  <si>
    <t>2025.00668.02.01.03.05</t>
  </si>
  <si>
    <t>2025.00669.02.01.02.05</t>
  </si>
  <si>
    <t>2025.00670.02.01.03.05</t>
  </si>
  <si>
    <t>2025.00671.02.01.03.05</t>
  </si>
  <si>
    <t>2025.00672.02.01.02.05</t>
  </si>
  <si>
    <t>2025.00673.02.01.03.05</t>
  </si>
  <si>
    <t>2025.00674.02.01.03.05</t>
  </si>
  <si>
    <t>2025.00675.02.01.02.05</t>
  </si>
  <si>
    <t>2025.00676.02.01.03.05</t>
  </si>
  <si>
    <t>2025.00677.02.01.03.05</t>
  </si>
  <si>
    <t>2025.00678.02.01.02.05</t>
  </si>
  <si>
    <t>2025.00679.02.01.03.05</t>
  </si>
  <si>
    <t>2025.00680.02.01.03.05</t>
  </si>
  <si>
    <t>2025.00681.02.01.02.05</t>
  </si>
  <si>
    <t>2025.00682.02.01.03.05</t>
  </si>
  <si>
    <t>2025.00683.02.01.03.05</t>
  </si>
  <si>
    <t>2025.00684.02.01.02.05</t>
  </si>
  <si>
    <t>2025.00685.02.01.03.05</t>
  </si>
  <si>
    <t>2025.00686.02.01.03.05</t>
  </si>
  <si>
    <t>2025.00687.02.01.02.05</t>
  </si>
  <si>
    <t>2025.00688.02.01.03.05</t>
  </si>
  <si>
    <t>2025.00689.02.01.03.05</t>
  </si>
  <si>
    <t>2025.00690.02.01.02.05</t>
  </si>
  <si>
    <t>2025.00691.02.01.03.05</t>
  </si>
  <si>
    <t>2025.00692.02.01.03.05</t>
  </si>
  <si>
    <t>2025.00693.02.01.02.05</t>
  </si>
  <si>
    <t>2025.00694.02.01.03.05</t>
  </si>
  <si>
    <t>2025.00695.02.01.03.05</t>
  </si>
  <si>
    <t>2025.00696.02.01.02.05</t>
  </si>
  <si>
    <t>2025.00697.02.01.03.05</t>
  </si>
  <si>
    <t>2025.00698.02.01.03.05</t>
  </si>
  <si>
    <t>2025.00699.02.01.02.05</t>
  </si>
  <si>
    <t>2025.00700.02.01.03.05</t>
  </si>
  <si>
    <t>2025.00701.02.01.03.05</t>
  </si>
  <si>
    <t>2025.00702.02.01.02.05</t>
  </si>
  <si>
    <t>2025.00703.02.01.03.05</t>
  </si>
  <si>
    <t>2025.00704.02.01.03.05</t>
  </si>
  <si>
    <t>2025.00705.02.01.02.05</t>
  </si>
  <si>
    <t>2025.00706.02.01.03.05</t>
  </si>
  <si>
    <t>2025.00707.02.01.03.05</t>
  </si>
  <si>
    <t>2025.00708.02.01.02.05</t>
  </si>
  <si>
    <t>2025.00709.02.01.03.05</t>
  </si>
  <si>
    <t>2025.00710.02.01.03.05</t>
  </si>
  <si>
    <t>2025.00711.02.01.02.05</t>
  </si>
  <si>
    <t>2025.00712.02.01.03.05</t>
  </si>
  <si>
    <t>2025.00713.02.01.02.05</t>
  </si>
  <si>
    <t>2025.00714.02.01.03.05</t>
  </si>
  <si>
    <t>2025.00715.02.01.03.05</t>
  </si>
  <si>
    <t>2025.00716.02.01.03.05</t>
  </si>
  <si>
    <t>2025.00717.02.01.03.05</t>
  </si>
  <si>
    <t>2025.00718.02.01.03.05</t>
  </si>
  <si>
    <t>2025.00719.02.01.03.05</t>
  </si>
  <si>
    <t>2025.00720.02.01.03.05</t>
  </si>
  <si>
    <t>2025.00721.02.01.03.05</t>
  </si>
  <si>
    <t>2025.00722.02.01.03.05</t>
  </si>
  <si>
    <t>2025.00723.02.01.03.05</t>
  </si>
  <si>
    <t>2025.00724.02.01.03.05</t>
  </si>
  <si>
    <t>2025.00725.02.01.03.05</t>
  </si>
  <si>
    <t>2025.00726.02.01.03.05</t>
  </si>
  <si>
    <t>2025.00727.02.01.03.05</t>
  </si>
  <si>
    <t>2025.00728.02.01.03.05</t>
  </si>
  <si>
    <t>2025.00729.02.01.03.05</t>
  </si>
  <si>
    <t>2025.00730.02.01.03.05</t>
  </si>
  <si>
    <t>2025.00731.02.01.03.05</t>
  </si>
  <si>
    <t>2025.00732.02.01.03.05</t>
  </si>
  <si>
    <t>2025.00733.02.01.03.05</t>
  </si>
  <si>
    <t>2025.00734.02.01.03.05</t>
  </si>
  <si>
    <t>2025.00735.02.01.03.05</t>
  </si>
  <si>
    <t>2025.00736.02.01.03.05</t>
  </si>
  <si>
    <t>2025.00737.02.01.03.05</t>
  </si>
  <si>
    <t>2025.00738.02.01.03.05</t>
  </si>
  <si>
    <t>2025.00739.02.01.02.07</t>
  </si>
  <si>
    <t>2025.00740.02.01.03.04</t>
  </si>
  <si>
    <t>2025.00741.02.01.02.05</t>
  </si>
  <si>
    <t>2025.00742.02.01.03.05</t>
  </si>
  <si>
    <t>2025.00743.02.01.03.05</t>
  </si>
  <si>
    <t>2025.00744.02.01.02.05</t>
  </si>
  <si>
    <t>2025.00745.02.01.03.05</t>
  </si>
  <si>
    <t>2025.00746.02.01.03.05</t>
  </si>
  <si>
    <t>2025.00747.02.01.02.05</t>
  </si>
  <si>
    <t>2025.00748.02.01.03.05</t>
  </si>
  <si>
    <t>2025.00749.02.01.03.05</t>
  </si>
  <si>
    <t>2025.00750.02.01.02.05</t>
  </si>
  <si>
    <t>2025.00751.02.01.03.05</t>
  </si>
  <si>
    <t>2025.00752.02.01.03.05</t>
  </si>
  <si>
    <t>2025.00753.02.01.02.05</t>
  </si>
  <si>
    <t>2025.00754.02.01.03.05</t>
  </si>
  <si>
    <t>2025.00755.02.01.03.05</t>
  </si>
  <si>
    <t>2025.00756.02.01.02.05</t>
  </si>
  <si>
    <t>2025.00757.02.01.03.05</t>
  </si>
  <si>
    <t>2025.00758.02.01.03.05</t>
  </si>
  <si>
    <t>2025.00759.02.01.02.05</t>
  </si>
  <si>
    <t>2025.00760.02.01.03.05</t>
  </si>
  <si>
    <t>2025.00761.02.01.03.05</t>
  </si>
  <si>
    <t>2025.00762.02.01.02.05</t>
  </si>
  <si>
    <t>2025.00763.02.01.03.05</t>
  </si>
  <si>
    <t>2025.00764.02.01.03.05</t>
  </si>
  <si>
    <t>2025.00765.02.01.03.05</t>
  </si>
  <si>
    <t>2025.00766.02.01.03.05</t>
  </si>
  <si>
    <t>2025.00767.02.01.02.05</t>
  </si>
  <si>
    <t>2025.00768.02.01.03.05</t>
  </si>
  <si>
    <t>2025.00769.02.01.03.05</t>
  </si>
  <si>
    <t>2025.00770.02.01.02.05</t>
  </si>
  <si>
    <t>2025.00771.02.01.03.05</t>
  </si>
  <si>
    <t>2025.00772.02.01.03.05</t>
  </si>
  <si>
    <t>2025.00773.02.01.02.05</t>
  </si>
  <si>
    <t>2025.00774.02.01.03.05</t>
  </si>
  <si>
    <t>2025.00775.02.01.03.05</t>
  </si>
  <si>
    <t>2025.00776.02.01.03.05</t>
  </si>
  <si>
    <t>2025.00777.02.01.03.05</t>
  </si>
  <si>
    <t>2025.00778.02.01.03.05</t>
  </si>
  <si>
    <t>2025.00779.02.01.03.05</t>
  </si>
  <si>
    <t>2025.00780.02.01.03.05</t>
  </si>
  <si>
    <t>2025.00781.02.01.03.05</t>
  </si>
  <si>
    <t>2025.00782.02.01.03.05</t>
  </si>
  <si>
    <t>2025.00783.02.01.03.05</t>
  </si>
  <si>
    <t>2025.00784.02.01.03.05</t>
  </si>
  <si>
    <t>2025.00785.02.01.03.05</t>
  </si>
  <si>
    <t>2025.00786.02.01.03.05</t>
  </si>
  <si>
    <t>2025.00787.02.01.03.05</t>
  </si>
  <si>
    <t>2025.00788.02.01.03.05</t>
  </si>
  <si>
    <t>2025.00789.02.01.03.05</t>
  </si>
  <si>
    <t>2025.00790.02.01.03.05</t>
  </si>
  <si>
    <t>2025.00791.02.01.03.05</t>
  </si>
  <si>
    <t>2025.00792.02.01.03.05</t>
  </si>
  <si>
    <t>2025.00793.02.01.03.05</t>
  </si>
  <si>
    <t>2025.00794.02.01.03.05</t>
  </si>
  <si>
    <t>2025.00795.02.01.03.05</t>
  </si>
  <si>
    <t>2025.00796.02.01.02.07</t>
  </si>
  <si>
    <t>2025.00797.02.01.02.05</t>
  </si>
  <si>
    <t>2025.00798.02.01.03.05</t>
  </si>
  <si>
    <t>2025.00799.02.01.03.05</t>
  </si>
  <si>
    <t>2025.00800.02.01.02.05</t>
  </si>
  <si>
    <t>2025.00801.02.01.03.05</t>
  </si>
  <si>
    <t>2025.00802.02.01.03.05</t>
  </si>
  <si>
    <t>2025.00803.02.01.02.05</t>
  </si>
  <si>
    <t>2025.00804.02.01.03.05</t>
  </si>
  <si>
    <t>2025.00805.02.01.03.05</t>
  </si>
  <si>
    <t>2025.00806.02.01.02.05</t>
  </si>
  <si>
    <t>2025.00807.02.01.03.05</t>
  </si>
  <si>
    <t>2025.00808.02.01.03.05</t>
  </si>
  <si>
    <t>2025.00809.02.01.02.05</t>
  </si>
  <si>
    <t>2025.00810.02.01.03.05</t>
  </si>
  <si>
    <t>2025.00811.02.01.03.05</t>
  </si>
  <si>
    <t>2025.00812.02.01.02.05</t>
  </si>
  <si>
    <t>2025.00813.02.01.03.05</t>
  </si>
  <si>
    <t>2025.00814.02.01.03.05</t>
  </si>
  <si>
    <t>2025.00815.02.01.02.05</t>
  </si>
  <si>
    <t>2025.00816.02.01.03.05</t>
  </si>
  <si>
    <t>2025.00817.02.01.03.05</t>
  </si>
  <si>
    <t>2025.00818.02.01.02.05</t>
  </si>
  <si>
    <t>2025.00819.02.01.03.05</t>
  </si>
  <si>
    <t>2025.00820.02.01.03.05</t>
  </si>
  <si>
    <t>2025.00821.02.01.02.05</t>
  </si>
  <si>
    <t>2025.00822.02.01.03.05</t>
  </si>
  <si>
    <t>2025.00823.02.01.03.04</t>
  </si>
  <si>
    <t>2025.00824.02.01.03.04</t>
  </si>
  <si>
    <t>2025.00825.02.01.03.05</t>
  </si>
  <si>
    <t>2025.00826.02.01.03.05</t>
  </si>
  <si>
    <t>2025.00827.02.01.03.05</t>
  </si>
  <si>
    <t>2025.00828.02.01.03.05</t>
  </si>
  <si>
    <t>2025.00829.02.01.03.05</t>
  </si>
  <si>
    <t>2025.00830.02.01.03.05</t>
  </si>
  <si>
    <t>2025.00831.02.01.03.05</t>
  </si>
  <si>
    <t>2025.00832.02.01.02.05</t>
  </si>
  <si>
    <t>2025.00833.02.01.03.05</t>
  </si>
  <si>
    <t>2025.00834.02.01.03.05</t>
  </si>
  <si>
    <t>2025.00835.02.01.03.05</t>
  </si>
  <si>
    <t>2025.00836.02.01.03.05</t>
  </si>
  <si>
    <t>2025.00837.02.01.03.05</t>
  </si>
  <si>
    <t>2025.00838.02.01.03.04</t>
  </si>
  <si>
    <t>2025.00839.02.01.03.05</t>
  </si>
  <si>
    <t>2025.00840.02.01.03.05</t>
  </si>
  <si>
    <t>2025.00841.02.01.03.05</t>
  </si>
  <si>
    <t>2025.00842.02.01.03.05</t>
  </si>
  <si>
    <t>2025.00843.02.01.03.05</t>
  </si>
  <si>
    <t>2025.00844.02.01.03.05</t>
  </si>
  <si>
    <t>2025.00845.02.01.03.05</t>
  </si>
  <si>
    <t>2025.00846.02.01.03.05</t>
  </si>
  <si>
    <t>2025.00847.02.01.03.05</t>
  </si>
  <si>
    <t>2025.00848.02.01.03.05</t>
  </si>
  <si>
    <t>2025.00849.02.01.03.05</t>
  </si>
  <si>
    <t>2025.00850.02.01.03.05</t>
  </si>
  <si>
    <t>2025.00851.02.01.02.05</t>
  </si>
  <si>
    <t>2025.00852.02.01.02.05</t>
  </si>
  <si>
    <t>2025.00853.02.01.02.05</t>
  </si>
  <si>
    <t>2025.00854.02.01.02.05</t>
  </si>
  <si>
    <t>2025.00855.02.01.02.05</t>
  </si>
  <si>
    <t>2025.00856.02.01.02.05</t>
  </si>
  <si>
    <t>2025.00857.02.01.02.04</t>
  </si>
  <si>
    <t>2025.00858.02.01.02.07</t>
  </si>
  <si>
    <t>2025.00859.02.01.03.05</t>
  </si>
  <si>
    <t>2025.00860.02.01.03.05</t>
  </si>
  <si>
    <t>2025.00861.02.01.03.05</t>
  </si>
  <si>
    <t>2025.00862.02.01.03.05</t>
  </si>
  <si>
    <t>2025.00863.02.01.03.05</t>
  </si>
  <si>
    <t>2025.00864.02.01.03.05</t>
  </si>
  <si>
    <t>2025.00865.02.01.03.05</t>
  </si>
  <si>
    <t>2025.00866.02.01.03.05</t>
  </si>
  <si>
    <t>2025.00867.02.01.03.05</t>
  </si>
  <si>
    <t>2025.00868.02.01.03.05</t>
  </si>
  <si>
    <t>2025.00869.02.01.02.05</t>
  </si>
  <si>
    <t>2025.00870.02.01.03.05</t>
  </si>
  <si>
    <t>2025.00871.02.01.03.05</t>
  </si>
  <si>
    <t>2025.00872.02.01.02.05</t>
  </si>
  <si>
    <t>2025.00873.02.01.03.05</t>
  </si>
  <si>
    <t>2025.00874.02.01.02.05</t>
  </si>
  <si>
    <t>2025.00875.02.01.03.04</t>
  </si>
  <si>
    <t>2025.00876.02.01.03.05</t>
  </si>
  <si>
    <t>2025.00877.02.01.02.05</t>
  </si>
  <si>
    <t>2025.00878.02.01.03.05</t>
  </si>
  <si>
    <t>2025.00879.02.01.03.05</t>
  </si>
  <si>
    <t>2025.00880.02.01.03.05</t>
  </si>
  <si>
    <t>2025.00881.02.01.03.05</t>
  </si>
  <si>
    <t>2025.00882.02.01.03.05</t>
  </si>
  <si>
    <t>2025.00883.02.01.03.05</t>
  </si>
  <si>
    <t>2025.00884.02.01.03.05</t>
  </si>
  <si>
    <t>2025.00885.02.01.03.05</t>
  </si>
  <si>
    <t>2025.00886.02.01.03.05</t>
  </si>
  <si>
    <t>2025.00887.02.01.03.05</t>
  </si>
  <si>
    <t>2025.00888.02.01.03.05</t>
  </si>
  <si>
    <t>2025.00889.02.01.03.05</t>
  </si>
  <si>
    <t>2025.00890.02.01.03.05</t>
  </si>
  <si>
    <t>2025.00891.02.01.03.07</t>
  </si>
  <si>
    <t>2025.00892.02.01.03.04</t>
  </si>
  <si>
    <t>2025.00893.02.01.03.04</t>
  </si>
  <si>
    <t>2025.00894.02.01.02.05</t>
  </si>
  <si>
    <t>2025.00895.02.01.03.05</t>
  </si>
  <si>
    <t>2025.00896.02.01.03.05</t>
  </si>
  <si>
    <t>2025.00897.02.01.03.05</t>
  </si>
  <si>
    <t>2025.00898.02.01.03.05</t>
  </si>
  <si>
    <t>2025.00899.02.01.03.05</t>
  </si>
  <si>
    <t>2025.00900.02.01.03.05</t>
  </si>
  <si>
    <t>2025.00901.02.01.03.05</t>
  </si>
  <si>
    <t>2025.00902.02.01.03.05</t>
  </si>
  <si>
    <t>2025.00903.02.01.03.05</t>
  </si>
  <si>
    <t>2025.00904.02.01.02.05</t>
  </si>
  <si>
    <t>2025.00905.02.01.02.05</t>
  </si>
  <si>
    <t>2025.00906.02.01.03.05</t>
  </si>
  <si>
    <t>2025.00907.02.01.03.05</t>
  </si>
  <si>
    <t>2025.00908.02.01.02.05</t>
  </si>
  <si>
    <t>2025.00909.02.01.03.05</t>
  </si>
  <si>
    <t>2025.00910.02.01.03.05</t>
  </si>
  <si>
    <t>2025.00911.02.01.02.05</t>
  </si>
  <si>
    <t>2025.00912.02.01.02.05</t>
  </si>
  <si>
    <t>2025.00913.02.01.03.05</t>
  </si>
  <si>
    <t>2025.00914.02.01.03.05</t>
  </si>
  <si>
    <t>2025.00915.02.01.03.05</t>
  </si>
  <si>
    <t>2012.00001.04.01.01.01</t>
  </si>
  <si>
    <t>2022.00193.05.03.01.02</t>
  </si>
  <si>
    <t>2024.00873.05.03.01.02</t>
  </si>
  <si>
    <t>2024.00874.05.03.01.02</t>
  </si>
  <si>
    <t>ID ADITIVO</t>
  </si>
  <si>
    <t>REGISTRO DO CONTRATO</t>
  </si>
  <si>
    <t>SEI NOVO</t>
  </si>
  <si>
    <t>ID SEI ADITIVO</t>
  </si>
  <si>
    <t>DATA VIGÊNCIA CONTRATO ALTERADA</t>
  </si>
  <si>
    <t>Nova Data Vigência do Contrato</t>
  </si>
  <si>
    <t>Número do Processo do Aditivo</t>
  </si>
  <si>
    <t>Data de assinatura do Aditivo</t>
  </si>
  <si>
    <t>Data de protocolo</t>
  </si>
  <si>
    <t>Transportador1</t>
  </si>
  <si>
    <t>Carregador1</t>
  </si>
  <si>
    <t>TIPO_ADITIVO</t>
  </si>
  <si>
    <t>Identificador do Contrato  do Transportador</t>
  </si>
  <si>
    <t>1999.00001.01.01.05.01-A01</t>
  </si>
  <si>
    <t>1999.00001.01.01.05.01</t>
  </si>
  <si>
    <t>TBG</t>
  </si>
  <si>
    <t>Petrobras</t>
  </si>
  <si>
    <t>Alteração ou Inclusão de Outro Tipo de Cláusula Contratual</t>
  </si>
  <si>
    <t xml:space="preserve">a alteração do valor e da forma de reajuste da TARIFA DE SERVIÇO DE TRANSPORTE e a substituição do MODELO TERMO-HIDRÁULICO, que constitui o Anexo V ao CONTRATO. de forma a refletir a alteração do projeto de engenharia relacionado aos equipamentos a serem instalados no Município de Paulinia/SP, e introduzir alterações nas Cláusulas Segunda e Vinte e Dois do TCG. que constitui o Anexo I ao CONTRATO, e na Cláusula Quatorze do CONTRATO. em atendimento à solicitação da ANP. </t>
  </si>
  <si>
    <t>1999.00001.01.01.05.01-A02</t>
  </si>
  <si>
    <t>Alteração de Prazo</t>
  </si>
  <si>
    <t xml:space="preserve">(i) a alteração da data de início da prestação do SERVIÇO DE TRANSPORTE FIRME estabelecida na Cláusula Quarta do CONTRATO. O item 4.1 do CONTRATO passa a ter a seguinte redação: "4.1 A data de início da prestação do SERVIÇO DE TRANSPORTE FIRME ocorrerá em 01 de outubro de 2010. A partir da data do início da prestação do SERVIÇO DE TRANSPORTE FIRME, tornam-se exigíveis por quaisquer das PARTES todas as regras e obrigações estabelecidas neste CONTRATO e no TCG."  </t>
  </si>
  <si>
    <t>1999.00001.01.01.05.01-A03</t>
  </si>
  <si>
    <t>1.1 O presente ADITIVO tem por objeto incluir o item 8.1.1 na CLÁUSULA OITAVA do CONTRATO, a qual dispõe sobre valores a faturar, com a seguinte redação: 8.1.1 Em conformidade com a LEI aplicável e para efeitos tributários, o TRANSPORTADOR confirma que as notas fiscais serão emitidas pela filial.</t>
  </si>
  <si>
    <t>1872664</t>
  </si>
  <si>
    <t xml:space="preserve">O presente ADITIVO N° 8 tem por objeto estabelecer um novo regramento contratual para o serviço de transporte prestado no âmbito do CONTRATO, sendo necessário, para tanto: (i) excluir todos os anexos do CONTRATO e incluir um novo Anexo I no CONTRATO, contendo a integralidade dos termos e condições aplicáveis ao serviço de transporte previsto no CONTRATO, ressalvado o item (iii) abaixo; (ii) excluir a Cláusulas Dez – Limite de Gás Não Contato e a Cláusula Onze – Limite de Penalidade, do CONTRATO; (iii) manter as Cláusulas Quarta, Quinta, Sexta, Nona e Doze do CONTRATO, as quais prevalecerão sobre o disposto no Anexo I deste ADITIVO Nº 8, substituindo as demais cláusulas do CONTRATO pelas suas correspondentes Cláusulas e Anexos do Anexo I deste ADITIVO Nº 8; (iv) alterar a Cláusula Quinta do CONTRATO para excluir as referências ao Ponto de Recebimento; </t>
  </si>
  <si>
    <t>1999.00001.01.01.05.01-A09</t>
  </si>
  <si>
    <t>1872665</t>
  </si>
  <si>
    <t xml:space="preserve">1.1 O presente ADITIVO tem por objeto alterar e/ou incluir cláusulas no novo Anexo I ao CONTRATO, inserido por meio do Aditivo Nº 8, nos termos da Cláusula Segunda abaixo, relacionadas a (i) Tarifas e Valores a Faturar; (ii) Definições, (iii) Alocação de quantidades de Gás, (iv) Qualidade do Gás, (v) Balanceamento e (vi) Nominação de Transporte. </t>
  </si>
  <si>
    <t>1999.00001.01.01.05.01-A10</t>
  </si>
  <si>
    <t>Sem alteração de QDC; os ajustes propostos têm por objetivo a incorporação dos aprimoramentos mais recentes nos contratos de serviço de transporte da TBG</t>
  </si>
  <si>
    <t>*Um pouco confuso, ACHO que é referente ao CPAC 07</t>
  </si>
  <si>
    <t>1999.00002.01.01.05.01-A01</t>
  </si>
  <si>
    <t>1999.00002.01.01.05.01</t>
  </si>
  <si>
    <t>1999.00002.01.01.05.01-A13</t>
  </si>
  <si>
    <t>0259063</t>
  </si>
  <si>
    <t>Atualização do Anexo Com pontos de entrega do TCO. (p. 112 - vol iii)</t>
  </si>
  <si>
    <t>1999.00002.01.01.05.01-A19</t>
  </si>
  <si>
    <t>0215646</t>
  </si>
  <si>
    <t>Tarifa Incremental</t>
  </si>
  <si>
    <t xml:space="preserve">Inclusão de encargo adicional por pressão ajustada no Ponto de Entrega Nova Veneza. Estabelece o pagamento dos custos de entregar QDC no PE Nova Veneza, na nova pressão, mas não altera a QDC. </t>
  </si>
  <si>
    <t>1999.00002.01.01.05.01-A20</t>
  </si>
  <si>
    <t>1872712</t>
  </si>
  <si>
    <t xml:space="preserve">O presente Termo Aditivo tem por objeto alterar e/ou incluir cláusulas no Contrato, nos termos da Cláusula Segunda, relacionadas a (i) Definições e (iii) Medição. </t>
  </si>
  <si>
    <t>1999.00003.01.01.05.01-A21</t>
  </si>
  <si>
    <t>1999.00003.01.01.05.01</t>
  </si>
  <si>
    <t>0215645</t>
  </si>
  <si>
    <t>1999.00003.01.01.05.01-A22</t>
  </si>
  <si>
    <t>0565430</t>
  </si>
  <si>
    <t xml:space="preserve">Determina que o crédito de variação cambial, calculado em relação ao último ano de vigência do contrato será integralmente recuperado pelo credor. </t>
  </si>
  <si>
    <t>1999.00004.01.01.05.01-A01</t>
  </si>
  <si>
    <t>1999.00004.01.01.05.01</t>
  </si>
  <si>
    <t>Muda datas de prazos e notificações. (p. 323 volume I)</t>
  </si>
  <si>
    <t>1999.00004.01.01.05.01-A02</t>
  </si>
  <si>
    <t>Alteração de Capacidade</t>
  </si>
  <si>
    <t>Redução da QDC prevista entre 01/07/2002 e 31/12/2002 para reduzir risco da transportadora que poderia não ser capaz de entregar a qdc contratada originalmente por determinação ANP. (p.331 volume I)</t>
  </si>
  <si>
    <t>1999.00004.01.01.05.01-A03</t>
  </si>
  <si>
    <t>Reduz a QDC em 325 mm3 dia entre 01/01/2003 e 30/06/2003 e 650 mm3 entre 01/07/2003 e 31/05/2011. Faz referência a acordo de Cessão de Capacidade com a Comgás - QDC negativa? (p.335 - vol I)</t>
  </si>
  <si>
    <t>1999.00004.01.01.05.01-A04</t>
  </si>
  <si>
    <t xml:space="preserve">Inclui definições e retira responsabilidades da transportadora sobre falhas e descumprimentos que decorram da prestação de serviços previstos no contrato de compressão intermediária. (p.349 - vol I) </t>
  </si>
  <si>
    <t>1999.00004.01.01.05.01-A05</t>
  </si>
  <si>
    <t>Cada reembolso, sempre que ocorra na forma prevista na Cláusula 5.4.3, caracterizará o pré-pagamento pela extensão do Serviço de Transporte Garantido ao respectivo novo Ponto de Entrega ou novo Ponto de Recebimento (p.353 - vol I)</t>
  </si>
  <si>
    <t>1999.00004.01.01.05.01-A06</t>
  </si>
  <si>
    <t>0181878</t>
  </si>
  <si>
    <t>Estabelece o procedimento através do qual a Variação Cambial calculada em relação a determinado Ano seja integralmente recuperada pelo seu credor. (p. 3-vol II)</t>
  </si>
  <si>
    <t>1999.00004.01.01.05.01-A07</t>
  </si>
  <si>
    <t>Estabelece encargo por pressão adicional no PE Campo Grande. (p.5 - vol II)</t>
  </si>
  <si>
    <t>1999.00004.01.01.05.01-A08</t>
  </si>
  <si>
    <t>Atualizar Relatório de Simulação Termo-hidráulica e  estabelecer implementação dos Testes de Campo (p. 8 - vol II)</t>
  </si>
  <si>
    <t>1999.00004.01.01.05.01-A09</t>
  </si>
  <si>
    <t>Atualiza anexo e inclui PE EMED Replan como termo definido na Cláusula 1.1 do contrato. (p. 13 - vol II)</t>
  </si>
  <si>
    <t>1999.00004.01.01.05.01-A10</t>
  </si>
  <si>
    <t>Possibilita à transportadora a cobrança, ao longo da implementação do empreendimento ou ao término, custos razoavelmente incorridos na inclusão, ampliação ou remanejamento de PE ou PR e reduz a margem da transportadora a ser acrescida aos custos incorridos por ela com a inclusão, ampliação ou remanejamento de PE ou PR. (p. 18 - vol II)</t>
  </si>
  <si>
    <t>1999.00004.01.01.05.01-A11</t>
  </si>
  <si>
    <t>Atualização do Anexo que possui os PEs e PRs referentes ao TCX e suas capacidades máximas (p. 27 - vol II)</t>
  </si>
  <si>
    <t>1999.00004.01.01.05.01-A12</t>
  </si>
  <si>
    <t>Inclusão da EMED Guararema enquanto termo definido e atualização do anexo com PEs e PRs e suas capacidades de maximas diárias.(p.5-vol III)</t>
  </si>
  <si>
    <t>1999.00004.01.01.05.01-A13</t>
  </si>
  <si>
    <t>Atualização do Anexo que possui os PEs e PRs referentes ao TCX e suas capacidades máximas (p. 54 - vol III)</t>
  </si>
  <si>
    <t>1999.00004.01.01.05.01-A15</t>
  </si>
  <si>
    <t>Atualização do Anexo que possui os PEs e PRs referentes ao TCX e suas capacidades máximas (p. 165 - vol III)</t>
  </si>
  <si>
    <t>1999.00004.01.01.05.01-A16</t>
  </si>
  <si>
    <t>0181889</t>
  </si>
  <si>
    <t>Estabelece que o pagamento deve ser realizado à transportadora até o 21º dia do mês subsequente da prestação do serviço de transporte. (p. 72 - vol IV)</t>
  </si>
  <si>
    <t>1999.00004.01.01.05.01-A17</t>
  </si>
  <si>
    <t>Altera cláusulas de programação de recebimento e reentregas, correção de desequilíbrio,  atualiza o anexo com os PEs para fixar capacidade máxima contratada por zona de entrega (antes contava apenas com a quantidade máxima de projeto por ponto) e empacotamento. (p.76 - vol IV)</t>
  </si>
  <si>
    <t>1999.00004.01.01.05.01-A18</t>
  </si>
  <si>
    <t>Regula os direitos e obrigações das Partes no que se refere à disponibilização de Quantidades de Gás em Pressão de Entrega Diferenciada nos Pontos de Entrega Três Lagoas UTE, Três Lagoas UFN III, REPLAN, Gemini, Araucária UTE, Igrejinha, Canoas e Canoas UTE  (p.103-vol IV)</t>
  </si>
  <si>
    <t>1999.00004.01.01.05.01-A19</t>
  </si>
  <si>
    <t>Inclusão de definições relativas à pressão ajustada e seu encargo, mudanças nos encargos, estabelecimento de pagamento à transportadora aos custos para se tornar apta a entregar gás no PE REFAP na nova pressão. (p.108-vol IV)</t>
  </si>
  <si>
    <t>1999.00004.01.01.05.01-A20</t>
  </si>
  <si>
    <t>0215647</t>
  </si>
  <si>
    <t>1999.00004.01.01.05.01-A21</t>
  </si>
  <si>
    <t>0565431</t>
  </si>
  <si>
    <t>1999.00004.01.01.05.01-A22</t>
  </si>
  <si>
    <t>0999041</t>
  </si>
  <si>
    <t>A PROPRIETÁRIA DO TCX, manifestou seu interesse em realocar parte da capacidade reservada do CONTRATO TCX BRASIL na Zona de Entrega do Rio Grande do Sul para a Zona de Entrega de Santa Catarina; será mantida inalterada a capacidade contratada de transporte do CONTRATO TCX BRASIL de 6 MM m³/dia (seis milhões de metros cúbicos por dia)</t>
  </si>
  <si>
    <t>1999.00004.01.01.05.01-A23</t>
  </si>
  <si>
    <t>1368629</t>
  </si>
  <si>
    <t>Com objetivo de viabilizar a oferta adicional de capacidade firme de entrada na EMED Replan, a Proprietária do TCX, por meio deste instrumento, renuncia a flexibilidade de recebimento na EMED Replan de 6,0 milhões de m³/dia, prevista no Contrato de Transporte TCX Brasil, e a Transportadora concorda com a referida renúncia; A Proprietária do TCX, ao renunciar à flexibilidade de recebimento do TCX por meio da EMED Replan, passa a ter um único ponto de recebimento permanente no âmbito do Contrato de Transporte TCX Brasil, qual seja, o Ponto de Recebimento da Fronteira; A capacidade firme contratada por meio do Contrato de Transporte TCX Brasil de 6,00 MMm³/dia (seis milhões de metros cúbicos por dia) não será alterada resolvem celebrar o presente Aditivo no 23 ao Contrato de Transporte TCX Brasil (“Termo Aditivo”).</t>
  </si>
  <si>
    <t>2007.00001.02.01.05.01-A02</t>
  </si>
  <si>
    <t>2007.00001.02.01.05.01</t>
  </si>
  <si>
    <t>0055087</t>
  </si>
  <si>
    <t>Consórcio Malhas Sudeste Nordeste</t>
  </si>
  <si>
    <t>Inclusão de Instalação</t>
  </si>
  <si>
    <t>Exclusão do GASDUC I e Incluão dos Gasodutos Ramal Esvol-Tevol, Ramal de Campos Elíseos - 20 e 16; Inclusão de PRs em são Paulo em função da interconexão com GASTAU; inclusão da interconexão Gasduc III e interconexão GNL; atualização dos valores de pressão e vazão dos PEs e inclusão de novos; alteração na cláusula de falha de prestação de serviço; alteração do prazo de documento de cobrança. (p. 23 - vol II)</t>
  </si>
  <si>
    <t>2007.00001.02.01.05.01-A03</t>
  </si>
  <si>
    <t>Inclusão do PE Guaratinguetá; inclusão dados de filiais do transportador em Taubaté. (p.96 - vol II)</t>
  </si>
  <si>
    <t>2007.00001.02.01.05.01-A04</t>
  </si>
  <si>
    <t>0055159</t>
  </si>
  <si>
    <t>Atualiza a lista de ativos do sistema de transporte; atualiza a lista de PRs e PEs; Altera a vazão mínima dos PEs Pindamonhangaba II e Japeri II; altera a tarifa de saída e o valor adicional do contrato. (p.29 - vol 3)</t>
  </si>
  <si>
    <t>2007.00001.02.01.05.01-A05</t>
  </si>
  <si>
    <t>Altera cláusulas de requisição mensal, GUS, prazo de quantidades requisitadas; determina que a quantidade requisitada em qualquer dia não pode exceder a QDC, a não ser a partir de uma requisição mensal de quantidade excedente autorizada. Altera cláusulas de requisição diária, intradiária e programação diária.(p. 66 - vol 3)</t>
  </si>
  <si>
    <t>2007.00001.02.01.05.01-A06</t>
  </si>
  <si>
    <t>Aditivo de cessão de direitos e obrigações do transportador para NTS. (p.72 - vol 3)</t>
  </si>
  <si>
    <t>2007.00001.02.01.05.01-A07</t>
  </si>
  <si>
    <t>0055172</t>
  </si>
  <si>
    <t>NTS</t>
  </si>
  <si>
    <t>Altera a cláusula de Força Maior, exclui cláusulas e altera a cláusula de prorrogação obrigatória de ship-or-pay. (p.25 - vol 4)</t>
  </si>
  <si>
    <t>2007.00001.02.01.05.01-A08</t>
  </si>
  <si>
    <t>Altera a cláusula de indenização em caso de rescisão imputável ao carregador einclui cláusula de valor pré-estimado de danos;. (p. 5 - vol 4)</t>
  </si>
  <si>
    <t>2007.00001.02.01.05.01-A09</t>
  </si>
  <si>
    <t>Inclui definições de operador razoável e prudente e de plano de gerenciamento e correção de SCC; inclui cláusulas sobre operação e manutenção e contingências operacionais. (p. 14)</t>
  </si>
  <si>
    <t>2007.00001.02.01.05.01-A10</t>
  </si>
  <si>
    <t>Alteração da definição de árbitro, inclusão de novas definições, inclusão de cláusula sobre documento de cobrança, solução amigável, exclusão de cláusula e definições de perito e peritagem; inclusão de cláusula de arbitragem. (p.212 - vol 3)</t>
  </si>
  <si>
    <t>2007.00001.02.01.05.01-A11</t>
  </si>
  <si>
    <t>Altera definição de mudança de lei e cláusula sobre desequilíbrio econômico financeiro do contrato. (p. 222 - vol 3)</t>
  </si>
  <si>
    <t>2007.00001.02.01.05.01-A12</t>
  </si>
  <si>
    <t>Exclusão do serviço de compressão da REDUC (p.48 - vol 4)</t>
  </si>
  <si>
    <t>2007.00002.03.01.05.01-A03</t>
  </si>
  <si>
    <t>2007.00002.03.01.05.01</t>
  </si>
  <si>
    <t>pg. 197. As PARTES acordam em aditar o SEGUNDO CONTRATO Firme de Gás Natural Aditado e Consolidado de modo a: (i) alterar e consolidar o Anexo II, Anexo III e Anexo IV do Segundo Contrato de Transporte Firme de Gás Natural da Malha Nordeste de forma a: excluir o Serviço de Compressão Contratado — SCOMP de Jundiá; incluir a Tabela referente à Estação de Compressão — ECOMP de Catu; incluir os limites operacionais dos Pontos de Recepção e incluir os Pontos de São Francisco do Conde II, Pojuca II, Atalia II, Pilar, Ipojuca e Catu; atualizar os valores de pressão e vazão dos Pontos de Entrega e incluir os Pontos de Suape, RNEST, Carmópolis II, FAFEN (EDG Atalaia), Candeias_x0002_Manati, Catu (Interconexão GASCAC), Pilar. Ipojuca, Aquiraz, Socorro, Manguinhos, UTE José de Alencar; alterar e consolidar o Anexo VII - CNPJ das Filiais do Transportador, a fim de incluir os novos Pontos de Recepção, com os respectivos CNPJ das Filiais do Transportador nestes municípios; condicionar a caracterização de Falha na Prestação de Serviços por não atendimento da Pressão de Entrega à observância dos limites máximos e mínimos de vazão estabelecidos no Anexo IV, alterado e consolidado pelo presente aditivo; alterar o prazo de vencimento do Documento de Cobrança para o DIA 10 do segundo mês posterior ao da prestação do SERVIÇO DE TRANSPORTE.</t>
  </si>
  <si>
    <t>2007.00002.03.01.05.01-A04</t>
  </si>
  <si>
    <t>pg. 237. As PARTES acordam em aditar o SEGUNDO CONTRATO Firme de Gás Natural Aditado e Consolidado de modo a: alterar e consolidar o Anexo VII - CNPJ das Filiais do Transportador, a fim de corrigir o CNPJ da Filial de lpojuca. relativo à TAG e à NOVA TRANSPORTADORA DO NORDESTE S/A — NTN.</t>
  </si>
  <si>
    <t>2007.00002.03.01.05.01-A05</t>
  </si>
  <si>
    <t>0344706</t>
  </si>
  <si>
    <t>pg. 92, Alterar e consolidar o Anexo III do Segundo Contrato de Transporte Firme de Gás Natural da Malha Nordeste, de forma a incluir o Ponto de Recepção de São Francisco do Conde III (GNL-TRBA) — Bahia; Alterar e consolidar o Anexo IV do Segundo Contrato de Transporte Firme de Gás Natural da Malha Nordeste, de forma a: Incluir os Pontos de Entrega Goiana II e RLAM 14"; Atualizar os valores de pressão dos Pontos de Entrega FAFEN (FAFEN SERGIPE), FAFEN (BA) e UTE FAFEN (BA); Atualizar os valores de vazão dos Pontos de Entrega de SANTA RITA - JOÃO PESSOA, SANTA RITA - CAMPINA GRANDE e Termopernambuco.</t>
  </si>
  <si>
    <t>2007.00002.03.01.05.01-A06</t>
  </si>
  <si>
    <t>pg. 171. Pretendem ajustar os horários de requisição e programação, de modo a adequar às suas necessidades operacionais</t>
  </si>
  <si>
    <t>2007.00002.03.01.05.01-A07</t>
  </si>
  <si>
    <t>0344710</t>
  </si>
  <si>
    <t>TAG</t>
  </si>
  <si>
    <t>pg. 26, k) em 24 de outubro de 2016, as consorciadas da CEDENTE (TAG, NTS, NTN e TRANSPETRO) celebraram o Aditamento n° 07 ao Contrato de Constituição de Consórcio, de modo a formalizar, dentre outros pontos, a exclusão da consorciada NTS do âmbito da CEDENTE; I) A CEDENTE e a CESSIONÁRIA, com anuência do CARREGADOR, conforme item 18.3 do SEGUNDO CONTRATO, acordam em aditar o SEGUNDO CONTRATO, de modo a (i) formalizar a cessão total dos direitos e obrigações decorrentes do SEGUNDO CONTRATO e (ii) substituir o Anexo VII - CNPJ das Filiais do Transportador do SEGUNDO CONTRATO, para refletir tal cessão;</t>
  </si>
  <si>
    <t>2007.00002.03.01.05.01-A09</t>
  </si>
  <si>
    <t xml:space="preserve">pg. 59, m)as Partes concordam em firmar esse Aditivo de n° 9 com o objetivo de: 
alterar O Capítulo XX do TCG do SEGUNDO CONTRATO COM O objetivo de esclarecer os Eventos considerados como FORÇA MAIOR e os Encargos Devidos Durante a FORÇA MAIOR. Ajustar as regras aplicáveis à manutenção e integridade das INSTALAÇÕES DE TRANSPORTE, que deverão garantir flexibilidade suficiente ao TRANSPORTADOR para realizar manutenção programada ou de emergência para proteger a integridade operacional ou operação segura das INSTALAÇÕES DE TRANSPORTE. Ajustar as regras para resolução de controvérsia, especificamente no que diz respeito a ARBITRAGEM. Adicionar ao Capítulo XVII do SEGUNDO CONTRATO situações e eventos que deem causa a ajustes à tarifa ser paga pelo CARREGADOR devido a MUDANÇA DE LEI que afete as premissas, inclusive dos pontos de vista econômico e financeiro, com base no que foi acordado no CONTRATO. </t>
  </si>
  <si>
    <t>2007.00002.03.01.05.01-A10</t>
  </si>
  <si>
    <t>0492370</t>
  </si>
  <si>
    <t>o) em 28/10 /2019, as PARTES celebraram o ADITIVO N° 10 com o objetivo de (i) atualizar o valor da vazão máxima do Ponto de Entrega Goianinha, (ii) renomear o Ponto de Entrega Termoceará, que passou a se chamar Ponto de Entrega Estação KM 370 e (iii) atualizar os valores de pressão mínima, pressão máxima, vazão mínima e vazão máxima do Ponto de Entrega Estação KM 370;</t>
  </si>
  <si>
    <t>2007.00002.03.01.05.01-A11</t>
  </si>
  <si>
    <t>1668584</t>
  </si>
  <si>
    <t>p) as PARTES concordaram em celebrar este ADITIVO Nº 11 ao SEGUNDO CONTRATO com o objetivo de incluir as Tarifas de Saída para os Pontos de Entrega RNEST, Goiana II e Aquiraz, promovendo a correspondente alteração no valor estimado do SEGUNDO CONTRATO, e substituir o Anexo IV do SEGUNDO CONTRATO pelo Apêndice I do presente Aditivo para (i) renomear o Ponto de Entrega FAFEN (BA) de forma a adequá-lo ao nome descrito na Autorização de Operação emitida pela ANP para este Ponto de Entrega e (ii) substituir a Nova Transportadora do Nordeste S.A. – NTN pela Transportadora Associada de Gás S.A. - TAG como proprietária dos ativos que foram transferidos devido à incorporação citada no item “l” acima.</t>
  </si>
  <si>
    <t>2008.00001.03.01.05.01-A01</t>
  </si>
  <si>
    <t>2008.00001.03.01.05.01</t>
  </si>
  <si>
    <t>pg. 104, As Partes acordam em aditar o Contrato Original de modo a incluir o CNPJ da Filial Linhares da TAG, que emitirá as notas fiscais respectivas; e As Partes acordam em alterar a Cláusula Dezessete do Anexo I do Contrato Original, denominado Termos e Condições Gerais ("TCG"), de forma a estabelecer uma nova data para pagamento dos documentos de cobrança.</t>
  </si>
  <si>
    <t>2008.00001.03.01.05.01-A02</t>
  </si>
  <si>
    <t>pg. 110, As Partes acordam em alterar e consolidar o Anexo II do Contrato Original, de forma a atualizar a descrição da Instalação de Transporte.</t>
  </si>
  <si>
    <t>2008.00001.03.01.05.01-A03</t>
  </si>
  <si>
    <t>pg. 117, b) as Partes acordam em aditar n ite o Contrato Original de modo a: (i) alterar o Anexo III - Modelo Termo-Hidráulico de forma a Incluir um degrau inicial de 8,7 milhões de mVdia na capacidade de transporte para o Trecho Norte, para vigência a partir da Data de Início da Operação Comercial do Trecho Norte até a entrada em operação da Estação de Compressão de Prado; (ii) retificar a Quantidade Diária Contratada do Trecho Norte, nos termos do item 7.1.2 da Cláusula Sétima, conforme valor estabelecido no Anexo III - Modelo Termo-HidráulIco; (iii) definir os valores da Tarifa de Entrada, da Tarifa de Capacidade, da Tarifa de Movimentação e da Tarifa de Saída, nos termos do item 8.2.1 da Cláusula Oitava e do Anexo IV - Relatório Elaborado por Representantes da ANP e do Transportador para a definição das premissas para os Cálculos Tarifários, para vigência a partir da Data de Início da Operação Comercial do Trecho Norte; (iv) ajustar o item 8.3.1.2 da Cláusula Oitava, com a substituição dos porcentuais estabelecidos para as tarifas iniciais pelos montantes reais, de modo que a fórmula de reajuste seja aplicada corretamente às efetivas parcelas referenciadas em reais e em dólares, evitando futuras inconsistências no cálculo de reajuste das tarifas (v) ajustar o item 8.3.2 da Cláusula Oitava, com a inclusão de referência à Tarifa de Saída, para fins de aplicação do reajuste preyisto nesta Cláusula; (vi) modificar a Cláusula Treze, para alteração dos domicílios; (vil) especificar que a instalação de transporte SDV-02 pode atuar como ponto de recepção e como ponto de entrega, dependendo da condição de operação do gasoduto, alterando e consolidando o Anexo II do Contrato Original, de forma a atualizar a descrição da Instalação de Transporte; e (viii) estabelecer a Data de Início de Operação Comercial para o Trecho Norte, nos termos do item 4.2.</t>
  </si>
  <si>
    <t>2008.00001.03.01.05.01-A04</t>
  </si>
  <si>
    <t>pg.139, b) as Partes acordam em aditar novamente o Contrato Original de modo a: (i) retificar a Quantidade Diária Contratada do Trecho Norte, nós termos do item 7.1.2 da Cláusula Sétima, conforme valor estabelecid no Anexo III- Modelo Termo-Hidráulico; (ii) incluir item relativo ao gás não contado, às perdas operacionais e' extraordinárias; (iii) alterar o prazo para a apresentação do Documento de Cobrança para o 5° dia útil de cada mês; (iv) incluir o CNPJ e o endereço das Filiais de Anchieta e Catu do \- Contratado, que emitirá as notas fiscais respectivas; (v) alterar o Anexo II - Instalação de Transporte de forma a incluir os pontos de recepção de gás natural Catu e Anchieta e os pontos de entrega UTE Linhares e Linhares</t>
  </si>
  <si>
    <t>2008.00001.03.01.05.01-A05</t>
  </si>
  <si>
    <t>pg. 164, As Partes acordam em aditar novamente o Contrato Original de modo a: (i) substituir integraimente o Anexo II - instalação de Transporte, do Contrato Original, pelo Apêndice I do presente Aditivo, de forma a inciuir o ponto de entrega VERACEL, no Trecho Cacimbas-Catu (GASCAC).</t>
  </si>
  <si>
    <t>2008.00001.03.01.05.01-A06</t>
  </si>
  <si>
    <t>0063955</t>
  </si>
  <si>
    <t>pg. 26, g) em 30 de Janeiro de 2012, as Gerais Extraordinárias da TAG e da TRANSPORTADORA GASENE S.A. aprovaram a incorporação da GASENE pela TAG; h) as Partes acordam em aditar novamente o contrato original de modo a: (i) refletir a incorporação da GASENE pela TAG; (ii) alterar o prazo para a apresentação do Documento de Cobrança para o 7° dia útil de cada mês; (iii) alterar data de vencimento do Documento de Cobrança para o Dia 10 do segundo mês posterior ao da prestação do Serviço de Transporte e (iv) substituir integralmente o Anexo II - Instalação de Transporte, do Contrato Original, pelo Apêndice I do presente Aditivo, de forma a incluir o Ponto de Entrega BR/UFN-IV, localizado no município de Linhares e o PE São Mateus, localizado no município de São Mateus.</t>
  </si>
  <si>
    <t>2008.00001.03.01.05.01-A07</t>
  </si>
  <si>
    <t>0063956</t>
  </si>
  <si>
    <t>pg. 108, h) o Carregador contratará excepcionalmente a entrega de gás natural desse Carregador existente no Estoque para gaseificação e pressurização da linha pertencente ao Terminal de Regaseificação de GNL da Bahia - TRBA, através da Estação São Sebastião do Passé/BA (ESSP). A quantidade de gás utilizada deverá ser colocada á disposição da TAG em outro Ponto de Recepção do Contrato de Transporte do Sistema GASENE, de forma a garantir o Estoque de Referência; i) as Partes acordam em aditar novamente o Contrato Original de modo a (i) alterar o Anexo II - Instalação de Transporte de forma a incluir o Ponto de Recepção ESSP, localizado no município de São Sebastião do Passé, Esta^jq- da Bahia; e (li) incluir o CNPJ e o endereço da Filial de São Sebastiã Passé</t>
  </si>
  <si>
    <t>2008.00001.03.01.05.01-A08</t>
  </si>
  <si>
    <t>pg. 195, As PARTES acordam em aditar novamente o CONTRATO ORIGINAL, de acordo com o previsto em sua Cláusula Quatorze, de modo a adicionar à Tarifa de Saída o valor de R$ 0,00579 por MMBTU para o TRECHO NORTE e R$ 0,00256 por MMBTU para o TRECHO SUL 1 E 2 (referência ano 2015), calculados conforme Cláusula 4.3.4 do Anexo I - Termos e Condições Gerais, referente ao PE São Mateus;</t>
  </si>
  <si>
    <t>2008.00001.03.01.05.01-A09</t>
  </si>
  <si>
    <t>pg. 214, j) pretendem ajustar os horários de requisição e programação, de modo a adequá-los às suas necessidades operacionais</t>
  </si>
  <si>
    <t>2008.00001.03.01.05.01-A11</t>
  </si>
  <si>
    <t>0063957</t>
  </si>
  <si>
    <t>pg. 66, I) As Partes concordam em firmar esse Aditivo de n® 11 com o objetivo de: (I) alterar a Cláusula Vinte do TCG do Contrato com o objetivo de esclarecer os Eventos considerados como Força Maior e os encargos devidos durante a Força Maior; (II) ajustar as regras aplicáveis à manutenção e Integridade das Instalações de Transporte, que deverão garantir flexibilidade suficiente ao Transportador para realizar Manutenção Programada ou de emergência para proteger a Integridade operacional ou operação segura das Instalações de Transporte; (lil) ajustar as regras para resolução de controvérsias, especificamente no que diz respeito a Arbitragem; (Iv) adicionar à Cláusula Onze do Contrato situações e eventos que deem causa a ajustes à tarifa a ser paga pelo Carregador ^ devido a Mudança de Lei que afete as premissas, inclusive dos  pontos de vista econômico e financeiro, com base no que foi acordado no Contrato.</t>
  </si>
  <si>
    <t>2009.00001.02.01.05.01-A01</t>
  </si>
  <si>
    <t>2009.00001.02.01.05.01</t>
  </si>
  <si>
    <t>Define que a data de vigência do contrato começará a partir da assinatura do aditivo e inclui endereços e CNPJs das filiais do transportador. (p. 100 - vol I)</t>
  </si>
  <si>
    <t>2009.00001.02.01.05.01-A02</t>
  </si>
  <si>
    <t>Altera a cláusula de solicitação e programação de transporte. (p.159 - vol I)</t>
  </si>
  <si>
    <t>2009.00001.02.01.05.01-A03</t>
  </si>
  <si>
    <t>Cessão de direitos e obrigações da TAG a NTS (p. 164 vol I)</t>
  </si>
  <si>
    <t>2009.00001.02.01.05.01-A04</t>
  </si>
  <si>
    <t>0055615</t>
  </si>
  <si>
    <t>Altera a cláusula de força maior do contrato original (p. 112 - vol ii)</t>
  </si>
  <si>
    <t>2009.00001.02.01.05.01-A05</t>
  </si>
  <si>
    <t>Inclusão de cláusula de indenização devida em evento de rescisão imputável ao carregador, além de alteração de cláusulas originais referentes a indenizações que o carregador poderia vir a pagar. (p. 94 - vol II)</t>
  </si>
  <si>
    <t>2009.00001.02.01.05.01-A06</t>
  </si>
  <si>
    <t>Inclui definição de operador razoável e prudente, altera cláusulas referentes à manutenção programada, integridade das instalações de transporte, manutenção emergencial e falha de serviço de transporte. (p. 103 - vol ii)</t>
  </si>
  <si>
    <t>2009.00001.02.01.05.01-A07</t>
  </si>
  <si>
    <t>Altera e inclui definições, inclui item sobre documento de cobrança e altera cláusula de cobranças de objeto de controvérsia, bem como itens de solução amigável e arbitragem. (p. 75 - vol II)</t>
  </si>
  <si>
    <t>2009.00001.02.01.05.01-A08</t>
  </si>
  <si>
    <t>Altera definição de mudança de lei e cláusula de desequilíbrio econômico financeiro do contrato. (p.86 - vol ii)</t>
  </si>
  <si>
    <t>2009.00001.02.01.05.01-A09</t>
  </si>
  <si>
    <t>0644889</t>
  </si>
  <si>
    <t xml:space="preserve">Aumento da tarifa para contemplar a inclusão do PR Guapimirim e alterar o valor do contrato em função do aumento da tarifa. </t>
  </si>
  <si>
    <t>2009.00002.02.01.05.01-A12</t>
  </si>
  <si>
    <t>2009.00002.02.01.05.01</t>
  </si>
  <si>
    <t>0719164</t>
  </si>
  <si>
    <t>Refere-se aos valores dos Encargos de Capacidade de Saída (ECS) do PE Duque de Caxias e PE São Bernardo do Campo II. Anexo com Pontos de referência não estão no aditivo, mas parece que foram acrescentados nesse aditivo.</t>
  </si>
  <si>
    <t>2009.00002.02.01.05.01-A15</t>
  </si>
  <si>
    <t>2654741</t>
  </si>
  <si>
    <t xml:space="preserve">q) em virtude da alteração das projeções de consumo de gás natural na região da Companhia de Gás de Minas Gerais e a consequente necessidade logística para atendimento à demanda do Estado de Minas Gerais, em 17/12/2015, o CARREGADOR indicou ao TRANSPORTADOR a desnecessidade de que fossem implementadas as Fases 2 e 3 de incremento da capacidade física do GASBEL II, de modo que a CAPACIDADE CONTRATADA DE TRANSPORTE do NOVO SISTEMA DE TRANSPORTE - originalmente com previsões de aumento para 50,7 milhões m³/dia a partir de 2016 e 51,4 milhões m³/dia a partir de 2023, após a conclusão das Fases 2 e 3, respectivamente - foi mantida com a CAPACIDADE CONTRATADA DE TRANSPORTE inicial de 49,4 milhões m³/dia; e r) na presente oportunidade, as PARTES acordam em firmar este aditivo de nº 15 com o objetivo de revisar as TARIFA DE ENTRADA, TARIFA DE CAPACIDADE e TARIFA DE SAÍDA do CONTRATO, para refletir a descontinuidade do incremento de capacidade física do GASBEL II por meio da não implementação das Fases 2 e 3, além de revisar as tarifas incrementais de saída do PE Baixada Fluminense, do PE São Bernardo do Campo II e do PE Duque de Caxias, uma vez que as mesmas haviam sido calculadas considerando a implementação das fases 2 e 3 de incremento da capacidade física do GASBEL II, bem como realizar as demais alterações nas cláusulas e anexos do CONTRATO necessários para refletir a não implementação das Fases 2 e 3 do GASBEL II. </t>
  </si>
  <si>
    <t>2009.00003.02.01.05.01-A02</t>
  </si>
  <si>
    <t>2009.00003.02.01.05.01</t>
  </si>
  <si>
    <t>pg. 146, em 24/10/2016, CEDENTE e CARREGADOR firmaram o Aditivo nº.02 ao CONTRATO, com o objetivo de ajustar os horários dè requisição e programação, de modo a adequá-los às suas necessidades operacionais;</t>
  </si>
  <si>
    <t>2009.00003.02.01.05.01-A03</t>
  </si>
  <si>
    <t>pg. 151, o CARREGADOR e a TAG firmaram um Aditivo n° 3 ao CONTRATO, em 24/10/2016, com o objetivo de a TAG ceder à NTS, a partir da data de vigência desse Aditivo n° 3, todos os seus direitos e suas obrigações enquanto Transportador estabelecidas no CONTRATO.</t>
  </si>
  <si>
    <t>2009.00003.02.01.05.01-A04</t>
  </si>
  <si>
    <t>0055375</t>
  </si>
  <si>
    <t>pg. 98, As Partes firmaram o Aditivo de n° 4 em 04/04/2017 com o objetivo de alterar a CLÁUSULA 20 do TCG do Contrato com o objetivo de esclarecer os Eventos considerados como Força Maior e os Encargos Devidos Durante a Força Maior;</t>
  </si>
  <si>
    <t>2009.00003.02.01.05.01-A05</t>
  </si>
  <si>
    <t>pg. 80, As Partes firmaram o Aditivo de n° 5 em 04/04/2017 com o objetivo de esclarecer que quaisquer lucros cessantes que possam ter sido incorridos pelo Transportador nos termos do Contrato em caso de Evento de Rescisão por motivo imputável ao Carregador deverão acarretar em indenizações a serem arcadas pelo Carregador;</t>
  </si>
  <si>
    <t>2009.00003.02.01.05.01-A06</t>
  </si>
  <si>
    <t>pg. 89, As Partes firmaram o Aditivo de n° 6 em 04/04/2017 com o objetivo de ajustar as regras aplicáveis à manutenção e integridade das Instalações de Transporte, que deverão garantir flexibilidade suficiente  ao Transportador para realizar Manutenção Programada ou de emergência para proteger a integridade operacional ou operação segura das Instalações de Transporte;</t>
  </si>
  <si>
    <t>2009.00003.02.01.05.01-A07</t>
  </si>
  <si>
    <t>pg. 61, As Partes firmaram o Aditivo de n° 7 em 04/04/2017com o objetivo de ajustar as regras para resolução de controvérsias, especificamente no que diz respeito a Arbitragem</t>
  </si>
  <si>
    <t>2009.00003.02.01.05.01-A08</t>
  </si>
  <si>
    <t>pg. 72, As Partes firmaram o Aditivo de n° 8 em 04/04/20178 com o objetivo de adicionar à CLÁUSULA ONZE do Contrato situações e eventos que deem causa a ajustes à tarifa a ser paga pelo Carregador devicío a Mudança de Lei que afete as premissas, inclusive dos pontos de vista econômico e financeiro, com base no que foi acordado no Contrato.</t>
  </si>
  <si>
    <t>2010.00001.03.01.05.01-A01</t>
  </si>
  <si>
    <t>2010.00001.03.01.05.01</t>
  </si>
  <si>
    <t>0063419</t>
  </si>
  <si>
    <t>O presente Aditivo 1 tem por objeto: Alterar a Cláusula 8.1 do Contrato Original, o Valor das Tarifas de Serviço de Transporte é R$ 12,0371 (doze vírgula zero três sete um Reais) por MMBtu (base 2009)</t>
  </si>
  <si>
    <t>2010.00001.03.01.05.01-A02</t>
  </si>
  <si>
    <t>0076623</t>
  </si>
  <si>
    <t>O presente Aditivo 2 tem por objeto: (i) alterar a Cláusula Onze do Contrato Original; (ii) Incluir a definição de "Operador Razoável e Prudente", "CCI", "Regulamento de Arbitragem" e "Lei Brasileira de Arbitragem" na Cláusula Segunda do TCG do Contrato Original; (iii) alterar a definição de "Árbitro" e de "Mudança de Lei" na Cláusula Segunda do TCG do Contrato Original; (iv) excluir as definições de "Perito" e "Peritagem" na Cláusula Segunda do TCG do Contrato Original; (v) alterar as subcláusulas 4.2.3, 12.2, 13.2, 13.4, 13.6, 16.1.2, 21.1.1, 22.2, 22.3 do TCG do CONTRATO Original; (vi) alterar a Cláusula Nona, a Cláusula Dezoito, a Cláusula Dezenove e a Cláusula Vinte do TCG do CONTRATO Original; (vii) incluir a Cláusula 17.2.1 no TCG do Contrato Original; (viii) excluir a Cláusula 22.4 e suas subcláusulas do TCG do Contrato Original; e (ix) substituir o Anexo II ao TCG do Contrato Original pelo Apêndice I do presente Aditivo 2.</t>
  </si>
  <si>
    <t>2011.00001.02.01.05.01-A01</t>
  </si>
  <si>
    <t>2011.00001.02.01.05.01</t>
  </si>
  <si>
    <t>0055204</t>
  </si>
  <si>
    <t>GASTAU - Aditivo nº 1 fl 87 do Vol III do SEI 0055204: O presente Aditivo 1 tem por objeto modificar a Cláusula Nona do TCG do Contrato, que passará a ter a seguinte redação: "CLÁUSULA NONA - SOLICITAÇÃO E PROGRAMAÇÃO DE TRANSPORTE</t>
  </si>
  <si>
    <t>2011.00001.02.01.05.01-A02</t>
  </si>
  <si>
    <t>TAG-&gt; NTS (CESSÃO)</t>
  </si>
  <si>
    <t>2011.00001.02.01.05.01-A03</t>
  </si>
  <si>
    <t>0055205</t>
  </si>
  <si>
    <t>As Partes concordam em firmar esse Aditivo de n° 3 com o objetivo de alterar a CLÁUSULA 20 do TCG do CONTRATO com o objetivo de esclarecer os Eventos considerados como Força Maior e os Encargos Devidos Durante a Força Maior.</t>
  </si>
  <si>
    <t>2011.00001.02.01.05.01-A04</t>
  </si>
  <si>
    <t>Aditivo nº 4 fl 5 do Vol IV, SEI 0055205, as Partes concordam em firmar esse Aditivo de n® 4 com o objetivo de esclarecer que quaisquer lucros cessantes que possam ter sido incorridos pelo Transportador nos termos do Contrato em caso de Evento de Rescisão por motivo imputável ao Carregador deverão acarretar em indenizações a serem arcadas pelo Carregador.</t>
  </si>
  <si>
    <t>2011.00001.02.01.05.01-A05</t>
  </si>
  <si>
    <t>As Partes concordam em firmar esse Aditivo de n° 5 com o objetivo de ajustar as regras aplicáveis à manutenção e integridade das Instalações de Transporte, que deverão garantir flexibilidade suficiente ao Transportador para realizar Manutenção Programada ou de emergência para proteger a integridade operacional ou operação segura das Instalações de Transporte.</t>
  </si>
  <si>
    <t>2011.00001.02.01.05.01-A06</t>
  </si>
  <si>
    <t>Aditivo nº 6 fl 218 do Vol III do SEI 0055204 - Cobrança e Arbitragem</t>
  </si>
  <si>
    <t>2011.00001.02.01.05.01-A07</t>
  </si>
  <si>
    <t>Aditivo nº 7 fl 228 do Vol III SEI 0055204 - as Partes concordam em firmar esse Aditivo de n° 7 com o objetivo de adicionar à CLÁUSULA ONZE do Contrato situações e eventos que deem causa a ajustes à tarifa a ser paga pelo Carregador devido a Mudança de Lei que afete as premissas, inclusive dos pontos de vista econômico e financeiro, com base no que foi acordado no Contrato.</t>
  </si>
  <si>
    <t>2011.00001.02.01.05.01-A08</t>
  </si>
  <si>
    <t>As PARTES concordam em firmar este Aditivo de n° 8 com o objetivo de incluir a Clausula 9.5 no Contrato de Transporte referente à lista de filiais do Carregador para fins tributários.</t>
  </si>
  <si>
    <t>2011.00002.03.01.05.01-A01</t>
  </si>
  <si>
    <t>2011.00002.03.01.05.01</t>
  </si>
  <si>
    <t>0063898</t>
  </si>
  <si>
    <t>O Aditivo 1 tem por objeto modificar a Cláusula Nona do TCG do Contrato.</t>
  </si>
  <si>
    <t>2011.00002.03.01.05.01-A03</t>
  </si>
  <si>
    <t>O objetivo desse Aditivo 3 é: (!) alterar a Cláusula Vinte do TCG do Contrato; (li) Incluir a definição de "Operador Razoável e Prude Cláusula Segunda do TCG do Contrato; (ill) alterar as cláusulas 4.2.3, 13.2, 13.4, 13.6, 12.2 e 15.1.2 do TCG do Contrato;
(iv) alterar a definição de "Árbitro" e incluir as definições de: "CCI", "Regulamento de Arbitragem", "Lei Brasileira de Arbitragem"; (v) Incluir a Cláusula 17.2.1 do TCG do Contrato; (vl) alterar a Cláusula Dezoito bem como as cláusulas 22.2 e 22.3 do TCG do Contrato; (vli) excluir as Cláusulas 22.4 e suas subcláusulas, bem como as definições de "Perito" e "Peritagem" do TCG do Contrato; (viii) alterar a Definição de "Mudança de Lei" do TCG do Contrato; (ix) alterar a Cláusula Onze do Contrato</t>
  </si>
  <si>
    <t>0878622</t>
  </si>
  <si>
    <t>Termo de Compromisso (ANP-Carregador), com renúncia de capacidade de 1,2600 MMm3/dia, que será efetivada quando da contratação por terceiros</t>
  </si>
  <si>
    <t>0878621</t>
  </si>
  <si>
    <t>Termo de Compromisso (ANP-Carregador), com renúncia de capacidade de 9,03710 MMm3/dia, que será efetivada quando da contratação por terceiros</t>
  </si>
  <si>
    <t>0878620</t>
  </si>
  <si>
    <t>Termo de Compromisso (ANP-Carregador), com renúncia de capacidade de 846,3 mil m3/dia, que será efetivada quando da contratação por terceiros</t>
  </si>
  <si>
    <t>0878619</t>
  </si>
  <si>
    <t>Termo de Compromisso (ANP-Carregador), com renúncia de capacidade de 686 mil m3/dia, que será efetivada quando da contratação por terceiros</t>
  </si>
  <si>
    <t>0878618</t>
  </si>
  <si>
    <t>Termo de Compromisso (ANP-Carregador), com renúncia de capacidade de 1,134 MMm3/dia, que será efetivada quando da contratação por terceiros</t>
  </si>
  <si>
    <t>0878617</t>
  </si>
  <si>
    <t>Termo de Compromisso (ANP-Carregador), com renúncia de capacidade de 465,05 mil m3/dia, que será efetivada quando da contratação por terceiros</t>
  </si>
  <si>
    <t>0878616</t>
  </si>
  <si>
    <t>Termo de Compromisso (ANP-Carregador), com renúncia de capacidade de 3,0 MMm3/dia, que será efetivada quando da contratação por terceiros</t>
  </si>
  <si>
    <t>0878615</t>
  </si>
  <si>
    <t>Termo de Compromisso (ANP-Carregador), com renúncia de capacidade de 10,08 MMm3/dia, que será efetivada quando da contratação por terceiros</t>
  </si>
  <si>
    <t>2020.00001.05.03.01.02-A01</t>
  </si>
  <si>
    <t>0749460</t>
  </si>
  <si>
    <t>GOM</t>
  </si>
  <si>
    <t>Âmbar Energia</t>
  </si>
  <si>
    <t>*Não chama de aditivo; chama de termo de rerratificação ao contrato
retificação do valor da tarifa e encargos</t>
  </si>
  <si>
    <t>1850632</t>
  </si>
  <si>
    <t>Alterar operacionalmente o PONTO DE SAÍDA da ZONA DE SAÍDA vinculada Camaçari-BA de FAFEN-BA para Camaçari-Manati a partir de 16/12/2021</t>
  </si>
  <si>
    <t>4931439</t>
  </si>
  <si>
    <t>Alterar a QUANTIDADE DIÁRIA CONTRATADA de 1.100.000 m³/dia (um milhão e cem mil metros cúbicos por dia) para 1.200.000 m³/dia (um milhão e duzentos mil metros cúbicos por dia) a partir de 16/12/2021;</t>
  </si>
  <si>
    <t>a partir de 16/12/2021 alterar operacionalmente o PONTO DE SAÍDA da ZONA DE SAÍDA vinculada Camaçari-BA de FAFEN-BA para Camaçari-Manati; a partir de 16/12/2021 alterar a QUANTIDADE DIÁRIA CONTRATADA de 1.200.000 m³/dia (um milhão e duzentos mil metros cúbicos por dia) para 1.100.000 m³/dia (um milhão e cem mil metros cúbicos por dia);</t>
  </si>
  <si>
    <t>1861571</t>
  </si>
  <si>
    <t>Alteração da vigência (nova data fim, determinada pelo aditivo foi incluída no registro do contrato), tarifas e valor do contrato</t>
  </si>
  <si>
    <t>2021.00015.05.03.01.02-A02</t>
  </si>
  <si>
    <t>2472099</t>
  </si>
  <si>
    <t>Alteração do valor do contrato</t>
  </si>
  <si>
    <t>Aumento de QDC</t>
  </si>
  <si>
    <t>2114917</t>
  </si>
  <si>
    <t>A QUANTIDADE DIÁRIA CONTRATUA passa a ser de 203 MIL METROS CÚBICOS por DIA a partir de 14/04/2022</t>
  </si>
  <si>
    <t>2114918</t>
  </si>
  <si>
    <t>A QDC passa a ser de 33 MIL METROS CÚBICOS por DIA a partir de 14/04/2022.</t>
  </si>
  <si>
    <t>2330334</t>
  </si>
  <si>
    <t>Renúncia parcial de capacidade</t>
  </si>
  <si>
    <t>SPE Miranga S.A.</t>
  </si>
  <si>
    <t>2021.00044.03.03.02.02-A03</t>
  </si>
  <si>
    <t>2711121</t>
  </si>
  <si>
    <t>1.1 Este 3º ADITIVO AO CONTRATO DE TRANSPORTE tem por objeto retificar determinados termos que constaram no 1º ADITIVO e no 2º ADITIVO AO CONTRATO DE TRANSPORTE, de forma a substituir o termo “SAÍDA” por “ENTRADA”, conforme aplicável.</t>
  </si>
  <si>
    <t>Diminuição de QDC</t>
  </si>
  <si>
    <t>2263804</t>
  </si>
  <si>
    <t>Aumento de QDC de 5 para 160 mil m³/dia</t>
  </si>
  <si>
    <t>2338485</t>
  </si>
  <si>
    <t>Petromais</t>
  </si>
  <si>
    <t>(i) Primeiro Termo Aditivo Ao Contrato De Prestação De Serviço De Transporte Extraordinário De Gás Natural De Entrada, firmado em 09/07/2022, com vigência da alteração QDC em 11/07/2022 no Ponto de Entrada Marechal Deodoro de 50 mil m³/dia para 220 mil m³/dia (aumento de 170 mil m³/dia);  Cabe destacar que a ampliação de capacidade do instrumento citado no item (i) foi realizada por meio do mecanismo de oferta pública semanal do Portal de Oferta de Capacidade (POC), conforme autorizada por meio do ofício nº60/2022/SIM-CGN/SIM/ANPRJ, e que o contrato supramencionado mantém prazo de vigência até 31/12/2022.</t>
  </si>
  <si>
    <t>2263805</t>
  </si>
  <si>
    <t>2330369</t>
  </si>
  <si>
    <t>CP0154RS1- S2024-SUL</t>
  </si>
  <si>
    <t>CP0155RS1- S2025-SUL</t>
  </si>
  <si>
    <t>CP0156RS1- S2026-SUL</t>
  </si>
  <si>
    <t>CP0127SC2-S2025- COM</t>
  </si>
  <si>
    <t>CP0128SC2-S2026- COM</t>
  </si>
  <si>
    <t>CP0120SC2- S2025-PET</t>
  </si>
  <si>
    <t>CP0149RS1- S2023-PET</t>
  </si>
  <si>
    <t>CP0150RS1- S2024-PET</t>
  </si>
  <si>
    <t>CP0151RS1- S2025-PET</t>
  </si>
  <si>
    <t>CP0152RS1- S2026-PET</t>
  </si>
  <si>
    <t>CP0113SC1- S2023-PET</t>
  </si>
  <si>
    <t>CP0114SC2- S2023-PET</t>
  </si>
  <si>
    <t>CP0116SC1- S2024-PET</t>
  </si>
  <si>
    <t>CP0117SC2- S2024-PET</t>
  </si>
  <si>
    <t>CP0119SC1- S2025-PET</t>
  </si>
  <si>
    <t>2422303</t>
  </si>
  <si>
    <t>2022.00090.01.01.03.02-A01</t>
  </si>
  <si>
    <t>CP0126SC2-S2024- COM</t>
  </si>
  <si>
    <t>3226662</t>
  </si>
  <si>
    <t>2756547</t>
  </si>
  <si>
    <t>3226663</t>
  </si>
  <si>
    <t>3252851</t>
  </si>
  <si>
    <t>4883911</t>
  </si>
  <si>
    <t>3100461</t>
  </si>
  <si>
    <t>3226664</t>
  </si>
  <si>
    <t>3100367</t>
  </si>
  <si>
    <t>Origem</t>
  </si>
  <si>
    <t>Este 1º ADITIVO AO CONTRATO DE TRANSPORTE tem por objeto a alteração da Cláusula 4.1 do CONTRATO DE TRANSPORTE de forma a aumentar, a partir da data de cumprimento da condição prevista na Cláusula 3.1 deste 1º ADITIVO AO CONTRATO DE TRANSPORTE, a QUANTIDADE DIÁRIA CONTRATUAL, nos termos do novo PROCESSO DE OFERTA E ALOCAÇÃO DE CAPACIDADE realizado em 26 de abril de 2023.</t>
  </si>
  <si>
    <t>3317715</t>
  </si>
  <si>
    <t>3R CANDEIAS S.A.</t>
  </si>
  <si>
    <t>(iii) As PARTES pretendem aumentar a CAPACIDADE CONTRATADA DE TRANSPORTE DE SAÍDA</t>
  </si>
  <si>
    <t>Acordo Operacional-A01</t>
  </si>
  <si>
    <t>Acordo Operacional</t>
  </si>
  <si>
    <t>0181942</t>
  </si>
  <si>
    <t xml:space="preserve">O presente ADITIVO tem por objeto: Incluir o PONTO DE ENTREGA Campo Largo/PR como parte integrante do ACORDO; Redefinir as QUANTIDADES DIÁRIAS CONTRATADAS POR PONTO DE ENTREGA referentes ao ACORDO.  O TRANSPORTADOR e O CARREGADOR concordam mediante o presente - instrumento que a capacidade física de projeto total destinada ao atendimento dos CONTRATOS ORIGINAIS e do CONTRATO CPAC 2007 é de: PONTO DE ENTREGA REPAR: 3.600.000 m3/d; PONTO DE ENTREGA UTE ARAUCÁRIA: 2.500.000 m3/d; (C) PONTO DE ENTREGA ARAUCÁRIA CIC: 1.800.000 m3/d; e (d) PONTO DE ENTREGA CAMPO LARGO: 432.500 m3/d </t>
  </si>
  <si>
    <t>SEI Acordo</t>
  </si>
  <si>
    <t>Processo Acordo</t>
  </si>
  <si>
    <t>CNPJ Carregador</t>
  </si>
  <si>
    <t>CNPJ Transportador</t>
  </si>
  <si>
    <t>Observação</t>
  </si>
  <si>
    <t>Transportador2</t>
  </si>
  <si>
    <t>NUM_SEI_MINUTA</t>
  </si>
  <si>
    <t>TIPO_ACORDO</t>
  </si>
  <si>
    <t>06.248.349/0001-23</t>
  </si>
  <si>
    <t>ARF TAG</t>
  </si>
  <si>
    <t>Petroleo Brasileiro S.A. - PETROBRAS</t>
  </si>
  <si>
    <t>Redução de Flexibilidade</t>
  </si>
  <si>
    <t>0181935</t>
  </si>
  <si>
    <t>01.891.441/0001-93</t>
  </si>
  <si>
    <t>Acordo Operacional [SEI Vol 1, fl. 165] 
O objeto deste ACORDO é estabelecer as regras aplicáveis (1) ao desconto aplicável à TARIFA DE SAIDA associado aos PONTOS DE ENTREGA e (ii) ao critério de requisição de quantidades de gás rios CONTRATOS ORIGINAIS e no CONTRATO CPAC 2007 para os PONTOS DE ENTREGA.</t>
  </si>
  <si>
    <t>Operacional</t>
  </si>
  <si>
    <t>48610.223926/2021-52</t>
  </si>
  <si>
    <t>04.992.714/0001-84</t>
  </si>
  <si>
    <t>ARF NTS</t>
  </si>
  <si>
    <t>Acordo de Alocação entre NTS, Petrobras e Galp</t>
  </si>
  <si>
    <t>Acordo de Cessão de Capacidade entre SCGás e Petrobrás</t>
  </si>
  <si>
    <t>Cessão de Capacidade</t>
  </si>
  <si>
    <t>ID TERMO ENCERRAMENTO E QUITAÇÃO</t>
  </si>
  <si>
    <t>QDC TERMO (mil m3/dia)</t>
  </si>
  <si>
    <t>ENTRADA/SAíDA</t>
  </si>
  <si>
    <t>PONTO/ZONA</t>
  </si>
  <si>
    <t>DATA INICIO QDC TERMO</t>
  </si>
  <si>
    <t>DATA FIM QDC TERMO</t>
  </si>
  <si>
    <t>ID SEI TERMO</t>
  </si>
  <si>
    <t>DATA VIGÊNCIA ALTERADA</t>
  </si>
  <si>
    <t>Número do Processo</t>
  </si>
  <si>
    <t>Responsável pelo processo</t>
  </si>
  <si>
    <t>Data de assinatura</t>
  </si>
  <si>
    <t>Motivo Encerramento</t>
  </si>
  <si>
    <t>Renúncia de Capacidade</t>
  </si>
  <si>
    <t>A BAHIAGÁS manifestou o interesse de contratar diretamente com o Transportador a capacidade de saída das zonas de saída atinentes à sua área de cobertura. Diante disso, considerando o cenário de transição do mercado de gás brasileiro e os constantes aprendizados para seu desenvolvimento, as partes envolvidas discutiram a possibilidade de adoção de mecanismo de renúncia de capacidade.</t>
  </si>
  <si>
    <t>A CEGAS manifestou o interesse de contratar diretamente com o Transportador a capacidade de saída das zonas de saída atinentes à sua área de cobertura. Diante disso, considerando o cenário de transição do mercado de gás brasileiro e os constantes aprendizados para seu desenvolvimento, as partes envolvidas discutiram a possibilidade de adoção de mecanismo de renúncia de capacidade.</t>
  </si>
  <si>
    <t>Ponto-a-ponto</t>
  </si>
  <si>
    <t>Uruguaiana</t>
  </si>
  <si>
    <t>0232007</t>
  </si>
  <si>
    <t>Marcelo</t>
  </si>
  <si>
    <t>Encerramento</t>
  </si>
  <si>
    <t>A alegação do carregador é que a relação do custo do gás importado da Argentina e o preço de venda atual da energia elétrica resultante daquela operação, não se justifica mais, além do termino do prazo da licença de exportação obtida pelo exportador argentino.</t>
  </si>
  <si>
    <t>Renúncia de Capacidade por parte da SCGás na Zona de Saída SC2</t>
  </si>
  <si>
    <t>GASENE (Trecho Sul 1 e 2, Trecho Norte)</t>
  </si>
  <si>
    <t>Trecho</t>
  </si>
  <si>
    <t>Gasoduto</t>
  </si>
  <si>
    <t>Ponto de Recebimento - Aditivo 0</t>
  </si>
  <si>
    <t>Ponto de Entrega - Aditivo 0</t>
  </si>
  <si>
    <t>PR - Aditivo 3</t>
  </si>
  <si>
    <t>PE - Aditivo 3</t>
  </si>
  <si>
    <t>PR - Aditivo 4</t>
  </si>
  <si>
    <t>PE - Aditivo 4</t>
  </si>
  <si>
    <t>PR - Aditivo 5</t>
  </si>
  <si>
    <t>PE - Aditivo 5</t>
  </si>
  <si>
    <t>PR - Aditivo 6</t>
  </si>
  <si>
    <t>PE - Aditivo 6</t>
  </si>
  <si>
    <t>PR - Aditivo 7</t>
  </si>
  <si>
    <t>PE - Aditivo 7</t>
  </si>
  <si>
    <t>Cacimbas-Vitória</t>
  </si>
  <si>
    <t>Trecho Sul 2</t>
  </si>
  <si>
    <t>-</t>
  </si>
  <si>
    <t>ETC Cacimbas, SDV-02 (km 17 do Cacimbas-Vitória)</t>
  </si>
  <si>
    <t>PE Vitória, PE CVRD</t>
  </si>
  <si>
    <t>PE Vitória, PE Vale, SDV-02 (km 17 do Cacimbas-Vitória)</t>
  </si>
  <si>
    <t>PE Vitória, PE Vale, SDV-02 (km 17 do Cacimbas-Vitória), UTE Linhares, PE Linhares</t>
  </si>
  <si>
    <t>PE Vitória, PE Vale, SDV-02 (km 17 do Cacimbas-Vitória), UTE Linhares, PE Linhares, PE BR/UFN-IV</t>
  </si>
  <si>
    <t>Cabiúnas-Vitória</t>
  </si>
  <si>
    <t>Trecho Sul 1</t>
  </si>
  <si>
    <t>GASCAV</t>
  </si>
  <si>
    <t>TECAB, UTGU</t>
  </si>
  <si>
    <t>PE Campos, PE Cachoeiro do Itapemirim, PE Viana, PE Anchieta, TECAB</t>
  </si>
  <si>
    <t>TECAB, UTG Sul Capixaba</t>
  </si>
  <si>
    <t>Cacimbas-CATU</t>
  </si>
  <si>
    <t>Trecho Norte</t>
  </si>
  <si>
    <t>GASCAC</t>
  </si>
  <si>
    <t>PE Mucuri, PE Eunápolis, PE Itabuna, Catu</t>
  </si>
  <si>
    <t>CATU</t>
  </si>
  <si>
    <t>PE Mucuri, PE Eunápolis, PE Itabuna, Catu, VERACEL</t>
  </si>
  <si>
    <t>PE Mucuri, PE Eunápolis, PE Itabuna, Catu, VERACEL, São Mateus</t>
  </si>
  <si>
    <t>CATU, ESSP (?)</t>
  </si>
  <si>
    <t>2022.0097.01.01.03.02</t>
  </si>
  <si>
    <t>Necessário alterar carregador: parece ter sido preenchido como SCGÁS incorretamente; deveria ser Petrobras?</t>
  </si>
  <si>
    <t>2022.0098.01.01.03.02</t>
  </si>
  <si>
    <t>2022.0099.01.01.03.02</t>
  </si>
  <si>
    <t>2022.0083.01.01.02.98</t>
  </si>
  <si>
    <t>48610.200522/2022-71 - Existe diferença entre livre acesso e extraordinário?</t>
  </si>
  <si>
    <t>2330334 POSSIVEL ERRO MATERIAL abaixo</t>
  </si>
  <si>
    <t>ADITIVO 8
2016.0010.03.01.05.01 - Não está assinado</t>
  </si>
  <si>
    <t>48610.014791/2010-83 - Problema com QDCs e Aditivos: datas não estão batendo (?)</t>
  </si>
  <si>
    <t>Outros encaminhamentos: solicitar às transportadoras contratos não assinados/não enviados</t>
  </si>
  <si>
    <t>Bloco Interno</t>
  </si>
  <si>
    <t>Processo</t>
  </si>
  <si>
    <t>Raiz</t>
  </si>
  <si>
    <t>Numero</t>
  </si>
  <si>
    <t>Ano</t>
  </si>
  <si>
    <t>Seg</t>
  </si>
  <si>
    <t>Avaliado?</t>
  </si>
  <si>
    <t>Responsável</t>
  </si>
  <si>
    <t>Aditivos (Não há/Há/Cadastrados)</t>
  </si>
  <si>
    <t>ARF (Há/não há)?</t>
  </si>
  <si>
    <t>Qtd. de Aditivos (Cadastrados/a cadastrar)</t>
  </si>
  <si>
    <t>Processos (não aditivos) registrados</t>
  </si>
  <si>
    <t>Rótulos de Linha</t>
  </si>
  <si>
    <t>224344</t>
  </si>
  <si>
    <t>55</t>
  </si>
  <si>
    <t>Avaliado</t>
  </si>
  <si>
    <t>Não há</t>
  </si>
  <si>
    <t>TAG-ESGÁS - Master, Extraordinário</t>
  </si>
  <si>
    <t>Alessandra</t>
  </si>
  <si>
    <t>200641</t>
  </si>
  <si>
    <t>TAG-ORIGEM - Extraordinário</t>
  </si>
  <si>
    <t>200646</t>
  </si>
  <si>
    <t>TAG-Petrobras - Extraordinário</t>
  </si>
  <si>
    <t>231910</t>
  </si>
  <si>
    <t>02</t>
  </si>
  <si>
    <t>Anna</t>
  </si>
  <si>
    <t>TAG-Refinaria Mataripe S.A.</t>
  </si>
  <si>
    <t>***</t>
  </si>
  <si>
    <t>226402</t>
  </si>
  <si>
    <t>Processo TAG, minuta de Master (sem contrato a registrar)</t>
  </si>
  <si>
    <t>ok</t>
  </si>
  <si>
    <t>202612</t>
  </si>
  <si>
    <t>05</t>
  </si>
  <si>
    <t>TBG-Tradener e TBG-Petrobras - Curto Prazo</t>
  </si>
  <si>
    <t>Não há aditivos</t>
  </si>
  <si>
    <t>200528</t>
  </si>
  <si>
    <t>49</t>
  </si>
  <si>
    <t>Aditivo cadastrado</t>
  </si>
  <si>
    <t>TAG-SPE Miranga - Aditivos, Extraordinários, Renúncias
Aditivos:
SEI 2114866
SEI 2114867
SEI 2114868
SEI 2339214
SEI 2711120
SEI 2711121
Renúncia da QDC:
SEI 2162766
SEI 2162767
SEI 2162768
SEI 2162769</t>
  </si>
  <si>
    <t>202621</t>
  </si>
  <si>
    <t>98</t>
  </si>
  <si>
    <t>TBG-Delta Geração de energia - Master, Diário</t>
  </si>
  <si>
    <t>214329</t>
  </si>
  <si>
    <t>TAG-3R Candeias - Aditivo, Extraordinários
Aditivos:
SEI 2330291
SEI 3317715</t>
  </si>
  <si>
    <t>211171</t>
  </si>
  <si>
    <t>TAG-Bahiagás - Aditivos, Extraordinários
Aditivos:
SEI 2242827
SEI 2242828
SEI 2330369
SEI 2339056</t>
  </si>
  <si>
    <t>224921</t>
  </si>
  <si>
    <t>TAG-Cegás - Extraordinário</t>
  </si>
  <si>
    <t>Não há aditivos relevantes</t>
  </si>
  <si>
    <t>214328</t>
  </si>
  <si>
    <t>TAG-3R Rio Ventura - Aditivos, Extraordinários
Aditivos:
SEI 2422219</t>
  </si>
  <si>
    <t>219735</t>
  </si>
  <si>
    <t>TAG-3R Fazenda Belém - Extraordinários</t>
  </si>
  <si>
    <t>214710</t>
  </si>
  <si>
    <t>CP 04/2022 da TBG, se houve aditivos estão em outro processo</t>
  </si>
  <si>
    <t>200521</t>
  </si>
  <si>
    <t>27</t>
  </si>
  <si>
    <t>TAG-Equinor - Master, Extraordinário, Renúncia Parcial
Aditivos:
SEI 2330334</t>
  </si>
  <si>
    <t>200524</t>
  </si>
  <si>
    <t>61</t>
  </si>
  <si>
    <t>TAG-Petrorecôncavo - Master, Renúncia de QDC, Aditivo
Aditivos:
SEI 2339137
Termos:
SEI 2162842</t>
  </si>
  <si>
    <t>71</t>
  </si>
  <si>
    <t xml:space="preserve">TAG-Galp - Extraordinários, Renúncia, Aditivos
Aditivos:
SEI 2053504
SEI 2053505
SEI 2263804
SEI 2263805
SEI 2733915
SEI 2756547
SEI 3100460 (Foi peticionado anteriormente)
SEI 3100461
SEI 3226662
SEI 3226663
SEI 3226664
SEI 3252851
Termos:
SEI 2162633
SEI 2162634
SEI 2521177
SEI 2521179
</t>
  </si>
  <si>
    <t>223872</t>
  </si>
  <si>
    <t>25</t>
  </si>
  <si>
    <t>NTS-com múltiplos carregadores - Master, Extraordinários
Aditivo NTS (submeteu uma minuta padrão de aditivo de contratos extraordinários com finalidade de aumentar a capacidade contratada. Ficaria disponível no POC para manifestação de interesse dos carregadores)</t>
  </si>
  <si>
    <t>223003</t>
  </si>
  <si>
    <t>TSB
Conteúdo de contratos assinados movidos para o processo 48610.226837/2021-68 - não tem aditivos no processo. No processo não tem contratos assinados, apenas Minutas</t>
  </si>
  <si>
    <t>226837</t>
  </si>
  <si>
    <t>TSB - Master, Extraordinários</t>
  </si>
  <si>
    <t>225969</t>
  </si>
  <si>
    <t>NTS-com múltiplos carregadores - Interruptíveis
ACORDO DE ALOCAÇÃO (?)</t>
  </si>
  <si>
    <t>226426</t>
  </si>
  <si>
    <t xml:space="preserve">Não sei em qual bloco interno incluir - são contratos ponto a ponto. GOM protocolou requerimento para aditivo que foi aprovado pela agência (nesse caso, foi um aditivo para um carregador específico, não uma minuta geral como a da NTS). O aditivo em questão (1861571) altera a vigência de um contrato extraordinário que iria até 31/12/2021 para até 31/21/2022. Este contrato está registrado na planilha, com a data de vigência nos termos do aditivo, pintada em vermelho. Além disso, também altera a tarifa e o valor do contrato. O segundo aditivo foi para ajustar o valor do contrato para empenho da própria MT Gás, mantendo a vigência para o fim de 2022. </t>
  </si>
  <si>
    <t>214580</t>
  </si>
  <si>
    <t>11</t>
  </si>
  <si>
    <t>NTS - Minuta de Contrato Interruptível (Sem contrato a registrar)</t>
  </si>
  <si>
    <t>(vazio)</t>
  </si>
  <si>
    <t>200284</t>
  </si>
  <si>
    <t>32</t>
  </si>
  <si>
    <t>TAG-Petrobras - Firme, Aditivos e renúncia parcial
Aditivos:
SEI 0878615
SEI 0878616
SEI 0878617
SEI 0878618
SEI 0878619
SEI 0878620
SEI 0878621
SEI 0878622</t>
  </si>
  <si>
    <t>200469</t>
  </si>
  <si>
    <t>47</t>
  </si>
  <si>
    <t>TBG-Gerdau - Firme</t>
  </si>
  <si>
    <t>200527</t>
  </si>
  <si>
    <t>TAG-Shell - Extraordinários, mensais</t>
  </si>
  <si>
    <t>PROCESSO</t>
  </si>
  <si>
    <t>RAIZ</t>
  </si>
  <si>
    <t>NUMERO</t>
  </si>
  <si>
    <t>ANO</t>
  </si>
  <si>
    <t>SEG</t>
  </si>
  <si>
    <t>200525</t>
  </si>
  <si>
    <t>13</t>
  </si>
  <si>
    <t>Cadastrado</t>
  </si>
  <si>
    <t>Aditivos SEI 2114917, 2114918
TAG-Potiguar - Aditivos, Extraordinários, Renúncia</t>
  </si>
  <si>
    <t>200523</t>
  </si>
  <si>
    <t>16</t>
  </si>
  <si>
    <t>Há</t>
  </si>
  <si>
    <t>200526</t>
  </si>
  <si>
    <t>50</t>
  </si>
  <si>
    <t>TAG-Proquigel - Extraordinários</t>
  </si>
  <si>
    <t>418 (Legados)</t>
  </si>
  <si>
    <t>216552</t>
  </si>
  <si>
    <t>19</t>
  </si>
  <si>
    <t>205586</t>
  </si>
  <si>
    <t>Aditivos - 1768228(minutas), 1850632 e 1883687
TAG-Proquigel - Interruptível, Aditivos</t>
  </si>
  <si>
    <t>212035</t>
  </si>
  <si>
    <t>TBG - CP03
Aditivo do TCO
Aditivos:
SEI 2723922 (19 contratos)</t>
  </si>
  <si>
    <t>10567*</t>
  </si>
  <si>
    <t>219457</t>
  </si>
  <si>
    <t>TBG Interruptível com múltiplos carregadores</t>
  </si>
  <si>
    <t>378 (Interconexão)</t>
  </si>
  <si>
    <t>201846</t>
  </si>
  <si>
    <t>2019</t>
  </si>
  <si>
    <t>21</t>
  </si>
  <si>
    <t xml:space="preserve">Tem cartas com informações referentes a interconexões, mas não conta com nenhum CST nem aditivo. </t>
  </si>
  <si>
    <t>000289</t>
  </si>
  <si>
    <t>2018</t>
  </si>
  <si>
    <t>42</t>
  </si>
  <si>
    <t>Conta com um documento referente a reuniões e projetos de interconexão, mas nenhum CST ou aditivo.</t>
  </si>
  <si>
    <t>201128</t>
  </si>
  <si>
    <t>Processo mantido apesar de TERMO DE ARQUIVAMENTO (0724184) - ERRO PROCESSUAL
Aditivo 8 ao CPAC07 (1872664) e Aditivo 9 ao CPAC07 (1872665).
Contrato TCO e SEI 1729809 citado na carta 1872711 mas pertence a outro processo e Anexo 20 do TCO no SEI 1872712</t>
  </si>
  <si>
    <t>221983</t>
  </si>
  <si>
    <t>82</t>
  </si>
  <si>
    <t>1 Aditivo</t>
  </si>
  <si>
    <t>203384</t>
  </si>
  <si>
    <t>04</t>
  </si>
  <si>
    <t>Processo 48610.203384/2018-04 retirado do bloco 418</t>
  </si>
  <si>
    <t>004675</t>
  </si>
  <si>
    <t>Processo 48610.004675/2018-11 retirado do bloco 418</t>
  </si>
  <si>
    <t>005502</t>
  </si>
  <si>
    <t>Processo 48610.005502/2018-11 retirado do bloco 418</t>
  </si>
  <si>
    <t>002387</t>
  </si>
  <si>
    <t>14</t>
  </si>
  <si>
    <t>Não localizei o contrato CONTRATO DE SERVIÇO DE TRANSPORTE EXTRAORDINÁRIO DE GÁS NATURAL QUE ENTRE SI CELEBRAM, DE UM LADO, GASOCIDENTE DO MATO GROSSO LTDA, E, DE OUTRO LADO, A ÂMBAR ENERGIALTDA, COM A INTERVENIÊNCIA DA  GASORIENTE BOLIVIANO LTDA.</t>
  </si>
  <si>
    <t>215495</t>
  </si>
  <si>
    <t>31</t>
  </si>
  <si>
    <t>Minutas para 13º e 14º aditivos ao GASENE</t>
  </si>
  <si>
    <t>211609</t>
  </si>
  <si>
    <t>74</t>
  </si>
  <si>
    <t>15º aditivo para o Malhas SE - adequação de tarifa, incluído num processo de adequação de um terminal de GNL  - PR GNL RJ</t>
  </si>
  <si>
    <t>200048</t>
  </si>
  <si>
    <t>2021.0023.05.03.01.02 - contrato já registrado entre GOM e Âmbar Energia, sem termos e sem aditivos</t>
  </si>
  <si>
    <t>223518</t>
  </si>
  <si>
    <t>09</t>
  </si>
  <si>
    <t>Minutas ARFs TAG, 12o aditivo ao contrato Malha Nordeste 12o aditivo ao contrato gasene, 4o aditivo ap Pilar Ipojuca, aditivo no 03 ao Urucu-Coari-Manaus (precisa checar onde estão as versões finais assinadas.</t>
  </si>
  <si>
    <t>226064</t>
  </si>
  <si>
    <t>10</t>
  </si>
  <si>
    <t xml:space="preserve">Minuta do 12º aditivo ao GASENE. Sem assinatura, embora tenha sido aprovado pela agência. </t>
  </si>
  <si>
    <t>220217</t>
  </si>
  <si>
    <t>15</t>
  </si>
  <si>
    <t>Mais uma minuta para o 12º aditivo do GASENE</t>
  </si>
  <si>
    <t>226066</t>
  </si>
  <si>
    <t>17</t>
  </si>
  <si>
    <t>TAG-Petrobras
4º Termo Aditivo Pilar-Pojuca (SEI 1840643) NÃO ASSINADO</t>
  </si>
  <si>
    <t>203242</t>
  </si>
  <si>
    <t>34</t>
  </si>
  <si>
    <t>NTS - Malhas SE II
15º Aditivo Assinado (SEI 2654741)
Aditivos 13 e 14 são apenas minutas
Aditivos:
SEI 2654741</t>
  </si>
  <si>
    <t>226056</t>
  </si>
  <si>
    <t>TAG-Petrobras - ARF - Malhas Nordeste
Minuta do 12º Aditivo (NÃO assinado, SEI 1840214)</t>
  </si>
  <si>
    <t>003920</t>
  </si>
  <si>
    <t>65</t>
  </si>
  <si>
    <t>SEI 0048547 Aditivo n°1 ao Contrato de Locação do Gasoduto Atalaia-Laranjeiras (GAL)</t>
  </si>
  <si>
    <t>200274</t>
  </si>
  <si>
    <t>TAG-Petrobras - GASENE
Minuta do 12º Aditivo (NÃO assinado, SEI 0577917)
Processo suspenso</t>
  </si>
  <si>
    <t>206193</t>
  </si>
  <si>
    <t>TBG-Petrobras - TCX
Minuta de Aditivo (SEI 0695705)
22º Aditivo Assinado (SEI 0999041)
23º Aditivo Assinado (SEI 1368629)
Aditivos:
SEI 0999041
SEI 1368629</t>
  </si>
  <si>
    <t>205902</t>
  </si>
  <si>
    <t>Contrato entre GOM e Âmbar, não tem aditivos</t>
  </si>
  <si>
    <t>205900</t>
  </si>
  <si>
    <t>41</t>
  </si>
  <si>
    <t>GOM-MTGÁS - Extraordinário</t>
  </si>
  <si>
    <t>205899</t>
  </si>
  <si>
    <t>GOM-Âmbar Energia - Extraordinário</t>
  </si>
  <si>
    <t>202809</t>
  </si>
  <si>
    <t>Chamada Pública TBG 01/2019. Não tem aditivos nem termos</t>
  </si>
  <si>
    <t>213498</t>
  </si>
  <si>
    <t>79</t>
  </si>
  <si>
    <t>NTS-Petrobras - Malha Sudeste
14º Aditivo Assinado (2313466)
Minuta do 13º Aditivo (NÃO assinado 1935536)</t>
  </si>
  <si>
    <t>205903</t>
  </si>
  <si>
    <t>85</t>
  </si>
  <si>
    <t>GOM-Âmbar Energia - Aditivo e Rerratificação
1º Aditivo Assinado (SEI 0749460)
Aditivos:
SEI 0749460</t>
  </si>
  <si>
    <t>213506</t>
  </si>
  <si>
    <t>87</t>
  </si>
  <si>
    <t>Contrato extraordinário entre GOM e MTGás, não tem aditivos nem termos</t>
  </si>
  <si>
    <t>210214</t>
  </si>
  <si>
    <t>92</t>
  </si>
  <si>
    <t>ANP solicita informações à Petrobras a respeito do TC</t>
  </si>
  <si>
    <t>203493</t>
  </si>
  <si>
    <t>TSB-AES - Extraordinário
Termos:
SEI 0232007</t>
  </si>
  <si>
    <t>207219</t>
  </si>
  <si>
    <t xml:space="preserve">Há </t>
  </si>
  <si>
    <t>Aditivo nº21 TCQ, Aditivo nº 19 TCO e Aditivo nº20 TCX</t>
  </si>
  <si>
    <t>203239</t>
  </si>
  <si>
    <t>Aditivo nº13 Malhas II</t>
  </si>
  <si>
    <t>215728</t>
  </si>
  <si>
    <t>Contrato de serviço de transporte extraordinário entre GOM e Âmbar (2019) - Número SEI 0375076</t>
  </si>
  <si>
    <t>203201</t>
  </si>
  <si>
    <t>23</t>
  </si>
  <si>
    <t>Minuta de contrato de transporte extraordinário entre petrobrás e TAG no Gasoduto Atalaia - Laranjeiras, mas no fim a Petrobras manifestou desinteresse em prosseguir com a negociação.</t>
  </si>
  <si>
    <t>223002</t>
  </si>
  <si>
    <t xml:space="preserve">TSB enviou, em setembro de 2019, um requerimento de encerramento de um contrato firmado com a Sulgás em 2000, cuja vigência ia até dezembro de 2019. No entanto, a minuta da carta apenas informava que a Sulgás não tinha interesse de renovar o contrato. </t>
  </si>
  <si>
    <t>213665</t>
  </si>
  <si>
    <t>48</t>
  </si>
  <si>
    <t>Petrobras comunica que declina seu direito de exclusividade remanescente nos dutos da NTS, em cumprimento ao disposto no TCC CADE Petrobrás</t>
  </si>
  <si>
    <t>214000</t>
  </si>
  <si>
    <t>51</t>
  </si>
  <si>
    <t>Minutas de Contrato de Serviço Extraordinário de entrada e saída da TBG</t>
  </si>
  <si>
    <t>221590</t>
  </si>
  <si>
    <t>TBG cobrando ANP tomada de decisão sobre tarifa</t>
  </si>
  <si>
    <t>207228</t>
  </si>
  <si>
    <t>95</t>
  </si>
  <si>
    <t>Petrobrás requereu à TAG ampliação do PR de São Sebastião do Passé.</t>
  </si>
  <si>
    <t>223185</t>
  </si>
  <si>
    <t>Contratos firmados entre TAG e Petrobrás em 2021 - um master (1862071) e um extraordinário de saída (1862072)</t>
  </si>
  <si>
    <t>213842</t>
  </si>
  <si>
    <t>96</t>
  </si>
  <si>
    <t>Aditivos 22 TCQ e 21 TCX</t>
  </si>
  <si>
    <t>010629</t>
  </si>
  <si>
    <t>2017</t>
  </si>
  <si>
    <t>62</t>
  </si>
  <si>
    <t xml:space="preserve">MINUTA de Contrato de Transporte Extraordinário de gás entre TSB e AES Uruguaiana </t>
  </si>
  <si>
    <t>001840</t>
  </si>
  <si>
    <t>94</t>
  </si>
  <si>
    <t>MINUTA negociada com o Carregador para o Aditivo ao Contrato de Transporte Firme de Gás do Novo Sistema de Transporte, Anexo 1, que tem como objetivo a descontratação das Fases 2 e 3, estabelecidas no Anexo 5 do Contrato Original, celebrado entre a TAG e o Carregador Petróleo Brasileiro
S.A. - Petrobras em 1/12/2009</t>
  </si>
  <si>
    <t>000870</t>
  </si>
  <si>
    <t>2013</t>
  </si>
  <si>
    <t>MINUTA Anexo II - Minuta do Contrato de Serviço de Transporte Firme
Lagoa Parda Vitória.DOC</t>
  </si>
  <si>
    <t>003774</t>
  </si>
  <si>
    <t>2012</t>
  </si>
  <si>
    <t>1° TERMO ADITIVO AO CONTRATO DE SERVIÇO DE TRANSPORTE FIRME DE GÁS NATURAL CELEBRADO ENTRE TRANSPORTADORA SULBRASILEIRA DE GÁS S.A. - TSB E COMPANHIA DE GÁS DO ESTADO DO RIO GRANDE DO SUL - SULGÁS, EM 17 DE FEVEREIRO DE 2012</t>
  </si>
  <si>
    <t>005751</t>
  </si>
  <si>
    <t>2011</t>
  </si>
  <si>
    <t>Volume I não traz aditivos. Volume II do Processo : Anexo 1 - Contrato de Serviço de Transporte - Gasoduto
Caraguatatuba-Taubaté Anexo 2 - Contrato de Serviço de Transporte - Gasoduto
Pilar-lpojuca
Carta TAG/DCO 0020/2016 - minutas dos Aditivos
aos Contratos de Transporte dos gasodutos GAL, GASDUC III, GASENE,
GASTAU, MALHAS II, PAULINIA-JACUTINGA, PILAR-IPOJUCA e
URUCU-MANAUS (Anexos 1 a 8), que tem por objeto modificar a Cláusula
Nona do TCG, e os Aditivos ao Segundo Contrato de Transporte Firme de Gás
Natural Malhas SE e Malhas NE (Anexos 9 e 10), que tem por objeto modificar
a Clájjsula Décima Segunda do TCG.
MINUTA DO ADITIVO No 1 AO CONTRATO DE SERVIÇO DE TRANSPORTE FIRME DE GÁS NATURAL DO GASODUTO PILAR-IPOJUCA QUE ENTRE SI CELEBRAM PETRÓLEO BRASILEIRO S.A. - PETROBRAS E A TRANSPORTADORA ASSOCIADA DE GÁS S.A. - TAG
CARTA TAG/DCO 0118/2016: 
- 5® Aditivo ao Segundo Contrato de Transporte de Gás da Malha Sudeste
Aditado e Consolidado (Anexo 1);
- 2® Aditivo ao Contrato de Serviços de Transporte de Gás Gasduc III
(Anexo 2);
-1® Aditivo ao Contrato de Serviços de Transporte de Gás GASTAU (Anexo
3);
- 2® Aditivo ao Contrato de Serviços de Transporte de Gás Paulínia -
Jacutinga (Anexo 4);
- 4® Aditivo ao Contrato de Serviços de Transporte de Gás do Novo Sistema
de Transporte (Anexo 5);
- 9® Aditivo ao Contrato de Serviços de Transporte de Gás do GASENE
(Anexo 6);
- 1® Aditivo ao Contrato de Serviços de Transporte de Gás Atalaia -
Laranjeiras (Anexo 7);
- 1® Aditivo ao Contrato de Serviços de Transporte de Gás Pilar - Ipojuca
(Anexo 8);
- 6® Aditivo ao Contrato de Serviços de Transporte de Gás da lyiàlhf
Nordeste (Anexo 9).
= i® Aditivo a© Segundo Contrato de Transporte de Gás da iíflailhia Sudeste
Aditad© e Consolidado fAnexo 1®]);
= 3° Aditivo a© Contrato d© Serviço® de Transporte de Gás Gasdyic lil
(Anexo 11);
■=■ 2° Aditivo a© Contrato d© Serviços de Transporte de Gás OASTAU (Anexo
12);
- 3° Aditivo ao Contrato de Serviços de Transporte de Gás PaulínSa -
Jacutinga (Anexo 13); '
= S° Aditivo ao Conírato. de Serviços de Transporte de Gás d© Movo Sistema
de Transporte (Anexo</t>
  </si>
  <si>
    <t>005749</t>
  </si>
  <si>
    <t>52</t>
  </si>
  <si>
    <t>- GASTAU - 
Aditivo nº 1 fl 87 do Vol III SEI 0055204: O presente Aditivo 1 tem por objeto modificar a Cláusula Nona do TCG do Contrato, que passará a ter a seg uinte redação: "CLÁUSULA NONA - SOLICITAÇÃO E PROGRAMAÇÃO DE TRANSPORTE
Aditivo nº 2 fl 92 do Vol III SEI 0055204 PARA CESSÃO DE DIREITOS OBRIGAÇÕES DECORRENTES DO CONTRATO DE SERVIÇO DE TRANSPORTE 
Aditivo nº 6 fl 218 do Vol III SEI 0055204 -  as Partes concordam em firmar o Aditivo de n° 6 com o objetivo de ajustar as regras para resolução de controvérsias, especificamente no que diz respeito a Arbitragem; e
Aditivo nº 7 fl 228 do Vol III SEI 0055204 - as Partes concordam em firmar esse Aditivo de n° 7 com o objetivo de adicionar à CLÁUSULA ONZE do Contrato situações e eventos que  veem causa a ajustes à tarifa a ser paga pelo Carregador devido a Mudança de Lei que afete as premissas, inclusive dos pontos de vista econômico e financeiro, com base no que foi acordado no Contrato,
Aditivo nº 4 fl 5 do Vol IV, SEI 0055205, as Partes concordam em firmar esse Aditivo de n® 4 com o objetivo de esclarecer que quaisquer lucros cessantes que possam ter sido incorridos pelo Transportador nos termos do Contrato em caso de Evento de Rescisão por motivo imputável ao Carregador deverão acarretar em indenizações a serem arcadas pelo Carregador.
Aditivo nº 5 fl 14 do Vol IV, SEI 0055205 as Partes concordam em firmar esse Aditivo de n° 5 com o objetivo de ajustar as regras aplicáveis à manutenção e integridade das Instalações de Transporte, que deverão garantir flexibilidade suficiente ao Transportador para realizar Manutenção Programada ou de emergência para proteger a integridade operacional ou operação segura das Instalações de Transporte.
Aditivo nº 3 fl 23 do Vol IV, SEI 0055205 as Partes concordam em firmar esse Aditivo de n° 3 com o objetivo de alterar a CLÁUSULA 20 do TCG do CONTRATO com o objetivo de esclarecer os Eventos considerados como Força Maior e os Encargos Devidos Durante a Força Maior,</t>
  </si>
  <si>
    <t>009025</t>
  </si>
  <si>
    <t>88</t>
  </si>
  <si>
    <t>Urucu-Coari-Manaus</t>
  </si>
  <si>
    <t>014735</t>
  </si>
  <si>
    <t>2010</t>
  </si>
  <si>
    <t>Em análise</t>
  </si>
  <si>
    <t>014795</t>
  </si>
  <si>
    <t>014793</t>
  </si>
  <si>
    <t>72</t>
  </si>
  <si>
    <t xml:space="preserve">Contrato de Transporte de Gás TCO - Brasil"
SEI 182038 Aditivo 1 folha 217 - A renegociação da Curva de Incremento ("Ramp-Up Curve"), ocorrida entre a TBG e a
PETROBRAS implica modificações em certas Cláusulas e condições do "Contrato de
Transporte de Gás TCO";
As Partes desejam modificar determinadas datas-marco, prazos para notificações e outros
prazos estipulados no Contrato;
A renegociação da Curva de Incremento, conforme apresentada no Anexo 1 do Aditivo N°1
ao Contrato de Transporte de Gás TCQ Brasil, e as outras condições comerciais, constantes
da Ata da Renegociação do Ramp-up, de 09/12/99, aprovada pela Diretoria da Petrobras em
06/01/00, Ata DE 4.232, item 41 - Pauta n° 31, e pelos acionistas da TBG na Assembléia
Geral Extraordinária de 29/03/00, permitiram que o presente Aditivo fosse elaborado para
refletir tal negociação; 
</t>
  </si>
  <si>
    <t>014794</t>
  </si>
  <si>
    <t>Contrato TCQ, TCX e TCO e Aditivos 1 a 5 ao TCX (vol I) - Aditivos 6 a 11 ao TCX e relatórios de simulação termo hidráulicas (vol ii), Aditivos 12 e 13 ao TCX, aditivo 13 ao TCO, Acordo de responsabilidades em relação ao ponto de entrega Itapetininga, Aditivo 15 ao TCX (vol III); Aditivos 16 a 19 ao TCX (vol iv)</t>
  </si>
  <si>
    <t>Cade o aditivo 14  TCX assinado?</t>
  </si>
  <si>
    <t>015700</t>
  </si>
  <si>
    <t>Não localizei o contrato.
Aditivo 1 ao Contrato CPAC 2007[SEI Vol 1, fl 94 do PDF], 
Aditivo 2 ao Contrato CPAC 2007 [SEI vol 1 fl. 170 do PDF],  Aditivo n° 12 ao Contrato TCQ
Aditivo n°10 ao Contrato TCO
Aditivo n° 11 ao Contrato TCX
Aditivo n° 3 ao Contrato CPAC 2007 [SEI Vol 1, fl. 176]
Aditivo n° 4 ao Contrato CPAC 2007 [SEI Vol 2 fl. 44]
Aditivo n° 5 ao Contrato CPAC 2007 [SEI Vol 2 fl. 58] ??
Aditivo n° 5 ao Contrato CPAC 2007 [SEI Vol 2 fl. 112] ??
Aditivo n° 6 ao Contrato CPAC 2007 [SEI Vol 2 fl. 123] ??
Aditivo n° 7 ao Contrato CPAC 2007 [SEI Vol 2 fl. 136] ??
Acordo Operacional [SEI Vol 1, fl. 165]
Aditivo nº 1 do Acordo Operacional [SEI Vol2, fl. 37]</t>
  </si>
  <si>
    <t>014792</t>
  </si>
  <si>
    <t>28</t>
  </si>
  <si>
    <t>014737</t>
  </si>
  <si>
    <t>38</t>
  </si>
  <si>
    <t xml:space="preserve">Contrato GASDUC III (sem assinatura) Aditivos 1 a 3 ao Gasduc III (aditivo III é aditivo de cessão de direitos e obrigações tag como cedente e nts como cessionária) (vol I); Aditivos 4 a 8 (vol ii) e aditivo 9 </t>
  </si>
  <si>
    <t>014790</t>
  </si>
  <si>
    <t>39</t>
  </si>
  <si>
    <t>Contrato Malhas SE (vol I), Aditivos 2 e 3 (vol 2), aditivos 4 a 6 e 10 e 11 (vol 3), Aditivos 7 a 9 e 12 (vol 4)</t>
  </si>
  <si>
    <t>014738</t>
  </si>
  <si>
    <t>TAG-Petrobras
Aditivos:
SEI 0063954 (1)
SEI 0063954 (2)
SEI 0063954 (3)
SEI 0063954 (4)
SEI 0063954 (5)
SEI 0063955 (6)
SEI 0063956 (7)
SEI 0063956 (8)
SEI 0063956 (9)
SEI 0063956 (10) NÃO ESTÁ ASSINADO
SEI 0063956 (11)</t>
  </si>
  <si>
    <t>014791</t>
  </si>
  <si>
    <t>83</t>
  </si>
  <si>
    <t>TAG-Petrobras - Malha Nordeste
Aditivos:
SEI 0344704 (3)
SEI 0344704 (4)
SEI 0344706 (5)
SEI 0344706 (6)
SEI 0344710 (7)
SEI 0344710 (9)
SEI 0492370 (10)
SEI 1668584 (11)</t>
  </si>
  <si>
    <t>014736</t>
  </si>
  <si>
    <t>93</t>
  </si>
  <si>
    <t>TAG-Petrobras - CPAC
PAULÍNIA-JACUTINGA
Aditivos:
SEI 0055374 (2)
SEI 0055374 (3)
SEI 0055375 (4)
SEI 0055375 (5)
SEI 0055375 (6)
SEI 0055375 (7)
SEI 0055375 (8)</t>
  </si>
  <si>
    <t>Diversos Contratos da TBG, Master e Extraordinário com múltiplos carregadores</t>
  </si>
  <si>
    <t>206192</t>
  </si>
  <si>
    <t>TBG (Master e Extraordinário) com múltiplos carregadores</t>
  </si>
  <si>
    <t>Contrato e aditivos TCO</t>
  </si>
  <si>
    <t>DATA INICIO QDC</t>
  </si>
  <si>
    <t>DATA FIM QDC</t>
  </si>
  <si>
    <t>2021.0024.05.03.01.02-01</t>
  </si>
  <si>
    <t>2021.0024.05.03.01.02</t>
  </si>
  <si>
    <t>Alteração da vigência, tarifas e valor do contrato</t>
  </si>
  <si>
    <t>2021.0024.05.03.01.02-02</t>
  </si>
  <si>
    <t>2016.0001.01.01.05.01-10</t>
  </si>
  <si>
    <t>2016.0001.01.01.05.01</t>
  </si>
  <si>
    <t>2016.0001.01.01.05.01-A08</t>
  </si>
  <si>
    <t>Adequação do Contrato CPAC 2007 ao regime de entrada e saída. Exclusão do Anexo 1 do Contrato CPAC 2007 e exclusão/alteração de algumas cláusulas. Alteração da QDC.</t>
  </si>
  <si>
    <t>2016.0001.01.01.05.01-A09</t>
  </si>
  <si>
    <t>Transportadora</t>
  </si>
  <si>
    <t>Zona de Entrega</t>
  </si>
  <si>
    <t>Capacidade Máxima</t>
  </si>
  <si>
    <t>RN2</t>
  </si>
  <si>
    <t>RJ</t>
  </si>
  <si>
    <t>NTERCONEXÃO TECAB</t>
  </si>
  <si>
    <t>AM</t>
  </si>
  <si>
    <t>TECAB</t>
  </si>
  <si>
    <t>UTGSUL</t>
  </si>
  <si>
    <t>CACIMBAS</t>
  </si>
  <si>
    <t>POJUCA</t>
  </si>
  <si>
    <t>ATALAIA</t>
  </si>
  <si>
    <t>MARECHAL DEODORO</t>
  </si>
  <si>
    <t>GUAMARÉ</t>
  </si>
  <si>
    <t>URUCU</t>
  </si>
  <si>
    <t>RJ2</t>
  </si>
  <si>
    <t>RJ4</t>
  </si>
  <si>
    <t>RJ5</t>
  </si>
  <si>
    <t>MG4</t>
  </si>
  <si>
    <t>SP1 - NTS</t>
  </si>
  <si>
    <t>SP2 - NTS</t>
  </si>
  <si>
    <t>SP3 - NTS</t>
  </si>
  <si>
    <t>SP4 -NTS</t>
  </si>
  <si>
    <t>Interconexão REPLAN</t>
  </si>
  <si>
    <t>Interconexão Cabiúnas</t>
  </si>
  <si>
    <t>TCO</t>
  </si>
  <si>
    <t>SP1 - TBG</t>
  </si>
  <si>
    <t>SP2 - TBG</t>
  </si>
  <si>
    <t>SP3 - TBG</t>
  </si>
  <si>
    <t>CPAC</t>
  </si>
  <si>
    <t>SP4 - TBG</t>
  </si>
  <si>
    <t>EMED GASCAR</t>
  </si>
  <si>
    <t>PR - UTGCAB - Cabiúnas</t>
  </si>
  <si>
    <t>PR – Guapimirim</t>
  </si>
  <si>
    <t>PR - GNL BG</t>
  </si>
  <si>
    <t>PR - UTGCA - Caraguatatuba</t>
  </si>
  <si>
    <t>PR – Guararema</t>
  </si>
  <si>
    <t>PR - Paulínia</t>
  </si>
  <si>
    <t>ID Instrumento Contratual</t>
  </si>
  <si>
    <t>ID Cluster</t>
  </si>
  <si>
    <t>Valor da QDC (mil m3/dia)</t>
  </si>
  <si>
    <t>Zona de entrega</t>
  </si>
  <si>
    <t>PE Goiana II, PE Igrassu, PE Igrassu II, PE Paulista, PE Recife, PE Jaboatão</t>
  </si>
  <si>
    <t>PE FAFEN-SE</t>
  </si>
  <si>
    <t>PE FAFEN-BA</t>
  </si>
  <si>
    <t>TECAB (PR)</t>
  </si>
  <si>
    <t>PR Guararema</t>
  </si>
  <si>
    <t>UTGCAB - Cabiúnas</t>
  </si>
  <si>
    <t>PR Paulínia</t>
  </si>
  <si>
    <t>UTGCA - Caraguatatuba</t>
  </si>
  <si>
    <t>TERMORIO I (UTE GLB)</t>
  </si>
  <si>
    <t>UTE NORTE FLUMINENSE</t>
  </si>
  <si>
    <t>TERMORIO II (CEG METROPOLITANO), GUAPIMIRIM, DUQUE DE CAXIAS</t>
  </si>
  <si>
    <t>UTE BAIXADA FLUMINENSE</t>
  </si>
  <si>
    <t>Piraí, Volta reedonda, Cidade do Aço, Barra Mansa II, Paracambi</t>
  </si>
  <si>
    <t>RESENDE II</t>
  </si>
  <si>
    <t>SÃO BRÁS DO SUAÇUI II, Barbacena</t>
  </si>
  <si>
    <t>JUIZ DE FORA</t>
  </si>
  <si>
    <t>UTE JUIZ DE FORA (IGREJINHA)</t>
  </si>
  <si>
    <t>UTE IBIRITÉ (UTE AURELIANO CHAVES)</t>
  </si>
  <si>
    <t>BETIM II, BRUMADINHO</t>
  </si>
  <si>
    <t>JACUTINGA</t>
  </si>
  <si>
    <t>UTE CUBATÃO (UTE EUZÉBIO ROCHA)</t>
  </si>
  <si>
    <t>REPLAN – Interconexão</t>
  </si>
  <si>
    <t>CABIÚNAS – Interconexão</t>
  </si>
  <si>
    <t>Ano do Contrato:</t>
  </si>
  <si>
    <t>Regime de Contratação</t>
  </si>
  <si>
    <t>Capacidade Contratada de Transporte (mil m3/dia)</t>
  </si>
  <si>
    <t xml:space="preserve">Ponto(s)/Zona(s) </t>
  </si>
  <si>
    <t>Data do Protocolo</t>
  </si>
  <si>
    <t>2023.0001.05.03.03.02</t>
  </si>
  <si>
    <t>EMED SAN MATIAS</t>
  </si>
  <si>
    <t>EMED Cuiaba</t>
  </si>
  <si>
    <t>PTE MTGás EMED Cuiabá (PE)
PTR Gasoduto Lateral Cuiabá EMED SAN MATÍAS (PR)</t>
  </si>
  <si>
    <t>PTE TermoCuiabá EMED CUIABÁ (PE)
PTR Gasoduto Lateral Cuiabá EMED SAN MATÍAS (PR)</t>
  </si>
  <si>
    <t>2023.0002.02.04.99.99</t>
  </si>
  <si>
    <t>2023.0003.02.04.99.99</t>
  </si>
  <si>
    <t>Shell Energy do Brasil Gas Ltda.</t>
  </si>
  <si>
    <t>2023.0004.02.03.02.02</t>
  </si>
  <si>
    <t>2023.0005.02.03.02.02</t>
  </si>
  <si>
    <t>2023.0006.02.03.02.02</t>
  </si>
  <si>
    <t>2023.0007.02.03.03.02</t>
  </si>
  <si>
    <t>2023.0008.02.03.03.02</t>
  </si>
  <si>
    <t>2023.0009.02.03.03.02</t>
  </si>
  <si>
    <t>2023.0010.02.03.03.02</t>
  </si>
  <si>
    <t>Replan</t>
  </si>
  <si>
    <t>2023.0011.02.03.02.02</t>
  </si>
  <si>
    <t>2023.0012.02.04.99.99</t>
  </si>
  <si>
    <t>2023.0013.02.03.02.02</t>
  </si>
  <si>
    <t>Compass Comercialização S.A</t>
  </si>
  <si>
    <t>2023.0014.02.03.02.02</t>
  </si>
  <si>
    <t>GAS BRIDGE COMERCIALIZADORA S.A.</t>
  </si>
  <si>
    <t>CDGN LOGÍSTICA S.A.</t>
  </si>
  <si>
    <t>Gerdau Açominas S/A</t>
  </si>
  <si>
    <t>2023.0020.01.04.99.99</t>
  </si>
  <si>
    <t>COMPANHIA DE GAS DO ESPIRITO SANTO - ES GAS</t>
  </si>
  <si>
    <t>3R FAZENDA BELEM S.A</t>
  </si>
  <si>
    <t>3R RIO VENTURA S.A</t>
  </si>
  <si>
    <t>PetroReconcavo</t>
  </si>
  <si>
    <t>2023.0015.01.04.99.99</t>
  </si>
  <si>
    <t>2023.0016.01.04.99.99</t>
  </si>
  <si>
    <t>2023.0017.01.04.99.99</t>
  </si>
  <si>
    <t>2023.0018.01.04.99.99</t>
  </si>
  <si>
    <t>Tradener Ltda</t>
  </si>
  <si>
    <t>2023.0019.01.03.02.02</t>
  </si>
  <si>
    <t>Emed Gascar</t>
  </si>
  <si>
    <t>2023.0021.01.01.02.02</t>
  </si>
  <si>
    <t>2023.0022.01.01.02.02</t>
  </si>
  <si>
    <t>Emed Corumbá</t>
  </si>
  <si>
    <t>2023.0023.01.01.02.02</t>
  </si>
  <si>
    <t>2023.0024.01.01.03.02</t>
  </si>
  <si>
    <t>2023.0025.01.01.03.02</t>
  </si>
  <si>
    <t>2023.0026.01.01.03.02</t>
  </si>
  <si>
    <t>2023.0027.01.01.03.02</t>
  </si>
  <si>
    <t>COMPANHIA DE GÁS DO ESTADO DO RIO GRANDE DO SUL - SULGÁS</t>
  </si>
  <si>
    <t>1858730</t>
  </si>
  <si>
    <t>1893269</t>
  </si>
  <si>
    <t>COMPANHIA PARANAENSE DE GAS COMPAGAS</t>
  </si>
  <si>
    <t>Raizen Comercializadora de Gas LTDA.</t>
  </si>
  <si>
    <t>Fronteira do Brasil com a Argentina (PR)
Uruguaiana - RS (PE)</t>
  </si>
  <si>
    <t>https://nam10.safelinks.protection.outlook.com/ap/x-59584e83/?url=https%3A%2F%2Fgovanp-my.sharepoint.com%2F%3Ax%3A%2Fg%2Fpersonal%2Flveloso_anp_gov_br%2FEZEEDtc5K3xJo1oltvJHaJkBbvwXvEl55pP8YT9p79ZWVg&amp;data=04%7C01%7Calpereira%40anp.gov.br%7C45d27458f1f14d6b964308da0dbaf30e%7C4499f4ff24a64b42b7ef124afcadc913%7C0%7C0%7C637837393827211730%7CUnknown%7CTWFpbGZsb3d8eyJWIjoiMC4wLjAwMDAiLCJQIjoiV2luMzIiLCJBTiI6Ik1haWwiLCJXVCI6Mn0%3D%7C3000&amp;sdata=7z%2BZX3T7vAI7QyKLxTTG0UkFRiCdBV7%2FR%2Bgbrzl9SA8%3D&amp;reserved=0</t>
  </si>
  <si>
    <t>DEODORO</t>
  </si>
  <si>
    <t>POJUCA II</t>
  </si>
  <si>
    <t>Petróleo Brasileiro S.A.</t>
  </si>
  <si>
    <t>CORUMBÁ</t>
  </si>
  <si>
    <t>2022.0066.01.04.99.99</t>
  </si>
  <si>
    <t>2022.0067.03.04.03.02</t>
  </si>
  <si>
    <t>2022.0068.03.04.03.02</t>
  </si>
  <si>
    <t>2022.0070.03.04.99.99</t>
  </si>
  <si>
    <t>Companhia de Gás da Bahia -Bahiagás,</t>
  </si>
  <si>
    <t>2022.0071.03.04.03.02</t>
  </si>
  <si>
    <t>2022.0072.03.04.03.02</t>
  </si>
  <si>
    <t>2022.0073.03.04.03.02</t>
  </si>
  <si>
    <t>2022.0074.03.04.03.02</t>
  </si>
  <si>
    <t>2022.0075.01.01.03.02</t>
  </si>
  <si>
    <t>2022.0076.01.01.03.02</t>
  </si>
  <si>
    <t>2022.0077.01.01.03.02</t>
  </si>
  <si>
    <t>2022.0078.01.01.03.02</t>
  </si>
  <si>
    <t>2022.0079.01.01.03.02</t>
  </si>
  <si>
    <t>2022.0080.01.01.03.02</t>
  </si>
  <si>
    <t>2022.0081.01.01.03.02</t>
  </si>
  <si>
    <t>2022.0082.01.01.03.02</t>
  </si>
  <si>
    <t>EMED Corumbá</t>
  </si>
  <si>
    <t>2022.0084.01.01.02.98</t>
  </si>
  <si>
    <t>EMED Gascar</t>
  </si>
  <si>
    <t>2022.0085.01.01.03.98</t>
  </si>
  <si>
    <t>2022.0086.01.01.03.98</t>
  </si>
  <si>
    <t>2022.0087.01.01.03.98</t>
  </si>
  <si>
    <t>2022.0088.01.01.03.98</t>
  </si>
  <si>
    <t>2022.0089.01.01.03.98</t>
  </si>
  <si>
    <t>2022.0090.01.01.03.98</t>
  </si>
  <si>
    <t>2022.0091.01.01.03.98</t>
  </si>
  <si>
    <t>2022.0092.01.01.03.98</t>
  </si>
  <si>
    <t>2022.0093.01.01.03.98</t>
  </si>
  <si>
    <t>2022.0094.01.01.03.98</t>
  </si>
  <si>
    <t>2022.0095.01.01.03.98</t>
  </si>
  <si>
    <t>2022.0096.01.01.03.02</t>
  </si>
  <si>
    <t>Companhia de Gás de santa Catarina</t>
  </si>
  <si>
    <t>2022.0100.01.03.03.05</t>
  </si>
  <si>
    <t>2022.0101.01.03.02.05</t>
  </si>
  <si>
    <t>2022.0102.01.03.02.05</t>
  </si>
  <si>
    <t>2022.0103.01.03.02.05</t>
  </si>
  <si>
    <t>2022.0104.01.03.03.05</t>
  </si>
  <si>
    <t>2022.0105.01.03.02.05</t>
  </si>
  <si>
    <t>2022.0106.01.03.02.05</t>
  </si>
  <si>
    <t>2022.0107.01.03.03.05</t>
  </si>
  <si>
    <t>2022.0108.01.03.02.05</t>
  </si>
  <si>
    <t>2022.0109.01.03.03.05</t>
  </si>
  <si>
    <t>2022.0110.01.03.03.05</t>
  </si>
  <si>
    <t>2022.0111.01.03.02.05</t>
  </si>
  <si>
    <t>2022.0112.03.04.99.99</t>
  </si>
  <si>
    <t>3R Rio Ventura S.A</t>
  </si>
  <si>
    <t>2022.0113.03.03.02.02</t>
  </si>
  <si>
    <t>2022.0114.03.04.99.99</t>
  </si>
  <si>
    <t>2022.0115.03.03.03.02</t>
  </si>
  <si>
    <t>2022.0116.03.04.99.99</t>
  </si>
  <si>
    <t>2022.0117.03.03.02.02</t>
  </si>
  <si>
    <t>2022.0118.01.02.02.98</t>
  </si>
  <si>
    <t>Galp Energia Brasil S.A</t>
  </si>
  <si>
    <t>Emed Paulínia</t>
  </si>
  <si>
    <t>2022.0119.01.02.03.98</t>
  </si>
  <si>
    <t>2022.0120.01.02.03.98</t>
  </si>
  <si>
    <t>2022.0121.01.02.03.98</t>
  </si>
  <si>
    <t>2022.0122.01.02.03.98</t>
  </si>
  <si>
    <t>2022.0123.02.02.02.98</t>
  </si>
  <si>
    <t>2022.0124.02.02.03.98</t>
  </si>
  <si>
    <t>2022.0125.02.02.03.98</t>
  </si>
  <si>
    <t>2022.0126.05.03.01.98</t>
  </si>
  <si>
    <t>2022.0127.03.04.99.99</t>
  </si>
  <si>
    <t>2022.0128.03.03.02.02</t>
  </si>
  <si>
    <t>2022.0129.03.03.03.02</t>
  </si>
  <si>
    <t>2022.0130.03.03.03.02</t>
  </si>
  <si>
    <t>2022.0131.03.03.03.02</t>
  </si>
  <si>
    <t>2022.0133.01.03.02.03</t>
  </si>
  <si>
    <t>2022.0134.01.04.99.99</t>
  </si>
  <si>
    <t>2022.0135.04.04.99.99</t>
  </si>
  <si>
    <t>Transportadora Sulbrasileira de Gás S.A. – TSB</t>
  </si>
  <si>
    <t>2022.0136.03.04.99.99</t>
  </si>
  <si>
    <t>GASCAR</t>
  </si>
  <si>
    <t xml:space="preserve"> 28/12/2020</t>
  </si>
  <si>
    <t xml:space="preserve"> 22/01/2021</t>
  </si>
  <si>
    <t>São Francisco do Conde II</t>
  </si>
  <si>
    <t>EMED San Matías (PR)
PTE TermoCuiabá (PE)</t>
  </si>
  <si>
    <t>EMED San Matías (PR)
PTE MTGás (PE)</t>
  </si>
  <si>
    <t>Uruguaiana (PR)
Uruguaiana (PE)</t>
  </si>
  <si>
    <t>Gas Bridge Comercializadora S.A.</t>
  </si>
  <si>
    <t>ID</t>
  </si>
  <si>
    <t>ZONA/PONTOS/CLUSTERS</t>
  </si>
  <si>
    <t>Tipo de Operação</t>
  </si>
  <si>
    <t>SIGLA</t>
  </si>
  <si>
    <t>CNPJ Transportadora</t>
  </si>
  <si>
    <t>Tipo</t>
  </si>
  <si>
    <t>ZONA</t>
  </si>
  <si>
    <t>ZONA + SIGLA</t>
  </si>
  <si>
    <t>FONTE</t>
  </si>
  <si>
    <t>Ponto</t>
  </si>
  <si>
    <t>Mato Grosso</t>
  </si>
  <si>
    <t>Ponto a Ponto e Saida</t>
  </si>
  <si>
    <t>TermoCuiabá</t>
  </si>
  <si>
    <t>MTGás</t>
  </si>
  <si>
    <t>Cluster</t>
  </si>
  <si>
    <t>PTR Interconexão REPLAN</t>
  </si>
  <si>
    <t>São Paulo</t>
  </si>
  <si>
    <t>Tem em NTS e TAG</t>
  </si>
  <si>
    <t>GASTAU</t>
  </si>
  <si>
    <t>LEGADOS</t>
  </si>
  <si>
    <t>MALHAS II</t>
  </si>
  <si>
    <t>MALHAS SE</t>
  </si>
  <si>
    <t>GASPAJ</t>
  </si>
  <si>
    <t>GASDUC III</t>
  </si>
  <si>
    <t>Zona</t>
  </si>
  <si>
    <t>Minas Gerais</t>
  </si>
  <si>
    <t>RJ1 - NTS</t>
  </si>
  <si>
    <t>SP4 - NTS</t>
  </si>
  <si>
    <t>REPLAN</t>
  </si>
  <si>
    <t>TBG e NTS</t>
  </si>
  <si>
    <t>Bragança Paulista</t>
  </si>
  <si>
    <t>PE-Bragança Paulista</t>
  </si>
  <si>
    <t>PE-PIRAI</t>
  </si>
  <si>
    <t>PIRAÍ</t>
  </si>
  <si>
    <t>PE-Paracambi</t>
  </si>
  <si>
    <t>Paracambi</t>
  </si>
  <si>
    <t>PE-Japeri</t>
  </si>
  <si>
    <t>Japeri I</t>
  </si>
  <si>
    <t>PE-Jacutinga</t>
  </si>
  <si>
    <t>Caçapava</t>
  </si>
  <si>
    <t>PE-Caçapava</t>
  </si>
  <si>
    <t>Guaratinguetá</t>
  </si>
  <si>
    <t>PE-Guaratinguetá</t>
  </si>
  <si>
    <t>PE-Japeri 2</t>
  </si>
  <si>
    <t>Japeri II</t>
  </si>
  <si>
    <t>PE-RESENDE 2</t>
  </si>
  <si>
    <t>Volta Redonda</t>
  </si>
  <si>
    <t>PE-Volta Redonda</t>
  </si>
  <si>
    <t>PE-Termorio 2</t>
  </si>
  <si>
    <t>Termorio II (CEG METROPOLITANO)</t>
  </si>
  <si>
    <t>PE-Termorio</t>
  </si>
  <si>
    <t>PE-REDUC-H</t>
  </si>
  <si>
    <t>PE-RIO DAS FLORES</t>
  </si>
  <si>
    <t>PE-UTEJDF</t>
  </si>
  <si>
    <t>PE-Juiz de Fora</t>
  </si>
  <si>
    <t>Barbacena</t>
  </si>
  <si>
    <t>PE-Barbacena</t>
  </si>
  <si>
    <t>São Brás do Suaçuí II</t>
  </si>
  <si>
    <t>PE-SÃO BRÁS DO SUAÇUÍ 2</t>
  </si>
  <si>
    <t>Brumadinho</t>
  </si>
  <si>
    <t>PE-Brumadinho</t>
  </si>
  <si>
    <t>REGAP</t>
  </si>
  <si>
    <t>PE-REGAP</t>
  </si>
  <si>
    <t>REGAP II</t>
  </si>
  <si>
    <t>PE-REGAP 2</t>
  </si>
  <si>
    <t>Betim II</t>
  </si>
  <si>
    <t>PE-Betim</t>
  </si>
  <si>
    <t>PE-UTE Ibirité</t>
  </si>
  <si>
    <t>PE-UTE Baixada Fluminense</t>
  </si>
  <si>
    <t>PE-DCAXIAS</t>
  </si>
  <si>
    <t>Duque de Caxias</t>
  </si>
  <si>
    <t>R-RD-6711 (TECAB)</t>
  </si>
  <si>
    <t>PE-UTE Norte Fluminense</t>
  </si>
  <si>
    <t>PE-UTE MACAÉ MERCHANT</t>
  </si>
  <si>
    <t>PE-Guapimirim</t>
  </si>
  <si>
    <t>Guapimirim</t>
  </si>
  <si>
    <t xml:space="preserve">PE-Barra Mansa 2 </t>
  </si>
  <si>
    <t>Barra Mansa II</t>
  </si>
  <si>
    <t>Capuava</t>
  </si>
  <si>
    <t>PE-Capuava</t>
  </si>
  <si>
    <t>PE-Cidade do Aço</t>
  </si>
  <si>
    <t>Cidade do Aço</t>
  </si>
  <si>
    <t>Cruzeiro</t>
  </si>
  <si>
    <t>PE-Cruzeiro</t>
  </si>
  <si>
    <t>Lorena</t>
  </si>
  <si>
    <t>PE-Lorena</t>
  </si>
  <si>
    <t>PINDAMONHANGABA II</t>
  </si>
  <si>
    <t>PE-PINDA2</t>
  </si>
  <si>
    <t>PE-RECAP2</t>
  </si>
  <si>
    <t>PE-REVAP2</t>
  </si>
  <si>
    <t>São José dos Campos</t>
  </si>
  <si>
    <t>PE-São José dos Campos</t>
  </si>
  <si>
    <t>SUZANO</t>
  </si>
  <si>
    <t>PE-SUZANO</t>
  </si>
  <si>
    <t>TAUBATÉ</t>
  </si>
  <si>
    <t>PE-TAUBATÉ</t>
  </si>
  <si>
    <t>São Bernardo do Campo II</t>
  </si>
  <si>
    <t>PE-São Bernardo do Campo 2</t>
  </si>
  <si>
    <t>PE-RPBC</t>
  </si>
  <si>
    <t>PE-UTE Cubatão</t>
  </si>
  <si>
    <t>São Bernardo do Campo</t>
  </si>
  <si>
    <t>PE-São Bernardo do Campo</t>
  </si>
  <si>
    <t>PE-Cubatão</t>
  </si>
  <si>
    <t>Bahia</t>
  </si>
  <si>
    <t>igual a EVF MANATI</t>
  </si>
  <si>
    <t>Rio Grande do Norte</t>
  </si>
  <si>
    <t>Ceará</t>
  </si>
  <si>
    <t>Espírito Santo</t>
  </si>
  <si>
    <t>Amazonas</t>
  </si>
  <si>
    <t>Alagoas</t>
  </si>
  <si>
    <t>Deodoro</t>
  </si>
  <si>
    <t>https://media.ntag.com.br/uploads/2021/07/1.-Tabelas.pdf</t>
  </si>
  <si>
    <t>Sergipe</t>
  </si>
  <si>
    <t>GASENE - Norte</t>
  </si>
  <si>
    <t>GASENE - Sul</t>
  </si>
  <si>
    <t>Malha Nordeste</t>
  </si>
  <si>
    <t>Pilar-Ipojuca</t>
  </si>
  <si>
    <t>Paraíba</t>
  </si>
  <si>
    <t>RJ1 - TAG</t>
  </si>
  <si>
    <t>SE1</t>
  </si>
  <si>
    <t>AL1</t>
  </si>
  <si>
    <t>Pernambuco</t>
  </si>
  <si>
    <t>PB1</t>
  </si>
  <si>
    <t>Aracruz, Barra do Riacho, VB - 10</t>
  </si>
  <si>
    <t>Rio Largo</t>
  </si>
  <si>
    <t>PE Rio Largo</t>
  </si>
  <si>
    <t>Ielmo Marinho</t>
  </si>
  <si>
    <t>PE Ielmo Marinho</t>
  </si>
  <si>
    <t>Macaíba</t>
  </si>
  <si>
    <t>PE Macaiba</t>
  </si>
  <si>
    <t>Goianinha</t>
  </si>
  <si>
    <t>PE Goianinha</t>
  </si>
  <si>
    <t>PE Codajás</t>
  </si>
  <si>
    <t>PE Coari</t>
  </si>
  <si>
    <t>PE Anori</t>
  </si>
  <si>
    <t>PE Anamã</t>
  </si>
  <si>
    <t>PE Caapiranga</t>
  </si>
  <si>
    <t>PE Manacapuru</t>
  </si>
  <si>
    <t>PE Iranduba</t>
  </si>
  <si>
    <t>PE UTE Aparecida</t>
  </si>
  <si>
    <t>PE UTE Mauá</t>
  </si>
  <si>
    <t>Barra do Riacho</t>
  </si>
  <si>
    <t>Aracruz</t>
  </si>
  <si>
    <t>VB-10</t>
  </si>
  <si>
    <t>UTE Chesf</t>
  </si>
  <si>
    <t>PE UTE CHESF</t>
  </si>
  <si>
    <t>Camaçari Manati</t>
  </si>
  <si>
    <t>Candeias- Manati</t>
  </si>
  <si>
    <t>PE Camaçari-Manati</t>
  </si>
  <si>
    <t>PE Candeias-Manati</t>
  </si>
  <si>
    <t>Camaçari Residual</t>
  </si>
  <si>
    <t>Candeias- Residual</t>
  </si>
  <si>
    <t>PE Camaçari-Residual</t>
  </si>
  <si>
    <t>PE Candeias-Residual</t>
  </si>
  <si>
    <t>FAFEN-BA</t>
  </si>
  <si>
    <t>RLAM 6''</t>
  </si>
  <si>
    <t>PE RLAM 6''</t>
  </si>
  <si>
    <t>RLAM 10'' TermoBahia</t>
  </si>
  <si>
    <t>PE TermoBahia</t>
  </si>
  <si>
    <t>UPGN Candeias</t>
  </si>
  <si>
    <t>RLAM 14''</t>
  </si>
  <si>
    <t>PE RLAM 14''</t>
  </si>
  <si>
    <t>Cexis</t>
  </si>
  <si>
    <t>Aratu Residual</t>
  </si>
  <si>
    <t>PE Aratu-Residual</t>
  </si>
  <si>
    <t>Aratu Manati</t>
  </si>
  <si>
    <t>PE Aratu-Manati</t>
  </si>
  <si>
    <t>Fazenda Araçás</t>
  </si>
  <si>
    <t>PE Araçás</t>
  </si>
  <si>
    <t>Fazenda Bálsamo</t>
  </si>
  <si>
    <t>PE Fazenda Bálsamo</t>
  </si>
  <si>
    <t>Fazenda Alvorada</t>
  </si>
  <si>
    <t>PE Fazenda Alvorada</t>
  </si>
  <si>
    <t>Estância</t>
  </si>
  <si>
    <t>PE Estância</t>
  </si>
  <si>
    <t>Águas Claras</t>
  </si>
  <si>
    <t>PE Águas Claras</t>
  </si>
  <si>
    <t>Itaporanga</t>
  </si>
  <si>
    <t>PE Itaporanga</t>
  </si>
  <si>
    <t>São Miguel dos Campos</t>
  </si>
  <si>
    <t>PE São Miguel do Campos</t>
  </si>
  <si>
    <t>Penedo</t>
  </si>
  <si>
    <t>PE Penedo</t>
  </si>
  <si>
    <t>Suape</t>
  </si>
  <si>
    <t>PE Suape</t>
  </si>
  <si>
    <t>UTE Termopernambuco</t>
  </si>
  <si>
    <t>RNEST</t>
  </si>
  <si>
    <t>PE Marechal Deodoro (UPGN Pilar)</t>
  </si>
  <si>
    <t>Mamanguape</t>
  </si>
  <si>
    <t>PE Mamanguape</t>
  </si>
  <si>
    <t>Cabo</t>
  </si>
  <si>
    <t>PE Cabo</t>
  </si>
  <si>
    <t>Pedras de fogo</t>
  </si>
  <si>
    <t>PE Pedras de Fogo</t>
  </si>
  <si>
    <t>Igarassu I</t>
  </si>
  <si>
    <t>PE Igarassu</t>
  </si>
  <si>
    <t>Igarassu II</t>
  </si>
  <si>
    <t>PE Igarassu II</t>
  </si>
  <si>
    <t>Paulista</t>
  </si>
  <si>
    <t>PE Paulista</t>
  </si>
  <si>
    <t>Recife</t>
  </si>
  <si>
    <t>PE Recife</t>
  </si>
  <si>
    <t>Santa Rita J.P</t>
  </si>
  <si>
    <t>PE Santa Rita-João Pessoa</t>
  </si>
  <si>
    <t>Mossoró</t>
  </si>
  <si>
    <t>Fazenda Belém</t>
  </si>
  <si>
    <t>Pacajus</t>
  </si>
  <si>
    <t>PE Pacajus</t>
  </si>
  <si>
    <t>Aquiraz</t>
  </si>
  <si>
    <t>PE Aquiraz</t>
  </si>
  <si>
    <t>Fortaleza</t>
  </si>
  <si>
    <t>PE Fortaleza</t>
  </si>
  <si>
    <t>Caucaia</t>
  </si>
  <si>
    <t>PE Caucaia</t>
  </si>
  <si>
    <t>UTE José de Alencar</t>
  </si>
  <si>
    <t>PE UTE José de Alencar</t>
  </si>
  <si>
    <t>Pecém</t>
  </si>
  <si>
    <t>PE Pecém</t>
  </si>
  <si>
    <t>Aracati</t>
  </si>
  <si>
    <t>PE Aracati</t>
  </si>
  <si>
    <t>UTE Termofortaleza</t>
  </si>
  <si>
    <t>FAFEN-SE</t>
  </si>
  <si>
    <t>Mucuri</t>
  </si>
  <si>
    <t>PE Mucuri</t>
  </si>
  <si>
    <t>Eunápolis</t>
  </si>
  <si>
    <t>PE Eunapólis</t>
  </si>
  <si>
    <t>Itabuna</t>
  </si>
  <si>
    <t>PE Itabuna</t>
  </si>
  <si>
    <t>São Mateus</t>
  </si>
  <si>
    <t>PE São Mateus</t>
  </si>
  <si>
    <t>Veracel</t>
  </si>
  <si>
    <t>PE Veracel</t>
  </si>
  <si>
    <t>UTE Linhares</t>
  </si>
  <si>
    <t>Linhares</t>
  </si>
  <si>
    <t>PE Linhares</t>
  </si>
  <si>
    <t>Vale</t>
  </si>
  <si>
    <t>PE Vale</t>
  </si>
  <si>
    <t>Vitória</t>
  </si>
  <si>
    <t>PE Vitória</t>
  </si>
  <si>
    <t>Campos</t>
  </si>
  <si>
    <t>Cachoeiro</t>
  </si>
  <si>
    <t>PE Cachoeiro do Itapemirim</t>
  </si>
  <si>
    <t>Viana</t>
  </si>
  <si>
    <t>PE Viana</t>
  </si>
  <si>
    <t>Anchieta</t>
  </si>
  <si>
    <t>PE Anchieta</t>
  </si>
  <si>
    <t>PE Aparecida</t>
  </si>
  <si>
    <t>PE Mauá</t>
  </si>
  <si>
    <t>Goiana II</t>
  </si>
  <si>
    <t>PE Goiana II</t>
  </si>
  <si>
    <t>Termoaçu</t>
  </si>
  <si>
    <t>SDV 02</t>
  </si>
  <si>
    <t>Interconexão SDV-02</t>
  </si>
  <si>
    <t>Catu</t>
  </si>
  <si>
    <t>PE Catu</t>
  </si>
  <si>
    <t>Jaboatão</t>
  </si>
  <si>
    <t>PE Jaboatão</t>
  </si>
  <si>
    <t>Santa Rita G.C</t>
  </si>
  <si>
    <t>PE Santa Rita-Campina Grande</t>
  </si>
  <si>
    <t>Caboto Dow-Química</t>
  </si>
  <si>
    <t>PE Caboto (Dow-Química)</t>
  </si>
  <si>
    <t>Aracaju</t>
  </si>
  <si>
    <t>PE Aracaju</t>
  </si>
  <si>
    <t>Carmópolis II- SERGÁS</t>
  </si>
  <si>
    <t>Carmópolis II- UOSEAL</t>
  </si>
  <si>
    <t>FAFEN-SERGÁS</t>
  </si>
  <si>
    <t>Manguinhos</t>
  </si>
  <si>
    <t>PE Manguinhos</t>
  </si>
  <si>
    <t>Socorro</t>
  </si>
  <si>
    <t>PE Socorro</t>
  </si>
  <si>
    <t>Estação KM 370 (TermoCeará)</t>
  </si>
  <si>
    <t>Mato Grosso do Sul</t>
  </si>
  <si>
    <t>Gascar</t>
  </si>
  <si>
    <t>Saída e Entrada</t>
  </si>
  <si>
    <t>GUARAREMA (INTERCONEXÃO)</t>
  </si>
  <si>
    <t>Santa Catarina</t>
  </si>
  <si>
    <t>PTE EMED Corumbá</t>
  </si>
  <si>
    <t>TCQ</t>
  </si>
  <si>
    <t>TCX</t>
  </si>
  <si>
    <t>CPAC 07(Paulínia-Canoas)</t>
  </si>
  <si>
    <t>Paraná</t>
  </si>
  <si>
    <t>Rio Grande do Sul</t>
  </si>
  <si>
    <t>Campo Grande</t>
  </si>
  <si>
    <t>https://www.tbg.com.br/informa%C3%A7%C3%B5es-t%C3%A9cnicas-do-gasoduto</t>
  </si>
  <si>
    <t>Três Lagoas (UTE)</t>
  </si>
  <si>
    <t>Valparaíso</t>
  </si>
  <si>
    <t>Bilac</t>
  </si>
  <si>
    <t>Guaiçara</t>
  </si>
  <si>
    <t>Iacanga</t>
  </si>
  <si>
    <t>Ibitinga</t>
  </si>
  <si>
    <t>Boa Esperança do Sul</t>
  </si>
  <si>
    <t>São Carlos</t>
  </si>
  <si>
    <t>Rio Claro</t>
  </si>
  <si>
    <t>Limeira</t>
  </si>
  <si>
    <t>Americana</t>
  </si>
  <si>
    <t>Nova Veneza</t>
  </si>
  <si>
    <t>Várzea do Cedro</t>
  </si>
  <si>
    <t>Igrejinha</t>
  </si>
  <si>
    <t>Araricá</t>
  </si>
  <si>
    <t>Cachoeirinha</t>
  </si>
  <si>
    <t>Canoas UTE</t>
  </si>
  <si>
    <t>REFAP</t>
  </si>
  <si>
    <t>São Pedro de Alcântara</t>
  </si>
  <si>
    <t>Tubarão</t>
  </si>
  <si>
    <t>Urussanga</t>
  </si>
  <si>
    <t>Joinville</t>
  </si>
  <si>
    <t xml:space="preserve">Guaramirim </t>
  </si>
  <si>
    <t>Gaspar</t>
  </si>
  <si>
    <t>Brusque</t>
  </si>
  <si>
    <t>Tijucas</t>
  </si>
  <si>
    <t>Gemini</t>
  </si>
  <si>
    <t>Sumaré</t>
  </si>
  <si>
    <t>Campinas</t>
  </si>
  <si>
    <t>Indaiatuba</t>
  </si>
  <si>
    <t>Itu</t>
  </si>
  <si>
    <t>Porto Feliz</t>
  </si>
  <si>
    <t>Araçoiaba da Serra</t>
  </si>
  <si>
    <t>Campo Largo</t>
  </si>
  <si>
    <t>Araucária CIC</t>
  </si>
  <si>
    <t>Araucária UTE</t>
  </si>
  <si>
    <t>REPAR</t>
  </si>
  <si>
    <t>Jaguaríuna</t>
  </si>
  <si>
    <t>Itatiba</t>
  </si>
  <si>
    <t xml:space="preserve">Guararema </t>
  </si>
  <si>
    <t>Tem ponto de entrada e ponto de saída chamado Canoas</t>
  </si>
  <si>
    <t>Itapetininga</t>
  </si>
  <si>
    <t>Itirapina</t>
  </si>
  <si>
    <t>Três Lagoas (UFN III)</t>
  </si>
  <si>
    <t>Triunfo</t>
  </si>
  <si>
    <t>Capacidade Física de Entrega</t>
  </si>
  <si>
    <t>SP1 -NTS</t>
  </si>
  <si>
    <t>SP2 -NTS</t>
  </si>
  <si>
    <t>SP2 -TBG</t>
  </si>
  <si>
    <t>SP3 -TBG</t>
  </si>
  <si>
    <t>SP4 -TBG</t>
  </si>
  <si>
    <t>pág 1</t>
  </si>
  <si>
    <t>págs 3, 57 e 175</t>
  </si>
  <si>
    <t>págs 5  e  16</t>
  </si>
  <si>
    <t>págs 144  e  154</t>
  </si>
  <si>
    <t>págs 5 e 18</t>
  </si>
  <si>
    <t>págs 51  e  61</t>
  </si>
  <si>
    <t>págs 5 e 16</t>
  </si>
  <si>
    <t>págs 6 e 19</t>
  </si>
  <si>
    <t>págs 53  e  63</t>
  </si>
  <si>
    <t>págs 138 e 148</t>
  </si>
  <si>
    <t>págs 6 e 18</t>
  </si>
  <si>
    <t>págs 3, 109 e 237</t>
  </si>
  <si>
    <t>págs 5, 109 e 279</t>
  </si>
  <si>
    <t>Data de Vencimento [Envio]</t>
  </si>
  <si>
    <t>Status</t>
  </si>
  <si>
    <t>vencido</t>
  </si>
  <si>
    <t>Obs. 2</t>
  </si>
  <si>
    <t>2016.0002.01.01.05.01</t>
  </si>
  <si>
    <t>Fronteira Bolívia-Brasil, perto de Puerto Suarez, Bolívia e Corumbá, Brasil (Recebimento)</t>
  </si>
  <si>
    <t>Corumbá, Campo Grande, Três Lagoas,Araçatuba, Americana, Limeira, Rio Claro, São Carlos, Araraquara/Matão, Jaguariúna, Itatiba, Guararema, Sumaré, Campinas, Itu, Tatuí, Guapiara, Campo Largo, Araucária/Ponta Grossa, Araucária/Curitiba, Rio Branco do Sul, Fazenda Rio Grande, Joinville, Guaramirim, Blumenau/Gaspar, Brusque, Tijucas, São José, São Martinho, Tubarão, Cocal do Sul, Nova Veneza, Canoas, Cachoeirinha, Sapiranga, Várzea do Cedro, Cambará do Sul</t>
  </si>
  <si>
    <t>p. 187</t>
  </si>
  <si>
    <t>2016.0005.02.01.05.01-A15</t>
  </si>
  <si>
    <t>GASODUTO JAPERI-REDUC:
Ponto de Recebimento/Interconexão:
Japeri, Campos Elíseos</t>
  </si>
  <si>
    <t>GASODUTO JAPERI-REDUC:
Ponto de Entrega/Interconexão:
Interconexão Japeri, Interconexão Campos Elíseos, Japeri II, UTE Baixada Fluminense, Duque de Caxias - CEG, Termorio I, Termorio II, Barra Mansa II, Resende II, Paracambi, Piraí, Volta Redonda, Japeri, REDUC, Caçapava, Cruzeiro, Lorena, Pindamonhangaba II, São José dos Campos, Taubaté, Bragança Paulista, REVAP II</t>
  </si>
  <si>
    <t>GASODUTO GASPAL II:
Ponto de Interconexão/Recebimento:
Guarema</t>
  </si>
  <si>
    <t>GASODUTO GASPAL II:
Ponto de Interconexão/Entrega:
ECGM, Suzano, Capuava, RECAP II, Cidade do Aço</t>
  </si>
  <si>
    <t>GASODUTO GASAN II:
Ponto de Interconexão/Recebimento:
ECGM, EBC</t>
  </si>
  <si>
    <t>GASODUTO GASAN II:
Ponto de Interconexão/Entrega:
ESBC, EBC, RPBC, São Bernardo do Campo, UTE Cubatão, São Bernardo do Campo II</t>
  </si>
  <si>
    <t>SISTEMA GASBEL:
Ponto de Interconexão/Recebimento:
Volta Redonda, Anel de Gás Residual da REDUC</t>
  </si>
  <si>
    <t>SISTEMA GASBEL:
Ponto de Interconexão/Entrega:
Rio das Flores, Juiz de Fora (Chapéu D'uvas), UTE Juiz de Fora, Barbacena, REGAP II, São Brás do Suaçuí II, Brumadinho, Betim II, UTE IBIRITÉ (Aureliano Chaves), Interconexão Queluzito</t>
  </si>
  <si>
    <t>2016.0007.02.01.05.01</t>
  </si>
  <si>
    <t>Interconexão REPLAN (Recebimento)</t>
  </si>
  <si>
    <t>Aelson colocou data de início QDC distinta (15/01/2010), mas não consegui encontrar esta data</t>
  </si>
  <si>
    <t>Jacutinga (Entrega), Jacutinga II (Entrega)</t>
  </si>
  <si>
    <t>2016.0008.03.01.05.01</t>
  </si>
  <si>
    <t>Trecho Sul 1 e 2 (PONTO DE ENTREGA)
PE Vitória, PE CVRD, PE Campos, PE Cachoeiro do Itapemirim, PE Viana, PE Anchieta, TECAB</t>
  </si>
  <si>
    <t>Trecho Sul 1 e 2 (PONTO DE ENTREGA)
Pontos de Entrega (Trecho Sul + Trecho Norte)
Campos, Cachoeiro de Itapemirim, Viana, Anchieta (Samarco), Vitória, CVRD, Mucuri, Eunápolis, Itabuna, TECAB, Catu</t>
  </si>
  <si>
    <t>Trecho Sul 1 e 2 (PONTO DE RECEPÇÃO)
ETC Cacimbas, SDV-02 (km 17 do Cacimbas-Vitória), TECAB, UTGU</t>
  </si>
  <si>
    <t>Trecho Sul 1 e 2 (PONTO DE RECEPÇÃO)
Pontos de Recepção (Trecho Sul + Trecho Norte)
ETC Cacimbas, UTGU, TECAB, SDV-02 (km 17 do Cacimbas-Vitória)</t>
  </si>
  <si>
    <t>Condicionado à construção das ECOMPs de Piúma e Aracruz (15/07/2010)</t>
  </si>
  <si>
    <t>Trecho Norte (PONTO DE ENTREGA)
PE Mucuri, PE Eunápolis, PE Itabuna, Catu</t>
  </si>
  <si>
    <t>Amplia para 20mm quando houver a construção das ECOMP São Mateus, Itapebi, Itajuipe e Tancredo Neves
OBS.: a meu ver, nesse momento não estava nem em funcionamento; faz mais sentido remover</t>
  </si>
  <si>
    <t>Trecho Norte (PONTO DE ENTREGA)
Pontos de Entrega (Trecho Sul + Trecho Norte)
Campos, Cachoeiro de Itapemirim, Viana, Anchieta (Samarco), Vitória, CVRD, Mucuri, Eunápolis, Itabuna, TECAB, Catu</t>
  </si>
  <si>
    <t>Trecho Norte (PONTO DE RECEPÇÃO)
-</t>
  </si>
  <si>
    <t>Trecho Norte (PONTO DE RECEPÇÃO)
Pontos de Recepção (Trecho Sul + Trecho Norte)
ETC Cacimbas, UTGU, TECAB, SDV-02 (km 17 do Cacimbas-Vitória)</t>
  </si>
  <si>
    <t>2016.0008.03.01.05.01-A03</t>
  </si>
  <si>
    <t>5.1.1 A data de inicio da prestação do Serviço de Transporte Firme para o Trecho Norte será eficaz a partir de 01 de maio de 2010 ("Data de Início da Operação Comercial do Trecho Norte"), assim estabelecida pelas Partes, nos termos da Cláusula Quarta do presente Contrato.
Alterado o ponto de Entrega</t>
  </si>
  <si>
    <t>Trecho Norte (PONTO DE ENTREGA)
Pontos de Entrega (Trecho Sul + Trecho Norte)
Campos, Cachoeiro de Itapemirim, Viana, Anchieta (Samarco), Vitória, VALE, Mucuri, Eunápolis, Itabuna, TECAB, Catu, SDV-02 (km 17 do trecho Cacimbas-Vitória)</t>
  </si>
  <si>
    <t>Capacidade condicionada à entrada de operação da ECOMP de Prado</t>
  </si>
  <si>
    <t>Capacidade condicionada à entrada de operação da ECOMP de Prado
Alterado o ponto de Entrega</t>
  </si>
  <si>
    <t>Capacidade condicionada à entrada de operação da ECOMP de São Mateus, Itapebi, Itajuipe, Tancredo Neves
(Não encontrados no SIMP)</t>
  </si>
  <si>
    <t>OBS.: O Aditivo foi ASSINADO no dia 01/05/2010
Alterado o Ponto de Entrega</t>
  </si>
  <si>
    <t>Trecho Sul 1 e 2 (PONTO DE ENTREGA)
PE Vitória, PE Vale, SDV-02 (km 17 do Cacimbas-Vitória), PE Campos, PE Cachoeiro do Itapemirim, PE Viana, PE Anchieta, TECAB</t>
  </si>
  <si>
    <t>Trecho Sul 1 e 2 (PONTO DE ENTREGA)
Pontos de Entrega (Trecho Sul + Trecho Norte)
Campos, Cachoeiro de Itapemirim, Viana, Anchieta (Samarco), Vitória, VALE, Mucuri, Eunápolis, Itabuna, TECAB, Catu, SDV-02 (km 17 do trecho Cacimbas-Vitória)</t>
  </si>
  <si>
    <t>2016.0008.03.01.05.01-A04</t>
  </si>
  <si>
    <t>Aditivo 4 foi assinado em 2 de setembro de 2011 (depois da primeira data incial)
Alteração do Cluster de Recepção e Entrega
Desta forma, o aditivo 4, neste momento, ainda não havia alterado o contrato.</t>
  </si>
  <si>
    <t>Trecho Norte (PONTO DE RECEPÇÃO)
CATU</t>
  </si>
  <si>
    <t>Capacidade condicionada à entrada de operação da ECOMP de Prado
Alteração do Cluster de Recepção e Entrega</t>
  </si>
  <si>
    <t>Trecho Norte (PONTO DE RECEPÇÃO)
Pontos de Recepção (Trecho Sul + Trecho Norte)
ETC Cacimbas, UTG Sul Capixaba, TECAB, SDV-02 (km 17 do Cacimbas-Vitória), Catu</t>
  </si>
  <si>
    <t>Trecho Norte (PONTO DE ENTREGA)
Pontos de Entrega (Trecho Sul + Trecho Norte)
Campos, Cachoeiro de Itapemirim, Viana, Anchieta (Samarco), Vitória, VALE, Mucuri, Eunápolis, Itabuna, TECAB, Catu, SDV-02 (km 17 do trecho Cacimbas-Vitória), UTE Linhares, Linhares</t>
  </si>
  <si>
    <t>Capacidade condicionada à entrada de operação da ECOMP de São Mateus, Itapebi, Itajuipe, Tancredo Neves
Alteração do Cluster de Recepção e Entrega
(ECOMPs não estão cadastradas no SIMP)</t>
  </si>
  <si>
    <t>Aditivo 4 foi assinado em 2 de setembro de 2011 (depois da primeira data incial).
Alteração do Cluster de Recepção e Entrega</t>
  </si>
  <si>
    <t>Trecho Sul 1 e 2 (PONTO DE ENTREGA)
PE Vitória, PE Vale, SDV-02 (km 17 do Cacimbas-Vitória), UTE Linhares, PE Linhares, PE Campos, PE Cachoeiro do Itapemirim, PE Viana, PE Anchieta, TECAB</t>
  </si>
  <si>
    <t>Trecho Sul 1 e 2 (PONTO DE RECEPÇÃO)
Pontos de Recepção (Trecho Sul + Trecho Norte)
ETC Cacimbas, UTG Sul Capixaba, TECAB, SDV-02 (km 17 do Cacimbas-Vitória), Catu</t>
  </si>
  <si>
    <t>Trecho Sul 1 e 2 (PONTO DE RECEPÇÃO)
ETC Cacimbas, SDV-02 (km 17 do Cacimbas-Vitória), TECAB, UTG Sul Capixaba</t>
  </si>
  <si>
    <t>Trecho Sul 1 e 2 (PONTO DE ENTREGA)
Pontos de Entrega (Trecho Sul + Trecho Norte)
Campos, Cachoeiro de Itapemirim, Viana, Anchieta (Samarco), Vitória, VALE, Mucuri, Eunápolis, Itabuna, TECAB, Catu, SDV-02 (km 17 do trecho Cacimbas-Vitória), UTE Linhares, Linhares</t>
  </si>
  <si>
    <t>2016.0008.03.01.05.01-A05</t>
  </si>
  <si>
    <t>Alteração passa a valer a partir da data de assinatura.
Muda apenas o ponto de entrega (VERACEL)
Aditivo 5 assinado em 24/10/2011</t>
  </si>
  <si>
    <t>Trecho Norte (PONTO DE ENTREGA)
PE Mucuri, PE Eunápolis, PE Itabuna, Catu, VERACEL</t>
  </si>
  <si>
    <t>Trecho Norte (PONTO DE ENTREGA)
Pontos de Entrega (Trecho Sul + Trecho Norte)
Campos, Cachoeiro de Itapemirim, Viana, Anchieta (Samarco), Vitória, VALE, Mucuri, Eunápolis, Itabuna, TECAB, Catu, SDV-02 (km 17 do trecho Cacimbas-Vitória), UTE Linhares, Linhares, VERACEL</t>
  </si>
  <si>
    <t>Trecho Sul 1 e 2 (PONTO DE ENTREGA)
Pontos de Entrega (Trecho Sul + Trecho Norte)
Campos, Cachoeiro de Itapemirim, Viana, Anchieta (Samarco), Vitória, VALE, Mucuri, Eunápolis, Itabuna, TECAB, Catu, SDV-02 (km 17 do trecho Cacimbas-Vitória), UTE Linhares, Linhares, VERACEL</t>
  </si>
  <si>
    <t>2016.0008.03.01.05.01-A06</t>
  </si>
  <si>
    <t>Alteração passa a valer a partir da data de assinatura.
Muda apenas o ponto de entrega (BR/UFN-IV, São Mateus)
Aditivo assinado 29/05/2013</t>
  </si>
  <si>
    <t>Trecho Norte (PONTO DE ENTREGA)
PE Mucuri, PE Eunápolis, PE Itabuna, Catu, VERACEL, São Mateus</t>
  </si>
  <si>
    <t>Trecho Norte (PONTO DE ENTREGA)
Pontos de Entrega (Trecho Sul + Trecho Norte)
Campos, Cachoeiro de Itapemirim, Viana, Anchieta (Samarco), Vitória, VALE, Mucuri, Eunápolis, Itabuna, TECAB, Catu, SDV-02 (km 17 do trecho Cacimbas-Vitória), UTE Linhares, Linhares, VERACEL, BR/UFN-IV, São Mateus</t>
  </si>
  <si>
    <t>Trecho Sul 1 e 2 (PONTO DE ENTREGA)
PE Vitória, PE Vale, SDV-02 (km 17 do Cacimbas-Vitória), UTE Linhares, PE Linhares, PE BR/UFN-IV, PE Campos, PE Cachoeiro do Itapemirim, PE Viana, PE Anchieta, TECAB</t>
  </si>
  <si>
    <t>Trecho Sul 1 e 2 (PONTO DE ENTREGA)
Pontos de Entrega (Trecho Sul + Trecho Norte)
Campos, Cachoeiro de Itapemirim, Viana, Anchieta (Samarco), Vitória, VALE, Mucuri, Eunápolis, Itabuna, TECAB, Catu, SDV-02 (km 17 do trecho Cacimbas-Vitória), UTE Linhares, Linhares, VERACEL, BR/UFN-IV, São Mateus</t>
  </si>
  <si>
    <t>2016.0008.03.01.05.01-A07</t>
  </si>
  <si>
    <t>Alteração passa a valer a partir da data de assinatura.
Inclui o ponto de recepção (ESSP)
Aditivo 7 assinado em 20/12/2013</t>
  </si>
  <si>
    <t>Trecho Norte (PONTO DE RECEPÇÃO)
CATU, ESSP (?)</t>
  </si>
  <si>
    <t>Trecho Norte (PONTO DE RECEPÇÃO)
Pontos de Recepção (Trecho Sul + Trecho Norte)
ETC Cacimbas, UTG Sul Capixaba, TECAB, SDV-02 (km 17 do Cacimbas-Vitória), Catu, ESSP</t>
  </si>
  <si>
    <t>Trecho Sul 1 e 2 (PONTO DE RECEPÇÃO)
Pontos de Recepção (Trecho Sul + Trecho Norte)
ETC Cacimbas, UTG Sul Capixaba, TECAB, SDV-02 (km 17 do Cacimbas-Vitória), Catu, ESSP</t>
  </si>
  <si>
    <t>2016.0010.03.01.05.01</t>
  </si>
  <si>
    <t>(PONTO DE RECEPÇÃO)
Atalaia, Guamaré I - Nordestão, Guamaré II - GASFOR, Marechal Deodoro, Pojuca, São Francisco do Conde</t>
  </si>
  <si>
    <t>?</t>
  </si>
  <si>
    <t>PROCESSO INICIA PELO SEGUNDO CONTRATO DE TRANSPORTE DE GÁS DA MALHA NORDESTE 
ADITADO E CONSOLIDADO, que foi assinado 01/08/2007; desta forma, não é possível saber a QDC antes de 2006
Além disso, a QDC de 2006 e até 01/08/2007 não deveria ser relevante, pois o contrato não age retroativamente na QDC</t>
  </si>
  <si>
    <t>PROCESSO INICIA PELO SEGUNDO CONTRATO DE TRANSPORTE DE GÁS DA MALHA NORDESTE 
ADITADO E CONSOLIDADO, que foi assinado 01/08/2007; desta forma, não é possível saber a QDC antes de 2006
Além disso, a QDC de 2006 e até 01/08/2007 não/não deveria ser relevante, pois o contrato não age retroativamente na QDC</t>
  </si>
  <si>
    <t>(PONTO DE ENTREGA)
Águas Claras, Aracaju—EDG, Araçás, Aracati, Aratu, Aratu — Manati, Aratu — Residual, Cabo, Camaçari, Camaçari — Manati, Camaçari — Residual, Candeias — EDG, Catu — EDG, Caucaia, Cexis, Dow Química, Estância, Fafen II, Fafen Gás Processado, Fazenda Alvorada, Fazenda Bálsamo, Fazenda Belém, Fortaleza, Goiana, Goianinha, Ielmo Marinho, Igarassu I, Igarassu II, Itaporanga, Jaboatão, Macaíba, Mamanguape, Marechal Deodoro, Mossoró, Pacajus, Paulista, Pecém, Pedra de Fogo, Penedo, Recife, Rio Largo, RLAM —EDG, Santa Rita, Santa Rita — Campina Grande, São Miguel dos Campos, Termoaçu, Termobahia — EDG, Termoceará, TermoFortaleza, Termopernambuco, UTE Camaçari, UTE Fafen — EDG</t>
  </si>
  <si>
    <t>2016.0010.03.01.05.01-A03</t>
  </si>
  <si>
    <t>(PONTO DE RECEPÇÃO)
CAUCAIA (GNL-PECEM-II), GUAMARÉ I, GUAMARÉ II, MARECHAL DEODORO, ATALAIA I, ATALAIA II, POJUCA I, POJUCA II, SÃO FRANCISCO DO CONDE I (UPGN-CANDEIAS), SÃO FRANCISCO DO CONDE II (MANATI), PILAR, IPOJUCA, CATU</t>
  </si>
  <si>
    <t>Contrato altera apenas o Cluster, e não as QDCs</t>
  </si>
  <si>
    <t>(PONTO DE ENTREGA)
PECÉM, TERMOFORTALEZA, TERMOCEARÁ, CAUCAIA, FORTALEZA, PACAJUS, ARACATI, FAZENDA BELÉM, UTE JOSÉ DE ALENCAR, MOSSORÓ, TERMOAÇU (UTE JESUS SOARES PEREIRA), IELMO MARINHO, MACAÍBA, GOIANINHA, MAMANGUAPE, SANTA RITA - JOÃO PESSOA, SANTA RITA - CAMPINA GRANDE, PEDRAS DE FOGO, GOIANA, IGARASSU I, IGARASSU II, PAULISTA, RECIFE, JABOATÃO, CABO, SUAPE, TERMOPERNAMBUCO, RNEST, RIO LARGO, MARECHAL DEODORO, CARMOPOLIS II - SERGÁS, CARMOPOLIS II - UO- SEAL, PENEDO, SÃO MIGUEL DOS CAMPOS, ARACAJU, FAFEN (EDG-ATALAIA-GAL), FAFEN (FAFEN SERGIPE), FAFEN SERGAS (SE), ITAPORANGA, ÁGUAS CLARAS, ESTÂNCIA, FAZENDA ALVORADA, FAZENDA BÁLSAMA, ARAÇAS, CAMAÇARI RESIDUAL (PÓLO), CAMAÇARI - UTE CHESF, FAFEN (BA), UTE FAFEN (BA) UTE ROMULO ALMEIDA, CAMAÇARI-MANATI, RLAM 6'', TERMOBAHIA (UTE CELSO FURTADO), MANATI (UPGN-CANDEIAS), ARATU-MANATI, ARATU- CIA SALVADOR, CABOTO (DOW QUÍMICA), CEXIS, CANDEIAS-RESIDUAL, CANDEIAS-MANATI, CATU, CATU - INTERCONEXÃO GASCAC, PILAR, IPOJUCA, AQUIRAZ, SOCORRO, MANGUINHOS</t>
  </si>
  <si>
    <t>Contrato NÃO ALTEROU QDCs nem Cluster; repeti apenas por design</t>
  </si>
  <si>
    <t>2016.0010.03.01.05.01-A05</t>
  </si>
  <si>
    <t>(PONTO DE RECEPÇÃO)
CAUCAIA (GNL-PECEM-II), GUAMARÉ I, GUAMARÉ II, MARECHAL DEODORO, ATALAIA I, ATALAIA II, POJUCA I, POJUCA II, SÃO FRANCISCO DO CONDE I (UPGN-CANDEIAS), SÃO FRANCISCO DO CONDE II (MANATI), SÃO FRANCISCO DO CONDE III (GNL-TRBA), PILAR, IPOJUCA, CATU</t>
  </si>
  <si>
    <t>(PONTO DE ENTREGA)
PECÉM, TERMOFORTALEZA, TERMOCEARÁ, CAUCAIA, FORTALEZA, PACAJUS, ARACATI, FAZENDA BELÉM, UTE JOSÉ DE ALENCAR, MOSSORÓ, TERMOAÇU (UTE JESUS SOARES PEREIRA), IELMO MARINHO, MACAÍBA, GOIANINHA, MAMANGUAPE, SANTA RITA - JOÃO PESSOA, SANTA RITA - CAMPINA GRANDE, PEDRAS DE FOGO, GOIANA, IGARASSU I, IGARASSU II, PAULISTA, RECIFE, JABOATÃO, CABO, SUAPE, TERMOPERNAMBUCO, RNEST, RIO LARGO, MARECHAL DEODORO, CARMOPOLIS II - SERGÁS, CARMOPOLIS II - UO- SEAL, PENEDO, SÃO MIGUEL DOS CAMPOS, ARACAJU, FAFEN (EDG-ATALAIA-GAL), FAFEN (FAFEN SERGIPE), FAFEN SERGAS (SE), ITAPORANGA, ÁGUAS CLARAS, ESTÂNCIA, FAZENDA ALVORADA, FAZENDA BÁLSAMA, ARAÇAS, CAMAÇARI RESIDUAL (PÓLO), CAMAÇARI - UTE CHESF, FAFEN (BA), UTE FAFEN (BA) UTE ROMULO ALMEIDA, CAMAÇARI-MANATI, RLAM 6'', TERMOBAHIA (UTE CELSO FURTADO), MANATI (UPGN-CANDEIAS), ARATU-MANATI, ARATU- CIA SALVADOR, CABOTO (DOW QUÍMICA), CEXIS, CANDEIAS-RESIDUAL, CANDEIAS-MANATI, CATU, CATU - INTERCONEXÃO GASCAC, PILAR, IPOJUCA, AQUIRAZ, SOCORRO, MANGUINHOS, GOIANA II, RLAM 14''</t>
  </si>
  <si>
    <t>2016.0010.03.01.05.01-A10</t>
  </si>
  <si>
    <t>(PONTO DE ENTREGA)
PECÉM, TERMOFORTALEZA, ESTAÇÃO KM 370, CAUCAIA, FORTALEZA, PACAJUS, ARACATI, FAZENDA BELÉM, UTE JOSÉ DE ALENCAR, MOSSORÓ, TERMOAÇU (UTE JESUS SOARES PEREIRA), IELMO MARINHO, MACAÍBA, GOIANINHA, MAMANGUAPE, SANTA RITA - JOÃO PESSOA, SANTA RITA - CAMPINA GRANDE, PEDRAS DE FOGO, GOIANA, IGARASSU I, IGARASSU II, PAULISTA, RECIFE, JABOATÃO, CABO, SUAPE, TERMOPERNAMBUCO, RNEST, RIO LARGO, MARECHAL DEODORO, CARMOPOLIS II - SERGÁS, CARMOPOLIS II - UO- SEAL, PENEDO, SÃO MIGUEL DOS CAMPOS, ARACAJU, FAFEN (EDG-ATALAIA-GAL), FAFEN (FAFEN SERGIPE), FAFEN SERGAS (SE), ITAPORANGA, ÁGUAS CLARAS, ESTÂNCIA, FAZENDA ALVORADA, FAZENDA BÁLSAMA, ARAÇAS, CAMAÇARI RESIDUAL (PÓLO), CAMAÇARI - UTE CHESF, FAFEN (BA), UTE FAFEN (BA) UTE ROMULO ALMEIDA, CAMAÇARI-MANATI, RLAM 6'', TERMOBAHIA (UTE CELSO FURTADO), MANATI (UPGN-CANDEIAS), ARATU-MANATI, ARATU- CIA SALVADOR, CABOTO (DOW QUÍMICA), CEXIS, CANDEIAS-RESIDUAL, CANDEIAS-MANATI, CATU, CATU - INTERCONEXÃO GASCAC, PILAR, IPOJUCA, AQUIRAZ, SOCORRO, MANGUINHOS, GOIANA II, RLAM 14''</t>
  </si>
  <si>
    <t>Contrato altera apenas o Cluster, e não as QDCs (e apenas o ponto de entrega)</t>
  </si>
  <si>
    <t>(PONTO DE RECEBIMENTO)
CAUCAIA (GNL-PECEM-II), GUAMARÉ I, GUAMARÉ II, MARECHAL DEODORO, ATALAIA I, ATALAIA II, POJUCA I, POJUCA II, SÃO FRANCISCO DO CONDE I (UPGN-CANDEIAS), SÃO FRANCISCO DO CONDE II (MANATI), SÃO FRANCISCO DO CONDE III (GNL-TRBA), PILAR, IPOJUCA, CATU</t>
  </si>
  <si>
    <t>Contrato altera apenas o Cluster, e não as QDCs (e apenas o ponto de entrega)
repetido apenas por design</t>
  </si>
  <si>
    <t>2016.0010.03.01.05.01-A11</t>
  </si>
  <si>
    <t>(PONTO DE ENTREGA)
PECÉM, UTE JOSE DE ALENCAR, TERMOFORTALEZA, ESTAÇÃO KM 370, CAUCAIA, FORTALEZA, AQUIRAZ, PACAJUS, ARACATI, FAZENDA BELÉM, MOSSORÓ, TERMOAÇU (UTE JESUS SOARES PEREIRA), IELMO MARINHO, MACAÍBA, GOIANINHA, MAMANGUAPE, SANTA RITA - JOÃO PESSOA, SANTA RITA - CAMPINA GRANDE, PEDRAS DE FOGO, GOIANA, GOIANA II, IGARASSU I, IGARASSU II, PAULISTA, RECIFE, JABOATÃO, CABO, TERMOPERNAMBUCO, RNEST, IPOJUCA, SUAPE, RIO LARGO, MARECHAL DEODORO, PILAR, SÃO MIGUEL DOS CAMPOS, PENEDO, CARMOPOLIS II -UO- SEAL, CARMOPOLIS II - SERGÁS, FAFEN (FAFEN SERGIPE), FAFEN SERGAS (SE), SOCORRO, MANGUINHOS, ARACAJU, FAFEN (EDG-ATALAIA-GAL), ITAPORANGA, ÁGUAS CLARAS, ESTÂNCIA, FAZENDA ALVORADA, FAZENDA BÁLSAMO, ARAÇÁS, CAMAÇARI RESIDUAL (PÓLO), CAMAÇARI - UTE CHESF, FAFEN (BA) - UTE FAFEN (BA), CAMAÇARI-MANATI, CANDEIAS-RESIDUAL, CANDEIAS-MANATI, MANATI (UPGN-CANDEIAS), RLAM 14'', RLAM 6'', TERMOBAHIA (UTE CELSO FURTADO), ARATU - MANATI, ARATU - CIA SALVADOR, CABOTO (DOW QUIMICA), CEXIS, CATU, CATU - INTERCONEXÃO GASCAC</t>
  </si>
  <si>
    <t>Contrato altera apenas o Cluster, e não as QDCs (e apenas o ponto de entrega)
(repetido apenas por design)</t>
  </si>
  <si>
    <t>2016.0013.01.01.05.01</t>
  </si>
  <si>
    <t>Corumbá, Campo Grande, Três Lagoas, Araçatuba, Americana, Limeira, Rio Claro, São Carlos, Araraquara/Matão, Jaguariuna, Itatiba, Guararema, Sumaré, Campinas, Itu, Tatuí, Guapiara (entrega)</t>
  </si>
  <si>
    <t>2016.0014.01.01.05.01</t>
  </si>
  <si>
    <t>p. 283</t>
  </si>
  <si>
    <t>Corumbá, Campo Grande, Três Lagoas, Araçatuba, Americana, Limeira, Rio Claro, São Carlos, Araraquara/Matão, Jaguariuna, Itatiba, Guararema, Sumaré, Campinas, Itu, Tatuí, Guapiara, Campo Largo, Araucária Ponta Grossa, Araucária/Curitiba, Rio Branco do Sul, Fazenda Rio Grande, Joinville,  Guaramirim, Blumenau/GASPAR, Brusque, Tijucas, São José, São Martinho, Tubarão, Cocal do Sul, Nova Veneza, Canoas, Cachoeirinha, Sapiranga, Várzea do Cedro, Cambará do Sul (entrega)</t>
  </si>
  <si>
    <t>2016.0014.01.01.05.01-A22</t>
  </si>
  <si>
    <t>Ponto de Recebimento na fronteira: Ponto de interconexão do Gasoduto Boliviano com o gasoduto localizado na Fronteira Bolívia-Brasil nas proximidades de Puerto Suarez, Bolívia e Corumbá, Brasil
EMED Replan
EMED Guararema</t>
  </si>
  <si>
    <t>PONTOS DE RECEBIMENTO: 
 Ponto de Recebimento na Fronteira: Ponto de interconexão do Gasoduto Boliviano com o Gasoduto localizado na fronteira Bolívia-Brasil nas proximidades de Puerto Suarez, Bolívia e Corumbá, Brasil. 
 Ponto de Recebimento EMED Replan: Instalação localizada na Refinaria de Paulínia (“Replan”), sito à rodovia SP 332 Km 231, no Município de Paulínia, Estado de São Paulo, Brasil. 
 Ponto de Recebimento EMED Guararema: Instalação localizada na Estrada Guararema Salesópolis, nº 115, Bairro Ponte Alta, Município de Guararema, Estado de São Paulo, Brasil. 
*A QDC não foi alterada, e não houve alteração nas datas de início e término da QDC
(Data fim da QDC é a data fim original do contrato)
Apenas segmenta as QDCs em clusters</t>
  </si>
  <si>
    <t>Mato Grosso do Sul 1</t>
  </si>
  <si>
    <t>(Data fim da QDC é a data fim original do contrato)</t>
  </si>
  <si>
    <t>São Paulo 1</t>
  </si>
  <si>
    <t>São Paulo 2</t>
  </si>
  <si>
    <t>São Paulo 3</t>
  </si>
  <si>
    <t>São Paulo 4</t>
  </si>
  <si>
    <t>Paraná 1</t>
  </si>
  <si>
    <t>Santa Catarina 1</t>
  </si>
  <si>
    <t>Santa Catarina 2</t>
  </si>
  <si>
    <t>Rio Grande do Sul 1</t>
  </si>
  <si>
    <t>EMEDs</t>
  </si>
  <si>
    <t>2016.0014.01.01.05.01-A23</t>
  </si>
  <si>
    <t>Ponto de Recebimento na fronteira: Ponto de interconexão do Gasoduto Boliviano com o gasoduto localizado na Fronteira Bolívia-Brasil nas proximidades de Puerto Suarez, Bolívia e Corumbá, Brasil
Ponto de Recebimento EMED Guararema</t>
  </si>
  <si>
    <t>(Data fim da QDC é a data fim original do contrato)
(Não há mais EMED REPLAN no Ponto de Recebimento)</t>
  </si>
  <si>
    <t>fl. 16 do PDF, PR1: Campo Largo,Araucária-CIC, Repar, Araucária-UTE</t>
  </si>
  <si>
    <t>fl. 16 do PDF, SP3: Gemini, Sumaré,Campinas, Indaiatuba</t>
  </si>
  <si>
    <t>30/09/2030</t>
  </si>
  <si>
    <t>Total</t>
  </si>
  <si>
    <t>Transportadores</t>
  </si>
  <si>
    <t>Tipo de Acordo</t>
  </si>
  <si>
    <t>01</t>
  </si>
  <si>
    <t>03</t>
  </si>
  <si>
    <t>Postal</t>
  </si>
  <si>
    <t>99</t>
  </si>
  <si>
    <t>Intradiário</t>
  </si>
  <si>
    <t>06</t>
  </si>
  <si>
    <t>07</t>
  </si>
  <si>
    <t>SEQUENCIAL</t>
  </si>
  <si>
    <t>TRANSPORTADORA</t>
  </si>
  <si>
    <t>MODALIDADE</t>
  </si>
  <si>
    <t>REGIME DE CONTRTAÇÂO</t>
  </si>
  <si>
    <t>PERIODICIDADE</t>
  </si>
  <si>
    <t>Registro CSTs</t>
  </si>
  <si>
    <t>QDC</t>
  </si>
  <si>
    <t>2023.00201.03.01.02.02</t>
  </si>
  <si>
    <t>2024.00201.03.02.03.98</t>
  </si>
  <si>
    <t>obs: resolvido - Samuel - em 17/06/2024</t>
  </si>
  <si>
    <t>2024.00334.02.03.02.04</t>
  </si>
  <si>
    <t>2024.00335.02.03.02.98</t>
  </si>
  <si>
    <t>Fontes de dados de Pontos e Zonas por UF</t>
  </si>
  <si>
    <t>Anexo - ARF original (2510335)</t>
  </si>
  <si>
    <t>Anexo I - Acordo de Redução de  Flexibilidade (1840213)</t>
  </si>
  <si>
    <t>https://nts-v2-staging.s3.amazonaws.com/media/downloads/Anexo_2.8_-_Contratos_de_Servi%C3%A7o_de_Transporte_08_07_2024.pdf</t>
  </si>
  <si>
    <t>https://media.ntag.com.br/uploads/2024/05/2024.05.29_Resumo-dos-Contratos-de-Servico-de-Transporte-Firme.pdf</t>
  </si>
  <si>
    <t>https://www.tbg.com.br/c/document_library/get_file?uuid=b4e195cc-2e4d-8eb0-ad04-f50d75732e34&amp;groupId=20124</t>
  </si>
  <si>
    <t>ID Instrumento Contratual (22)</t>
  </si>
  <si>
    <t>ERROS NOS PONTOS: Pontos de entrada que são zonas, pontos de entrada que são clusters, o que não deveria acontecer</t>
  </si>
  <si>
    <t>OU seja, ou deveria ser ponto de saída, ou o ponto foi identificado incorretamente, ou o contrato foi cadastrado incorretamente</t>
  </si>
  <si>
    <t>Ponto de Entrada não tem cluster</t>
  </si>
  <si>
    <t>CLUSTERS DE ENTRADA SÃO UM PROBLEMA. CLUSTERS DE SAÍDA, OK, POR ZONA.</t>
  </si>
  <si>
    <t>2020.00003.01.01.03.02</t>
  </si>
  <si>
    <t>2020.00004.01.01.03.02</t>
  </si>
  <si>
    <t>2020.00005.01.01.03.02</t>
  </si>
  <si>
    <t>2020.00007.01.01.03.02</t>
  </si>
  <si>
    <t>2021.00002.01.01.03.02</t>
  </si>
  <si>
    <t>2021.00006.01.03.03.02</t>
  </si>
  <si>
    <t>2021.00008.01.03.03.02</t>
  </si>
  <si>
    <t>2021.00009.01.03.03.04</t>
  </si>
  <si>
    <t>2021.00010.01.03.03.04</t>
  </si>
  <si>
    <t>2021.00011.01.03.03.04</t>
  </si>
  <si>
    <t>2021.00012.01.03.03.04</t>
  </si>
  <si>
    <t>2021.00013.01.03.03.04</t>
  </si>
  <si>
    <t>2021.00014.01.03.03.04</t>
  </si>
  <si>
    <t>2021.00017.01.03.03.03</t>
  </si>
  <si>
    <t>2021.00019.01.03.03.03</t>
  </si>
  <si>
    <t>2021.00021.03.02.03.02</t>
  </si>
  <si>
    <t>2021.00022.03.02.03.02</t>
  </si>
  <si>
    <t>2022.00004.03.03.03.02</t>
  </si>
  <si>
    <t>2022.00009.03.03.03.02</t>
  </si>
  <si>
    <t>2022.00011.03.03.03.02</t>
  </si>
  <si>
    <t>2022.00012.03.03.03.02</t>
  </si>
  <si>
    <t>2022.00013.03.03.03.02</t>
  </si>
  <si>
    <t>2022.00014.03.03.03.02</t>
  </si>
  <si>
    <t>2022.00015.03.03.03.02</t>
  </si>
  <si>
    <t>2022.00020.03.03.03.02</t>
  </si>
  <si>
    <t>2022.00023.03.03.03.02</t>
  </si>
  <si>
    <t>2022.00024.03.03.03.02</t>
  </si>
  <si>
    <t>2022.00028.03.03.03.02</t>
  </si>
  <si>
    <t>2022.00029.03.03.03.02</t>
  </si>
  <si>
    <t>2022.00032.03.03.03.02</t>
  </si>
  <si>
    <t>2022.00036.03.03.03.02</t>
  </si>
  <si>
    <t>2022.00037.03.03.03.02</t>
  </si>
  <si>
    <t>2022.00042.01.03.03.02</t>
  </si>
  <si>
    <t>2022.00044.01.03.03.02</t>
  </si>
  <si>
    <t>2022.00046.01.03.03.02</t>
  </si>
  <si>
    <t>2022.00049.01.03.03.05</t>
  </si>
  <si>
    <t>2022.00051.01.03.03.05</t>
  </si>
  <si>
    <t>2022.00053.01.03.03.05</t>
  </si>
  <si>
    <t>2022.00055.01.03.03.05</t>
  </si>
  <si>
    <t>2022.00061.01.03.03.05</t>
  </si>
  <si>
    <t>2022.00063.01.03.03.05</t>
  </si>
  <si>
    <t>2022.00065.01.03.03.05</t>
  </si>
  <si>
    <t>2022.00067.03.04.03.02</t>
  </si>
  <si>
    <t>2022.00068.03.04.03.02</t>
  </si>
  <si>
    <t>2022.00071.03.04.03.02</t>
  </si>
  <si>
    <t>2022.00072.03.04.03.02</t>
  </si>
  <si>
    <t>2022.00073.03.04.03.02</t>
  </si>
  <si>
    <t>2022.00074.03.04.03.02</t>
  </si>
  <si>
    <t>2022.00075.01.01.03.02</t>
  </si>
  <si>
    <t>2022.00076.01.01.03.02</t>
  </si>
  <si>
    <t>2022.00077.01.01.03.02</t>
  </si>
  <si>
    <t>2022.00078.01.01.03.02</t>
  </si>
  <si>
    <t>2022.00079.01.01.03.02</t>
  </si>
  <si>
    <t>2022.00080.01.01.03.02</t>
  </si>
  <si>
    <t>2022.00081.01.01.03.02</t>
  </si>
  <si>
    <t>2022.00082.01.01.03.02</t>
  </si>
  <si>
    <t>2022.00085.01.01.03.98</t>
  </si>
  <si>
    <t>2022.00086.01.01.03.98</t>
  </si>
  <si>
    <t>2022.00087.01.01.03.98</t>
  </si>
  <si>
    <t>2022.00088.01.01.03.98</t>
  </si>
  <si>
    <t>2022.00089.01.01.03.98</t>
  </si>
  <si>
    <t>2022.00090.01.01.03.98</t>
  </si>
  <si>
    <t>2022.00091.01.01.03.98</t>
  </si>
  <si>
    <t>2022.00092.01.01.03.98</t>
  </si>
  <si>
    <t>2022.00093.01.01.03.98</t>
  </si>
  <si>
    <t>2022.00094.01.01.03.98</t>
  </si>
  <si>
    <t>2022.00095.01.01.03.98</t>
  </si>
  <si>
    <t>2022.00096.01.01.03.02</t>
  </si>
  <si>
    <t>2022.00097.01.01.03.02</t>
  </si>
  <si>
    <t>2022.00098.01.01.03.02</t>
  </si>
  <si>
    <t>2022.00099.01.01.03.02</t>
  </si>
  <si>
    <t>2022.00100.01.03.03.05</t>
  </si>
  <si>
    <t>2022.00103.01.03.02.05</t>
  </si>
  <si>
    <t>2022.00104.01.03.03.05</t>
  </si>
  <si>
    <t>2022.00107.01.03.03.05</t>
  </si>
  <si>
    <t>2022.00109.01.03.03.05</t>
  </si>
  <si>
    <t>2022.00110.01.03.03.05</t>
  </si>
  <si>
    <t>2022.00115.03.03.03.02</t>
  </si>
  <si>
    <t>2022.00119.01.02.03.98</t>
  </si>
  <si>
    <t>2022.00120.01.02.03.98</t>
  </si>
  <si>
    <t>2022.00121.01.02.03.98</t>
  </si>
  <si>
    <t>2022.00122.01.02.03.98</t>
  </si>
  <si>
    <t>2022.00124.02.02.03.98</t>
  </si>
  <si>
    <t>2022.00125.02.02.03.98</t>
  </si>
  <si>
    <t>2022.00126.05.03.01.98</t>
  </si>
  <si>
    <t>2022.00128.03.03.02.02</t>
  </si>
  <si>
    <t>2022.00129.03.03.03.02</t>
  </si>
  <si>
    <t>2022.00130.03.03.03.02</t>
  </si>
  <si>
    <t>2023.00010.02.03.03.02-A01</t>
  </si>
  <si>
    <t>2022.00072.03.04.03.02-A01</t>
  </si>
  <si>
    <t>2022.00073.03.04.03.02-A01</t>
  </si>
  <si>
    <t>2022.00072.03.04.03.02-A02</t>
  </si>
  <si>
    <t>2022.00032.03.03.03.02-A01</t>
  </si>
  <si>
    <t>2023.00040.03.03.03.98-A01</t>
  </si>
  <si>
    <t>2022.00035.03.03.03.02-A01</t>
  </si>
  <si>
    <t>2022.00037.03.03.03.02-A01</t>
  </si>
  <si>
    <t>2022.00038.03.03.03.02-A01</t>
  </si>
  <si>
    <t>2022.00009.03.03.03.02-A01</t>
  </si>
  <si>
    <t>2022.00008.03.03.03.02-A01</t>
  </si>
  <si>
    <t>2022.00068.03.04.03.02-A01</t>
  </si>
  <si>
    <t>2023.00069.03.03.03.02-A01</t>
  </si>
  <si>
    <t>2023.00068.03.03.03.02-A01</t>
  </si>
  <si>
    <t>2023.00069.03.03.03.02-A02</t>
  </si>
  <si>
    <t>2023.00070.03.03.03.02-A01</t>
  </si>
  <si>
    <t>2022.00090.01.01.03.98-A01</t>
  </si>
  <si>
    <t>2022.00091.01.01.03.98-A01</t>
  </si>
  <si>
    <t>2022.00092.01.01.03.98-A01</t>
  </si>
  <si>
    <t>2022.00093.01.01.03.98-A01</t>
  </si>
  <si>
    <t>2022.00094.01.01.03.98-A01</t>
  </si>
  <si>
    <t>2022.00095.01.01.03.98-A01</t>
  </si>
  <si>
    <t>2022.00079.01.01.03.02-A01</t>
  </si>
  <si>
    <t>2022.00080.01.01.03.02-A01</t>
  </si>
  <si>
    <t>2022.00081.01.01.03.02-A01</t>
  </si>
  <si>
    <t>2022.00082.01.01.03.02-A01</t>
  </si>
  <si>
    <t>2022.00096.01.01.03.02-A01</t>
  </si>
  <si>
    <t>2022.00097.01.01.03.02-A01</t>
  </si>
  <si>
    <t>2022.00098.01.01.03.02-A01</t>
  </si>
  <si>
    <t>2022.00099.01.01.03.02-A01</t>
  </si>
  <si>
    <t>2022.00075.01.01.03.02-A01</t>
  </si>
  <si>
    <t>2022.00076.01.01.03.02-A01</t>
  </si>
  <si>
    <t>2022.00077.01.01.03.02-A01</t>
  </si>
  <si>
    <t>2022.00078.01.01.03.02-A01</t>
  </si>
  <si>
    <t>2021.00007.01.03.03.02</t>
  </si>
  <si>
    <t>2021.00005.01.03.03.02</t>
  </si>
  <si>
    <t>2020.00008.01.01.03.02-A01</t>
  </si>
  <si>
    <t>2020.00007.01.01.03.02-A01</t>
  </si>
  <si>
    <t>2021.00001.01.01.03.02</t>
  </si>
  <si>
    <t>2020.00006.01.01.03.02-A01</t>
  </si>
  <si>
    <t>2020.00005.01.01.03.02-A01</t>
  </si>
  <si>
    <t>2020.00004.01.01.03.02-A01</t>
  </si>
  <si>
    <t>2020.00008.01.01.03.02</t>
  </si>
  <si>
    <t>2020.00003.01.01.03.02-A01</t>
  </si>
  <si>
    <t>2020.00006.01.01.03.02</t>
  </si>
  <si>
    <t>2020.00002.01.01.03.02-A01</t>
  </si>
  <si>
    <t>2022.00003.03.03.03.02</t>
  </si>
  <si>
    <t>2022.00008.03.03.03.02</t>
  </si>
  <si>
    <t>2021.00022.03.02.03.02-A01</t>
  </si>
  <si>
    <t>Camaçari-Manati;</t>
  </si>
  <si>
    <t>2022.00005.03.03.03.02</t>
  </si>
  <si>
    <t>2021.00021.03.02.03.02-A01</t>
  </si>
  <si>
    <t>2022.00057.01.03.03.05</t>
  </si>
  <si>
    <t>2022.00024.03.03.03.02-A01</t>
  </si>
  <si>
    <t>2022.00059.01.03.03.05</t>
  </si>
  <si>
    <t>2022.00131.03.03.03.02-A01</t>
  </si>
  <si>
    <t>2023.00236.03.03.03.03</t>
  </si>
  <si>
    <t>2020.00001.01.01.03.02</t>
  </si>
  <si>
    <t>2020.00002.01.01.03.02</t>
  </si>
  <si>
    <t>2022.00047.01.03.03.02</t>
  </si>
  <si>
    <t>2023.00007.02.03.03.02</t>
  </si>
  <si>
    <t>2023.00008.02.03.03.02</t>
  </si>
  <si>
    <t>2023.00009.02.03.03.02</t>
  </si>
  <si>
    <t>2023.00024.01.01.03.02</t>
  </si>
  <si>
    <t>2023.00069.03.03.03.02</t>
  </si>
  <si>
    <t>2023.00204.04.03.03.02</t>
  </si>
  <si>
    <t>Triunfo - RS</t>
  </si>
  <si>
    <t>2023.00205.05.03.03.03</t>
  </si>
  <si>
    <t>2023.00207.05.03.03.98</t>
  </si>
  <si>
    <t>2023.00208.02.03.03.04</t>
  </si>
  <si>
    <t>2023.00210.02.03.03.05</t>
  </si>
  <si>
    <t>2023.00211.02.03.03.05</t>
  </si>
  <si>
    <t>2023.00214.02.03.03.05</t>
  </si>
  <si>
    <t>2023.00215.02.03.03.05</t>
  </si>
  <si>
    <t>2023.00217.02.03.03.05</t>
  </si>
  <si>
    <t>2023.00218.02.03.03.05</t>
  </si>
  <si>
    <t>2023.00219.02.03.03.05</t>
  </si>
  <si>
    <t>2023.00220.02.03.03.05</t>
  </si>
  <si>
    <t>2023.00221.02.03.03.05</t>
  </si>
  <si>
    <t>2023.00224.02.03.03.05</t>
  </si>
  <si>
    <t>2023.00225.02.03.03.05</t>
  </si>
  <si>
    <t>2023.00226.02.03.03.04</t>
  </si>
  <si>
    <t>2023.00235.03.03.03.02</t>
  </si>
  <si>
    <t>2023.00238.01.02.03.03</t>
  </si>
  <si>
    <t>2023.00239.01.02.03.03</t>
  </si>
  <si>
    <t>2023.00240.01.02.03.03</t>
  </si>
  <si>
    <t>2023.00242.01.02.03.98</t>
  </si>
  <si>
    <t>2023.00010.02.03.03.02</t>
  </si>
  <si>
    <t>2023.00020.01.04.99.99</t>
  </si>
  <si>
    <t>2023.00025.01.01.03.02</t>
  </si>
  <si>
    <t>2023.00026.01.01.03.02</t>
  </si>
  <si>
    <t>2023.00027.01.01.03.02</t>
  </si>
  <si>
    <t>2023.00035.03.03.03.02</t>
  </si>
  <si>
    <t>2023.00036.03.03.03.98</t>
  </si>
  <si>
    <t>2023.00037.03.03.03.98</t>
  </si>
  <si>
    <t>2023.00040.03.03.03.98</t>
  </si>
  <si>
    <t>2023.00043.03.03.03.02</t>
  </si>
  <si>
    <t>2023.00044.03.03.03.02</t>
  </si>
  <si>
    <t>2023.00047.03.03.03.02</t>
  </si>
  <si>
    <t>2023.00048.03.03.03.02</t>
  </si>
  <si>
    <t>2023.00049.03.03.03.02</t>
  </si>
  <si>
    <t>2023.00054.03.03.03.02</t>
  </si>
  <si>
    <t>2023.00057.03.03.03.98</t>
  </si>
  <si>
    <t>2023.00062.03.03.03.03</t>
  </si>
  <si>
    <t>2023.00064.03.03.03.03</t>
  </si>
  <si>
    <t>2023.00067.03.03.03.04</t>
  </si>
  <si>
    <t>2023.00068.03.03.03.02</t>
  </si>
  <si>
    <t>2023.00070.03.03.03.02</t>
  </si>
  <si>
    <t>2023.00073.03.03.03.02</t>
  </si>
  <si>
    <t>2023.00076.03.03.03.02</t>
  </si>
  <si>
    <t>2023.00079.03.03.03.04</t>
  </si>
  <si>
    <t>2023.00084.02.02.03.98</t>
  </si>
  <si>
    <t>2023.00087.03.03.03.02</t>
  </si>
  <si>
    <t>2023.00092.03.03.03.98</t>
  </si>
  <si>
    <t>2023.00096.03.03.03.03</t>
  </si>
  <si>
    <t>2023.00101.03.03.03.02</t>
  </si>
  <si>
    <t>2023.00102.03.03.03.02</t>
  </si>
  <si>
    <t>2023.00103.03.03.03.02</t>
  </si>
  <si>
    <t>2023.00105.03.03.03.02</t>
  </si>
  <si>
    <t>2023.00106.03.03.03.02</t>
  </si>
  <si>
    <t>2023.00115.03.03.03.02</t>
  </si>
  <si>
    <t>2023.00117.03.03.03.03</t>
  </si>
  <si>
    <t>2023.00149.02.03.03.05</t>
  </si>
  <si>
    <t>2023.00151.02.03.03.05</t>
  </si>
  <si>
    <t>2023.00152.02.03.03.05</t>
  </si>
  <si>
    <t>2023.00216.02.03.03.05</t>
  </si>
  <si>
    <t>2023.00165.01.03.03.03</t>
  </si>
  <si>
    <t>2023.00241.01.02.03.98</t>
  </si>
  <si>
    <t>2023.00092.03.03.03.98-A01</t>
  </si>
  <si>
    <t>2022.00035.03.03.03.02-T01</t>
  </si>
  <si>
    <t>2022.00036.03.03.03.02-T01</t>
  </si>
  <si>
    <t>2022.00037.03.03.03.02-T01</t>
  </si>
  <si>
    <t>2022.00038.03.03.03.02-T01</t>
  </si>
  <si>
    <t>2022.00009.03.03.03.02-T01</t>
  </si>
  <si>
    <t>2022.00008.03.03.03.02-T01</t>
  </si>
  <si>
    <t>2022.00068.03.04.03.02-T01</t>
  </si>
  <si>
    <t>2023.00057.03.03.03.98-T01</t>
  </si>
  <si>
    <t>2022.00130.03.03.03.02-T01</t>
  </si>
  <si>
    <t>2022.00131.03.03.03.02-T01</t>
  </si>
  <si>
    <t>2022.00020.03.03.03.02-T01</t>
  </si>
  <si>
    <t>2022.00012.03.03.03.02-T01</t>
  </si>
  <si>
    <t>2022.00013.03.03.03.02-T01</t>
  </si>
  <si>
    <t>2022.00014.03.03.03.02-T01</t>
  </si>
  <si>
    <t>2022.00015.03.03.03.02-T01</t>
  </si>
  <si>
    <t>2023.00246.02.02.03.98</t>
  </si>
  <si>
    <t>2023.00247.02.02.03.02</t>
  </si>
  <si>
    <t>2023.00051.03.03.03.03</t>
  </si>
  <si>
    <t>2023.00055.03.03.03.02</t>
  </si>
  <si>
    <t>2023.00058.03.03.03.03</t>
  </si>
  <si>
    <t>2022.00035.03.03.03.02</t>
  </si>
  <si>
    <t>2022.00130.03.03.03.02-A01</t>
  </si>
  <si>
    <t>2022.00038.03.03.03.02</t>
  </si>
  <si>
    <t>2022.00043.01.03.03.02</t>
  </si>
  <si>
    <t>2022.00045.01.03.03.02</t>
  </si>
  <si>
    <t>2023.00248.03.03.03.98</t>
  </si>
  <si>
    <t>2023.00249.03.02.03.98</t>
  </si>
  <si>
    <t>2024.00245.05.03.03.02</t>
  </si>
  <si>
    <t>2023.00254.02.03.03.05</t>
  </si>
  <si>
    <t>2023.00256.02.03.03.03</t>
  </si>
  <si>
    <t>2023.00258.03.03.03.03</t>
  </si>
  <si>
    <t>2023.00259.03.02.03.03</t>
  </si>
  <si>
    <t>2023.00260.03.03.03.03</t>
  </si>
  <si>
    <t>2023.00261.03.02.03.03</t>
  </si>
  <si>
    <t>2023.00264.01.03.03.05</t>
  </si>
  <si>
    <t>2023.00266.01.03.03.05</t>
  </si>
  <si>
    <t>2023.00268.01.03.03.05</t>
  </si>
  <si>
    <t>2023.00270.01.03.03.05</t>
  </si>
  <si>
    <t>2023.00272.01.03.03.05</t>
  </si>
  <si>
    <t>2023.00274.01.03.03.05</t>
  </si>
  <si>
    <t>2023.00276.01.03.03.05</t>
  </si>
  <si>
    <t>2023.00278.01.03.03.05</t>
  </si>
  <si>
    <t>2023.00280.01.03.03.05</t>
  </si>
  <si>
    <t>2024.00001.01.03.03.05</t>
  </si>
  <si>
    <t>2024.00003.01.03.03.05</t>
  </si>
  <si>
    <t>2024.00005.01.03.03.03</t>
  </si>
  <si>
    <t>2024.00007.01.03.03.05</t>
  </si>
  <si>
    <t>2024.00009.01.03.03.05</t>
  </si>
  <si>
    <t>2024.00011.01.03.03.05</t>
  </si>
  <si>
    <t>2024.00013.01.03.03.05</t>
  </si>
  <si>
    <t>2024.00015.01.03.03.05</t>
  </si>
  <si>
    <t>2024.00017.01.03.03.05</t>
  </si>
  <si>
    <t>2024.00019.01.03.03.05</t>
  </si>
  <si>
    <t>2024.00021.01.03.03.05</t>
  </si>
  <si>
    <t>2024.00023.01.03.03.05</t>
  </si>
  <si>
    <t>2024.00024.01.03.03.05</t>
  </si>
  <si>
    <t>2024.00027.01.03.03.05</t>
  </si>
  <si>
    <t>2024.00029.01.03.03.05</t>
  </si>
  <si>
    <t>2024.00031.01.03.03.05</t>
  </si>
  <si>
    <t>2024.00033.01.03.03.05</t>
  </si>
  <si>
    <t>2024.00035.01.03.03.05</t>
  </si>
  <si>
    <t>2024.00037.01.03.03.05</t>
  </si>
  <si>
    <t>2024.00039.01.03.03.05</t>
  </si>
  <si>
    <t>2024.00041.01.03.03.05</t>
  </si>
  <si>
    <t>2024.00043.01.03.03.05</t>
  </si>
  <si>
    <t>2024.00044.01.03.03.05</t>
  </si>
  <si>
    <t>2024.00045.01.03.03.05</t>
  </si>
  <si>
    <t>2024.00057.01.03.03.05</t>
  </si>
  <si>
    <t>2024.00059.01.03.03.05</t>
  </si>
  <si>
    <t>2024.00061.01.03.03.05</t>
  </si>
  <si>
    <t>2024.00063.01.03.03.05</t>
  </si>
  <si>
    <t>2024.00065.01.03.03.05</t>
  </si>
  <si>
    <t>2024.00067.01.03.03.05</t>
  </si>
  <si>
    <t>2024.00069.01.03.03.05</t>
  </si>
  <si>
    <t>2024.00071.01.03.03.05</t>
  </si>
  <si>
    <t>2024.00073.01.03.03.05</t>
  </si>
  <si>
    <t>2024.00075.01.03.03.05</t>
  </si>
  <si>
    <t>2024.00077.01.03.03.05</t>
  </si>
  <si>
    <t>2024.00079.01.03.03.05</t>
  </si>
  <si>
    <t>2024.00081.01.03.03.05</t>
  </si>
  <si>
    <t>2024.00126.02.03.03.02</t>
  </si>
  <si>
    <t>2024.00129.02.03.03.02</t>
  </si>
  <si>
    <t>2024.00130.02.03.03.02</t>
  </si>
  <si>
    <t>2024.00132.02.03.03.02</t>
  </si>
  <si>
    <t>2024.00134.02.03.03.02</t>
  </si>
  <si>
    <t>2024.00135.02.03.03.02</t>
  </si>
  <si>
    <t>2024.00138.02.03.03.02</t>
  </si>
  <si>
    <t>2024.00139.02.03.03.02</t>
  </si>
  <si>
    <t>2024.00141.01.01.03.02</t>
  </si>
  <si>
    <t>2024.00145.01.01.03.02</t>
  </si>
  <si>
    <t>2024.00146.01.01.03.02</t>
  </si>
  <si>
    <t>2024.00147.01.01.03.02</t>
  </si>
  <si>
    <t>2024.00148.01.01.03.02</t>
  </si>
  <si>
    <t>2024.00150.01.01.03.02</t>
  </si>
  <si>
    <t>2024.00151.01.01.03.02</t>
  </si>
  <si>
    <t>2024.00152.01.01.03.02</t>
  </si>
  <si>
    <t>2024.00154.01.03.03.05</t>
  </si>
  <si>
    <t>2024.00156.01.03.03.05</t>
  </si>
  <si>
    <t>2024.00158.01.03.03.05</t>
  </si>
  <si>
    <t>2024.00159.01.01.03.04</t>
  </si>
  <si>
    <t>2024.00163.03.01.03.02</t>
  </si>
  <si>
    <t>2024.00166.03.01.03.02</t>
  </si>
  <si>
    <t>2024.00168.03.01.03.02</t>
  </si>
  <si>
    <t>2024.00169.03.01.03.02</t>
  </si>
  <si>
    <t>2024.00170.03.01.03.02</t>
  </si>
  <si>
    <t>2024.00171.03.01.03.02</t>
  </si>
  <si>
    <t>2024.00172.03.01.03.02</t>
  </si>
  <si>
    <t>2024.00176.03.01.03.02</t>
  </si>
  <si>
    <t>2024.00177.03.01.03.02</t>
  </si>
  <si>
    <t>2024.00180.03.02.03.98</t>
  </si>
  <si>
    <t>2024.00183.03.01.03.05</t>
  </si>
  <si>
    <t>2024.00184.03.01.03.05</t>
  </si>
  <si>
    <t>2024.00186.03.01.03.05</t>
  </si>
  <si>
    <t>2024.00189.03.01.03.02</t>
  </si>
  <si>
    <t>2024.00190.03.01.03.02</t>
  </si>
  <si>
    <t>2024.00191.03.01.03.02</t>
  </si>
  <si>
    <t>2024.00195.03.01.03.02</t>
  </si>
  <si>
    <t>2024.00196.03.02.03.98</t>
  </si>
  <si>
    <t>2024.00198.03.01.03.02</t>
  </si>
  <si>
    <t>2024.00206.03.01.03.02</t>
  </si>
  <si>
    <t>2024.00210.03.01.03.02</t>
  </si>
  <si>
    <t>2024.00211.03.01.03.02</t>
  </si>
  <si>
    <t>2024.00215.03.01.03.02</t>
  </si>
  <si>
    <t>2024.00217.03.01.03.02</t>
  </si>
  <si>
    <t>2024.00218.03.01.03.02</t>
  </si>
  <si>
    <t>2024.00220.03.01.03.02</t>
  </si>
  <si>
    <t>2024.00221.03.01.03.02</t>
  </si>
  <si>
    <t>2024.00232.04.01.03.02</t>
  </si>
  <si>
    <t>TRIUNFO</t>
  </si>
  <si>
    <t>2024.00234.03.03.03.05</t>
  </si>
  <si>
    <t>2024.00235.03.03.03.05</t>
  </si>
  <si>
    <t>2024.00236.03.03.03.05</t>
  </si>
  <si>
    <t>2024.00237.03.03.03.05</t>
  </si>
  <si>
    <t>2024.00238.03.03.03.05</t>
  </si>
  <si>
    <t>2024.00239.03.03.03.05</t>
  </si>
  <si>
    <t>2024.00240.03.03.03.05</t>
  </si>
  <si>
    <t>2024.00241.03.03.03.05</t>
  </si>
  <si>
    <t>2024.00243.05.03.03.02</t>
  </si>
  <si>
    <t>2024.00247.03.01.03.02</t>
  </si>
  <si>
    <t>2024.00249.03.03.03.98</t>
  </si>
  <si>
    <t>2024.00251.02.02.03.02</t>
  </si>
  <si>
    <t>2024.00257.01.01.03.05</t>
  </si>
  <si>
    <t>2024.00258.01.01.03.05</t>
  </si>
  <si>
    <t>2024.00259.01.01.03.05</t>
  </si>
  <si>
    <t>2024.00260.01.01.03.05</t>
  </si>
  <si>
    <t>2024.00262.01.01.03.05</t>
  </si>
  <si>
    <t>2024.00264.01.01.03.05</t>
  </si>
  <si>
    <t>2024.00266.01.01.03.05</t>
  </si>
  <si>
    <t>2024.00269.03.01.03.02</t>
  </si>
  <si>
    <t>2024.00271.03.01.03.02</t>
  </si>
  <si>
    <t>2024.00272.03.01.03.02</t>
  </si>
  <si>
    <t>2024.00273.03.01.03.02</t>
  </si>
  <si>
    <t>2024.00275.03.01.03.02</t>
  </si>
  <si>
    <t>2024.00276.01.01.03.05</t>
  </si>
  <si>
    <t>2024.00278.01.01.03.05</t>
  </si>
  <si>
    <t>2024.00280.01.01.03.05</t>
  </si>
  <si>
    <t>2024.00282.01.01.03.05</t>
  </si>
  <si>
    <t>2024.00283.01.01.03.05</t>
  </si>
  <si>
    <t>2024.00284.01.01.03.05</t>
  </si>
  <si>
    <t>2024.00285.01.01.03.05</t>
  </si>
  <si>
    <t>2024.00286.01.01.03.05</t>
  </si>
  <si>
    <t>2024.00287.01.01.03.03</t>
  </si>
  <si>
    <t>2024.00290.01.01.03.05</t>
  </si>
  <si>
    <t>2024.00292.01.01.03.05</t>
  </si>
  <si>
    <t>2024.00293.01.01.03.05</t>
  </si>
  <si>
    <t>2024.00294.01.01.03.05</t>
  </si>
  <si>
    <t>2024.00296.01.01.03.05</t>
  </si>
  <si>
    <t>2024.00297.01.01.03.05</t>
  </si>
  <si>
    <t>2024.00298.01.01.03.05</t>
  </si>
  <si>
    <t>2024.00299.01.01.03.05</t>
  </si>
  <si>
    <t>2024.00303.01.01.03.05</t>
  </si>
  <si>
    <t>2024.00304.01.01.03.05</t>
  </si>
  <si>
    <t>2024.00306.02.03.03.05</t>
  </si>
  <si>
    <t>2024.00309.03.01.03.04</t>
  </si>
  <si>
    <t>2024.00354.01.01.03.05</t>
  </si>
  <si>
    <t>2024.00356.01.01.03.05</t>
  </si>
  <si>
    <t>2024.00361.02.03.03.03</t>
  </si>
  <si>
    <t>2024.00366.01.01.03.05</t>
  </si>
  <si>
    <t>2024.00368.01.01.03.05</t>
  </si>
  <si>
    <t>2024.00370.01.01.03.05</t>
  </si>
  <si>
    <t>2024.00371.01.01.03.05</t>
  </si>
  <si>
    <t>2024.00373.01.01.03.05</t>
  </si>
  <si>
    <t>2024.00375.01.01.03.05</t>
  </si>
  <si>
    <t>2024.00377.01.01.03.05</t>
  </si>
  <si>
    <t>2024.00381.01.01.03.05</t>
  </si>
  <si>
    <t>2024.00384.01.01.03.05</t>
  </si>
  <si>
    <t>2024.00386.01.01.03.05</t>
  </si>
  <si>
    <t>2024.00388.01.01.03.03</t>
  </si>
  <si>
    <t>2024.00390.01.01.03.05</t>
  </si>
  <si>
    <t>2024.00424.01.01.03.05</t>
  </si>
  <si>
    <t>2024.00430.01.01.03.05</t>
  </si>
  <si>
    <t>2024.00434.01.01.03.05</t>
  </si>
  <si>
    <t>2024.00442.01.01.03.05</t>
  </si>
  <si>
    <t>2024.00447.01.01.03.05</t>
  </si>
  <si>
    <t>2024.00451.01.01.03.05</t>
  </si>
  <si>
    <t>2024.00454.01.01.03.05</t>
  </si>
  <si>
    <t>2024.00455.01.01.03.05</t>
  </si>
  <si>
    <t>2024.00456.01.01.03.05</t>
  </si>
  <si>
    <t>2024.00459.01.01.03.05</t>
  </si>
  <si>
    <t>2024.00479.02.03.03.05</t>
  </si>
  <si>
    <t>2024.00481.02.03.03.05</t>
  </si>
  <si>
    <t>2024.00484.02.03.03.05</t>
  </si>
  <si>
    <t>2024.00486.02.03.03.05</t>
  </si>
  <si>
    <t>2024.00487.02.03.03.05</t>
  </si>
  <si>
    <t>2024.00489.02.03.03.05</t>
  </si>
  <si>
    <t>2024.00491.02.03.03.05</t>
  </si>
  <si>
    <t>2024.00494.02.03.03.05</t>
  </si>
  <si>
    <t>2024.00496.02.03.03.05</t>
  </si>
  <si>
    <t>2024.00497.02.03.03.05</t>
  </si>
  <si>
    <t>2024.00499.02.03.03.05</t>
  </si>
  <si>
    <t>2024.00501.02.03.03.05</t>
  </si>
  <si>
    <t>2024.00503.02.03.03.05</t>
  </si>
  <si>
    <t>2024.00505.02.03.03.05</t>
  </si>
  <si>
    <t>2024.00512.02.03.03.04</t>
  </si>
  <si>
    <t>2024.00514.02.03.03.05</t>
  </si>
  <si>
    <t>PE-REPLAN - Interconexão</t>
  </si>
  <si>
    <t>2024.00515.02.03.03.05</t>
  </si>
  <si>
    <t>2024.00516.02.03.03.05</t>
  </si>
  <si>
    <t>2024.00517.02.03.03.05</t>
  </si>
  <si>
    <t>2024.00518.02.03.03.05</t>
  </si>
  <si>
    <t>2024.00519.02.03.03.05</t>
  </si>
  <si>
    <t>2024.00520.02.03.03.05</t>
  </si>
  <si>
    <t>2024.00521.02.03.03.05</t>
  </si>
  <si>
    <t>2024.00522.02.03.03.05</t>
  </si>
  <si>
    <t>2024.00523.02.03.03.05</t>
  </si>
  <si>
    <t>2024.00524.02.03.03.05</t>
  </si>
  <si>
    <t>2024.00525.02.03.03.05</t>
  </si>
  <si>
    <t>2024.00526.02.03.03.05</t>
  </si>
  <si>
    <t>2024.00527.02.03.03.05</t>
  </si>
  <si>
    <t>2024.00528.02.03.03.05</t>
  </si>
  <si>
    <t>2024.00529.02.03.03.05</t>
  </si>
  <si>
    <t>2024.00530.02.03.03.05</t>
  </si>
  <si>
    <t>2024.00531.02.03.03.05</t>
  </si>
  <si>
    <t>2024.00536.01.01.03.05</t>
  </si>
  <si>
    <t>2024.00537.01.01.03.05</t>
  </si>
  <si>
    <t>2024.00538.01.01.03.05</t>
  </si>
  <si>
    <t>2024.00541.01.01.03.05</t>
  </si>
  <si>
    <t>2024.00543.02.01.03.03</t>
  </si>
  <si>
    <t>2024.00544.03.01.03.03</t>
  </si>
  <si>
    <t>2024.00545.03.01.03.05</t>
  </si>
  <si>
    <t xml:space="preserve">2024.00546.03.01.03.05 </t>
  </si>
  <si>
    <t xml:space="preserve">2024.00547.03.01.03.05 </t>
  </si>
  <si>
    <t xml:space="preserve">2024.00548.03.01.03.05 </t>
  </si>
  <si>
    <t xml:space="preserve">2024.00549.03.01.03.05 </t>
  </si>
  <si>
    <t xml:space="preserve">2024.00550.03.01.03.05 </t>
  </si>
  <si>
    <t>2024.00551.03.01.03.05</t>
  </si>
  <si>
    <t>2024.00552.03.01.03.05</t>
  </si>
  <si>
    <t>2024.00553.03.01.03.05</t>
  </si>
  <si>
    <t>2024.00554.03.01.03.05</t>
  </si>
  <si>
    <t>2024.00555.03.01.03.05</t>
  </si>
  <si>
    <t>2024.00556.03.01.03.05</t>
  </si>
  <si>
    <t>2024.00557.03.01.03.05</t>
  </si>
  <si>
    <t>2024.00558.03.01.03.05</t>
  </si>
  <si>
    <t>2024.00559.03.01.03.05</t>
  </si>
  <si>
    <t>2024.00560.03.01.03.05</t>
  </si>
  <si>
    <t>2024.00561.03.01.03.05</t>
  </si>
  <si>
    <t>2024.00562.03.01.03.05</t>
  </si>
  <si>
    <t>2024.00563.03.01.03.05</t>
  </si>
  <si>
    <t>2020.00010.05.03.01.02</t>
  </si>
  <si>
    <t>PTE TermoCuiabá (PE)</t>
  </si>
  <si>
    <t>2020.00011.05.03.01.02</t>
  </si>
  <si>
    <t>PTE MTGás (PE)</t>
  </si>
  <si>
    <t>2021.00023.05.03.01.02</t>
  </si>
  <si>
    <t>EMED San Matías (PR)</t>
  </si>
  <si>
    <t>2021.00024.05.03.01.02</t>
  </si>
  <si>
    <t>EMED San Matias (PR)</t>
  </si>
  <si>
    <t>2021.00025.04.03.01.02</t>
  </si>
  <si>
    <t>Uruguaiana (PR)</t>
  </si>
  <si>
    <t>Uruguaiana (PE)</t>
  </si>
  <si>
    <t>2021.00026.04.03.01.02</t>
  </si>
  <si>
    <t>2021.00024.05.03.01.02-A01</t>
  </si>
  <si>
    <t>2023.00245.04.03.01.02-T01</t>
  </si>
  <si>
    <t>Fronteira do Brasil com a Argentina - entre Paso dos Libres e Uruguaiana (PR)
UTE Uruguaiana - RS (PE)</t>
  </si>
  <si>
    <t>2023.00243.05.03.01.02</t>
  </si>
  <si>
    <t xml:space="preserve">EMED San Matias </t>
  </si>
  <si>
    <t>2023.00244.05.03.01.04</t>
  </si>
  <si>
    <t>2023.00245.04.03.01.02</t>
  </si>
  <si>
    <t>Fronteira do Brasil com a Argentina - entre Paso dos Libres e Uruguaiana (PR) UTE Uruguaiana - RS (PE)</t>
  </si>
  <si>
    <t>2016.00001.01.01.05.01-A10</t>
  </si>
  <si>
    <t>2016.00001.01.01.05.01-A08</t>
  </si>
  <si>
    <t>2020.00009.01.01.02.02</t>
  </si>
  <si>
    <t>2021.00004.01.03.02.02</t>
  </si>
  <si>
    <t>2021.00015.01.03.02.04</t>
  </si>
  <si>
    <t>2021.00016.01.03.02.03</t>
  </si>
  <si>
    <t>2021.00018.01.03.02.03</t>
  </si>
  <si>
    <t>2021.00020.03.02.02.02</t>
  </si>
  <si>
    <t>2022.00002.03.03.02.02</t>
  </si>
  <si>
    <t>2022.00007.03.03.02.02</t>
  </si>
  <si>
    <t>2022.00016.03.03.02.02</t>
  </si>
  <si>
    <t>2022.00017.03.03.02.02</t>
  </si>
  <si>
    <t>2022.00019.03.03.02.02</t>
  </si>
  <si>
    <t>2022.00022.03.03.02.02</t>
  </si>
  <si>
    <t>2022.00027.03.03.02.02</t>
  </si>
  <si>
    <t>2022.00034.03.03.02.02</t>
  </si>
  <si>
    <t>2022.00040.01.03.02.02</t>
  </si>
  <si>
    <t>2022.00048.01.03.02.05</t>
  </si>
  <si>
    <t>2022.00050.01.03.02.05</t>
  </si>
  <si>
    <t>2022.00056.01.03.02.05</t>
  </si>
  <si>
    <t>2022.00058.01.03.02.05</t>
  </si>
  <si>
    <t>2022.00060.01.03.02.05</t>
  </si>
  <si>
    <t>2022.00062.01.03.02.05</t>
  </si>
  <si>
    <t>2022.00064.01.03.02.05</t>
  </si>
  <si>
    <t>2022.00083.01.01.02.98</t>
  </si>
  <si>
    <t>2022.00084.01.01.02.98</t>
  </si>
  <si>
    <t>2022.00101.01.03.02.05</t>
  </si>
  <si>
    <t>2022.00102.01.03.02.05</t>
  </si>
  <si>
    <t>2022.00105.01.03.02.05</t>
  </si>
  <si>
    <t>2022.00106.01.03.02.05</t>
  </si>
  <si>
    <t>2022.00111.01.03.02.05</t>
  </si>
  <si>
    <t>2022.00113.03.03.02.02</t>
  </si>
  <si>
    <t>2022.00117.03.03.02.02</t>
  </si>
  <si>
    <t>2022.00118.01.02.02.98</t>
  </si>
  <si>
    <t>2022.00123.02.02.02.98</t>
  </si>
  <si>
    <t>2022.00133.01.03.02.03</t>
  </si>
  <si>
    <t>2022.00113.03.03.02.02-A01</t>
  </si>
  <si>
    <t>2022.00117.03.03.02.02-A01</t>
  </si>
  <si>
    <t>2022.00034.03.03.02.02-A01</t>
  </si>
  <si>
    <t>2022.00034.03.03.02.02-A02</t>
  </si>
  <si>
    <t>2022.00007.03.03.02.02-A01</t>
  </si>
  <si>
    <t>2023.00071.03.03.02.02-A01</t>
  </si>
  <si>
    <t>2023.00071.03.03.02.02-A02</t>
  </si>
  <si>
    <t>2023.00071.03.03.02.02-A03</t>
  </si>
  <si>
    <t>2022.00019.03.03.02.02-A01</t>
  </si>
  <si>
    <t>2020.00009.01.01.02.02-A01</t>
  </si>
  <si>
    <t>2021.00003.01.01.02.02</t>
  </si>
  <si>
    <t>2021.00020.03.02.02.02-A01</t>
  </si>
  <si>
    <t>2022.00054.01.03.02.05</t>
  </si>
  <si>
    <t>2022.00022.03.03.02.02-A01</t>
  </si>
  <si>
    <t>2023.00060.03.03.02.02-A01</t>
  </si>
  <si>
    <t>2022.00016.03.03.02.02-A01</t>
  </si>
  <si>
    <t>2023.00088.03.03.02.02-A01</t>
  </si>
  <si>
    <t>2023.00001.05.03.03.02</t>
  </si>
  <si>
    <t>2023.00004.02.03.02.02</t>
  </si>
  <si>
    <t>2023.00005.02.03.02.02</t>
  </si>
  <si>
    <t>2023.00006.02.03.02.02</t>
  </si>
  <si>
    <t>2023.00127.03.03.02.05</t>
  </si>
  <si>
    <t>2023.00135.03.03.02.05</t>
  </si>
  <si>
    <t>2023.00145.03.03.02.05</t>
  </si>
  <si>
    <t>2023.00158.01.03.02.05</t>
  </si>
  <si>
    <t>2023.00180.01.03.02.05</t>
  </si>
  <si>
    <t>2023.00196.01.03.02.03</t>
  </si>
  <si>
    <t>2023.00203.04.03.02.02</t>
  </si>
  <si>
    <t>2023.00206.05.03.02.98</t>
  </si>
  <si>
    <t>2023.00209.02.03.02.04</t>
  </si>
  <si>
    <t>2023.00223.02.03.02.05</t>
  </si>
  <si>
    <t>2023.00228.01.03.02.05</t>
  </si>
  <si>
    <t>2023.00230.01.03.02.05</t>
  </si>
  <si>
    <t>2023.00233.01.03.02.05</t>
  </si>
  <si>
    <t>2023.00237.01.02.02.03</t>
  </si>
  <si>
    <t>2023.00011.02.03.02.02</t>
  </si>
  <si>
    <t>2023.00014.02.03.02.02</t>
  </si>
  <si>
    <t>2023.00019.01.03.02.02</t>
  </si>
  <si>
    <t>2023.00021.01.01.02.02</t>
  </si>
  <si>
    <t>2023.00022.01.01.02.02</t>
  </si>
  <si>
    <t>2023.00023.01.01.02.02</t>
  </si>
  <si>
    <t>2023.00028.03.03.02.04</t>
  </si>
  <si>
    <t>2023.00030.03.03.02.02</t>
  </si>
  <si>
    <t>2023.00032.03.03.02.05</t>
  </si>
  <si>
    <t>2023.00033.03.03.02.05</t>
  </si>
  <si>
    <t>2023.00038.03.03.02.05</t>
  </si>
  <si>
    <t>2023.00039.02.02.02.02</t>
  </si>
  <si>
    <t>2023.00042.02.02.02.02</t>
  </si>
  <si>
    <t>2023.00046.03.03.02.02</t>
  </si>
  <si>
    <t>2023.00052.03.03.02.05</t>
  </si>
  <si>
    <t>2023.00060.03.03.02.02</t>
  </si>
  <si>
    <t>2023.00136.03.03.02.02</t>
  </si>
  <si>
    <t>2023.00071.03.03.02.02</t>
  </si>
  <si>
    <t>2023.00074.03.03.02.02</t>
  </si>
  <si>
    <t>2023.00078.03.02.02.03</t>
  </si>
  <si>
    <t>2023.00086.02.02.02.98</t>
  </si>
  <si>
    <t>2023.00088.03.03.02.02</t>
  </si>
  <si>
    <t>2023.00090.03.03.02.03</t>
  </si>
  <si>
    <t>2023.00091.03.03.02.04</t>
  </si>
  <si>
    <t>2023.00093.03.03.02.02</t>
  </si>
  <si>
    <t>2023.00095.03.03.02.04</t>
  </si>
  <si>
    <t>2023.00097.03.03.02.04</t>
  </si>
  <si>
    <t>2023.00099.03.03.02.05</t>
  </si>
  <si>
    <t>2023.00100.03.03.02.02</t>
  </si>
  <si>
    <t>2023.00107.03.03.02.02</t>
  </si>
  <si>
    <t>2023.00109.03.03.02.04</t>
  </si>
  <si>
    <t>2023.00110.03.03.02.03</t>
  </si>
  <si>
    <t>2023.00111.03.03.02.04</t>
  </si>
  <si>
    <t>2023.00112.03.03.02.03</t>
  </si>
  <si>
    <t>2023.00113.03.03.02.03</t>
  </si>
  <si>
    <t>2023.00114.03.03.02.05</t>
  </si>
  <si>
    <t>2023.00118.03.03.02.03</t>
  </si>
  <si>
    <t>2023.00119.03.03.02.05</t>
  </si>
  <si>
    <t>2023.00120.03.03.02.05</t>
  </si>
  <si>
    <t>2023.00121.03.03.02.05</t>
  </si>
  <si>
    <t>2023.00122.03.03.02.05</t>
  </si>
  <si>
    <t>2023.00123.03.03.02.04</t>
  </si>
  <si>
    <t>2023.00124.03.03.02.05</t>
  </si>
  <si>
    <t>2023.00125.03.03.02.05</t>
  </si>
  <si>
    <t>2023.00126.03.03.02.05</t>
  </si>
  <si>
    <t>2023.00128.03.03.02.05</t>
  </si>
  <si>
    <t>2023.00129.03.03.02.05</t>
  </si>
  <si>
    <t>2023.00130.03.03.02.05</t>
  </si>
  <si>
    <t>2023.00131.03.03.02.05</t>
  </si>
  <si>
    <t>2023.00132.03.03.02.05</t>
  </si>
  <si>
    <t>2023.00133.03.03.02.05</t>
  </si>
  <si>
    <t>2023.00134.03.03.02.05</t>
  </si>
  <si>
    <t>2023.00138.03.03.02.05</t>
  </si>
  <si>
    <t>2023.00139.03.03.02.05</t>
  </si>
  <si>
    <t>2023.00140.03.03.02.05</t>
  </si>
  <si>
    <t>2023.00141.03.03.02.05</t>
  </si>
  <si>
    <t>2023.00142.03.03.02.05</t>
  </si>
  <si>
    <t>2023.00143.03.03.02.05</t>
  </si>
  <si>
    <t>2023.00144.03.03.02.05</t>
  </si>
  <si>
    <t>2023.00146.03.03.02.05</t>
  </si>
  <si>
    <t>2023.00154.01.03.02.05</t>
  </si>
  <si>
    <t>2023.00155.01.03.02.05</t>
  </si>
  <si>
    <t>2023.00156.01.03.02.05</t>
  </si>
  <si>
    <t>2023.00160.01.03.02.05</t>
  </si>
  <si>
    <t>2023.00161.01.03.02.05</t>
  </si>
  <si>
    <t>2023.00163.01.03.02.05</t>
  </si>
  <si>
    <t>2023.00164.01.03.02.05</t>
  </si>
  <si>
    <t>2023.00166.01.03.02.05</t>
  </si>
  <si>
    <t>2023.00168.01.03.02.05</t>
  </si>
  <si>
    <t>2023.00170.01.03.02.04</t>
  </si>
  <si>
    <t>2023.00174.01.03.02.05</t>
  </si>
  <si>
    <t>2023.00175.01.03.02.05</t>
  </si>
  <si>
    <t>2023.00177.01.03.02.05</t>
  </si>
  <si>
    <t>2023.00178.01.03.02.05</t>
  </si>
  <si>
    <t>2023.00182.01.03.02.05</t>
  </si>
  <si>
    <t>2023.00183.01.03.02.05</t>
  </si>
  <si>
    <t>2023.00053.03.03.02.05</t>
  </si>
  <si>
    <t>2022.00031.03.03.02.02</t>
  </si>
  <si>
    <t>2022.00108.01.03.02.05</t>
  </si>
  <si>
    <t>2023.00231.01.03.02.05</t>
  </si>
  <si>
    <t>2022.00052.01.03.02.05</t>
  </si>
  <si>
    <t>2023.00189.01.03.02.05</t>
  </si>
  <si>
    <t>2022.00041.01.03.02.02</t>
  </si>
  <si>
    <t>2023.00184.01.03.02.05</t>
  </si>
  <si>
    <t>2023.00187.01.03.02.05</t>
  </si>
  <si>
    <t>2023.00190.01.03.02.05</t>
  </si>
  <si>
    <t>2023.00191.01.03.02.05</t>
  </si>
  <si>
    <t>2023.00192.01.03.02.05</t>
  </si>
  <si>
    <t>2023.00188.01.03.02.05</t>
  </si>
  <si>
    <t>2023.00193.01.03.02.05</t>
  </si>
  <si>
    <t>2023.00195.01.03.02.05</t>
  </si>
  <si>
    <t>2024.00244.05.03.02.02</t>
  </si>
  <si>
    <t>2023.00250.03.03.02.04</t>
  </si>
  <si>
    <t xml:space="preserve">2023.00251.03.03.02.04 </t>
  </si>
  <si>
    <t>2023.00255.02.03.02.05</t>
  </si>
  <si>
    <t>2023.00257.02.03.02.03</t>
  </si>
  <si>
    <t>2023.00262.03.03.02.04</t>
  </si>
  <si>
    <t>2023.00263.01.03.02.05</t>
  </si>
  <si>
    <t>2023.00265.01.03.02.05</t>
  </si>
  <si>
    <t>2023.00267.01.03.02.05</t>
  </si>
  <si>
    <t>2023.00269.01.03.02.05</t>
  </si>
  <si>
    <t>2023.00271.01.03.02.05</t>
  </si>
  <si>
    <t>2023.00273.01.03.02.05</t>
  </si>
  <si>
    <t>2023.00275.01.03.02.05</t>
  </si>
  <si>
    <t>2023.00277.01.03.02.05</t>
  </si>
  <si>
    <t>2023.00279.01.03.02.05</t>
  </si>
  <si>
    <t>2023.00281.01.03.02.05</t>
  </si>
  <si>
    <t>2024.00002.01.03.02.05</t>
  </si>
  <si>
    <t>2024.00004.01.03.02.03</t>
  </si>
  <si>
    <t>2024.00006.01.03.02.05</t>
  </si>
  <si>
    <t>2024.00008.01.03.02.05</t>
  </si>
  <si>
    <t>2024.00010.01.03.02.05</t>
  </si>
  <si>
    <t>2024.00012.01.03.02.05</t>
  </si>
  <si>
    <t>2024.00014.01.03.02.05</t>
  </si>
  <si>
    <t>2024.00016.01.03.02.05</t>
  </si>
  <si>
    <t>2024.00018.01.03.02.05</t>
  </si>
  <si>
    <t>2024.00020.01.03.02.05</t>
  </si>
  <si>
    <t>2024.00022.01.03.02.05</t>
  </si>
  <si>
    <t>2024.00025.01.03.02.05</t>
  </si>
  <si>
    <t>2024.00026.01.03.02.05</t>
  </si>
  <si>
    <t>2024.00028.01.03.02.05</t>
  </si>
  <si>
    <t>2024.00030.01.03.02.05</t>
  </si>
  <si>
    <t>2024.00032.01.03.02.05</t>
  </si>
  <si>
    <t>2024.00034.01.03.02.05</t>
  </si>
  <si>
    <t>2024.00036.01.03.02.05</t>
  </si>
  <si>
    <t>2024.00038.01.03.02.05</t>
  </si>
  <si>
    <t>2024.00040.01.03.02.05</t>
  </si>
  <si>
    <t>2024.00042.01.03.02.05</t>
  </si>
  <si>
    <t>2024.00056.01.03.02.05</t>
  </si>
  <si>
    <t>2024.00058.01.03.02.05</t>
  </si>
  <si>
    <t>2024.00060.01.03.02.05</t>
  </si>
  <si>
    <t>2024.00062.01.03.02.05</t>
  </si>
  <si>
    <t>2024.00064.01.03.02.05</t>
  </si>
  <si>
    <t>2024.00066.01.03.02.05</t>
  </si>
  <si>
    <t>2024.00068.01.03.02.05</t>
  </si>
  <si>
    <t>2024.00070.01.03.02.05</t>
  </si>
  <si>
    <t>2024.00072.01.03.02.05</t>
  </si>
  <si>
    <t>2024.00074.01.03.02.05</t>
  </si>
  <si>
    <t>2024.00076.01.03.02.05</t>
  </si>
  <si>
    <t>2024.00078.01.03.02.05</t>
  </si>
  <si>
    <t>2024.00080.01.03.02.05</t>
  </si>
  <si>
    <t>2024.00082.02.03.02.05</t>
  </si>
  <si>
    <t>2024.00083.02.03.02.04</t>
  </si>
  <si>
    <t>2024.00084.02.03.02.04</t>
  </si>
  <si>
    <t>2024.00085.02.03.02.05</t>
  </si>
  <si>
    <t>2024.00086.02.03.02.05</t>
  </si>
  <si>
    <t>2024.00087.02.03.02.05</t>
  </si>
  <si>
    <t>2024.00088.02.03.02.05</t>
  </si>
  <si>
    <t>2024.00089.02.03.02.05</t>
  </si>
  <si>
    <t>2024.00090.02.03.02.05</t>
  </si>
  <si>
    <t>2024.00091.02.03.02.05</t>
  </si>
  <si>
    <t>2024.00092.02.03.02.05</t>
  </si>
  <si>
    <t>2024.00093.02.03.02.05</t>
  </si>
  <si>
    <t>2024.00094.02.03.02.05</t>
  </si>
  <si>
    <t>2024.00095.02.03.02.05</t>
  </si>
  <si>
    <t>2024.00096.02.03.02.05</t>
  </si>
  <si>
    <t>2024.00097.02.03.02.05</t>
  </si>
  <si>
    <t>2024.00098.02.03.02.05</t>
  </si>
  <si>
    <t>2024.00099.02.03.02.05</t>
  </si>
  <si>
    <t>2024.00101.02.03.02.05</t>
  </si>
  <si>
    <t>2024.00102.02.03.02.05</t>
  </si>
  <si>
    <t>2024.00103.02.03.02.05</t>
  </si>
  <si>
    <t>2024.00104.02.03.02.05</t>
  </si>
  <si>
    <t>2024.00105.02.03.02.05</t>
  </si>
  <si>
    <t>2024.00106.02.03.02.05</t>
  </si>
  <si>
    <t>2024.00107.02.03.02.05</t>
  </si>
  <si>
    <t>2024.00108.02.03.02.05</t>
  </si>
  <si>
    <t>2024.00109.02.03.02.05</t>
  </si>
  <si>
    <t>2024.00110.02.03.02.05</t>
  </si>
  <si>
    <t>2024.00111.02.03.02.05</t>
  </si>
  <si>
    <t>2024.00112.02.03.02.05</t>
  </si>
  <si>
    <t>2024.00113.02.03.02.05</t>
  </si>
  <si>
    <t>2024.00114.02.03.02.05</t>
  </si>
  <si>
    <t>2024.00115.02.03.02.05</t>
  </si>
  <si>
    <t>2024.00116.02.03.02.05</t>
  </si>
  <si>
    <t>2024.00127.02.03.02.02</t>
  </si>
  <si>
    <t>2024.00128.02.03.02.02</t>
  </si>
  <si>
    <t>2024.00131.02.03.02.02</t>
  </si>
  <si>
    <t>2024.00133.02.03.02.02</t>
  </si>
  <si>
    <t>2024.00136.02.03.02.02</t>
  </si>
  <si>
    <t>2024.00137.02.03.02.02</t>
  </si>
  <si>
    <t>2024.00140.02.03.02.02</t>
  </si>
  <si>
    <t>2024.00142.01.01.02.02</t>
  </si>
  <si>
    <t>2024.00143.01.01.02.02</t>
  </si>
  <si>
    <t>2024.00144.01.01.02.02</t>
  </si>
  <si>
    <t>2024.00149.01.01.02.02</t>
  </si>
  <si>
    <t>2024.00153.01.03.02.05</t>
  </si>
  <si>
    <t>2024.00155.01.03.02.05</t>
  </si>
  <si>
    <t>2024.00157.01.03.02.05</t>
  </si>
  <si>
    <t>2024.00164.03.01.02.02</t>
  </si>
  <si>
    <t>2024.00174.03.01.02.02</t>
  </si>
  <si>
    <t>2024.00179.03.01.02.02</t>
  </si>
  <si>
    <t>2024.00192.03.01.02.02</t>
  </si>
  <si>
    <t>2024.00199.03.01.02.02</t>
  </si>
  <si>
    <t>2024.00200.03.01.02.02</t>
  </si>
  <si>
    <t>2024.00201.03.01.02.02</t>
  </si>
  <si>
    <t>2024.00203.03.01.02.02</t>
  </si>
  <si>
    <t>2024.00204.03.01.02.02</t>
  </si>
  <si>
    <t>2024.00207.03.03.02.04</t>
  </si>
  <si>
    <t>2024.00208.03.03.02.04</t>
  </si>
  <si>
    <t>2024.00212.03.01.02.02</t>
  </si>
  <si>
    <t>2024.00223.03.01.02.02</t>
  </si>
  <si>
    <t>2024.00225.03.03.02.98</t>
  </si>
  <si>
    <t>2024.00227.03.03.02.98</t>
  </si>
  <si>
    <t>2024.00229.03.01.02.02</t>
  </si>
  <si>
    <t>2024.00231.04.01.02.02</t>
  </si>
  <si>
    <t>CANOAS</t>
  </si>
  <si>
    <t>2024.00242.05.03.02.02</t>
  </si>
  <si>
    <t>2024.00252.01.01.02.05</t>
  </si>
  <si>
    <t>2024.00254.01.01.02.05</t>
  </si>
  <si>
    <t>2024.00256.01.01.02.05</t>
  </si>
  <si>
    <t>2024.00295.01.01.02.05</t>
  </si>
  <si>
    <t>2024.00300.01.01.02.05</t>
  </si>
  <si>
    <t>2024.00301.01.01.02.05</t>
  </si>
  <si>
    <t>2024.00302.01.01.02.05</t>
  </si>
  <si>
    <t>2024.00305.01.01.02.05</t>
  </si>
  <si>
    <t>2024.00307.02.03.02.05</t>
  </si>
  <si>
    <t>2024.00310.03.01.02.02</t>
  </si>
  <si>
    <t>2024.00311.03.01.02.02</t>
  </si>
  <si>
    <t>2024.00312.03.01.02.02</t>
  </si>
  <si>
    <t>2024.00313.02.03.02.05</t>
  </si>
  <si>
    <t>2024.00315.02.03.02.05</t>
  </si>
  <si>
    <t>2024.00317.02.03.02.05</t>
  </si>
  <si>
    <t>2024.00319.02.03.02.05</t>
  </si>
  <si>
    <t>2024.00355.01.01.02.05</t>
  </si>
  <si>
    <t>2024.00359.02.03.02.05</t>
  </si>
  <si>
    <t>2024.00360.02.03.02.03</t>
  </si>
  <si>
    <t>2024.00365.01.01.02.05</t>
  </si>
  <si>
    <t>2024.00367.01.01.02.05</t>
  </si>
  <si>
    <t>2024.00369.01.01.02.05</t>
  </si>
  <si>
    <t>2024.00372.01.01.02.05</t>
  </si>
  <si>
    <t>2024.00374.01.01.02.05</t>
  </si>
  <si>
    <t>2024.00378.01.01.02.05</t>
  </si>
  <si>
    <t>2024.00387.01.01.02.03</t>
  </si>
  <si>
    <t>2024.00389.01.01.02.05</t>
  </si>
  <si>
    <t>2024.00392.01.01.02.05</t>
  </si>
  <si>
    <t>2024.00396.01.01.02.05</t>
  </si>
  <si>
    <t>2024.00419.01.01.02.05</t>
  </si>
  <si>
    <t>2024.00420.01.01.02.05</t>
  </si>
  <si>
    <t>2024.00421.01.01.02.05</t>
  </si>
  <si>
    <t>2024.00422.01.01.02.05</t>
  </si>
  <si>
    <t>2024.00427.01.01.02.05</t>
  </si>
  <si>
    <t>2024.00429.01.01.02.05</t>
  </si>
  <si>
    <t>2024.00431.01.01.02.05</t>
  </si>
  <si>
    <t>2024.00433.01.01.02.05</t>
  </si>
  <si>
    <t>2024.00436.01.01.02.05</t>
  </si>
  <si>
    <t>2024.00437.01.01.02.05</t>
  </si>
  <si>
    <t>2024.00439.01.01.02.05</t>
  </si>
  <si>
    <t>2024.00440.01.01.02.05</t>
  </si>
  <si>
    <t>2024.00444.01.01.02.05</t>
  </si>
  <si>
    <t>2024.00445.01.01.02.05</t>
  </si>
  <si>
    <t>GARUVA</t>
  </si>
  <si>
    <t>2024.00449.01.01.02.05</t>
  </si>
  <si>
    <t>2024.00453.01.01.02.05</t>
  </si>
  <si>
    <t>2024.00457.01.01.02.05</t>
  </si>
  <si>
    <t>2024.00461.01.01.02.05</t>
  </si>
  <si>
    <t>2024.00465.01.01.02.05</t>
  </si>
  <si>
    <t>2024.00468.01.01.02.05</t>
  </si>
  <si>
    <t>2024.00469.01.01.02.05</t>
  </si>
  <si>
    <t>2024.00470.01.01.02.05</t>
  </si>
  <si>
    <t>2024.00472.01.01.02.05</t>
  </si>
  <si>
    <t>2024.00473.01.01.02.05</t>
  </si>
  <si>
    <t>2024.00475.01.01.02.05</t>
  </si>
  <si>
    <t>2024.00478.02.03.02.05</t>
  </si>
  <si>
    <t>2024.00480.02.03.02.05</t>
  </si>
  <si>
    <t>2024.00482.02.03.02.05</t>
  </si>
  <si>
    <t>2024.00483.02.03.02.05</t>
  </si>
  <si>
    <t>2024.00485.02.03.02.05</t>
  </si>
  <si>
    <t>2024.00488.02.03.02.05</t>
  </si>
  <si>
    <t>2024.00490.02.03.02.05</t>
  </si>
  <si>
    <t>2024.00492.02.03.02.05</t>
  </si>
  <si>
    <t>2024.00493.02.03.02.05</t>
  </si>
  <si>
    <t>2024.00495.02.03.02.05</t>
  </si>
  <si>
    <t>2024.00498.02.03.02.05</t>
  </si>
  <si>
    <t>2024.00500.02.03.02.05</t>
  </si>
  <si>
    <t>2024.00502.02.03.02.05</t>
  </si>
  <si>
    <t>2024.00504.02.03.02.05</t>
  </si>
  <si>
    <t>2024.00506.02.03.02.05</t>
  </si>
  <si>
    <t>2024.00507.02.03.02.05</t>
  </si>
  <si>
    <t>2024.00508.02.03.02.05</t>
  </si>
  <si>
    <t>2024.00509.02.03.02.05</t>
  </si>
  <si>
    <t>2024.00510.02.03.02.05</t>
  </si>
  <si>
    <t>2024.00511.02.03.02.05</t>
  </si>
  <si>
    <t>2024.00513.02.03.02.04</t>
  </si>
  <si>
    <t>2024.00533.01.01.02.05</t>
  </si>
  <si>
    <t>PROBLEMA</t>
  </si>
  <si>
    <t>O regime de contratação deveria fazer parte da QDC, e não do contrato, uma vez que o contrato pode ser ponto a ponto ou um ARF.</t>
  </si>
  <si>
    <t>Entrada/Saída deve pertencer à QDC, e não ao contrato.</t>
  </si>
  <si>
    <t>Se não for assim, erros, pois existem pontos de uma mesma transportadora com o mesmo nome para entrada e saída (bidirecional).</t>
  </si>
  <si>
    <t>Assim, não é possível distinguir se um contrato é de entrada ou de um saída apenas pelo ponto!</t>
  </si>
  <si>
    <t>CRIADA uma coluna extra na aba de QDC com ENTRADA/SAìDA</t>
  </si>
  <si>
    <t>Adicionada uma coluna em ADITIVOS para transportadora, para evitar complexidade no BI (ficar criando tabelas virtuais para chegar a um resultaod especifico)</t>
  </si>
  <si>
    <t>Adicionado coluna de transportador e carregador emADITIVOS e ACORDOS para facilitar o BI.</t>
  </si>
  <si>
    <t>Obs.: FALTA INCLUIR O TCO da TBG e não foram considerados os termos.</t>
  </si>
  <si>
    <t>ADICIONADO COLUNAS DE INICIO E FIM NA ABA ADITIVOS: representa o inico e fim da QDC, caso o contrato aditivo mude a QDC!</t>
  </si>
  <si>
    <t>LIMITAÇÔES DO MODLEO DO BI COM QDC SANKEY</t>
  </si>
  <si>
    <t>a maior limitação são os CONTRATOS TERMOS.</t>
  </si>
  <si>
    <t>E também a metodologia utilizada para calcular a vigência.</t>
  </si>
  <si>
    <t>Resolver como registrar as Rescisões da NTS (48610.223872/2021-25); resolver se a NTS terá de enviar as notificações de rescisão</t>
  </si>
  <si>
    <t>Sugestão: Utilizar, como número de registro, apenas o ANO e o SEQUENCIAL.</t>
  </si>
  <si>
    <t>O erro ocorre pois deixou-se de utilizar a fórmula de ANO de registro + Sequencial (trocou por um valor estático) e houve alteração ans características do contrato sem refletir no número de registro.</t>
  </si>
  <si>
    <t>O problema principal é que a planilha não é inteligente, e não vai referenciar automaticamente as alterações nas planilhas Aditivos, Termos, Acordos, QDC, etc.</t>
  </si>
  <si>
    <t>2016.00001.01.01.05.01</t>
  </si>
  <si>
    <t>2016.00002.01.01.05.01</t>
  </si>
  <si>
    <t>2016.00003.02.01.05.01</t>
  </si>
  <si>
    <t>2016.00004.02.01.05.01</t>
  </si>
  <si>
    <t>30/11/2031</t>
  </si>
  <si>
    <t>2016.00005.02.01.05.01</t>
  </si>
  <si>
    <t>13/10/2031</t>
  </si>
  <si>
    <t>2016.00006.02.01.05.01</t>
  </si>
  <si>
    <t>31/12/2025</t>
  </si>
  <si>
    <t>2016.00007.02.01.05.01</t>
  </si>
  <si>
    <t>15/1/2010</t>
  </si>
  <si>
    <t>14/1/2030</t>
  </si>
  <si>
    <t>2016.00008.03.01.05.01</t>
  </si>
  <si>
    <t>2016.00009.03.01.05.01</t>
  </si>
  <si>
    <t>2016.00010.03.01.05.01</t>
  </si>
  <si>
    <t>2016.00011.03.01.05.01</t>
  </si>
  <si>
    <t>2016.00012.03.01.05.01</t>
  </si>
  <si>
    <t>2016.00013.01.01.05.01</t>
  </si>
  <si>
    <t>2016.00014.01.01.05.01</t>
  </si>
  <si>
    <t>2021.00027.01.04.99.99</t>
  </si>
  <si>
    <t>2021.00028.01.04.99.99</t>
  </si>
  <si>
    <t>2021.00029.01.04.99.99</t>
  </si>
  <si>
    <t>2021.00030.01.04.99.99</t>
  </si>
  <si>
    <t>2021.00031.01.04.99.99</t>
  </si>
  <si>
    <t>2021.00032.01.04.99.99</t>
  </si>
  <si>
    <t>2021.00033.01.04.99.99</t>
  </si>
  <si>
    <t>2021.00034.01.04.99.99</t>
  </si>
  <si>
    <t>2021.00035.01.04.99.99</t>
  </si>
  <si>
    <t>2022.00001.03.04.99.99</t>
  </si>
  <si>
    <t>2022.00006.03.04.99.99</t>
  </si>
  <si>
    <t>2022.00010.03.04.99.99</t>
  </si>
  <si>
    <t>2022.00018.03.04.99.99</t>
  </si>
  <si>
    <t>2022.00021.03.04.99.99</t>
  </si>
  <si>
    <t>2022.00026.03.04.99.99</t>
  </si>
  <si>
    <t>2022.00030.03.04.99.99</t>
  </si>
  <si>
    <t>2022.00033.03.04.99.99</t>
  </si>
  <si>
    <t>2022.00039.01.04.99.99</t>
  </si>
  <si>
    <t>2022.00066.01.04.99.99</t>
  </si>
  <si>
    <t>2022.00069.01.04.99.99</t>
  </si>
  <si>
    <t>2022.00070.03.04.99.99</t>
  </si>
  <si>
    <t>2022.00112.03.04.99.99</t>
  </si>
  <si>
    <t>2022.00114.03.04.99.99</t>
  </si>
  <si>
    <t>2022.00116.03.04.99.99</t>
  </si>
  <si>
    <t>2022.00127.03.04.99.99</t>
  </si>
  <si>
    <t>2022.00132.01.04.99.99</t>
  </si>
  <si>
    <t>2022.00134.01.04.99.99</t>
  </si>
  <si>
    <t>2022.00135.04.04.99.99</t>
  </si>
  <si>
    <t>2022.00136.03.04.99.99</t>
  </si>
  <si>
    <t>2023.00002.02.04.99.99</t>
  </si>
  <si>
    <t>2023.00003.02.04.99.99</t>
  </si>
  <si>
    <t>2023.00012.02.04.99.99</t>
  </si>
  <si>
    <t>2023.00013.02.03.02.02</t>
  </si>
  <si>
    <t>2023.00015.01.04.99.99</t>
  </si>
  <si>
    <t>2023.00016.01.04.99.99</t>
  </si>
  <si>
    <t>2023.00017.01.04.99.99</t>
  </si>
  <si>
    <t>2023.00018.01.04.99.99</t>
  </si>
  <si>
    <t>2023.00029.03.04.99.99</t>
  </si>
  <si>
    <t>2023.00031.03.04.99.99</t>
  </si>
  <si>
    <t>2023.00034.03.04.99.99</t>
  </si>
  <si>
    <t>2023.00041.03.04.99.99</t>
  </si>
  <si>
    <t>2023.00045.03.04.99.99</t>
  </si>
  <si>
    <t>2023.00050.03.04.99.99</t>
  </si>
  <si>
    <t>2023.00056.03.04.99.99</t>
  </si>
  <si>
    <t>2023.00059.03.04.99.99</t>
  </si>
  <si>
    <t>2023.00061.03.04.99.99</t>
  </si>
  <si>
    <t>2023.00063.03.04.99.99</t>
  </si>
  <si>
    <t>2023.00065.03.04.99.99</t>
  </si>
  <si>
    <t>2023.00066.03.04.99.99</t>
  </si>
  <si>
    <t>2023.00072.03.04.99.99</t>
  </si>
  <si>
    <t>2023.00075.03.04.99.99</t>
  </si>
  <si>
    <t>2023.00077.03.04.99.99</t>
  </si>
  <si>
    <t>2023.00081.02.04.99.99</t>
  </si>
  <si>
    <t>2023.00082.02.04.99.99</t>
  </si>
  <si>
    <t>2023.00083.01.04.99.99</t>
  </si>
  <si>
    <t>2023.00085.03.04.99.99</t>
  </si>
  <si>
    <t>2023.00089.03.04.99.99</t>
  </si>
  <si>
    <t>2023.00094.03.04.99.99</t>
  </si>
  <si>
    <t>Companhia Paranaense de Gás - COMPAGAS</t>
  </si>
  <si>
    <t>2023.00098.03.04.99.99</t>
  </si>
  <si>
    <t>2023.00104.03.04.99.99</t>
  </si>
  <si>
    <t>2023.00108.03.04.99.99</t>
  </si>
  <si>
    <t>2023.00116.03.04.99.99</t>
  </si>
  <si>
    <t>2023.00137.03.04.99.99</t>
  </si>
  <si>
    <t>2023.00147.03.04.99.99</t>
  </si>
  <si>
    <t>2023.00148.03.04.99.99</t>
  </si>
  <si>
    <t>2023.00153.01.04.99.99</t>
  </si>
  <si>
    <t>2023.00171.01.04.99.99</t>
  </si>
  <si>
    <t>2023.00172.01.04.99.99</t>
  </si>
  <si>
    <t>2023.00173.01.04.99.99</t>
  </si>
  <si>
    <t>2023.00197.01.04.99.99</t>
  </si>
  <si>
    <t>2023.00198.01.04.99.99</t>
  </si>
  <si>
    <t>2023.00199.01.04.99.99</t>
  </si>
  <si>
    <t>2023.00200.01.04.99.99</t>
  </si>
  <si>
    <t>2023.00201.01.04.99.99</t>
  </si>
  <si>
    <t>2023.00202.01.04.99.99</t>
  </si>
  <si>
    <t>2023.00212.02.04.99.99</t>
  </si>
  <si>
    <t>2023.00222.02.04.99.99</t>
  </si>
  <si>
    <t>2023.00227.02.04.99.99</t>
  </si>
  <si>
    <t>2023.00234.03.04.99.99</t>
  </si>
  <si>
    <t>2023.00251.03.03.02.04</t>
  </si>
  <si>
    <t>2023.00252.02.04.99.99</t>
  </si>
  <si>
    <t>2023.00253.02.04.99.99</t>
  </si>
  <si>
    <t>Companhia de Gás do Estado de Mato Grosso do Sul - MSGÁS</t>
  </si>
  <si>
    <t>Companhia de Gás do Estado do Rio Grande do Sul</t>
  </si>
  <si>
    <t>MGAS Comercializadora de Gás Natural Ltda.</t>
  </si>
  <si>
    <t>CELSE - Centrais Elétricas de Sergipe S.A.</t>
  </si>
  <si>
    <t>COMPANHIA DE GÁS DE SANTA CATARINA</t>
  </si>
  <si>
    <t>Companhia Potiguar de Gás - POTIGÁS</t>
  </si>
  <si>
    <t>EDGE COMERCIALIZAÇÃO S.A.</t>
  </si>
  <si>
    <t>2024.00046.01.04.99.99</t>
  </si>
  <si>
    <t>2024.00047.01.04.99.99</t>
  </si>
  <si>
    <t>2024.00048.01.04.99.99</t>
  </si>
  <si>
    <t>2024.00049.01.04.99.99</t>
  </si>
  <si>
    <t>2024.00050.01.04.99.99</t>
  </si>
  <si>
    <t>2024.00051.01.04.99.99</t>
  </si>
  <si>
    <t>2024.00052.01.04.99.99</t>
  </si>
  <si>
    <t>2024.00053.01.04.99.99</t>
  </si>
  <si>
    <t>2024.00054.01.04.99.99</t>
  </si>
  <si>
    <t>2024.00055.01.04.99.99</t>
  </si>
  <si>
    <t>2024.00100.02.04.99.99</t>
  </si>
  <si>
    <t>2024.00117.02.04.99.99</t>
  </si>
  <si>
    <t>2024.00118.02.04.99.99</t>
  </si>
  <si>
    <t>2024.00119.02.04.99.99</t>
  </si>
  <si>
    <t>2024.00120.02.04.99.99</t>
  </si>
  <si>
    <t>2024.00121.02.04.99.99</t>
  </si>
  <si>
    <t>2024.00122.02.04.99.99</t>
  </si>
  <si>
    <t>2024.00123.02.04.99.99</t>
  </si>
  <si>
    <t>2024.00124.02.04.99.99</t>
  </si>
  <si>
    <t>2024.00125.02.04.99.99</t>
  </si>
  <si>
    <t>2024.00160.01.04.99.99</t>
  </si>
  <si>
    <t>2024.00161.01.04.99.99</t>
  </si>
  <si>
    <t>2024.00162.03.04.99.99</t>
  </si>
  <si>
    <t>2024.00165.03.04.99.99</t>
  </si>
  <si>
    <t>2024.00167.03.04.99.99</t>
  </si>
  <si>
    <t>2024.00173.03.04.99.99</t>
  </si>
  <si>
    <t>2024.00175.03.04.99.99</t>
  </si>
  <si>
    <t>2024.00178.03.04.99.99</t>
  </si>
  <si>
    <t>2024.00181.03.04.99.99</t>
  </si>
  <si>
    <t>2024.00194.03.04.99.99</t>
  </si>
  <si>
    <t>2024.00197.03.04.99.99</t>
  </si>
  <si>
    <t>2024.00202.03.04.99.99</t>
  </si>
  <si>
    <t>2024.00205.03.04.99.99</t>
  </si>
  <si>
    <t>2024.00209.03.04.99.99</t>
  </si>
  <si>
    <t>2024.00213.03.04.99.99</t>
  </si>
  <si>
    <t>2024.00216.03.04.99.99</t>
  </si>
  <si>
    <t>2024.00219.03.04.99.99</t>
  </si>
  <si>
    <t>2024.00222.03.04.99.99</t>
  </si>
  <si>
    <t>2024.00224.03.04.99.99</t>
  </si>
  <si>
    <t>2024.00226.03.04.99.99</t>
  </si>
  <si>
    <t>2024.00228.03.04.99.99</t>
  </si>
  <si>
    <t>2024.00230.04.04.99.99</t>
  </si>
  <si>
    <t>2024.00233.03.04.99.99</t>
  </si>
  <si>
    <t>2024.00246.03.04.99.99</t>
  </si>
  <si>
    <t>2024.00248.03.04.99.99</t>
  </si>
  <si>
    <t>2024.00250.01.04.99.99</t>
  </si>
  <si>
    <t>2024.00288.01.04.99.99</t>
  </si>
  <si>
    <t>2024.00308.02.04.99.99</t>
  </si>
  <si>
    <t>2024.00357.02.04.99.99</t>
  </si>
  <si>
    <t>2024.00358.02.04.99.99</t>
  </si>
  <si>
    <t>2024.00362.01.04.99.99</t>
  </si>
  <si>
    <t>2024.00363.01.04.99.99</t>
  </si>
  <si>
    <t>2024.00364.01.04.99.99</t>
  </si>
  <si>
    <t>2024.00435.01.04.99.99</t>
  </si>
  <si>
    <t>2024.00452.01.04.99.99</t>
  </si>
  <si>
    <t>2024.00463.01.04.99.99</t>
  </si>
  <si>
    <t>2024.00476.02.04.99.99</t>
  </si>
  <si>
    <t>2024.00477.02.04.99.99</t>
  </si>
  <si>
    <t>2024.00542.02.04.99.99</t>
  </si>
  <si>
    <t>2024.00546.03.01.03.05</t>
  </si>
  <si>
    <t>2024.00547.03.01.03.05</t>
  </si>
  <si>
    <t>2024.00548.03.01.03.05</t>
  </si>
  <si>
    <t>2024.00549.03.01.03.05</t>
  </si>
  <si>
    <t>2024.00550.03.01.03.05</t>
  </si>
  <si>
    <t>Coluna1</t>
  </si>
  <si>
    <t>Contrato Ponto-a-ponto. Tratado como 2 QDCs diferentes.</t>
  </si>
  <si>
    <t xml:space="preserve">Contrato Ponto-a-ponto. Tratar como Cluster ou como 2 QDCs? Datas em vermelho foram atualizadas pós aditivo. Incluir a data do contrato no registro e atualizar aqui? </t>
  </si>
  <si>
    <t xml:space="preserve">Aditivo não alterou a QDC, o A01 alterou a vigência e o A02 alterou o valor do contrato. O A02 entra na tabela de QDC? </t>
  </si>
  <si>
    <t>Contrato Ponto-a-ponto. Tratar como Cluster ou como 2 QDCs?</t>
  </si>
  <si>
    <t>Piraí, Volta redonda, Cidade do Aço, Barra Mansa II, Paracambi</t>
  </si>
  <si>
    <t>Fronteira do Brasil com a Argentina</t>
  </si>
  <si>
    <t>obs: esse contrato Interruptível foge à padronização em relação à QDC; ao colocar em forma de intervalo, inviabiliza a comparação do contratado com o efetivamente movimentado</t>
  </si>
  <si>
    <t>A NTS discrimina, no contrato, a TS (tarifa de transporte), TM (de movimentação = 0,0238) e TER (de estoque de referência). A TBG, como a TAG, menciona apenas a tarifa de transporte (vejam abaixo). Anotando na planilha, no caso da NTS, apenas a TS.</t>
  </si>
  <si>
    <t>A NTS discrimina, no contrato, a TS (tarifa de transporte), TM (de movimentação = 0,0222) e TER (de estoque de referência). A TBG, como a TAG, menciona apenas a tarifa de transporte (vejam abaixo). Anotando na planilha, no caso da NTS, apenas a TS.</t>
  </si>
  <si>
    <t>A NTS discrimina, no contrato, a TS (tarifa de transporte), TM (de movimentação = 0,0148) e TER (de estoque de referência). A TBG, como a TAG, menciona apenas a tarifa de transporte (vejam abaixo). Anotando na planilha, no caso da NTS, apenas a TS.</t>
  </si>
  <si>
    <t>A NTS discrimina, no contrato, a TS (tarifa de transporte), TM (de movimentação = 0,0240) e TER (de estoque de referência). A TBG, como a TAG, menciona apenas a tarifa de transporte (vejam abaixo). Anotando na planilha, no caso da NTS, apenas a TS.</t>
  </si>
  <si>
    <t>A NTS discrimina, no contrato, a TS (tarifa de transporte), TM (de movimentação = 0,0186) e TER (de estoque de referência). A TBG, como a TAG, menciona apenas a tarifa de transporte (vejam abaixo). Anotando na planilha, no caso da NTS, apenas a TS.</t>
  </si>
  <si>
    <t>A NTS discrimina, no contrato, a TS (tarifa de transporte), TM (de movimentação = 0,0224) e TER (de estoque de referência). A TBG, como a TAG, menciona apenas a tarifa de transporte (vejam abaixo). Anotando na planilha, no caso da NTS, apenas a TS.</t>
  </si>
  <si>
    <t>a) A NTS discrimina, no contrato, a TS (tarifa de transporte), TM (de movimentação = 0,0145) e TER (de estoque de referência). A TBG, como a TAG, menciona apenas a tarifa de transporte (vejam abaixo). Anotando na planilha, no caso da NTS, apenas a TS; b) zona de saída mencionada expressamente no contrato é a "PE-REPLAN-Interconexão", cabe verificar se se trata de "REPLAN-Interconexão" ou se se trata de outra zona específica</t>
  </si>
  <si>
    <t>a) A NTS discrimina, no contrato, a TS (tarifa de transporte), TM (de movimentação = 0,0234) e TER (de estoque de referência). A TBG, como a TAG, menciona apenas a tarifa de transporte (vejam abaixo). Anotando na planilha, no caso da NTS, apenas a TS; b) zona de saída mencionada expressamente no contrato é a "PE-REPLAN-Interconexão", cabe verificar se se trata de "REPLAN-Interconexão" ou se se trata de outra zona específica</t>
  </si>
  <si>
    <t>Uruguaiana - RS</t>
  </si>
  <si>
    <t>QDC_Contratos.ID QDC</t>
  </si>
  <si>
    <t>QDC_Contratos.ID Instrumento Contratual</t>
  </si>
  <si>
    <t>QDC_Contratos.ID CLUSTER</t>
  </si>
  <si>
    <t>QDC_Contratos.Entrada/Saída</t>
  </si>
  <si>
    <t>QDC_Contratos.Valor da QDC (mil m3/dia)</t>
  </si>
  <si>
    <t>QDC_Contratos.DATA INICIO QDC</t>
  </si>
  <si>
    <t>QDC_Contratos.DATA FIM QDC</t>
  </si>
  <si>
    <t>QDC_Contratos.Tarifa (Reais por MMBTU)</t>
  </si>
  <si>
    <t>QDC_Contratos.QDC Máx_ARF</t>
  </si>
  <si>
    <t>QDC_Contratos.UF</t>
  </si>
  <si>
    <t>QDC_Contratos.Observações</t>
  </si>
  <si>
    <t>Dias QDC</t>
  </si>
  <si>
    <t>QDC Total no Período</t>
  </si>
  <si>
    <t>578135</t>
  </si>
  <si>
    <t>578136</t>
  </si>
  <si>
    <t>700893</t>
  </si>
  <si>
    <t>578142</t>
  </si>
  <si>
    <t>578145</t>
  </si>
  <si>
    <t>588439</t>
  </si>
  <si>
    <t>890940</t>
  </si>
  <si>
    <t>578140</t>
  </si>
  <si>
    <t>582911</t>
  </si>
  <si>
    <t>578134</t>
  </si>
  <si>
    <t>578141</t>
  </si>
  <si>
    <t>578143</t>
  </si>
  <si>
    <t>700894</t>
  </si>
  <si>
    <t>578144</t>
  </si>
  <si>
    <t>1891493</t>
  </si>
  <si>
    <t>1891503</t>
  </si>
  <si>
    <t>1928411</t>
  </si>
  <si>
    <t>1928422</t>
  </si>
  <si>
    <t>1928516</t>
  </si>
  <si>
    <t>1928517</t>
  </si>
  <si>
    <t>1928523</t>
  </si>
  <si>
    <t>1928530</t>
  </si>
  <si>
    <t>1928543</t>
  </si>
  <si>
    <t>1928558</t>
  </si>
  <si>
    <t>1928566</t>
  </si>
  <si>
    <t>1928621</t>
  </si>
  <si>
    <t>1928626</t>
  </si>
  <si>
    <t>1928802</t>
  </si>
  <si>
    <t>1928810</t>
  </si>
  <si>
    <t>1928815</t>
  </si>
  <si>
    <t>1928820</t>
  </si>
  <si>
    <t>1928862</t>
  </si>
  <si>
    <t>1928866</t>
  </si>
  <si>
    <t>1928870</t>
  </si>
  <si>
    <t>1928927</t>
  </si>
  <si>
    <t>1928992</t>
  </si>
  <si>
    <t>1929006</t>
  </si>
  <si>
    <t>1929014</t>
  </si>
  <si>
    <t>1872787</t>
  </si>
  <si>
    <t>1872789</t>
  </si>
  <si>
    <t>1872791</t>
  </si>
  <si>
    <t>1872793</t>
  </si>
  <si>
    <t>1938953</t>
  </si>
  <si>
    <t>1891498</t>
  </si>
  <si>
    <t>1938957</t>
  </si>
  <si>
    <t>1939030</t>
  </si>
  <si>
    <t>1891505</t>
  </si>
  <si>
    <t>1939033</t>
  </si>
  <si>
    <t>1939039</t>
  </si>
  <si>
    <t>1939044</t>
  </si>
  <si>
    <t>1928416</t>
  </si>
  <si>
    <t>1939047</t>
  </si>
  <si>
    <t>1939051</t>
  </si>
  <si>
    <t>1939075</t>
  </si>
  <si>
    <t>1939077</t>
  </si>
  <si>
    <t>1939078</t>
  </si>
  <si>
    <t>1939079</t>
  </si>
  <si>
    <t>1939080</t>
  </si>
  <si>
    <t>1939081</t>
  </si>
  <si>
    <t>2053501</t>
  </si>
  <si>
    <t>2053503</t>
  </si>
  <si>
    <t>2163019</t>
  </si>
  <si>
    <t>2302634</t>
  </si>
  <si>
    <t>2302645</t>
  </si>
  <si>
    <t>2302652</t>
  </si>
  <si>
    <t>1928916</t>
  </si>
  <si>
    <t>1929000</t>
  </si>
  <si>
    <t>1929018</t>
  </si>
  <si>
    <t>1872788</t>
  </si>
  <si>
    <t>1872790</t>
  </si>
  <si>
    <t>1872792</t>
  </si>
  <si>
    <t>1872794</t>
  </si>
  <si>
    <t>2302615</t>
  </si>
  <si>
    <t>1939036</t>
  </si>
  <si>
    <t>1939043</t>
  </si>
  <si>
    <t>1939049</t>
  </si>
  <si>
    <t>2247849</t>
  </si>
  <si>
    <t>1939072</t>
  </si>
  <si>
    <t>2399293</t>
  </si>
  <si>
    <t>2248008</t>
  </si>
  <si>
    <t>2331122</t>
  </si>
  <si>
    <t>2384239</t>
  </si>
  <si>
    <t>2432785</t>
  </si>
  <si>
    <t>2432786</t>
  </si>
  <si>
    <t>2526627</t>
  </si>
  <si>
    <t>2670854</t>
  </si>
  <si>
    <t>2521311</t>
  </si>
  <si>
    <t>2338932</t>
  </si>
  <si>
    <t>2338933</t>
  </si>
  <si>
    <t>2498928</t>
  </si>
  <si>
    <t>2698530</t>
  </si>
  <si>
    <t>2719894</t>
  </si>
  <si>
    <t>2719895</t>
  </si>
  <si>
    <t>2719901</t>
  </si>
  <si>
    <t>2719902</t>
  </si>
  <si>
    <t>2719903</t>
  </si>
  <si>
    <t>2719904</t>
  </si>
  <si>
    <t>2719905</t>
  </si>
  <si>
    <t>2719906</t>
  </si>
  <si>
    <t>3278402</t>
  </si>
  <si>
    <t>2757948</t>
  </si>
  <si>
    <t>2724537</t>
  </si>
  <si>
    <t>2186613</t>
  </si>
  <si>
    <t>2724482</t>
  </si>
  <si>
    <t>3203205</t>
  </si>
  <si>
    <t>2733915</t>
  </si>
  <si>
    <t>2733568</t>
  </si>
  <si>
    <t>3135851</t>
  </si>
  <si>
    <t>3103861</t>
  </si>
  <si>
    <t>2866326</t>
  </si>
  <si>
    <t>2936465</t>
  </si>
  <si>
    <t>2952391</t>
  </si>
  <si>
    <t>2733586</t>
  </si>
  <si>
    <t>2856438</t>
  </si>
  <si>
    <t>3252946</t>
  </si>
  <si>
    <t>2890080</t>
  </si>
  <si>
    <t>3252947</t>
  </si>
  <si>
    <t>2775033</t>
  </si>
  <si>
    <t>3064159</t>
  </si>
  <si>
    <t>2006011</t>
  </si>
  <si>
    <t>2242789</t>
  </si>
  <si>
    <t>1883715</t>
  </si>
  <si>
    <t>2947396</t>
  </si>
  <si>
    <t>2733717</t>
  </si>
  <si>
    <t>2947397</t>
  </si>
  <si>
    <t>2947424</t>
  </si>
  <si>
    <t>2947425</t>
  </si>
  <si>
    <t>2733645</t>
  </si>
  <si>
    <t>3016070</t>
  </si>
  <si>
    <t>3016779</t>
  </si>
  <si>
    <t>3016780</t>
  </si>
  <si>
    <t>3016783</t>
  </si>
  <si>
    <t>3016784</t>
  </si>
  <si>
    <t>3082272</t>
  </si>
  <si>
    <t>3016785</t>
  </si>
  <si>
    <t>3016786</t>
  </si>
  <si>
    <t>3016787</t>
  </si>
  <si>
    <t>2733731</t>
  </si>
  <si>
    <t>3032320</t>
  </si>
  <si>
    <t>3032340</t>
  </si>
  <si>
    <t>3032341</t>
  </si>
  <si>
    <t>2263803</t>
  </si>
  <si>
    <t>3032361</t>
  </si>
  <si>
    <t>2455373</t>
  </si>
  <si>
    <t>3246182</t>
  </si>
  <si>
    <t>2521258</t>
  </si>
  <si>
    <t>3278401</t>
  </si>
  <si>
    <t>2583057</t>
  </si>
  <si>
    <t>2498741</t>
  </si>
  <si>
    <t>2498746</t>
  </si>
  <si>
    <t>2498747</t>
  </si>
  <si>
    <t>2796436</t>
  </si>
  <si>
    <t>2548875</t>
  </si>
  <si>
    <t>3002373</t>
  </si>
  <si>
    <t>3776975</t>
  </si>
  <si>
    <t>3776931</t>
  </si>
  <si>
    <t>3776932</t>
  </si>
  <si>
    <t>2733980</t>
  </si>
  <si>
    <t>2734066</t>
  </si>
  <si>
    <t>2399217</t>
  </si>
  <si>
    <t>3136926</t>
  </si>
  <si>
    <t>2422143</t>
  </si>
  <si>
    <t>2329098</t>
  </si>
  <si>
    <t>2329097</t>
  </si>
  <si>
    <t>2734134</t>
  </si>
  <si>
    <t>2999888</t>
  </si>
  <si>
    <t>3062751</t>
  </si>
  <si>
    <t>3120412</t>
  </si>
  <si>
    <t>2734214</t>
  </si>
  <si>
    <t>2999886</t>
  </si>
  <si>
    <t>3211004</t>
  </si>
  <si>
    <t>2999885</t>
  </si>
  <si>
    <t>2734346</t>
  </si>
  <si>
    <t>2735075</t>
  </si>
  <si>
    <t>3120308</t>
  </si>
  <si>
    <t>3203175</t>
  </si>
  <si>
    <t>3135852</t>
  </si>
  <si>
    <t>2734456</t>
  </si>
  <si>
    <t>2756565</t>
  </si>
  <si>
    <t>3135847</t>
  </si>
  <si>
    <t>2736128</t>
  </si>
  <si>
    <t>3135850</t>
  </si>
  <si>
    <t>3135849</t>
  </si>
  <si>
    <t>3135848</t>
  </si>
  <si>
    <t>2874945</t>
  </si>
  <si>
    <t>2874946</t>
  </si>
  <si>
    <t>2874947</t>
  </si>
  <si>
    <t>2874948</t>
  </si>
  <si>
    <t>3016782</t>
  </si>
  <si>
    <t>3002372</t>
  </si>
  <si>
    <t>379963</t>
  </si>
  <si>
    <t>164381</t>
  </si>
  <si>
    <t>187358</t>
  </si>
  <si>
    <t>2006012</t>
  </si>
  <si>
    <t>1883716</t>
  </si>
  <si>
    <t>3349752</t>
  </si>
  <si>
    <t>3348530</t>
  </si>
  <si>
    <t>3300337</t>
  </si>
  <si>
    <t>3362056</t>
  </si>
  <si>
    <t>3342977</t>
  </si>
  <si>
    <t>3343061</t>
  </si>
  <si>
    <t>3392401</t>
  </si>
  <si>
    <t>3392403</t>
  </si>
  <si>
    <t>3473752</t>
  </si>
  <si>
    <t>3473803</t>
  </si>
  <si>
    <t>3479868</t>
  </si>
  <si>
    <t>3473793</t>
  </si>
  <si>
    <t>3479884</t>
  </si>
  <si>
    <t>3442635</t>
  </si>
  <si>
    <t>3442636</t>
  </si>
  <si>
    <t>3533566</t>
  </si>
  <si>
    <t>3552068</t>
  </si>
  <si>
    <t>3587575</t>
  </si>
  <si>
    <t>3647798</t>
  </si>
  <si>
    <t>3658288</t>
  </si>
  <si>
    <t>3519203</t>
  </si>
  <si>
    <t>3519205</t>
  </si>
  <si>
    <t>3540815</t>
  </si>
  <si>
    <t>3540817</t>
  </si>
  <si>
    <t>3540819</t>
  </si>
  <si>
    <t>3540821</t>
  </si>
  <si>
    <t>3540823</t>
  </si>
  <si>
    <t>3540825</t>
  </si>
  <si>
    <t>3664470</t>
  </si>
  <si>
    <t>3540827</t>
  </si>
  <si>
    <t>3540829</t>
  </si>
  <si>
    <t>3556640</t>
  </si>
  <si>
    <t>3556642</t>
  </si>
  <si>
    <t>3556644</t>
  </si>
  <si>
    <t>3556646</t>
  </si>
  <si>
    <t>3556648</t>
  </si>
  <si>
    <t>3556650</t>
  </si>
  <si>
    <t>3556652</t>
  </si>
  <si>
    <t>3571878</t>
  </si>
  <si>
    <t>3631484</t>
  </si>
  <si>
    <t>3631487</t>
  </si>
  <si>
    <t>3631489</t>
  </si>
  <si>
    <t>3631491</t>
  </si>
  <si>
    <t>3631493</t>
  </si>
  <si>
    <t>3660631</t>
  </si>
  <si>
    <t>3660633</t>
  </si>
  <si>
    <t>3660635</t>
  </si>
  <si>
    <t>3660637</t>
  </si>
  <si>
    <t>3660639</t>
  </si>
  <si>
    <t>3660641</t>
  </si>
  <si>
    <t>3673003</t>
  </si>
  <si>
    <t>3673005</t>
  </si>
  <si>
    <t>3673007</t>
  </si>
  <si>
    <t>3673009</t>
  </si>
  <si>
    <t>3673011</t>
  </si>
  <si>
    <t>3679553</t>
  </si>
  <si>
    <t>3679555</t>
  </si>
  <si>
    <t>3679587</t>
  </si>
  <si>
    <t>3679589</t>
  </si>
  <si>
    <t>3679591</t>
  </si>
  <si>
    <t>3679593</t>
  </si>
  <si>
    <t>3679595</t>
  </si>
  <si>
    <t>3679597</t>
  </si>
  <si>
    <t>3679626</t>
  </si>
  <si>
    <t>3679628</t>
  </si>
  <si>
    <t>3679630</t>
  </si>
  <si>
    <t>3679671</t>
  </si>
  <si>
    <t>3679673</t>
  </si>
  <si>
    <t>3679675</t>
  </si>
  <si>
    <t>3679677</t>
  </si>
  <si>
    <t>3670058</t>
  </si>
  <si>
    <t>3670059</t>
  </si>
  <si>
    <t>3670060</t>
  </si>
  <si>
    <t>3671608</t>
  </si>
  <si>
    <t>3671609</t>
  </si>
  <si>
    <t>3671662</t>
  </si>
  <si>
    <t>3671768</t>
  </si>
  <si>
    <t>3671769</t>
  </si>
  <si>
    <t>3671770</t>
  </si>
  <si>
    <t>3671771</t>
  </si>
  <si>
    <t>3671772</t>
  </si>
  <si>
    <t>3671744</t>
  </si>
  <si>
    <t>3671784</t>
  </si>
  <si>
    <t>3671785</t>
  </si>
  <si>
    <t>3685745</t>
  </si>
  <si>
    <t>3595306</t>
  </si>
  <si>
    <t>3671584</t>
  </si>
  <si>
    <t>3671585</t>
  </si>
  <si>
    <t>3671586</t>
  </si>
  <si>
    <t>3671587</t>
  </si>
  <si>
    <t>3671588</t>
  </si>
  <si>
    <t>3671589</t>
  </si>
  <si>
    <t>3671590</t>
  </si>
  <si>
    <t>3671591</t>
  </si>
  <si>
    <t>3671592</t>
  </si>
  <si>
    <t>3671593</t>
  </si>
  <si>
    <t>3671594</t>
  </si>
  <si>
    <t>3685681</t>
  </si>
  <si>
    <t>3671667</t>
  </si>
  <si>
    <t>3595270</t>
  </si>
  <si>
    <t>3671638</t>
  </si>
  <si>
    <t>3671639</t>
  </si>
  <si>
    <t>3671640</t>
  </si>
  <si>
    <t>3671692</t>
  </si>
  <si>
    <t>3671693</t>
  </si>
  <si>
    <t>3671739</t>
  </si>
  <si>
    <t>3543591</t>
  </si>
  <si>
    <t>3616651</t>
  </si>
  <si>
    <t>3671777</t>
  </si>
  <si>
    <t>3671778</t>
  </si>
  <si>
    <t>3671779</t>
  </si>
  <si>
    <t>3671513</t>
  </si>
  <si>
    <t>3671514</t>
  </si>
  <si>
    <t>3671730</t>
  </si>
  <si>
    <t>3671731</t>
  </si>
  <si>
    <t>3671801</t>
  </si>
  <si>
    <t>3671802</t>
  </si>
  <si>
    <t>3671793</t>
  </si>
  <si>
    <t>3671795</t>
  </si>
  <si>
    <t>3153194</t>
  </si>
  <si>
    <t>3671709</t>
  </si>
  <si>
    <t>3677355</t>
  </si>
  <si>
    <t>3677356</t>
  </si>
  <si>
    <t>3473782</t>
  </si>
  <si>
    <t>3473783</t>
  </si>
  <si>
    <t>3473784</t>
  </si>
  <si>
    <t>3473785</t>
  </si>
  <si>
    <t>3473786</t>
  </si>
  <si>
    <t>3490088</t>
  </si>
  <si>
    <t>3490089</t>
  </si>
  <si>
    <t>3616698</t>
  </si>
  <si>
    <t>3664469</t>
  </si>
  <si>
    <t>3671761</t>
  </si>
  <si>
    <t>3317698</t>
  </si>
  <si>
    <t>3694477</t>
  </si>
  <si>
    <t>3743355</t>
  </si>
  <si>
    <t>3743356</t>
  </si>
  <si>
    <t>3743357</t>
  </si>
  <si>
    <t>3743358</t>
  </si>
  <si>
    <t>3743359</t>
  </si>
  <si>
    <t>3743360</t>
  </si>
  <si>
    <t>3743361</t>
  </si>
  <si>
    <t>3765114</t>
  </si>
  <si>
    <t>3776933</t>
  </si>
  <si>
    <t>3776934</t>
  </si>
  <si>
    <t>3776935</t>
  </si>
  <si>
    <t>3776936</t>
  </si>
  <si>
    <t>3776937</t>
  </si>
  <si>
    <t>3776938</t>
  </si>
  <si>
    <t>3792248</t>
  </si>
  <si>
    <t>3815286</t>
  </si>
  <si>
    <t>3811427</t>
  </si>
  <si>
    <t>3811429</t>
  </si>
  <si>
    <t>3816713</t>
  </si>
  <si>
    <t>3776976</t>
  </si>
  <si>
    <t>3776977</t>
  </si>
  <si>
    <t>3776978</t>
  </si>
  <si>
    <t>3735666</t>
  </si>
  <si>
    <t>3735668</t>
  </si>
  <si>
    <t>3735670</t>
  </si>
  <si>
    <t>3735672</t>
  </si>
  <si>
    <t>3735674</t>
  </si>
  <si>
    <t>3735676</t>
  </si>
  <si>
    <t>3735678</t>
  </si>
  <si>
    <t>3735680</t>
  </si>
  <si>
    <t>3739135</t>
  </si>
  <si>
    <t>3739137</t>
  </si>
  <si>
    <t>3739139</t>
  </si>
  <si>
    <t>3749774</t>
  </si>
  <si>
    <t>3749777</t>
  </si>
  <si>
    <t>3749779</t>
  </si>
  <si>
    <t>3749781</t>
  </si>
  <si>
    <t>3749783</t>
  </si>
  <si>
    <t>3749785</t>
  </si>
  <si>
    <t>3749787</t>
  </si>
  <si>
    <t>3749790</t>
  </si>
  <si>
    <t>3749792</t>
  </si>
  <si>
    <t>3749794</t>
  </si>
  <si>
    <t>3749803</t>
  </si>
  <si>
    <t>3749824</t>
  </si>
  <si>
    <t>3749826</t>
  </si>
  <si>
    <t>3842310</t>
  </si>
  <si>
    <t>3887931</t>
  </si>
  <si>
    <t>3887933</t>
  </si>
  <si>
    <t>3887985</t>
  </si>
  <si>
    <t>3871938</t>
  </si>
  <si>
    <t>3908875</t>
  </si>
  <si>
    <t>3937504</t>
  </si>
  <si>
    <t>3964586</t>
  </si>
  <si>
    <t>4029606</t>
  </si>
  <si>
    <t>4039635</t>
  </si>
  <si>
    <t>3942407</t>
  </si>
  <si>
    <t>3942421</t>
  </si>
  <si>
    <t>3968119</t>
  </si>
  <si>
    <t>3991819</t>
  </si>
  <si>
    <t>4029480</t>
  </si>
  <si>
    <t>4069252</t>
  </si>
  <si>
    <t>4093089</t>
  </si>
  <si>
    <t>4109546</t>
  </si>
  <si>
    <t>4159697</t>
  </si>
  <si>
    <t>4160211</t>
  </si>
  <si>
    <t>4160212</t>
  </si>
  <si>
    <t>4160213</t>
  </si>
  <si>
    <t>4160214</t>
  </si>
  <si>
    <t>4160215</t>
  </si>
  <si>
    <t>4160216</t>
  </si>
  <si>
    <t>4160217</t>
  </si>
  <si>
    <t>4160218</t>
  </si>
  <si>
    <t>4162443</t>
  </si>
  <si>
    <t>4162444</t>
  </si>
  <si>
    <t>4162445</t>
  </si>
  <si>
    <t>4162446</t>
  </si>
  <si>
    <t>4162447</t>
  </si>
  <si>
    <t>4180244</t>
  </si>
  <si>
    <t>4180245</t>
  </si>
  <si>
    <t>4180246</t>
  </si>
  <si>
    <t>4180247</t>
  </si>
  <si>
    <t>4180248</t>
  </si>
  <si>
    <t>4180249</t>
  </si>
  <si>
    <t>182038</t>
  </si>
  <si>
    <t>55611</t>
  </si>
  <si>
    <t>55203</t>
  </si>
  <si>
    <t>182076</t>
  </si>
  <si>
    <t>55019</t>
  </si>
  <si>
    <t>55374</t>
  </si>
  <si>
    <t>63954</t>
  </si>
  <si>
    <t>344704</t>
  </si>
  <si>
    <t>63895</t>
  </si>
  <si>
    <t>63412</t>
  </si>
  <si>
    <t>182429</t>
  </si>
  <si>
    <t>181808</t>
  </si>
  <si>
    <t>1823598</t>
  </si>
  <si>
    <t>1891487</t>
  </si>
  <si>
    <t>1928353</t>
  </si>
  <si>
    <t>1928505</t>
  </si>
  <si>
    <t>1928611</t>
  </si>
  <si>
    <t>1928786</t>
  </si>
  <si>
    <t>1928858</t>
  </si>
  <si>
    <t>1928908</t>
  </si>
  <si>
    <t>1928980</t>
  </si>
  <si>
    <t>1891807</t>
  </si>
  <si>
    <t>1960811</t>
  </si>
  <si>
    <t>2073719</t>
  </si>
  <si>
    <t>2397312</t>
  </si>
  <si>
    <t>2506491</t>
  </si>
  <si>
    <t>1998850</t>
  </si>
  <si>
    <t>2697235</t>
  </si>
  <si>
    <t>2719893</t>
  </si>
  <si>
    <t>2742026</t>
  </si>
  <si>
    <t>2757819</t>
  </si>
  <si>
    <t>2724043</t>
  </si>
  <si>
    <t>3252945</t>
  </si>
  <si>
    <t>3270012</t>
  </si>
  <si>
    <t>1858729</t>
  </si>
  <si>
    <t>3246183</t>
  </si>
  <si>
    <t>2904515</t>
  </si>
  <si>
    <t>2037403</t>
  </si>
  <si>
    <t>1858728</t>
  </si>
  <si>
    <t>2874942</t>
  </si>
  <si>
    <t>2812183</t>
  </si>
  <si>
    <t>3211005</t>
  </si>
  <si>
    <t>2866246</t>
  </si>
  <si>
    <t>2866247</t>
  </si>
  <si>
    <t>2936611</t>
  </si>
  <si>
    <t>2745124</t>
  </si>
  <si>
    <t>2782698</t>
  </si>
  <si>
    <t>2889965</t>
  </si>
  <si>
    <t>2782697</t>
  </si>
  <si>
    <t>2952357</t>
  </si>
  <si>
    <t>2952361</t>
  </si>
  <si>
    <t>2889967</t>
  </si>
  <si>
    <t>2904516</t>
  </si>
  <si>
    <t>2952363</t>
  </si>
  <si>
    <t>2990495</t>
  </si>
  <si>
    <t>3023611</t>
  </si>
  <si>
    <t>3180512</t>
  </si>
  <si>
    <t>3278400</t>
  </si>
  <si>
    <t>3269522</t>
  </si>
  <si>
    <t>3291385</t>
  </si>
  <si>
    <t>3632566</t>
  </si>
  <si>
    <t>3592917</t>
  </si>
  <si>
    <t>3675358</t>
  </si>
  <si>
    <t>3675381</t>
  </si>
  <si>
    <t>3675387</t>
  </si>
  <si>
    <t>3675399</t>
  </si>
  <si>
    <t>3675406</t>
  </si>
  <si>
    <t>3676065</t>
  </si>
  <si>
    <t>3676099</t>
  </si>
  <si>
    <t>3676155</t>
  </si>
  <si>
    <t>3676173</t>
  </si>
  <si>
    <t>3670061</t>
  </si>
  <si>
    <t>3671607</t>
  </si>
  <si>
    <t>3671661</t>
  </si>
  <si>
    <t>3671767</t>
  </si>
  <si>
    <t>3671743</t>
  </si>
  <si>
    <t>3671783</t>
  </si>
  <si>
    <t>3685744</t>
  </si>
  <si>
    <t>3671583</t>
  </si>
  <si>
    <t>3671666</t>
  </si>
  <si>
    <t>3671637</t>
  </si>
  <si>
    <t>3671691</t>
  </si>
  <si>
    <t>3671738</t>
  </si>
  <si>
    <t>3671776</t>
  </si>
  <si>
    <t>3671512</t>
  </si>
  <si>
    <t>3671729</t>
  </si>
  <si>
    <t>3671800</t>
  </si>
  <si>
    <t>3671792</t>
  </si>
  <si>
    <t>3671794</t>
  </si>
  <si>
    <t>3153193</t>
  </si>
  <si>
    <t>3671708</t>
  </si>
  <si>
    <t>3677354</t>
  </si>
  <si>
    <t>3473781</t>
  </si>
  <si>
    <t>3671760</t>
  </si>
  <si>
    <t>3317697</t>
  </si>
  <si>
    <t>3709735</t>
  </si>
  <si>
    <t>3815285</t>
  </si>
  <si>
    <t>3811441</t>
  </si>
  <si>
    <t>3876648</t>
  </si>
  <si>
    <t>3876659</t>
  </si>
  <si>
    <t>3842311</t>
  </si>
  <si>
    <t>3842312</t>
  </si>
  <si>
    <t>3842313</t>
  </si>
  <si>
    <t>3928934</t>
  </si>
  <si>
    <t>3928956</t>
  </si>
  <si>
    <t>4069290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</si>
</sst>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yyyy\-mm\-dd;@"/>
    <numFmt numFmtId="165" formatCode="_-* #,##0.0000_-;\-* #,##0.0000_-;_-* &quot;-&quot;????_-;_-@_-"/>
    <numFmt numFmtId="166" formatCode="#,##0.0"/>
    <numFmt numFmtId="167" formatCode="00\.000\.000\/0000\-00"/>
    <numFmt numFmtId="169" formatCode="_-&quot;R$&quot;\ * #,##0.0000_-;\-&quot;R$&quot;\ * #,##0.0000_-;_-&quot;R$&quot;\ * &quot;-&quot;??_-;_-@_-"/>
    <numFmt numFmtId="170" formatCode="0.0000"/>
    <numFmt numFmtId="171" formatCode="[$-F800]dddd\,\ mmmm\ dd\,\ yyyy"/>
  </numFmts>
  <fonts count="37" x14ac:knownFonts="1">
    <font>
      <sz val="11"/>
      <color theme="1"/>
      <name val="Calibri"/>
      <family val="2"/>
      <scheme val="minor"/>
    </font>
    <font>
      <sz val="11"/>
      <color theme="1"/>
      <name val="Calibri"/>
      <family val="2"/>
      <scheme val="minor"/>
    </font>
    <font>
      <sz val="10"/>
      <color theme="1"/>
      <name val="Calibri"/>
      <family val="2"/>
      <scheme val="minor"/>
    </font>
    <font>
      <sz val="11"/>
      <color rgb="FFFF0000"/>
      <name val="Calibri"/>
      <family val="2"/>
      <scheme val="minor"/>
    </font>
    <font>
      <sz val="11"/>
      <name val="Calibri"/>
      <family val="2"/>
      <scheme val="minor"/>
    </font>
    <font>
      <sz val="11"/>
      <color rgb="FF000000"/>
      <name val="Calibri"/>
      <family val="2"/>
    </font>
    <font>
      <sz val="11"/>
      <name val="Calibri"/>
      <family val="2"/>
    </font>
    <font>
      <u/>
      <sz val="11"/>
      <color theme="10"/>
      <name val="Calibri"/>
      <family val="2"/>
      <scheme val="minor"/>
    </font>
    <font>
      <sz val="11"/>
      <color rgb="FF000000"/>
      <name val="Calibri"/>
      <family val="2"/>
      <charset val="1"/>
    </font>
    <font>
      <b/>
      <sz val="11"/>
      <color theme="0"/>
      <name val="Calibri"/>
      <family val="2"/>
      <scheme val="minor"/>
    </font>
    <font>
      <sz val="10"/>
      <name val="Arial"/>
      <family val="2"/>
    </font>
    <font>
      <b/>
      <sz val="10"/>
      <color theme="0"/>
      <name val="Calibri"/>
      <family val="2"/>
      <scheme val="minor"/>
    </font>
    <font>
      <strike/>
      <sz val="11"/>
      <color theme="1"/>
      <name val="Calibri"/>
      <family val="2"/>
      <scheme val="minor"/>
    </font>
    <font>
      <b/>
      <sz val="11"/>
      <color rgb="FF000000"/>
      <name val="Calibri"/>
      <family val="2"/>
    </font>
    <font>
      <b/>
      <sz val="10"/>
      <name val="Calibri"/>
      <family val="2"/>
      <scheme val="minor"/>
    </font>
    <font>
      <sz val="11"/>
      <color rgb="FFC00000"/>
      <name val="Calibri"/>
      <family val="2"/>
      <scheme val="minor"/>
    </font>
    <font>
      <sz val="11"/>
      <color rgb="FF000000"/>
      <name val="Calibri"/>
      <family val="2"/>
      <scheme val="minor"/>
    </font>
    <font>
      <u/>
      <sz val="11"/>
      <color theme="1"/>
      <name val="Calibri"/>
      <family val="2"/>
      <scheme val="minor"/>
    </font>
    <font>
      <sz val="11"/>
      <color theme="1"/>
      <name val="Aptos"/>
      <family val="2"/>
    </font>
    <font>
      <sz val="11"/>
      <color rgb="FF000000"/>
      <name val="Aptos"/>
      <family val="2"/>
    </font>
    <font>
      <sz val="11"/>
      <name val="Aptos"/>
      <family val="2"/>
    </font>
    <font>
      <sz val="11"/>
      <color rgb="FFFF0000"/>
      <name val="Aptos"/>
      <family val="2"/>
    </font>
    <font>
      <b/>
      <sz val="10"/>
      <color theme="0"/>
      <name val="Aptos"/>
      <family val="2"/>
    </font>
    <font>
      <sz val="11"/>
      <color rgb="FFFFEEB7"/>
      <name val="Aptos"/>
      <family val="2"/>
    </font>
    <font>
      <u/>
      <sz val="11"/>
      <color theme="10"/>
      <name val="Aptos"/>
      <family val="2"/>
    </font>
    <font>
      <b/>
      <sz val="12"/>
      <color theme="1"/>
      <name val="Aptos Narrow"/>
      <family val="2"/>
    </font>
    <font>
      <sz val="11"/>
      <color theme="1"/>
      <name val="Aptos Narrow"/>
      <family val="2"/>
    </font>
    <font>
      <sz val="11"/>
      <color rgb="FFFF0000"/>
      <name val="Aptos Narrow"/>
      <family val="2"/>
    </font>
    <font>
      <sz val="11"/>
      <name val="Aptos Narrow"/>
      <family val="2"/>
    </font>
    <font>
      <sz val="11"/>
      <color rgb="FF000000"/>
      <name val="Aptos Narrow"/>
      <family val="2"/>
    </font>
    <font>
      <sz val="12"/>
      <color theme="1"/>
      <name val="Aptos Narrow"/>
      <family val="2"/>
    </font>
    <font>
      <b/>
      <sz val="12"/>
      <color theme="0"/>
      <name val="Aptos Narrow"/>
      <family val="2"/>
    </font>
    <font>
      <u/>
      <sz val="11"/>
      <color theme="10"/>
      <name val="Aptos Narrow"/>
      <family val="2"/>
    </font>
    <font>
      <sz val="11"/>
      <name val="Aptos SemiBold"/>
      <family val="2"/>
    </font>
    <font>
      <sz val="11"/>
      <color theme="1"/>
      <name val="Calibri"/>
      <family val="2"/>
      <scheme val="minor"/>
    </font>
    <font>
      <sz val="12"/>
      <color indexed="64"/>
      <name val="Calibri"/>
      <family val="2"/>
      <scheme val="minor"/>
    </font>
    <font>
      <b/>
      <sz val="10"/>
      <name val="Aptos"/>
      <family val="2"/>
    </font>
  </fonts>
  <fills count="19">
    <fill>
      <patternFill patternType="none"/>
    </fill>
    <fill>
      <patternFill patternType="gray125"/>
    </fill>
    <fill>
      <patternFill patternType="solid">
        <fgColor theme="8" tint="0.79998168889431442"/>
        <bgColor theme="8" tint="0.79998168889431442"/>
      </patternFill>
    </fill>
    <fill>
      <patternFill patternType="solid">
        <fgColor rgb="FFDDEBF7"/>
        <bgColor rgb="FF000000"/>
      </patternFill>
    </fill>
    <fill>
      <patternFill patternType="solid">
        <fgColor rgb="FFDDEBF7"/>
        <bgColor rgb="FFDDEBF7"/>
      </patternFill>
    </fill>
    <fill>
      <patternFill patternType="solid">
        <fgColor theme="4" tint="0.79998168889431442"/>
        <bgColor indexed="64"/>
      </patternFill>
    </fill>
    <fill>
      <patternFill patternType="solid">
        <fgColor theme="4" tint="0.79998168889431442"/>
        <bgColor theme="8" tint="0.79998168889431442"/>
      </patternFill>
    </fill>
    <fill>
      <patternFill patternType="solid">
        <fgColor theme="4" tint="0.79998168889431442"/>
        <bgColor rgb="FF000000"/>
      </patternFill>
    </fill>
    <fill>
      <patternFill patternType="solid">
        <fgColor rgb="FFFFFF00"/>
        <bgColor indexed="64"/>
      </patternFill>
    </fill>
    <fill>
      <patternFill patternType="solid">
        <fgColor theme="8"/>
        <bgColor theme="8"/>
      </patternFill>
    </fill>
    <fill>
      <patternFill patternType="solid">
        <fgColor theme="7"/>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4"/>
        <bgColor theme="4"/>
      </patternFill>
    </fill>
    <fill>
      <patternFill patternType="solid">
        <fgColor rgb="FFFFFF00"/>
        <bgColor theme="4" tint="0.79998168889431442"/>
      </patternFill>
    </fill>
    <fill>
      <patternFill patternType="solid">
        <fgColor auto="1"/>
        <bgColor indexed="64"/>
      </patternFill>
    </fill>
    <fill>
      <patternFill patternType="solid">
        <fgColor auto="1"/>
        <bgColor theme="4" tint="0.79998168889431442"/>
      </patternFill>
    </fill>
  </fills>
  <borders count="31">
    <border>
      <left/>
      <right/>
      <top/>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BC2E6"/>
      </left>
      <right/>
      <top style="thin">
        <color rgb="FF9BC2E6"/>
      </top>
      <bottom style="thin">
        <color rgb="FF9BC2E6"/>
      </bottom>
      <diagonal/>
    </border>
    <border>
      <left/>
      <right/>
      <top style="thin">
        <color rgb="FF9BC2E6"/>
      </top>
      <bottom style="thin">
        <color rgb="FF9BC2E6"/>
      </bottom>
      <diagonal/>
    </border>
    <border>
      <left style="thin">
        <color rgb="FF9BC2E6"/>
      </left>
      <right/>
      <top/>
      <bottom style="thin">
        <color rgb="FF9BC2E6"/>
      </bottom>
      <diagonal/>
    </border>
    <border>
      <left/>
      <right/>
      <top/>
      <bottom style="thin">
        <color rgb="FF9BC2E6"/>
      </bottom>
      <diagonal/>
    </border>
    <border>
      <left/>
      <right/>
      <top style="thin">
        <color rgb="FF9BC2E6"/>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indexed="64"/>
      </left>
      <right style="thin">
        <color indexed="64"/>
      </right>
      <top style="thin">
        <color indexed="64"/>
      </top>
      <bottom style="thin">
        <color indexed="64"/>
      </bottom>
      <diagonal/>
    </border>
    <border>
      <left/>
      <right/>
      <top style="thin">
        <color theme="8" tint="0.39997558519241921"/>
      </top>
      <bottom/>
      <diagonal/>
    </border>
    <border>
      <left style="thin">
        <color theme="8" tint="0.39997558519241921"/>
      </left>
      <right/>
      <top/>
      <bottom/>
      <diagonal/>
    </border>
    <border>
      <left/>
      <right/>
      <top/>
      <bottom style="thin">
        <color indexed="64"/>
      </bottom>
      <diagonal/>
    </border>
    <border>
      <left/>
      <right/>
      <top style="thin">
        <color theme="4" tint="0.39997558519241921"/>
      </top>
      <bottom style="thin">
        <color theme="4" tint="0.39997558519241921"/>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top style="thin">
        <color theme="4" tint="0.39997558519241921"/>
      </top>
      <bottom/>
      <diagonal/>
    </border>
    <border>
      <left style="thin">
        <color theme="8" tint="0.39997558519241921"/>
      </left>
      <right/>
      <top style="thin">
        <color theme="4" tint="0.39997558519241921"/>
      </top>
      <bottom/>
      <diagonal/>
    </border>
    <border>
      <left style="thin">
        <color theme="9"/>
      </left>
      <right/>
      <top style="thin">
        <color theme="9"/>
      </top>
      <bottom/>
      <diagonal/>
    </border>
    <border>
      <left style="thin">
        <color indexed="64"/>
      </left>
      <right/>
      <top style="thin">
        <color theme="9"/>
      </top>
      <bottom/>
      <diagonal/>
    </border>
    <border>
      <left/>
      <right/>
      <top style="thin">
        <color theme="9"/>
      </top>
      <bottom/>
      <diagonal/>
    </border>
    <border>
      <left/>
      <right style="thin">
        <color theme="8" tint="0.39997558519241921"/>
      </right>
      <top/>
      <bottom/>
      <diagonal/>
    </border>
    <border>
      <left/>
      <right/>
      <top style="thin">
        <color theme="6" tint="0.39997558519241921"/>
      </top>
      <bottom style="thin">
        <color theme="6" tint="0.39997558519241921"/>
      </bottom>
      <diagonal/>
    </border>
    <border>
      <left/>
      <right/>
      <top style="thin">
        <color theme="7"/>
      </top>
      <bottom/>
      <diagonal/>
    </border>
  </borders>
  <cellStyleXfs count="7">
    <xf numFmtId="0" fontId="0" fillId="0" borderId="0"/>
    <xf numFmtId="43" fontId="34" fillId="0" borderId="0"/>
    <xf numFmtId="0" fontId="7" fillId="0" borderId="0"/>
    <xf numFmtId="0" fontId="10" fillId="0" borderId="0"/>
    <xf numFmtId="43" fontId="34" fillId="0" borderId="0"/>
    <xf numFmtId="44" fontId="34" fillId="0" borderId="0"/>
    <xf numFmtId="0" fontId="7" fillId="0" borderId="0"/>
  </cellStyleXfs>
  <cellXfs count="499">
    <xf numFmtId="0" fontId="0" fillId="0" borderId="0" xfId="0"/>
    <xf numFmtId="0" fontId="2" fillId="0" borderId="0" xfId="0" applyFont="1" applyAlignment="1">
      <alignment horizontal="center" vertical="center" wrapText="1"/>
    </xf>
    <xf numFmtId="14" fontId="0" fillId="0" borderId="0" xfId="0" applyNumberFormat="1" applyAlignment="1">
      <alignment horizontal="center"/>
    </xf>
    <xf numFmtId="0" fontId="0" fillId="0" borderId="0" xfId="0" applyAlignment="1">
      <alignment horizontal="center"/>
    </xf>
    <xf numFmtId="1" fontId="0" fillId="0" borderId="0" xfId="1" applyNumberFormat="1" applyFont="1" applyAlignment="1">
      <alignment horizontal="center"/>
    </xf>
    <xf numFmtId="1" fontId="0" fillId="0" borderId="0" xfId="0" applyNumberFormat="1" applyAlignment="1">
      <alignment horizontal="center"/>
    </xf>
    <xf numFmtId="0" fontId="0" fillId="0" borderId="0" xfId="0" applyAlignment="1">
      <alignment horizontal="center" wrapText="1"/>
    </xf>
    <xf numFmtId="3" fontId="0" fillId="0" borderId="0" xfId="0" applyNumberFormat="1" applyAlignment="1">
      <alignment horizontal="center"/>
    </xf>
    <xf numFmtId="0" fontId="0" fillId="0" borderId="0" xfId="0" applyAlignment="1">
      <alignment horizontal="center" vertical="center" wrapText="1"/>
    </xf>
    <xf numFmtId="49" fontId="2" fillId="0" borderId="0" xfId="0" applyNumberFormat="1" applyFont="1" applyAlignment="1">
      <alignment horizontal="center" vertical="center" wrapText="1"/>
    </xf>
    <xf numFmtId="49" fontId="0" fillId="0" borderId="0" xfId="1" applyNumberFormat="1" applyFont="1" applyAlignment="1">
      <alignment horizontal="center"/>
    </xf>
    <xf numFmtId="49" fontId="3" fillId="0" borderId="0" xfId="1" applyNumberFormat="1" applyFont="1" applyAlignment="1">
      <alignment horizontal="center"/>
    </xf>
    <xf numFmtId="4" fontId="0" fillId="0" borderId="0" xfId="0" applyNumberFormat="1" applyAlignment="1">
      <alignment horizontal="center"/>
    </xf>
    <xf numFmtId="4" fontId="0" fillId="0" borderId="0" xfId="0" applyNumberFormat="1" applyAlignment="1">
      <alignment horizontal="center" vertical="center" wrapText="1"/>
    </xf>
    <xf numFmtId="49" fontId="4" fillId="0" borderId="0" xfId="1" applyNumberFormat="1" applyFont="1" applyAlignment="1">
      <alignment horizontal="center"/>
    </xf>
    <xf numFmtId="0" fontId="0" fillId="0" borderId="0" xfId="0" applyAlignment="1">
      <alignment horizontal="center" vertical="center"/>
    </xf>
    <xf numFmtId="0" fontId="0" fillId="0" borderId="0" xfId="0" applyAlignment="1">
      <alignment vertical="center"/>
    </xf>
    <xf numFmtId="14" fontId="0" fillId="0" borderId="0" xfId="0" applyNumberFormat="1" applyAlignment="1">
      <alignment horizontal="center" vertical="center"/>
    </xf>
    <xf numFmtId="4" fontId="0" fillId="0" borderId="0" xfId="0" applyNumberFormat="1" applyAlignment="1">
      <alignment horizontal="center" vertical="center"/>
    </xf>
    <xf numFmtId="49" fontId="0" fillId="0" borderId="0" xfId="1" applyNumberFormat="1" applyFont="1" applyAlignment="1">
      <alignment horizontal="center" vertical="center"/>
    </xf>
    <xf numFmtId="49" fontId="0" fillId="0" borderId="0" xfId="0" applyNumberFormat="1" applyAlignment="1">
      <alignment horizontal="center"/>
    </xf>
    <xf numFmtId="49" fontId="0" fillId="0" borderId="0" xfId="0" applyNumberFormat="1" applyAlignment="1">
      <alignment horizontal="center" vertical="center"/>
    </xf>
    <xf numFmtId="0" fontId="3" fillId="0" borderId="0" xfId="0" applyFont="1" applyAlignment="1">
      <alignment horizontal="center"/>
    </xf>
    <xf numFmtId="0" fontId="4" fillId="0" borderId="0" xfId="0" applyFont="1" applyAlignment="1">
      <alignment horizontal="center"/>
    </xf>
    <xf numFmtId="14" fontId="3" fillId="0" borderId="0" xfId="0" applyNumberFormat="1" applyFont="1" applyAlignment="1">
      <alignment horizontal="center" vertical="center"/>
    </xf>
    <xf numFmtId="0" fontId="5" fillId="0" borderId="0" xfId="0" applyFont="1"/>
    <xf numFmtId="0" fontId="5" fillId="0" borderId="0" xfId="0" applyFont="1" applyAlignment="1">
      <alignment horizontal="center"/>
    </xf>
    <xf numFmtId="14" fontId="5" fillId="0" borderId="0" xfId="0" applyNumberFormat="1" applyFont="1" applyAlignment="1">
      <alignment horizontal="center"/>
    </xf>
    <xf numFmtId="1" fontId="5" fillId="0" borderId="0" xfId="0" applyNumberFormat="1" applyFont="1" applyAlignment="1">
      <alignment horizontal="center"/>
    </xf>
    <xf numFmtId="0" fontId="5" fillId="0" borderId="0" xfId="0" applyFont="1" applyAlignment="1">
      <alignment horizontal="center" vertical="center"/>
    </xf>
    <xf numFmtId="0" fontId="0" fillId="2" borderId="2" xfId="0" applyFill="1" applyBorder="1"/>
    <xf numFmtId="0" fontId="0" fillId="2" borderId="2" xfId="0" applyFill="1" applyBorder="1" applyAlignment="1">
      <alignment horizontal="center"/>
    </xf>
    <xf numFmtId="0" fontId="5" fillId="0" borderId="5" xfId="0" applyFont="1" applyBorder="1"/>
    <xf numFmtId="0" fontId="5" fillId="3" borderId="0" xfId="0" applyFont="1" applyFill="1"/>
    <xf numFmtId="0" fontId="5" fillId="4" borderId="7" xfId="0" applyFont="1" applyFill="1" applyBorder="1"/>
    <xf numFmtId="0" fontId="5" fillId="0" borderId="7" xfId="0" applyFont="1" applyBorder="1"/>
    <xf numFmtId="0" fontId="5" fillId="3" borderId="0" xfId="0" applyFont="1" applyFill="1" applyAlignment="1">
      <alignment horizontal="center" vertical="center"/>
    </xf>
    <xf numFmtId="0" fontId="5" fillId="3" borderId="0" xfId="0" applyFont="1" applyFill="1" applyAlignment="1">
      <alignment horizontal="center"/>
    </xf>
    <xf numFmtId="0" fontId="5" fillId="0" borderId="5" xfId="0" applyFont="1" applyBorder="1" applyAlignment="1">
      <alignment horizontal="center"/>
    </xf>
    <xf numFmtId="14" fontId="5" fillId="3" borderId="0" xfId="0" applyNumberFormat="1" applyFont="1" applyFill="1" applyAlignment="1">
      <alignment horizontal="center"/>
    </xf>
    <xf numFmtId="0" fontId="6" fillId="0" borderId="0" xfId="0" applyFont="1"/>
    <xf numFmtId="0" fontId="6" fillId="0" borderId="0" xfId="0" applyFont="1" applyAlignment="1">
      <alignment horizontal="center"/>
    </xf>
    <xf numFmtId="0" fontId="6" fillId="3" borderId="0" xfId="0" applyFont="1" applyFill="1" applyAlignment="1">
      <alignment horizontal="center"/>
    </xf>
    <xf numFmtId="14" fontId="6" fillId="0" borderId="0" xfId="0" applyNumberFormat="1" applyFont="1" applyAlignment="1">
      <alignment horizontal="center"/>
    </xf>
    <xf numFmtId="0" fontId="5" fillId="0" borderId="2" xfId="0" applyFont="1" applyBorder="1" applyAlignment="1">
      <alignment horizontal="center"/>
    </xf>
    <xf numFmtId="0" fontId="5" fillId="0" borderId="0" xfId="0" applyFont="1" applyAlignment="1">
      <alignment horizontal="left"/>
    </xf>
    <xf numFmtId="0" fontId="0" fillId="0" borderId="2" xfId="0" applyBorder="1"/>
    <xf numFmtId="0" fontId="0" fillId="5" borderId="0" xfId="0" applyFill="1"/>
    <xf numFmtId="0" fontId="0" fillId="6" borderId="2" xfId="0" applyFill="1" applyBorder="1"/>
    <xf numFmtId="0" fontId="5" fillId="7" borderId="0" xfId="0" applyFont="1" applyFill="1"/>
    <xf numFmtId="0" fontId="0" fillId="5" borderId="0" xfId="0" applyFill="1" applyAlignment="1">
      <alignment horizontal="center"/>
    </xf>
    <xf numFmtId="14" fontId="0" fillId="5" borderId="0" xfId="0" applyNumberFormat="1" applyFill="1"/>
    <xf numFmtId="14" fontId="0" fillId="5" borderId="0" xfId="0" applyNumberFormat="1" applyFill="1" applyAlignment="1">
      <alignment horizontal="center"/>
    </xf>
    <xf numFmtId="14" fontId="0" fillId="0" borderId="0" xfId="0" applyNumberFormat="1"/>
    <xf numFmtId="0" fontId="0" fillId="0" borderId="0" xfId="0" applyAlignment="1">
      <alignment horizontal="left"/>
    </xf>
    <xf numFmtId="1" fontId="0" fillId="5" borderId="0" xfId="1" applyNumberFormat="1" applyFont="1" applyFill="1" applyAlignment="1">
      <alignment horizontal="center"/>
    </xf>
    <xf numFmtId="0" fontId="5" fillId="0" borderId="4" xfId="0" applyFont="1" applyBorder="1" applyAlignment="1">
      <alignment horizontal="center"/>
    </xf>
    <xf numFmtId="0" fontId="5" fillId="3" borderId="6" xfId="0" applyFont="1" applyFill="1" applyBorder="1" applyAlignment="1">
      <alignment horizontal="center"/>
    </xf>
    <xf numFmtId="0" fontId="5" fillId="0" borderId="6" xfId="0" applyFont="1" applyBorder="1" applyAlignment="1">
      <alignment horizontal="center"/>
    </xf>
    <xf numFmtId="0" fontId="5" fillId="5" borderId="0" xfId="0" applyFont="1" applyFill="1" applyAlignment="1">
      <alignment horizontal="center"/>
    </xf>
    <xf numFmtId="0" fontId="7" fillId="0" borderId="0" xfId="2" applyAlignment="1">
      <alignment horizontal="center"/>
    </xf>
    <xf numFmtId="0" fontId="5" fillId="5" borderId="0" xfId="0" applyFont="1" applyFill="1"/>
    <xf numFmtId="14" fontId="5" fillId="5" borderId="0" xfId="0" applyNumberFormat="1" applyFont="1" applyFill="1" applyAlignment="1">
      <alignment horizontal="center"/>
    </xf>
    <xf numFmtId="1" fontId="5" fillId="5" borderId="0" xfId="0" applyNumberFormat="1" applyFont="1" applyFill="1" applyAlignment="1">
      <alignment horizontal="center"/>
    </xf>
    <xf numFmtId="0" fontId="4" fillId="5" borderId="0" xfId="0" applyFont="1" applyFill="1" applyAlignment="1">
      <alignment horizontal="center"/>
    </xf>
    <xf numFmtId="0" fontId="0" fillId="6" borderId="2" xfId="0" applyFill="1" applyBorder="1" applyAlignment="1">
      <alignment horizontal="left"/>
    </xf>
    <xf numFmtId="0" fontId="0" fillId="0" borderId="2" xfId="0" applyBorder="1" applyAlignment="1">
      <alignment horizontal="left"/>
    </xf>
    <xf numFmtId="0" fontId="0" fillId="5" borderId="0" xfId="0" applyFill="1" applyAlignment="1">
      <alignment horizontal="left"/>
    </xf>
    <xf numFmtId="0" fontId="5" fillId="3" borderId="0" xfId="0" applyFont="1" applyFill="1" applyAlignment="1">
      <alignment horizontal="left"/>
    </xf>
    <xf numFmtId="0" fontId="0" fillId="0" borderId="2" xfId="0" applyBorder="1" applyAlignment="1">
      <alignment horizontal="center"/>
    </xf>
    <xf numFmtId="0" fontId="8" fillId="0" borderId="0" xfId="0" applyFont="1" applyAlignment="1">
      <alignment horizontal="center"/>
    </xf>
    <xf numFmtId="3" fontId="0" fillId="2" borderId="1" xfId="0" applyNumberFormat="1" applyFill="1" applyBorder="1" applyAlignment="1">
      <alignment horizontal="center"/>
    </xf>
    <xf numFmtId="0" fontId="5" fillId="2" borderId="2" xfId="0" applyFont="1" applyFill="1" applyBorder="1"/>
    <xf numFmtId="14" fontId="0" fillId="2" borderId="2" xfId="0" applyNumberFormat="1" applyFill="1" applyBorder="1" applyAlignment="1">
      <alignment horizontal="center"/>
    </xf>
    <xf numFmtId="1" fontId="0" fillId="2" borderId="2" xfId="0" applyNumberFormat="1" applyFill="1" applyBorder="1" applyAlignment="1">
      <alignment horizontal="center"/>
    </xf>
    <xf numFmtId="0" fontId="4" fillId="2" borderId="3" xfId="0" applyFont="1" applyFill="1" applyBorder="1" applyAlignment="1">
      <alignment horizontal="center"/>
    </xf>
    <xf numFmtId="0" fontId="5" fillId="4" borderId="0" xfId="0" applyFont="1" applyFill="1"/>
    <xf numFmtId="1" fontId="5" fillId="3" borderId="0" xfId="0" applyNumberFormat="1" applyFont="1" applyFill="1" applyAlignment="1">
      <alignment horizontal="center"/>
    </xf>
    <xf numFmtId="3" fontId="0" fillId="0" borderId="0" xfId="0" applyNumberFormat="1"/>
    <xf numFmtId="0" fontId="0" fillId="0" borderId="9" xfId="0" applyBorder="1"/>
    <xf numFmtId="0" fontId="0" fillId="3" borderId="0" xfId="0" applyFill="1" applyAlignment="1">
      <alignment horizontal="center"/>
    </xf>
    <xf numFmtId="0" fontId="3" fillId="0" borderId="0" xfId="0" applyFont="1"/>
    <xf numFmtId="14" fontId="3" fillId="0" borderId="0" xfId="0" applyNumberFormat="1" applyFont="1"/>
    <xf numFmtId="1" fontId="0" fillId="5" borderId="0" xfId="0" applyNumberFormat="1" applyFill="1" applyAlignment="1">
      <alignment horizontal="center"/>
    </xf>
    <xf numFmtId="0" fontId="0" fillId="0" borderId="10" xfId="0" applyBorder="1"/>
    <xf numFmtId="16" fontId="0" fillId="0" borderId="0" xfId="0" applyNumberFormat="1" applyAlignment="1">
      <alignment horizontal="center"/>
    </xf>
    <xf numFmtId="1" fontId="6" fillId="0" borderId="0" xfId="0" applyNumberFormat="1" applyFont="1" applyAlignment="1">
      <alignment horizontal="center"/>
    </xf>
    <xf numFmtId="0" fontId="5" fillId="0" borderId="11" xfId="0" applyFont="1" applyBorder="1" applyAlignment="1">
      <alignment horizontal="center"/>
    </xf>
    <xf numFmtId="0" fontId="11" fillId="9" borderId="1" xfId="0" applyFont="1" applyFill="1" applyBorder="1" applyAlignment="1">
      <alignment horizontal="center" vertical="center" wrapText="1"/>
    </xf>
    <xf numFmtId="0" fontId="11" fillId="9" borderId="12" xfId="0" applyFont="1" applyFill="1" applyBorder="1" applyAlignment="1">
      <alignment horizontal="center" vertical="center" wrapText="1"/>
    </xf>
    <xf numFmtId="1" fontId="0" fillId="8" borderId="0" xfId="0" applyNumberFormat="1" applyFill="1" applyAlignment="1">
      <alignment horizontal="center"/>
    </xf>
    <xf numFmtId="14" fontId="0" fillId="8" borderId="0" xfId="0" applyNumberFormat="1" applyFill="1" applyAlignment="1">
      <alignment horizontal="center"/>
    </xf>
    <xf numFmtId="0" fontId="11" fillId="9" borderId="0" xfId="0" applyFont="1" applyFill="1" applyAlignment="1">
      <alignment horizontal="center" vertical="center" wrapText="1"/>
    </xf>
    <xf numFmtId="0" fontId="0" fillId="0" borderId="0" xfId="0" applyAlignment="1">
      <alignment vertical="center" wrapText="1"/>
    </xf>
    <xf numFmtId="0" fontId="1" fillId="0" borderId="0" xfId="0" applyFont="1" applyAlignment="1">
      <alignment horizontal="center"/>
    </xf>
    <xf numFmtId="0" fontId="0" fillId="0" borderId="0" xfId="0" applyAlignment="1">
      <alignment wrapText="1"/>
    </xf>
    <xf numFmtId="0" fontId="0" fillId="0" borderId="14" xfId="0" applyBorder="1"/>
    <xf numFmtId="0" fontId="0" fillId="11" borderId="14" xfId="0" applyFill="1" applyBorder="1"/>
    <xf numFmtId="49" fontId="0" fillId="8" borderId="0" xfId="1" applyNumberFormat="1" applyFont="1" applyFill="1" applyAlignment="1">
      <alignment horizontal="center"/>
    </xf>
    <xf numFmtId="14" fontId="11" fillId="9" borderId="0" xfId="0" applyNumberFormat="1" applyFont="1" applyFill="1" applyAlignment="1">
      <alignment horizontal="center" vertical="center" wrapText="1"/>
    </xf>
    <xf numFmtId="0" fontId="1" fillId="3" borderId="0" xfId="0" applyFont="1" applyFill="1" applyAlignment="1">
      <alignment horizontal="center"/>
    </xf>
    <xf numFmtId="0" fontId="1" fillId="5" borderId="0" xfId="0" applyFont="1" applyFill="1" applyAlignment="1">
      <alignment horizontal="center"/>
    </xf>
    <xf numFmtId="0" fontId="3" fillId="0" borderId="0" xfId="0" applyFont="1" applyAlignment="1">
      <alignment wrapText="1"/>
    </xf>
    <xf numFmtId="49" fontId="11" fillId="9" borderId="1" xfId="0" applyNumberFormat="1" applyFont="1" applyFill="1" applyBorder="1" applyAlignment="1">
      <alignment horizontal="center" vertical="center" wrapText="1"/>
    </xf>
    <xf numFmtId="49" fontId="0" fillId="10" borderId="0" xfId="0" applyNumberFormat="1" applyFill="1" applyAlignment="1">
      <alignment horizontal="center" vertical="center" wrapText="1"/>
    </xf>
    <xf numFmtId="49" fontId="0" fillId="0" borderId="14" xfId="0" applyNumberFormat="1" applyBorder="1" applyAlignment="1">
      <alignment horizontal="center" vertical="center"/>
    </xf>
    <xf numFmtId="0" fontId="11" fillId="9" borderId="15" xfId="0" applyFont="1" applyFill="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xf>
    <xf numFmtId="0" fontId="0" fillId="10" borderId="0" xfId="0" applyFill="1" applyAlignment="1">
      <alignment horizontal="center" vertical="center" wrapText="1"/>
    </xf>
    <xf numFmtId="14" fontId="0" fillId="10" borderId="0" xfId="0" applyNumberFormat="1" applyFill="1" applyAlignment="1">
      <alignment horizontal="center" vertical="center" wrapText="1"/>
    </xf>
    <xf numFmtId="0" fontId="0" fillId="0" borderId="14" xfId="0" applyBorder="1" applyAlignment="1">
      <alignment horizontal="center" vertical="center"/>
    </xf>
    <xf numFmtId="0" fontId="3" fillId="8" borderId="0" xfId="0" applyFont="1" applyFill="1" applyAlignment="1">
      <alignment horizontal="center" vertical="center"/>
    </xf>
    <xf numFmtId="0" fontId="0" fillId="0" borderId="0" xfId="0" pivotButton="1" applyAlignment="1">
      <alignment wrapText="1"/>
    </xf>
    <xf numFmtId="0" fontId="12" fillId="0" borderId="0" xfId="0" applyFont="1" applyAlignment="1">
      <alignment horizontal="left" wrapText="1"/>
    </xf>
    <xf numFmtId="0" fontId="0" fillId="0" borderId="0" xfId="0" applyAlignment="1">
      <alignment horizontal="left" wrapText="1"/>
    </xf>
    <xf numFmtId="0" fontId="0" fillId="8" borderId="0" xfId="0" applyFill="1" applyAlignment="1">
      <alignment wrapText="1"/>
    </xf>
    <xf numFmtId="0" fontId="13" fillId="0" borderId="13" xfId="0" applyFont="1" applyBorder="1" applyAlignment="1">
      <alignment wrapText="1"/>
    </xf>
    <xf numFmtId="0" fontId="5" fillId="0" borderId="0" xfId="0" applyFont="1" applyAlignment="1">
      <alignment wrapText="1"/>
    </xf>
    <xf numFmtId="0" fontId="4" fillId="0" borderId="0" xfId="0" applyFont="1" applyAlignment="1">
      <alignment wrapText="1"/>
    </xf>
    <xf numFmtId="0" fontId="3" fillId="0" borderId="0" xfId="0" applyFont="1" applyAlignment="1">
      <alignment horizontal="center" vertical="center" wrapText="1"/>
    </xf>
    <xf numFmtId="0" fontId="14" fillId="9" borderId="1" xfId="0" applyFont="1" applyFill="1" applyBorder="1" applyAlignment="1">
      <alignment horizontal="center" vertical="center" wrapText="1"/>
    </xf>
    <xf numFmtId="14" fontId="14" fillId="9" borderId="1" xfId="0" applyNumberFormat="1" applyFont="1" applyFill="1" applyBorder="1" applyAlignment="1">
      <alignment horizontal="center" vertical="center" wrapText="1"/>
    </xf>
    <xf numFmtId="0" fontId="4" fillId="10" borderId="0" xfId="0" applyFont="1" applyFill="1" applyAlignment="1">
      <alignment horizontal="center" vertical="center" wrapText="1"/>
    </xf>
    <xf numFmtId="14" fontId="4" fillId="10" borderId="0" xfId="0" applyNumberFormat="1" applyFont="1" applyFill="1" applyAlignment="1">
      <alignment horizontal="center" vertical="center" wrapText="1"/>
    </xf>
    <xf numFmtId="0" fontId="0" fillId="8" borderId="0" xfId="0" applyFill="1"/>
    <xf numFmtId="0" fontId="15" fillId="0" borderId="0" xfId="0" applyFont="1" applyAlignment="1">
      <alignment wrapText="1"/>
    </xf>
    <xf numFmtId="0" fontId="15" fillId="0" borderId="0" xfId="0" applyFont="1" applyAlignment="1">
      <alignment vertical="center" wrapText="1"/>
    </xf>
    <xf numFmtId="0" fontId="4" fillId="0" borderId="0" xfId="0" applyFont="1" applyAlignment="1">
      <alignment vertical="center" wrapText="1"/>
    </xf>
    <xf numFmtId="0" fontId="0" fillId="8" borderId="0" xfId="0" applyFill="1" applyAlignment="1">
      <alignment horizontal="center" vertical="center" wrapText="1"/>
    </xf>
    <xf numFmtId="0" fontId="3" fillId="0" borderId="0" xfId="0" applyFont="1" applyAlignment="1">
      <alignment vertical="center" wrapText="1"/>
    </xf>
    <xf numFmtId="0" fontId="0" fillId="13" borderId="0" xfId="0" applyFill="1" applyAlignment="1">
      <alignment vertical="center"/>
    </xf>
    <xf numFmtId="0" fontId="4" fillId="0" borderId="0" xfId="0" applyFont="1" applyAlignment="1">
      <alignment horizontal="center" vertical="center" wrapText="1"/>
    </xf>
    <xf numFmtId="0" fontId="5" fillId="0" borderId="8" xfId="0" applyFont="1" applyBorder="1"/>
    <xf numFmtId="0" fontId="5" fillId="0" borderId="8" xfId="0" applyFont="1" applyBorder="1" applyAlignment="1">
      <alignment horizontal="center"/>
    </xf>
    <xf numFmtId="0" fontId="4" fillId="0" borderId="16" xfId="0" applyFont="1" applyBorder="1" applyAlignment="1">
      <alignment horizontal="center" wrapText="1"/>
    </xf>
    <xf numFmtId="0" fontId="3" fillId="0" borderId="0" xfId="0" applyFont="1" applyAlignment="1">
      <alignment vertical="center"/>
    </xf>
    <xf numFmtId="14" fontId="0" fillId="13" borderId="0" xfId="0" applyNumberFormat="1" applyFill="1" applyAlignment="1">
      <alignment horizontal="center"/>
    </xf>
    <xf numFmtId="4" fontId="0" fillId="0" borderId="0" xfId="0" applyNumberFormat="1"/>
    <xf numFmtId="0" fontId="0" fillId="0" borderId="0" xfId="0" quotePrefix="1" applyAlignment="1">
      <alignment vertical="center" wrapText="1"/>
    </xf>
    <xf numFmtId="0" fontId="5" fillId="11" borderId="14" xfId="0" applyFont="1" applyFill="1" applyBorder="1" applyAlignment="1">
      <alignment horizontal="center"/>
    </xf>
    <xf numFmtId="0" fontId="5" fillId="0" borderId="14" xfId="0" applyFont="1" applyBorder="1"/>
    <xf numFmtId="0" fontId="5" fillId="0" borderId="14" xfId="0" applyFont="1" applyBorder="1" applyAlignment="1">
      <alignment horizontal="center"/>
    </xf>
    <xf numFmtId="0" fontId="11" fillId="15" borderId="18" xfId="0" applyFont="1" applyFill="1" applyBorder="1" applyAlignment="1">
      <alignment horizontal="center" vertical="center" wrapText="1"/>
    </xf>
    <xf numFmtId="0" fontId="0" fillId="0" borderId="14" xfId="0" applyBorder="1" applyAlignment="1">
      <alignment vertical="center"/>
    </xf>
    <xf numFmtId="0" fontId="0" fillId="8" borderId="14" xfId="0" applyFill="1" applyBorder="1" applyAlignment="1">
      <alignment vertical="center"/>
    </xf>
    <xf numFmtId="0" fontId="6" fillId="11" borderId="14" xfId="0" applyFont="1" applyFill="1" applyBorder="1" applyAlignment="1">
      <alignment horizontal="center"/>
    </xf>
    <xf numFmtId="0" fontId="6" fillId="0" borderId="14" xfId="0" applyFont="1" applyBorder="1" applyAlignment="1">
      <alignment horizontal="center"/>
    </xf>
    <xf numFmtId="0" fontId="3" fillId="11" borderId="14" xfId="0" applyFont="1" applyFill="1" applyBorder="1" applyAlignment="1">
      <alignment horizontal="center"/>
    </xf>
    <xf numFmtId="0" fontId="3" fillId="0" borderId="14" xfId="0" applyFont="1" applyBorder="1" applyAlignment="1">
      <alignment horizontal="center"/>
    </xf>
    <xf numFmtId="0" fontId="0" fillId="0" borderId="18" xfId="0" applyBorder="1"/>
    <xf numFmtId="0" fontId="0" fillId="11" borderId="18" xfId="0" applyFill="1" applyBorder="1"/>
    <xf numFmtId="0" fontId="0" fillId="0" borderId="19" xfId="0" applyBorder="1"/>
    <xf numFmtId="0" fontId="0" fillId="11" borderId="19" xfId="0" applyFill="1" applyBorder="1"/>
    <xf numFmtId="0" fontId="11" fillId="15" borderId="19" xfId="0" applyFont="1" applyFill="1" applyBorder="1" applyAlignment="1">
      <alignment horizontal="center" vertical="center" wrapText="1"/>
    </xf>
    <xf numFmtId="0" fontId="11" fillId="15" borderId="14" xfId="0" applyFont="1" applyFill="1" applyBorder="1" applyAlignment="1">
      <alignment horizontal="center" vertical="center" wrapText="1"/>
    </xf>
    <xf numFmtId="49" fontId="11" fillId="15" borderId="14" xfId="0" applyNumberFormat="1" applyFont="1" applyFill="1" applyBorder="1" applyAlignment="1">
      <alignment horizontal="center" vertical="center" wrapText="1"/>
    </xf>
    <xf numFmtId="0" fontId="0" fillId="11" borderId="19" xfId="0" applyFill="1" applyBorder="1" applyAlignment="1">
      <alignment horizontal="center"/>
    </xf>
    <xf numFmtId="0" fontId="0" fillId="11" borderId="14" xfId="0" applyFill="1" applyBorder="1" applyAlignment="1">
      <alignment horizontal="center"/>
    </xf>
    <xf numFmtId="0" fontId="5" fillId="11" borderId="14" xfId="0" applyFont="1" applyFill="1" applyBorder="1"/>
    <xf numFmtId="14" fontId="0" fillId="11" borderId="14" xfId="0" applyNumberFormat="1" applyFill="1" applyBorder="1" applyAlignment="1">
      <alignment horizontal="center"/>
    </xf>
    <xf numFmtId="1" fontId="0" fillId="11" borderId="14" xfId="0" quotePrefix="1" applyNumberFormat="1" applyFill="1" applyBorder="1" applyAlignment="1">
      <alignment horizontal="center"/>
    </xf>
    <xf numFmtId="0" fontId="4" fillId="11" borderId="14" xfId="0" applyFont="1" applyFill="1" applyBorder="1" applyAlignment="1">
      <alignment horizontal="center"/>
    </xf>
    <xf numFmtId="14" fontId="4" fillId="11" borderId="14" xfId="0" applyNumberFormat="1" applyFont="1" applyFill="1" applyBorder="1" applyAlignment="1">
      <alignment horizontal="center"/>
    </xf>
    <xf numFmtId="0" fontId="0" fillId="0" borderId="19" xfId="0" applyBorder="1" applyAlignment="1">
      <alignment horizontal="center"/>
    </xf>
    <xf numFmtId="0" fontId="0" fillId="0" borderId="14" xfId="0" applyBorder="1" applyAlignment="1">
      <alignment horizontal="center"/>
    </xf>
    <xf numFmtId="14" fontId="0" fillId="0" borderId="14" xfId="0" applyNumberFormat="1" applyBorder="1" applyAlignment="1">
      <alignment horizontal="center"/>
    </xf>
    <xf numFmtId="1" fontId="0" fillId="0" borderId="14" xfId="0" quotePrefix="1" applyNumberFormat="1" applyBorder="1" applyAlignment="1">
      <alignment horizontal="center"/>
    </xf>
    <xf numFmtId="0" fontId="4" fillId="0" borderId="14" xfId="0" applyFont="1" applyBorder="1" applyAlignment="1">
      <alignment horizontal="center"/>
    </xf>
    <xf numFmtId="14" fontId="4" fillId="0" borderId="14" xfId="0" applyNumberFormat="1" applyFont="1" applyBorder="1" applyAlignment="1">
      <alignment horizontal="center"/>
    </xf>
    <xf numFmtId="49" fontId="0" fillId="11" borderId="14" xfId="1" applyNumberFormat="1" applyFont="1" applyFill="1" applyBorder="1" applyAlignment="1">
      <alignment horizontal="center"/>
    </xf>
    <xf numFmtId="49" fontId="0" fillId="0" borderId="14" xfId="1" applyNumberFormat="1" applyFont="1" applyBorder="1" applyAlignment="1">
      <alignment horizontal="center"/>
    </xf>
    <xf numFmtId="49" fontId="3" fillId="11" borderId="14" xfId="1" applyNumberFormat="1" applyFont="1" applyFill="1" applyBorder="1" applyAlignment="1">
      <alignment horizontal="center"/>
    </xf>
    <xf numFmtId="49" fontId="4" fillId="0" borderId="14" xfId="1" applyNumberFormat="1" applyFont="1" applyBorder="1" applyAlignment="1">
      <alignment horizontal="center"/>
    </xf>
    <xf numFmtId="0" fontId="0" fillId="0" borderId="19" xfId="0" applyBorder="1" applyAlignment="1">
      <alignment horizontal="center" vertical="center"/>
    </xf>
    <xf numFmtId="14" fontId="0" fillId="0" borderId="14" xfId="0" applyNumberFormat="1" applyBorder="1" applyAlignment="1">
      <alignment horizontal="center" vertical="center"/>
    </xf>
    <xf numFmtId="0" fontId="0" fillId="11" borderId="19" xfId="0" applyFill="1" applyBorder="1" applyAlignment="1">
      <alignment horizontal="center" vertical="center"/>
    </xf>
    <xf numFmtId="0" fontId="0" fillId="11" borderId="14" xfId="0" applyFill="1" applyBorder="1" applyAlignment="1">
      <alignment horizontal="center" vertical="center"/>
    </xf>
    <xf numFmtId="0" fontId="0" fillId="11" borderId="14" xfId="0" applyFill="1" applyBorder="1" applyAlignment="1">
      <alignment vertical="center"/>
    </xf>
    <xf numFmtId="0" fontId="0" fillId="11" borderId="14" xfId="0" applyFill="1" applyBorder="1" applyAlignment="1">
      <alignment horizontal="center" vertical="center" wrapText="1"/>
    </xf>
    <xf numFmtId="14" fontId="0" fillId="11" borderId="14" xfId="0" applyNumberFormat="1" applyFill="1" applyBorder="1" applyAlignment="1">
      <alignment horizontal="center" vertical="center"/>
    </xf>
    <xf numFmtId="49" fontId="0" fillId="11" borderId="14" xfId="0" applyNumberFormat="1" applyFill="1" applyBorder="1" applyAlignment="1">
      <alignment horizontal="center" vertical="center"/>
    </xf>
    <xf numFmtId="49" fontId="3" fillId="0" borderId="14" xfId="1" applyNumberFormat="1" applyFont="1" applyBorder="1" applyAlignment="1">
      <alignment horizontal="center"/>
    </xf>
    <xf numFmtId="14" fontId="3" fillId="11" borderId="14" xfId="0" applyNumberFormat="1" applyFont="1" applyFill="1" applyBorder="1" applyAlignment="1">
      <alignment horizontal="center"/>
    </xf>
    <xf numFmtId="14" fontId="3" fillId="0" borderId="14" xfId="0" applyNumberFormat="1" applyFont="1" applyBorder="1" applyAlignment="1">
      <alignment horizontal="center"/>
    </xf>
    <xf numFmtId="14" fontId="3" fillId="0" borderId="14" xfId="0" applyNumberFormat="1" applyFont="1" applyBorder="1" applyAlignment="1">
      <alignment horizontal="center" vertical="center"/>
    </xf>
    <xf numFmtId="14" fontId="3" fillId="11" borderId="14" xfId="0" applyNumberFormat="1" applyFont="1" applyFill="1" applyBorder="1" applyAlignment="1">
      <alignment horizontal="center" vertical="center"/>
    </xf>
    <xf numFmtId="49" fontId="0" fillId="11" borderId="14" xfId="1" applyNumberFormat="1" applyFont="1" applyFill="1" applyBorder="1" applyAlignment="1">
      <alignment horizontal="center" vertical="center"/>
    </xf>
    <xf numFmtId="49" fontId="0" fillId="0" borderId="14" xfId="0" applyNumberFormat="1" applyBorder="1" applyAlignment="1">
      <alignment horizontal="center"/>
    </xf>
    <xf numFmtId="49" fontId="0" fillId="11" borderId="14" xfId="0" applyNumberFormat="1" applyFill="1" applyBorder="1" applyAlignment="1">
      <alignment horizontal="center"/>
    </xf>
    <xf numFmtId="1" fontId="0" fillId="11" borderId="14" xfId="1" applyNumberFormat="1" applyFont="1" applyFill="1" applyBorder="1" applyAlignment="1">
      <alignment horizontal="center"/>
    </xf>
    <xf numFmtId="1" fontId="0" fillId="0" borderId="14" xfId="1" applyNumberFormat="1" applyFont="1" applyBorder="1" applyAlignment="1">
      <alignment horizontal="center"/>
    </xf>
    <xf numFmtId="0" fontId="0" fillId="0" borderId="14" xfId="0" applyBorder="1" applyAlignment="1">
      <alignment horizontal="center" wrapText="1"/>
    </xf>
    <xf numFmtId="0" fontId="0" fillId="11" borderId="14" xfId="0" applyFill="1" applyBorder="1" applyAlignment="1">
      <alignment horizontal="center" wrapText="1"/>
    </xf>
    <xf numFmtId="1" fontId="0" fillId="0" borderId="14" xfId="0" applyNumberFormat="1" applyBorder="1" applyAlignment="1">
      <alignment horizontal="center"/>
    </xf>
    <xf numFmtId="1" fontId="0" fillId="11" borderId="14" xfId="0" applyNumberFormat="1" applyFill="1" applyBorder="1" applyAlignment="1">
      <alignment horizontal="center"/>
    </xf>
    <xf numFmtId="0" fontId="5" fillId="0" borderId="19" xfId="0" applyFont="1" applyBorder="1" applyAlignment="1">
      <alignment horizontal="center"/>
    </xf>
    <xf numFmtId="14" fontId="5" fillId="0" borderId="14" xfId="0" applyNumberFormat="1" applyFont="1" applyBorder="1" applyAlignment="1">
      <alignment horizontal="center"/>
    </xf>
    <xf numFmtId="1" fontId="5" fillId="0" borderId="14" xfId="0" applyNumberFormat="1" applyFont="1" applyBorder="1" applyAlignment="1">
      <alignment horizontal="center"/>
    </xf>
    <xf numFmtId="0" fontId="5" fillId="0" borderId="14" xfId="0" applyFont="1" applyBorder="1" applyAlignment="1">
      <alignment horizontal="center" vertical="center"/>
    </xf>
    <xf numFmtId="0" fontId="5" fillId="14" borderId="19" xfId="0" applyFont="1" applyFill="1" applyBorder="1" applyAlignment="1">
      <alignment horizontal="center"/>
    </xf>
    <xf numFmtId="0" fontId="5" fillId="11" borderId="14" xfId="0" applyFont="1" applyFill="1" applyBorder="1" applyAlignment="1">
      <alignment horizontal="center" vertical="center"/>
    </xf>
    <xf numFmtId="14" fontId="5" fillId="14" borderId="14" xfId="0" applyNumberFormat="1" applyFont="1" applyFill="1" applyBorder="1" applyAlignment="1">
      <alignment horizontal="center"/>
    </xf>
    <xf numFmtId="14" fontId="5" fillId="11" borderId="14" xfId="0" applyNumberFormat="1" applyFont="1" applyFill="1" applyBorder="1" applyAlignment="1">
      <alignment horizontal="center"/>
    </xf>
    <xf numFmtId="0" fontId="5" fillId="11" borderId="19" xfId="0" applyFont="1" applyFill="1" applyBorder="1" applyAlignment="1">
      <alignment horizontal="center"/>
    </xf>
    <xf numFmtId="14" fontId="6" fillId="11" borderId="14" xfId="0" applyNumberFormat="1" applyFont="1" applyFill="1" applyBorder="1" applyAlignment="1">
      <alignment horizontal="center"/>
    </xf>
    <xf numFmtId="14" fontId="6" fillId="0" borderId="14" xfId="0" applyNumberFormat="1" applyFont="1" applyBorder="1" applyAlignment="1">
      <alignment horizontal="center"/>
    </xf>
    <xf numFmtId="0" fontId="6" fillId="0" borderId="19" xfId="0" applyFont="1" applyBorder="1" applyAlignment="1">
      <alignment horizontal="center"/>
    </xf>
    <xf numFmtId="0" fontId="6" fillId="0" borderId="14" xfId="0" applyFont="1" applyBorder="1"/>
    <xf numFmtId="14" fontId="0" fillId="11" borderId="14" xfId="0" applyNumberFormat="1" applyFill="1" applyBorder="1"/>
    <xf numFmtId="14" fontId="0" fillId="0" borderId="14" xfId="0" applyNumberFormat="1" applyBorder="1"/>
    <xf numFmtId="0" fontId="0" fillId="0" borderId="14" xfId="0" applyBorder="1" applyAlignment="1">
      <alignment horizontal="center" vertical="center" wrapText="1"/>
    </xf>
    <xf numFmtId="14" fontId="4" fillId="0" borderId="14" xfId="0" applyNumberFormat="1" applyFont="1" applyBorder="1" applyAlignment="1">
      <alignment horizontal="center" vertical="center"/>
    </xf>
    <xf numFmtId="49" fontId="0" fillId="0" borderId="14" xfId="1" applyNumberFormat="1" applyFont="1" applyBorder="1" applyAlignment="1">
      <alignment horizontal="center" vertical="center"/>
    </xf>
    <xf numFmtId="1" fontId="5" fillId="11" borderId="14" xfId="0" applyNumberFormat="1" applyFont="1" applyFill="1" applyBorder="1" applyAlignment="1">
      <alignment horizontal="center"/>
    </xf>
    <xf numFmtId="0" fontId="5" fillId="8" borderId="19" xfId="0" applyFont="1" applyFill="1" applyBorder="1" applyAlignment="1">
      <alignment horizontal="center"/>
    </xf>
    <xf numFmtId="0" fontId="5" fillId="8" borderId="14" xfId="0" applyFont="1" applyFill="1" applyBorder="1" applyAlignment="1">
      <alignment horizontal="center"/>
    </xf>
    <xf numFmtId="0" fontId="0" fillId="8" borderId="14" xfId="0" applyFill="1" applyBorder="1"/>
    <xf numFmtId="0" fontId="5" fillId="8" borderId="14" xfId="0" applyFont="1" applyFill="1" applyBorder="1"/>
    <xf numFmtId="14" fontId="5" fillId="8" borderId="14" xfId="0" applyNumberFormat="1" applyFont="1" applyFill="1" applyBorder="1" applyAlignment="1">
      <alignment horizontal="center"/>
    </xf>
    <xf numFmtId="0" fontId="6" fillId="8" borderId="14" xfId="0" applyFont="1" applyFill="1" applyBorder="1" applyAlignment="1">
      <alignment horizontal="center"/>
    </xf>
    <xf numFmtId="14" fontId="0" fillId="8" borderId="14" xfId="0" applyNumberFormat="1" applyFill="1" applyBorder="1" applyAlignment="1">
      <alignment horizontal="center"/>
    </xf>
    <xf numFmtId="3" fontId="0" fillId="11" borderId="19" xfId="0" applyNumberFormat="1" applyFill="1" applyBorder="1" applyAlignment="1">
      <alignment horizontal="center"/>
    </xf>
    <xf numFmtId="14" fontId="0" fillId="13" borderId="14" xfId="0" applyNumberFormat="1" applyFill="1" applyBorder="1" applyAlignment="1">
      <alignment horizontal="center"/>
    </xf>
    <xf numFmtId="3" fontId="0" fillId="0" borderId="19" xfId="0" applyNumberFormat="1" applyBorder="1" applyAlignment="1">
      <alignment horizontal="center"/>
    </xf>
    <xf numFmtId="14" fontId="0" fillId="14" borderId="14" xfId="0" applyNumberFormat="1" applyFill="1" applyBorder="1" applyAlignment="1">
      <alignment horizontal="center"/>
    </xf>
    <xf numFmtId="0" fontId="0" fillId="8" borderId="19" xfId="0" applyFill="1" applyBorder="1"/>
    <xf numFmtId="0" fontId="0" fillId="8" borderId="14" xfId="0" applyFill="1" applyBorder="1" applyAlignment="1">
      <alignment horizontal="center"/>
    </xf>
    <xf numFmtId="14" fontId="0" fillId="8" borderId="14" xfId="0" applyNumberFormat="1" applyFill="1" applyBorder="1"/>
    <xf numFmtId="14" fontId="0" fillId="8" borderId="14" xfId="4" applyNumberFormat="1" applyFont="1" applyFill="1" applyBorder="1"/>
    <xf numFmtId="43" fontId="0" fillId="11" borderId="14" xfId="0" applyNumberFormat="1" applyFill="1" applyBorder="1"/>
    <xf numFmtId="0" fontId="0" fillId="0" borderId="19" xfId="0" applyBorder="1" applyAlignment="1">
      <alignment vertical="center"/>
    </xf>
    <xf numFmtId="0" fontId="0" fillId="0" borderId="14" xfId="0" applyBorder="1" applyAlignment="1">
      <alignment horizontal="left"/>
    </xf>
    <xf numFmtId="0" fontId="0" fillId="11" borderId="19" xfId="0" applyFill="1" applyBorder="1" applyAlignment="1">
      <alignment vertical="center"/>
    </xf>
    <xf numFmtId="0" fontId="0" fillId="11" borderId="14" xfId="0" applyFill="1" applyBorder="1" applyAlignment="1">
      <alignment horizontal="left"/>
    </xf>
    <xf numFmtId="14" fontId="0" fillId="11" borderId="14" xfId="0" applyNumberFormat="1" applyFill="1" applyBorder="1" applyAlignment="1">
      <alignment horizontal="right"/>
    </xf>
    <xf numFmtId="14" fontId="0" fillId="0" borderId="14" xfId="0" applyNumberFormat="1" applyBorder="1" applyAlignment="1">
      <alignment horizontal="right"/>
    </xf>
    <xf numFmtId="0" fontId="0" fillId="13" borderId="14" xfId="0" applyFill="1" applyBorder="1"/>
    <xf numFmtId="14" fontId="0" fillId="0" borderId="14" xfId="0" applyNumberFormat="1" applyBorder="1" applyAlignment="1">
      <alignment horizontal="right" vertical="center"/>
    </xf>
    <xf numFmtId="14" fontId="0" fillId="11" borderId="14" xfId="0" applyNumberFormat="1" applyFill="1" applyBorder="1" applyAlignment="1">
      <alignment horizontal="right" vertical="center"/>
    </xf>
    <xf numFmtId="0" fontId="0" fillId="0" borderId="20" xfId="0" applyBorder="1" applyAlignment="1">
      <alignment vertical="center"/>
    </xf>
    <xf numFmtId="0" fontId="0" fillId="0" borderId="21" xfId="0" applyBorder="1" applyAlignment="1">
      <alignment horizontal="center"/>
    </xf>
    <xf numFmtId="0" fontId="0" fillId="0" borderId="21" xfId="0" applyBorder="1"/>
    <xf numFmtId="0" fontId="0" fillId="11" borderId="21" xfId="0" applyFill="1" applyBorder="1" applyAlignment="1">
      <alignment horizontal="center" vertical="center"/>
    </xf>
    <xf numFmtId="0" fontId="0" fillId="0" borderId="21" xfId="0" applyBorder="1" applyAlignment="1">
      <alignment horizontal="center" vertical="center"/>
    </xf>
    <xf numFmtId="49" fontId="11" fillId="9" borderId="15" xfId="0" applyNumberFormat="1" applyFont="1" applyFill="1" applyBorder="1" applyAlignment="1">
      <alignment vertical="center" wrapText="1"/>
    </xf>
    <xf numFmtId="0" fontId="9" fillId="15" borderId="21" xfId="0" applyFont="1" applyFill="1" applyBorder="1"/>
    <xf numFmtId="0" fontId="0" fillId="11" borderId="20" xfId="0" applyFill="1" applyBorder="1" applyAlignment="1">
      <alignment vertical="center"/>
    </xf>
    <xf numFmtId="0" fontId="0" fillId="11" borderId="21" xfId="0" applyFill="1" applyBorder="1"/>
    <xf numFmtId="0" fontId="3" fillId="11" borderId="21" xfId="0" applyFont="1" applyFill="1" applyBorder="1" applyAlignment="1">
      <alignment horizontal="center" vertical="center"/>
    </xf>
    <xf numFmtId="0" fontId="0" fillId="11" borderId="21" xfId="0" applyFill="1" applyBorder="1" applyAlignment="1">
      <alignment horizontal="center" vertical="center" wrapText="1"/>
    </xf>
    <xf numFmtId="0" fontId="0" fillId="0" borderId="21" xfId="0" applyBorder="1" applyAlignment="1">
      <alignment horizontal="center" vertical="center" wrapText="1"/>
    </xf>
    <xf numFmtId="3" fontId="0" fillId="11" borderId="20" xfId="0" applyNumberFormat="1" applyFill="1" applyBorder="1" applyAlignment="1">
      <alignment vertical="center"/>
    </xf>
    <xf numFmtId="0" fontId="0" fillId="0" borderId="24" xfId="0" applyBorder="1" applyAlignment="1">
      <alignment vertical="center"/>
    </xf>
    <xf numFmtId="0" fontId="0" fillId="8" borderId="20" xfId="0" applyFill="1" applyBorder="1" applyAlignment="1">
      <alignment vertical="center"/>
    </xf>
    <xf numFmtId="0" fontId="0" fillId="8" borderId="21" xfId="0" applyFill="1" applyBorder="1" applyAlignment="1">
      <alignment horizontal="center" vertical="center"/>
    </xf>
    <xf numFmtId="0" fontId="17" fillId="0" borderId="20" xfId="0" applyFont="1" applyBorder="1" applyAlignment="1">
      <alignment vertical="center"/>
    </xf>
    <xf numFmtId="3" fontId="0" fillId="0" borderId="20" xfId="0" applyNumberFormat="1" applyBorder="1" applyAlignment="1">
      <alignment vertical="center"/>
    </xf>
    <xf numFmtId="0" fontId="5" fillId="3" borderId="21" xfId="0" applyFont="1" applyFill="1" applyBorder="1" applyAlignment="1">
      <alignment horizontal="center"/>
    </xf>
    <xf numFmtId="0" fontId="3" fillId="11" borderId="20" xfId="0" applyFont="1" applyFill="1" applyBorder="1"/>
    <xf numFmtId="0" fontId="0" fillId="11" borderId="21" xfId="0" applyFill="1" applyBorder="1" applyAlignment="1">
      <alignment horizontal="center"/>
    </xf>
    <xf numFmtId="0" fontId="3" fillId="0" borderId="20" xfId="0" applyFont="1" applyBorder="1"/>
    <xf numFmtId="0" fontId="5" fillId="0" borderId="21" xfId="0" applyFont="1" applyBorder="1" applyAlignment="1">
      <alignment horizontal="center"/>
    </xf>
    <xf numFmtId="0" fontId="5" fillId="11" borderId="21" xfId="0" applyFont="1" applyFill="1" applyBorder="1" applyAlignment="1">
      <alignment horizontal="center"/>
    </xf>
    <xf numFmtId="0" fontId="6" fillId="11" borderId="21" xfId="0" applyFont="1" applyFill="1" applyBorder="1" applyAlignment="1">
      <alignment horizontal="center"/>
    </xf>
    <xf numFmtId="0" fontId="6" fillId="0" borderId="21" xfId="0" applyFont="1" applyBorder="1" applyAlignment="1">
      <alignment horizontal="center"/>
    </xf>
    <xf numFmtId="0" fontId="0" fillId="5" borderId="21" xfId="0" applyFill="1" applyBorder="1" applyAlignment="1">
      <alignment horizontal="center"/>
    </xf>
    <xf numFmtId="0" fontId="0" fillId="11" borderId="20" xfId="0" applyFill="1" applyBorder="1"/>
    <xf numFmtId="0" fontId="3" fillId="11" borderId="21" xfId="0" applyFont="1" applyFill="1" applyBorder="1" applyAlignment="1">
      <alignment horizontal="center"/>
    </xf>
    <xf numFmtId="0" fontId="0" fillId="0" borderId="20" xfId="0" applyBorder="1"/>
    <xf numFmtId="0" fontId="3" fillId="0" borderId="21" xfId="0" applyFont="1" applyBorder="1" applyAlignment="1">
      <alignment horizontal="center"/>
    </xf>
    <xf numFmtId="0" fontId="0" fillId="0" borderId="21" xfId="0" applyBorder="1" applyAlignment="1">
      <alignment horizontal="center" wrapText="1"/>
    </xf>
    <xf numFmtId="0" fontId="16" fillId="11" borderId="20" xfId="0" applyFont="1" applyFill="1" applyBorder="1" applyAlignment="1">
      <alignment vertical="center"/>
    </xf>
    <xf numFmtId="0" fontId="16" fillId="0" borderId="20" xfId="0" applyFont="1" applyBorder="1" applyAlignment="1">
      <alignment vertical="center"/>
    </xf>
    <xf numFmtId="0" fontId="8" fillId="11" borderId="20" xfId="0" applyFont="1" applyFill="1" applyBorder="1"/>
    <xf numFmtId="0" fontId="8" fillId="0" borderId="20" xfId="0" applyFont="1" applyBorder="1"/>
    <xf numFmtId="0" fontId="16" fillId="0" borderId="20" xfId="0" applyFont="1" applyBorder="1"/>
    <xf numFmtId="0" fontId="16" fillId="11" borderId="20" xfId="0" applyFont="1" applyFill="1" applyBorder="1"/>
    <xf numFmtId="0" fontId="18" fillId="0" borderId="0" xfId="0" applyFont="1" applyAlignment="1">
      <alignment vertical="center"/>
    </xf>
    <xf numFmtId="0" fontId="0" fillId="8" borderId="21" xfId="0" applyFill="1" applyBorder="1"/>
    <xf numFmtId="22" fontId="0" fillId="0" borderId="0" xfId="0" applyNumberFormat="1"/>
    <xf numFmtId="0" fontId="18" fillId="0" borderId="0" xfId="0" applyFont="1"/>
    <xf numFmtId="0" fontId="18" fillId="0" borderId="0" xfId="0" applyFont="1" applyAlignment="1">
      <alignment horizontal="center"/>
    </xf>
    <xf numFmtId="0" fontId="19" fillId="0" borderId="0" xfId="0" applyFont="1"/>
    <xf numFmtId="14" fontId="18" fillId="0" borderId="0" xfId="0" applyNumberFormat="1" applyFont="1" applyAlignment="1">
      <alignment horizontal="center"/>
    </xf>
    <xf numFmtId="1" fontId="18" fillId="0" borderId="0" xfId="0" quotePrefix="1" applyNumberFormat="1" applyFont="1" applyAlignment="1">
      <alignment horizontal="center"/>
    </xf>
    <xf numFmtId="0" fontId="20" fillId="0" borderId="0" xfId="0" applyFont="1" applyAlignment="1">
      <alignment horizontal="center"/>
    </xf>
    <xf numFmtId="0" fontId="18" fillId="0" borderId="0" xfId="0" applyFont="1" applyAlignment="1">
      <alignment horizontal="center" vertical="center"/>
    </xf>
    <xf numFmtId="49" fontId="18" fillId="0" borderId="0" xfId="0" applyNumberFormat="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wrapText="1"/>
    </xf>
    <xf numFmtId="164" fontId="18" fillId="0" borderId="0" xfId="0" applyNumberFormat="1" applyFont="1"/>
    <xf numFmtId="14" fontId="18" fillId="0" borderId="0" xfId="0" applyNumberFormat="1" applyFont="1"/>
    <xf numFmtId="0" fontId="18" fillId="0" borderId="0" xfId="0" applyFont="1" applyAlignment="1">
      <alignment horizontal="left"/>
    </xf>
    <xf numFmtId="14" fontId="18" fillId="0" borderId="0" xfId="0" applyNumberFormat="1" applyFont="1" applyAlignment="1">
      <alignment horizontal="right"/>
    </xf>
    <xf numFmtId="3" fontId="18" fillId="0" borderId="0" xfId="0" applyNumberFormat="1" applyFont="1" applyAlignment="1">
      <alignment horizontal="center" vertical="center"/>
    </xf>
    <xf numFmtId="14" fontId="18" fillId="0" borderId="0" xfId="0" applyNumberFormat="1" applyFont="1" applyAlignment="1">
      <alignment vertical="center"/>
    </xf>
    <xf numFmtId="165" fontId="18" fillId="0" borderId="0" xfId="5" applyNumberFormat="1" applyFont="1" applyAlignment="1">
      <alignment horizontal="center" vertical="center"/>
    </xf>
    <xf numFmtId="0" fontId="18" fillId="0" borderId="0" xfId="0" applyFont="1" applyAlignment="1">
      <alignment vertical="center" wrapText="1"/>
    </xf>
    <xf numFmtId="0" fontId="21" fillId="0" borderId="0" xfId="0" applyFont="1" applyAlignment="1">
      <alignment horizontal="center" vertical="center"/>
    </xf>
    <xf numFmtId="14" fontId="21" fillId="0" borderId="0" xfId="0" applyNumberFormat="1" applyFont="1" applyAlignment="1">
      <alignment vertical="center"/>
    </xf>
    <xf numFmtId="0" fontId="18" fillId="8" borderId="0" xfId="0" applyFont="1" applyFill="1" applyAlignment="1">
      <alignment vertical="center"/>
    </xf>
    <xf numFmtId="0" fontId="18" fillId="8" borderId="0" xfId="0" applyFont="1" applyFill="1" applyAlignment="1">
      <alignment horizontal="center" vertical="center"/>
    </xf>
    <xf numFmtId="14" fontId="18" fillId="8" borderId="0" xfId="0" applyNumberFormat="1" applyFont="1" applyFill="1" applyAlignment="1">
      <alignment vertical="center"/>
    </xf>
    <xf numFmtId="0" fontId="18" fillId="8" borderId="0" xfId="0" applyFont="1" applyFill="1" applyAlignment="1">
      <alignment vertical="center" wrapText="1"/>
    </xf>
    <xf numFmtId="0" fontId="21" fillId="0" borderId="0" xfId="0" applyFont="1"/>
    <xf numFmtId="166" fontId="18" fillId="0" borderId="0" xfId="0" applyNumberFormat="1" applyFont="1" applyAlignment="1">
      <alignment horizontal="center" vertical="center"/>
    </xf>
    <xf numFmtId="0" fontId="21" fillId="0" borderId="0" xfId="0" applyFont="1" applyAlignment="1">
      <alignment horizontal="center" vertical="center" wrapText="1"/>
    </xf>
    <xf numFmtId="0" fontId="21" fillId="0" borderId="0" xfId="0" applyFont="1" applyAlignment="1">
      <alignment vertical="center"/>
    </xf>
    <xf numFmtId="14" fontId="18" fillId="0" borderId="0" xfId="0" applyNumberFormat="1" applyFont="1" applyAlignment="1">
      <alignment horizontal="left"/>
    </xf>
    <xf numFmtId="0" fontId="18" fillId="0" borderId="0" xfId="0" applyFont="1" applyAlignment="1">
      <alignment horizontal="right"/>
    </xf>
    <xf numFmtId="4" fontId="18" fillId="0" borderId="0" xfId="0" applyNumberFormat="1" applyFont="1" applyAlignment="1">
      <alignment horizontal="center"/>
    </xf>
    <xf numFmtId="0" fontId="18" fillId="0" borderId="0" xfId="0" quotePrefix="1" applyFont="1" applyAlignment="1">
      <alignment horizontal="center"/>
    </xf>
    <xf numFmtId="0" fontId="18" fillId="0" borderId="10" xfId="0" applyFont="1" applyBorder="1" applyAlignment="1">
      <alignment horizontal="center" vertical="center"/>
    </xf>
    <xf numFmtId="0" fontId="18" fillId="0" borderId="10" xfId="0" applyFont="1" applyBorder="1"/>
    <xf numFmtId="0" fontId="24" fillId="0" borderId="0" xfId="6" applyFont="1"/>
    <xf numFmtId="0" fontId="18" fillId="13" borderId="0" xfId="0" applyFont="1" applyFill="1" applyAlignment="1">
      <alignment vertical="center"/>
    </xf>
    <xf numFmtId="0" fontId="18" fillId="12" borderId="0" xfId="0" applyFont="1" applyFill="1" applyAlignment="1">
      <alignment vertical="center"/>
    </xf>
    <xf numFmtId="0" fontId="21" fillId="12" borderId="0" xfId="0" applyFont="1" applyFill="1" applyAlignment="1">
      <alignment vertical="center"/>
    </xf>
    <xf numFmtId="3" fontId="21" fillId="0" borderId="0" xfId="0" applyNumberFormat="1" applyFont="1" applyAlignment="1">
      <alignment horizontal="center" vertical="center"/>
    </xf>
    <xf numFmtId="0" fontId="21" fillId="8" borderId="0" xfId="0" applyFont="1" applyFill="1" applyAlignment="1">
      <alignment vertical="center" wrapText="1"/>
    </xf>
    <xf numFmtId="14" fontId="20" fillId="0" borderId="0" xfId="0" applyNumberFormat="1" applyFont="1" applyAlignment="1">
      <alignment vertical="center"/>
    </xf>
    <xf numFmtId="14" fontId="18" fillId="0" borderId="0" xfId="0" applyNumberFormat="1" applyFont="1" applyAlignment="1">
      <alignment vertical="center" wrapText="1"/>
    </xf>
    <xf numFmtId="3" fontId="20" fillId="0" borderId="0" xfId="0" applyNumberFormat="1" applyFont="1" applyAlignment="1">
      <alignment horizontal="center" vertical="center"/>
    </xf>
    <xf numFmtId="0" fontId="20" fillId="0" borderId="0" xfId="0" applyFont="1" applyAlignment="1">
      <alignment horizontal="center" vertical="center" wrapText="1"/>
    </xf>
    <xf numFmtId="14" fontId="20" fillId="8" borderId="0" xfId="0" applyNumberFormat="1" applyFont="1" applyFill="1" applyAlignment="1">
      <alignment vertical="center"/>
    </xf>
    <xf numFmtId="0" fontId="18" fillId="16" borderId="14" xfId="0" applyFont="1" applyFill="1" applyBorder="1" applyAlignment="1">
      <alignment vertical="center"/>
    </xf>
    <xf numFmtId="3" fontId="18" fillId="8" borderId="0" xfId="0" applyNumberFormat="1" applyFont="1" applyFill="1" applyAlignment="1">
      <alignment horizontal="center" vertical="center"/>
    </xf>
    <xf numFmtId="0" fontId="18" fillId="8" borderId="14" xfId="0" applyFont="1" applyFill="1" applyBorder="1" applyAlignment="1">
      <alignment vertical="center"/>
    </xf>
    <xf numFmtId="0" fontId="25" fillId="0" borderId="0" xfId="0" applyFont="1" applyAlignment="1">
      <alignment horizontal="center" vertical="center" wrapText="1"/>
    </xf>
    <xf numFmtId="49" fontId="25" fillId="0" borderId="0" xfId="0" applyNumberFormat="1" applyFont="1" applyAlignment="1">
      <alignment horizontal="center" vertical="center" wrapText="1"/>
    </xf>
    <xf numFmtId="0" fontId="30" fillId="0" borderId="0" xfId="0" applyFont="1"/>
    <xf numFmtId="0" fontId="11" fillId="9" borderId="3" xfId="0" applyFont="1" applyFill="1" applyBorder="1" applyAlignment="1">
      <alignment horizontal="center" vertical="center" wrapText="1"/>
    </xf>
    <xf numFmtId="1" fontId="25" fillId="0" borderId="0" xfId="0" applyNumberFormat="1" applyFont="1" applyAlignment="1">
      <alignment horizontal="center" vertical="center" wrapText="1"/>
    </xf>
    <xf numFmtId="1" fontId="18" fillId="0" borderId="0" xfId="0" applyNumberFormat="1" applyFont="1"/>
    <xf numFmtId="1" fontId="0" fillId="0" borderId="0" xfId="0" applyNumberFormat="1"/>
    <xf numFmtId="0" fontId="14" fillId="0" borderId="1" xfId="0" applyFont="1" applyBorder="1" applyAlignment="1">
      <alignment horizontal="center" vertical="center" wrapText="1"/>
    </xf>
    <xf numFmtId="0" fontId="22" fillId="0" borderId="0" xfId="0" applyFont="1" applyAlignment="1">
      <alignment horizontal="center" vertical="center" wrapText="1"/>
    </xf>
    <xf numFmtId="0" fontId="0" fillId="0" borderId="0" xfId="0" applyAlignment="1">
      <alignment horizontal="left" vertical="center"/>
    </xf>
    <xf numFmtId="0" fontId="16" fillId="0" borderId="0" xfId="0" applyFont="1" applyAlignment="1">
      <alignment horizontal="left" vertical="center"/>
    </xf>
    <xf numFmtId="14" fontId="0" fillId="0" borderId="0" xfId="0" applyNumberFormat="1" applyAlignment="1">
      <alignment horizontal="left" vertical="center"/>
    </xf>
    <xf numFmtId="0" fontId="4" fillId="0" borderId="0" xfId="0" applyFont="1" applyAlignment="1">
      <alignment horizontal="left" vertical="center"/>
    </xf>
    <xf numFmtId="1" fontId="0" fillId="0" borderId="0" xfId="0" applyNumberFormat="1" applyAlignment="1">
      <alignment horizontal="left" vertical="center"/>
    </xf>
    <xf numFmtId="49" fontId="0" fillId="0" borderId="0" xfId="0" applyNumberFormat="1" applyAlignment="1">
      <alignment horizontal="left" vertical="center"/>
    </xf>
    <xf numFmtId="0" fontId="0" fillId="0" borderId="0" xfId="0" applyAlignment="1">
      <alignment horizontal="left" vertical="center" wrapText="1"/>
    </xf>
    <xf numFmtId="167" fontId="0" fillId="0" borderId="0" xfId="0" applyNumberFormat="1" applyAlignment="1">
      <alignment horizontal="left" vertical="center"/>
    </xf>
    <xf numFmtId="1" fontId="9" fillId="0" borderId="25" xfId="0" applyNumberFormat="1" applyFont="1" applyBorder="1" applyAlignment="1">
      <alignment horizontal="center" vertical="center"/>
    </xf>
    <xf numFmtId="0" fontId="9" fillId="0" borderId="27" xfId="0" applyFont="1" applyBorder="1" applyAlignment="1">
      <alignment horizontal="center" vertical="center"/>
    </xf>
    <xf numFmtId="0" fontId="9" fillId="0" borderId="23" xfId="3" applyFont="1" applyBorder="1" applyAlignment="1">
      <alignment horizontal="center" vertical="center"/>
    </xf>
    <xf numFmtId="0" fontId="9" fillId="0" borderId="27" xfId="3" applyFont="1" applyBorder="1" applyAlignment="1">
      <alignment horizontal="center" vertical="center"/>
    </xf>
    <xf numFmtId="0" fontId="9" fillId="0" borderId="22" xfId="3" applyFont="1" applyBorder="1" applyAlignment="1">
      <alignment horizontal="center" vertical="center" wrapText="1"/>
    </xf>
    <xf numFmtId="0" fontId="31" fillId="0" borderId="22" xfId="3" applyFont="1" applyBorder="1" applyAlignment="1">
      <alignment horizontal="center" vertical="center"/>
    </xf>
    <xf numFmtId="0" fontId="9" fillId="0" borderId="26" xfId="3" applyFont="1" applyBorder="1" applyAlignment="1">
      <alignment horizontal="center" vertical="center"/>
    </xf>
    <xf numFmtId="0" fontId="22" fillId="0" borderId="28" xfId="0" applyFont="1" applyBorder="1" applyAlignment="1">
      <alignment horizontal="center" vertical="center" wrapText="1"/>
    </xf>
    <xf numFmtId="0" fontId="18" fillId="0" borderId="11" xfId="0" applyFont="1" applyBorder="1" applyAlignment="1">
      <alignment horizontal="center"/>
    </xf>
    <xf numFmtId="0" fontId="18" fillId="0" borderId="11" xfId="0" applyFont="1" applyBorder="1"/>
    <xf numFmtId="0" fontId="19" fillId="0" borderId="11" xfId="0" applyFont="1" applyBorder="1"/>
    <xf numFmtId="4" fontId="18" fillId="0" borderId="11" xfId="0" applyNumberFormat="1" applyFont="1" applyBorder="1" applyAlignment="1">
      <alignment horizontal="center"/>
    </xf>
    <xf numFmtId="1" fontId="18" fillId="0" borderId="11" xfId="0" quotePrefix="1" applyNumberFormat="1" applyFont="1" applyBorder="1" applyAlignment="1">
      <alignment horizontal="center"/>
    </xf>
    <xf numFmtId="0" fontId="20" fillId="0" borderId="16" xfId="0" applyFont="1" applyBorder="1" applyAlignment="1">
      <alignment horizontal="center"/>
    </xf>
    <xf numFmtId="0" fontId="19" fillId="0" borderId="11" xfId="0" applyFont="1" applyBorder="1" applyAlignment="1">
      <alignment horizontal="center" vertical="center"/>
    </xf>
    <xf numFmtId="0" fontId="19" fillId="0" borderId="11" xfId="0" applyFont="1" applyBorder="1" applyAlignment="1">
      <alignment horizontal="center"/>
    </xf>
    <xf numFmtId="0" fontId="18" fillId="0" borderId="2" xfId="0" applyFont="1" applyBorder="1" applyAlignment="1">
      <alignment horizontal="center"/>
    </xf>
    <xf numFmtId="0" fontId="18" fillId="0" borderId="2" xfId="0" applyFont="1" applyBorder="1"/>
    <xf numFmtId="0" fontId="19" fillId="0" borderId="2" xfId="0" applyFont="1" applyBorder="1"/>
    <xf numFmtId="4" fontId="18" fillId="0" borderId="2" xfId="0" applyNumberFormat="1" applyFont="1" applyBorder="1" applyAlignment="1">
      <alignment horizontal="center"/>
    </xf>
    <xf numFmtId="1" fontId="18" fillId="0" borderId="2" xfId="0" quotePrefix="1" applyNumberFormat="1" applyFont="1" applyBorder="1" applyAlignment="1">
      <alignment horizontal="center"/>
    </xf>
    <xf numFmtId="0" fontId="20" fillId="0" borderId="3" xfId="0" applyFont="1" applyBorder="1" applyAlignment="1">
      <alignment horizontal="center"/>
    </xf>
    <xf numFmtId="0" fontId="0" fillId="8" borderId="0" xfId="0" applyFill="1" applyAlignment="1">
      <alignment horizontal="left" vertical="center"/>
    </xf>
    <xf numFmtId="0" fontId="0" fillId="17" borderId="0" xfId="0" applyFill="1" applyAlignment="1">
      <alignment horizontal="left" vertical="center"/>
    </xf>
    <xf numFmtId="0" fontId="16" fillId="17" borderId="0" xfId="0" applyFont="1" applyFill="1" applyAlignment="1">
      <alignment horizontal="left" vertical="center"/>
    </xf>
    <xf numFmtId="1" fontId="18" fillId="0" borderId="0" xfId="0" applyNumberFormat="1" applyFont="1" applyAlignment="1">
      <alignment horizontal="center"/>
    </xf>
    <xf numFmtId="1" fontId="0" fillId="0" borderId="0" xfId="0" applyNumberFormat="1" applyAlignment="1">
      <alignment horizontal="center" vertical="center"/>
    </xf>
    <xf numFmtId="49" fontId="33" fillId="0" borderId="12" xfId="0" applyNumberFormat="1" applyFont="1" applyBorder="1" applyAlignment="1">
      <alignment horizontal="center" vertical="center" wrapText="1"/>
    </xf>
    <xf numFmtId="49" fontId="33" fillId="0" borderId="1" xfId="0" applyNumberFormat="1" applyFont="1" applyBorder="1" applyAlignment="1">
      <alignment horizontal="center" vertical="center" wrapText="1"/>
    </xf>
    <xf numFmtId="0" fontId="33" fillId="0" borderId="1" xfId="0" applyFont="1" applyBorder="1" applyAlignment="1">
      <alignment horizontal="center" vertical="center" wrapText="1"/>
    </xf>
    <xf numFmtId="0" fontId="33" fillId="0" borderId="12" xfId="0" applyFont="1" applyBorder="1" applyAlignment="1">
      <alignment horizontal="center" vertical="center" wrapText="1"/>
    </xf>
    <xf numFmtId="169" fontId="33" fillId="0" borderId="12" xfId="5" applyNumberFormat="1" applyFont="1" applyBorder="1" applyAlignment="1">
      <alignment horizontal="center" vertical="center" wrapText="1"/>
    </xf>
    <xf numFmtId="0" fontId="33" fillId="0" borderId="17" xfId="0" applyFont="1" applyBorder="1" applyAlignment="1">
      <alignment horizontal="center" vertical="center" wrapText="1"/>
    </xf>
    <xf numFmtId="49" fontId="33" fillId="0" borderId="14" xfId="0" applyNumberFormat="1" applyFont="1" applyBorder="1" applyAlignment="1">
      <alignment horizontal="center" vertical="center" wrapText="1"/>
    </xf>
    <xf numFmtId="0" fontId="33" fillId="0" borderId="14" xfId="0" applyFont="1" applyBorder="1" applyAlignment="1">
      <alignment horizontal="center" vertical="center" wrapText="1"/>
    </xf>
    <xf numFmtId="49" fontId="33" fillId="0" borderId="0" xfId="0" applyNumberFormat="1" applyFont="1" applyAlignment="1">
      <alignment horizontal="center" vertical="center" wrapText="1"/>
    </xf>
    <xf numFmtId="0" fontId="26" fillId="0" borderId="0" xfId="0" applyFont="1" applyAlignment="1">
      <alignment horizontal="center" wrapText="1"/>
    </xf>
    <xf numFmtId="0" fontId="26" fillId="0" borderId="0" xfId="0" applyFont="1" applyAlignment="1">
      <alignment horizontal="center" vertical="center" wrapText="1"/>
    </xf>
    <xf numFmtId="1" fontId="26" fillId="0" borderId="0" xfId="0" applyNumberFormat="1" applyFont="1" applyAlignment="1">
      <alignment horizontal="center"/>
    </xf>
    <xf numFmtId="0" fontId="26" fillId="0" borderId="0" xfId="0" applyFont="1" applyAlignment="1">
      <alignment horizontal="center"/>
    </xf>
    <xf numFmtId="0" fontId="26" fillId="0" borderId="0" xfId="0" applyFont="1" applyAlignment="1">
      <alignment horizontal="center" vertical="center"/>
    </xf>
    <xf numFmtId="0" fontId="28" fillId="0" borderId="0" xfId="3" applyFont="1" applyAlignment="1">
      <alignment horizontal="center" vertical="center" wrapText="1"/>
    </xf>
    <xf numFmtId="49" fontId="28" fillId="0" borderId="0" xfId="3" applyNumberFormat="1" applyFont="1" applyAlignment="1">
      <alignment horizontal="center" vertical="center"/>
    </xf>
    <xf numFmtId="0" fontId="32" fillId="0" borderId="0" xfId="6" applyFont="1" applyAlignment="1">
      <alignment horizontal="center" vertical="center"/>
    </xf>
    <xf numFmtId="0" fontId="26" fillId="0" borderId="0" xfId="6" applyFont="1" applyAlignment="1">
      <alignment horizontal="center" vertical="center"/>
    </xf>
    <xf numFmtId="49" fontId="26" fillId="0" borderId="0" xfId="3" applyNumberFormat="1"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center" vertical="center"/>
    </xf>
    <xf numFmtId="0" fontId="26" fillId="0" borderId="0" xfId="3" applyFont="1" applyAlignment="1">
      <alignment horizontal="center" vertical="center" wrapText="1"/>
    </xf>
    <xf numFmtId="49" fontId="27" fillId="0" borderId="0" xfId="3" applyNumberFormat="1" applyFont="1" applyAlignment="1">
      <alignment horizontal="center" vertical="center"/>
    </xf>
    <xf numFmtId="0" fontId="27" fillId="0" borderId="0" xfId="0" applyFont="1" applyAlignment="1">
      <alignment horizontal="center" vertical="center"/>
    </xf>
    <xf numFmtId="0" fontId="14" fillId="0" borderId="1" xfId="0" applyFont="1" applyBorder="1" applyAlignment="1">
      <alignment horizontal="left" vertical="center" wrapText="1"/>
    </xf>
    <xf numFmtId="0" fontId="0" fillId="0" borderId="8" xfId="0" applyBorder="1" applyAlignment="1">
      <alignment horizontal="center"/>
    </xf>
    <xf numFmtId="0" fontId="0" fillId="6" borderId="0" xfId="0" applyFill="1"/>
    <xf numFmtId="0" fontId="5" fillId="0" borderId="2" xfId="0" applyFont="1" applyBorder="1"/>
    <xf numFmtId="0" fontId="0" fillId="6" borderId="0" xfId="0" applyFill="1" applyAlignment="1">
      <alignment horizontal="center"/>
    </xf>
    <xf numFmtId="0" fontId="0" fillId="0" borderId="5" xfId="0" applyBorder="1"/>
    <xf numFmtId="0" fontId="0" fillId="0" borderId="8" xfId="0" applyBorder="1"/>
    <xf numFmtId="3" fontId="0" fillId="0" borderId="8" xfId="0" applyNumberFormat="1"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4" fillId="17" borderId="0" xfId="0" applyFont="1" applyFill="1" applyAlignment="1">
      <alignment horizontal="left" vertical="center"/>
    </xf>
    <xf numFmtId="0" fontId="14" fillId="0" borderId="0" xfId="0" applyFont="1" applyAlignment="1">
      <alignment horizontal="center" vertical="center" wrapText="1"/>
    </xf>
    <xf numFmtId="0" fontId="18" fillId="0" borderId="0" xfId="0" applyFont="1" applyAlignment="1">
      <alignment horizontal="left" vertical="center"/>
    </xf>
    <xf numFmtId="14" fontId="18" fillId="0" borderId="0" xfId="0" applyNumberFormat="1" applyFont="1" applyAlignment="1">
      <alignment horizontal="left" vertical="center"/>
    </xf>
    <xf numFmtId="0" fontId="18" fillId="0" borderId="0" xfId="0" applyFont="1" applyAlignment="1">
      <alignment horizontal="left" vertical="center" wrapText="1"/>
    </xf>
    <xf numFmtId="49" fontId="18" fillId="0" borderId="0" xfId="0" applyNumberFormat="1" applyFont="1" applyAlignment="1">
      <alignment horizontal="left" vertical="center"/>
    </xf>
    <xf numFmtId="0" fontId="21" fillId="0" borderId="0" xfId="0" applyFont="1" applyAlignment="1">
      <alignment horizontal="left" vertical="center"/>
    </xf>
    <xf numFmtId="0" fontId="18" fillId="0" borderId="1" xfId="0" applyFont="1" applyBorder="1" applyAlignment="1">
      <alignment horizontal="left" vertical="center"/>
    </xf>
    <xf numFmtId="0" fontId="18" fillId="0" borderId="0" xfId="0" applyFont="1" applyAlignment="1">
      <alignment horizontal="left" wrapText="1"/>
    </xf>
    <xf numFmtId="0" fontId="21" fillId="0" borderId="0" xfId="0" applyFont="1" applyAlignment="1">
      <alignment horizontal="left" vertical="center" wrapText="1"/>
    </xf>
    <xf numFmtId="0" fontId="18" fillId="0" borderId="14" xfId="0" applyFont="1" applyBorder="1" applyAlignment="1">
      <alignment horizontal="left" vertical="center"/>
    </xf>
    <xf numFmtId="49" fontId="18" fillId="0" borderId="14" xfId="0" applyNumberFormat="1" applyFont="1" applyBorder="1" applyAlignment="1">
      <alignment horizontal="left" vertical="center"/>
    </xf>
    <xf numFmtId="49" fontId="18" fillId="0" borderId="14" xfId="0" applyNumberFormat="1" applyFont="1" applyBorder="1" applyAlignment="1">
      <alignment horizontal="center" vertical="center"/>
    </xf>
    <xf numFmtId="0" fontId="23" fillId="0" borderId="0" xfId="0" applyFont="1" applyAlignment="1">
      <alignment horizontal="left" vertical="center" wrapText="1"/>
    </xf>
    <xf numFmtId="49" fontId="20" fillId="0" borderId="0" xfId="0" applyNumberFormat="1" applyFont="1" applyAlignment="1">
      <alignment horizontal="left" vertical="center"/>
    </xf>
    <xf numFmtId="49" fontId="20" fillId="0" borderId="0" xfId="0" applyNumberFormat="1" applyFont="1" applyAlignment="1">
      <alignment horizontal="center" vertical="center"/>
    </xf>
    <xf numFmtId="3" fontId="18" fillId="0" borderId="0" xfId="0" applyNumberFormat="1" applyFont="1" applyAlignment="1">
      <alignment horizontal="left" vertical="center"/>
    </xf>
    <xf numFmtId="0" fontId="20" fillId="0" borderId="0" xfId="0" applyFont="1" applyAlignment="1">
      <alignment horizontal="left" vertical="center" wrapText="1"/>
    </xf>
    <xf numFmtId="0" fontId="18" fillId="0" borderId="16" xfId="0" applyFont="1" applyBorder="1" applyAlignment="1">
      <alignment horizontal="left" vertical="center"/>
    </xf>
    <xf numFmtId="14" fontId="20" fillId="0" borderId="0" xfId="0" applyNumberFormat="1" applyFont="1" applyAlignment="1">
      <alignment horizontal="left" vertical="center"/>
    </xf>
    <xf numFmtId="0" fontId="18" fillId="0" borderId="0" xfId="0" quotePrefix="1" applyFont="1" applyAlignment="1">
      <alignment horizontal="center" vertical="center"/>
    </xf>
    <xf numFmtId="0" fontId="0" fillId="0" borderId="30" xfId="0" applyBorder="1" applyAlignment="1">
      <alignment horizontal="left" vertical="center"/>
    </xf>
    <xf numFmtId="1" fontId="26" fillId="8" borderId="0" xfId="0" applyNumberFormat="1" applyFont="1" applyFill="1" applyAlignment="1">
      <alignment horizontal="center"/>
    </xf>
    <xf numFmtId="0" fontId="26" fillId="8" borderId="0" xfId="0" applyFont="1" applyFill="1" applyAlignment="1">
      <alignment horizontal="center" vertical="center" wrapText="1"/>
    </xf>
    <xf numFmtId="0" fontId="26" fillId="8" borderId="0" xfId="0" applyFont="1" applyFill="1" applyAlignment="1">
      <alignment horizontal="center"/>
    </xf>
    <xf numFmtId="0" fontId="26" fillId="8" borderId="0" xfId="0" applyFont="1" applyFill="1" applyAlignment="1">
      <alignment horizontal="center" vertical="center"/>
    </xf>
    <xf numFmtId="0" fontId="35" fillId="0" borderId="0" xfId="0" applyFont="1"/>
    <xf numFmtId="1" fontId="28" fillId="0" borderId="0" xfId="3" applyNumberFormat="1" applyFont="1" applyAlignment="1">
      <alignment horizontal="center" wrapText="1"/>
    </xf>
    <xf numFmtId="0" fontId="26" fillId="18" borderId="0" xfId="0" applyFont="1" applyFill="1" applyAlignment="1">
      <alignment horizontal="center" vertical="center"/>
    </xf>
    <xf numFmtId="0" fontId="22" fillId="0" borderId="1" xfId="0" applyFont="1" applyBorder="1" applyAlignment="1">
      <alignment horizontal="center" vertical="center" wrapText="1"/>
    </xf>
    <xf numFmtId="0" fontId="20" fillId="0" borderId="0" xfId="0" applyFont="1" applyAlignment="1">
      <alignment vertical="center"/>
    </xf>
    <xf numFmtId="0" fontId="22" fillId="0" borderId="12" xfId="0" applyFont="1" applyBorder="1" applyAlignment="1">
      <alignment horizontal="center" vertical="center" wrapText="1"/>
    </xf>
    <xf numFmtId="0" fontId="18" fillId="0" borderId="0" xfId="0" applyFont="1" applyAlignment="1">
      <alignment horizontal="right" vertical="center"/>
    </xf>
    <xf numFmtId="0" fontId="18" fillId="0" borderId="0" xfId="0" quotePrefix="1" applyFont="1" applyAlignment="1">
      <alignment horizontal="right" vertical="center"/>
    </xf>
    <xf numFmtId="0" fontId="36" fillId="0" borderId="1"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0" xfId="0" applyFont="1" applyAlignment="1">
      <alignment horizontal="center" vertical="center" wrapText="1"/>
    </xf>
    <xf numFmtId="14"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Font="1" applyAlignment="1">
      <alignment horizontal="left" vertical="center"/>
    </xf>
    <xf numFmtId="0" fontId="4" fillId="0" borderId="0" xfId="0" applyFont="1" applyAlignment="1">
      <alignment horizontal="left"/>
    </xf>
    <xf numFmtId="165" fontId="0" fillId="0" borderId="0" xfId="5" applyNumberFormat="1" applyFont="1" applyAlignment="1">
      <alignment horizontal="left" vertical="center"/>
    </xf>
    <xf numFmtId="165" fontId="0" fillId="0" borderId="0" xfId="5" applyNumberFormat="1" applyFont="1" applyAlignment="1">
      <alignment horizontal="left"/>
    </xf>
    <xf numFmtId="165" fontId="3" fillId="0" borderId="0" xfId="5" applyNumberFormat="1" applyFont="1" applyAlignment="1">
      <alignment horizontal="left" vertical="center"/>
    </xf>
    <xf numFmtId="165" fontId="4" fillId="0" borderId="0" xfId="5" applyNumberFormat="1" applyFont="1" applyAlignment="1">
      <alignment horizontal="left"/>
    </xf>
    <xf numFmtId="165" fontId="3" fillId="0" borderId="0" xfId="5" applyNumberFormat="1" applyFont="1" applyAlignment="1">
      <alignment horizontal="left"/>
    </xf>
    <xf numFmtId="3" fontId="0" fillId="0" borderId="0" xfId="0" applyNumberFormat="1" applyAlignment="1">
      <alignment horizontal="left" vertical="center"/>
    </xf>
    <xf numFmtId="0" fontId="0" fillId="0" borderId="1" xfId="0" applyBorder="1" applyAlignment="1">
      <alignment horizontal="left" vertical="center"/>
    </xf>
    <xf numFmtId="0" fontId="0" fillId="0" borderId="14" xfId="0" applyBorder="1" applyAlignment="1">
      <alignment horizontal="left" vertical="center"/>
    </xf>
    <xf numFmtId="0" fontId="16" fillId="0" borderId="0" xfId="0" applyFont="1" applyAlignment="1">
      <alignment horizontal="center" wrapText="1"/>
    </xf>
    <xf numFmtId="0" fontId="16" fillId="0" borderId="0" xfId="0" applyFont="1" applyAlignment="1">
      <alignment horizontal="center"/>
    </xf>
    <xf numFmtId="4" fontId="0" fillId="0" borderId="14" xfId="0" applyNumberFormat="1" applyBorder="1" applyAlignment="1">
      <alignment horizontal="center"/>
    </xf>
    <xf numFmtId="4" fontId="0" fillId="0" borderId="2" xfId="0" applyNumberFormat="1" applyBorder="1" applyAlignment="1">
      <alignment horizontal="center"/>
    </xf>
    <xf numFmtId="4" fontId="0" fillId="0" borderId="8" xfId="0" applyNumberFormat="1" applyBorder="1" applyAlignment="1">
      <alignment horizontal="center"/>
    </xf>
    <xf numFmtId="4" fontId="16" fillId="0" borderId="0" xfId="0" applyNumberFormat="1" applyFont="1" applyAlignment="1">
      <alignment horizontal="center"/>
    </xf>
    <xf numFmtId="0" fontId="0" fillId="0" borderId="11" xfId="0" applyBorder="1" applyAlignment="1">
      <alignment horizontal="center" wrapText="1"/>
    </xf>
    <xf numFmtId="0" fontId="16" fillId="0" borderId="11" xfId="0" applyFont="1" applyBorder="1" applyAlignment="1">
      <alignment horizontal="center"/>
    </xf>
    <xf numFmtId="4" fontId="0" fillId="0" borderId="11" xfId="0" applyNumberFormat="1" applyBorder="1" applyAlignment="1">
      <alignment horizontal="center"/>
    </xf>
    <xf numFmtId="4" fontId="4" fillId="0" borderId="0" xfId="0" applyNumberFormat="1" applyFont="1" applyAlignment="1">
      <alignment horizontal="center"/>
    </xf>
    <xf numFmtId="0" fontId="4" fillId="0" borderId="0" xfId="0" applyFont="1" applyAlignment="1">
      <alignment horizontal="center" wrapText="1"/>
    </xf>
    <xf numFmtId="0" fontId="16" fillId="0" borderId="0" xfId="0" applyFont="1" applyAlignment="1">
      <alignment horizontal="left"/>
    </xf>
    <xf numFmtId="0" fontId="4" fillId="0" borderId="0" xfId="0" applyFont="1" applyAlignment="1">
      <alignment horizontal="center" vertical="center"/>
    </xf>
    <xf numFmtId="4" fontId="4" fillId="0" borderId="0" xfId="0" applyNumberFormat="1" applyFont="1" applyAlignment="1">
      <alignment horizontal="center" vertical="center"/>
    </xf>
    <xf numFmtId="170" fontId="0" fillId="0" borderId="0" xfId="0" applyNumberFormat="1" applyAlignment="1">
      <alignment horizontal="center" vertical="center" wrapText="1"/>
    </xf>
    <xf numFmtId="0" fontId="0" fillId="0" borderId="29" xfId="0" applyBorder="1" applyAlignment="1">
      <alignment horizontal="center" vertical="center" wrapText="1"/>
    </xf>
    <xf numFmtId="171" fontId="25" fillId="0" borderId="0" xfId="0" applyNumberFormat="1" applyFont="1" applyAlignment="1">
      <alignment horizontal="center" vertical="center" wrapText="1"/>
    </xf>
    <xf numFmtId="171" fontId="0" fillId="0" borderId="0" xfId="0" applyNumberFormat="1" applyAlignment="1">
      <alignment horizontal="left" vertical="center"/>
    </xf>
    <xf numFmtId="171" fontId="16" fillId="0" borderId="0" xfId="0" applyNumberFormat="1" applyFont="1" applyAlignment="1">
      <alignment horizontal="left" vertical="center"/>
    </xf>
    <xf numFmtId="171" fontId="4" fillId="0" borderId="0" xfId="0" applyNumberFormat="1" applyFont="1" applyAlignment="1">
      <alignment horizontal="left" vertical="center"/>
    </xf>
    <xf numFmtId="171" fontId="0" fillId="0" borderId="2" xfId="0" applyNumberFormat="1" applyBorder="1" applyAlignment="1">
      <alignment horizontal="left" vertical="center"/>
    </xf>
    <xf numFmtId="171" fontId="0" fillId="17" borderId="0" xfId="0" applyNumberFormat="1" applyFill="1" applyAlignment="1">
      <alignment horizontal="left" vertical="center"/>
    </xf>
    <xf numFmtId="171" fontId="18" fillId="0" borderId="0" xfId="0" applyNumberFormat="1" applyFont="1" applyAlignment="1">
      <alignment horizontal="center"/>
    </xf>
    <xf numFmtId="171" fontId="33" fillId="0" borderId="12" xfId="0" applyNumberFormat="1" applyFont="1" applyBorder="1" applyAlignment="1">
      <alignment horizontal="center" vertical="center" wrapText="1"/>
    </xf>
    <xf numFmtId="171" fontId="0" fillId="0" borderId="0" xfId="0" applyNumberFormat="1" applyAlignment="1">
      <alignment horizontal="left"/>
    </xf>
    <xf numFmtId="171" fontId="16" fillId="0" borderId="0" xfId="0" applyNumberFormat="1" applyFont="1" applyAlignment="1">
      <alignment horizontal="left"/>
    </xf>
    <xf numFmtId="171" fontId="18" fillId="0" borderId="0" xfId="0" applyNumberFormat="1" applyFont="1" applyAlignment="1">
      <alignment vertical="center"/>
    </xf>
    <xf numFmtId="171" fontId="3" fillId="0" borderId="0" xfId="0" applyNumberFormat="1" applyFont="1" applyAlignment="1">
      <alignment horizontal="left"/>
    </xf>
    <xf numFmtId="171" fontId="0" fillId="0" borderId="2" xfId="0" applyNumberFormat="1" applyBorder="1" applyAlignment="1">
      <alignment horizontal="left"/>
    </xf>
    <xf numFmtId="171" fontId="18" fillId="0" borderId="11" xfId="0" applyNumberFormat="1" applyFont="1" applyBorder="1" applyAlignment="1">
      <alignment horizontal="center"/>
    </xf>
    <xf numFmtId="171" fontId="18" fillId="0" borderId="2" xfId="0" applyNumberFormat="1" applyFont="1" applyBorder="1" applyAlignment="1">
      <alignment horizontal="center"/>
    </xf>
    <xf numFmtId="171" fontId="14" fillId="0" borderId="1" xfId="0" applyNumberFormat="1" applyFont="1" applyBorder="1" applyAlignment="1">
      <alignment horizontal="center" vertical="center" wrapText="1"/>
    </xf>
    <xf numFmtId="171" fontId="18" fillId="0" borderId="0" xfId="0" applyNumberFormat="1" applyFont="1" applyAlignment="1">
      <alignment horizontal="left" vertical="center"/>
    </xf>
    <xf numFmtId="171" fontId="20" fillId="0" borderId="0" xfId="0" applyNumberFormat="1" applyFont="1" applyAlignment="1">
      <alignment horizontal="left" vertical="center"/>
    </xf>
    <xf numFmtId="171" fontId="0" fillId="0" borderId="0" xfId="0" applyNumberFormat="1" applyAlignment="1">
      <alignment horizontal="center" vertical="center"/>
    </xf>
    <xf numFmtId="171" fontId="21" fillId="0" borderId="0" xfId="0" applyNumberFormat="1" applyFont="1" applyAlignment="1">
      <alignment horizontal="left" vertical="center"/>
    </xf>
    <xf numFmtId="171" fontId="22" fillId="0" borderId="1" xfId="0" applyNumberFormat="1" applyFont="1" applyBorder="1" applyAlignment="1">
      <alignment horizontal="center" vertical="center" wrapText="1"/>
    </xf>
    <xf numFmtId="171" fontId="22" fillId="0" borderId="12" xfId="0" applyNumberFormat="1" applyFont="1" applyBorder="1" applyAlignment="1">
      <alignment horizontal="center" vertical="center" wrapText="1"/>
    </xf>
    <xf numFmtId="171" fontId="0" fillId="0" borderId="0" xfId="0" applyNumberFormat="1" applyAlignment="1">
      <alignment horizontal="right" vertical="center"/>
    </xf>
    <xf numFmtId="171" fontId="18" fillId="0" borderId="0" xfId="0" applyNumberFormat="1" applyFont="1" applyAlignment="1">
      <alignment horizontal="right" vertical="center"/>
    </xf>
    <xf numFmtId="171" fontId="20" fillId="0" borderId="0" xfId="0" applyNumberFormat="1" applyFont="1" applyAlignment="1">
      <alignment horizontal="left" vertical="center" wrapText="1"/>
    </xf>
    <xf numFmtId="171" fontId="20" fillId="0" borderId="2" xfId="0" applyNumberFormat="1" applyFont="1" applyBorder="1" applyAlignment="1">
      <alignment horizontal="left" vertical="center" wrapText="1"/>
    </xf>
    <xf numFmtId="171" fontId="20" fillId="0" borderId="11" xfId="0" applyNumberFormat="1" applyFont="1" applyBorder="1" applyAlignment="1">
      <alignment horizontal="left" vertical="center"/>
    </xf>
  </cellXfs>
  <cellStyles count="7">
    <cellStyle name="Hiperlink" xfId="6" builtinId="8"/>
    <cellStyle name="Hyperlink" xfId="2" xr:uid="{00000000-0005-0000-0000-000002000000}"/>
    <cellStyle name="Moeda" xfId="5" builtinId="4"/>
    <cellStyle name="Normal" xfId="0" builtinId="0"/>
    <cellStyle name="Normal 10" xfId="3" xr:uid="{00000000-0005-0000-0000-000003000000}"/>
    <cellStyle name="Vírgula" xfId="1" builtinId="3"/>
    <cellStyle name="Vírgula 2" xfId="4" xr:uid="{00000000-0005-0000-0000-000004000000}"/>
  </cellStyles>
  <dxfs count="2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numFmt numFmtId="1" formatCode="0"/>
      <alignment horizontal="center" vertical="center"/>
    </dxf>
    <dxf>
      <font>
        <strike val="0"/>
        <condense val="0"/>
        <extend val="0"/>
        <outline val="0"/>
        <shadow val="0"/>
        <vertAlign val="baseline"/>
        <sz val="11"/>
        <color theme="1"/>
        <name val="Calibri"/>
        <family val="2"/>
        <scheme val="minor"/>
      </font>
      <border>
        <left/>
        <right/>
        <top style="thin">
          <color theme="4" tint="0.39997558519241921"/>
        </top>
        <bottom/>
        <vertical/>
        <horizontal/>
      </border>
    </dxf>
    <dxf>
      <font>
        <strike val="0"/>
        <condense val="0"/>
        <extend val="0"/>
        <outline val="0"/>
        <shadow val="0"/>
        <vertAlign val="baseline"/>
        <sz val="11"/>
        <color theme="1"/>
        <name val="Calibri"/>
        <family val="2"/>
        <scheme val="minor"/>
      </font>
      <border>
        <left/>
        <right/>
        <top style="thin">
          <color theme="4" tint="0.39997558519241921"/>
        </top>
        <bottom/>
        <vertical/>
        <horizontal/>
      </border>
    </dxf>
    <dxf>
      <font>
        <strike val="0"/>
        <condense val="0"/>
        <extend val="0"/>
        <outline val="0"/>
        <shadow val="0"/>
        <vertAlign val="baseline"/>
        <sz val="11"/>
        <color theme="1"/>
        <name val="Calibri"/>
        <family val="2"/>
        <scheme val="minor"/>
      </font>
      <alignment horizontal="center" vertical="center"/>
      <border>
        <left/>
        <right/>
        <top style="thin">
          <color theme="4" tint="0.39997558519241921"/>
        </top>
        <bottom/>
        <vertical/>
        <horizontal/>
      </border>
    </dxf>
    <dxf>
      <font>
        <strike val="0"/>
        <condense val="0"/>
        <extend val="0"/>
        <outline val="0"/>
        <shadow val="0"/>
        <vertAlign val="baseline"/>
        <sz val="11"/>
        <color theme="1"/>
        <name val="Calibri"/>
        <family val="2"/>
        <scheme val="minor"/>
      </font>
      <alignment horizontal="general" vertical="center"/>
      <border>
        <left style="thin">
          <color theme="4" tint="0.39997558519241921"/>
        </left>
        <right/>
        <top style="thin">
          <color theme="4" tint="0.39997558519241921"/>
        </top>
        <bottom/>
        <vertical/>
        <horizontal/>
      </border>
    </dxf>
    <dxf>
      <border outline="0">
        <right style="thin">
          <color theme="4" tint="0.39997558519241921"/>
        </right>
      </border>
    </dxf>
    <dxf>
      <font>
        <strike val="0"/>
        <condense val="0"/>
        <extend val="0"/>
        <outline val="0"/>
        <shadow val="0"/>
        <vertAlign val="baseline"/>
        <sz val="11"/>
        <color theme="1"/>
        <name val="Aptos"/>
        <family val="2"/>
      </font>
    </dxf>
    <dxf>
      <font>
        <strike val="0"/>
        <condense val="0"/>
        <extend val="0"/>
        <outline val="0"/>
        <shadow val="0"/>
        <vertAlign val="baseline"/>
        <sz val="11"/>
        <color theme="1"/>
        <name val="Aptos"/>
        <family val="2"/>
      </font>
    </dxf>
    <dxf>
      <font>
        <strike val="0"/>
        <condense val="0"/>
        <extend val="0"/>
        <outline val="0"/>
        <shadow val="0"/>
        <vertAlign val="baseline"/>
        <sz val="11"/>
        <color theme="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font>
        <strike val="0"/>
        <outline val="0"/>
        <shadow val="0"/>
        <vertAlign val="baseline"/>
        <sz val="11"/>
        <name val="Aptos"/>
        <family val="2"/>
      </font>
    </dxf>
    <dxf>
      <alignment horizontal="general" vertical="center" wrapText="1"/>
    </dxf>
    <dxf>
      <font>
        <strike val="0"/>
        <outline val="0"/>
        <shadow val="0"/>
        <vertAlign val="baseline"/>
        <sz val="11"/>
        <name val="Aptos"/>
        <family val="2"/>
      </font>
      <alignment horizontal="general" vertical="center" wrapText="1"/>
    </dxf>
    <dxf>
      <alignment horizontal="center" vertical="center"/>
    </dxf>
    <dxf>
      <font>
        <strike val="0"/>
        <outline val="0"/>
        <shadow val="0"/>
        <vertAlign val="baseline"/>
        <sz val="11"/>
        <name val="Aptos"/>
        <family val="2"/>
      </font>
      <alignment horizontal="center" vertical="center"/>
    </dxf>
    <dxf>
      <alignment horizontal="general" vertical="center"/>
    </dxf>
    <dxf>
      <font>
        <strike val="0"/>
        <outline val="0"/>
        <shadow val="0"/>
        <vertAlign val="baseline"/>
        <sz val="11"/>
        <name val="Aptos"/>
        <family val="2"/>
      </font>
      <numFmt numFmtId="172" formatCode="m/d/yyyy"/>
      <alignment horizontal="general" vertical="center"/>
    </dxf>
    <dxf>
      <font>
        <strike val="0"/>
        <condense val="0"/>
        <extend val="0"/>
        <outline val="0"/>
        <shadow val="0"/>
        <vertAlign val="baseline"/>
        <sz val="11"/>
        <color rgb="FFFF0000"/>
        <name val="Calibri"/>
        <family val="2"/>
        <scheme val="minor"/>
      </font>
      <alignment horizontal="general" vertical="center"/>
    </dxf>
    <dxf>
      <font>
        <strike val="0"/>
        <condense val="0"/>
        <extend val="0"/>
        <outline val="0"/>
        <shadow val="0"/>
        <vertAlign val="baseline"/>
        <sz val="11"/>
        <color rgb="FFFF0000"/>
        <name val="Aptos"/>
        <family val="2"/>
      </font>
      <numFmt numFmtId="172" formatCode="m/d/yyyy"/>
      <alignment horizontal="general" vertical="center"/>
    </dxf>
    <dxf>
      <alignment horizontal="center" vertical="center"/>
    </dxf>
    <dxf>
      <font>
        <strike val="0"/>
        <outline val="0"/>
        <shadow val="0"/>
        <vertAlign val="baseline"/>
        <sz val="11"/>
        <name val="Aptos"/>
        <family val="2"/>
      </font>
      <numFmt numFmtId="3" formatCode="#,##0"/>
      <alignment horizontal="center" vertical="center"/>
    </dxf>
    <dxf>
      <alignment horizontal="center" vertical="center" wrapText="1"/>
    </dxf>
    <dxf>
      <font>
        <strike val="0"/>
        <outline val="0"/>
        <shadow val="0"/>
        <vertAlign val="baseline"/>
        <sz val="11"/>
        <name val="Aptos"/>
        <family val="2"/>
      </font>
      <alignment horizontal="center" vertical="center" wrapText="1"/>
    </dxf>
    <dxf>
      <fill>
        <patternFill patternType="solid">
          <fgColor indexed="64"/>
          <bgColor rgb="FFFF0000"/>
        </patternFill>
      </fill>
      <alignment horizontal="general" vertical="center"/>
    </dxf>
    <dxf>
      <font>
        <strike val="0"/>
        <outline val="0"/>
        <shadow val="0"/>
        <vertAlign val="baseline"/>
        <sz val="11"/>
        <name val="Aptos"/>
        <family val="2"/>
      </font>
      <fill>
        <patternFill patternType="solid">
          <fgColor indexed="64"/>
          <bgColor rgb="FFFF0000"/>
        </patternFill>
      </fill>
      <alignment horizontal="general" vertical="center"/>
    </dxf>
    <dxf>
      <font>
        <strike val="0"/>
        <outline val="0"/>
        <shadow val="0"/>
        <vertAlign val="baseline"/>
        <sz val="11"/>
        <name val="Aptos"/>
        <family val="2"/>
      </font>
    </dxf>
    <dxf>
      <font>
        <strike val="0"/>
        <outline val="0"/>
        <shadow val="0"/>
        <vertAlign val="baseline"/>
        <sz val="11"/>
        <name val="Aptos"/>
        <family val="2"/>
      </font>
    </dxf>
    <dxf>
      <fill>
        <patternFill>
          <fgColor indexed="64"/>
          <bgColor auto="1"/>
        </patternFill>
      </fill>
    </dxf>
    <dxf>
      <fill>
        <patternFill>
          <fgColor indexed="64"/>
          <bgColor auto="1"/>
        </patternFill>
      </fill>
    </dxf>
    <dxf>
      <numFmt numFmtId="171" formatCode="[$-F800]dddd\,\ mmmm\ dd\,\ yyyy"/>
      <fill>
        <patternFill>
          <fgColor indexed="64"/>
          <bgColor auto="1"/>
        </patternFill>
      </fill>
    </dxf>
    <dxf>
      <fill>
        <patternFill>
          <fgColor indexed="64"/>
          <bgColor auto="1"/>
        </patternFill>
      </fill>
    </dxf>
    <dxf>
      <fill>
        <patternFill>
          <fgColor indexed="64"/>
          <bgColor auto="1"/>
        </patternFill>
      </fill>
    </dxf>
    <dxf>
      <font>
        <strike val="0"/>
        <condense val="0"/>
        <extend val="0"/>
        <outline val="0"/>
        <shadow val="0"/>
        <vertAlign val="baseline"/>
        <sz val="11"/>
        <color theme="1"/>
        <name val="Aptos"/>
        <family val="2"/>
      </font>
      <numFmt numFmtId="4" formatCode="#,##0.00"/>
      <fill>
        <patternFill>
          <fgColor indexed="64"/>
          <bgColor auto="1"/>
        </patternFill>
      </fill>
      <alignment horizontal="center" vertical="bottom"/>
      <border outline="0">
        <left/>
        <right/>
        <top style="thin">
          <color theme="8" tint="0.39997558519241921"/>
        </top>
        <bottom style="thin">
          <color theme="8" tint="0.39997558519241921"/>
        </bottom>
      </border>
    </dxf>
    <dxf>
      <numFmt numFmtId="171" formatCode="[$-F800]dddd\,\ mmmm\ dd\,\ yyyy"/>
      <fill>
        <patternFill>
          <fgColor indexed="64"/>
          <bgColor auto="1"/>
        </patternFill>
      </fill>
    </dxf>
    <dxf>
      <numFmt numFmtId="171" formatCode="[$-F800]dddd\,\ mmmm\ dd\,\ yyyy"/>
      <fill>
        <patternFill>
          <fgColor indexed="64"/>
          <bgColor auto="1"/>
        </patternFill>
      </fill>
    </dxf>
    <dxf>
      <fill>
        <patternFill>
          <fgColor indexed="64"/>
          <bgColor auto="1"/>
        </patternFill>
      </fill>
    </dxf>
    <dxf>
      <font>
        <strike val="0"/>
        <condense val="0"/>
        <extend val="0"/>
        <outline val="0"/>
        <shadow val="0"/>
        <vertAlign val="baseline"/>
        <sz val="11"/>
        <color rgb="FF000000"/>
        <name val="Aptos"/>
        <family val="2"/>
      </font>
      <fill>
        <patternFill>
          <fgColor indexed="64"/>
          <bgColor auto="1"/>
        </patternFill>
      </fill>
    </dxf>
    <dxf>
      <fill>
        <patternFill>
          <fgColor indexed="64"/>
          <bgColor auto="1"/>
        </patternFill>
      </fill>
    </dxf>
    <dxf>
      <fill>
        <patternFill>
          <fgColor indexed="64"/>
          <bgColor auto="1"/>
        </patternFill>
      </fill>
    </dxf>
    <dxf>
      <fill>
        <patternFill>
          <fgColor indexed="64"/>
          <bgColor auto="1"/>
        </patternFill>
      </fill>
    </dxf>
    <dxf>
      <fill>
        <patternFill>
          <fgColor indexed="64"/>
          <bgColor auto="1"/>
        </patternFill>
      </fill>
    </dxf>
    <dxf>
      <fill>
        <patternFill>
          <fgColor indexed="64"/>
          <bgColor auto="1"/>
        </patternFill>
      </fill>
    </dxf>
    <dxf>
      <font>
        <strike val="0"/>
        <condense val="0"/>
        <extend val="0"/>
        <outline val="0"/>
        <shadow val="0"/>
        <vertAlign val="baseline"/>
        <sz val="11"/>
        <color theme="1"/>
        <name val="Aptos"/>
        <family val="2"/>
      </font>
      <fill>
        <patternFill>
          <fgColor indexed="64"/>
          <bgColor auto="1"/>
        </patternFill>
      </fill>
      <alignment horizontal="center" vertical="bottom"/>
      <border outline="0">
        <left/>
        <right/>
        <top style="thin">
          <color theme="8" tint="0.39997558519241921"/>
        </top>
        <bottom/>
      </border>
    </dxf>
    <dxf>
      <border outline="0">
        <left style="thin">
          <color theme="8" tint="0.39997558519241921"/>
        </left>
        <top style="thin">
          <color theme="8" tint="0.39997558519241921"/>
        </top>
      </border>
    </dxf>
    <dxf>
      <fill>
        <patternFill>
          <fgColor indexed="64"/>
          <bgColor auto="1"/>
        </patternFill>
      </fill>
    </dxf>
    <dxf>
      <font>
        <b/>
        <strike val="0"/>
        <condense val="0"/>
        <extend val="0"/>
        <outline val="0"/>
        <shadow val="0"/>
        <vertAlign val="baseline"/>
        <sz val="10"/>
        <color theme="0"/>
        <name val="Aptos"/>
        <family val="2"/>
      </font>
      <fill>
        <patternFill>
          <fgColor indexed="64"/>
          <bgColor auto="1"/>
        </patternFill>
      </fill>
      <alignment horizontal="center" vertical="center" wrapText="1"/>
    </dxf>
    <dxf>
      <font>
        <strike val="0"/>
        <condense val="0"/>
        <extend val="0"/>
        <outline val="0"/>
        <shadow val="0"/>
        <vertAlign val="baseline"/>
        <sz val="11"/>
        <color theme="1"/>
        <name val="Aptos Narrow"/>
        <family val="2"/>
      </font>
      <fill>
        <patternFill>
          <fgColor theme="4" tint="0.79998168889431442"/>
          <bgColor auto="1"/>
        </patternFill>
      </fill>
      <alignment horizontal="center" vertical="center"/>
    </dxf>
    <dxf>
      <font>
        <strike val="0"/>
        <condense val="0"/>
        <extend val="0"/>
        <outline val="0"/>
        <shadow val="0"/>
        <vertAlign val="baseline"/>
        <sz val="11"/>
        <color theme="1"/>
        <name val="Aptos Narrow"/>
        <family val="2"/>
      </font>
      <fill>
        <patternFill>
          <bgColor auto="1"/>
        </patternFill>
      </fill>
      <alignment horizontal="center" vertical="center"/>
    </dxf>
    <dxf>
      <font>
        <strike val="0"/>
        <condense val="0"/>
        <extend val="0"/>
        <outline val="0"/>
        <shadow val="0"/>
        <vertAlign val="baseline"/>
        <sz val="11"/>
        <color theme="1"/>
        <name val="Aptos Narrow"/>
        <family val="2"/>
      </font>
      <numFmt numFmtId="0" formatCode="General"/>
      <fill>
        <patternFill>
          <bgColor auto="1"/>
        </patternFill>
      </fill>
      <alignment horizontal="center" vertical="center" wrapText="1"/>
    </dxf>
    <dxf>
      <font>
        <strike val="0"/>
        <outline val="0"/>
        <shadow val="0"/>
        <vertAlign val="baseline"/>
        <sz val="11"/>
        <name val="Aptos Narrow"/>
        <family val="2"/>
      </font>
      <fill>
        <patternFill>
          <bgColor auto="1"/>
        </patternFill>
      </fill>
    </dxf>
    <dxf>
      <font>
        <strike val="0"/>
        <condense val="0"/>
        <extend val="0"/>
        <outline val="0"/>
        <shadow val="0"/>
        <vertAlign val="baseline"/>
        <sz val="11"/>
        <color theme="1"/>
        <name val="Aptos Narrow"/>
        <family val="2"/>
      </font>
      <fill>
        <patternFill>
          <bgColor auto="1"/>
        </patternFill>
      </fill>
      <alignment horizontal="center" vertical="center"/>
    </dxf>
    <dxf>
      <font>
        <strike val="0"/>
        <condense val="0"/>
        <extend val="0"/>
        <outline val="0"/>
        <shadow val="0"/>
        <vertAlign val="baseline"/>
        <sz val="11"/>
        <color theme="1"/>
        <name val="Aptos Narrow"/>
        <family val="2"/>
      </font>
      <fill>
        <patternFill>
          <bgColor auto="1"/>
        </patternFill>
      </fill>
      <alignment horizontal="center" vertical="bottom"/>
    </dxf>
    <dxf>
      <font>
        <strike val="0"/>
        <condense val="0"/>
        <extend val="0"/>
        <outline val="0"/>
        <shadow val="0"/>
        <vertAlign val="baseline"/>
        <sz val="11"/>
        <color theme="1"/>
        <name val="Aptos Narrow"/>
        <family val="2"/>
      </font>
      <numFmt numFmtId="0" formatCode="General"/>
      <alignment horizontal="center" vertical="center"/>
    </dxf>
    <dxf>
      <font>
        <strike val="0"/>
        <condense val="0"/>
        <extend val="0"/>
        <outline val="0"/>
        <shadow val="0"/>
        <vertAlign val="baseline"/>
        <sz val="11"/>
        <color theme="1"/>
        <name val="Aptos Narrow"/>
        <family val="2"/>
      </font>
      <fill>
        <patternFill>
          <bgColor auto="1"/>
        </patternFill>
      </fill>
      <alignment horizontal="center" vertical="center"/>
    </dxf>
    <dxf>
      <font>
        <strike val="0"/>
        <condense val="0"/>
        <extend val="0"/>
        <outline val="0"/>
        <shadow val="0"/>
        <vertAlign val="baseline"/>
        <sz val="11"/>
        <color theme="1"/>
        <name val="Aptos Narrow"/>
        <family val="2"/>
      </font>
      <fill>
        <patternFill>
          <bgColor auto="1"/>
        </patternFill>
      </fill>
      <alignment horizontal="center" vertical="center"/>
    </dxf>
    <dxf>
      <font>
        <strike val="0"/>
        <condense val="0"/>
        <extend val="0"/>
        <outline val="0"/>
        <shadow val="0"/>
        <vertAlign val="baseline"/>
        <sz val="11"/>
        <color theme="1"/>
        <name val="Aptos Narrow"/>
        <family val="2"/>
      </font>
      <fill>
        <patternFill>
          <bgColor auto="1"/>
        </patternFill>
      </fill>
      <alignment horizontal="center" vertical="bottom"/>
    </dxf>
    <dxf>
      <font>
        <strike val="0"/>
        <outline val="0"/>
        <shadow val="0"/>
        <vertAlign val="baseline"/>
        <sz val="11"/>
        <name val="Aptos Narrow"/>
        <family val="2"/>
      </font>
      <numFmt numFmtId="1" formatCode="0"/>
      <fill>
        <patternFill>
          <bgColor auto="1"/>
        </patternFill>
      </fill>
      <alignment horizontal="center" vertical="bottom"/>
    </dxf>
    <dxf>
      <font>
        <strike val="0"/>
        <condense val="0"/>
        <extend val="0"/>
        <outline val="0"/>
        <shadow val="0"/>
        <vertAlign val="baseline"/>
        <sz val="11"/>
        <color theme="1"/>
        <name val="Aptos Narrow"/>
        <family val="2"/>
      </font>
      <numFmt numFmtId="1" formatCode="0"/>
      <fill>
        <patternFill>
          <bgColor auto="1"/>
        </patternFill>
      </fill>
      <alignment horizontal="center" vertical="bottom"/>
    </dxf>
    <dxf>
      <border outline="0">
        <right style="thin">
          <color indexed="64"/>
        </right>
        <bottom style="thin">
          <color indexed="64"/>
        </bottom>
      </border>
    </dxf>
    <dxf>
      <font>
        <strike val="0"/>
        <outline val="0"/>
        <shadow val="0"/>
        <vertAlign val="baseline"/>
        <sz val="11"/>
        <name val="Aptos Narrow"/>
        <family val="2"/>
      </font>
      <fill>
        <patternFill>
          <bgColor auto="1"/>
        </patternFill>
      </fill>
    </dxf>
    <dxf>
      <font>
        <b/>
        <strike val="0"/>
        <condense val="0"/>
        <extend val="0"/>
        <outline val="0"/>
        <shadow val="0"/>
        <vertAlign val="baseline"/>
        <sz val="11"/>
        <color theme="0"/>
        <name val="Calibri"/>
        <family val="2"/>
        <scheme val="minor"/>
      </font>
      <numFmt numFmtId="0" formatCode="General"/>
      <fill>
        <patternFill>
          <fgColor indexed="64"/>
          <bgColor auto="1"/>
        </patternFill>
      </fill>
      <alignment horizontal="center" vertical="center"/>
      <border outline="0">
        <left style="thin">
          <color indexed="64"/>
        </left>
        <right style="thin">
          <color indexed="64"/>
        </right>
        <top/>
        <bottom/>
      </border>
    </dxf>
    <dxf>
      <alignment horizontal="center" vertical="bottom"/>
    </dxf>
    <dxf>
      <numFmt numFmtId="30" formatCode="@"/>
      <alignment horizontal="center" vertical="bottom"/>
    </dxf>
    <dxf>
      <numFmt numFmtId="172" formatCode="m/d/yyyy"/>
      <alignment horizontal="center" vertical="bottom"/>
    </dxf>
    <dxf>
      <alignment horizontal="center" vertical="bottom"/>
    </dxf>
    <dxf>
      <alignment horizontal="center" vertical="bottom"/>
    </dxf>
    <dxf>
      <font>
        <strike val="0"/>
        <outline val="0"/>
        <shadow val="0"/>
        <vertAlign val="baseline"/>
        <sz val="11"/>
        <color theme="1"/>
        <name val="Calibri"/>
        <scheme val="minor"/>
      </font>
      <numFmt numFmtId="4" formatCode="#,##0.00"/>
      <alignment horizontal="center"/>
    </dxf>
    <dxf>
      <alignment horizontal="center" vertical="bottom"/>
    </dxf>
    <dxf>
      <alignment horizontal="center" vertical="bottom"/>
    </dxf>
    <dxf>
      <alignment horizontal="center" vertical="bottom"/>
    </dxf>
    <dxf>
      <numFmt numFmtId="0" formatCode="General"/>
      <alignment horizontal="center" vertical="bottom"/>
    </dxf>
    <dxf>
      <font>
        <strike val="0"/>
        <condense val="0"/>
        <extend val="0"/>
        <outline val="0"/>
        <shadow val="0"/>
        <vertAlign val="baseline"/>
        <sz val="10"/>
        <color theme="1"/>
        <name val="Calibri"/>
        <scheme val="minor"/>
      </font>
      <alignment horizontal="center" vertical="center" wrapText="1"/>
    </dxf>
    <dxf>
      <alignment horizontal="center" vertical="bottom"/>
    </dxf>
    <dxf>
      <numFmt numFmtId="30" formatCode="@"/>
      <alignment horizontal="center" vertical="bottom"/>
    </dxf>
    <dxf>
      <numFmt numFmtId="172" formatCode="m/d/yyyy"/>
      <alignment horizontal="center" vertical="bottom"/>
    </dxf>
    <dxf>
      <alignment horizontal="center" vertical="bottom"/>
    </dxf>
    <dxf>
      <alignment horizontal="center" vertical="bottom"/>
    </dxf>
    <dxf>
      <font>
        <strike val="0"/>
        <outline val="0"/>
        <shadow val="0"/>
        <vertAlign val="baseline"/>
        <sz val="11"/>
        <color theme="1"/>
        <name val="Calibri"/>
        <scheme val="minor"/>
      </font>
      <numFmt numFmtId="4" formatCode="#,##0.00"/>
      <alignment horizontal="center"/>
    </dxf>
    <dxf>
      <alignment horizontal="center" vertical="bottom"/>
    </dxf>
    <dxf>
      <alignment horizontal="center" vertical="bottom"/>
    </dxf>
    <dxf>
      <alignment horizontal="center" vertical="bottom"/>
    </dxf>
    <dxf>
      <numFmt numFmtId="0" formatCode="General"/>
      <alignment horizontal="center" vertical="bottom"/>
    </dxf>
    <dxf>
      <font>
        <strike val="0"/>
        <condense val="0"/>
        <extend val="0"/>
        <outline val="0"/>
        <shadow val="0"/>
        <vertAlign val="baseline"/>
        <sz val="10"/>
        <color theme="1"/>
        <name val="Calibri"/>
        <scheme val="minor"/>
      </font>
      <alignment horizontal="center" vertical="center" wrapText="1"/>
    </dxf>
    <dxf>
      <alignment horizontal="center" vertical="bottom"/>
    </dxf>
    <dxf>
      <numFmt numFmtId="1" formatCode="0"/>
      <alignment horizontal="center" vertical="bottom"/>
    </dxf>
    <dxf>
      <numFmt numFmtId="172" formatCode="m/d/yyyy"/>
      <alignment horizontal="center" vertical="bottom"/>
    </dxf>
    <dxf>
      <alignment horizontal="center" vertical="bottom"/>
    </dxf>
    <dxf>
      <alignment horizontal="center" vertical="bottom"/>
    </dxf>
    <dxf>
      <font>
        <strike val="0"/>
        <outline val="0"/>
        <shadow val="0"/>
        <vertAlign val="baseline"/>
        <sz val="11"/>
        <color theme="1"/>
        <name val="Calibri"/>
        <scheme val="minor"/>
      </font>
      <alignment horizontal="center"/>
    </dxf>
    <dxf>
      <alignment horizontal="center" vertical="bottom"/>
    </dxf>
    <dxf>
      <alignment horizontal="center" vertical="bottom"/>
    </dxf>
    <dxf>
      <alignment horizontal="center" vertical="bottom"/>
    </dxf>
    <dxf>
      <numFmt numFmtId="0" formatCode="General"/>
      <alignment horizontal="center" vertical="bottom"/>
    </dxf>
    <dxf>
      <font>
        <strike val="0"/>
        <condense val="0"/>
        <extend val="0"/>
        <outline val="0"/>
        <shadow val="0"/>
        <vertAlign val="baseline"/>
        <sz val="10"/>
        <color theme="1"/>
        <name val="Calibri"/>
        <scheme val="minor"/>
      </font>
      <alignment horizontal="center" vertical="center" wrapText="1"/>
    </dxf>
    <dxf>
      <alignment horizontal="center" vertical="bottom"/>
    </dxf>
    <dxf>
      <alignment horizontal="center" vertical="bottom"/>
    </dxf>
    <dxf>
      <numFmt numFmtId="1" formatCode="0"/>
      <alignment horizontal="center" vertical="bottom"/>
    </dxf>
    <dxf>
      <numFmt numFmtId="172" formatCode="m/d/yyyy"/>
      <alignment horizontal="center" vertical="bottom"/>
    </dxf>
    <dxf>
      <alignment horizontal="center" vertical="bottom"/>
    </dxf>
    <dxf>
      <alignment horizontal="center" vertical="bottom"/>
    </dxf>
    <dxf>
      <font>
        <strike val="0"/>
        <outline val="0"/>
        <shadow val="0"/>
        <vertAlign val="baseline"/>
        <sz val="11"/>
        <color theme="1"/>
        <name val="Calibri"/>
        <scheme val="minor"/>
      </font>
      <alignment horizontal="center"/>
    </dxf>
    <dxf>
      <alignment horizontal="center" vertical="bottom"/>
    </dxf>
    <dxf>
      <alignment horizontal="center" vertical="bottom"/>
    </dxf>
    <dxf>
      <alignment horizontal="center" vertical="bottom"/>
    </dxf>
    <dxf>
      <numFmt numFmtId="0" formatCode="General"/>
      <alignment horizontal="center" vertical="bottom"/>
    </dxf>
    <dxf>
      <font>
        <strike val="0"/>
        <condense val="0"/>
        <extend val="0"/>
        <outline val="0"/>
        <shadow val="0"/>
        <vertAlign val="baseline"/>
        <sz val="10"/>
        <color theme="1"/>
        <name val="Calibri"/>
        <scheme val="minor"/>
      </font>
      <alignment horizontal="center" vertical="center" wrapText="1"/>
    </dxf>
    <dxf>
      <alignment horizontal="center" vertical="center"/>
    </dxf>
    <dxf>
      <alignment horizontal="center" vertical="center" wrapText="1"/>
    </dxf>
    <dxf>
      <numFmt numFmtId="172" formatCode="m/d/yyyy"/>
      <alignment horizontal="center" vertical="center"/>
    </dxf>
    <dxf>
      <alignment horizontal="center" vertical="center"/>
    </dxf>
    <dxf>
      <alignment horizontal="center" vertical="center"/>
    </dxf>
    <dxf>
      <alignment horizontal="center" vertical="center"/>
    </dxf>
    <dxf>
      <numFmt numFmtId="30" formatCode="@"/>
      <alignment horizontal="center" vertical="center"/>
    </dxf>
    <dxf>
      <font>
        <strike val="0"/>
        <outline val="0"/>
        <shadow val="0"/>
        <vertAlign val="baseline"/>
        <color rgb="FFFF0000"/>
        <name val="Calibri"/>
        <family val="2"/>
        <scheme val="minor"/>
      </font>
      <numFmt numFmtId="172" formatCode="m/d/yyyy"/>
      <alignment horizontal="center" vertical="center"/>
    </dxf>
    <dxf>
      <numFmt numFmtId="172" formatCode="m/d/yyyy"/>
      <alignment horizontal="center" vertical="center"/>
    </dxf>
    <dxf>
      <font>
        <strike val="0"/>
        <outline val="0"/>
        <shadow val="0"/>
        <vertAlign val="baseline"/>
        <color rgb="FFFF0000"/>
        <name val="Calibri"/>
        <family val="2"/>
        <scheme val="minor"/>
      </font>
      <alignment horizontal="center" vertical="center"/>
    </dxf>
    <dxf>
      <font>
        <strike val="0"/>
        <outline val="0"/>
        <shadow val="0"/>
        <vertAlign val="baseline"/>
        <color rgb="FFFF0000"/>
        <name val="Calibri"/>
        <family val="2"/>
        <scheme val="minor"/>
      </font>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wrapText="1"/>
    </dxf>
    <dxf>
      <alignment wrapText="1"/>
    </dxf>
    <dxf>
      <alignment horizontal="center" vertical="center" wrapText="1"/>
    </dxf>
    <dxf>
      <alignment horizontal="general" vertical="bottom" wrapText="1"/>
    </dxf>
    <dxf>
      <alignment horizontal="general" vertical="bottom" wrapText="1"/>
    </dxf>
    <dxf>
      <alignment wrapText="1"/>
    </dxf>
    <dxf>
      <alignment wrapText="1"/>
    </dxf>
    <dxf>
      <alignment wrapText="1"/>
    </dxf>
    <dxf>
      <alignment wrapText="1"/>
    </dxf>
    <dxf>
      <alignment wrapText="1"/>
    </dxf>
    <dxf>
      <alignment wrapText="1"/>
    </dxf>
    <dxf>
      <alignment wrapText="1"/>
    </dxf>
    <dxf>
      <alignment horizontal="center" wrapText="1"/>
    </dxf>
    <dxf>
      <alignment wrapText="1"/>
    </dxf>
    <dxf>
      <alignment horizontal="general" vertical="center" wrapText="1"/>
    </dxf>
    <dxf>
      <alignment wrapText="1"/>
    </dxf>
    <dxf>
      <alignment wrapText="1"/>
    </dxf>
    <dxf>
      <alignment wrapText="1"/>
    </dxf>
    <dxf>
      <alignment wrapText="1"/>
    </dxf>
    <dxf>
      <font>
        <strike/>
      </font>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numFmt numFmtId="171" formatCode="[$-F800]dddd\,\ mmmm\ dd\,\ yyyy"/>
      <fill>
        <patternFill>
          <fgColor indexed="64"/>
          <bgColor auto="1"/>
        </patternFill>
      </fill>
      <alignment horizontal="left" vertical="center"/>
    </dxf>
    <dxf>
      <font>
        <strike val="0"/>
        <condense val="0"/>
        <extend val="0"/>
        <outline val="0"/>
        <shadow val="0"/>
        <vertAlign val="baseline"/>
        <sz val="11"/>
        <color auto="1"/>
        <name val="Aptos"/>
        <family val="2"/>
      </font>
      <numFmt numFmtId="19" formatCode="dd/mm/yyyy"/>
      <fill>
        <patternFill>
          <fgColor indexed="64"/>
          <bgColor auto="1"/>
        </patternFill>
      </fill>
      <alignment horizontal="left" vertical="center"/>
    </dxf>
    <dxf>
      <font>
        <strike val="0"/>
        <condense val="0"/>
        <extend val="0"/>
        <outline val="0"/>
        <shadow val="0"/>
        <vertAlign val="baseline"/>
        <sz val="11"/>
        <color auto="1"/>
        <name val="Aptos"/>
        <family val="2"/>
      </font>
      <numFmt numFmtId="171" formatCode="[$-F800]dddd\,\ mmmm\ dd\,\ yyyy"/>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numFmt numFmtId="171" formatCode="[$-F800]dddd\,\ mmmm\ dd\,\ yyyy"/>
      <fill>
        <patternFill>
          <fgColor indexed="64"/>
          <bgColor auto="1"/>
        </patternFill>
      </fill>
      <alignment horizontal="left" vertical="center"/>
      <border outline="0">
        <left/>
        <right/>
        <top style="thin">
          <color theme="8" tint="0.39997558519241921"/>
        </top>
        <bottom style="thin">
          <color theme="8" tint="0.39997558519241921"/>
        </bottom>
      </border>
    </dxf>
    <dxf>
      <font>
        <strike val="0"/>
        <condense val="0"/>
        <extend val="0"/>
        <outline val="0"/>
        <shadow val="0"/>
        <vertAlign val="baseline"/>
        <sz val="11"/>
        <color auto="1"/>
        <name val="Aptos"/>
        <family val="2"/>
      </font>
      <numFmt numFmtId="19" formatCode="dd/mm/yyyy"/>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numFmt numFmtId="171" formatCode="[$-F800]dddd\,\ mmmm\ dd\,\ yyyy"/>
      <fill>
        <patternFill>
          <fgColor indexed="64"/>
          <bgColor auto="1"/>
        </patternFill>
      </fill>
      <alignment horizontal="left" vertical="center"/>
      <border outline="0">
        <left/>
        <right/>
        <top style="thin">
          <color theme="8" tint="0.39997558519241921"/>
        </top>
        <bottom style="thin">
          <color theme="8" tint="0.39997558519241921"/>
        </bottom>
      </border>
    </dxf>
    <dxf>
      <font>
        <strike val="0"/>
        <condense val="0"/>
        <extend val="0"/>
        <outline val="0"/>
        <shadow val="0"/>
        <vertAlign val="baseline"/>
        <sz val="11"/>
        <color auto="1"/>
        <name val="Aptos"/>
        <family val="2"/>
      </font>
      <numFmt numFmtId="171" formatCode="[$-F800]dddd\,\ mmmm\ dd\,\ yyyy"/>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condense val="0"/>
        <extend val="0"/>
        <outline val="0"/>
        <shadow val="0"/>
        <vertAlign val="baseline"/>
        <sz val="11"/>
        <color auto="1"/>
        <name val="Aptos"/>
        <family val="2"/>
      </font>
      <fill>
        <patternFill>
          <fgColor indexed="64"/>
          <bgColor auto="1"/>
        </patternFill>
      </fill>
      <alignment horizontal="left" vertical="center"/>
    </dxf>
    <dxf>
      <font>
        <strike val="0"/>
        <outline val="0"/>
        <shadow val="0"/>
        <vertAlign val="baseline"/>
        <color auto="1"/>
        <name val="Aptos"/>
        <family val="2"/>
      </font>
      <fill>
        <patternFill>
          <fgColor indexed="64"/>
          <bgColor auto="1"/>
        </patternFill>
      </fill>
      <alignment horizontal="left" vertical="center"/>
    </dxf>
    <dxf>
      <font>
        <b/>
        <strike val="0"/>
        <condense val="0"/>
        <extend val="0"/>
        <outline val="0"/>
        <shadow val="0"/>
        <vertAlign val="baseline"/>
        <sz val="10"/>
        <color auto="1"/>
        <name val="Aptos"/>
        <family val="2"/>
      </font>
      <fill>
        <patternFill>
          <fgColor indexed="64"/>
          <bgColor auto="1"/>
        </patternFill>
      </fill>
      <alignment horizontal="center" vertical="center" wrapText="1"/>
    </dxf>
    <dxf>
      <font>
        <strike val="0"/>
        <outline val="0"/>
        <shadow val="0"/>
        <vertAlign val="baseline"/>
        <name val="Aptos"/>
        <family val="2"/>
      </font>
      <fill>
        <patternFill>
          <fgColor indexed="64"/>
          <bgColor auto="1"/>
        </patternFill>
      </fill>
    </dxf>
    <dxf>
      <font>
        <strike val="0"/>
        <outline val="0"/>
        <shadow val="0"/>
        <vertAlign val="baseline"/>
        <name val="Aptos"/>
        <family val="2"/>
      </font>
      <fill>
        <patternFill>
          <fgColor indexed="64"/>
          <bgColor auto="1"/>
        </patternFill>
      </fill>
    </dxf>
    <dxf>
      <font>
        <strike val="0"/>
        <outline val="0"/>
        <shadow val="0"/>
        <vertAlign val="baseline"/>
        <name val="Aptos"/>
        <family val="2"/>
      </font>
      <fill>
        <patternFill>
          <fgColor indexed="64"/>
          <bgColor auto="1"/>
        </patternFill>
      </fill>
      <alignment horizontal="general" vertical="center"/>
    </dxf>
    <dxf>
      <font>
        <strike val="0"/>
        <outline val="0"/>
        <shadow val="0"/>
        <vertAlign val="baseline"/>
        <name val="Aptos"/>
        <family val="2"/>
      </font>
      <fill>
        <patternFill>
          <fgColor indexed="64"/>
          <bgColor auto="1"/>
        </patternFill>
      </fill>
      <alignment horizontal="general" vertical="center"/>
    </dxf>
    <dxf>
      <font>
        <strike val="0"/>
        <outline val="0"/>
        <shadow val="0"/>
        <vertAlign val="baseline"/>
        <name val="Aptos"/>
        <family val="2"/>
      </font>
      <numFmt numFmtId="171" formatCode="[$-F800]dddd\,\ mmmm\ dd\,\ yyyy"/>
      <fill>
        <patternFill>
          <fgColor indexed="64"/>
          <bgColor auto="1"/>
        </patternFill>
      </fill>
      <alignment horizontal="right" vertical="center"/>
    </dxf>
    <dxf>
      <font>
        <strike val="0"/>
        <outline val="0"/>
        <shadow val="0"/>
        <vertAlign val="baseline"/>
        <name val="Aptos"/>
        <family val="2"/>
      </font>
      <numFmt numFmtId="171" formatCode="[$-F800]dddd\,\ mmmm\ dd\,\ yyyy"/>
      <fill>
        <patternFill>
          <fgColor indexed="64"/>
          <bgColor auto="1"/>
        </patternFill>
      </fill>
      <alignment horizontal="right" vertical="center"/>
    </dxf>
    <dxf>
      <font>
        <strike val="0"/>
        <outline val="0"/>
        <shadow val="0"/>
        <vertAlign val="baseline"/>
        <name val="Aptos"/>
        <family val="2"/>
      </font>
      <fill>
        <patternFill>
          <fgColor indexed="64"/>
          <bgColor auto="1"/>
        </patternFill>
      </fill>
    </dxf>
    <dxf>
      <numFmt numFmtId="171" formatCode="[$-F800]dddd\,\ mmmm\ dd\,\ yyyy"/>
      <fill>
        <patternFill>
          <fgColor indexed="64"/>
          <bgColor auto="1"/>
        </patternFill>
      </fill>
      <alignment horizontal="right" vertical="center"/>
    </dxf>
    <dxf>
      <font>
        <strike val="0"/>
        <outline val="0"/>
        <shadow val="0"/>
        <vertAlign val="baseline"/>
        <name val="Aptos"/>
        <family val="2"/>
      </font>
      <fill>
        <patternFill>
          <fgColor indexed="64"/>
          <bgColor auto="1"/>
        </patternFill>
      </fill>
      <alignment horizontal="general" vertical="center"/>
    </dxf>
    <dxf>
      <font>
        <strike val="0"/>
        <outline val="0"/>
        <shadow val="0"/>
        <vertAlign val="baseline"/>
        <name val="Aptos"/>
        <family val="2"/>
      </font>
      <numFmt numFmtId="171" formatCode="[$-F800]dddd\,\ mmmm\ dd\,\ yyyy"/>
      <fill>
        <patternFill>
          <fgColor indexed="64"/>
          <bgColor auto="1"/>
        </patternFill>
      </fill>
    </dxf>
    <dxf>
      <font>
        <strike val="0"/>
        <outline val="0"/>
        <shadow val="0"/>
        <vertAlign val="baseline"/>
        <name val="Aptos"/>
        <family val="2"/>
      </font>
      <fill>
        <patternFill>
          <fgColor indexed="64"/>
          <bgColor auto="1"/>
        </patternFill>
      </fill>
    </dxf>
    <dxf>
      <font>
        <strike val="0"/>
        <outline val="0"/>
        <shadow val="0"/>
        <vertAlign val="baseline"/>
        <name val="Aptos"/>
        <family val="2"/>
      </font>
      <fill>
        <patternFill>
          <fgColor indexed="64"/>
          <bgColor auto="1"/>
        </patternFill>
      </fill>
    </dxf>
    <dxf>
      <font>
        <strike val="0"/>
        <outline val="0"/>
        <shadow val="0"/>
        <vertAlign val="baseline"/>
        <name val="Aptos"/>
        <family val="2"/>
      </font>
      <fill>
        <patternFill>
          <fgColor indexed="64"/>
          <bgColor auto="1"/>
        </patternFill>
      </fill>
      <alignment horizontal="general" vertical="center"/>
    </dxf>
    <dxf>
      <font>
        <strike val="0"/>
        <outline val="0"/>
        <shadow val="0"/>
        <vertAlign val="baseline"/>
        <name val="Aptos"/>
        <family val="2"/>
      </font>
      <fill>
        <patternFill>
          <fgColor indexed="64"/>
          <bgColor auto="1"/>
        </patternFill>
      </fill>
      <alignment horizontal="right" vertical="center"/>
    </dxf>
    <dxf>
      <font>
        <strike val="0"/>
        <condense val="0"/>
        <extend val="0"/>
        <outline val="0"/>
        <shadow val="0"/>
        <vertAlign val="baseline"/>
        <sz val="11"/>
        <color auto="1"/>
        <name val="Aptos"/>
        <family val="2"/>
      </font>
      <fill>
        <patternFill>
          <fgColor indexed="64"/>
          <bgColor auto="1"/>
        </patternFill>
      </fill>
      <alignment horizontal="general" vertical="center"/>
    </dxf>
    <dxf>
      <font>
        <strike val="0"/>
        <outline val="0"/>
        <shadow val="0"/>
        <vertAlign val="baseline"/>
        <sz val="11"/>
        <color auto="1"/>
        <name val="Aptos"/>
        <family val="2"/>
      </font>
      <numFmt numFmtId="0" formatCode="General"/>
      <fill>
        <patternFill>
          <fgColor indexed="64"/>
          <bgColor auto="1"/>
        </patternFill>
      </fill>
    </dxf>
    <dxf>
      <font>
        <strike val="0"/>
        <outline val="0"/>
        <shadow val="0"/>
        <vertAlign val="baseline"/>
        <name val="Aptos"/>
        <family val="2"/>
      </font>
      <fill>
        <patternFill>
          <fgColor indexed="64"/>
          <bgColor auto="1"/>
        </patternFill>
      </fill>
    </dxf>
    <dxf>
      <font>
        <b/>
        <strike val="0"/>
        <condense val="0"/>
        <extend val="0"/>
        <outline val="0"/>
        <shadow val="0"/>
        <vertAlign val="baseline"/>
        <sz val="10"/>
        <color theme="0"/>
        <name val="Aptos"/>
        <family val="2"/>
      </font>
      <fill>
        <patternFill>
          <fgColor indexed="64"/>
          <bgColor auto="1"/>
        </patternFill>
      </fill>
      <alignment horizontal="center" vertical="center" wrapText="1"/>
    </dxf>
    <dxf>
      <font>
        <strike val="0"/>
        <outline val="0"/>
        <shadow val="0"/>
        <vertAlign val="baseline"/>
        <sz val="11"/>
        <name val="Aptos"/>
        <family val="2"/>
      </font>
      <numFmt numFmtId="172" formatCode="m/d/yyyy"/>
      <fill>
        <patternFill>
          <fgColor indexed="64"/>
          <bgColor auto="1"/>
        </patternFill>
      </fill>
      <alignment horizontal="left" vertical="center"/>
    </dxf>
    <dxf>
      <font>
        <strike val="0"/>
        <outline val="0"/>
        <shadow val="0"/>
        <vertAlign val="baseline"/>
        <sz val="11"/>
        <name val="Aptos"/>
        <family val="2"/>
      </font>
      <numFmt numFmtId="172" formatCode="m/d/yyyy"/>
      <fill>
        <patternFill>
          <fgColor indexed="64"/>
          <bgColor auto="1"/>
        </patternFill>
      </fill>
      <alignment horizontal="left" vertical="center"/>
    </dxf>
    <dxf>
      <font>
        <strike val="0"/>
        <outline val="0"/>
        <shadow val="0"/>
        <vertAlign val="baseline"/>
        <sz val="11"/>
        <name val="Aptos"/>
        <family val="2"/>
      </font>
      <numFmt numFmtId="172" formatCode="m/d/yyyy"/>
      <fill>
        <patternFill>
          <fgColor indexed="64"/>
          <bgColor auto="1"/>
        </patternFill>
      </fill>
      <alignment horizontal="left" vertical="center"/>
    </dxf>
    <dxf>
      <font>
        <strike val="0"/>
        <outline val="0"/>
        <shadow val="0"/>
        <vertAlign val="baseline"/>
        <sz val="11"/>
        <name val="Aptos"/>
        <family val="2"/>
      </font>
      <numFmt numFmtId="172" formatCode="m/d/yyyy"/>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wrapText="1"/>
    </dxf>
    <dxf>
      <font>
        <strike val="0"/>
        <condense val="0"/>
        <extend val="0"/>
        <outline val="0"/>
        <shadow val="0"/>
        <vertAlign val="baseline"/>
        <sz val="11"/>
        <color theme="1"/>
        <name val="Aptos"/>
        <family val="2"/>
      </font>
      <numFmt numFmtId="19" formatCode="dd/mm/yyyy"/>
      <fill>
        <patternFill>
          <fgColor indexed="64"/>
          <bgColor auto="1"/>
        </patternFill>
      </fill>
      <alignment horizontal="left" vertical="center"/>
    </dxf>
    <dxf>
      <font>
        <strike val="0"/>
        <outline val="0"/>
        <shadow val="0"/>
        <vertAlign val="baseline"/>
        <sz val="11"/>
        <name val="Aptos"/>
        <family val="2"/>
      </font>
      <numFmt numFmtId="172" formatCode="m/d/yyyy"/>
      <fill>
        <patternFill>
          <fgColor indexed="64"/>
          <bgColor auto="1"/>
        </patternFill>
      </fill>
      <alignment horizontal="left" vertical="center"/>
    </dxf>
    <dxf>
      <font>
        <strike val="0"/>
        <outline val="0"/>
        <shadow val="0"/>
        <vertAlign val="baseline"/>
        <sz val="11"/>
        <name val="Aptos"/>
        <family val="2"/>
      </font>
      <numFmt numFmtId="172" formatCode="m/d/yyyy"/>
      <fill>
        <patternFill>
          <fgColor indexed="64"/>
          <bgColor auto="1"/>
        </patternFill>
      </fill>
      <alignment horizontal="left" vertical="center"/>
    </dxf>
    <dxf>
      <font>
        <strike val="0"/>
        <outline val="0"/>
        <shadow val="0"/>
        <vertAlign val="baseline"/>
        <sz val="11"/>
        <name val="Aptos"/>
        <family val="2"/>
      </font>
      <numFmt numFmtId="171" formatCode="[$-F800]dddd\,\ mmmm\ dd\,\ yyyy"/>
      <fill>
        <patternFill>
          <fgColor indexed="64"/>
          <bgColor auto="1"/>
        </patternFill>
      </fill>
      <alignment horizontal="left" vertical="center"/>
    </dxf>
    <dxf>
      <font>
        <strike val="0"/>
        <condense val="0"/>
        <extend val="0"/>
        <outline val="0"/>
        <shadow val="0"/>
        <vertAlign val="baseline"/>
        <sz val="11"/>
        <color theme="1"/>
        <name val="Aptos"/>
        <family val="2"/>
      </font>
      <numFmt numFmtId="19" formatCode="dd/mm/yyyy"/>
      <alignment horizontal="left" vertical="center"/>
    </dxf>
    <dxf>
      <font>
        <strike val="0"/>
        <outline val="0"/>
        <shadow val="0"/>
        <vertAlign val="baseline"/>
        <sz val="11"/>
        <name val="Aptos"/>
        <family val="2"/>
      </font>
      <numFmt numFmtId="171" formatCode="[$-F800]dddd\,\ mmmm\ dd\,\ yyyy"/>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ont>
        <strike val="0"/>
        <outline val="0"/>
        <shadow val="0"/>
        <vertAlign val="baseline"/>
        <sz val="11"/>
        <name val="Aptos"/>
        <family val="2"/>
      </font>
      <numFmt numFmtId="30" formatCode="@"/>
      <fill>
        <patternFill>
          <fgColor indexed="64"/>
          <bgColor auto="1"/>
        </patternFill>
      </fill>
      <alignment horizontal="center" vertical="center"/>
    </dxf>
    <dxf>
      <font>
        <strike val="0"/>
        <condense val="0"/>
        <extend val="0"/>
        <outline val="0"/>
        <shadow val="0"/>
        <vertAlign val="baseline"/>
        <sz val="11"/>
        <color theme="1"/>
        <name val="Aptos"/>
        <family val="2"/>
      </font>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ont>
        <strike val="0"/>
        <outline val="0"/>
        <shadow val="0"/>
        <vertAlign val="baseline"/>
        <sz val="11"/>
        <name val="Aptos"/>
        <family val="2"/>
      </font>
      <fill>
        <patternFill>
          <fgColor indexed="64"/>
          <bgColor auto="1"/>
        </patternFill>
      </fill>
      <alignment horizontal="left" vertical="center"/>
    </dxf>
    <dxf>
      <fill>
        <patternFill>
          <fgColor indexed="64"/>
          <bgColor auto="1"/>
        </patternFill>
      </fill>
      <alignment horizontal="center" vertical="center"/>
    </dxf>
    <dxf>
      <font>
        <strike val="0"/>
        <outline val="0"/>
        <shadow val="0"/>
        <vertAlign val="baseline"/>
        <sz val="11"/>
        <name val="Calibri"/>
        <family val="2"/>
        <scheme val="minor"/>
      </font>
      <numFmt numFmtId="0" formatCode="General"/>
      <fill>
        <patternFill>
          <fgColor indexed="64"/>
          <bgColor auto="1"/>
        </patternFill>
      </fill>
      <alignment horizontal="left" vertical="center" wrapText="1"/>
    </dxf>
    <dxf>
      <font>
        <strike val="0"/>
        <outline val="0"/>
        <shadow val="0"/>
        <vertAlign val="baseline"/>
        <sz val="11"/>
        <name val="Calibri"/>
        <family val="2"/>
        <scheme val="minor"/>
      </font>
      <numFmt numFmtId="0" formatCode="General"/>
      <fill>
        <patternFill>
          <fgColor indexed="64"/>
          <bgColor auto="1"/>
        </patternFill>
      </fill>
      <alignment horizontal="center" vertical="center" wrapText="1"/>
    </dxf>
    <dxf>
      <font>
        <strike val="0"/>
        <outline val="0"/>
        <shadow val="0"/>
        <vertAlign val="baseline"/>
        <sz val="11"/>
        <name val="Calibri"/>
        <family val="2"/>
        <scheme val="minor"/>
      </font>
      <fill>
        <patternFill>
          <fgColor indexed="64"/>
          <bgColor auto="1"/>
        </patternFill>
      </fill>
      <alignment horizontal="left" vertical="center" wrapText="1"/>
    </dxf>
    <dxf>
      <font>
        <strike val="0"/>
        <outline val="0"/>
        <shadow val="0"/>
        <vertAlign val="baseline"/>
        <sz val="11"/>
        <name val="Calibri"/>
        <family val="2"/>
        <scheme val="minor"/>
      </font>
      <numFmt numFmtId="30" formatCode="@"/>
      <fill>
        <patternFill>
          <fgColor indexed="64"/>
          <bgColor auto="1"/>
        </patternFill>
      </fill>
      <alignment horizontal="center" vertical="center"/>
    </dxf>
    <dxf>
      <font>
        <strike val="0"/>
        <outline val="0"/>
        <shadow val="0"/>
        <vertAlign val="baseline"/>
        <sz val="11"/>
        <name val="Calibri"/>
        <family val="2"/>
        <scheme val="minor"/>
      </font>
      <numFmt numFmtId="0" formatCode="General"/>
      <fill>
        <patternFill>
          <fgColor indexed="64"/>
          <bgColor auto="1"/>
        </patternFill>
      </fill>
      <alignment horizontal="center" vertical="center"/>
    </dxf>
    <dxf>
      <font>
        <strike val="0"/>
        <outline val="0"/>
        <shadow val="0"/>
        <vertAlign val="baseline"/>
        <sz val="11"/>
        <name val="Calibri"/>
        <family val="2"/>
        <scheme val="minor"/>
      </font>
      <numFmt numFmtId="165" formatCode="_-* #,##0.0000_-;\-* #,##0.0000_-;_-* &quot;-&quot;????_-;_-@_-"/>
      <fill>
        <patternFill>
          <fgColor indexed="64"/>
          <bgColor auto="1"/>
        </patternFill>
      </fill>
      <alignment horizontal="left" vertical="center"/>
    </dxf>
    <dxf>
      <font>
        <strike val="0"/>
        <outline val="0"/>
        <shadow val="0"/>
        <vertAlign val="baseline"/>
        <sz val="11"/>
        <name val="Calibri"/>
        <family val="2"/>
        <scheme val="minor"/>
      </font>
      <numFmt numFmtId="171" formatCode="[$-F800]dddd\,\ mmmm\ dd\,\ yyyy"/>
      <fill>
        <patternFill>
          <fgColor indexed="64"/>
          <bgColor auto="1"/>
        </patternFill>
      </fill>
      <alignment horizontal="left" vertical="center"/>
    </dxf>
    <dxf>
      <font>
        <strike val="0"/>
        <outline val="0"/>
        <shadow val="0"/>
        <vertAlign val="baseline"/>
        <sz val="11"/>
        <name val="Calibri"/>
        <family val="2"/>
        <scheme val="minor"/>
      </font>
      <numFmt numFmtId="171" formatCode="[$-F800]dddd\,\ mmmm\ dd\,\ yyyy"/>
      <fill>
        <patternFill>
          <fgColor indexed="64"/>
          <bgColor auto="1"/>
        </patternFill>
      </fill>
      <alignment horizontal="left" vertical="center"/>
    </dxf>
    <dxf>
      <font>
        <strike val="0"/>
        <outline val="0"/>
        <shadow val="0"/>
        <vertAlign val="baseline"/>
        <sz val="11"/>
        <name val="Calibri"/>
        <family val="2"/>
        <scheme val="minor"/>
      </font>
      <numFmt numFmtId="4" formatCode="#,##0.00"/>
      <fill>
        <patternFill>
          <fgColor indexed="64"/>
          <bgColor auto="1"/>
        </patternFill>
      </fill>
      <alignment horizontal="center" vertical="center"/>
    </dxf>
    <dxf>
      <font>
        <strike val="0"/>
        <outline val="0"/>
        <shadow val="0"/>
        <vertAlign val="baseline"/>
        <sz val="11"/>
        <name val="Calibri"/>
        <family val="2"/>
        <scheme val="minor"/>
      </font>
      <numFmt numFmtId="0" formatCode="General"/>
      <fill>
        <patternFill>
          <fgColor indexed="64"/>
          <bgColor auto="1"/>
        </patternFill>
      </fill>
      <alignment horizontal="center" vertical="center"/>
    </dxf>
    <dxf>
      <font>
        <strike val="0"/>
        <outline val="0"/>
        <shadow val="0"/>
        <vertAlign val="baseline"/>
        <sz val="11"/>
        <name val="Calibri"/>
        <family val="2"/>
        <scheme val="minor"/>
      </font>
      <fill>
        <patternFill>
          <fgColor indexed="64"/>
          <bgColor auto="1"/>
        </patternFill>
      </fill>
      <alignment horizontal="center" vertical="center" wrapText="1"/>
    </dxf>
    <dxf>
      <font>
        <strike val="0"/>
        <outline val="0"/>
        <shadow val="0"/>
        <vertAlign val="baseline"/>
        <sz val="11"/>
        <name val="Calibri"/>
        <family val="2"/>
        <scheme val="minor"/>
      </font>
      <fill>
        <patternFill>
          <fgColor indexed="64"/>
          <bgColor auto="1"/>
        </patternFill>
      </fill>
      <alignment horizontal="left" vertical="center"/>
    </dxf>
    <dxf>
      <font>
        <strike val="0"/>
        <outline val="0"/>
        <shadow val="0"/>
        <vertAlign val="baseline"/>
        <sz val="11"/>
        <name val="Calibri"/>
        <family val="2"/>
        <scheme val="minor"/>
      </font>
      <fill>
        <patternFill>
          <fgColor indexed="64"/>
          <bgColor auto="1"/>
        </patternFill>
      </fill>
      <alignment horizontal="center" vertical="center"/>
    </dxf>
    <dxf>
      <font>
        <strike val="0"/>
        <outline val="0"/>
        <shadow val="0"/>
        <vertAlign val="baseline"/>
        <sz val="11"/>
        <name val="Calibri"/>
        <family val="2"/>
        <scheme val="minor"/>
      </font>
      <numFmt numFmtId="0" formatCode="General"/>
      <fill>
        <patternFill>
          <fgColor indexed="64"/>
          <bgColor auto="1"/>
        </patternFill>
      </fill>
      <alignment horizontal="left" vertical="center"/>
    </dxf>
    <dxf>
      <font>
        <strike val="0"/>
        <condense val="0"/>
        <extend val="0"/>
        <outline val="0"/>
        <shadow val="0"/>
        <vertAlign val="baseline"/>
        <sz val="11"/>
        <color auto="1"/>
        <name val="Aptos SemiBold"/>
        <family val="2"/>
      </font>
      <numFmt numFmtId="30" formatCode="@"/>
      <fill>
        <patternFill>
          <fgColor indexed="64"/>
          <bgColor auto="1"/>
        </patternFill>
      </fill>
      <alignment horizontal="center" vertical="center" wrapText="1"/>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center" vertical="center"/>
    </dxf>
    <dxf>
      <font>
        <strike val="0"/>
        <outline val="0"/>
        <shadow val="0"/>
        <vertAlign val="baseline"/>
        <sz val="11"/>
        <name val="Calibri"/>
        <family val="2"/>
        <scheme val="minor"/>
      </font>
      <numFmt numFmtId="1" formatCode="0"/>
      <fill>
        <patternFill>
          <bgColor auto="1"/>
        </patternFill>
      </fill>
      <alignment horizontal="left" vertical="center"/>
    </dxf>
    <dxf>
      <font>
        <strike val="0"/>
        <outline val="0"/>
        <shadow val="0"/>
        <vertAlign val="baseline"/>
        <sz val="11"/>
        <name val="Calibri"/>
        <family val="2"/>
        <scheme val="minor"/>
      </font>
      <numFmt numFmtId="171" formatCode="[$-F800]dddd\,\ mmmm\ dd\,\ yyyy"/>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numFmt numFmtId="171" formatCode="[$-F800]dddd\,\ mmmm\ dd\,\ yyyy"/>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numFmt numFmtId="171" formatCode="[$-F800]dddd\,\ mmmm\ dd\,\ yyyy"/>
      <fill>
        <patternFill>
          <bgColor auto="1"/>
        </patternFill>
      </fill>
      <alignment horizontal="left" vertical="center"/>
    </dxf>
    <dxf>
      <font>
        <strike val="0"/>
        <outline val="0"/>
        <shadow val="0"/>
        <vertAlign val="baseline"/>
        <sz val="11"/>
        <name val="Calibri"/>
        <family val="2"/>
        <scheme val="minor"/>
      </font>
      <numFmt numFmtId="171" formatCode="[$-F800]dddd\,\ mmmm\ dd\,\ yyyy"/>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strike val="0"/>
        <outline val="0"/>
        <shadow val="0"/>
        <vertAlign val="baseline"/>
        <sz val="11"/>
        <name val="Calibri"/>
        <family val="2"/>
        <scheme val="minor"/>
      </font>
      <fill>
        <patternFill>
          <bgColor auto="1"/>
        </patternFill>
      </fill>
      <alignment horizontal="left" vertical="center"/>
    </dxf>
    <dxf>
      <font>
        <b/>
        <strike val="0"/>
        <condense val="0"/>
        <extend val="0"/>
        <outline val="0"/>
        <shadow val="0"/>
        <vertAlign val="baseline"/>
        <sz val="12"/>
        <color theme="1"/>
        <name val="Aptos Narrow"/>
        <family val="2"/>
      </font>
      <alignment horizontal="center" vertical="center"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o Kim Imai" refreshedDate="45545.662478587961" createdVersion="8" refreshedVersion="8" minRefreshableVersion="3" recordCount="266" xr:uid="{00000000-000A-0000-FFFF-FFFF00000000}">
  <cacheSource type="worksheet">
    <worksheetSource name="Tabela410"/>
  </cacheSource>
  <cacheFields count="17">
    <cacheField name="Nº de Registro" numFmtId="0">
      <sharedItems containsBlank="1"/>
    </cacheField>
    <cacheField name="Sequencial" numFmtId="0">
      <sharedItems containsString="0" containsBlank="1" containsNumber="1" containsInteger="1" minValue="1" maxValue="245"/>
    </cacheField>
    <cacheField name="Transportador" numFmtId="0">
      <sharedItems containsBlank="1"/>
    </cacheField>
    <cacheField name="Carregador" numFmtId="0">
      <sharedItems containsBlank="1"/>
    </cacheField>
    <cacheField name="CNPJ do Carregador" numFmtId="0">
      <sharedItems containsBlank="1"/>
    </cacheField>
    <cacheField name="Modalidade" numFmtId="0">
      <sharedItems containsBlank="1"/>
    </cacheField>
    <cacheField name="Regime de Contratação" numFmtId="0">
      <sharedItems containsBlank="1"/>
    </cacheField>
    <cacheField name="Periodicidade" numFmtId="0">
      <sharedItems containsBlank="1"/>
    </cacheField>
    <cacheField name="Início" numFmtId="0">
      <sharedItems containsNonDate="0" containsDate="1" containsString="0" containsBlank="1" minDate="2019-02-25T00:00:00" maxDate="2027-01-02T00:00:00"/>
    </cacheField>
    <cacheField name="Término" numFmtId="0">
      <sharedItems containsNonDate="0" containsDate="1" containsString="0" containsBlank="1" minDate="2019-03-31T00:00:00" maxDate="2028-01-01T00:00:00"/>
    </cacheField>
    <cacheField name="Capacidade Contratada de Transporte (mil m3/dia)" numFmtId="0">
      <sharedItems containsBlank="1" containsMixedTypes="1" containsNumber="1" minValue="1" maxValue="14000"/>
    </cacheField>
    <cacheField name="Ponto(s)/Zona(s) " numFmtId="0">
      <sharedItems containsBlank="1"/>
    </cacheField>
    <cacheField name="Local de Assinatura" numFmtId="0">
      <sharedItems containsBlank="1"/>
    </cacheField>
    <cacheField name="Data de Assinatura" numFmtId="14">
      <sharedItems containsNonDate="0" containsDate="1" containsString="0" containsBlank="1" minDate="2019-02-25T00:00:00" maxDate="2023-07-19T00:00:00"/>
    </cacheField>
    <cacheField name="Documento SEI" numFmtId="0">
      <sharedItems containsBlank="1" containsMixedTypes="1" containsNumber="1" containsInteger="1" minValue="164381" maxValue="3278402"/>
    </cacheField>
    <cacheField name="Nº do Processo Administrativo" numFmtId="0">
      <sharedItems containsBlank="1" count="30">
        <s v="48610.226426/2021-72"/>
        <s v="48610.223872/2021-25"/>
        <s v="48610.206192/2020-66"/>
        <s v="48610.200522/2022-71"/>
        <s v="48610.214710/2022-87"/>
        <s v="48610.200527/2022-02"/>
        <s v="48610.224344/2023-55"/>
        <s v="48610.214329/2022-18"/>
        <s v="48610.219735/2022-77"/>
        <s v="48610.225969/2021-72"/>
        <s v="48610.211171/2022-24"/>
        <s v="48610.225969/2021-72 "/>
        <s v="48610.214328/2022-73"/>
        <s v="48610.231910/2022-02"/>
        <s v="48610.224921/2022-28"/>
        <s v="48610.212035/2021-71"/>
        <s v="48610.200521/2022-27"/>
        <s v="48610.200641/2023-13"/>
        <s v="48610.200646/2023-38"/>
        <s v="48610.200523/2022-16"/>
        <s v="48610.200524/2022-61"/>
        <s v="48610.200525/2022-13"/>
        <s v="48610.200526/2022-50"/>
        <s v="48610.200528/2022-49"/>
        <s v="48610.223003/2021-09"/>
        <s v="48610.219457/2020-96"/>
        <s v="48610.205900/2020-41"/>
        <s v="48610.205899/2020-55"/>
        <s v="48610.203493/2019-02"/>
        <m/>
      </sharedItems>
    </cacheField>
    <cacheField name="Data do Protocolo" numFmtId="0">
      <sharedItems containsNonDate="0" containsDate="1" containsString="0" containsBlank="1" minDate="2021-12-22T00:00:00" maxDate="2023-07-29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count="266">
  <r>
    <s v="2023.0001.05.03.03.02"/>
    <n v="1"/>
    <s v="GasOcidente do Mato Grosso Ltda. - GOM"/>
    <s v="Companhia Mato-Grossense de Gás - MTGás"/>
    <s v="06.023.921/0001-56"/>
    <s v="Extraordinário"/>
    <s v="Entrada"/>
    <s v="Trimestral"/>
    <d v="2023-01-01T00:00:00"/>
    <d v="2023-03-31T00:00:00"/>
    <n v="80"/>
    <s v="EMED SAN MATIAS"/>
    <s v="Cuiabá/MT"/>
    <d v="2022-12-21T00:00:00"/>
    <n v="2698530"/>
    <x v="0"/>
    <d v="2022-12-21T00:00:00"/>
  </r>
  <r>
    <s v="2023.0002.02.04.99.99"/>
    <n v="2"/>
    <s v="Nova Transportadora do Sudeste S.A. - NTS"/>
    <s v="Galp Energia Brasil S.A."/>
    <s v="16.974.249/0001-38"/>
    <s v="Acordo-quadro (&quot;Master&quot;)"/>
    <s v="Acordo-quadro (&quot;Master&quot;)"/>
    <s v="N/A"/>
    <d v="2022-12-16T00:00:00"/>
    <d v="2023-12-31T00:00:00"/>
    <s v="N/A"/>
    <s v="N/A"/>
    <s v="Rio de Janeiro/RJ"/>
    <d v="2022-12-16T00:00:00"/>
    <n v="2697235"/>
    <x v="1"/>
    <d v="2022-12-21T00:00:00"/>
  </r>
  <r>
    <s v="2023.0003.02.04.99.99"/>
    <n v="3"/>
    <s v="Nova Transportadora do Sudeste S.A. - NTS"/>
    <s v="Shell Energy do Brasil Gas Ltda."/>
    <s v="00.150.046/0001-97"/>
    <s v="Acordo-quadro (&quot;Master&quot;)"/>
    <s v="Acordo-quadro (&quot;Master&quot;)"/>
    <s v="N/A"/>
    <d v="2022-12-23T00:00:00"/>
    <d v="2023-12-31T00:00:00"/>
    <s v="N/A"/>
    <s v="N/A"/>
    <s v="Rio de Janeiro/RJ"/>
    <d v="2022-12-23T00:00:00"/>
    <n v="2719893"/>
    <x v="1"/>
    <d v="2022-12-30T00:00:00"/>
  </r>
  <r>
    <s v="2023.0004.02.03.02.02"/>
    <n v="4"/>
    <s v="Nova Transportadora do Sudeste S.A. - NTS"/>
    <s v="Shell Energy do Brasil Gas Ltda."/>
    <s v="00.150.046/0001-97"/>
    <s v="Extraordinário"/>
    <s v="Entrada"/>
    <s v="Anual"/>
    <d v="2023-01-01T00:00:00"/>
    <d v="2023-12-31T00:00:00"/>
    <n v="1"/>
    <s v="Caraguatatuba"/>
    <s v="Rio de Janeiro/RJ"/>
    <d v="2022-12-29T00:00:00"/>
    <n v="2719894"/>
    <x v="1"/>
    <d v="2022-12-30T00:00:00"/>
  </r>
  <r>
    <s v="2023.0005.02.03.02.02"/>
    <n v="5"/>
    <s v="Nova Transportadora do Sudeste S.A. - NTS"/>
    <s v="Shell Energy do Brasil Gas Ltda."/>
    <s v="00.150.046/0001-97"/>
    <s v="Extraordinário"/>
    <s v="Entrada"/>
    <s v="Anual"/>
    <d v="2023-01-01T00:00:00"/>
    <d v="2023-12-31T00:00:00"/>
    <n v="1"/>
    <s v="TECAB"/>
    <s v="Rio de Janeiro/RJ"/>
    <d v="2022-12-29T00:00:00"/>
    <n v="2719895"/>
    <x v="1"/>
    <d v="2022-12-30T00:00:00"/>
  </r>
  <r>
    <s v="2023.0006.02.03.02.02"/>
    <n v="6"/>
    <s v="Nova Transportadora do Sudeste S.A. - NTS"/>
    <s v="Galp Energia Brasil S.A."/>
    <s v="16.974.249/0001-38"/>
    <s v="Extraordinário"/>
    <s v="Entrada"/>
    <s v="Anual"/>
    <d v="2023-01-01T00:00:00"/>
    <d v="2023-12-31T00:00:00"/>
    <n v="1"/>
    <s v="Caraguatatuba"/>
    <s v="Rio de Janeiro/RJ"/>
    <d v="2022-12-26T00:00:00"/>
    <n v="2719901"/>
    <x v="1"/>
    <d v="2022-12-30T00:00:00"/>
  </r>
  <r>
    <s v="2023.0007.02.03.03.02"/>
    <n v="7"/>
    <s v="Nova Transportadora do Sudeste S.A. - NTS"/>
    <s v="Galp Energia Brasil S.A."/>
    <s v="16.974.249/0001-38"/>
    <s v="Extraordinário"/>
    <s v="Saída"/>
    <s v="Anual"/>
    <d v="2023-01-01T00:00:00"/>
    <d v="2023-12-31T00:00:00"/>
    <n v="1"/>
    <s v="MG1"/>
    <s v="Rio de Janeiro/RJ"/>
    <d v="2022-12-27T00:00:00"/>
    <n v="2719902"/>
    <x v="1"/>
    <d v="2022-12-30T00:00:00"/>
  </r>
  <r>
    <s v="2023.0008.02.03.03.02"/>
    <n v="8"/>
    <s v="Nova Transportadora do Sudeste S.A. - NTS"/>
    <s v="Galp Energia Brasil S.A."/>
    <s v="16.974.249/0001-38"/>
    <s v="Extraordinário"/>
    <s v="Saída"/>
    <s v="Anual"/>
    <d v="2023-01-01T00:00:00"/>
    <d v="2023-12-31T00:00:00"/>
    <n v="448"/>
    <s v="MG2"/>
    <s v="Rio de Janeiro/RJ"/>
    <d v="2022-12-26T00:00:00"/>
    <n v="2719903"/>
    <x v="1"/>
    <d v="2022-12-30T00:00:00"/>
  </r>
  <r>
    <s v="2023.0009.02.03.03.02"/>
    <n v="9"/>
    <s v="Nova Transportadora do Sudeste S.A. - NTS"/>
    <s v="Galp Energia Brasil S.A."/>
    <s v="16.974.249/0001-38"/>
    <s v="Extraordinário"/>
    <s v="Saída"/>
    <s v="Anual"/>
    <d v="2023-01-01T00:00:00"/>
    <d v="2023-12-31T00:00:00"/>
    <n v="1"/>
    <s v="MG3"/>
    <s v="Rio de Janeiro/RJ"/>
    <d v="2022-12-26T00:00:00"/>
    <n v="2719904"/>
    <x v="1"/>
    <d v="2022-12-30T00:00:00"/>
  </r>
  <r>
    <s v="2023.0010.02.03.03.02"/>
    <n v="10"/>
    <s v="Nova Transportadora do Sudeste S.A. - NTS"/>
    <s v="Galp Energia Brasil S.A."/>
    <s v="16.974.249/0001-38"/>
    <s v="Extraordinário"/>
    <s v="Saída"/>
    <s v="Anual"/>
    <d v="2023-01-01T00:00:00"/>
    <d v="2023-12-31T00:00:00"/>
    <n v="60"/>
    <s v="Replan"/>
    <s v="Rio de Janeiro/RJ"/>
    <d v="2022-12-26T00:00:00"/>
    <n v="2719905"/>
    <x v="1"/>
    <d v="2022-12-30T00:00:00"/>
  </r>
  <r>
    <s v="2023.0011.02.03.02.02"/>
    <n v="11"/>
    <s v="Nova Transportadora do Sudeste S.A. - NTS"/>
    <s v="Galp Energia Brasil S.A."/>
    <s v="16.974.249/0001-38"/>
    <s v="Extraordinário"/>
    <s v="Entrada"/>
    <s v="Anual"/>
    <d v="2023-01-01T00:00:00"/>
    <d v="2023-12-31T00:00:00"/>
    <n v="510"/>
    <s v="TECAB"/>
    <s v="Rio de Janeiro/RJ"/>
    <d v="2022-12-26T00:00:00"/>
    <n v="2719906"/>
    <x v="1"/>
    <d v="2022-12-30T00:00:00"/>
  </r>
  <r>
    <s v="2023.0012.02.04.99.99"/>
    <n v="12"/>
    <s v="Nova Transportadora do Sudeste S.A. - NTS"/>
    <s v="Blueshift Geração e Comercialização de Energia LTDA"/>
    <s v="24.588.716/0001-10"/>
    <s v="Acordo-quadro (&quot;Master&quot;)"/>
    <s v="Acordo-quadro (&quot;Master&quot;)"/>
    <s v="N/A"/>
    <d v="2023-01-09T00:00:00"/>
    <d v="2023-12-31T00:00:00"/>
    <s v="N/A"/>
    <s v="N/A"/>
    <s v="Rio de Janeiro/RJ"/>
    <d v="2023-01-09T00:00:00"/>
    <n v="2742026"/>
    <x v="1"/>
    <d v="2023-01-11T00:00:00"/>
  </r>
  <r>
    <s v="2023.0013.02.03.02.02"/>
    <n v="13"/>
    <s v="Nova Transportadora do Sudeste S.A. - NTS"/>
    <s v="Compass Comercialização S.A"/>
    <s v="19.046.324/0001-99"/>
    <s v="Acordo-quadro (&quot;Master&quot;)"/>
    <s v="Acordo-quadro (&quot;Master&quot;)"/>
    <s v="N/A"/>
    <d v="2023-01-16T00:00:00"/>
    <d v="2023-12-31T00:00:00"/>
    <s v="N/A"/>
    <s v="N/A"/>
    <s v="Rio de Janeiro/RJ"/>
    <d v="2023-01-16T00:00:00"/>
    <n v="2757819"/>
    <x v="1"/>
    <d v="2023-01-17T00:00:00"/>
  </r>
  <r>
    <s v="2023.0014.02.03.02.02"/>
    <n v="14"/>
    <s v="Nova Transportadora do Sudeste S.A. - NTS"/>
    <s v="Galp Energia Brasil S.A."/>
    <s v="16.974.249/0001-38"/>
    <s v="Extraordinário"/>
    <s v="Entrada"/>
    <s v="Anual"/>
    <d v="2023-02-01T00:00:00"/>
    <d v="2023-12-31T00:00:00"/>
    <n v="25"/>
    <s v="Caraguatatuba"/>
    <s v="Rio de Janeiro/RJ"/>
    <d v="2023-01-16T00:00:00"/>
    <n v="2757948"/>
    <x v="1"/>
    <d v="2023-01-17T00:00:00"/>
  </r>
  <r>
    <s v="2023.0015.01.04.99.99"/>
    <n v="15"/>
    <s v="Transportadora Gasoduto Bolívia-Brasil S.A. - TBG"/>
    <s v="Compass Comercialização S.A"/>
    <s v="19.046.324/0001-99"/>
    <s v="Acordo-quadro (&quot;Master&quot;)"/>
    <s v="Acordo-quadro (&quot;Master&quot;)"/>
    <s v="N/A"/>
    <d v="2022-12-28T00:00:00"/>
    <d v="2023-12-31T00:00:00"/>
    <s v="N/A"/>
    <s v="N/A"/>
    <s v="Rio de Janeiro/RJ"/>
    <d v="2022-12-28T00:00:00"/>
    <n v="2724043"/>
    <x v="2"/>
    <d v="2023-01-03T00:00:00"/>
  </r>
  <r>
    <s v="2023.0016.01.04.99.99"/>
    <n v="16"/>
    <s v="Transportadora Gasoduto Bolívia-Brasil S.A. - TBG"/>
    <s v="Petroleo Brasileiro S.A. - PETROBRAS"/>
    <s v="33.000.167/0001-01"/>
    <s v="Acordo-quadro (&quot;Master&quot;)"/>
    <s v="Acordo-quadro (&quot;Master&quot;)"/>
    <s v="N/A"/>
    <d v="2022-12-28T00:00:00"/>
    <d v="2023-12-31T00:00:00"/>
    <s v="N/A"/>
    <s v="N/A"/>
    <s v="Rio de Janeiro/RJ"/>
    <d v="2022-12-28T00:00:00"/>
    <n v="2724043"/>
    <x v="2"/>
    <d v="2023-01-03T00:00:00"/>
  </r>
  <r>
    <s v="2023.0017.01.04.99.99"/>
    <n v="17"/>
    <s v="Transportadora Gasoduto Bolívia-Brasil S.A. - TBG"/>
    <s v="Galp Energia Brasil S.A."/>
    <s v="16.974.249/0001-38"/>
    <s v="Acordo-quadro (&quot;Master&quot;)"/>
    <s v="Acordo-quadro (&quot;Master&quot;)"/>
    <s v="N/A"/>
    <d v="2022-12-21T00:00:00"/>
    <d v="2023-12-31T00:00:00"/>
    <s v="N/A"/>
    <s v="N/A"/>
    <s v="Rio de Janeiro/RJ"/>
    <d v="2022-12-21T00:00:00"/>
    <n v="2724043"/>
    <x v="2"/>
    <d v="2023-01-03T00:00:00"/>
  </r>
  <r>
    <s v="2023.0018.01.04.99.99"/>
    <n v="18"/>
    <s v="Transportadora Gasoduto Bolívia-Brasil S.A. - TBG"/>
    <s v="Tradener Ltda"/>
    <s v="02.691.745/0001-70"/>
    <s v="Acordo-quadro (&quot;Master&quot;)"/>
    <s v="Acordo-quadro (&quot;Master&quot;)"/>
    <s v="N/A"/>
    <d v="2022-12-22T00:00:00"/>
    <d v="2023-12-31T00:00:00"/>
    <s v="N/A"/>
    <s v="N/A"/>
    <s v="Rio de Janeiro/RJ"/>
    <d v="2022-12-22T00:00:00"/>
    <n v="2724043"/>
    <x v="2"/>
    <d v="2023-01-03T00:00:00"/>
  </r>
  <r>
    <s v="2023.0019.01.03.02.02"/>
    <n v="19"/>
    <s v="Transportadora Gasoduto Bolívia-Brasil S.A. - TBG"/>
    <s v="Galp Energia Brasil S.A."/>
    <s v="16.974.249/0001-38"/>
    <s v="Extraordinário"/>
    <s v="Entrada"/>
    <s v="Trimestral"/>
    <d v="2023-01-01T00:00:00"/>
    <d v="2023-03-31T00:00:00"/>
    <n v="50"/>
    <s v="Emed Gascar"/>
    <s v="Rio de Janeiro/RJ"/>
    <d v="2022-12-30T00:00:00"/>
    <n v="2724537"/>
    <x v="2"/>
    <d v="2023-01-03T00:00:00"/>
  </r>
  <r>
    <s v="2023.0020.01.04.99.99"/>
    <n v="20"/>
    <s v="Transportadora Associada de Gás S.A. - TAG"/>
    <s v="Galp Energia Brasil S.A."/>
    <s v="16.974.249/0001-38"/>
    <s v="Extraordinário"/>
    <s v="Saída"/>
    <s v="Outro"/>
    <d v="2022-05-16T00:00:00"/>
    <d v="2022-12-31T00:00:00"/>
    <n v="40"/>
    <s v="SE"/>
    <s v="Rio de Janeiro/RJ"/>
    <d v="2022-05-15T00:00:00"/>
    <n v="2186613"/>
    <x v="3"/>
    <d v="2023-05-19T00:00:00"/>
  </r>
  <r>
    <s v="2023.0021.01.01.02.02"/>
    <n v="21"/>
    <s v="Transportadora Gasoduto Bolívia-Brasil S.A. - TBG"/>
    <s v="Galp Energia Brasil S.A."/>
    <s v="16.974.249/0001-38"/>
    <s v="Firme"/>
    <s v="Entrada"/>
    <s v="Anual"/>
    <d v="2023-01-01T00:00:00"/>
    <d v="2023-12-31T00:00:00"/>
    <n v="10"/>
    <s v="Emed Gascar"/>
    <s v="Rio de Janeiro/RJ"/>
    <d v="2022-12-28T00:00:00"/>
    <n v="2724482"/>
    <x v="4"/>
    <d v="2023-01-03T00:00:00"/>
  </r>
  <r>
    <s v="2023.0022.01.01.02.02"/>
    <n v="22"/>
    <s v="Transportadora Gasoduto Bolívia-Brasil S.A. - TBG"/>
    <s v="Petroleo Brasileiro S.A. - PETROBRAS"/>
    <s v="33.000.167/0001-01"/>
    <s v="Firme"/>
    <s v="Entrada"/>
    <s v="Anual"/>
    <d v="2023-01-01T00:00:00"/>
    <d v="2023-12-31T00:00:00"/>
    <n v="14000"/>
    <s v="Emed Corumbá"/>
    <s v="Rio de Janeiro/RJ"/>
    <d v="2022-12-29T00:00:00"/>
    <n v="2724482"/>
    <x v="4"/>
    <d v="2023-01-03T00:00:00"/>
  </r>
  <r>
    <s v="2023.0023.01.01.02.02"/>
    <n v="23"/>
    <s v="Transportadora Gasoduto Bolívia-Brasil S.A. - TBG"/>
    <s v="Petroleo Brasileiro S.A. - PETROBRAS"/>
    <s v="33.000.167/0001-01"/>
    <s v="Firme"/>
    <s v="Entrada"/>
    <s v="Anual"/>
    <d v="2023-01-01T00:00:00"/>
    <d v="2023-12-31T00:00:00"/>
    <n v="8000"/>
    <s v="Emed Gascar"/>
    <s v="Rio de Janeiro/RJ"/>
    <d v="2022-12-29T00:00:00"/>
    <n v="2724482"/>
    <x v="4"/>
    <d v="2023-01-03T00:00:00"/>
  </r>
  <r>
    <s v="2023.0024.01.01.03.02"/>
    <n v="24"/>
    <s v="Transportadora Gasoduto Bolívia-Brasil S.A. - TBG"/>
    <s v="Petroleo Brasileiro S.A. - PETROBRAS"/>
    <s v="33.000.167/0001-01"/>
    <s v="Firme"/>
    <s v="Saída"/>
    <s v="Anual"/>
    <d v="2023-01-01T00:00:00"/>
    <d v="2023-12-31T00:00:00"/>
    <n v="945"/>
    <s v="SP1"/>
    <s v="Rio de Janeiro/RJ"/>
    <d v="2022-12-28T00:00:00"/>
    <n v="2724482"/>
    <x v="4"/>
    <d v="2023-01-03T00:00:00"/>
  </r>
  <r>
    <s v="2023.0025.01.01.03.02"/>
    <n v="25"/>
    <s v="Transportadora Gasoduto Bolívia-Brasil S.A. - TBG"/>
    <s v="Petroleo Brasileiro S.A. - PETROBRAS"/>
    <s v="33.000.167/0001-01"/>
    <s v="Firme"/>
    <s v="Saída"/>
    <s v="Anual"/>
    <d v="2023-01-01T00:00:00"/>
    <d v="2023-12-31T00:00:00"/>
    <n v="11165"/>
    <s v="SP2"/>
    <s v="Rio de Janeiro/RJ"/>
    <d v="2022-12-29T00:00:00"/>
    <n v="2724482"/>
    <x v="4"/>
    <d v="2023-01-03T00:00:00"/>
  </r>
  <r>
    <s v="2023.0026.01.01.03.02"/>
    <n v="26"/>
    <s v="Transportadora Gasoduto Bolívia-Brasil S.A. - TBG"/>
    <s v="Petroleo Brasileiro S.A. - PETROBRAS"/>
    <s v="33.000.167/0001-01"/>
    <s v="Firme"/>
    <s v="Saída"/>
    <s v="Anual"/>
    <d v="2027-01-01T00:00:00"/>
    <d v="2027-12-31T00:00:00"/>
    <n v="208.42"/>
    <s v="RS1"/>
    <s v="Rio de Janeiro/RJ"/>
    <d v="2022-12-28T00:00:00"/>
    <n v="2724482"/>
    <x v="4"/>
    <d v="2023-01-03T00:00:00"/>
  </r>
  <r>
    <s v="2023.0027.01.01.03.02"/>
    <n v="27"/>
    <s v="Transportadora Gasoduto Bolívia-Brasil S.A. - TBG"/>
    <s v="COMPANHIA DE GÁS DO ESTADO DO RIO GRANDE DO SUL - SULGÁS"/>
    <s v="72.300.122/0001-04"/>
    <s v="Firme"/>
    <s v="Saída"/>
    <s v="Anual"/>
    <d v="2027-01-01T00:00:00"/>
    <d v="2027-12-31T00:00:00"/>
    <n v="1519.58"/>
    <s v="RS1"/>
    <s v="Rio de Janeiro/RJ"/>
    <d v="2022-12-28T00:00:00"/>
    <n v="2724482"/>
    <x v="4"/>
    <d v="2023-01-03T00:00:00"/>
  </r>
  <r>
    <s v="2023.0028.03.03.02.04"/>
    <n v="28"/>
    <s v="Transportadora Associada de Gás S.A. - TAG"/>
    <s v="Shell Energy do Brasil Gas Ltda."/>
    <s v="00.150.046/0001-97"/>
    <s v="Extraordinário"/>
    <s v="Entrada"/>
    <s v="Mensal"/>
    <d v="2023-07-01T00:00:00"/>
    <d v="2023-07-31T00:00:00"/>
    <n v="750"/>
    <s v="TECAB"/>
    <s v="Rio de Janeiro/RJ"/>
    <d v="2023-06-30T00:00:00"/>
    <n v="3203205"/>
    <x v="5"/>
    <d v="2023-07-04T00:00:00"/>
  </r>
  <r>
    <s v="2023.0029.03.04.99.99"/>
    <n v="29"/>
    <s v="Transportadora Associada de Gás S.A. - TAG"/>
    <s v="COMPANHIA DE GAS DO ESPIRITO SANTO - ES GAS"/>
    <s v="34.307.295/0001-65"/>
    <s v="Acordo-quadro (&quot;Master&quot;)"/>
    <s v="Acordo-quadro (&quot;Master&quot;)"/>
    <s v="N/A"/>
    <d v="2022-12-12T00:00:00"/>
    <d v="2023-12-31T00:00:00"/>
    <s v="N/A"/>
    <s v="N/A"/>
    <s v="Rio de Janeiro/RJ"/>
    <d v="2022-12-13T00:00:00"/>
    <n v="3252945"/>
    <x v="6"/>
    <d v="2023-07-27T00:00:00"/>
  </r>
  <r>
    <s v="2023.0030.03.03.02.02"/>
    <n v="30"/>
    <s v="Transportadora Associada de Gás S.A. - TAG"/>
    <s v="3R CANDEIAS S.A."/>
    <s v="23.018.639/0001-08"/>
    <s v="Extraordinário"/>
    <s v="Entrada"/>
    <s v="Anual"/>
    <d v="2023-01-01T00:00:00"/>
    <d v="2023-12-31T00:00:00"/>
    <n v="103"/>
    <s v="Pojuca II"/>
    <s v="Rio de Janeiro/RJ"/>
    <d v="2022-12-27T00:00:00"/>
    <n v="2733568"/>
    <x v="7"/>
    <d v="2023-01-06T00:00:00"/>
  </r>
  <r>
    <s v="2023.0031.03.04.99.99"/>
    <n v="31"/>
    <s v="Transportadora Associada de Gás S.A. - TAG"/>
    <s v="3R CANDEIAS S.A."/>
    <s v="23.018.639/0001-08"/>
    <s v="Acordo-quadro (&quot;Master&quot;)"/>
    <s v="Acordo-quadro (&quot;Master&quot;)"/>
    <s v="N/A"/>
    <d v="2022-11-25T00:00:00"/>
    <d v="2023-12-31T00:00:00"/>
    <s v="N/A"/>
    <s v="N/A"/>
    <s v="Rio de Janeiro/RJ"/>
    <d v="2022-11-25T00:00:00"/>
    <n v="2733568"/>
    <x v="7"/>
    <d v="2023-01-06T00:00:00"/>
  </r>
  <r>
    <s v="2023.0032.03.03.02.05"/>
    <n v="32"/>
    <s v="Transportadora Gasoduto Bolívia-Brasil S.A. - TBG"/>
    <s v="Galp Energia Brasil S.A."/>
    <s v="16.974.249/0001-38"/>
    <s v="Extraordinário"/>
    <s v="Entrada"/>
    <s v="Diário"/>
    <d v="2023-05-18T00:00:00"/>
    <d v="2023-05-18T00:00:00"/>
    <n v="100"/>
    <s v="Emed Gascar"/>
    <s v="Rio de Janeiro/RJ"/>
    <d v="2023-05-17T00:00:00"/>
    <n v="3103861"/>
    <x v="2"/>
    <d v="2023-05-26T00:00:00"/>
  </r>
  <r>
    <s v="2023.0033.03.03.02.05"/>
    <n v="33"/>
    <s v="Transportadora Gasoduto Bolívia-Brasil S.A. - TBG"/>
    <s v="Galp Energia Brasil S.A."/>
    <s v="16.974.249/0001-38"/>
    <s v="Extraordinário"/>
    <s v="Entrada"/>
    <s v="Diário"/>
    <d v="2023-05-17T00:00:00"/>
    <d v="2023-05-17T00:00:00"/>
    <n v="100"/>
    <s v="Emed Gascar"/>
    <s v="Rio de Janeiro/RJ"/>
    <d v="2023-05-16T00:00:00"/>
    <n v="3103861"/>
    <x v="2"/>
    <d v="2023-05-26T00:00:00"/>
  </r>
  <r>
    <s v="2023.0034.03.04.99.99"/>
    <n v="34"/>
    <s v="Transportadora Associada de Gás S.A. - TAG"/>
    <s v="3R FAZENDA BELEM S.A"/>
    <s v="36.093.991/0001-41"/>
    <s v="Acordo-quadro (&quot;Master&quot;)"/>
    <s v="Acordo-quadro (&quot;Master&quot;)"/>
    <s v="N/A"/>
    <d v="2022-11-25T00:00:00"/>
    <d v="2023-12-31T00:00:00"/>
    <s v="N/A"/>
    <s v="N/A"/>
    <s v="Rio de Janeiro/RJ"/>
    <d v="2022-11-25T00:00:00"/>
    <n v="2733586"/>
    <x v="8"/>
    <d v="2023-01-06T00:00:00"/>
  </r>
  <r>
    <s v="2023.0035.03.03.03.02"/>
    <n v="35"/>
    <s v="Transportadora Associada de Gás S.A. - TAG"/>
    <s v="3R FAZENDA BELEM S.A"/>
    <s v="36.093.991/0001-41"/>
    <s v="Extraordinário"/>
    <s v="Saída"/>
    <s v="Anual"/>
    <d v="2023-01-01T00:00:00"/>
    <d v="2023-12-31T00:00:00"/>
    <n v="36"/>
    <s v="CE1"/>
    <s v="Rio de Janeiro/RJ"/>
    <d v="2022-12-27T00:00:00"/>
    <n v="2733586"/>
    <x v="8"/>
    <d v="2023-01-06T00:00:00"/>
  </r>
  <r>
    <s v="2023.0036.03.03.03.98"/>
    <n v="36"/>
    <s v="Transportadora Associada de Gás S.A. - TAG"/>
    <s v="COMPANHIA DE GAS DO ESPIRITO SANTO - ES GAS"/>
    <s v="34.307.295/0001-65"/>
    <s v="Extraordinário"/>
    <s v="Saída"/>
    <s v="Outro"/>
    <d v="2023-07-17T00:00:00"/>
    <d v="2023-12-31T00:00:00"/>
    <n v="200"/>
    <s v="ES1"/>
    <s v="Rio de Janeiro/RJ"/>
    <d v="2023-07-15T00:00:00"/>
    <n v="3252946"/>
    <x v="6"/>
    <d v="2023-07-21T00:00:00"/>
  </r>
  <r>
    <s v="2023.0037.03.03.03.98"/>
    <n v="37"/>
    <s v="Transportadora Associada de Gás S.A. - TAG"/>
    <s v="COMPANHIA DE GAS DO ESPIRITO SANTO - ES GAS"/>
    <s v="34.307.295/0001-65"/>
    <s v="Extraordinário"/>
    <s v="Saída"/>
    <s v="Outro"/>
    <d v="2023-07-17T00:00:00"/>
    <d v="2023-12-31T00:00:00"/>
    <n v="200"/>
    <s v="ES2"/>
    <s v="Rio de Janeiro/RJ"/>
    <d v="2023-07-15T00:00:00"/>
    <n v="3252947"/>
    <x v="6"/>
    <d v="2023-07-21T00:00:00"/>
  </r>
  <r>
    <s v="2023.0038.03.03.02.05"/>
    <n v="38"/>
    <s v="Transportadora Gasoduto Bolívia-Brasil S.A. - TBG"/>
    <s v="Galp Energia Brasil S.A."/>
    <s v="16.974.249/0001-38"/>
    <s v="Extraordinário"/>
    <s v="Entrada"/>
    <s v="Diário"/>
    <d v="2023-05-09T00:00:00"/>
    <d v="2023-05-09T00:00:00"/>
    <n v="100"/>
    <s v="Emed Gascar"/>
    <s v="Rio de Janeiro/RJ"/>
    <d v="2023-05-08T00:00:00"/>
    <n v="3064159"/>
    <x v="2"/>
    <d v="2023-05-15T00:00:00"/>
  </r>
  <r>
    <s v="2023.0039.02.02.02.02"/>
    <n v="39"/>
    <s v="Nova Transportadora do Sudeste S.A. - NTS"/>
    <s v="Galp Energia Brasil S.A."/>
    <s v="16.974.249/0001-38"/>
    <s v="Interruptível"/>
    <s v="Entrada"/>
    <s v="Anual"/>
    <d v="2022-02-25T00:00:00"/>
    <d v="2022-12-31T00:00:00"/>
    <n v="300"/>
    <s v="TECAB"/>
    <s v="Rio de Janeiro/RJ"/>
    <d v="2022-02-25T00:00:00"/>
    <n v="2006011"/>
    <x v="9"/>
    <d v="2022-03-07T00:00:00"/>
  </r>
  <r>
    <s v="2023.0040.03.03.03.98"/>
    <n v="40"/>
    <s v="Transportadora Associada de Gás S.A. - TAG"/>
    <s v="Companhia de Gás da Bahia -Bahiagás"/>
    <s v="34.432.153/0001-20"/>
    <s v="Extraordinário"/>
    <s v="Saída"/>
    <s v="Outro"/>
    <d v="2022-06-01T00:00:00"/>
    <d v="2022-12-31T00:00:00"/>
    <n v="5"/>
    <s v="BA2"/>
    <s v="Rio de Janeiro/RJ"/>
    <d v="2022-05-31T00:00:00"/>
    <n v="2242789"/>
    <x v="10"/>
    <d v="2022-06-09T00:00:00"/>
  </r>
  <r>
    <s v="2023.0041.03.04.99.99"/>
    <n v="41"/>
    <s v="Transportadora Gasoduto Bolívia-Brasil S.A. - TBG"/>
    <s v="Mercurio Comercializadora de Gás Ltda."/>
    <s v="48.516.886/0001-57"/>
    <s v="Acordo-quadro (&quot;Master&quot;)"/>
    <s v="Acordo-quadro (&quot;Master&quot;)"/>
    <s v="N/A"/>
    <d v="2023-07-18T00:00:00"/>
    <d v="2023-12-31T00:00:00"/>
    <s v="N/A"/>
    <s v="N/A"/>
    <s v="Rio de Janeiro/RJ"/>
    <d v="2023-07-18T00:00:00"/>
    <n v="3270012"/>
    <x v="2"/>
    <d v="2023-07-28T00:00:00"/>
  </r>
  <r>
    <s v="2023.0042.02.02.02.02"/>
    <n v="42"/>
    <s v="Nova Transportadora do Sudeste S.A. - NTS"/>
    <s v="Galp Energia Brasil S.A."/>
    <s v="16.974.249/0001-38"/>
    <s v="Interruptível"/>
    <s v="Entrada"/>
    <s v="Anual"/>
    <d v="2021-12-31T00:00:00"/>
    <d v="2022-12-31T00:00:00"/>
    <n v="250"/>
    <s v="TECAB"/>
    <s v="Rio de Janeiro/RJ"/>
    <d v="2021-12-31T00:00:00"/>
    <n v="1883715"/>
    <x v="11"/>
    <d v="2022-01-06T00:00:00"/>
  </r>
  <r>
    <s v="2023.0043.03.03.03.02"/>
    <n v="43"/>
    <s v="Transportadora Associada de Gás S.A. - TAG"/>
    <s v="Companhia de Gás da Bahia -Bahiagás"/>
    <s v="34.432.153/0001-20"/>
    <s v="Extraordinário"/>
    <s v="Saída"/>
    <s v="Anual"/>
    <d v="2023-01-01T00:00:00"/>
    <d v="2023-12-31T00:00:00"/>
    <n v="38"/>
    <s v="BA1"/>
    <s v="Rio de Janeiro/RJ"/>
    <d v="2022-12-22T00:00:00"/>
    <n v="2733717"/>
    <x v="10"/>
    <d v="2023-01-06T00:00:00"/>
  </r>
  <r>
    <s v="2023.0044.03.03.03.02"/>
    <n v="44"/>
    <s v="Transportadora Associada de Gás S.A. - TAG"/>
    <s v="Companhia de Gás da Bahia -Bahiagás"/>
    <s v="34.432.153/0001-20"/>
    <s v="Extraordinário"/>
    <s v="Saída"/>
    <s v="Anual"/>
    <d v="2023-01-01T00:00:00"/>
    <d v="2023-12-31T00:00:00"/>
    <n v="5"/>
    <s v="BA2"/>
    <s v="Rio de Janeiro/RJ"/>
    <d v="2022-12-22T00:00:00"/>
    <n v="2733717"/>
    <x v="10"/>
    <d v="2023-01-06T00:00:00"/>
  </r>
  <r>
    <s v="2023.0045.03.04.99.99"/>
    <n v="45"/>
    <s v="Transportadora Associada de Gás S.A. - TAG"/>
    <s v="3R RIO VENTURA S.A"/>
    <s v="35.156.290/0001-41"/>
    <s v="Acordo-quadro (&quot;Master&quot;)"/>
    <s v="Acordo-quadro (&quot;Master&quot;)"/>
    <s v="N/A"/>
    <d v="2022-11-25T00:00:00"/>
    <d v="2023-12-31T00:00:00"/>
    <s v="N/A"/>
    <s v="N/A"/>
    <s v="Rio de Janeiro/RJ"/>
    <d v="2022-11-25T00:00:00"/>
    <n v="2733645"/>
    <x v="12"/>
    <d v="2023-01-06T00:00:00"/>
  </r>
  <r>
    <s v="2023.0046.03.03.02.02"/>
    <n v="46"/>
    <s v="Transportadora Associada de Gás S.A. - TAG"/>
    <s v="3R RIO VENTURA S.A"/>
    <s v="35.156.290/0001-41"/>
    <s v="Extraordinário"/>
    <s v="Entrada"/>
    <s v="Anual"/>
    <d v="2023-01-01T00:00:00"/>
    <d v="2023-12-31T00:00:00"/>
    <n v="110"/>
    <s v="Pojuca II"/>
    <s v="Rio de Janeiro/RJ"/>
    <d v="2022-12-26T00:00:00"/>
    <n v="2733645"/>
    <x v="12"/>
    <d v="2023-01-06T00:00:00"/>
  </r>
  <r>
    <s v="2023.0047.03.03.03.02"/>
    <n v="47"/>
    <s v="Transportadora Associada de Gás S.A. - TAG"/>
    <s v="Companhia de Gás da Bahia -Bahiagás"/>
    <s v="34.432.153/0001-20"/>
    <s v="Extraordinário"/>
    <s v="Saída"/>
    <s v="Anual"/>
    <d v="2023-01-01T00:00:00"/>
    <d v="2023-12-31T00:00:00"/>
    <n v="1970"/>
    <s v="BA3"/>
    <s v="Rio de Janeiro/RJ"/>
    <d v="2022-12-22T00:00:00"/>
    <n v="2733717"/>
    <x v="10"/>
    <d v="2023-01-06T00:00:00"/>
  </r>
  <r>
    <s v="2023.0048.03.03.03.02"/>
    <n v="48"/>
    <s v="Transportadora Associada de Gás S.A. - TAG"/>
    <s v="Companhia de Gás da Bahia -Bahiagás"/>
    <s v="34.432.153/0001-20"/>
    <s v="Extraordinário"/>
    <s v="Saída"/>
    <s v="Anual"/>
    <d v="2023-01-01T00:00:00"/>
    <d v="2023-12-31T00:00:00"/>
    <n v="310"/>
    <s v="BA4"/>
    <s v="Rio de Janeiro/RJ"/>
    <d v="2022-12-22T00:00:00"/>
    <n v="2733717"/>
    <x v="10"/>
    <d v="2023-01-06T00:00:00"/>
  </r>
  <r>
    <s v="2023.0049.03.03.03.02"/>
    <n v="49"/>
    <s v="Transportadora Associada de Gás S.A. - TAG"/>
    <s v="Companhia de Gás da Bahia -Bahiagás"/>
    <s v="34.432.153/0001-20"/>
    <s v="Extraordinário"/>
    <s v="Saída"/>
    <s v="Anual"/>
    <d v="2023-01-01T00:00:00"/>
    <d v="2023-12-31T00:00:00"/>
    <n v="435"/>
    <s v="BA5"/>
    <s v="Rio de Janeiro/RJ"/>
    <d v="2022-12-22T00:00:00"/>
    <n v="2733717"/>
    <x v="10"/>
    <d v="2023-01-06T00:00:00"/>
  </r>
  <r>
    <s v="2023.0050.03.04.99.99"/>
    <n v="50"/>
    <s v="Transportadora Associada de Gás S.A. - TAG"/>
    <s v="Companhia de Gás da Bahia -Bahiagás"/>
    <s v="34.432.153/0001-20"/>
    <s v="Acordo-quadro (&quot;Master&quot;)"/>
    <s v="Acordo-quadro (&quot;Master&quot;)"/>
    <s v="N/A"/>
    <d v="2022-11-25T00:00:00"/>
    <d v="2023-12-31T00:00:00"/>
    <s v="N/A"/>
    <s v="N/A"/>
    <s v="Rio de Janeiro/RJ"/>
    <d v="2022-11-25T00:00:00"/>
    <n v="2733717"/>
    <x v="10"/>
    <d v="2023-01-06T00:00:00"/>
  </r>
  <r>
    <s v="2023.0051.03.03.03.03"/>
    <n v="51"/>
    <s v="Transportadora Associada de Gás S.A. - TAG"/>
    <s v="Refinaria de Mataripe S.A. "/>
    <s v="41.777.706/0001-41"/>
    <s v="Extraordinário"/>
    <s v="Saída"/>
    <s v="Trimestral"/>
    <d v="2023-04-01T00:00:00"/>
    <d v="2023-06-30T00:00:00"/>
    <n v="300"/>
    <s v="BA4"/>
    <s v="Rio de Janeiro/RJ"/>
    <d v="2023-04-01T00:00:00"/>
    <n v="3082272"/>
    <x v="13"/>
    <d v="2023-05-19T00:00:00"/>
  </r>
  <r>
    <s v="2023.0052.03.03.02.05"/>
    <n v="52"/>
    <s v="Transportadora Gasoduto Bolívia-Brasil S.A. - TBG"/>
    <s v="Galp Energia Brasil S.A."/>
    <s v="16.974.249/0001-38"/>
    <s v="Extraordinário"/>
    <s v="Entrada"/>
    <s v="Diário"/>
    <d v="2023-05-16T00:00:00"/>
    <d v="2023-05-16T00:00:00"/>
    <n v="100"/>
    <s v="Emed Gascar"/>
    <s v="Rio de Janeiro/RJ"/>
    <d v="2023-05-16T00:00:00"/>
    <n v="3103861"/>
    <x v="2"/>
    <d v="2023-05-26T00:00:00"/>
  </r>
  <r>
    <s v="2023.0053.03.03.02.05"/>
    <n v="53"/>
    <s v="Transportadora Gasoduto Bolívia-Brasil S.A. - TBG"/>
    <s v="Galp Energia Brasil S.A."/>
    <s v="16.974.249/0001-38"/>
    <s v="Extraordinário"/>
    <s v="Entrada"/>
    <s v="Diário"/>
    <d v="2023-05-15T00:00:00"/>
    <d v="2023-05-15T00:00:00"/>
    <n v="100"/>
    <s v="Emed Gascar"/>
    <s v="Rio de Janeiro/RJ"/>
    <d v="2023-05-14T00:00:00"/>
    <n v="3103861"/>
    <x v="2"/>
    <d v="2023-05-26T00:00:00"/>
  </r>
  <r>
    <s v="2023.0054.03.03.03.02"/>
    <n v="54"/>
    <s v="Transportadora Associada de Gás S.A. - TAG"/>
    <s v="Companhia de Gás do Ceará - CEGAS"/>
    <s v="73.759.185/0001-96"/>
    <s v="Extraordinário"/>
    <s v="Saída"/>
    <s v="Anual"/>
    <d v="2023-01-01T00:00:00"/>
    <d v="2023-12-31T00:00:00"/>
    <n v="350"/>
    <s v="CE1"/>
    <s v="Rio de Janeiro/RJ"/>
    <d v="2022-12-21T00:00:00"/>
    <n v="2733731"/>
    <x v="14"/>
    <d v="2023-01-06T00:00:00"/>
  </r>
  <r>
    <s v="2023.0055.03.03.03.02"/>
    <n v="55"/>
    <s v="Transportadora Associada de Gás S.A. - TAG"/>
    <s v="Companhia de Gás do Ceará - CEGAS"/>
    <s v="73.759.185/0001-96"/>
    <s v="Extraordinário"/>
    <s v="Saída"/>
    <s v="Anual"/>
    <d v="2023-01-01T00:00:00"/>
    <d v="2023-12-31T00:00:00"/>
    <n v="50"/>
    <s v="CE2"/>
    <s v="Rio de Janeiro/RJ"/>
    <d v="2022-12-21T00:00:00"/>
    <n v="2733731"/>
    <x v="14"/>
    <d v="2023-01-06T00:00:00"/>
  </r>
  <r>
    <s v="2023.0056.03.04.99.99"/>
    <n v="56"/>
    <s v="Transportadora Associada de Gás S.A. - TAG"/>
    <s v="Companhia de Gás do Ceará - CEGAS"/>
    <s v="73.759.185/0001-96"/>
    <s v="Acordo-quadro (&quot;Master&quot;)"/>
    <s v="Acordo-quadro (&quot;Master&quot;)"/>
    <s v="N/A"/>
    <d v="2022-11-25T00:00:00"/>
    <d v="2023-12-31T00:00:00"/>
    <s v="N/A"/>
    <s v="N/A"/>
    <s v="Rio de Janeiro/RJ"/>
    <d v="2022-11-25T00:00:00"/>
    <n v="2733731"/>
    <x v="14"/>
    <d v="2023-01-06T00:00:00"/>
  </r>
  <r>
    <s v="2023.0057.03.03.03.98"/>
    <n v="57"/>
    <s v="Transportadora Associada de Gás S.A. - TAG"/>
    <s v="Galp Energia Brasil S.A."/>
    <s v="16.974.249/0001-38"/>
    <s v="Extraordinário"/>
    <s v="Saída"/>
    <s v="Outro"/>
    <d v="2022-06-13T00:00:00"/>
    <d v="2022-12-31T00:00:00"/>
    <n v="30"/>
    <s v="CE2"/>
    <s v="Rio de Janeiro/RJ"/>
    <d v="2022-06-10T00:00:00"/>
    <n v="2263803"/>
    <x v="3"/>
    <d v="2022-06-20T00:00:00"/>
  </r>
  <r>
    <s v="2023.0058.03.03.03.03"/>
    <n v="58"/>
    <s v="Transportadora Associada de Gás S.A. - TAG"/>
    <s v="Galp Energia Brasil S.A."/>
    <s v="16.974.249/0001-38"/>
    <s v="Extraordinário"/>
    <s v="Saída"/>
    <s v="Trimestral"/>
    <d v="2022-09-13T00:00:00"/>
    <d v="2022-12-31T00:00:00"/>
    <n v="1"/>
    <s v="ES2"/>
    <s v="Rio de Janeiro/RJ"/>
    <d v="2022-09-12T00:00:00"/>
    <n v="2455373"/>
    <x v="3"/>
    <d v="2022-09-15T00:00:00"/>
  </r>
  <r>
    <s v="2023.0059.03.04.99.99"/>
    <n v="59"/>
    <s v="Transportadora Gasoduto Bolívia-Brasil S.A. - TBG"/>
    <s v="Compass Comercialização S.A"/>
    <s v="19.046.324/0001-99"/>
    <s v="Acordo-quadro (&quot;Master&quot;)"/>
    <s v="Acordo-quadro (&quot;Master&quot;)"/>
    <s v="N/A"/>
    <d v="2021-12-14T00:00:00"/>
    <d v="2022-12-31T00:00:00"/>
    <s v="N/A"/>
    <s v="N/A"/>
    <s v="Rio de Janeiro/RJ"/>
    <d v="2021-12-14T00:00:00"/>
    <n v="1858729"/>
    <x v="15"/>
    <d v="2021-12-22T00:00:00"/>
  </r>
  <r>
    <s v="2023.0060.03.03.02.02"/>
    <n v="60"/>
    <s v="Transportadora Associada de Gás S.A. - TAG"/>
    <s v="Equinor Energy do Brasil Ltda."/>
    <s v="04.580.657/0001-26"/>
    <s v="Extraordinário"/>
    <s v="Entrada"/>
    <s v="Anual"/>
    <d v="2023-01-01T00:00:00"/>
    <d v="2023-12-31T00:00:00"/>
    <n v="350"/>
    <s v="TECAB"/>
    <s v="Rio de Janeiro/RJ"/>
    <d v="2022-12-16T00:00:00"/>
    <n v="3246182"/>
    <x v="16"/>
    <d v="2023-01-06T00:00:00"/>
  </r>
  <r>
    <s v="2023.0061.03.04.99.99"/>
    <n v="61"/>
    <s v="Transportadora Associada de Gás S.A. - TAG"/>
    <s v="Equinor Energy do Brasil Ltda."/>
    <s v="04.580.657/0001-26"/>
    <s v="Acordo-quadro (&quot;Master&quot;)"/>
    <s v="Acordo-quadro (&quot;Master&quot;)"/>
    <s v="N/A"/>
    <d v="2022-11-25T00:00:00"/>
    <d v="2023-12-31T00:00:00"/>
    <s v="N/A"/>
    <s v="N/A"/>
    <s v="Rio de Janeiro/RJ"/>
    <d v="2022-11-25T00:00:00"/>
    <n v="3246183"/>
    <x v="16"/>
    <d v="2023-01-06T00:00:00"/>
  </r>
  <r>
    <s v="2023.0062.03.03.03.03"/>
    <n v="62"/>
    <s v="Transportadora Associada de Gás S.A. - TAG"/>
    <s v="Galp Energia Brasil S.A."/>
    <s v="16.974.249/0001-38"/>
    <s v="Extraordinário"/>
    <s v="Saída"/>
    <s v="Trimestral"/>
    <d v="2022-10-03T00:00:00"/>
    <d v="2022-12-31T00:00:00"/>
    <n v="1"/>
    <s v="ES1"/>
    <s v="Rio de Janeiro/RJ"/>
    <d v="2022-10-01T00:00:00"/>
    <n v="2521258"/>
    <x v="3"/>
    <d v="2022-10-11T00:00:00"/>
  </r>
  <r>
    <s v="2023.0063.03.04.99.99"/>
    <n v="63"/>
    <s v="Transportadora Gasoduto Bolívia-Brasil S.A. - TBG"/>
    <s v="PetroReconcavo"/>
    <s v="03.342.704/0001-30"/>
    <s v="Acordo-quadro (&quot;Master&quot;)"/>
    <s v="Acordo-quadro (&quot;Master&quot;)"/>
    <s v="N/A"/>
    <d v="2023-03-16T00:00:00"/>
    <d v="2023-12-31T00:00:00"/>
    <s v="N/A"/>
    <s v="N/A"/>
    <s v="Rio de Janeiro/RJ"/>
    <d v="2023-03-16T00:00:00"/>
    <n v="2904515"/>
    <x v="2"/>
    <d v="2023-03-17T00:00:00"/>
  </r>
  <r>
    <s v="2023.0064.03.03.03.03"/>
    <n v="64"/>
    <s v="Transportadora Associada de Gás S.A. - TAG"/>
    <s v="Galp Energia Brasil S.A."/>
    <s v="16.974.249/0001-38"/>
    <s v="Extraordinário"/>
    <s v="Saída"/>
    <s v="Trimestral"/>
    <d v="2022-10-24T00:00:00"/>
    <d v="2022-12-31T00:00:00"/>
    <n v="1"/>
    <s v="BA4"/>
    <s v="Rio de Janeiro/RJ"/>
    <d v="2022-10-21T00:00:00"/>
    <n v="2583057"/>
    <x v="3"/>
    <d v="2022-11-04T00:00:00"/>
  </r>
  <r>
    <s v="2023.0065.03.04.99.99"/>
    <n v="65"/>
    <s v="Transportadora Gasoduto Bolívia-Brasil S.A. - TBG"/>
    <s v="Tradener Ltda"/>
    <s v="02.691.745/0001-70"/>
    <s v="Acordo-quadro (&quot;Master&quot;)"/>
    <s v="Acordo-quadro (&quot;Master&quot;)"/>
    <s v="N/A"/>
    <d v="2022-02-24T00:00:00"/>
    <d v="2022-12-31T00:00:00"/>
    <s v="N/A"/>
    <s v="N/A"/>
    <s v="Rio de Janeiro/RJ"/>
    <d v="2022-02-24T00:00:00"/>
    <n v="2037403"/>
    <x v="2"/>
    <d v="2022-03-21T00:00:00"/>
  </r>
  <r>
    <s v="2023.0066.03.04.99.99"/>
    <n v="66"/>
    <s v="Transportadora Gasoduto Bolívia-Brasil S.A. - TBG"/>
    <s v="Petroleo Brasileiro S.A. - PETROBRAS"/>
    <s v="33.000.167/0001-01"/>
    <s v="Acordo-quadro (&quot;Master&quot;)"/>
    <s v="Acordo-quadro (&quot;Master&quot;)"/>
    <s v="N/A"/>
    <d v="2021-12-15T00:00:00"/>
    <d v="2022-12-31T00:00:00"/>
    <s v="N/A"/>
    <s v="N/A"/>
    <s v="Rio de Janeiro/RJ"/>
    <d v="2021-12-15T00:00:00"/>
    <n v="1858728"/>
    <x v="15"/>
    <d v="2021-12-22T00:00:00"/>
  </r>
  <r>
    <s v="2023.0067.03.03.03.04"/>
    <n v="67"/>
    <s v="Transportadora Associada de Gás S.A. - TAG"/>
    <s v="Galp Energia Brasil S.A."/>
    <s v="16.974.249/0001-38"/>
    <s v="Extraordinário"/>
    <s v="Saída"/>
    <s v="Mensal"/>
    <d v="2023-02-01T00:00:00"/>
    <d v="2023-02-28T00:00:00"/>
    <n v="23"/>
    <s v="RN1"/>
    <s v="Rio de Janeiro/RJ"/>
    <d v="2023-02-01T00:00:00"/>
    <n v="2796436"/>
    <x v="3"/>
    <d v="2023-02-02T00:00:00"/>
  </r>
  <r>
    <s v="2023.0068.03.03.03.02"/>
    <n v="68"/>
    <s v="Transportadora Associada de Gás S.A. - TAG"/>
    <s v="Galp Energia Brasil S.A."/>
    <s v="16.974.249/0001-38"/>
    <s v="Extraordinário"/>
    <s v="Saída"/>
    <s v="Anual"/>
    <d v="2023-01-01T00:00:00"/>
    <d v="2023-12-31T00:00:00"/>
    <n v="50"/>
    <s v="ES1"/>
    <s v="Rio de Janeiro/RJ"/>
    <d v="2022-12-12T00:00:00"/>
    <n v="2733915"/>
    <x v="3"/>
    <d v="2023-01-06T00:00:00"/>
  </r>
  <r>
    <s v="2023.0069.03.03.03.02"/>
    <n v="69"/>
    <s v="Transportadora Associada de Gás S.A. - TAG"/>
    <s v="Galp Energia Brasil S.A."/>
    <s v="16.974.249/0001-38"/>
    <s v="Extraordinário"/>
    <s v="Saída"/>
    <s v="Anual"/>
    <d v="2023-01-01T00:00:00"/>
    <d v="2023-12-31T00:00:00"/>
    <n v="50"/>
    <s v="ES2"/>
    <s v="Rio de Janeiro/RJ"/>
    <d v="2022-12-12T00:00:00"/>
    <n v="2733915"/>
    <x v="3"/>
    <d v="2023-01-06T00:00:00"/>
  </r>
  <r>
    <s v="2023.0070.03.03.03.02"/>
    <n v="70"/>
    <s v="Transportadora Associada de Gás S.A. - TAG"/>
    <s v="Galp Energia Brasil S.A."/>
    <s v="16.974.249/0001-38"/>
    <s v="Extraordinário"/>
    <s v="Saída"/>
    <s v="Anual"/>
    <d v="2023-01-01T00:00:00"/>
    <d v="2023-12-31T00:00:00"/>
    <n v="40"/>
    <s v="SE"/>
    <s v="Rio de Janeiro/RJ"/>
    <d v="2022-12-12T00:00:00"/>
    <n v="2733915"/>
    <x v="3"/>
    <d v="2023-01-06T00:00:00"/>
  </r>
  <r>
    <s v="2023.0071.03.03.02.02"/>
    <n v="71"/>
    <s v="Transportadora Associada de Gás S.A. - TAG"/>
    <s v="Galp Energia Brasil S.A."/>
    <s v="16.974.249/0001-38"/>
    <s v="Extraordinário"/>
    <s v="Entrada"/>
    <s v="Anual"/>
    <d v="2023-01-01T00:00:00"/>
    <d v="2023-12-31T00:00:00"/>
    <n v="1090"/>
    <s v="TECAB"/>
    <s v="Rio de Janeiro/RJ"/>
    <d v="2022-12-12T00:00:00"/>
    <n v="2733915"/>
    <x v="3"/>
    <d v="2023-01-06T00:00:00"/>
  </r>
  <r>
    <s v="2023.0072.03.04.99.99"/>
    <n v="72"/>
    <s v="Transportadora Associada de Gás S.A. - TAG"/>
    <s v="Galp Energia Brasil S.A."/>
    <s v="16.974.249/0001-38"/>
    <s v="Acordo-quadro (&quot;Master&quot;)"/>
    <s v="Acordo-quadro (&quot;Master&quot;)"/>
    <s v="N/A"/>
    <d v="2022-11-25T00:00:00"/>
    <d v="2023-12-31T00:00:00"/>
    <s v="N/A"/>
    <s v="N/A"/>
    <s v="Rio de Janeiro/RJ"/>
    <d v="2022-11-25T00:00:00"/>
    <n v="2733915"/>
    <x v="3"/>
    <d v="2023-01-06T00:00:00"/>
  </r>
  <r>
    <s v="2023.0073.03.03.03.02"/>
    <n v="73"/>
    <s v="Transportadora Associada de Gás S.A. - TAG"/>
    <s v="Galp Energia Brasil S.A."/>
    <s v="16.974.249/0001-38"/>
    <s v="Extraordinário"/>
    <s v="Saída"/>
    <s v="Anual"/>
    <d v="2023-01-11T00:00:00"/>
    <d v="2023-12-31T00:00:00"/>
    <n v="1"/>
    <s v="RN1"/>
    <s v="Rio de Janeiro/RJ"/>
    <d v="2023-01-11T00:00:00"/>
    <n v="2756547"/>
    <x v="3"/>
    <d v="2023-01-17T00:00:00"/>
  </r>
  <r>
    <s v="2023.0074.03.03.02.02"/>
    <n v="74"/>
    <s v="Transportadora Associada de Gás S.A. - TAG"/>
    <s v="Origem Energia S.A."/>
    <s v="32.021.201/0001-61"/>
    <s v="Extraordinário"/>
    <s v="Entrada"/>
    <s v="Anual"/>
    <d v="2023-01-01T00:00:00"/>
    <d v="2023-12-31T00:00:00"/>
    <n v="60"/>
    <s v="Pojuca II"/>
    <s v="Rio de Janeiro/RJ"/>
    <d v="2022-12-23T00:00:00"/>
    <n v="2733980"/>
    <x v="17"/>
    <d v="2023-01-06T00:00:00"/>
  </r>
  <r>
    <s v="2023.0075.03.04.99.99"/>
    <n v="75"/>
    <s v="Transportadora Associada de Gás S.A. - TAG"/>
    <s v="Origem Energia S.A."/>
    <s v="32.021.201/0001-61"/>
    <s v="Acordo-quadro (&quot;Master&quot;)"/>
    <s v="Acordo-quadro (&quot;Master&quot;)"/>
    <s v="N/A"/>
    <d v="2022-12-12T00:00:00"/>
    <d v="2023-12-31T00:00:00"/>
    <s v="N/A"/>
    <s v="N/A"/>
    <s v="Rio de Janeiro/RJ"/>
    <d v="2022-12-12T00:00:00"/>
    <n v="2733980"/>
    <x v="17"/>
    <d v="2023-01-06T00:00:00"/>
  </r>
  <r>
    <s v="2023.0076.03.03.03.02"/>
    <n v="76"/>
    <s v="Transportadora Associada de Gás S.A. - TAG"/>
    <s v="Petroleo Brasileiro S.A. - PETROBRAS"/>
    <s v="33.000.167/0001-01"/>
    <s v="Extraordinário"/>
    <s v="Saída"/>
    <s v="Anual"/>
    <d v="2023-01-01T00:00:00"/>
    <d v="2023-12-31T00:00:00"/>
    <n v="490"/>
    <s v="ES3"/>
    <s v="Rio de Janeiro/RJ"/>
    <d v="2022-12-14T00:00:00"/>
    <n v="2734066"/>
    <x v="18"/>
    <d v="2023-01-06T00:00:00"/>
  </r>
  <r>
    <s v="2023.0077.03.04.99.99"/>
    <n v="77"/>
    <s v="Transportadora Associada de Gás S.A. - TAG"/>
    <s v="Petroleo Brasileiro S.A. - PETROBRAS"/>
    <s v="33.000.167/0001-01"/>
    <s v="Acordo-quadro (&quot;Master&quot;)"/>
    <s v="Acordo-quadro (&quot;Master&quot;)"/>
    <s v="N/A"/>
    <d v="2022-11-25T00:00:00"/>
    <d v="2023-12-31T00:00:00"/>
    <s v="N/A"/>
    <s v="N/A"/>
    <s v="Rio de Janeiro/RJ"/>
    <d v="2022-11-25T00:00:00"/>
    <n v="2734066"/>
    <x v="18"/>
    <d v="2023-01-06T00:00:00"/>
  </r>
  <r>
    <s v="2023.0078.03.02.02.03"/>
    <n v="78"/>
    <s v="Transportadora Associada de Gás S.A. - TAG"/>
    <s v="Petromais Global Exploração e Produção S.A."/>
    <s v="34.186.669/0001-31"/>
    <s v="Interruptível"/>
    <s v="Entrada"/>
    <s v="Trimestral"/>
    <d v="2022-08-02T00:00:00"/>
    <d v="2023-12-31T00:00:00"/>
    <n v="1"/>
    <s v="TECAB"/>
    <s v="Rio de Janeiro/RJ"/>
    <d v="2022-08-01T00:00:00"/>
    <n v="2399217"/>
    <x v="19"/>
    <d v="2022-08-18T00:00:00"/>
  </r>
  <r>
    <s v="2023.0079.03.03.03.04"/>
    <n v="79"/>
    <s v="Transportadora Associada de Gás S.A. - TAG"/>
    <s v="Galp Energia Brasil S.A."/>
    <s v="16.974.249/0001-38"/>
    <s v="Extraordinário"/>
    <s v="Saída"/>
    <s v="Mensal"/>
    <d v="2023-06-01T00:00:00"/>
    <d v="2023-06-30T00:00:00"/>
    <n v="260"/>
    <s v="ES2"/>
    <s v="Rio de Janeiro/RJ"/>
    <d v="2023-06-01T00:00:00"/>
    <n v="3136926"/>
    <x v="3"/>
    <d v="2023-06-12T00:00:00"/>
  </r>
  <r>
    <s v="2023.0080.03.03.03.03"/>
    <n v="80"/>
    <s v="Transportadora Associada de Gás S.A. - TAG"/>
    <s v="Shell Energy do Brasil Gas Ltda."/>
    <s v="00.150.046/0001-97"/>
    <s v="Extraordinário"/>
    <s v="Saída"/>
    <s v="Trimestral"/>
    <d v="2022-09-01T00:00:00"/>
    <d v="2022-12-31T00:00:00"/>
    <n v="1"/>
    <s v="CE1"/>
    <s v="Rio de Janeiro/RJ"/>
    <d v="2022-08-25T00:00:00"/>
    <n v="2422143"/>
    <x v="5"/>
    <d v="2022-08-30T00:00:00"/>
  </r>
  <r>
    <s v="2023.0081.02.04.99.99"/>
    <n v="81"/>
    <s v="Nova Transportadora do Sudeste S.A. - NTS"/>
    <s v="GAS BRIDGE COMERCIALIZADORA S.A."/>
    <s v="33.458.723/0001-98"/>
    <s v="Acordo-quadro (&quot;Master&quot;)"/>
    <s v="Acordo-quadro (&quot;Master&quot;)"/>
    <s v="N/A"/>
    <d v="2023-02-28T00:00:00"/>
    <d v="2023-12-31T00:00:00"/>
    <s v="N/A"/>
    <s v="N/A"/>
    <s v="Rio de Janeiro/RJ"/>
    <d v="2023-02-28T00:00:00"/>
    <n v="2874942"/>
    <x v="1"/>
    <d v="2023-03-07T00:00:00"/>
  </r>
  <r>
    <s v="2023.0082.02.04.99.99"/>
    <n v="82"/>
    <s v="Nova Transportadora do Sudeste S.A. - NTS"/>
    <s v="CDGN LOGÍSTICA S.A."/>
    <s v="05.484.996/0001-71"/>
    <s v="Acordo-quadro (&quot;Master&quot;)"/>
    <s v="Acordo-quadro (&quot;Master&quot;)"/>
    <s v="N/A"/>
    <d v="2023-01-30T00:00:00"/>
    <d v="2023-12-31T00:00:00"/>
    <s v="N/A"/>
    <s v="N/A"/>
    <s v="Rio de Janeiro/RJ"/>
    <d v="2023-01-30T00:00:00"/>
    <n v="2812183"/>
    <x v="1"/>
    <d v="2023-02-09T00:00:00"/>
  </r>
  <r>
    <s v="2023.0083.01.04.99.99"/>
    <n v="83"/>
    <s v="Transportadora Gasoduto Bolívia-Brasil S.A. - TBG"/>
    <s v="NFE Power Latam Participações e Comércio Ltda."/>
    <s v="24.360.766/0001-45"/>
    <s v="Acordo-quadro (&quot;Master&quot;)"/>
    <s v="Acordo-quadro (&quot;Master&quot;)"/>
    <s v="N/A"/>
    <d v="2021-12-13T00:00:00"/>
    <d v="2022-12-31T00:00:00"/>
    <s v="N/A"/>
    <s v="N/A"/>
    <s v="Rio de Janeiro/RJ"/>
    <d v="2021-12-13T00:00:00"/>
    <s v="1858730"/>
    <x v="15"/>
    <d v="2021-12-22T00:00:00"/>
  </r>
  <r>
    <s v="2023.0084.02.02.03.98"/>
    <n v="84"/>
    <s v="Nova Transportadora do Sudeste S.A. - NTS"/>
    <s v="Galp Energia Brasil S.A."/>
    <s v="16.974.249/0001-38"/>
    <s v="Interruptível"/>
    <s v="Saída"/>
    <s v="Outro"/>
    <d v="2022-07-11T00:00:00"/>
    <d v="2022-12-31T00:00:00"/>
    <n v="300"/>
    <s v="Replan"/>
    <s v="Rio de Janeiro/RJ"/>
    <d v="2022-07-11T00:00:00"/>
    <n v="2329098"/>
    <x v="9"/>
    <d v="2022-07-14T00:00:00"/>
  </r>
  <r>
    <s v="2023.0085.03.04.99.99"/>
    <n v="85"/>
    <s v="Transportadora Gasoduto Bolívia-Brasil S.A. - TBG"/>
    <s v="GAS BRIDGE COMERCIALIZADORA S.A."/>
    <s v="33.458.723/0001-98"/>
    <s v="Acordo-quadro (&quot;Master&quot;)"/>
    <s v="Acordo-quadro (&quot;Master&quot;)"/>
    <s v="N/A"/>
    <d v="2022-01-11T00:00:00"/>
    <d v="2022-12-31T00:00:00"/>
    <s v="N/A"/>
    <s v="N/A"/>
    <s v="Rio de Janeiro/RJ"/>
    <d v="2022-01-11T00:00:00"/>
    <s v="1893269"/>
    <x v="15"/>
    <d v="2022-01-12T00:00:00"/>
  </r>
  <r>
    <s v="2023.0086.02.02.02.98"/>
    <n v="86"/>
    <s v="Nova Transportadora do Sudeste S.A. - NTS"/>
    <s v="Galp Energia Brasil S.A."/>
    <s v="16.974.249/0001-38"/>
    <s v="Interruptível"/>
    <s v="Entrada"/>
    <s v="Outro"/>
    <d v="2022-07-11T00:00:00"/>
    <d v="2022-12-31T00:00:00"/>
    <n v="300"/>
    <s v="UTGCA-SP"/>
    <s v="Rio de Janeiro/RJ"/>
    <d v="2022-07-11T00:00:00"/>
    <n v="2329097"/>
    <x v="11"/>
    <d v="2022-07-14T00:00:00"/>
  </r>
  <r>
    <s v="2023.0087.03.03.03.02"/>
    <n v="87"/>
    <s v="Transportadora Associada de Gás S.A. - TAG"/>
    <s v="Origem Energia Alagoas S.A."/>
    <s v="34.186.669/0001-31"/>
    <s v="Extraordinário"/>
    <s v="Saída"/>
    <s v="Anual"/>
    <d v="2023-01-01T00:00:00"/>
    <d v="2023-12-31T00:00:00"/>
    <n v="100"/>
    <s v="AL"/>
    <s v="Rio de Janeiro/RJ"/>
    <d v="2022-12-23T00:00:00"/>
    <n v="2734134"/>
    <x v="19"/>
    <d v="2023-01-06T00:00:00"/>
  </r>
  <r>
    <s v="2023.0088.03.03.02.02"/>
    <n v="88"/>
    <s v="Transportadora Associada de Gás S.A. - TAG"/>
    <s v="Origem Energia Alagoas S.A."/>
    <s v="34.186.669/0001-31"/>
    <s v="Extraordinário"/>
    <s v="Entrada"/>
    <s v="Anual"/>
    <d v="2023-01-01T00:00:00"/>
    <d v="2023-12-31T00:00:00"/>
    <n v="300"/>
    <s v="Marechal Deodoro"/>
    <s v="Rio de Janeiro/RJ"/>
    <d v="2022-12-23T00:00:00"/>
    <n v="2734134"/>
    <x v="19"/>
    <d v="2023-01-06T00:00:00"/>
  </r>
  <r>
    <s v="2023.0089.03.04.99.99"/>
    <n v="89"/>
    <s v="Transportadora Associada de Gás S.A. - TAG"/>
    <s v="Petromais Global Exploração e Produção S.A."/>
    <s v="34.186.669/0001-31"/>
    <s v="Acordo-quadro (&quot;Master&quot;)"/>
    <s v="Acordo-quadro (&quot;Master&quot;)"/>
    <s v="N/A"/>
    <d v="2022-11-28T00:00:00"/>
    <d v="2023-12-31T00:00:00"/>
    <s v="N/A"/>
    <s v="N/A"/>
    <s v="Rio de Janeiro/RJ"/>
    <d v="2022-11-28T00:00:00"/>
    <n v="2734134"/>
    <x v="19"/>
    <d v="2023-01-06T00:00:00"/>
  </r>
  <r>
    <s v="2023.0090.03.03.02.03"/>
    <n v="90"/>
    <s v="Transportadora Associada de Gás S.A. - TAG"/>
    <s v="Shell Energy do Brasil Gas Ltda."/>
    <s v="00.150.046/0001-97"/>
    <s v="Extraordinário"/>
    <s v="Entrada"/>
    <s v="Trimestral"/>
    <d v="2023-04-01T00:00:00"/>
    <d v="2023-06-30T00:00:00"/>
    <n v="1221"/>
    <s v="TECAB"/>
    <s v="Rio de Janeiro/RJ"/>
    <d v="2023-03-22T00:00:00"/>
    <n v="2999888"/>
    <x v="5"/>
    <d v="2023-04-20T00:00:00"/>
  </r>
  <r>
    <s v="2023.0091.03.03.02.04"/>
    <n v="91"/>
    <s v="Transportadora Associada de Gás S.A. - TAG"/>
    <s v="Shell Energy do Brasil Gas Ltda."/>
    <s v="00.150.046/0001-97"/>
    <s v="Extraordinário"/>
    <s v="Entrada"/>
    <s v="Mensal"/>
    <d v="2023-05-01T00:00:00"/>
    <d v="2023-05-31T00:00:00"/>
    <n v="200"/>
    <s v="TECAB"/>
    <s v="Rio de Janeiro/RJ"/>
    <d v="2023-04-28T00:00:00"/>
    <n v="3062751"/>
    <x v="5"/>
    <d v="2023-05-15T00:00:00"/>
  </r>
  <r>
    <s v="2023.0092.03.03.03.98"/>
    <n v="92"/>
    <s v="Transportadora Associada de Gás S.A. - TAG"/>
    <s v="3R CANDEIAS S.A."/>
    <s v="23.018.639/0001-08"/>
    <s v="Extraordinário"/>
    <s v="Saída"/>
    <s v="Outro"/>
    <d v="2023-05-31T00:00:00"/>
    <d v="2023-12-31T00:00:00"/>
    <n v="1"/>
    <s v="BA3"/>
    <s v="Rio de Janeiro/RJ"/>
    <d v="2023-05-30T00:00:00"/>
    <n v="3120412"/>
    <x v="7"/>
    <d v="2023-06-02T00:00:00"/>
  </r>
  <r>
    <s v="2023.0093.03.03.02.02"/>
    <n v="93"/>
    <s v="Transportadora Associada de Gás S.A. - TAG"/>
    <s v="PetroReconcavo"/>
    <s v="03.342.704/0001-30"/>
    <s v="Extraordinário"/>
    <s v="Entrada"/>
    <s v="Anual"/>
    <d v="2023-01-01T00:00:00"/>
    <d v="2023-12-31T00:00:00"/>
    <n v="60"/>
    <s v="Pojuca II"/>
    <s v="Rio de Janeiro/RJ"/>
    <d v="2022-12-15T00:00:00"/>
    <n v="2734214"/>
    <x v="20"/>
    <d v="2023-01-06T00:00:00"/>
  </r>
  <r>
    <s v="2023.0094.03.04.99.99"/>
    <n v="94"/>
    <s v="Transportadora Associada de Gás S.A. - TAG"/>
    <s v="PetroReconcavo"/>
    <s v="03.342.704/0001-30"/>
    <s v="Acordo-quadro (&quot;Master&quot;)"/>
    <s v="Acordo-quadro (&quot;Master&quot;)"/>
    <s v="N/A"/>
    <d v="2022-11-22T00:00:00"/>
    <d v="2023-12-31T00:00:00"/>
    <s v="N/A"/>
    <s v="N/A"/>
    <s v="Rio de Janeiro/RJ"/>
    <d v="2022-11-22T00:00:00"/>
    <n v="2734214"/>
    <x v="20"/>
    <d v="2023-01-06T00:00:00"/>
  </r>
  <r>
    <s v="2023.0095.03.03.02.04"/>
    <n v="95"/>
    <s v="Transportadora Associada de Gás S.A. - TAG"/>
    <s v="Shell Energy do Brasil Gas Ltda."/>
    <s v="00.150.046/0001-97"/>
    <s v="Extraordinário"/>
    <s v="Entrada"/>
    <s v="Mensal"/>
    <d v="2023-04-01T00:00:00"/>
    <d v="2023-04-30T00:00:00"/>
    <n v="338"/>
    <s v="TECAB"/>
    <s v="Rio de Janeiro/RJ"/>
    <d v="2023-03-29T00:00:00"/>
    <n v="2999886"/>
    <x v="5"/>
    <d v="2023-04-20T00:00:00"/>
  </r>
  <r>
    <s v="2023.0096.03.03.03.03"/>
    <n v="96"/>
    <s v="Transportadora Gasoduto Bolívia-Brasil S.A. - TBG"/>
    <s v="COMPANHIA PARANAENSE DE GAS COMPAGAS"/>
    <s v="00.535.681/0001-92"/>
    <s v="Extraordinário"/>
    <s v="Saída"/>
    <s v="Trimestral"/>
    <d v="2023-07-01T00:00:00"/>
    <d v="2023-09-30T00:00:00"/>
    <n v="10"/>
    <s v="PR1"/>
    <s v="Rio de Janeiro/RJ"/>
    <d v="2023-06-22T00:00:00"/>
    <n v="3211004"/>
    <x v="2"/>
    <d v="2023-07-06T00:00:00"/>
  </r>
  <r>
    <s v="2023.0097.03.03.02.04"/>
    <n v="97"/>
    <s v="Transportadora Associada de Gás S.A. - TAG"/>
    <s v="Shell Energy do Brasil Gas Ltda."/>
    <s v="00.150.046/0001-97"/>
    <s v="Extraordinário"/>
    <s v="Entrada"/>
    <s v="Mensal"/>
    <d v="2023-03-01T00:00:00"/>
    <d v="2023-03-31T00:00:00"/>
    <n v="580"/>
    <s v="TECAB"/>
    <s v="Rio de Janeiro/RJ"/>
    <d v="2023-02-28T00:00:00"/>
    <n v="2999885"/>
    <x v="5"/>
    <d v="2023-04-20T00:00:00"/>
  </r>
  <r>
    <s v="2023.0098.03.04.99.99"/>
    <n v="98"/>
    <s v="Transportadora Gasoduto Bolívia-Brasil S.A. - TBG"/>
    <s v="Proquigel Química S.A."/>
    <s v="27.515.154/0011-44"/>
    <s v="Acordo-quadro (&quot;Master&quot;)"/>
    <s v="Acordo-quadro (&quot;Master&quot;)"/>
    <s v="N/A"/>
    <d v="2023-05-23T00:00:00"/>
    <d v="2023-12-31T00:00:00"/>
    <s v="N/A"/>
    <s v="N/A"/>
    <s v="Rio de Janeiro/RJ"/>
    <d v="2023-06-29T00:00:00"/>
    <n v="3211005"/>
    <x v="2"/>
    <d v="2023-07-06T00:00:00"/>
  </r>
  <r>
    <s v="2023.0099.03.03.02.05"/>
    <n v="99"/>
    <s v="Transportadora Gasoduto Bolívia-Brasil S.A. - TBG"/>
    <s v="Galp Energia Brasil S.A."/>
    <s v="16.974.249/0001-38"/>
    <s v="Extraordinário"/>
    <s v="Entrada"/>
    <s v="Diário"/>
    <d v="2023-05-14T00:00:00"/>
    <d v="2023-05-14T00:00:00"/>
    <n v="100"/>
    <s v="Emed Gascar"/>
    <s v="Rio de Janeiro/RJ"/>
    <d v="2023-05-13T00:00:00"/>
    <n v="3103861"/>
    <x v="2"/>
    <d v="2023-05-26T00:00:00"/>
  </r>
  <r>
    <s v="2023.00100.03.03.02.02"/>
    <n v="100"/>
    <s v="Transportadora Associada de Gás S.A. - TAG"/>
    <s v="Potiguar E&amp;P"/>
    <s v="30.759.670/0001-57"/>
    <s v="Extraordinário"/>
    <s v="Entrada"/>
    <s v="Anual"/>
    <d v="2023-01-01T00:00:00"/>
    <d v="2023-12-31T00:00:00"/>
    <n v="499.99"/>
    <s v="Guamaré"/>
    <s v="Rio de Janeiro/RJ"/>
    <d v="2022-12-15T00:00:00"/>
    <n v="2734346"/>
    <x v="21"/>
    <d v="2023-01-06T00:00:00"/>
  </r>
  <r>
    <s v="2023.00101.03.03.03.02"/>
    <n v="101"/>
    <s v="Transportadora Associada de Gás S.A. - TAG"/>
    <s v="Potiguar E&amp;P"/>
    <s v="30.759.670/0001-57"/>
    <s v="Extraordinário"/>
    <s v="Saída"/>
    <s v="Anual"/>
    <d v="2023-01-01T00:00:00"/>
    <d v="2023-12-31T00:00:00"/>
    <n v="120"/>
    <s v="PB"/>
    <s v="Rio de Janeiro/RJ"/>
    <d v="2022-12-15T00:00:00"/>
    <n v="2734346"/>
    <x v="21"/>
    <d v="2023-01-06T00:00:00"/>
  </r>
  <r>
    <s v="2023.00102.03.03.03.02"/>
    <n v="102"/>
    <s v="Transportadora Associada de Gás S.A. - TAG"/>
    <s v="Potiguar E&amp;P"/>
    <s v="30.759.670/0001-57"/>
    <s v="Extraordinário"/>
    <s v="Saída"/>
    <s v="Anual"/>
    <d v="2023-01-01T00:00:00"/>
    <d v="2023-12-31T00:00:00"/>
    <n v="203"/>
    <s v="RN1"/>
    <s v="Rio de Janeiro/RJ"/>
    <d v="2022-12-15T00:00:00"/>
    <n v="2734346"/>
    <x v="21"/>
    <d v="2023-01-06T00:00:00"/>
  </r>
  <r>
    <s v="2023.00103.03.03.03.02"/>
    <n v="103"/>
    <s v="Transportadora Associada de Gás S.A. - TAG"/>
    <s v="Potiguar E&amp;P"/>
    <s v="30.759.670/0001-57"/>
    <s v="Extraordinário"/>
    <s v="Saída"/>
    <s v="Anual"/>
    <d v="2023-01-01T00:00:00"/>
    <d v="2023-12-31T00:00:00"/>
    <n v="33"/>
    <s v="RN3"/>
    <s v="Rio de Janeiro/RJ"/>
    <d v="2022-12-15T00:00:00"/>
    <n v="2734346"/>
    <x v="21"/>
    <d v="2023-01-06T00:00:00"/>
  </r>
  <r>
    <s v="2023.00104.03.04.99.99"/>
    <n v="104"/>
    <s v="Transportadora Associada de Gás S.A. - TAG"/>
    <s v="Potiguar E&amp;P"/>
    <s v="30.759.670/0001-57"/>
    <s v="Acordo-quadro (&quot;Master&quot;)"/>
    <s v="Acordo-quadro (&quot;Master&quot;)"/>
    <s v="N/A"/>
    <d v="2022-11-22T00:00:00"/>
    <d v="2023-12-31T00:00:00"/>
    <s v="N/A"/>
    <s v="N/A"/>
    <s v="Rio de Janeiro/RJ"/>
    <d v="2022-11-22T00:00:00"/>
    <n v="2734346"/>
    <x v="21"/>
    <d v="2023-01-06T00:00:00"/>
  </r>
  <r>
    <s v="2023.00105.03.03.03.02"/>
    <n v="105"/>
    <s v="Transportadora Associada de Gás S.A. - TAG"/>
    <s v="Shell Energy do Brasil Gas Ltda."/>
    <s v="00.150.046/0001-97"/>
    <s v="Extraordinário"/>
    <s v="Saída"/>
    <s v="Anual"/>
    <d v="2023-01-01T00:00:00"/>
    <d v="2023-12-31T00:00:00"/>
    <n v="400"/>
    <s v="PE1"/>
    <s v="Rio de Janeiro/RJ"/>
    <d v="2022-12-13T00:00:00"/>
    <n v="2735075"/>
    <x v="22"/>
    <d v="2023-01-06T00:00:00"/>
  </r>
  <r>
    <s v="2023.00106.03.03.03.02"/>
    <n v="106"/>
    <s v="Transportadora Associada de Gás S.A. - TAG"/>
    <s v="Shell Energy do Brasil Gas Ltda."/>
    <s v="00.150.046/0001-97"/>
    <s v="Extraordinário"/>
    <s v="Saída"/>
    <s v="Anual"/>
    <d v="2023-01-01T00:00:00"/>
    <d v="2023-12-31T00:00:00"/>
    <n v="600"/>
    <s v="PE2"/>
    <s v="Rio de Janeiro/RJ"/>
    <d v="2022-12-12T00:00:00"/>
    <n v="2735075"/>
    <x v="22"/>
    <m/>
  </r>
  <r>
    <s v="2023.00107.03.03.02.02"/>
    <n v="107"/>
    <s v="Transportadora Associada de Gás S.A. - TAG"/>
    <s v="Shell Energy do Brasil Gas Ltda."/>
    <s v="00.150.046/0001-97"/>
    <s v="Extraordinário"/>
    <s v="Entrada"/>
    <s v="Anual"/>
    <d v="2023-01-01T00:00:00"/>
    <d v="2023-12-31T00:00:00"/>
    <n v="1900"/>
    <s v="TECAB"/>
    <s v="Rio de Janeiro/RJ"/>
    <d v="2022-12-12T00:00:00"/>
    <n v="2735075"/>
    <x v="22"/>
    <m/>
  </r>
  <r>
    <s v="2023.00108.03.04.99.99"/>
    <n v="108"/>
    <s v="Transportadora Associada de Gás S.A. - TAG"/>
    <s v="Shell Energy do Brasil Gas Ltda."/>
    <s v="00.150.046/0001-97"/>
    <s v="Acordo-quadro (&quot;Master&quot;)"/>
    <s v="Acordo-quadro (&quot;Master&quot;)"/>
    <s v="N/A"/>
    <d v="2022-11-18T00:00:00"/>
    <d v="2023-12-31T00:00:00"/>
    <s v="N/A"/>
    <s v="N/A"/>
    <s v="Rio de Janeiro/RJ"/>
    <d v="2022-11-18T00:00:00"/>
    <n v="2735075"/>
    <x v="22"/>
    <m/>
  </r>
  <r>
    <s v="2023.00109.03.03.02.04"/>
    <n v="109"/>
    <s v="Transportadora Associada de Gás S.A. - TAG"/>
    <s v="Shell Energy do Brasil Gas Ltda."/>
    <s v="00.150.046/0001-97"/>
    <s v="Extraordinário"/>
    <s v="Entrada"/>
    <s v="Mensal"/>
    <d v="2023-01-01T00:00:00"/>
    <d v="2023-01-31T00:00:00"/>
    <n v="343"/>
    <s v="TECAB"/>
    <s v="Rio de Janeiro/RJ"/>
    <d v="2022-12-20T00:00:00"/>
    <n v="2735075"/>
    <x v="22"/>
    <m/>
  </r>
  <r>
    <s v="2023.00110.03.03.02.03"/>
    <n v="110"/>
    <s v="Transportadora Associada de Gás S.A. - TAG"/>
    <s v="Shell Energy do Brasil Gas Ltda."/>
    <s v="00.150.046/0001-97"/>
    <s v="Extraordinário"/>
    <s v="Entrada"/>
    <s v="Trimestral"/>
    <d v="2023-01-01T00:00:00"/>
    <d v="2023-03-31T00:00:00"/>
    <n v="1025"/>
    <s v="TECAB"/>
    <s v="Rio de Janeiro/RJ"/>
    <d v="2022-12-12T00:00:00"/>
    <n v="2735075"/>
    <x v="22"/>
    <m/>
  </r>
  <r>
    <s v="2023.00111.03.03.02.04"/>
    <n v="111"/>
    <s v="Transportadora Associada de Gás S.A. - TAG"/>
    <s v="Shell Energy do Brasil Gas Ltda."/>
    <s v="00.150.046/0001-97"/>
    <s v="Extraordinário"/>
    <s v="Entrada"/>
    <s v="Mensal"/>
    <d v="2023-06-01T00:00:00"/>
    <d v="2023-06-01T00:00:00"/>
    <n v="200"/>
    <s v="TECAB"/>
    <s v="Rio de Janeiro/RJ"/>
    <d v="2023-05-26T00:00:00"/>
    <n v="3120308"/>
    <x v="5"/>
    <m/>
  </r>
  <r>
    <s v="2023.00112.03.03.02.03"/>
    <n v="112"/>
    <s v="Transportadora Associada de Gás S.A. - TAG"/>
    <s v="Shell Energy do Brasil Gas Ltda."/>
    <s v="00.150.046/0001-97"/>
    <s v="Extraordinário"/>
    <s v="Entrada"/>
    <s v="Trimestral"/>
    <d v="2023-07-01T00:00:00"/>
    <d v="2023-09-30T00:00:00"/>
    <n v="460"/>
    <s v="TECAB"/>
    <s v="Rio de Janeiro/RJ"/>
    <d v="2023-06-28T00:00:00"/>
    <n v="3203175"/>
    <x v="5"/>
    <m/>
  </r>
  <r>
    <s v="2023.00113.03.03.02.03"/>
    <n v="113"/>
    <s v="Transportadora Gasoduto Bolívia-Brasil S.A. - TBG"/>
    <s v="Galp Energia Brasil S.A."/>
    <s v="16.974.249/0001-38"/>
    <s v="Extraordinário"/>
    <s v="Entrada"/>
    <s v="Trimestral"/>
    <d v="2023-10-01T00:00:00"/>
    <d v="2023-12-31T00:00:00"/>
    <n v="160"/>
    <s v="Emed Gascar"/>
    <s v="Rio de Janeiro/RJ"/>
    <d v="2023-05-08T00:00:00"/>
    <n v="3064159"/>
    <x v="2"/>
    <m/>
  </r>
  <r>
    <s v="2023.00114.03.03.02.05"/>
    <n v="114"/>
    <s v="Transportadora Gasoduto Bolívia-Brasil S.A. - TBG"/>
    <s v="Galp Energia Brasil S.A."/>
    <s v="16.974.249/0001-38"/>
    <s v="Extraordinário"/>
    <s v="Entrada"/>
    <s v="Diário"/>
    <d v="2023-05-31T00:00:00"/>
    <d v="2023-05-31T00:00:00"/>
    <n v="100"/>
    <s v="Emed Gascar"/>
    <s v="Rio de Janeiro/RJ"/>
    <d v="2023-05-30T00:00:00"/>
    <n v="3135852"/>
    <x v="2"/>
    <m/>
  </r>
  <r>
    <s v="2023.00115.03.03.03.02"/>
    <n v="115"/>
    <s v="Transportadora Associada de Gás S.A. - TAG"/>
    <s v="Refinaria de Mataripe S.A. "/>
    <s v="41.777.706/0001-41"/>
    <s v="Extraordinário"/>
    <s v="Saída"/>
    <s v="Anual"/>
    <d v="2023-01-01T00:00:00"/>
    <d v="2023-12-31T00:00:00"/>
    <n v="800"/>
    <s v="BA4"/>
    <s v="Rio de Janeiro/RJ"/>
    <d v="2022-12-20T00:00:00"/>
    <n v="2734456"/>
    <x v="13"/>
    <m/>
  </r>
  <r>
    <s v="2023.00116.03.04.99.99"/>
    <n v="116"/>
    <s v="Transportadora Associada de Gás S.A. - TAG"/>
    <s v="Refinaria de Mataripe S.A. "/>
    <s v="41.777.706/0001-41"/>
    <s v="Acordo-quadro (&quot;Master&quot;)"/>
    <s v="Acordo-quadro (&quot;Master&quot;)"/>
    <s v="N/A"/>
    <d v="2022-11-22T00:00:00"/>
    <d v="2023-12-31T00:00:00"/>
    <s v="N/A"/>
    <s v="N/A"/>
    <s v="Rio de Janeiro/RJ"/>
    <d v="2022-11-22T00:00:00"/>
    <n v="2734456"/>
    <x v="13"/>
    <m/>
  </r>
  <r>
    <s v="2023.00117.03.03.03.03"/>
    <n v="117"/>
    <s v="Transportadora Associada de Gás S.A. - TAG"/>
    <s v="Refinaria de Mataripe S.A. "/>
    <s v="41.777.706/0001-41"/>
    <s v="Extraordinário"/>
    <s v="Saída"/>
    <s v="Trimestral"/>
    <d v="2023-01-01T00:00:00"/>
    <d v="2023-03-31T00:00:00"/>
    <n v="250"/>
    <s v="BA4"/>
    <s v="Rio de Janeiro/RJ"/>
    <d v="2022-12-13T00:00:00"/>
    <n v="2734456"/>
    <x v="13"/>
    <m/>
  </r>
  <r>
    <s v="2023.00118.03.03.02.03"/>
    <n v="118"/>
    <s v="Transportadora Gasoduto Bolívia-Brasil S.A. - TBG"/>
    <s v="Galp Energia Brasil S.A."/>
    <s v="16.974.249/0001-38"/>
    <s v="Extraordinário"/>
    <s v="Entrada"/>
    <s v="Trimestral"/>
    <d v="2023-07-01T00:00:00"/>
    <d v="2023-09-30T00:00:00"/>
    <n v="160"/>
    <s v="Emed Gascar"/>
    <s v="Rio de Janeiro/RJ"/>
    <d v="2023-05-08T00:00:00"/>
    <n v="3064159"/>
    <x v="2"/>
    <m/>
  </r>
  <r>
    <s v="2023.00119.03.03.02.05"/>
    <n v="119"/>
    <s v="Transportadora Gasoduto Bolívia-Brasil S.A. - TBG"/>
    <s v="Galp Energia Brasil S.A."/>
    <s v="16.974.249/0001-38"/>
    <s v="Extraordinário"/>
    <s v="Entrada"/>
    <s v="Diário"/>
    <d v="2023-05-13T00:00:00"/>
    <d v="2023-05-13T00:00:00"/>
    <n v="100"/>
    <s v="Emed Gascar"/>
    <s v="Rio de Janeiro/RJ"/>
    <d v="2023-05-12T00:00:00"/>
    <n v="3064159"/>
    <x v="2"/>
    <m/>
  </r>
  <r>
    <s v="2023.00120.03.03.02.05"/>
    <n v="120"/>
    <s v="Transportadora Gasoduto Bolívia-Brasil S.A. - TBG"/>
    <s v="Galp Energia Brasil S.A."/>
    <s v="16.974.249/0001-38"/>
    <s v="Extraordinário"/>
    <s v="Entrada"/>
    <s v="Diário"/>
    <d v="2023-05-12T00:00:00"/>
    <d v="2023-05-12T00:00:00"/>
    <n v="100"/>
    <s v="Emed Gascar"/>
    <s v="Rio de Janeiro/RJ"/>
    <d v="2023-05-11T00:00:00"/>
    <n v="3064159"/>
    <x v="2"/>
    <m/>
  </r>
  <r>
    <s v="2023.00121.03.03.02.05"/>
    <n v="121"/>
    <s v="Transportadora Gasoduto Bolívia-Brasil S.A. - TBG"/>
    <s v="Galp Energia Brasil S.A."/>
    <s v="16.974.249/0001-38"/>
    <s v="Extraordinário"/>
    <s v="Entrada"/>
    <s v="Diário"/>
    <d v="2023-05-11T00:00:00"/>
    <d v="2023-05-11T00:00:00"/>
    <n v="100"/>
    <s v="Emed Gascar"/>
    <s v="Rio de Janeiro/RJ"/>
    <d v="2023-05-10T00:00:00"/>
    <n v="3064159"/>
    <x v="2"/>
    <m/>
  </r>
  <r>
    <s v="2023.00122.03.03.02.05"/>
    <n v="122"/>
    <s v="Transportadora Gasoduto Bolívia-Brasil S.A. - TBG"/>
    <s v="Galp Energia Brasil S.A."/>
    <s v="16.974.249/0001-38"/>
    <s v="Extraordinário"/>
    <s v="Entrada"/>
    <s v="Diário"/>
    <d v="2023-05-10T00:00:00"/>
    <d v="2023-05-10T00:00:00"/>
    <n v="100"/>
    <s v="Emed Gascar"/>
    <s v="Rio de Janeiro/RJ"/>
    <d v="2023-05-09T00:00:00"/>
    <n v="3064159"/>
    <x v="2"/>
    <m/>
  </r>
  <r>
    <s v="2023.00123.03.03.02.04"/>
    <n v="123"/>
    <s v="Transportadora Associada de Gás S.A. - TAG"/>
    <s v="Shell Energy do Brasil Gas Ltda."/>
    <s v="00.150.046/0001-97"/>
    <s v="Extraordinário"/>
    <s v="Entrada"/>
    <s v="Mensal"/>
    <d v="2023-02-01T00:00:00"/>
    <d v="2023-02-28T00:00:00"/>
    <n v="500"/>
    <s v="TECAB"/>
    <s v="Rio de Janeiro/RJ"/>
    <d v="2023-01-13T00:00:00"/>
    <n v="2756565"/>
    <x v="5"/>
    <m/>
  </r>
  <r>
    <s v="2023.00124.03.03.02.05"/>
    <n v="124"/>
    <s v="Transportadora Gasoduto Bolívia-Brasil S.A. - TBG"/>
    <s v="Galp Energia Brasil S.A."/>
    <s v="16.974.249/0001-38"/>
    <s v="Extraordinário"/>
    <s v="Entrada"/>
    <s v="Diário"/>
    <d v="2023-05-26T00:00:00"/>
    <d v="2023-05-26T00:00:00"/>
    <n v="100"/>
    <s v="Emed Gascar"/>
    <s v="Rio de Janeiro/RJ"/>
    <d v="2023-05-25T00:00:00"/>
    <n v="3135847"/>
    <x v="2"/>
    <m/>
  </r>
  <r>
    <s v="2023.00125.03.03.02.05"/>
    <n v="125"/>
    <s v="Transportadora Gasoduto Bolívia-Brasil S.A. - TBG"/>
    <s v="Galp Energia Brasil S.A."/>
    <s v="16.974.249/0001-38"/>
    <s v="Extraordinário"/>
    <s v="Entrada"/>
    <s v="Diário"/>
    <d v="2023-05-25T00:00:00"/>
    <d v="2023-05-25T00:00:00"/>
    <n v="100"/>
    <s v="Emed Gascar"/>
    <s v="Rio de Janeiro/RJ"/>
    <d v="2023-05-24T00:00:00"/>
    <n v="3103861"/>
    <x v="2"/>
    <m/>
  </r>
  <r>
    <s v="2023.00126.03.03.02.05"/>
    <n v="126"/>
    <s v="Transportadora Gasoduto Bolívia-Brasil S.A. - TBG"/>
    <s v="Galp Energia Brasil S.A."/>
    <s v="16.974.249/0001-38"/>
    <s v="Extraordinário"/>
    <s v="Entrada"/>
    <s v="Diário"/>
    <d v="2023-05-29T00:00:00"/>
    <d v="2023-05-29T00:00:00"/>
    <n v="100"/>
    <s v="Emed Gascar"/>
    <s v="Rio de Janeiro/RJ"/>
    <d v="2023-05-28T00:00:00"/>
    <n v="3135850"/>
    <x v="2"/>
    <m/>
  </r>
  <r>
    <s v="2023.00127.03.03.02.05"/>
    <n v="127"/>
    <s v="Transportadora Gasoduto Bolívia-Brasil S.A. - TBG"/>
    <s v="Galp Energia Brasil S.A."/>
    <s v="16.974.249/0001-38"/>
    <s v="Extraordinário"/>
    <s v="Entrada"/>
    <s v="Diário"/>
    <d v="2023-05-30T00:00:00"/>
    <d v="2023-05-30T00:00:00"/>
    <n v="100"/>
    <s v="Emed Gascar"/>
    <s v="Rio de Janeiro/RJ"/>
    <d v="2023-05-29T00:00:00"/>
    <n v="3135851"/>
    <x v="2"/>
    <m/>
  </r>
  <r>
    <s v="2023.00128.03.03.02.05"/>
    <n v="128"/>
    <s v="Transportadora Gasoduto Bolívia-Brasil S.A. - TBG"/>
    <s v="Galp Energia Brasil S.A."/>
    <s v="16.974.249/0001-38"/>
    <s v="Extraordinário"/>
    <s v="Entrada"/>
    <s v="Diário"/>
    <d v="2023-05-28T00:00:00"/>
    <d v="2023-05-28T00:00:00"/>
    <n v="100"/>
    <s v="Emed Gascar"/>
    <s v="Rio de Janeiro/RJ"/>
    <d v="2023-05-27T00:00:00"/>
    <n v="3135849"/>
    <x v="2"/>
    <m/>
  </r>
  <r>
    <s v="2023.00129.03.03.02.05"/>
    <n v="129"/>
    <s v="Transportadora Gasoduto Bolívia-Brasil S.A. - TBG"/>
    <s v="Galp Energia Brasil S.A."/>
    <s v="16.974.249/0001-38"/>
    <s v="Extraordinário"/>
    <s v="Entrada"/>
    <s v="Diário"/>
    <d v="2023-05-27T00:00:00"/>
    <d v="2023-05-27T00:00:00"/>
    <n v="100"/>
    <s v="Emed Gascar"/>
    <s v="Rio de Janeiro/RJ"/>
    <d v="2023-05-26T00:00:00"/>
    <n v="3135848"/>
    <x v="2"/>
    <m/>
  </r>
  <r>
    <s v="2023.00130.03.03.02.05"/>
    <n v="130"/>
    <s v="Transportadora Gasoduto Bolívia-Brasil S.A. - TBG"/>
    <s v="Galp Energia Brasil S.A."/>
    <s v="16.974.249/0001-38"/>
    <s v="Extraordinário"/>
    <s v="Entrada"/>
    <s v="Diário"/>
    <d v="2023-05-21T00:00:00"/>
    <d v="2023-05-21T00:00:00"/>
    <n v="100"/>
    <s v="Emed Gascar"/>
    <s v="Rio de Janeiro/RJ"/>
    <d v="2023-05-20T00:00:00"/>
    <n v="3103861"/>
    <x v="2"/>
    <m/>
  </r>
  <r>
    <s v="2023.00131.03.03.02.05"/>
    <n v="131"/>
    <s v="Transportadora Gasoduto Bolívia-Brasil S.A. - TBG"/>
    <s v="Galp Energia Brasil S.A."/>
    <s v="16.974.249/0001-38"/>
    <s v="Extraordinário"/>
    <s v="Entrada"/>
    <s v="Diário"/>
    <d v="2023-05-20T00:00:00"/>
    <d v="2023-05-20T00:00:00"/>
    <n v="100"/>
    <s v="Emed Gascar"/>
    <s v="Rio de Janeiro/RJ"/>
    <d v="2023-05-19T00:00:00"/>
    <n v="3103861"/>
    <x v="2"/>
    <m/>
  </r>
  <r>
    <s v="2023.00132.03.03.02.05"/>
    <n v="132"/>
    <s v="Transportadora Gasoduto Bolívia-Brasil S.A. - TBG"/>
    <s v="Galp Energia Brasil S.A."/>
    <s v="16.974.249/0001-38"/>
    <s v="Extraordinário"/>
    <s v="Entrada"/>
    <s v="Diário"/>
    <d v="2023-05-19T00:00:00"/>
    <d v="2023-05-19T00:00:00"/>
    <n v="100"/>
    <s v="Emed Gascar"/>
    <s v="Rio de Janeiro/RJ"/>
    <d v="2023-05-18T00:00:00"/>
    <n v="3103861"/>
    <x v="2"/>
    <m/>
  </r>
  <r>
    <s v="2023.00133.03.03.02.05"/>
    <n v="133"/>
    <s v="Transportadora Gasoduto Bolívia-Brasil S.A. - TBG"/>
    <s v="Galp Energia Brasil S.A."/>
    <s v="16.974.249/0001-38"/>
    <s v="Extraordinário"/>
    <s v="Entrada"/>
    <s v="Diário"/>
    <d v="2023-05-22T00:00:00"/>
    <d v="2023-05-22T00:00:00"/>
    <n v="100"/>
    <s v="Emed Gascar"/>
    <s v="Rio de Janeiro/RJ"/>
    <d v="2023-05-21T00:00:00"/>
    <n v="3103861"/>
    <x v="2"/>
    <m/>
  </r>
  <r>
    <s v="2023.00134.03.03.02.05"/>
    <n v="134"/>
    <s v="Transportadora Gasoduto Bolívia-Brasil S.A. - TBG"/>
    <s v="Galp Energia Brasil S.A."/>
    <s v="16.974.249/0001-38"/>
    <s v="Extraordinário"/>
    <s v="Entrada"/>
    <s v="Diário"/>
    <d v="2023-05-23T00:00:00"/>
    <d v="2023-05-23T00:00:00"/>
    <n v="100"/>
    <s v="Emed Gascar"/>
    <s v="Rio de Janeiro/RJ"/>
    <d v="2023-05-22T00:00:00"/>
    <n v="3103861"/>
    <x v="2"/>
    <m/>
  </r>
  <r>
    <s v="2023.00135.03.03.02.05"/>
    <n v="135"/>
    <s v="Transportadora Gasoduto Bolívia-Brasil S.A. - TBG"/>
    <s v="Galp Energia Brasil S.A."/>
    <s v="16.974.249/0001-38"/>
    <s v="Extraordinário"/>
    <s v="Entrada"/>
    <s v="Diário"/>
    <d v="2023-05-24T00:00:00"/>
    <d v="2023-05-24T00:00:00"/>
    <n v="100"/>
    <s v="Emed Gascar"/>
    <s v="Rio de Janeiro/RJ"/>
    <d v="2023-05-23T00:00:00"/>
    <n v="3103861"/>
    <x v="2"/>
    <m/>
  </r>
  <r>
    <s v="2023.00136.03.03.02.02"/>
    <n v="136"/>
    <s v="Transportadora Associada de Gás S.A. - TAG"/>
    <s v="SPE Miranga"/>
    <s v="40.768.701/0001-90"/>
    <s v="Extraordinário"/>
    <s v="Entrada"/>
    <s v="Anual"/>
    <d v="2023-01-01T00:00:00"/>
    <d v="2023-12-31T00:00:00"/>
    <n v="657"/>
    <s v="Pojuca II"/>
    <s v="Rio de Janeiro/RJ"/>
    <d v="2022-12-13T00:00:00"/>
    <n v="2736128"/>
    <x v="23"/>
    <m/>
  </r>
  <r>
    <s v="2023.00137.03.04.99.99"/>
    <n v="137"/>
    <s v="Transportadora Associada de Gás S.A. - TAG"/>
    <s v="SPE Miranga"/>
    <s v="40.768.701/0001-90"/>
    <s v="Acordo-quadro (&quot;Master&quot;)"/>
    <s v="Acordo-quadro (&quot;Master&quot;)"/>
    <s v="N/A"/>
    <d v="2022-11-24T00:00:00"/>
    <d v="2023-12-31T00:00:00"/>
    <s v="N/A"/>
    <s v="N/A"/>
    <s v="Rio de Janeiro/RJ"/>
    <d v="2022-11-24T00:00:00"/>
    <n v="2736128"/>
    <x v="23"/>
    <m/>
  </r>
  <r>
    <s v="2023.00138.03.03.02.05"/>
    <n v="138"/>
    <s v="Transportadora Gasoduto Bolívia-Brasil S.A. - TBG"/>
    <s v="Galp Energia Brasil S.A."/>
    <s v="16.974.249/0001-38"/>
    <s v="Extraordinário"/>
    <s v="Entrada"/>
    <s v="Diário"/>
    <d v="2023-02-24T00:00:00"/>
    <d v="2023-02-24T00:00:00"/>
    <n v="100"/>
    <s v="Emed Gascar"/>
    <s v="Rio de Janeiro/RJ"/>
    <d v="2023-02-14T00:00:00"/>
    <n v="2866326"/>
    <x v="2"/>
    <m/>
  </r>
  <r>
    <s v="2023.00139.03.03.02.05"/>
    <n v="139"/>
    <s v="Transportadora Gasoduto Bolívia-Brasil S.A. - TBG"/>
    <s v="Galp Energia Brasil S.A."/>
    <s v="16.974.249/0001-38"/>
    <s v="Extraordinário"/>
    <s v="Entrada"/>
    <s v="Diário"/>
    <d v="2023-02-25T00:00:00"/>
    <d v="2023-02-25T00:00:00"/>
    <n v="95"/>
    <s v="Emed Gascar"/>
    <s v="Rio de Janeiro/RJ"/>
    <d v="2023-02-14T00:00:00"/>
    <n v="2866326"/>
    <x v="2"/>
    <m/>
  </r>
  <r>
    <s v="2023.00140.03.03.02.05"/>
    <n v="140"/>
    <s v="Transportadora Gasoduto Bolívia-Brasil S.A. - TBG"/>
    <s v="Galp Energia Brasil S.A."/>
    <s v="16.974.249/0001-38"/>
    <s v="Extraordinário"/>
    <s v="Entrada"/>
    <s v="Diário"/>
    <d v="2023-02-26T00:00:00"/>
    <d v="2023-02-26T00:00:00"/>
    <n v="95"/>
    <s v="Emed Gascar"/>
    <s v="Rio de Janeiro/RJ"/>
    <d v="2023-02-14T00:00:00"/>
    <n v="2866326"/>
    <x v="2"/>
    <m/>
  </r>
  <r>
    <s v="2023.00141.03.03.02.05"/>
    <n v="141"/>
    <s v="Transportadora Gasoduto Bolívia-Brasil S.A. - TBG"/>
    <s v="Galp Energia Brasil S.A."/>
    <s v="16.974.249/0001-38"/>
    <s v="Extraordinário"/>
    <s v="Entrada"/>
    <s v="Diário"/>
    <d v="2023-02-27T00:00:00"/>
    <d v="2023-02-27T00:00:00"/>
    <n v="100"/>
    <s v="Emed Gascar"/>
    <s v="Rio de Janeiro/RJ"/>
    <d v="2023-02-14T00:00:00"/>
    <n v="2866326"/>
    <x v="2"/>
    <m/>
  </r>
  <r>
    <s v="2023.00142.03.03.02.05"/>
    <n v="142"/>
    <s v="Transportadora Gasoduto Bolívia-Brasil S.A. - TBG"/>
    <s v="Galp Energia Brasil S.A."/>
    <s v="16.974.249/0001-38"/>
    <s v="Extraordinário"/>
    <s v="Entrada"/>
    <s v="Diário"/>
    <d v="2023-02-28T00:00:00"/>
    <d v="2023-02-28T00:00:00"/>
    <n v="100"/>
    <s v="Emed Gascar"/>
    <s v="Rio de Janeiro/RJ"/>
    <d v="2023-02-14T00:00:00"/>
    <n v="2866326"/>
    <x v="2"/>
    <m/>
  </r>
  <r>
    <s v="2023.00143.03.03.02.05"/>
    <n v="143"/>
    <s v="Transportadora Gasoduto Bolívia-Brasil S.A. - TBG"/>
    <s v="Galp Energia Brasil S.A."/>
    <s v="16.974.249/0001-38"/>
    <s v="Extraordinário"/>
    <s v="Entrada"/>
    <s v="Diário"/>
    <d v="2023-02-21T00:00:00"/>
    <d v="2023-02-21T00:00:00"/>
    <n v="845"/>
    <s v="Emed Gascar"/>
    <s v="Rio de Janeiro/RJ"/>
    <d v="2023-02-20T00:00:00"/>
    <n v="2866326"/>
    <x v="2"/>
    <m/>
  </r>
  <r>
    <s v="2023.00144.03.03.02.05"/>
    <n v="144"/>
    <s v="Transportadora Gasoduto Bolívia-Brasil S.A. - TBG"/>
    <s v="Galp Energia Brasil S.A."/>
    <s v="16.974.249/0001-38"/>
    <s v="Extraordinário"/>
    <s v="Entrada"/>
    <s v="Diário"/>
    <d v="2023-02-22T00:00:00"/>
    <d v="2023-02-22T00:00:00"/>
    <n v="840"/>
    <s v="Emed Gascar"/>
    <s v="Rio de Janeiro/RJ"/>
    <d v="2023-02-21T00:00:00"/>
    <n v="2866326"/>
    <x v="2"/>
    <m/>
  </r>
  <r>
    <s v="2023.00145.03.03.02.05"/>
    <n v="145"/>
    <s v="Transportadora Gasoduto Bolívia-Brasil S.A. - TBG"/>
    <s v="Galp Energia Brasil S.A."/>
    <s v="16.974.249/0001-38"/>
    <s v="Extraordinário"/>
    <s v="Entrada"/>
    <s v="Diário"/>
    <d v="2023-02-23T00:00:00"/>
    <d v="2023-02-23T00:00:00"/>
    <n v="840"/>
    <s v="Emed Gascar"/>
    <s v="Rio de Janeiro/RJ"/>
    <d v="2023-02-22T00:00:00"/>
    <n v="2866326"/>
    <x v="2"/>
    <m/>
  </r>
  <r>
    <s v="2023.00146.03.03.02.05"/>
    <n v="146"/>
    <s v="Transportadora Gasoduto Bolívia-Brasil S.A. - TBG"/>
    <s v="Galp Energia Brasil S.A."/>
    <s v="16.974.249/0001-38"/>
    <s v="Extraordinário"/>
    <s v="Entrada"/>
    <s v="Diário"/>
    <d v="2023-02-24T00:00:00"/>
    <d v="2023-02-24T00:00:00"/>
    <n v="840"/>
    <s v="Emed Gascar"/>
    <s v="Rio de Janeiro/RJ"/>
    <d v="2023-02-23T00:00:00"/>
    <n v="2866326"/>
    <x v="2"/>
    <m/>
  </r>
  <r>
    <s v="2023.00147.03.04.99.99"/>
    <n v="147"/>
    <s v="Transportadora Gasoduto Bolívia-Brasil S.A. - TBG"/>
    <s v="Shell Energy do Brasil Gas Ltda."/>
    <s v="00.150.046/0001-97"/>
    <s v="Acordo-quadro (&quot;Master&quot;)"/>
    <s v="Acordo-quadro (&quot;Master&quot;)"/>
    <s v="N/A"/>
    <d v="2023-02-09T00:00:00"/>
    <d v="2023-12-31T00:00:00"/>
    <s v="N/A"/>
    <s v="N/A"/>
    <s v="Rio de Janeiro/RJ"/>
    <d v="2023-02-09T00:00:00"/>
    <n v="2866246"/>
    <x v="2"/>
    <m/>
  </r>
  <r>
    <s v="2023.00148.03.04.99.99"/>
    <n v="148"/>
    <s v="Transportadora Gasoduto Bolívia-Brasil S.A. - TBG"/>
    <s v="GAS BRIDGE COMERCIALIZADORA S.A."/>
    <s v="33.458.723/0001-98"/>
    <s v="Acordo-quadro (&quot;Master&quot;)"/>
    <s v="Acordo-quadro (&quot;Master&quot;)"/>
    <s v="N/A"/>
    <d v="2023-02-14T00:00:00"/>
    <d v="2023-12-31T00:00:00"/>
    <s v="N/A"/>
    <s v="N/A"/>
    <s v="Rio de Janeiro/RJ"/>
    <d v="2023-02-14T00:00:00"/>
    <n v="2866247"/>
    <x v="2"/>
    <m/>
  </r>
  <r>
    <s v="2023.00149.02.03.03.05"/>
    <n v="149"/>
    <s v="Nova Transportadora do Sudeste S.A. - NTS"/>
    <s v="Galp Energia Brasil S.A."/>
    <s v="16.974.249/0001-38"/>
    <s v="Extraordinário"/>
    <s v="Saída"/>
    <s v="Diário"/>
    <d v="2023-02-21T00:00:00"/>
    <d v="2023-02-21T00:00:00"/>
    <n v="775"/>
    <s v="Replan"/>
    <s v="Rio de Janeiro/RJ"/>
    <d v="2023-02-20T00:00:00"/>
    <n v="2874945"/>
    <x v="1"/>
    <m/>
  </r>
  <r>
    <s v="2023.00150.02.03.03.05"/>
    <n v="150"/>
    <s v="Nova Transportadora do Sudeste S.A. - NTS"/>
    <s v="Galp Energia Brasil S.A."/>
    <s v="16.974.249/0001-38"/>
    <s v="Extraordinário"/>
    <s v="Saída"/>
    <s v="Diário"/>
    <d v="2023-02-22T00:00:00"/>
    <d v="2023-02-22T00:00:00"/>
    <n v="775"/>
    <s v="Replan"/>
    <s v="Rio de Janeiro/RJ"/>
    <d v="2023-02-21T00:00:00"/>
    <n v="2874946"/>
    <x v="1"/>
    <m/>
  </r>
  <r>
    <s v="2023.00151.02.03.03.05"/>
    <n v="151"/>
    <s v="Nova Transportadora do Sudeste S.A. - NTS"/>
    <s v="Galp Energia Brasil S.A."/>
    <s v="16.974.249/0001-38"/>
    <s v="Extraordinário"/>
    <s v="Saída"/>
    <s v="Diário"/>
    <d v="2023-02-23T00:00:00"/>
    <d v="2023-02-23T00:00:00"/>
    <n v="775"/>
    <s v="Replan"/>
    <s v="Rio de Janeiro/RJ"/>
    <d v="2023-02-21T00:00:00"/>
    <n v="2874947"/>
    <x v="1"/>
    <m/>
  </r>
  <r>
    <s v="2023.00152.02.03.03.05"/>
    <n v="152"/>
    <s v="Nova Transportadora do Sudeste S.A. - NTS"/>
    <s v="Galp Energia Brasil S.A."/>
    <s v="16.974.249/0001-38"/>
    <s v="Extraordinário"/>
    <s v="Saída"/>
    <s v="Diário"/>
    <d v="2023-02-24T00:00:00"/>
    <d v="2023-02-24T00:00:00"/>
    <n v="775"/>
    <s v="Replan"/>
    <s v="Rio de Janeiro/RJ"/>
    <d v="2023-02-23T00:00:00"/>
    <n v="2874948"/>
    <x v="1"/>
    <m/>
  </r>
  <r>
    <s v="2023.00153.01.04.99.99"/>
    <n v="153"/>
    <s v="Transportadora Gasoduto Bolívia-Brasil S.A. - TBG"/>
    <s v="Vibra Energia S.A."/>
    <s v="34.274.233/0001-02"/>
    <s v="Acordo-quadro (&quot;Master&quot;)"/>
    <s v="Acordo-quadro (&quot;Master&quot;)"/>
    <s v="N/A"/>
    <d v="2023-02-14T00:00:00"/>
    <d v="2023-12-31T00:00:00"/>
    <s v="N/A"/>
    <s v="N/A"/>
    <s v="Rio de Janeiro/RJ"/>
    <d v="2023-02-14T00:00:00"/>
    <n v="2936611"/>
    <x v="2"/>
    <m/>
  </r>
  <r>
    <s v="2023.00154.01.03.02.05"/>
    <n v="154"/>
    <s v="Transportadora Gasoduto Bolívia-Brasil S.A. - TBG"/>
    <s v="Galp Energia Brasil S.A."/>
    <s v="16.974.249/0001-38"/>
    <s v="Extraordinário"/>
    <s v="Entrada"/>
    <s v="Diário"/>
    <d v="2023-03-16T00:00:00"/>
    <d v="2023-03-16T00:00:00"/>
    <n v="100"/>
    <s v="Emed Gascar"/>
    <s v="Rio de Janeiro/RJ"/>
    <d v="2023-03-15T00:00:00"/>
    <n v="2936465"/>
    <x v="2"/>
    <m/>
  </r>
  <r>
    <s v="2023.00155.01.03.02.05"/>
    <n v="155"/>
    <s v="Transportadora Gasoduto Bolívia-Brasil S.A. - TBG"/>
    <s v="Galp Energia Brasil S.A."/>
    <s v="16.974.249/0001-38"/>
    <s v="Extraordinário"/>
    <s v="Entrada"/>
    <s v="Diário"/>
    <d v="2023-03-17T00:00:00"/>
    <d v="2023-03-17T00:00:00"/>
    <n v="100"/>
    <s v="Emed Gascar"/>
    <s v="Rio de Janeiro/RJ"/>
    <d v="2023-03-16T00:00:00"/>
    <n v="2936465"/>
    <x v="2"/>
    <m/>
  </r>
  <r>
    <s v="2023.00156.01.03.02.05"/>
    <n v="156"/>
    <s v="Transportadora Gasoduto Bolívia-Brasil S.A. - TBG"/>
    <s v="Galp Energia Brasil S.A."/>
    <s v="16.974.249/0001-38"/>
    <s v="Extraordinário"/>
    <s v="Entrada"/>
    <s v="Diário"/>
    <d v="2023-03-18T00:00:00"/>
    <d v="2023-03-18T00:00:00"/>
    <n v="100"/>
    <s v="Emed Gascar"/>
    <s v="Rio de Janeiro/RJ"/>
    <d v="2023-03-17T00:00:00"/>
    <n v="2936465"/>
    <x v="2"/>
    <m/>
  </r>
  <r>
    <s v="2023.00157.01.03.02.05"/>
    <n v="157"/>
    <s v="Transportadora Gasoduto Bolívia-Brasil S.A. - TBG"/>
    <s v="Galp Energia Brasil S.A."/>
    <s v="16.974.249/0001-38"/>
    <s v="Extraordinário"/>
    <s v="Entrada"/>
    <s v="Diário"/>
    <d v="2023-03-19T00:00:00"/>
    <d v="2023-03-19T00:00:00"/>
    <n v="100"/>
    <s v="Emed Gascar"/>
    <s v="Rio de Janeiro/RJ"/>
    <d v="2023-03-18T00:00:00"/>
    <n v="2936465"/>
    <x v="2"/>
    <m/>
  </r>
  <r>
    <s v="2023.00158.01.03.02.05"/>
    <n v="158"/>
    <s v="Transportadora Gasoduto Bolívia-Brasil S.A. - TBG"/>
    <s v="Galp Energia Brasil S.A."/>
    <s v="16.974.249/0001-38"/>
    <s v="Extraordinário"/>
    <s v="Entrada"/>
    <s v="Diário"/>
    <d v="2023-03-20T00:00:00"/>
    <d v="2023-03-20T00:00:00"/>
    <n v="100"/>
    <s v="Emed Gascar"/>
    <s v="Rio de Janeiro/RJ"/>
    <d v="2023-03-19T00:00:00"/>
    <n v="2936465"/>
    <x v="2"/>
    <m/>
  </r>
  <r>
    <s v="2023.00159.01.03.02.05"/>
    <n v="159"/>
    <s v="Transportadora Gasoduto Bolívia-Brasil S.A. - TBG"/>
    <s v="Galp Energia Brasil S.A."/>
    <s v="16.974.249/0001-38"/>
    <s v="Extraordinário"/>
    <s v="Entrada"/>
    <s v="Diário"/>
    <d v="2023-03-22T00:00:00"/>
    <d v="2023-03-22T00:00:00"/>
    <n v="100"/>
    <s v="Emed Gascar"/>
    <s v="Rio de Janeiro/RJ"/>
    <d v="2023-03-21T00:00:00"/>
    <n v="2936465"/>
    <x v="2"/>
    <m/>
  </r>
  <r>
    <s v="2023.00160.01.03.02.05"/>
    <n v="160"/>
    <s v="Transportadora Gasoduto Bolívia-Brasil S.A. - TBG"/>
    <s v="Galp Energia Brasil S.A."/>
    <s v="16.974.249/0001-38"/>
    <s v="Extraordinário"/>
    <s v="Entrada"/>
    <s v="Diário"/>
    <d v="2023-03-23T00:00:00"/>
    <d v="2023-03-23T00:00:00"/>
    <n v="100"/>
    <s v="Emed Gascar"/>
    <s v="Rio de Janeiro/RJ"/>
    <d v="2023-03-22T00:00:00"/>
    <n v="2936465"/>
    <x v="2"/>
    <m/>
  </r>
  <r>
    <s v="2023.00161.01.03.02.05"/>
    <n v="161"/>
    <s v="Transportadora Gasoduto Bolívia-Brasil S.A. - TBG"/>
    <s v="Galp Energia Brasil S.A."/>
    <s v="16.974.249/0001-38"/>
    <s v="Extraordinário"/>
    <s v="Entrada"/>
    <s v="Diário"/>
    <d v="2023-03-24T00:00:00"/>
    <d v="2023-03-24T00:00:00"/>
    <n v="100"/>
    <s v="Emed Gascar"/>
    <s v="Rio de Janeiro/RJ"/>
    <d v="2023-03-23T00:00:00"/>
    <n v="2936465"/>
    <x v="2"/>
    <m/>
  </r>
  <r>
    <s v="2023.00162.01.03.02.05"/>
    <n v="162"/>
    <s v="Transportadora Gasoduto Bolívia-Brasil S.A. - TBG"/>
    <s v="Galp Energia Brasil S.A."/>
    <s v="16.974.249/0001-38"/>
    <s v="Extraordinário"/>
    <s v="Entrada"/>
    <s v="Diário"/>
    <d v="2023-03-25T00:00:00"/>
    <d v="2023-03-25T00:00:00"/>
    <n v="100"/>
    <s v="Emed Gascar"/>
    <s v="Rio de Janeiro/RJ"/>
    <d v="2023-03-24T00:00:00"/>
    <n v="2936465"/>
    <x v="2"/>
    <m/>
  </r>
  <r>
    <s v="2023.00163.01.03.02.05"/>
    <n v="163"/>
    <s v="Transportadora Gasoduto Bolívia-Brasil S.A. - TBG"/>
    <s v="Galp Energia Brasil S.A."/>
    <s v="16.974.249/0001-38"/>
    <s v="Extraordinário"/>
    <s v="Entrada"/>
    <s v="Diário"/>
    <d v="2023-03-26T00:00:00"/>
    <d v="2023-03-26T00:00:00"/>
    <n v="100"/>
    <s v="Emed Gascar"/>
    <s v="Rio de Janeiro/RJ"/>
    <d v="2023-03-25T00:00:00"/>
    <n v="2936465"/>
    <x v="2"/>
    <m/>
  </r>
  <r>
    <s v="2023.00164.01.03.02.05"/>
    <n v="164"/>
    <s v="Transportadora Gasoduto Bolívia-Brasil S.A. - TBG"/>
    <s v="Galp Energia Brasil S.A."/>
    <s v="16.974.249/0001-38"/>
    <s v="Extraordinário"/>
    <s v="Entrada"/>
    <s v="Diário"/>
    <d v="2023-03-27T00:00:00"/>
    <d v="2023-03-27T00:00:00"/>
    <n v="100"/>
    <s v="Emed Gascar"/>
    <s v="Rio de Janeiro/RJ"/>
    <d v="2023-03-25T00:00:00"/>
    <n v="2936465"/>
    <x v="2"/>
    <m/>
  </r>
  <r>
    <s v="2023.00165.01.03.03.03"/>
    <n v="165"/>
    <s v="Transportadora Gasoduto Bolívia-Brasil S.A. - TBG"/>
    <s v="COMPANHIA PARANAENSE DE GAS COMPAGAS"/>
    <s v="00.535.681/0001-92"/>
    <s v="Extraordinário"/>
    <s v="Saída"/>
    <s v="Trimestral"/>
    <d v="2023-03-01T00:00:00"/>
    <d v="2023-06-30T00:00:00"/>
    <n v="10"/>
    <s v="PR1"/>
    <s v="Rio de Janeiro/RJ"/>
    <d v="2023-03-21T00:00:00"/>
    <n v="2936465"/>
    <x v="2"/>
    <m/>
  </r>
  <r>
    <s v="2023.00166.01.03.02.05"/>
    <n v="166"/>
    <s v="Transportadora Gasoduto Bolívia-Brasil S.A. - TBG"/>
    <s v="Galp Energia Brasil S.A."/>
    <s v="16.974.249/0001-38"/>
    <s v="Extraordinário"/>
    <s v="Entrada"/>
    <s v="Diário"/>
    <d v="2023-03-28T00:00:00"/>
    <d v="2023-03-28T00:00:00"/>
    <n v="100"/>
    <s v="Emed Gascar"/>
    <s v="Rio de Janeiro/RJ"/>
    <d v="2023-03-27T00:00:00"/>
    <n v="2952391"/>
    <x v="2"/>
    <m/>
  </r>
  <r>
    <s v="2023.00167.01.03.02.05"/>
    <n v="167"/>
    <s v="Transportadora Gasoduto Bolívia-Brasil S.A. - TBG"/>
    <s v="Galp Energia Brasil S.A."/>
    <s v="16.974.249/0001-38"/>
    <s v="Extraordinário"/>
    <s v="Entrada"/>
    <s v="Diário"/>
    <d v="2023-03-29T00:00:00"/>
    <d v="2023-03-29T00:00:00"/>
    <n v="100"/>
    <s v="Emed Gascar"/>
    <s v="Rio de Janeiro/RJ"/>
    <d v="2023-03-28T00:00:00"/>
    <n v="2952391"/>
    <x v="2"/>
    <m/>
  </r>
  <r>
    <s v="2023.00168.01.03.02.05"/>
    <n v="168"/>
    <s v="Transportadora Gasoduto Bolívia-Brasil S.A. - TBG"/>
    <s v="Galp Energia Brasil S.A."/>
    <s v="16.974.249/0001-38"/>
    <s v="Extraordinário"/>
    <s v="Entrada"/>
    <s v="Diário"/>
    <d v="2023-03-30T00:00:00"/>
    <d v="2023-03-30T00:00:00"/>
    <n v="100"/>
    <s v="Emed Gascar"/>
    <s v="Rio de Janeiro/RJ"/>
    <d v="2023-03-29T00:00:00"/>
    <n v="2952391"/>
    <x v="2"/>
    <m/>
  </r>
  <r>
    <s v="2023.00169.01.03.02.05"/>
    <n v="169"/>
    <s v="Transportadora Gasoduto Bolívia-Brasil S.A. - TBG"/>
    <s v="Galp Energia Brasil S.A."/>
    <s v="16.974.249/0001-38"/>
    <s v="Extraordinário"/>
    <s v="Entrada"/>
    <s v="Diário"/>
    <d v="2023-03-31T00:00:00"/>
    <d v="2023-03-31T00:00:00"/>
    <n v="100"/>
    <s v="Emed Gascar"/>
    <s v="Rio de Janeiro/RJ"/>
    <d v="2023-03-30T00:00:00"/>
    <n v="2952391"/>
    <x v="2"/>
    <m/>
  </r>
  <r>
    <s v="2023.00170.01.03.02.04"/>
    <n v="170"/>
    <s v="Transportadora Gasoduto Bolívia-Brasil S.A. - TBG"/>
    <s v="Galp Energia Brasil S.A."/>
    <s v="16.974.249/0001-38"/>
    <s v="Extraordinário"/>
    <s v="Entrada"/>
    <s v="Mensal"/>
    <d v="2023-04-01T00:00:00"/>
    <d v="2023-04-30T00:00:00"/>
    <n v="110"/>
    <s v="Emed Gascar"/>
    <s v="Rio de Janeiro/RJ"/>
    <d v="2023-03-31T00:00:00"/>
    <n v="2952391"/>
    <x v="2"/>
    <m/>
  </r>
  <r>
    <s v="2023.00171.01.04.99.99"/>
    <n v="171"/>
    <s v="Transportadora Gasoduto Bolívia-Brasil S.A. - TBG"/>
    <s v="Blueshift Geração e Comercialização de Energia LTDA"/>
    <s v="24.588.716/0001-10"/>
    <s v="Acordo-quadro (&quot;Master&quot;)"/>
    <s v="Acordo-quadro (&quot;Master&quot;)"/>
    <s v="N/A"/>
    <d v="2023-01-03T00:00:00"/>
    <d v="2023-12-31T00:00:00"/>
    <s v="N/A"/>
    <s v="N/A"/>
    <s v="Rio de Janeiro/RJ"/>
    <d v="2023-01-03T00:00:00"/>
    <n v="2745124"/>
    <x v="2"/>
    <m/>
  </r>
  <r>
    <s v="2023.00172.01.04.99.99"/>
    <n v="172"/>
    <s v="Transportadora Gasoduto Bolívia-Brasil S.A. - TBG"/>
    <s v="CDGN LOGÍSTICA S.A."/>
    <s v="05.484.996/0001-71"/>
    <s v="Acordo-quadro (&quot;Master&quot;)"/>
    <s v="Acordo-quadro (&quot;Master&quot;)"/>
    <s v="N/A"/>
    <d v="2023-01-16T00:00:00"/>
    <d v="2023-12-31T00:00:00"/>
    <s v="N/A"/>
    <s v="N/A"/>
    <s v="Rio de Janeiro/RJ"/>
    <d v="2023-01-16T00:00:00"/>
    <n v="2782698"/>
    <x v="2"/>
    <m/>
  </r>
  <r>
    <s v="2023.00173.01.04.99.99"/>
    <n v="173"/>
    <s v="Transportadora Gasoduto Bolívia-Brasil S.A. - TBG"/>
    <s v="COMPANHIA PARANAENSE DE GAS COMPAGAS"/>
    <s v="00.535.681/0001-92"/>
    <s v="Acordo-quadro (&quot;Master&quot;)"/>
    <s v="Acordo-quadro (&quot;Master&quot;)"/>
    <s v="N/A"/>
    <d v="2023-01-26T00:00:00"/>
    <d v="2023-12-31T00:00:00"/>
    <s v="N/A"/>
    <s v="N/A"/>
    <s v="Rio de Janeiro/RJ"/>
    <d v="2023-01-26T00:00:00"/>
    <n v="2889965"/>
    <x v="2"/>
    <m/>
  </r>
  <r>
    <s v="2023.00174.01.03.02.05"/>
    <n v="174"/>
    <s v="Transportadora Gasoduto Bolívia-Brasil S.A. - TBG"/>
    <s v="Galp Energia Brasil S.A."/>
    <s v="16.974.249/0001-38"/>
    <s v="Extraordinário"/>
    <s v="Entrada"/>
    <s v="Diário"/>
    <d v="2023-02-02T00:00:00"/>
    <d v="2023-02-02T00:00:00"/>
    <n v="100"/>
    <s v="Emed Gascar"/>
    <s v="Rio de Janeiro/RJ"/>
    <d v="2023-02-01T00:00:00"/>
    <n v="2856438"/>
    <x v="2"/>
    <m/>
  </r>
  <r>
    <s v="2023.00175.01.03.02.05"/>
    <n v="175"/>
    <s v="Transportadora Gasoduto Bolívia-Brasil S.A. - TBG"/>
    <s v="Galp Energia Brasil S.A."/>
    <s v="16.974.249/0001-38"/>
    <s v="Extraordinário"/>
    <s v="Entrada"/>
    <s v="Diário"/>
    <d v="2023-02-03T00:00:00"/>
    <d v="2023-02-03T00:00:00"/>
    <n v="100"/>
    <s v="Emed Gascar"/>
    <s v="Rio de Janeiro/RJ"/>
    <d v="2023-02-02T00:00:00"/>
    <n v="2856438"/>
    <x v="2"/>
    <m/>
  </r>
  <r>
    <s v="2023.00176.01.03.02.05"/>
    <n v="176"/>
    <s v="Transportadora Gasoduto Bolívia-Brasil S.A. - TBG"/>
    <s v="Galp Energia Brasil S.A."/>
    <s v="16.974.249/0001-38"/>
    <s v="Extraordinário"/>
    <s v="Entrada"/>
    <s v="Diário"/>
    <d v="2023-02-04T00:00:00"/>
    <d v="2023-02-04T00:00:00"/>
    <n v="95"/>
    <s v="Emed Gascar"/>
    <s v="Rio de Janeiro/RJ"/>
    <d v="2023-02-03T00:00:00"/>
    <n v="2856438"/>
    <x v="2"/>
    <m/>
  </r>
  <r>
    <s v="2023.00177.01.03.02.05"/>
    <n v="177"/>
    <s v="Transportadora Gasoduto Bolívia-Brasil S.A. - TBG"/>
    <s v="Galp Energia Brasil S.A."/>
    <s v="16.974.249/0001-38"/>
    <s v="Extraordinário"/>
    <s v="Entrada"/>
    <s v="Diário"/>
    <d v="2023-02-05T00:00:00"/>
    <d v="2023-02-05T00:00:00"/>
    <n v="95"/>
    <s v="Emed Gascar"/>
    <s v="Rio de Janeiro/RJ"/>
    <d v="2023-02-03T00:00:00"/>
    <n v="2856438"/>
    <x v="2"/>
    <m/>
  </r>
  <r>
    <s v="2023.00178.01.03.02.05"/>
    <n v="178"/>
    <s v="Transportadora Gasoduto Bolívia-Brasil S.A. - TBG"/>
    <s v="Galp Energia Brasil S.A."/>
    <s v="16.974.249/0001-38"/>
    <s v="Extraordinário"/>
    <s v="Entrada"/>
    <s v="Diário"/>
    <d v="2023-02-06T00:00:00"/>
    <d v="2023-02-06T00:00:00"/>
    <n v="100"/>
    <s v="Emed Gascar"/>
    <s v="Rio de Janeiro/RJ"/>
    <d v="2023-02-03T00:00:00"/>
    <n v="2856438"/>
    <x v="2"/>
    <m/>
  </r>
  <r>
    <s v="2023.00179.01.03.02.05"/>
    <n v="179"/>
    <s v="Transportadora Gasoduto Bolívia-Brasil S.A. - TBG"/>
    <s v="Galp Energia Brasil S.A."/>
    <s v="16.974.249/0001-38"/>
    <s v="Extraordinário"/>
    <s v="Entrada"/>
    <s v="Diário"/>
    <d v="2023-02-07T00:00:00"/>
    <d v="2023-02-07T00:00:00"/>
    <n v="100"/>
    <s v="Emed Gascar"/>
    <s v="Rio de Janeiro/RJ"/>
    <d v="2023-02-06T00:00:00"/>
    <n v="2856438"/>
    <x v="2"/>
    <m/>
  </r>
  <r>
    <s v="2023.00180.01.03.02.05"/>
    <n v="180"/>
    <s v="Transportadora Gasoduto Bolívia-Brasil S.A. - TBG"/>
    <s v="Galp Energia Brasil S.A."/>
    <s v="16.974.249/0001-38"/>
    <s v="Extraordinário"/>
    <s v="Entrada"/>
    <s v="Diário"/>
    <d v="2023-02-08T00:00:00"/>
    <d v="2023-02-08T00:00:00"/>
    <n v="100"/>
    <s v="Emed Gascar"/>
    <s v="Rio de Janeiro/RJ"/>
    <d v="2023-02-07T00:00:00"/>
    <n v="2856438"/>
    <x v="2"/>
    <m/>
  </r>
  <r>
    <s v="2023.00181.01.03.02.05"/>
    <n v="181"/>
    <s v="Transportadora Gasoduto Bolívia-Brasil S.A. - TBG"/>
    <s v="Galp Energia Brasil S.A."/>
    <s v="16.974.249/0001-38"/>
    <s v="Extraordinário"/>
    <s v="Entrada"/>
    <s v="Diário"/>
    <d v="2023-02-09T00:00:00"/>
    <d v="2023-02-09T00:00:00"/>
    <n v="100"/>
    <s v="Emed Gascar"/>
    <s v="Rio de Janeiro/RJ"/>
    <d v="2023-02-08T00:00:00"/>
    <n v="2856438"/>
    <x v="2"/>
    <m/>
  </r>
  <r>
    <s v="2023.00182.01.03.02.05"/>
    <n v="182"/>
    <s v="Transportadora Gasoduto Bolívia-Brasil S.A. - TBG"/>
    <s v="Galp Energia Brasil S.A."/>
    <s v="16.974.249/0001-38"/>
    <s v="Extraordinário"/>
    <s v="Entrada"/>
    <s v="Diário"/>
    <d v="2023-02-10T00:00:00"/>
    <d v="2023-02-10T00:00:00"/>
    <n v="100"/>
    <s v="Emed Gascar"/>
    <s v="Rio de Janeiro/RJ"/>
    <d v="2023-02-08T00:00:00"/>
    <n v="2856438"/>
    <x v="2"/>
    <m/>
  </r>
  <r>
    <s v="2023.00183.01.03.02.05"/>
    <n v="183"/>
    <s v="Transportadora Gasoduto Bolívia-Brasil S.A. - TBG"/>
    <s v="Galp Energia Brasil S.A."/>
    <s v="16.974.249/0001-38"/>
    <s v="Extraordinário"/>
    <s v="Entrada"/>
    <s v="Diário"/>
    <d v="2023-02-11T00:00:00"/>
    <d v="2023-02-11T00:00:00"/>
    <n v="95"/>
    <s v="Emed Gascar"/>
    <s v="Rio de Janeiro/RJ"/>
    <d v="2023-02-08T00:00:00"/>
    <n v="2856438"/>
    <x v="2"/>
    <m/>
  </r>
  <r>
    <s v="2023.00184.01.03.02.05"/>
    <n v="184"/>
    <s v="Transportadora Gasoduto Bolívia-Brasil S.A. - TBG"/>
    <s v="Galp Energia Brasil S.A."/>
    <s v="16.974.249/0001-38"/>
    <s v="Extraordinário"/>
    <s v="Entrada"/>
    <s v="Diário"/>
    <d v="2023-02-12T00:00:00"/>
    <d v="2023-02-12T00:00:00"/>
    <n v="95"/>
    <s v="Emed Gascar"/>
    <s v="Rio de Janeiro/RJ"/>
    <d v="2023-02-08T00:00:00"/>
    <n v="2856438"/>
    <x v="2"/>
    <m/>
  </r>
  <r>
    <s v="2023.00185.01.03.02.05"/>
    <n v="185"/>
    <s v="Transportadora Gasoduto Bolívia-Brasil S.A. - TBG"/>
    <s v="Galp Energia Brasil S.A."/>
    <s v="16.974.249/0001-38"/>
    <s v="Extraordinário"/>
    <s v="Entrada"/>
    <s v="Diário"/>
    <d v="2023-02-13T00:00:00"/>
    <d v="2023-02-13T00:00:00"/>
    <n v="100"/>
    <s v="Emed Gascar"/>
    <s v="Rio de Janeiro/RJ"/>
    <d v="2023-02-08T00:00:00"/>
    <n v="2856438"/>
    <x v="2"/>
    <m/>
  </r>
  <r>
    <s v="2023.00186.01.03.02.05"/>
    <n v="186"/>
    <s v="Transportadora Gasoduto Bolívia-Brasil S.A. - TBG"/>
    <s v="Galp Energia Brasil S.A."/>
    <s v="16.974.249/0001-38"/>
    <s v="Extraordinário"/>
    <s v="Entrada"/>
    <s v="Diário"/>
    <d v="2023-02-14T00:00:00"/>
    <d v="2023-02-14T00:00:00"/>
    <n v="100"/>
    <s v="Emed Gascar"/>
    <s v="Rio de Janeiro/RJ"/>
    <d v="2023-02-09T00:00:00"/>
    <n v="2856438"/>
    <x v="2"/>
    <m/>
  </r>
  <r>
    <s v="2023.00187.01.03.02.05"/>
    <n v="187"/>
    <s v="Transportadora Gasoduto Bolívia-Brasil S.A. - TBG"/>
    <s v="Galp Energia Brasil S.A."/>
    <s v="16.974.249/0001-38"/>
    <s v="Extraordinário"/>
    <s v="Entrada"/>
    <s v="Diário"/>
    <d v="2023-02-15T00:00:00"/>
    <d v="2023-02-15T00:00:00"/>
    <n v="100"/>
    <s v="Emed Gascar"/>
    <s v="Rio de Janeiro/RJ"/>
    <d v="2023-02-09T00:00:00"/>
    <n v="2856438"/>
    <x v="2"/>
    <m/>
  </r>
  <r>
    <s v="2023.00188.01.03.02.05"/>
    <n v="188"/>
    <s v="Transportadora Gasoduto Bolívia-Brasil S.A. - TBG"/>
    <s v="Galp Energia Brasil S.A."/>
    <s v="16.974.249/0001-38"/>
    <s v="Extraordinário"/>
    <s v="Entrada"/>
    <s v="Diário"/>
    <d v="2023-02-16T00:00:00"/>
    <d v="2023-02-16T00:00:00"/>
    <n v="100"/>
    <s v="Emed Gascar"/>
    <s v="Rio de Janeiro/RJ"/>
    <d v="2023-02-09T00:00:00"/>
    <n v="2856438"/>
    <x v="2"/>
    <m/>
  </r>
  <r>
    <s v="2023.00189.01.03.02.05"/>
    <n v="189"/>
    <s v="Transportadora Gasoduto Bolívia-Brasil S.A. - TBG"/>
    <s v="Galp Energia Brasil S.A."/>
    <s v="16.974.249/0001-38"/>
    <s v="Extraordinário"/>
    <s v="Entrada"/>
    <s v="Diário"/>
    <d v="2023-02-17T00:00:00"/>
    <d v="2023-02-17T00:00:00"/>
    <n v="100"/>
    <s v="Emed Gascar"/>
    <s v="Rio de Janeiro/RJ"/>
    <d v="2023-02-09T00:00:00"/>
    <n v="2856438"/>
    <x v="2"/>
    <m/>
  </r>
  <r>
    <s v="2023.00190.01.03.02.05"/>
    <n v="190"/>
    <s v="Transportadora Gasoduto Bolívia-Brasil S.A. - TBG"/>
    <s v="Galp Energia Brasil S.A."/>
    <s v="16.974.249/0001-38"/>
    <s v="Extraordinário"/>
    <s v="Entrada"/>
    <s v="Diário"/>
    <d v="2023-02-18T00:00:00"/>
    <d v="2023-02-18T00:00:00"/>
    <n v="95"/>
    <s v="Emed Gascar"/>
    <s v="Rio de Janeiro/RJ"/>
    <d v="2023-02-09T00:00:00"/>
    <n v="2856438"/>
    <x v="2"/>
    <m/>
  </r>
  <r>
    <s v="2023.00191.01.03.02.05"/>
    <n v="191"/>
    <s v="Transportadora Gasoduto Bolívia-Brasil S.A. - TBG"/>
    <s v="Galp Energia Brasil S.A."/>
    <s v="16.974.249/0001-38"/>
    <s v="Extraordinário"/>
    <s v="Entrada"/>
    <s v="Diário"/>
    <d v="2023-02-19T00:00:00"/>
    <d v="2023-02-19T00:00:00"/>
    <n v="95"/>
    <s v="Emed Gascar"/>
    <s v="Rio de Janeiro/RJ"/>
    <d v="2023-02-13T00:00:00"/>
    <n v="2856438"/>
    <x v="2"/>
    <m/>
  </r>
  <r>
    <s v="2023.00192.01.03.02.05"/>
    <n v="192"/>
    <s v="Transportadora Gasoduto Bolívia-Brasil S.A. - TBG"/>
    <s v="Galp Energia Brasil S.A."/>
    <s v="16.974.249/0001-38"/>
    <s v="Extraordinário"/>
    <s v="Entrada"/>
    <s v="Diário"/>
    <d v="2023-02-20T00:00:00"/>
    <d v="2023-02-20T00:00:00"/>
    <n v="95"/>
    <s v="Emed Gascar"/>
    <s v="Rio de Janeiro/RJ"/>
    <d v="2023-02-13T00:00:00"/>
    <n v="2856438"/>
    <x v="2"/>
    <m/>
  </r>
  <r>
    <s v="2023.00193.01.03.02.05"/>
    <n v="193"/>
    <s v="Transportadora Gasoduto Bolívia-Brasil S.A. - TBG"/>
    <s v="Galp Energia Brasil S.A."/>
    <s v="16.974.249/0001-38"/>
    <s v="Extraordinário"/>
    <s v="Entrada"/>
    <s v="Diário"/>
    <d v="2023-02-21T00:00:00"/>
    <d v="2023-02-21T00:00:00"/>
    <n v="95"/>
    <s v="Emed Gascar"/>
    <s v="Rio de Janeiro/RJ"/>
    <d v="2023-02-13T00:00:00"/>
    <n v="2856438"/>
    <x v="2"/>
    <m/>
  </r>
  <r>
    <s v="2023.00194.01.03.02.05"/>
    <n v="194"/>
    <s v="Transportadora Gasoduto Bolívia-Brasil S.A. - TBG"/>
    <s v="Galp Energia Brasil S.A."/>
    <s v="16.974.249/0001-38"/>
    <s v="Extraordinário"/>
    <s v="Entrada"/>
    <s v="Diário"/>
    <d v="2023-02-22T00:00:00"/>
    <d v="2023-02-22T00:00:00"/>
    <n v="100"/>
    <s v="Emed Gascar"/>
    <s v="Rio de Janeiro/RJ"/>
    <d v="2023-02-13T00:00:00"/>
    <n v="2856438"/>
    <x v="2"/>
    <m/>
  </r>
  <r>
    <s v="2023.00195.01.03.02.05"/>
    <n v="195"/>
    <s v="Transportadora Gasoduto Bolívia-Brasil S.A. - TBG"/>
    <s v="Galp Energia Brasil S.A."/>
    <s v="16.974.249/0001-38"/>
    <s v="Extraordinário"/>
    <s v="Entrada"/>
    <s v="Diário"/>
    <d v="2023-02-23T00:00:00"/>
    <d v="2023-02-23T00:00:00"/>
    <n v="100"/>
    <s v="Emed Gascar"/>
    <s v="Rio de Janeiro/RJ"/>
    <d v="2023-02-13T00:00:00"/>
    <n v="2856438"/>
    <x v="2"/>
    <m/>
  </r>
  <r>
    <s v="2023.00196.01.03.02.03"/>
    <n v="196"/>
    <s v="Transportadora Gasoduto Bolívia-Brasil S.A. - TBG"/>
    <s v="Galp Energia Brasil S.A."/>
    <s v="16.974.249/0001-38"/>
    <s v="Extraordinário"/>
    <s v="Entrada"/>
    <s v="Trimestral"/>
    <d v="2023-04-01T00:00:00"/>
    <d v="2023-06-30T00:00:00"/>
    <n v="150"/>
    <s v="Emed Gascar"/>
    <s v="Rio de Janeiro/RJ"/>
    <d v="2023-03-01T00:00:00"/>
    <n v="2890080"/>
    <x v="2"/>
    <m/>
  </r>
  <r>
    <s v="2023.00197.01.04.99.99"/>
    <n v="197"/>
    <s v="Transportadora Gasoduto Bolívia-Brasil S.A. - TBG"/>
    <s v="Delta Geração de Energia - Investimentos e Participações Ltda."/>
    <s v="13.787.764/0001-10"/>
    <s v="Acordo-quadro (&quot;Master&quot;)"/>
    <s v="Acordo-quadro (&quot;Master&quot;)"/>
    <s v="N/A"/>
    <d v="2023-01-12T00:00:00"/>
    <d v="2023-12-31T00:00:00"/>
    <s v="N/A"/>
    <s v="N/A"/>
    <s v="Rio de Janeiro/RJ"/>
    <d v="2023-01-12T00:00:00"/>
    <n v="2782697"/>
    <x v="2"/>
    <m/>
  </r>
  <r>
    <s v="2023.00198.01.04.99.99"/>
    <n v="198"/>
    <s v="Transportadora Gasoduto Bolívia-Brasil S.A. - TBG"/>
    <s v="Delta Comercializadora de Gás Ltda."/>
    <s v="14.194.451/0001-11"/>
    <s v="Acordo-quadro (&quot;Master&quot;)"/>
    <s v="Acordo-quadro (&quot;Master&quot;)"/>
    <s v="N/A"/>
    <d v="2023-03-20T00:00:00"/>
    <d v="2023-12-31T00:00:00"/>
    <s v="N/A"/>
    <s v="N/A"/>
    <s v="Rio de Janeiro/RJ"/>
    <d v="2023-03-20T00:00:00"/>
    <n v="2952357"/>
    <x v="2"/>
    <m/>
  </r>
  <r>
    <s v="2023.00199.01.04.99.99"/>
    <n v="199"/>
    <s v="Transportadora Gasoduto Bolívia-Brasil S.A. - TBG"/>
    <s v="Potiguar E&amp;P"/>
    <s v="30.759.670/0001-57"/>
    <s v="Acordo-quadro (&quot;Master&quot;)"/>
    <s v="Acordo-quadro (&quot;Master&quot;)"/>
    <s v="N/A"/>
    <d v="2023-03-28T00:00:00"/>
    <d v="2023-12-31T00:00:00"/>
    <s v="N/A"/>
    <s v="N/A"/>
    <s v="Rio de Janeiro/RJ"/>
    <d v="2023-03-28T00:00:00"/>
    <n v="2952361"/>
    <x v="2"/>
    <m/>
  </r>
  <r>
    <s v="2023.00200.01.04.99.99"/>
    <n v="200"/>
    <s v="Transportadora Gasoduto Bolívia-Brasil S.A. - TBG"/>
    <s v="Raizen Comercializadora de Gas LTDA."/>
    <s v="43.261.399/0001-77"/>
    <s v="Acordo-quadro (&quot;Master&quot;)"/>
    <s v="Acordo-quadro (&quot;Master&quot;)"/>
    <s v="N/A"/>
    <d v="2023-02-09T00:00:00"/>
    <d v="2023-12-31T00:00:00"/>
    <s v="N/A"/>
    <s v="N/A"/>
    <s v="Rio de Janeiro/RJ"/>
    <d v="2023-02-09T00:00:00"/>
    <n v="2889967"/>
    <x v="2"/>
    <m/>
  </r>
  <r>
    <s v="2023.00201.01.04.99.99"/>
    <n v="201"/>
    <s v="Transportadora Gasoduto Bolívia-Brasil S.A. - TBG"/>
    <s v="Companhia de Gás de Santa Catarina - SCGás"/>
    <s v="86.864.543/0001- 72"/>
    <s v="Acordo-quadro (&quot;Master&quot;)"/>
    <s v="Acordo-quadro (&quot;Master&quot;)"/>
    <s v="N/A"/>
    <d v="2023-03-09T00:00:00"/>
    <d v="2023-12-31T00:00:00"/>
    <s v="N/A"/>
    <s v="N/A"/>
    <s v="Rio de Janeiro/RJ"/>
    <d v="2023-03-09T00:00:00"/>
    <n v="2904516"/>
    <x v="2"/>
    <m/>
  </r>
  <r>
    <s v="2023.00202.01.04.99.99"/>
    <n v="202"/>
    <s v="Transportadora Gasoduto Bolívia-Brasil S.A. - TBG"/>
    <s v="SPE Miranga"/>
    <s v="40.768.701/0001-90"/>
    <s v="Acordo-quadro (&quot;Master&quot;)"/>
    <s v="Acordo-quadro (&quot;Master&quot;)"/>
    <s v="N/A"/>
    <d v="2023-03-29T00:00:00"/>
    <d v="2023-12-31T00:00:00"/>
    <s v="N/A"/>
    <s v="N/A"/>
    <s v="Rio de Janeiro/RJ"/>
    <d v="2023-03-29T00:00:00"/>
    <n v="2952363"/>
    <x v="2"/>
    <m/>
  </r>
  <r>
    <s v="2023.00203.04.03.02.02"/>
    <n v="203"/>
    <s v="Transportadora Sulbrasileira de Gás S.A. - TSB"/>
    <s v="COMPANHIA DE GÁS DO ESTADO DO RIO GRANDE DO SUL - SULGÁS"/>
    <s v="72.300.122/0001-04"/>
    <s v="Extraordinário"/>
    <s v="Entrada"/>
    <s v="Anual"/>
    <d v="2023-01-01T00:00:00"/>
    <d v="2023-12-31T00:00:00"/>
    <n v="800"/>
    <s v="Canoas"/>
    <s v="Porto Alegre/RS"/>
    <d v="2022-12-28T00:00:00"/>
    <n v="2775033"/>
    <x v="24"/>
    <m/>
  </r>
  <r>
    <s v="2023.00204.04.03.03.02"/>
    <n v="204"/>
    <s v="Transportadora Sulbrasileira de Gás S.A. - TSB"/>
    <s v="COMPANHIA DE GÁS DO ESTADO DO RIO GRANDE DO SUL - SULGÁS"/>
    <s v="72.300.122/0001-04"/>
    <s v="Extraordinário"/>
    <s v="Saída"/>
    <s v="Anual"/>
    <d v="2023-01-01T00:00:00"/>
    <d v="2023-12-31T00:00:00"/>
    <n v="800"/>
    <s v="Canoas"/>
    <s v="Porto Alegre/RS"/>
    <d v="2022-12-28T00:00:00"/>
    <n v="2775033"/>
    <x v="24"/>
    <m/>
  </r>
  <r>
    <s v="2023.00205.05.03.03.03"/>
    <n v="205"/>
    <s v="GasOcidente do Mato Grosso Ltda. - GOM"/>
    <s v="Companhia Mato-Grossense de Gás - MTGás"/>
    <s v="06.023.921/0001-56"/>
    <s v="Extraordinário"/>
    <s v="Saída"/>
    <s v="Trimestral"/>
    <d v="2023-01-01T00:00:00"/>
    <d v="2023-03-31T00:00:00"/>
    <n v="80"/>
    <s v="EMED Cuiaba"/>
    <s v="Cuiabá/MT"/>
    <d v="2022-12-21T00:00:00"/>
    <n v="2698530"/>
    <x v="0"/>
    <m/>
  </r>
  <r>
    <s v="2023.00206.05.03.02.98"/>
    <n v="206"/>
    <s v="GasOcidente do Mato Grosso Ltda. - GOM"/>
    <s v="Companhia Mato-Grossense de Gás - MTGás"/>
    <s v="06.023.921/0001-56"/>
    <s v="Extraordinário"/>
    <s v="Entrada"/>
    <s v="Outro"/>
    <d v="2023-04-01T00:00:00"/>
    <d v="2023-12-31T00:00:00"/>
    <n v="215"/>
    <s v="EMED SAN MATIAS"/>
    <s v="Cuiabá/MT"/>
    <d v="2022-12-21T00:00:00"/>
    <n v="2698530"/>
    <x v="0"/>
    <m/>
  </r>
  <r>
    <s v="2023.00207.05.03.03.98"/>
    <n v="207"/>
    <s v="GasOcidente do Mato Grosso Ltda. - GOM"/>
    <s v="Companhia Mato-Grossense de Gás - MTGás"/>
    <s v="06.023.921/0001-56"/>
    <s v="Extraordinário"/>
    <s v="Saída"/>
    <s v="Outro"/>
    <d v="2023-04-01T00:00:00"/>
    <d v="2023-12-31T00:00:00"/>
    <n v="215"/>
    <s v="EMED Cuiaba"/>
    <s v="Cuiabá/MT"/>
    <d v="2022-12-21T00:00:00"/>
    <n v="2698530"/>
    <x v="0"/>
    <m/>
  </r>
  <r>
    <s v="2023.00208.02.03.03.04"/>
    <n v="208"/>
    <s v="Nova Transportadora do Sudeste S.A. - NTS"/>
    <s v="Galp Energia Brasil S.A."/>
    <s v="16.974.249/0001-38"/>
    <s v="Extraordinário"/>
    <s v="Saída"/>
    <s v="Mensal"/>
    <d v="2023-04-01T00:00:00"/>
    <d v="2023-04-30T00:00:00"/>
    <n v="110"/>
    <s v="Replan"/>
    <s v="Rio de Janeiro/RJ"/>
    <d v="2023-03-28T00:00:00"/>
    <n v="2947396"/>
    <x v="1"/>
    <m/>
  </r>
  <r>
    <s v="2023.00209.02.03.02.04"/>
    <n v="209"/>
    <s v="Nova Transportadora do Sudeste S.A. - NTS"/>
    <s v="Galp Energia Brasil S.A."/>
    <s v="16.974.249/0001-38"/>
    <s v="Extraordinário"/>
    <s v="Entrada"/>
    <s v="Mensal"/>
    <d v="2023-04-01T00:00:00"/>
    <d v="2023-04-30T00:00:00"/>
    <n v="110"/>
    <s v="TECAB"/>
    <s v="Rio de Janeiro/RJ"/>
    <d v="2023-03-28T00:00:00"/>
    <n v="2947397"/>
    <x v="1"/>
    <m/>
  </r>
  <r>
    <s v="2023.00210.02.03.03.05"/>
    <n v="210"/>
    <s v="Nova Transportadora do Sudeste S.A. - NTS"/>
    <s v="Galp Energia Brasil S.A."/>
    <s v="16.974.249/0001-38"/>
    <s v="Extraordinário"/>
    <s v="Saída"/>
    <s v="Diário"/>
    <d v="2023-03-18T00:00:00"/>
    <d v="2023-03-18T00:00:00"/>
    <n v="855"/>
    <s v="Replan"/>
    <s v="Rio de Janeiro/RJ"/>
    <d v="2023-03-17T00:00:00"/>
    <n v="2947424"/>
    <x v="1"/>
    <m/>
  </r>
  <r>
    <s v="2023.00211.02.03.03.05"/>
    <n v="211"/>
    <s v="Nova Transportadora do Sudeste S.A. - NTS"/>
    <s v="Galp Energia Brasil S.A."/>
    <s v="16.974.249/0001-38"/>
    <s v="Extraordinário"/>
    <s v="Saída"/>
    <s v="Diário"/>
    <d v="2023-03-19T00:00:00"/>
    <d v="2023-03-19T00:00:00"/>
    <n v="855"/>
    <s v="Replan"/>
    <s v="Rio de Janeiro/RJ"/>
    <d v="2023-03-17T00:00:00"/>
    <n v="2947425"/>
    <x v="1"/>
    <m/>
  </r>
  <r>
    <s v="2023.00212.02.04.99.99"/>
    <n v="212"/>
    <s v="Nova Transportadora do Sudeste S.A. - NTS"/>
    <s v="Gerdau Açominas S/A"/>
    <s v="17.227.422/0001-05"/>
    <s v="Acordo-quadro (&quot;Master&quot;)"/>
    <s v="Acordo-quadro (&quot;Master&quot;)"/>
    <s v="N/A"/>
    <d v="2023-04-14T00:00:00"/>
    <d v="2023-12-31T00:00:00"/>
    <s v="N/A"/>
    <s v="N/A"/>
    <s v="Rio de Janeiro/RJ"/>
    <d v="2023-04-14T00:00:00"/>
    <n v="2990495"/>
    <x v="1"/>
    <m/>
  </r>
  <r>
    <s v="2023.00213.02.03.02.05"/>
    <n v="213"/>
    <s v="Nova Transportadora do Sudeste S.A. - NTS"/>
    <s v="Shell Energy do Brasil Gas Ltda."/>
    <s v="00.150.046/0001-97"/>
    <s v="Extraordinário"/>
    <s v="Entrada"/>
    <s v="Diário"/>
    <d v="2023-04-21T00:00:00"/>
    <d v="2023-04-21T00:00:00"/>
    <n v="300"/>
    <s v="TECAB"/>
    <s v="Rio de Janeiro/RJ"/>
    <d v="2023-04-20T00:00:00"/>
    <n v="3016070"/>
    <x v="1"/>
    <m/>
  </r>
  <r>
    <s v="2023.00214.02.03.03.05"/>
    <n v="214"/>
    <s v="Nova Transportadora do Sudeste S.A. - NTS"/>
    <s v="Gerdau Açominas S/A"/>
    <s v="17.227.422/0001-05"/>
    <s v="Extraordinário"/>
    <s v="Saída"/>
    <s v="Diário"/>
    <d v="2023-04-19T00:00:00"/>
    <d v="2023-04-19T00:00:00"/>
    <n v="45"/>
    <s v="MG2"/>
    <s v="Rio de Janeiro/RJ"/>
    <d v="2023-04-17T00:00:00"/>
    <n v="3016779"/>
    <x v="1"/>
    <m/>
  </r>
  <r>
    <s v="2023.00215.02.03.03.05"/>
    <n v="215"/>
    <s v="Nova Transportadora do Sudeste S.A. - NTS"/>
    <s v="Gerdau Açominas S/A"/>
    <s v="17.227.422/0001-05"/>
    <s v="Extraordinário"/>
    <s v="Saída"/>
    <s v="Diário"/>
    <d v="2023-04-20T00:00:00"/>
    <d v="2023-04-20T00:00:00"/>
    <n v="85"/>
    <s v="MG2"/>
    <s v="Rio de Janeiro/RJ"/>
    <d v="2023-04-18T00:00:00"/>
    <n v="3016780"/>
    <x v="1"/>
    <m/>
  </r>
  <r>
    <s v="2023.00216.02.03.03.05"/>
    <n v="216"/>
    <s v="Nova Transportadora do Sudeste S.A. - NTS"/>
    <s v="Gerdau Açominas S/A"/>
    <s v="17.227.422/0001-05"/>
    <s v="Extraordinário"/>
    <s v="Saída"/>
    <s v="Diário"/>
    <d v="2023-04-21T00:00:00"/>
    <d v="2023-04-21T00:00:00"/>
    <n v="99"/>
    <s v="MG2"/>
    <s v="Rio de Janeiro/RJ"/>
    <d v="2023-04-20T00:00:00"/>
    <n v="3016782"/>
    <x v="1"/>
    <m/>
  </r>
  <r>
    <s v="2023.00217.02.03.03.05"/>
    <n v="217"/>
    <s v="Nova Transportadora do Sudeste S.A. - NTS"/>
    <s v="Gerdau Açominas S/A"/>
    <s v="17.227.422/0001-05"/>
    <s v="Extraordinário"/>
    <s v="Saída"/>
    <s v="Diário"/>
    <d v="2023-04-22T00:00:00"/>
    <d v="2023-04-22T00:00:00"/>
    <n v="43"/>
    <s v="MG2"/>
    <s v="Rio de Janeiro/RJ"/>
    <d v="2023-04-21T00:00:00"/>
    <n v="3016783"/>
    <x v="1"/>
    <m/>
  </r>
  <r>
    <s v="2023.00218.02.03.03.05"/>
    <n v="218"/>
    <s v="Nova Transportadora do Sudeste S.A. - NTS"/>
    <s v="Gerdau Açominas S/A"/>
    <s v="17.227.422/0001-05"/>
    <s v="Extraordinário"/>
    <s v="Saída"/>
    <s v="Diário"/>
    <d v="2023-04-23T00:00:00"/>
    <d v="2023-04-23T00:00:00"/>
    <n v="48"/>
    <s v="MG2"/>
    <s v="Rio de Janeiro/RJ"/>
    <d v="2023-04-21T00:00:00"/>
    <n v="3016784"/>
    <x v="1"/>
    <m/>
  </r>
  <r>
    <s v="2023.00219.02.03.03.05"/>
    <n v="219"/>
    <s v="Nova Transportadora do Sudeste S.A. - NTS"/>
    <s v="Gerdau Açominas S/A"/>
    <s v="17.227.422/0001-05"/>
    <s v="Extraordinário"/>
    <s v="Saída"/>
    <s v="Diário"/>
    <d v="2023-04-24T00:00:00"/>
    <d v="2023-04-24T00:00:00"/>
    <n v="70"/>
    <s v="MG2"/>
    <s v="Rio de Janeiro/RJ"/>
    <d v="2023-04-24T00:00:00"/>
    <n v="3016785"/>
    <x v="1"/>
    <m/>
  </r>
  <r>
    <s v="2023.00220.02.03.03.05"/>
    <n v="220"/>
    <s v="Nova Transportadora do Sudeste S.A. - NTS"/>
    <s v="Gerdau Açominas S/A"/>
    <s v="17.227.422/0001-05"/>
    <s v="Extraordinário"/>
    <s v="Saída"/>
    <s v="Diário"/>
    <d v="2023-04-25T00:00:00"/>
    <d v="2023-04-25T00:00:00"/>
    <n v="70"/>
    <s v="MG2"/>
    <s v="Rio de Janeiro/RJ"/>
    <d v="2023-04-24T00:00:00"/>
    <n v="3016786"/>
    <x v="1"/>
    <m/>
  </r>
  <r>
    <s v="2023.00221.02.03.03.05"/>
    <n v="221"/>
    <s v="Nova Transportadora do Sudeste S.A. - NTS"/>
    <s v="Gerdau Açominas S/A"/>
    <s v="17.227.422/0001-05"/>
    <s v="Extraordinário"/>
    <s v="Saída"/>
    <s v="Diário"/>
    <d v="2023-04-26T00:00:00"/>
    <d v="2023-04-26T00:00:00"/>
    <n v="70"/>
    <s v="MG2"/>
    <s v="Rio de Janeiro/RJ"/>
    <d v="2023-04-25T00:00:00"/>
    <n v="3016787"/>
    <x v="1"/>
    <m/>
  </r>
  <r>
    <s v="2023.00222.02.04.99.99"/>
    <n v="222"/>
    <s v="Nova Transportadora do Sudeste S.A. - NTS"/>
    <s v="Proquigel Química S.A."/>
    <s v="27.515.154/0011-44"/>
    <s v="Acordo-quadro (&quot;Master&quot;)"/>
    <s v="Acordo-quadro (&quot;Master&quot;)"/>
    <s v="N/A"/>
    <d v="2023-04-13T00:00:00"/>
    <d v="2023-12-31T00:00:00"/>
    <s v="N/A"/>
    <s v="N/A"/>
    <s v="Rio de Janeiro/RJ"/>
    <d v="2023-04-13T00:00:00"/>
    <n v="3023611"/>
    <x v="1"/>
    <m/>
  </r>
  <r>
    <s v="2023.00223.02.03.02.05"/>
    <n v="223"/>
    <s v="Nova Transportadora do Sudeste S.A. - NTS"/>
    <s v="Shell Energy do Brasil Gas Ltda."/>
    <s v="00.150.046/0001-97"/>
    <s v="Extraordinário"/>
    <s v="Entrada"/>
    <s v="Diário"/>
    <d v="2023-04-26T00:00:00"/>
    <d v="2023-04-26T00:00:00"/>
    <n v="475"/>
    <s v="TECAB"/>
    <s v="Rio de Janeiro/RJ"/>
    <d v="2023-04-25T00:00:00"/>
    <n v="3032320"/>
    <x v="1"/>
    <m/>
  </r>
  <r>
    <s v="2023.00224.02.03.03.05"/>
    <n v="224"/>
    <s v="Nova Transportadora do Sudeste S.A. - NTS"/>
    <s v="Gerdau Açominas S/A"/>
    <s v="17.227.422/0001-05"/>
    <s v="Extraordinário"/>
    <s v="Saída"/>
    <s v="Diário"/>
    <d v="2023-04-27T00:00:00"/>
    <d v="2023-04-27T00:00:00"/>
    <n v="100"/>
    <s v="MG2"/>
    <s v="Rio de Janeiro/RJ"/>
    <d v="2023-04-26T00:00:00"/>
    <n v="3032340"/>
    <x v="1"/>
    <m/>
  </r>
  <r>
    <s v="2023.00225.02.03.03.05"/>
    <n v="225"/>
    <s v="Nova Transportadora do Sudeste S.A. - NTS"/>
    <s v="Gerdau Açominas S/A"/>
    <s v="17.227.422/0001-05"/>
    <s v="Extraordinário"/>
    <s v="Saída"/>
    <s v="Diário"/>
    <d v="2023-04-29T00:00:00"/>
    <d v="2023-04-29T00:00:00"/>
    <n v="95"/>
    <s v="MG2"/>
    <s v="Rio de Janeiro/RJ"/>
    <d v="2023-04-28T00:00:00"/>
    <n v="3032341"/>
    <x v="1"/>
    <m/>
  </r>
  <r>
    <s v="2023.00226.02.03.03.04"/>
    <n v="226"/>
    <s v="Nova Transportadora do Sudeste S.A. - NTS"/>
    <s v="Galp Energia Brasil S.A."/>
    <s v="16.974.249/0001-38"/>
    <s v="Extraordinário"/>
    <s v="Saída"/>
    <s v="Mensal"/>
    <d v="2023-05-01T00:00:00"/>
    <d v="2023-05-31T00:00:00"/>
    <n v="100"/>
    <s v="Replan"/>
    <s v="Rio de Janeiro/RJ"/>
    <d v="2023-04-28T00:00:00"/>
    <n v="3032361"/>
    <x v="1"/>
    <m/>
  </r>
  <r>
    <s v="2023.00227.02.04.99.99"/>
    <n v="227"/>
    <s v="Nova Transportadora do Sudeste S.A. - NTS"/>
    <s v="Vibra Energia S.A."/>
    <s v="34.274.233/0001-02"/>
    <s v="Acordo-quadro (&quot;Master&quot;)"/>
    <s v="Acordo-quadro (&quot;Master&quot;)"/>
    <s v="N/A"/>
    <d v="2023-06-07T00:00:00"/>
    <d v="2023-12-31T00:00:00"/>
    <s v="N/A"/>
    <s v="N/A"/>
    <s v="Rio de Janeiro/RJ"/>
    <d v="2023-06-07T00:00:00"/>
    <n v="3180512"/>
    <x v="1"/>
    <m/>
  </r>
  <r>
    <s v="2023.00228.01.03.02.05"/>
    <n v="228"/>
    <s v="Transportadora Gasoduto Bolívia-Brasil S.A. - TBG"/>
    <s v="Galp Energia Brasil S.A."/>
    <s v="16.974.249/0001-38"/>
    <s v="Extraordinário"/>
    <s v="Entrada"/>
    <s v="Diário"/>
    <d v="2023-05-01T00:00:00"/>
    <d v="2023-05-01T00:00:00"/>
    <n v="100"/>
    <s v="Emed Gascar"/>
    <s v="Rio de Janeiro/RJ"/>
    <d v="2023-04-30T00:00:00"/>
    <n v="3064159"/>
    <x v="2"/>
    <m/>
  </r>
  <r>
    <s v="2023.00229.01.03.02.05"/>
    <n v="229"/>
    <s v="Transportadora Gasoduto Bolívia-Brasil S.A. - TBG"/>
    <s v="Galp Energia Brasil S.A."/>
    <s v="16.974.249/0001-38"/>
    <s v="Extraordinário"/>
    <s v="Entrada"/>
    <s v="Diário"/>
    <d v="2023-05-02T00:00:00"/>
    <d v="2023-05-02T00:00:00"/>
    <n v="100"/>
    <s v="Emed Gascar"/>
    <s v="Rio de Janeiro/RJ"/>
    <d v="2023-05-01T00:00:00"/>
    <n v="3064159"/>
    <x v="2"/>
    <m/>
  </r>
  <r>
    <s v="2023.00230.01.03.02.05"/>
    <n v="230"/>
    <s v="Transportadora Gasoduto Bolívia-Brasil S.A. - TBG"/>
    <s v="Galp Energia Brasil S.A."/>
    <s v="16.974.249/0001-38"/>
    <s v="Extraordinário"/>
    <s v="Entrada"/>
    <s v="Diário"/>
    <d v="2023-05-03T00:00:00"/>
    <d v="2023-05-03T00:00:00"/>
    <n v="100"/>
    <s v="Emed Gascar"/>
    <s v="Rio de Janeiro/RJ"/>
    <d v="2023-05-02T00:00:00"/>
    <n v="3064159"/>
    <x v="2"/>
    <m/>
  </r>
  <r>
    <s v="2023.00231.01.03.02.05"/>
    <n v="231"/>
    <s v="Transportadora Gasoduto Bolívia-Brasil S.A. - TBG"/>
    <s v="Galp Energia Brasil S.A."/>
    <s v="16.974.249/0001-38"/>
    <s v="Extraordinário"/>
    <s v="Entrada"/>
    <s v="Diário"/>
    <d v="2023-05-06T00:00:00"/>
    <d v="2023-05-06T00:00:00"/>
    <n v="100"/>
    <s v="Emed Gascar"/>
    <s v="Rio de Janeiro/RJ"/>
    <d v="2023-05-05T00:00:00"/>
    <n v="3064159"/>
    <x v="2"/>
    <m/>
  </r>
  <r>
    <s v="2023.00232.01.03.02.05"/>
    <n v="232"/>
    <s v="Transportadora Gasoduto Bolívia-Brasil S.A. - TBG"/>
    <s v="Galp Energia Brasil S.A."/>
    <s v="16.974.249/0001-38"/>
    <s v="Extraordinário"/>
    <s v="Entrada"/>
    <s v="Diário"/>
    <d v="2023-05-07T00:00:00"/>
    <d v="2023-05-07T00:00:00"/>
    <n v="100"/>
    <s v="Emed Gascar"/>
    <s v="Rio de Janeiro/RJ"/>
    <d v="2023-05-06T00:00:00"/>
    <n v="3064159"/>
    <x v="2"/>
    <m/>
  </r>
  <r>
    <s v="2023.00233.01.03.02.05"/>
    <n v="233"/>
    <s v="Transportadora Gasoduto Bolívia-Brasil S.A. - TBG"/>
    <s v="Galp Energia Brasil S.A."/>
    <s v="16.974.249/0001-38"/>
    <s v="Extraordinário"/>
    <s v="Entrada"/>
    <s v="Diário"/>
    <d v="2023-05-08T00:00:00"/>
    <d v="2023-05-08T00:00:00"/>
    <n v="100"/>
    <s v="Emed Gascar"/>
    <s v="Rio de Janeiro/RJ"/>
    <d v="2023-05-07T00:00:00"/>
    <n v="3064159"/>
    <x v="2"/>
    <m/>
  </r>
  <r>
    <s v="2023.00234.03.04.99.99"/>
    <n v="234"/>
    <s v="Transportadora Associada de Gás S.A. - TAG"/>
    <s v="Proquigel Química S.A."/>
    <s v="27.515.154/0011-44"/>
    <s v="Acordo-quadro (&quot;Master&quot;)"/>
    <s v="Acordo-quadro (&quot;Master&quot;)"/>
    <s v="N/A"/>
    <d v="2022-11-17T00:00:00"/>
    <d v="2023-12-31T00:00:00"/>
    <s v="N/A"/>
    <s v="N/A"/>
    <s v="Rio de Janeiro/RJ"/>
    <d v="2022-11-17T00:00:00"/>
    <n v="3278400"/>
    <x v="22"/>
    <m/>
  </r>
  <r>
    <s v="2023.00235.03.03.03.02"/>
    <n v="235"/>
    <s v="Transportadora Associada de Gás S.A. - TAG"/>
    <s v="Proquigel Química S.A."/>
    <s v="27.515.154/0011-44"/>
    <s v="Extraordinário"/>
    <s v="Saída"/>
    <s v="Anual"/>
    <d v="2023-01-01T00:00:00"/>
    <d v="2023-12-31T00:00:00"/>
    <n v="30"/>
    <s v="BA3"/>
    <s v="Rio de Janeiro/RJ"/>
    <d v="2022-12-21T00:00:00"/>
    <n v="3278401"/>
    <x v="22"/>
    <m/>
  </r>
  <r>
    <s v="2023.00236.03.03.03.03"/>
    <n v="236"/>
    <s v="Transportadora Associada de Gás S.A. - TAG"/>
    <s v="Proquigel Química S.A."/>
    <s v="27.515.154/0011-44"/>
    <s v="Extraordinário"/>
    <s v="Saída"/>
    <s v="Trimestral"/>
    <d v="2023-01-01T00:00:00"/>
    <d v="2023-03-31T00:00:00"/>
    <n v="740"/>
    <s v="SE"/>
    <s v="Rio de Janeiro/RJ"/>
    <d v="2022-12-13T00:00:00"/>
    <n v="3278402"/>
    <x v="22"/>
    <m/>
  </r>
  <r>
    <s v="2023.00237.01.02.02.03"/>
    <n v="237"/>
    <s v="Transportadora Gasoduto Bolívia-Brasil S.A. - TBG"/>
    <s v="Tradener Ltda"/>
    <s v="02.691.745/0001-70"/>
    <s v="Interruptível"/>
    <s v="Entrada"/>
    <s v="Trimestral"/>
    <d v="2022-10-01T00:00:00"/>
    <d v="2022-12-31T00:00:00"/>
    <n v="400"/>
    <s v="Emed Corumbá"/>
    <s v="Rio de Janeiro/RJ"/>
    <d v="2022-09-29T00:00:00"/>
    <n v="2498741"/>
    <x v="25"/>
    <m/>
  </r>
  <r>
    <s v="2023.00238.01.02.03.03"/>
    <n v="238"/>
    <s v="Transportadora Gasoduto Bolívia-Brasil S.A. - TBG"/>
    <s v="Tradener Ltda"/>
    <s v="02.691.745/0001-70"/>
    <s v="Interruptível"/>
    <s v="Saída"/>
    <s v="Trimestral"/>
    <d v="2022-10-01T00:00:00"/>
    <d v="2022-12-31T00:00:00"/>
    <n v="250"/>
    <s v="SC1"/>
    <s v="Rio de Janeiro/RJ"/>
    <d v="2022-09-29T00:00:00"/>
    <n v="2498746"/>
    <x v="25"/>
    <m/>
  </r>
  <r>
    <s v="2023.00239.01.02.03.03"/>
    <n v="239"/>
    <s v="Transportadora Gasoduto Bolívia-Brasil S.A. - TBG"/>
    <s v="Tradener Ltda"/>
    <s v="02.691.745/0001-70"/>
    <s v="Interruptível"/>
    <s v="Saída"/>
    <s v="Trimestral"/>
    <d v="2022-10-01T00:00:00"/>
    <d v="2022-12-31T00:00:00"/>
    <n v="150"/>
    <s v="PR1"/>
    <s v="Rio de Janeiro/RJ"/>
    <d v="2022-09-29T00:00:00"/>
    <n v="2498747"/>
    <x v="25"/>
    <m/>
  </r>
  <r>
    <s v="2023.00240.01.02.03.03"/>
    <n v="240"/>
    <s v="Transportadora Gasoduto Bolívia-Brasil S.A. - TBG"/>
    <s v="Tradener Ltda"/>
    <s v="02.691.745/0001-70"/>
    <s v="Interruptível"/>
    <s v="Saída"/>
    <s v="Trimestral"/>
    <d v="2022-10-15T00:00:00"/>
    <d v="2022-12-31T00:00:00"/>
    <n v="350"/>
    <s v="SC2"/>
    <s v="Rio de Janeiro/RJ"/>
    <d v="2022-10-14T00:00:00"/>
    <n v="2548874"/>
    <x v="25"/>
    <m/>
  </r>
  <r>
    <s v="2023.00241.01.02.03.98"/>
    <n v="241"/>
    <s v="Transportadora Gasoduto Bolívia-Brasil S.A. - TBG"/>
    <s v="Galp Energia Brasil S.A."/>
    <s v="16.974.249/0001-38"/>
    <s v="Interruptível"/>
    <s v="Saída"/>
    <s v="Outro"/>
    <d v="2023-04-17T00:00:00"/>
    <d v="2023-12-31T00:00:00"/>
    <n v="10"/>
    <s v="RS1"/>
    <s v="Rio de Janeiro/RJ"/>
    <d v="2023-04-14T00:00:00"/>
    <n v="3002372"/>
    <x v="25"/>
    <m/>
  </r>
  <r>
    <s v="2023.00242.01.02.03.98"/>
    <n v="242"/>
    <s v="Transportadora Gasoduto Bolívia-Brasil S.A. - TBG"/>
    <s v="Galp Energia Brasil S.A."/>
    <s v="16.974.249/0001-38"/>
    <s v="Interruptível"/>
    <s v="Saída"/>
    <s v="Outro"/>
    <d v="2023-04-17T00:00:00"/>
    <d v="2023-12-31T00:00:00"/>
    <n v="100"/>
    <s v="PR1"/>
    <s v="Rio de Janeiro/RJ"/>
    <d v="2023-04-14T00:00:00"/>
    <n v="3002373"/>
    <x v="25"/>
    <m/>
  </r>
  <r>
    <s v="2023.00243.05.03.01.02"/>
    <n v="243"/>
    <s v="GasOcidente do Mato Grosso Ltda. - GOM"/>
    <s v="Companhia Mato-Grossense de Gás - MTGás"/>
    <s v="06.023.921/0001-56"/>
    <s v="Extraordinário"/>
    <s v="Ponto-a-ponto"/>
    <s v="Anual"/>
    <d v="2019-08-26T00:00:00"/>
    <d v="2020-08-25T00:00:00"/>
    <n v="50"/>
    <s v="PTE MTGás EMED Cuiabá (PE)_x000a_PTR Gasoduto Lateral Cuiabá EMED SAN MATÍAS (PR)"/>
    <s v="Cuiabá/MT"/>
    <d v="2019-08-26T00:00:00"/>
    <n v="379963"/>
    <x v="26"/>
    <m/>
  </r>
  <r>
    <s v="2023.00244.05.03.01.04"/>
    <n v="244"/>
    <s v="GasOcidente do Mato Grosso Ltda. - GOM"/>
    <s v="Âmbar Energia Ltda. "/>
    <s v="01.645.009/0002-01"/>
    <s v="Extraordinário"/>
    <s v="Ponto-a-ponto"/>
    <s v="Mensal"/>
    <d v="2019-02-25T00:00:00"/>
    <d v="2019-03-31T00:00:00"/>
    <n v="2240"/>
    <s v="PTE TermoCuiabá EMED CUIABÁ (PE)_x000a_PTR Gasoduto Lateral Cuiabá EMED SAN MATÍAS (PR)"/>
    <s v="Cuiabá/MT"/>
    <d v="2019-02-25T00:00:00"/>
    <n v="164381"/>
    <x v="27"/>
    <m/>
  </r>
  <r>
    <s v="2023.00245.04.03.01.02"/>
    <n v="245"/>
    <s v="Transportadora Sulbrasileira de Gás S.A. - TSB"/>
    <s v="AES Uruguaiana Empreendimentos S.A. "/>
    <s v="01.600.202/0001-37"/>
    <s v="Extraordinário"/>
    <s v="Ponto-a-ponto"/>
    <s v="Anual"/>
    <d v="2019-03-14T00:00:00"/>
    <d v="2020-03-13T00:00:00"/>
    <n v="2400"/>
    <s v="Fronteira do Brasil com a Argentina (PR)_x000a_Uruguaiana - RS (PE)"/>
    <s v="Porto Alegre/RS"/>
    <d v="2019-03-13T00:00:00"/>
    <s v="0187358"/>
    <x v="28"/>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m/>
    <m/>
    <m/>
    <m/>
    <m/>
    <m/>
    <m/>
    <m/>
    <m/>
    <m/>
    <m/>
    <m/>
    <m/>
    <m/>
    <m/>
    <x v="29"/>
    <m/>
  </r>
  <r>
    <s v=""/>
    <m/>
    <m/>
    <m/>
    <m/>
    <m/>
    <m/>
    <m/>
    <m/>
    <m/>
    <m/>
    <m/>
    <m/>
    <m/>
    <m/>
    <x v="2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ela dinâ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A28" firstHeaderRow="1" firstDataRow="1" firstDataCol="1"/>
  <pivotFields count="17">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numFmtId="14" showAll="0"/>
    <pivotField numFmtId="1" showAll="0"/>
    <pivotField axis="axisRow" showAll="0">
      <items count="31">
        <item x="16"/>
        <item x="3"/>
        <item x="19"/>
        <item x="20"/>
        <item x="21"/>
        <item x="22"/>
        <item x="5"/>
        <item x="23"/>
        <item x="17"/>
        <item x="18"/>
        <item x="2"/>
        <item x="10"/>
        <item x="12"/>
        <item x="7"/>
        <item x="4"/>
        <item x="8"/>
        <item x="24"/>
        <item x="1"/>
        <item x="14"/>
        <item x="0"/>
        <item x="13"/>
        <item x="6"/>
        <item x="29"/>
        <item x="9"/>
        <item x="11"/>
        <item x="15"/>
        <item x="25"/>
        <item x="26"/>
        <item x="27"/>
        <item x="28"/>
        <item t="default"/>
      </items>
    </pivotField>
    <pivotField showAll="0"/>
  </pivotFields>
  <rowFields count="1">
    <field x="15"/>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formats count="5">
    <format dxfId="169">
      <pivotArea dataOnly="0" labelOnly="1" fieldPosition="0">
        <references count="1">
          <reference field="15" count="1">
            <x v="0"/>
          </reference>
        </references>
      </pivotArea>
    </format>
    <format dxfId="168">
      <pivotArea type="all" dataOnly="0" outline="0" fieldPosition="0"/>
    </format>
    <format dxfId="167">
      <pivotArea field="15" type="button" dataOnly="0" labelOnly="1" outline="0" axis="axisRow" fieldPosition="0"/>
    </format>
    <format dxfId="166">
      <pivotArea dataOnly="0" labelOnly="1" fieldPosition="0">
        <references count="1">
          <reference field="15" count="0"/>
        </references>
      </pivotArea>
    </format>
    <format dxfId="165">
      <pivotArea dataOnly="0" labelOnly="1" grandRow="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ntratos" displayName="Contratos" ref="A1:U912" totalsRowShown="0" headerRowDxfId="264" dataDxfId="263">
  <autoFilter ref="A1:U912" xr:uid="{00000000-0009-0000-0100-000001000000}"/>
  <tableColumns count="21">
    <tableColumn id="22" xr3:uid="{00000000-0010-0000-0000-000016000000}" name="Nº de Registro" dataDxfId="262">
      <calculatedColumnFormula>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calculatedColumnFormula>
    </tableColumn>
    <tableColumn id="1" xr3:uid="{00000000-0010-0000-0000-000001000000}" name="Sequencial" dataDxfId="17"/>
    <tableColumn id="3" xr3:uid="{00000000-0010-0000-0000-000003000000}" name="Transportador" dataDxfId="261"/>
    <tableColumn id="4" xr3:uid="{00000000-0010-0000-0000-000004000000}" name="Carregador" dataDxfId="260"/>
    <tableColumn id="5" xr3:uid="{00000000-0010-0000-0000-000005000000}" name="CNPJ do Carregador" dataDxfId="259"/>
    <tableColumn id="6" xr3:uid="{00000000-0010-0000-0000-000006000000}" name="Modalidade" dataDxfId="258"/>
    <tableColumn id="7" xr3:uid="{00000000-0010-0000-0000-000007000000}" name="Regime de contratação" dataDxfId="257"/>
    <tableColumn id="8" xr3:uid="{00000000-0010-0000-0000-000008000000}" name="Periodicidade" dataDxfId="256"/>
    <tableColumn id="20" xr3:uid="{00000000-0010-0000-0000-000014000000}" name="Início" dataDxfId="255"/>
    <tableColumn id="21" xr3:uid="{00000000-0010-0000-0000-000015000000}" name="Término" dataDxfId="254"/>
    <tableColumn id="13" xr3:uid="{00000000-0010-0000-0000-00000D000000}" name="Local de Assinatura" dataDxfId="253"/>
    <tableColumn id="14" xr3:uid="{00000000-0010-0000-0000-00000E000000}" name="Data de Assinatura" dataDxfId="252"/>
    <tableColumn id="15" xr3:uid="{00000000-0010-0000-0000-00000F000000}" name="Documento SEI" dataDxfId="251"/>
    <tableColumn id="16" xr3:uid="{00000000-0010-0000-0000-000010000000}" name="Nº do Processo Administrativo" dataDxfId="250"/>
    <tableColumn id="17" xr3:uid="{00000000-0010-0000-0000-000011000000}" name="Data de Protocolo" dataDxfId="249"/>
    <tableColumn id="18" xr3:uid="{00000000-0010-0000-0000-000012000000}" name="Ano de registro" dataDxfId="248"/>
    <tableColumn id="9" xr3:uid="{00000000-0010-0000-0000-000009000000}" name="Sequencial Geral" dataDxfId="247"/>
    <tableColumn id="10" xr3:uid="{00000000-0010-0000-0000-00000A000000}" name="Documento SEI Minuta" dataDxfId="246"/>
    <tableColumn id="11" xr3:uid="{00000000-0010-0000-0000-00000B000000}" name="Documento SEI Tarjado" dataDxfId="245"/>
    <tableColumn id="12" xr3:uid="{00000000-0010-0000-0000-00000C000000}" name="Código na Transportadora" dataDxfId="244"/>
    <tableColumn id="19" xr3:uid="{00000000-0010-0000-0000-000013000000}" name="Documento SEI Inteiro Teor com ZIPADOS" dataDxfId="243"/>
  </tableColumns>
  <tableStyleInfo name="TableStyleLight1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ela478" displayName="Tabela478" ref="B5:Q40" totalsRowShown="0" headerRowDxfId="110">
  <autoFilter ref="B5:Q40" xr:uid="{00000000-0009-0000-0100-00000A000000}"/>
  <tableColumns count="16">
    <tableColumn id="1" xr3:uid="{00000000-0010-0000-0900-000001000000}" name="Nº de Registro" dataDxfId="109">
      <calculatedColumnFormula>IFERROR($H$2&amp;"."&amp;TEXT(C6,"0000")&amp;"."&amp;VLOOKUP(D6,'Dados (Listas Suspensas)'!$H$3:$I$7,2,FALSE)&amp;"."&amp;VLOOKUP(G6,'Dados (Listas Suspensas)'!$B$3:$C$8,2,FALSE)&amp;"."&amp;VLOOKUP(H6,'Dados (Listas Suspensas)'!$D$3:$E$9,2,FALSE)&amp;"."&amp;VLOOKUP(I6,'Dados (Listas Suspensas)'!$F$3:$G$10,2,FALSE),"")</calculatedColumnFormula>
    </tableColumn>
    <tableColumn id="15" xr3:uid="{00000000-0010-0000-0900-00000F000000}" name="Sequencial" dataDxfId="108"/>
    <tableColumn id="2" xr3:uid="{00000000-0010-0000-0900-000002000000}" name="Transportador"/>
    <tableColumn id="3" xr3:uid="{00000000-0010-0000-0900-000003000000}" name="Carregador"/>
    <tableColumn id="16" xr3:uid="{00000000-0010-0000-0900-000010000000}" name="CNPJ do Carregador"/>
    <tableColumn id="4" xr3:uid="{00000000-0010-0000-0900-000004000000}" name="Modalidade"/>
    <tableColumn id="5" xr3:uid="{00000000-0010-0000-0900-000005000000}" name="Regime de Contratação"/>
    <tableColumn id="6" xr3:uid="{00000000-0010-0000-0900-000006000000}" name="Periodicidade"/>
    <tableColumn id="7" xr3:uid="{00000000-0010-0000-0900-000007000000}" name="Início" dataDxfId="107"/>
    <tableColumn id="8" xr3:uid="{00000000-0010-0000-0900-000008000000}" name="Término" dataDxfId="106"/>
    <tableColumn id="9" xr3:uid="{00000000-0010-0000-0900-000009000000}" name="Capacidade Contratada de Transporte (mil m3/dia)" dataDxfId="105"/>
    <tableColumn id="10" xr3:uid="{00000000-0010-0000-0900-00000A000000}" name="Ponto(s)/Zona(s) " dataDxfId="104"/>
    <tableColumn id="11" xr3:uid="{00000000-0010-0000-0900-00000B000000}" name="Local de Assinatura" dataDxfId="103"/>
    <tableColumn id="13" xr3:uid="{00000000-0010-0000-0900-00000D000000}" name="Data de Assinatura" dataDxfId="102"/>
    <tableColumn id="14" xr3:uid="{00000000-0010-0000-0900-00000E000000}" name="Documento SEI" dataDxfId="101"/>
    <tableColumn id="12" xr3:uid="{00000000-0010-0000-0900-00000C000000}" name="Nº do Processo Administrativo" dataDxfId="100"/>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ela47" displayName="Tabela47" ref="B5:Q17" totalsRowShown="0" headerRowDxfId="99">
  <autoFilter ref="B5:Q17" xr:uid="{00000000-0009-0000-0100-00000B000000}"/>
  <tableColumns count="16">
    <tableColumn id="1" xr3:uid="{00000000-0010-0000-0A00-000001000000}" name="Nº de Registro" dataDxfId="98">
      <calculatedColumnFormula>IFERROR($H$2&amp;"."&amp;TEXT(C6,"0000")&amp;"."&amp;VLOOKUP(D6,'Dados (Listas Suspensas)'!$H$3:$I$7,2,FALSE)&amp;"."&amp;VLOOKUP(G6,'Dados (Listas Suspensas)'!$B$3:$C$8,2,FALSE)&amp;"."&amp;VLOOKUP(H6,'Dados (Listas Suspensas)'!$D$3:$E$9,2,FALSE)&amp;"."&amp;VLOOKUP(I6,'Dados (Listas Suspensas)'!$F$3:$G$10,2,FALSE),"")</calculatedColumnFormula>
    </tableColumn>
    <tableColumn id="15" xr3:uid="{00000000-0010-0000-0A00-00000F000000}" name="Sequencial" dataDxfId="97"/>
    <tableColumn id="2" xr3:uid="{00000000-0010-0000-0A00-000002000000}" name="Transportador"/>
    <tableColumn id="3" xr3:uid="{00000000-0010-0000-0A00-000003000000}" name="Carregador"/>
    <tableColumn id="16" xr3:uid="{00000000-0010-0000-0A00-000010000000}" name="CNPJ do Carregador"/>
    <tableColumn id="4" xr3:uid="{00000000-0010-0000-0A00-000004000000}" name="Modalidade"/>
    <tableColumn id="5" xr3:uid="{00000000-0010-0000-0A00-000005000000}" name="Regime de Contratação"/>
    <tableColumn id="6" xr3:uid="{00000000-0010-0000-0A00-000006000000}" name="Periodicidade"/>
    <tableColumn id="7" xr3:uid="{00000000-0010-0000-0A00-000007000000}" name="Início" dataDxfId="96"/>
    <tableColumn id="8" xr3:uid="{00000000-0010-0000-0A00-000008000000}" name="Término" dataDxfId="95"/>
    <tableColumn id="9" xr3:uid="{00000000-0010-0000-0A00-000009000000}" name="Capacidade Contratada de Transporte (mil m3/dia)" dataDxfId="94"/>
    <tableColumn id="10" xr3:uid="{00000000-0010-0000-0A00-00000A000000}" name="Ponto(s)/Zona(s) " dataDxfId="93"/>
    <tableColumn id="11" xr3:uid="{00000000-0010-0000-0A00-00000B000000}" name="Local de Assinatura" dataDxfId="92"/>
    <tableColumn id="13" xr3:uid="{00000000-0010-0000-0A00-00000D000000}" name="Data de Assinatura" dataDxfId="91"/>
    <tableColumn id="14" xr3:uid="{00000000-0010-0000-0A00-00000E000000}" name="Documento SEI" dataDxfId="90"/>
    <tableColumn id="12" xr3:uid="{00000000-0010-0000-0A00-00000C000000}" name="Nº do Processo Administrativo" dataDxfId="89"/>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ela18" displayName="Tabela18" ref="A1:L446" totalsRowShown="0" headerRowDxfId="88" dataDxfId="87" tableBorderDxfId="86" headerRowCellStyle="Normal 10">
  <autoFilter ref="A1:L446" xr:uid="{00000000-0009-0000-0100-00000C000000}">
    <filterColumn colId="6">
      <filters>
        <filter val="Ponto"/>
      </filters>
    </filterColumn>
  </autoFilter>
  <sortState xmlns:xlrd2="http://schemas.microsoft.com/office/spreadsheetml/2017/richdata2" ref="A2:L446">
    <sortCondition ref="E2:E446"/>
    <sortCondition ref="C2:C446"/>
    <sortCondition ref="A2:A446"/>
  </sortState>
  <tableColumns count="12">
    <tableColumn id="1" xr3:uid="{00000000-0010-0000-0B00-000001000000}" name="ID" dataDxfId="85"/>
    <tableColumn id="7" xr3:uid="{00000000-0010-0000-0B00-000007000000}" name="ZONA/PONTOS/CLUSTERS" dataDxfId="84"/>
    <tableColumn id="3" xr3:uid="{00000000-0010-0000-0B00-000003000000}" name="Tipo de Operação" dataDxfId="83"/>
    <tableColumn id="4" xr3:uid="{00000000-0010-0000-0B00-000004000000}" name="Transportadora" dataDxfId="82"/>
    <tableColumn id="5" xr3:uid="{00000000-0010-0000-0B00-000005000000}" name="SIGLA" dataDxfId="81">
      <calculatedColumnFormula array="1">RIGHT(INDEX(D:D,ROW(A2)),3)</calculatedColumnFormula>
    </tableColumn>
    <tableColumn id="13" xr3:uid="{00000000-0010-0000-0B00-00000D000000}" name="CNPJ Transportadora" dataDxfId="80">
      <calculatedColumnFormula array="1">IFERROR(_xlfn.XLOOKUP(Tabela18[[#This Row],[SIGLA]],{"GOM";"NTS";"TAG";"TBG";"TSB"},{"01.717.813/0001-60";"04.992.714/0001-84";"06.248.349/0001-23";"01.891.441/0001-93";"03.146.349/0001-24"}),"")</calculatedColumnFormula>
    </tableColumn>
    <tableColumn id="6" xr3:uid="{00000000-0010-0000-0B00-000006000000}" name="Tipo" dataDxfId="79"/>
    <tableColumn id="8" xr3:uid="{00000000-0010-0000-0B00-000008000000}" name="UF" dataDxfId="78"/>
    <tableColumn id="9" xr3:uid="{00000000-0010-0000-0B00-000009000000}" name="ZONA" dataDxfId="77"/>
    <tableColumn id="10" xr3:uid="{00000000-0010-0000-0B00-00000A000000}" name="ZONA + SIGLA" dataDxfId="76">
      <calculatedColumnFormula array="1">CONCATENATE(INDEX(I:I,ROW(A2)), " - ", INDEX(E:E,ROW(A2)))</calculatedColumnFormula>
    </tableColumn>
    <tableColumn id="11" xr3:uid="{00000000-0010-0000-0B00-00000B000000}" name="FONTE" dataDxfId="75"/>
    <tableColumn id="12" xr3:uid="{00000000-0010-0000-0B00-00000C000000}" name="Observação" dataDxfId="7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ela19" displayName="Tabela19" ref="A1:P15" totalsRowShown="0" headerRowDxfId="73" dataDxfId="72" tableBorderDxfId="71">
  <tableColumns count="16">
    <tableColumn id="1" xr3:uid="{00000000-0010-0000-0C00-000001000000}" name="Nº de Registro" dataDxfId="70">
      <calculatedColumnFormula>IFERROR(YEAR(N2)&amp;"."&amp;TEXT(B2,"00000")&amp;"."&amp;VLOOKUP(C2,'Dados (Listas Suspensas)'!$H$3:$I$7,2,FALSE)&amp;"."&amp;VLOOKUP(F2,'Dados (Listas Suspensas)'!$B$3:$C$8,2,FALSE)&amp;"."&amp;VLOOKUP(G2,'Dados (Listas Suspensas)'!$D$3:$E$9,2,FALSE)&amp;"."&amp;VLOOKUP(H2,'Dados (Listas Suspensas)'!$F$3:$G$10,2,FALSE),"")</calculatedColumnFormula>
    </tableColumn>
    <tableColumn id="2" xr3:uid="{00000000-0010-0000-0C00-000002000000}" name="Sequencial" dataDxfId="69"/>
    <tableColumn id="3" xr3:uid="{00000000-0010-0000-0C00-000003000000}" name="Transportador" dataDxfId="68"/>
    <tableColumn id="4" xr3:uid="{00000000-0010-0000-0C00-000004000000}" name="Carregador" dataDxfId="67"/>
    <tableColumn id="5" xr3:uid="{00000000-0010-0000-0C00-000005000000}" name="CNPJ do Carregador" dataDxfId="66"/>
    <tableColumn id="6" xr3:uid="{00000000-0010-0000-0C00-000006000000}" name="Modalidade" dataDxfId="65"/>
    <tableColumn id="7" xr3:uid="{00000000-0010-0000-0C00-000007000000}" name="Regime de Contratação" dataDxfId="64"/>
    <tableColumn id="8" xr3:uid="{00000000-0010-0000-0C00-000008000000}" name="Periodicidade" dataDxfId="63"/>
    <tableColumn id="9" xr3:uid="{00000000-0010-0000-0C00-000009000000}" name="Início" dataDxfId="62"/>
    <tableColumn id="10" xr3:uid="{00000000-0010-0000-0C00-00000A000000}" name="Término" dataDxfId="61"/>
    <tableColumn id="11" xr3:uid="{00000000-0010-0000-0C00-00000B000000}" name="Capacidade Contratada de Transporte (mil m3/dia)" dataDxfId="60"/>
    <tableColumn id="12" xr3:uid="{00000000-0010-0000-0C00-00000C000000}" name="Ponto(s)/Zona(s) " dataDxfId="59"/>
    <tableColumn id="13" xr3:uid="{00000000-0010-0000-0C00-00000D000000}" name="Local de Assinatura" dataDxfId="58"/>
    <tableColumn id="14" xr3:uid="{00000000-0010-0000-0C00-00000E000000}" name="Data de Assinatura" dataDxfId="57"/>
    <tableColumn id="15" xr3:uid="{00000000-0010-0000-0C00-00000F000000}" name="Documento SEI" dataDxfId="56"/>
    <tableColumn id="16" xr3:uid="{00000000-0010-0000-0C00-000010000000}" name="Nº do Processo Administrativo" dataDxfId="55"/>
  </tableColumns>
  <tableStyleInfo name="TableStyleMedium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QDC_Legados" displayName="QDC_Legados" ref="A1:I264" totalsRowCount="1" dataDxfId="54">
  <autoFilter ref="A1:I263" xr:uid="{00000000-0009-0000-0100-00000E000000}"/>
  <sortState xmlns:xlrd2="http://schemas.microsoft.com/office/spreadsheetml/2017/richdata2" ref="A2:H263">
    <sortCondition ref="B1:B263"/>
  </sortState>
  <tableColumns count="9">
    <tableColumn id="1" xr3:uid="{00000000-0010-0000-0D00-000001000000}" name="ID QDC" totalsRowLabel="Total" dataDxfId="53"/>
    <tableColumn id="2" xr3:uid="{00000000-0010-0000-0D00-000002000000}" name="ID Instrumento Contratual" dataDxfId="52" totalsRowDxfId="51"/>
    <tableColumn id="3" xr3:uid="{00000000-0010-0000-0D00-000003000000}" name="ID CLUSTER" dataDxfId="50" totalsRowDxfId="49"/>
    <tableColumn id="4" xr3:uid="{00000000-0010-0000-0D00-000004000000}" name="Valor da QDC (mil m3/dia)" dataDxfId="48" totalsRowDxfId="47"/>
    <tableColumn id="5" xr3:uid="{00000000-0010-0000-0D00-000005000000}" name="DATA INICIO QDC" dataDxfId="46" totalsRowDxfId="45"/>
    <tableColumn id="6" xr3:uid="{00000000-0010-0000-0D00-000006000000}" name="DATA FIM QDC" dataDxfId="44" totalsRowDxfId="43"/>
    <tableColumn id="7" xr3:uid="{00000000-0010-0000-0D00-000007000000}" name="QDC Máx_ARF" dataDxfId="42" totalsRowDxfId="41"/>
    <tableColumn id="8" xr3:uid="{00000000-0010-0000-0D00-000008000000}" name="Observações" dataDxfId="40" totalsRowDxfId="39"/>
    <tableColumn id="9" xr3:uid="{00000000-0010-0000-0D00-000009000000}" name="Obs. 2" dataDxfId="3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ipo_Modalidade" displayName="Tipo_Modalidade" ref="B2:B8" totalsRowShown="0" headerRowDxfId="37" dataDxfId="36">
  <autoFilter ref="B2:B8" xr:uid="{00000000-0009-0000-0100-00000F000000}"/>
  <tableColumns count="1">
    <tableColumn id="1" xr3:uid="{00000000-0010-0000-0E00-000001000000}" name="Modalidade" dataDxfId="35"/>
  </tableColumns>
  <tableStyleInfo name="TableStyleMedium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ipo_Regime_de_Contratação" displayName="Tipo_Regime_de_Contratação" ref="D2:D9" totalsRowShown="0" headerRowDxfId="34" dataDxfId="33">
  <autoFilter ref="D2:D9" xr:uid="{00000000-0009-0000-0100-000010000000}"/>
  <tableColumns count="1">
    <tableColumn id="1" xr3:uid="{00000000-0010-0000-0F00-000001000000}" name="Regime de Contratação" dataDxfId="32"/>
  </tableColumns>
  <tableStyleInfo name="TableStyleMedium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ipo_Periodicidade" displayName="Tipo_Periodicidade" ref="F2:F11" totalsRowShown="0" headerRowDxfId="31" dataDxfId="30">
  <autoFilter ref="F2:F11" xr:uid="{00000000-0009-0000-0100-000011000000}"/>
  <tableColumns count="1">
    <tableColumn id="1" xr3:uid="{00000000-0010-0000-1000-000001000000}" name="Periodicidade" dataDxfId="29"/>
  </tableColumns>
  <tableStyleInfo name="TableStyleMedium6"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ipo_Transportadores" displayName="Tipo_Transportadores" ref="H2:H7" totalsRowShown="0" headerRowDxfId="28" dataDxfId="27">
  <autoFilter ref="H2:H7" xr:uid="{00000000-0009-0000-0100-000012000000}"/>
  <tableColumns count="1">
    <tableColumn id="1" xr3:uid="{00000000-0010-0000-1100-000001000000}" name="Transportadores" dataDxfId="26"/>
  </tableColumns>
  <tableStyleInfo name="TableStyleMedium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a21" displayName="Tabela21" ref="J2:J6" totalsRowShown="0" headerRowDxfId="25" dataDxfId="24">
  <autoFilter ref="J2:J6" xr:uid="{00000000-0009-0000-0100-000013000000}"/>
  <tableColumns count="1">
    <tableColumn id="1" xr3:uid="{00000000-0010-0000-1200-000001000000}" name="Tipo de Acordo"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QDC_Contratos" displayName="QDC_Contratos" ref="A1:M2511" totalsRowShown="0" headerRowDxfId="242" dataDxfId="241">
  <autoFilter ref="A1:M2511" xr:uid="{00000000-0009-0000-0100-000002000000}"/>
  <tableColumns count="13">
    <tableColumn id="1" xr3:uid="{00000000-0010-0000-0100-000001000000}" name="ID QDC" dataDxfId="240"/>
    <tableColumn id="2" xr3:uid="{00000000-0010-0000-0100-000002000000}" name="Instrumento Contratual" dataDxfId="239"/>
    <tableColumn id="3" xr3:uid="{00000000-0010-0000-0100-000003000000}" name="ID CLUSTER" dataDxfId="238"/>
    <tableColumn id="11" xr3:uid="{00000000-0010-0000-0100-00000B000000}" name="Entrada/Saída" dataDxfId="237">
      <calculatedColumnFormula>VLOOKUP(LEFT(QDC_Contratos[[#This Row],[Instrumento Contratual]],22),'REGISTRO CSTs'!$C$2:$G$912,7,0)</calculatedColumnFormula>
    </tableColumn>
    <tableColumn id="4" xr3:uid="{00000000-0010-0000-0100-000004000000}" name="QDC (mil m3/dia)" dataDxfId="236"/>
    <tableColumn id="5" xr3:uid="{00000000-0010-0000-0100-000005000000}" name="Início QDC" dataDxfId="235"/>
    <tableColumn id="6" xr3:uid="{00000000-0010-0000-0100-000006000000}" name="Fim QDC" dataDxfId="234"/>
    <tableColumn id="10" xr3:uid="{00000000-0010-0000-0100-00000A000000}" name="Tarifa (Reais por MMBTU)" dataDxfId="233" dataCellStyle="Moeda">
      <calculatedColumnFormula>1.1364+0.2903+0.004+0.026</calculatedColumnFormula>
    </tableColumn>
    <tableColumn id="7" xr3:uid="{00000000-0010-0000-0100-000007000000}" name="QDC Máx_ARF" dataDxfId="232"/>
    <tableColumn id="9" xr3:uid="{00000000-0010-0000-0100-000009000000}" name="UF" dataDxfId="231">
      <calculatedColumnFormula>VLOOKUP(QDC_Contratos[[#This Row],[ID CLUSTER]],'Pontos e zonas por UF'!$B$1:$H$439,3,FALSE)</calculatedColumnFormula>
    </tableColumn>
    <tableColumn id="8" xr3:uid="{00000000-0010-0000-0100-000008000000}" name="Observações" dataDxfId="230"/>
    <tableColumn id="12" xr3:uid="{00000000-0010-0000-0100-00000C000000}" name="Código Identificador do ID CLUSTER" dataDxfId="229">
      <calculatedColumnFormula>_xlfn.XLOOKUP(QDC_Contratos[[#This Row],[ID CLUSTER]],'Pontos e zonas por UF'!$B$2:$B$446,'Pontos e zonas por UF'!$A$2:$A$446)</calculatedColumnFormula>
    </tableColumn>
    <tableColumn id="13" xr3:uid="{00000000-0010-0000-0100-00000D000000}" name="TIPO" dataDxfId="228">
      <calculatedColumnFormula>_xlfn.XLOOKUP(QDC_Contratos[[#This Row],[Código Identificador do ID CLUSTER]],'Pontos e zonas por UF'!$A$2:$A$446,'Pontos e zonas por UF'!$G$2:$G$446)</calculatedColumnFormula>
    </tableColumn>
  </tableColumns>
  <tableStyleInfo name="TableStyleMedium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a20" displayName="Tabela20" ref="A1:E1101" totalsRowShown="0" tableBorderDxfId="22">
  <autoFilter ref="A1:E1101" xr:uid="{00000000-0009-0000-0100-000014000000}"/>
  <sortState xmlns:xlrd2="http://schemas.microsoft.com/office/spreadsheetml/2017/richdata2" ref="A2:E1101">
    <sortCondition descending="1" ref="E1:E1101"/>
  </sortState>
  <tableColumns count="5">
    <tableColumn id="1" xr3:uid="{00000000-0010-0000-1300-000001000000}" name="ID"/>
    <tableColumn id="2" xr3:uid="{00000000-0010-0000-1300-000002000000}" name="ID Instrumento Contratual" dataDxfId="21"/>
    <tableColumn id="3" xr3:uid="{00000000-0010-0000-1300-000003000000}" name="ID CLUSTER" dataDxfId="20"/>
    <tableColumn id="4" xr3:uid="{00000000-0010-0000-1300-000004000000}" name="ID Instrumento Contratual (22)" dataDxfId="19">
      <calculatedColumnFormula>LEFT(B2,22)</calculatedColumnFormula>
    </tableColumn>
    <tableColumn id="5" xr3:uid="{00000000-0010-0000-1300-000005000000}" name="TIPO" dataDxfId="18">
      <calculatedColumnFormula>VLOOKUP(D2,'REGISTRO CSTs'!$C$2:$G$912,7,0)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ntratos_Aditivos" displayName="Contratos_Aditivos" ref="A1:S161" totalsRowShown="0" headerRowDxfId="227" dataDxfId="226">
  <autoFilter ref="A1:S161" xr:uid="{00000000-0009-0000-0100-000003000000}"/>
  <tableColumns count="19">
    <tableColumn id="1" xr3:uid="{00000000-0010-0000-0200-000001000000}" name="ID ADITIVO" dataDxfId="225"/>
    <tableColumn id="2" xr3:uid="{00000000-0010-0000-0200-000002000000}" name="REGISTRO DO CONTRATO" dataDxfId="224"/>
    <tableColumn id="7" xr3:uid="{00000000-0010-0000-0200-000007000000}" name="SEI NOVO" dataDxfId="223"/>
    <tableColumn id="8" xr3:uid="{00000000-0010-0000-0200-000008000000}" name="ID SEI ADITIVO" dataDxfId="222"/>
    <tableColumn id="9" xr3:uid="{00000000-0010-0000-0200-000009000000}" name="DATA VIGÊNCIA CONTRATO ALTERADA" dataDxfId="221"/>
    <tableColumn id="15" xr3:uid="{00000000-0010-0000-0200-00000F000000}" name="Nova Data Vigência do Contrato" dataDxfId="220"/>
    <tableColumn id="10" xr3:uid="{00000000-0010-0000-0200-00000A000000}" name="Número do Processo do Aditivo" dataDxfId="219"/>
    <tableColumn id="12" xr3:uid="{00000000-0010-0000-0200-00000C000000}" name="Data de assinatura do Aditivo" dataDxfId="218"/>
    <tableColumn id="18" xr3:uid="{00000000-0010-0000-0200-000012000000}" name="Local de Assinatura" dataDxfId="217"/>
    <tableColumn id="19" xr3:uid="{00000000-0010-0000-0200-000013000000}" name="Data de protocolo" dataDxfId="216"/>
    <tableColumn id="16" xr3:uid="{00000000-0010-0000-0200-000010000000}" name="Transportador1" dataDxfId="215"/>
    <tableColumn id="17" xr3:uid="{00000000-0010-0000-0200-000011000000}" name="Carregador1" dataDxfId="214"/>
    <tableColumn id="11" xr3:uid="{00000000-0010-0000-0200-00000B000000}" name="TIPO_ADITIVO" dataDxfId="213"/>
    <tableColumn id="13" xr3:uid="{00000000-0010-0000-0200-00000D000000}" name="Observações" dataDxfId="212"/>
    <tableColumn id="14" xr3:uid="{00000000-0010-0000-0200-00000E000000}" name="Identificador do Contrato  do Transportador" dataDxfId="211"/>
    <tableColumn id="3" xr3:uid="{00000000-0010-0000-0200-000003000000}" name="Início" dataDxfId="210"/>
    <tableColumn id="4" xr3:uid="{00000000-0010-0000-0200-000004000000}" name="Término" dataDxfId="209"/>
    <tableColumn id="5" xr3:uid="{00000000-0010-0000-0200-000005000000}" name="Transportador" dataDxfId="208">
      <calculatedColumnFormula>IF(ISNA(VLOOKUP(Contratos_Aditivos[[#This Row],[REGISTRO DO CONTRATO]],Contratos[#All],3,0)),VLOOKUP(Contratos_Aditivos[[#This Row],[REGISTRO DO CONTRATO]],Contratos_Acordos[],11,0),VLOOKUP(Contratos_Aditivos[[#This Row],[REGISTRO DO CONTRATO]],Contratos[#All],3,0))</calculatedColumnFormula>
    </tableColumn>
    <tableColumn id="6" xr3:uid="{00000000-0010-0000-0200-000006000000}" name="Carregador" dataDxfId="207">
      <calculatedColumnFormula>IF(ISNA(VLOOKUP(Contratos_Aditivos[[#This Row],[REGISTRO DO CONTRATO]],Contratos[#All],4,0)),VLOOKUP(Contratos_Aditivos[[#This Row],[REGISTRO DO CONTRATO]],Contratos_Acordos[],12,0),VLOOKUP(Contratos_Aditivos[[#This Row],[REGISTRO DO CONTRATO]],Contratos[#All],4,0))</calculatedColumnFormula>
    </tableColumn>
  </tableColumns>
  <tableStyleInfo name="TableStyleLight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Contratos_Acordos" displayName="Contratos_Acordos" ref="A1:P6" totalsRowShown="0" headerRowDxfId="206" dataDxfId="205">
  <autoFilter ref="A1:P6" xr:uid="{00000000-0009-0000-0100-000004000000}"/>
  <tableColumns count="16">
    <tableColumn id="15" xr3:uid="{00000000-0010-0000-0300-00000F000000}" name="Nº de Registro" dataDxfId="204">
      <calculatedColumnFormula>CONCATENATE(YEAR(Contratos_Acordos[[#This Row],[Data de Assinatura]]),".",TEXT(Contratos_Acordos[[#This Row],[Sequencial]],"00000"),".",VLOOKUP(Contratos_Acordos[[#This Row],[Transportador2]],'Dados (Listas Suspensas)'!$H$3:$I$7,2,FALSE),"-AC",VLOOKUP(Contratos_Acordos[[#This Row],[TIPO_ACORDO]],'Dados (Listas Suspensas)'!$J$3:$K$6,2,FALSE))</calculatedColumnFormula>
    </tableColumn>
    <tableColumn id="16" xr3:uid="{00000000-0010-0000-0300-000010000000}" name="Sequencial" dataDxfId="203"/>
    <tableColumn id="2" xr3:uid="{00000000-0010-0000-0300-000002000000}" name="SEI Acordo" dataDxfId="202"/>
    <tableColumn id="3" xr3:uid="{00000000-0010-0000-0300-000003000000}" name="Processo Acordo" dataDxfId="201"/>
    <tableColumn id="4" xr3:uid="{00000000-0010-0000-0300-000004000000}" name="CNPJ Carregador" dataDxfId="200"/>
    <tableColumn id="5" xr3:uid="{00000000-0010-0000-0300-000005000000}" name="CNPJ Transportador" dataDxfId="199"/>
    <tableColumn id="6" xr3:uid="{00000000-0010-0000-0300-000006000000}" name="Data de Assinatura" dataDxfId="198"/>
    <tableColumn id="7" xr3:uid="{00000000-0010-0000-0300-000007000000}" name="Local de Assinatura" dataDxfId="197"/>
    <tableColumn id="13" xr3:uid="{00000000-0010-0000-0300-00000D000000}" name="Data de Protocolo" dataDxfId="196"/>
    <tableColumn id="8" xr3:uid="{00000000-0010-0000-0300-000008000000}" name="Observação" dataDxfId="195"/>
    <tableColumn id="9" xr3:uid="{00000000-0010-0000-0300-000009000000}" name="Início" dataDxfId="194"/>
    <tableColumn id="10" xr3:uid="{00000000-0010-0000-0300-00000A000000}" name="Término" dataDxfId="193"/>
    <tableColumn id="11" xr3:uid="{00000000-0010-0000-0300-00000B000000}" name="Transportador2" dataDxfId="192"/>
    <tableColumn id="12" xr3:uid="{00000000-0010-0000-0300-00000C000000}" name="Carregador" dataDxfId="191"/>
    <tableColumn id="14" xr3:uid="{00000000-0010-0000-0300-00000E000000}" name="NUM_SEI_MINUTA" dataDxfId="190"/>
    <tableColumn id="18" xr3:uid="{00000000-0010-0000-0300-000012000000}" name="TIPO_ACORDO" dataDxfId="18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a12" displayName="Tabela12" ref="A1:Q19" totalsRowShown="0" headerRowDxfId="188" dataDxfId="187">
  <autoFilter ref="A1:Q19" xr:uid="{00000000-0009-0000-0100-000005000000}"/>
  <tableColumns count="17">
    <tableColumn id="1" xr3:uid="{00000000-0010-0000-0400-000001000000}" name="ID TERMO ENCERRAMENTO E QUITAÇÃO" dataDxfId="186"/>
    <tableColumn id="2" xr3:uid="{00000000-0010-0000-0400-000002000000}" name="REGISTRO DO CONTRATO" dataDxfId="185"/>
    <tableColumn id="3" xr3:uid="{00000000-0010-0000-0400-000003000000}" name="QDC TERMO (mil m3/dia)" dataDxfId="184"/>
    <tableColumn id="4" xr3:uid="{00000000-0010-0000-0400-000004000000}" name="ENTRADA/SAíDA" dataDxfId="183"/>
    <tableColumn id="5" xr3:uid="{00000000-0010-0000-0400-000005000000}" name="PONTO/ZONA" dataDxfId="182"/>
    <tableColumn id="6" xr3:uid="{00000000-0010-0000-0400-000006000000}" name="DATA INICIO QDC TERMO" dataDxfId="181"/>
    <tableColumn id="7" xr3:uid="{00000000-0010-0000-0400-000007000000}" name="DATA FIM QDC TERMO" dataDxfId="180"/>
    <tableColumn id="8" xr3:uid="{00000000-0010-0000-0400-000008000000}" name="ID SEI TERMO" dataDxfId="179"/>
    <tableColumn id="9" xr3:uid="{00000000-0010-0000-0400-000009000000}" name="DATA VIGÊNCIA ALTERADA" dataDxfId="178"/>
    <tableColumn id="10" xr3:uid="{00000000-0010-0000-0400-00000A000000}" name="Nova Data Vigência do Contrato" dataDxfId="177"/>
    <tableColumn id="11" xr3:uid="{00000000-0010-0000-0400-00000B000000}" name="Número do Processo" dataDxfId="176"/>
    <tableColumn id="12" xr3:uid="{00000000-0010-0000-0400-00000C000000}" name="Responsável pelo processo" dataDxfId="175">
      <calculatedColumnFormula>VLOOKUP($K2,Tabela11[[#All],[Processo]:[Responsável]],7,0)</calculatedColumnFormula>
    </tableColumn>
    <tableColumn id="13" xr3:uid="{00000000-0010-0000-0400-00000D000000}" name="Data de assinatura" dataDxfId="174"/>
    <tableColumn id="17" xr3:uid="{00000000-0010-0000-0400-000011000000}" name="Local de Assinatura" dataDxfId="173"/>
    <tableColumn id="16" xr3:uid="{00000000-0010-0000-0400-000010000000}" name="Data de Protocolo" dataDxfId="172"/>
    <tableColumn id="14" xr3:uid="{00000000-0010-0000-0400-00000E000000}" name="Motivo Encerramento" dataDxfId="171"/>
    <tableColumn id="15" xr3:uid="{00000000-0010-0000-0400-00000F000000}" name="Observações" dataDxfId="17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ela11" displayName="Tabela11" ref="H2:T95" totalsRowShown="0" headerRowDxfId="164" dataDxfId="163">
  <autoFilter ref="H2:T95" xr:uid="{00000000-0009-0000-0100-000006000000}">
    <filterColumn colId="7">
      <filters>
        <filter val="Alessandra"/>
      </filters>
    </filterColumn>
    <filterColumn colId="8">
      <filters blank="1">
        <filter val="Cadastrado"/>
      </filters>
    </filterColumn>
  </autoFilter>
  <tableColumns count="13">
    <tableColumn id="1" xr3:uid="{00000000-0010-0000-0500-000001000000}" name="Bloco Interno" dataDxfId="162"/>
    <tableColumn id="2" xr3:uid="{00000000-0010-0000-0500-000002000000}" name="Processo" dataDxfId="161"/>
    <tableColumn id="3" xr3:uid="{00000000-0010-0000-0500-000003000000}" name="Raiz" dataDxfId="160"/>
    <tableColumn id="4" xr3:uid="{00000000-0010-0000-0500-000004000000}" name="Numero" dataDxfId="159"/>
    <tableColumn id="5" xr3:uid="{00000000-0010-0000-0500-000005000000}" name="Ano" dataDxfId="158"/>
    <tableColumn id="6" xr3:uid="{00000000-0010-0000-0500-000006000000}" name="Seg" dataDxfId="157"/>
    <tableColumn id="7" xr3:uid="{00000000-0010-0000-0500-000007000000}" name="Avaliado?" dataDxfId="156"/>
    <tableColumn id="8" xr3:uid="{00000000-0010-0000-0500-000008000000}" name="Responsável" dataDxfId="155"/>
    <tableColumn id="12" xr3:uid="{00000000-0010-0000-0500-00000C000000}" name="Aditivos (Não há/Há/Cadastrados)" dataDxfId="154"/>
    <tableColumn id="11" xr3:uid="{00000000-0010-0000-0500-00000B000000}" name="ARF (Há/não há)?" dataDxfId="153"/>
    <tableColumn id="13" xr3:uid="{00000000-0010-0000-0500-00000D000000}" name="Qtd. de Aditivos (Cadastrados/a cadastrar)" dataDxfId="152"/>
    <tableColumn id="9" xr3:uid="{00000000-0010-0000-0500-000009000000}" name="Observações" dataDxfId="151"/>
    <tableColumn id="10" xr3:uid="{00000000-0010-0000-0500-00000A000000}" name="Processos (não aditivos) registrados" dataDxfId="150">
      <calculatedColumnFormula>IF(ISNA(VLOOKUP('CST a registrar'!$I3,#REF!,1,0)),"","já registrado")</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a1211" displayName="Tabela1211" ref="A1:N439" totalsRowShown="0" headerRowDxfId="149" dataDxfId="148">
  <tableColumns count="14">
    <tableColumn id="1" xr3:uid="{00000000-0010-0000-0600-000001000000}" name="ID ADITIVO" dataDxfId="147"/>
    <tableColumn id="2" xr3:uid="{00000000-0010-0000-0600-000002000000}" name="REGISTRO DO CONTRATO" dataDxfId="146"/>
    <tableColumn id="3" xr3:uid="{00000000-0010-0000-0600-000003000000}" name="QDC (mil m3/dia)" dataDxfId="145"/>
    <tableColumn id="4" xr3:uid="{00000000-0010-0000-0600-000004000000}" name="ENTRADA/SAíDA" dataDxfId="144"/>
    <tableColumn id="5" xr3:uid="{00000000-0010-0000-0600-000005000000}" name="PONTO/ZONA" dataDxfId="143"/>
    <tableColumn id="6" xr3:uid="{00000000-0010-0000-0600-000006000000}" name="DATA INICIO QDC" dataDxfId="142"/>
    <tableColumn id="7" xr3:uid="{00000000-0010-0000-0600-000007000000}" name="DATA FIM QDC" dataDxfId="141"/>
    <tableColumn id="8" xr3:uid="{00000000-0010-0000-0600-000008000000}" name="ID SEI ADITIVO" dataDxfId="140"/>
    <tableColumn id="9" xr3:uid="{00000000-0010-0000-0600-000009000000}" name="DATA VIGÊNCIA ALTERADA" dataDxfId="139"/>
    <tableColumn id="10" xr3:uid="{00000000-0010-0000-0600-00000A000000}" name="Número do Processo" dataDxfId="138"/>
    <tableColumn id="11" xr3:uid="{00000000-0010-0000-0600-00000B000000}" name="Responsável pelo processo" dataDxfId="137">
      <calculatedColumnFormula>VLOOKUP($J2,Tabela11[[#All],[Processo]:[Responsável]],7,0)</calculatedColumnFormula>
    </tableColumn>
    <tableColumn id="12" xr3:uid="{00000000-0010-0000-0600-00000C000000}" name="Data de assinatura do Aditivo" dataDxfId="136"/>
    <tableColumn id="13" xr3:uid="{00000000-0010-0000-0600-00000D000000}" name="Observações" dataDxfId="135"/>
    <tableColumn id="14" xr3:uid="{00000000-0010-0000-0600-00000E000000}" name="Identificador do Contrato  do Transportador" dataDxfId="1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ela410" displayName="Tabela410" ref="B5:R271" totalsRowShown="0" headerRowDxfId="133">
  <autoFilter ref="B5:R271" xr:uid="{00000000-0009-0000-0100-000008000000}">
    <filterColumn colId="7">
      <filters>
        <filter val="Anual"/>
      </filters>
    </filterColumn>
    <filterColumn colId="9">
      <filters>
        <dateGroupItem year="2027" dateTimeGrouping="year"/>
        <dateGroupItem year="2023" dateTimeGrouping="year"/>
      </filters>
    </filterColumn>
  </autoFilter>
  <sortState xmlns:xlrd2="http://schemas.microsoft.com/office/spreadsheetml/2017/richdata2" ref="B14:R249">
    <sortCondition ref="D5:D271"/>
  </sortState>
  <tableColumns count="17">
    <tableColumn id="1" xr3:uid="{00000000-0010-0000-0700-000001000000}" name="Nº de Registro" dataDxfId="132">
      <calculatedColumnFormula>IFERROR($H$2&amp;"."&amp;TEXT(C6,"0000")&amp;"."&amp;VLOOKUP(D6,'Dados (Listas Suspensas)'!$H$3:$I$7,2,FALSE)&amp;"."&amp;VLOOKUP(G6,'Dados (Listas Suspensas)'!$B$3:$C$8,2,FALSE)&amp;"."&amp;VLOOKUP(H6,'Dados (Listas Suspensas)'!$D$3:$E$9,2,FALSE)&amp;"."&amp;VLOOKUP(I6,'Dados (Listas Suspensas)'!$F$3:$G$10,2,FALSE),"")</calculatedColumnFormula>
    </tableColumn>
    <tableColumn id="15" xr3:uid="{00000000-0010-0000-0700-00000F000000}" name="Sequencial" dataDxfId="131"/>
    <tableColumn id="2" xr3:uid="{00000000-0010-0000-0700-000002000000}" name="Transportador"/>
    <tableColumn id="3" xr3:uid="{00000000-0010-0000-0700-000003000000}" name="Carregador"/>
    <tableColumn id="16" xr3:uid="{00000000-0010-0000-0700-000010000000}" name="CNPJ do Carregador"/>
    <tableColumn id="4" xr3:uid="{00000000-0010-0000-0700-000004000000}" name="Modalidade"/>
    <tableColumn id="5" xr3:uid="{00000000-0010-0000-0700-000005000000}" name="Regime de Contratação"/>
    <tableColumn id="6" xr3:uid="{00000000-0010-0000-0700-000006000000}" name="Periodicidade"/>
    <tableColumn id="7" xr3:uid="{00000000-0010-0000-0700-000007000000}" name="Início" dataDxfId="130"/>
    <tableColumn id="8" xr3:uid="{00000000-0010-0000-0700-000008000000}" name="Término" dataDxfId="129"/>
    <tableColumn id="9" xr3:uid="{00000000-0010-0000-0700-000009000000}" name="Capacidade Contratada de Transporte (mil m3/dia)" dataDxfId="128"/>
    <tableColumn id="10" xr3:uid="{00000000-0010-0000-0700-00000A000000}" name="Ponto(s)/Zona(s) " dataDxfId="127"/>
    <tableColumn id="11" xr3:uid="{00000000-0010-0000-0700-00000B000000}" name="Local de Assinatura" dataDxfId="126"/>
    <tableColumn id="13" xr3:uid="{00000000-0010-0000-0700-00000D000000}" name="Data de Assinatura" dataDxfId="125"/>
    <tableColumn id="14" xr3:uid="{00000000-0010-0000-0700-00000E000000}" name="Documento SEI" dataDxfId="124"/>
    <tableColumn id="12" xr3:uid="{00000000-0010-0000-0700-00000C000000}" name="Nº do Processo Administrativo" dataDxfId="123"/>
    <tableColumn id="17" xr3:uid="{00000000-0010-0000-0700-000011000000}" name="Data do Protocolo" dataDxfId="122"/>
  </tableColumns>
  <tableStyleInfo name="TableStyleMedium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ela4" displayName="Tabela4" ref="B5:Q73" totalsRowShown="0" headerRowDxfId="121">
  <sortState xmlns:xlrd2="http://schemas.microsoft.com/office/spreadsheetml/2017/richdata2" ref="B6:Q73">
    <sortCondition ref="C5:C73"/>
  </sortState>
  <tableColumns count="16">
    <tableColumn id="1" xr3:uid="{00000000-0010-0000-0800-000001000000}" name="Nº de Registro" dataDxfId="120">
      <calculatedColumnFormula>IFERROR($H$2&amp;"."&amp;TEXT(C6,"0000")&amp;"."&amp;VLOOKUP(D6,'Dados (Listas Suspensas)'!$H$3:$I$7,2,FALSE)&amp;"."&amp;VLOOKUP(G6,'Dados (Listas Suspensas)'!$B$3:$C$8,2,FALSE)&amp;"."&amp;VLOOKUP(H6,'Dados (Listas Suspensas)'!$D$3:$E$9,2,FALSE)&amp;"."&amp;VLOOKUP(I6,'Dados (Listas Suspensas)'!$F$3:$G$10,2,FALSE),"")</calculatedColumnFormula>
    </tableColumn>
    <tableColumn id="15" xr3:uid="{00000000-0010-0000-0800-00000F000000}" name="Sequencial" dataDxfId="119"/>
    <tableColumn id="2" xr3:uid="{00000000-0010-0000-0800-000002000000}" name="Transportador"/>
    <tableColumn id="3" xr3:uid="{00000000-0010-0000-0800-000003000000}" name="Carregador"/>
    <tableColumn id="16" xr3:uid="{00000000-0010-0000-0800-000010000000}" name="CNPJ do Carregador"/>
    <tableColumn id="4" xr3:uid="{00000000-0010-0000-0800-000004000000}" name="Modalidade"/>
    <tableColumn id="5" xr3:uid="{00000000-0010-0000-0800-000005000000}" name="Regime de Contratação"/>
    <tableColumn id="6" xr3:uid="{00000000-0010-0000-0800-000006000000}" name="Periodicidade"/>
    <tableColumn id="7" xr3:uid="{00000000-0010-0000-0800-000007000000}" name="Início" dataDxfId="118"/>
    <tableColumn id="8" xr3:uid="{00000000-0010-0000-0800-000008000000}" name="Término" dataDxfId="117"/>
    <tableColumn id="9" xr3:uid="{00000000-0010-0000-0800-000009000000}" name="Capacidade Contratada de Transporte (mil m3/dia)" dataDxfId="116"/>
    <tableColumn id="10" xr3:uid="{00000000-0010-0000-0800-00000A000000}" name="Ponto(s)/Zona(s) " dataDxfId="115"/>
    <tableColumn id="11" xr3:uid="{00000000-0010-0000-0800-00000B000000}" name="Local de Assinatura" dataDxfId="114"/>
    <tableColumn id="13" xr3:uid="{00000000-0010-0000-0800-00000D000000}" name="Data de Assinatura" dataDxfId="113"/>
    <tableColumn id="14" xr3:uid="{00000000-0010-0000-0800-00000E000000}" name="Documento SEI" dataDxfId="112"/>
    <tableColumn id="12" xr3:uid="{00000000-0010-0000-0800-00000C000000}" name="Nº do Processo Administrativo" dataDxfId="111"/>
  </tableColumns>
  <tableStyleInfo name="TableStyleMedium6"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file://C:\Users\bnascimento\Downloads\controlador.php?acao=procedimento_trabalhar&amp;acao_origem=rel_bloco_protocolo_listar&amp;acao_retorno=rel_bloco_protocolo_listar&amp;id_procedimento=2595831&amp;infra_sistema=100000100&amp;infra_unidade_atual=110000084&amp;infra_hash=c5487ffcbe44bb341cdd4de9de503b6ac7765d32207db0054bb814823e65157d" TargetMode="External"/><Relationship Id="rId21" Type="http://schemas.openxmlformats.org/officeDocument/2006/relationships/hyperlink" Target="file://C:\Users\bnascimento\Downloads\controlador.php?acao=procedimento_trabalhar&amp;acao_origem=rel_bloco_protocolo_listar&amp;acao_retorno=rel_bloco_protocolo_listar&amp;id_procedimento=2953989&amp;infra_sistema=100000100&amp;infra_unidade_atual=110000084&amp;infra_hash=3f2cb4f49da773ad29a5e0b3e8eb24a686c0930e73c781baa17ab7cd52952d75" TargetMode="External"/><Relationship Id="rId42" Type="http://schemas.openxmlformats.org/officeDocument/2006/relationships/hyperlink" Target="file://C:\Users\bnascimento\Downloads\controlador.php?acao=procedimento_trabalhar&amp;acao_origem=rel_bloco_protocolo_listar&amp;acao_retorno=rel_bloco_protocolo_listar&amp;id_procedimento=2046214&amp;infra_sistema=100000100&amp;infra_unidade_atual=110000084&amp;infra_hash=7982903e7120bedc745d24d3e8f05e561d299f8c3121b7100250d19e4a08a706" TargetMode="External"/><Relationship Id="rId47" Type="http://schemas.openxmlformats.org/officeDocument/2006/relationships/hyperlink" Target="file://C:\Users\bnascimento\Downloads\controlador.php?acao=procedimento_trabalhar&amp;acao_origem=rel_bloco_protocolo_listar&amp;acao_retorno=rel_bloco_protocolo_listar&amp;id_procedimento=2102618&amp;infra_sistema=100000100&amp;infra_unidade_atual=110000084&amp;infra_hash=35d9ab07e90b0cb35ba8b73f9da6f42164c7713cc3691ac9dbafff1e12f13236" TargetMode="External"/><Relationship Id="rId63" Type="http://schemas.openxmlformats.org/officeDocument/2006/relationships/hyperlink" Target="file://C:\Users\bnascimento\Downloads\controlador.php?acao=procedimento_trabalhar&amp;acao_origem=rel_bloco_protocolo_listar&amp;acao_retorno=rel_bloco_protocolo_listar&amp;id_procedimento=2022954&amp;infra_sistema=100000100&amp;infra_unidade_atual=110000084&amp;infra_hash=0690ca62010456336dcf7eaf514d7ed7b6a58660d92261b78e8eddd2106744fc" TargetMode="External"/><Relationship Id="rId68" Type="http://schemas.openxmlformats.org/officeDocument/2006/relationships/hyperlink" Target="file://C:\Users\bnascimento\Downloads\controlador.php?acao=procedimento_trabalhar&amp;acao_origem=rel_bloco_protocolo_listar&amp;acao_retorno=rel_bloco_protocolo_listar&amp;id_procedimento=663466&amp;infra_sistema=100000100&amp;infra_unidade_atual=110000084&amp;infra_hash=d4562bd9eaef5332daa79e69869e50774b08c442fdffa215ab9e6160ad687c59" TargetMode="External"/><Relationship Id="rId7" Type="http://schemas.openxmlformats.org/officeDocument/2006/relationships/hyperlink" Target="file://C:\Users\bnascimento\Downloads\controlador.php?acao=procedimento_trabalhar&amp;acao_origem=rel_bloco_protocolo_listar&amp;acao_retorno=rel_bloco_protocolo_listar&amp;id_procedimento=2046274&amp;infra_sistema=100000100&amp;infra_unidade_atual=110000084&amp;infra_hash=5c9a7dae259c8c96c186e21b0826d6da455c1ba19709203184678ee012bac040" TargetMode="External"/><Relationship Id="rId71" Type="http://schemas.openxmlformats.org/officeDocument/2006/relationships/hyperlink" Target="https://sei.anp.gov.br/controlador.php?acao=procedimento_trabalhar&amp;acao_origem=rel_bloco_protocolo_listar&amp;acao_retorno=rel_bloco_protocolo_listar&amp;id_procedimento=147502&amp;infra_sistema=100000100&amp;infra_unidade_atual=110000084&amp;infra_hash=1ac5f73500f2ee5b248aa1464e66ee9a65cc86a72a825d3cc4712b5b9c5e4de8" TargetMode="External"/><Relationship Id="rId2" Type="http://schemas.openxmlformats.org/officeDocument/2006/relationships/hyperlink" Target="https://sei.anp.gov.br/controlador.php?acao=procedimento_trabalhar&amp;acao_origem=rel_bloco_protocolo_listar&amp;acao_retorno=rel_bloco_protocolo_listar&amp;id_procedimento=147502&amp;infra_sistema=100000100&amp;infra_unidade_atual=110000084&amp;infra_hash=1ac5f73500f2ee5b248aa1464e66ee9a65cc86a72a825d3cc4712b5b9c5e4de8" TargetMode="External"/><Relationship Id="rId16" Type="http://schemas.openxmlformats.org/officeDocument/2006/relationships/hyperlink" Target="file://C:\Users\bnascimento\Downloads\controlador.php?acao=procedimento_trabalhar&amp;acao_origem=rel_bloco_protocolo_listar&amp;acao_retorno=rel_bloco_protocolo_listar&amp;id_procedimento=2886294&amp;infra_sistema=100000100&amp;infra_unidade_atual=110000084&amp;infra_hash=c119c36e558e6aedc54b19302641f73258d866d41edf5f0c7940125afae82a33" TargetMode="External"/><Relationship Id="rId29" Type="http://schemas.openxmlformats.org/officeDocument/2006/relationships/hyperlink" Target="file://C:\Users\bnascimento\Downloads\controlador.php?acao=procedimento_trabalhar&amp;acao_origem=rel_bloco_protocolo_listar&amp;acao_retorno=rel_bloco_protocolo_listar&amp;id_procedimento=2022954&amp;infra_sistema=100000100&amp;infra_unidade_atual=110000084&amp;infra_hash=0690ca62010456336dcf7eaf514d7ed7b6a58660d92261b78e8eddd2106744fc" TargetMode="External"/><Relationship Id="rId11" Type="http://schemas.openxmlformats.org/officeDocument/2006/relationships/hyperlink" Target="file://C:\Users\bnascimento\Downloads\controlador.php?acao=procedimento_trabalhar&amp;acao_origem=rel_bloco_protocolo_listar&amp;acao_retorno=rel_bloco_protocolo_listar&amp;id_procedimento=641522&amp;infra_sistema=100000100&amp;infra_unidade_atual=110000084&amp;infra_hash=ec2e3926b1e289533d80215ef790cdd7d90f87b5958fb47f32f6fd7155f3476c" TargetMode="External"/><Relationship Id="rId24" Type="http://schemas.openxmlformats.org/officeDocument/2006/relationships/hyperlink" Target="file://C:\Users\bnascimento\Downloads\controlador.php?acao=procedimento_trabalhar&amp;acao_origem=rel_bloco_protocolo_listar&amp;acao_retorno=rel_bloco_protocolo_listar&amp;id_procedimento=2726257&amp;infra_sistema=100000100&amp;infra_unidade_atual=110000084&amp;infra_hash=435cb4942d187f0794f18b838addf8456284f3073e8a889480957544811c9c81" TargetMode="External"/><Relationship Id="rId32" Type="http://schemas.openxmlformats.org/officeDocument/2006/relationships/hyperlink" Target="file://C:\Users\bnascimento\Downloads\controlador.php?acao=procedimento_trabalhar&amp;acao_origem=rel_bloco_protocolo_listar&amp;acao_retorno=rel_bloco_protocolo_listar&amp;id_procedimento=2009650&amp;infra_sistema=100000100&amp;infra_unidade_atual=110000084&amp;infra_hash=f6d46821e923d271e2323e6843177052b998ceb24ad8626e88bc40a93049b5eb" TargetMode="External"/><Relationship Id="rId37" Type="http://schemas.openxmlformats.org/officeDocument/2006/relationships/hyperlink" Target="file://C:\Users\bnascimento\Downloads\controlador.php?acao=procedimento_trabalhar&amp;acao_origem=rel_bloco_protocolo_listar&amp;acao_retorno=rel_bloco_protocolo_listar&amp;id_procedimento=2046236&amp;infra_sistema=100000100&amp;infra_unidade_atual=110000084&amp;infra_hash=90230a5e4360c30f6433c9d84dfc57fb5ff21bd2dcdef0d762ca64186ab34263" TargetMode="External"/><Relationship Id="rId40" Type="http://schemas.openxmlformats.org/officeDocument/2006/relationships/hyperlink" Target="file://C:\Users\bnascimento\Downloads\controlador.php?acao=procedimento_trabalhar&amp;acao_origem=rel_bloco_protocolo_listar&amp;acao_retorno=rel_bloco_protocolo_listar&amp;id_procedimento=2046260&amp;infra_sistema=100000100&amp;infra_unidade_atual=110000084&amp;infra_hash=aa9198b72181bca3235d7732aee3a70ef719c6651e55eb51fe2ab49fb21e8133" TargetMode="External"/><Relationship Id="rId45" Type="http://schemas.openxmlformats.org/officeDocument/2006/relationships/hyperlink" Target="file://C:\Users\bnascimento\Downloads\controlador.php?acao=procedimento_trabalhar&amp;acao_origem=rel_bloco_protocolo_listar&amp;acao_retorno=rel_bloco_protocolo_listar&amp;id_procedimento=641522&amp;infra_sistema=100000100&amp;infra_unidade_atual=110000084&amp;infra_hash=ec2e3926b1e289533d80215ef790cdd7d90f87b5958fb47f32f6fd7155f3476c" TargetMode="External"/><Relationship Id="rId53" Type="http://schemas.openxmlformats.org/officeDocument/2006/relationships/hyperlink" Target="file://C:\Users\bnascimento\Downloads\controlador.php?acao=procedimento_trabalhar&amp;acao_origem=rel_bloco_protocolo_listar&amp;acao_retorno=rel_bloco_protocolo_listar&amp;id_procedimento=3512048&amp;infra_sistema=100000100&amp;infra_unidade_atual=110000084&amp;infra_hash=03e786222a80000c8770604f4f02906026fc2af59c1fe50df4fd74be3138dc8a" TargetMode="External"/><Relationship Id="rId58" Type="http://schemas.openxmlformats.org/officeDocument/2006/relationships/hyperlink" Target="file://C:\Users\bnascimento\Downloads\controlador.php?acao=procedimento_trabalhar&amp;acao_origem=rel_bloco_protocolo_listar&amp;acao_retorno=rel_bloco_protocolo_listar&amp;id_procedimento=2726257&amp;infra_sistema=100000100&amp;infra_unidade_atual=110000084&amp;infra_hash=435cb4942d187f0794f18b838addf8456284f3073e8a889480957544811c9c81" TargetMode="External"/><Relationship Id="rId66" Type="http://schemas.openxmlformats.org/officeDocument/2006/relationships/hyperlink" Target="file://C:\Users\bnascimento\Downloads\controlador.php?acao=procedimento_trabalhar&amp;acao_origem=rel_bloco_protocolo_listar&amp;acao_retorno=rel_bloco_protocolo_listar&amp;id_procedimento=2009650&amp;infra_sistema=100000100&amp;infra_unidade_atual=110000084&amp;infra_hash=f6d46821e923d271e2323e6843177052b998ceb24ad8626e88bc40a93049b5eb" TargetMode="External"/><Relationship Id="rId5" Type="http://schemas.openxmlformats.org/officeDocument/2006/relationships/hyperlink" Target="file://C:\Users\bnascimento\Downloads\controlador.php?acao=procedimento_trabalhar&amp;acao_origem=rel_bloco_protocolo_listar&amp;acao_retorno=rel_bloco_protocolo_listar&amp;id_procedimento=2046248&amp;infra_sistema=100000100&amp;infra_unidade_atual=110000084&amp;infra_hash=ecf668d45c73c029db3f5cd6b793a5c10346017e7f7ff6b5d2e393ca65a6c68f" TargetMode="External"/><Relationship Id="rId61" Type="http://schemas.openxmlformats.org/officeDocument/2006/relationships/hyperlink" Target="file://C:\Users\bnascimento\Downloads\controlador.php?acao=procedimento_trabalhar&amp;acao_origem=rel_bloco_protocolo_listar&amp;acao_retorno=rel_bloco_protocolo_listar&amp;id_procedimento=2445525&amp;infra_sistema=100000100&amp;infra_unidade_atual=110000084&amp;infra_hash=015eb23b5ed5c97919498fb8b9b44619fbfcccdd17dc15d8da2402822c8fcb7c" TargetMode="External"/><Relationship Id="rId19" Type="http://schemas.openxmlformats.org/officeDocument/2006/relationships/hyperlink" Target="file://C:\Users\bnascimento\Downloads\controlador.php?acao=procedimento_trabalhar&amp;acao_origem=rel_bloco_protocolo_listar&amp;acao_retorno=rel_bloco_protocolo_listar&amp;id_procedimento=3512048&amp;infra_sistema=100000100&amp;infra_unidade_atual=110000084&amp;infra_hash=03e786222a80000c8770604f4f02906026fc2af59c1fe50df4fd74be3138dc8a" TargetMode="External"/><Relationship Id="rId14" Type="http://schemas.openxmlformats.org/officeDocument/2006/relationships/hyperlink" Target="file://C:\Users\bnascimento\Downloads\controlador.php?acao=procedimento_trabalhar&amp;acao_origem=rel_bloco_protocolo_listar&amp;acao_retorno=rel_bloco_protocolo_listar&amp;id_procedimento=2102700&amp;infra_sistema=100000100&amp;infra_unidade_atual=110000084&amp;infra_hash=89f7c2438b036b8762a2d76889d37d1117b067b034eb3d05d3893e20b3315c50" TargetMode="External"/><Relationship Id="rId22" Type="http://schemas.openxmlformats.org/officeDocument/2006/relationships/hyperlink" Target="file://C:\Users\bnascimento\Downloads\controlador.php?acao=procedimento_trabalhar&amp;acao_origem=rel_bloco_protocolo_listar&amp;acao_retorno=rel_bloco_protocolo_listar&amp;id_procedimento=2433564&amp;infra_sistema=100000100&amp;infra_unidade_atual=110000084&amp;infra_hash=f5fc001918251dfc243feec858a20e8def9d4c1e67d240fd3c2ae17213600197" TargetMode="External"/><Relationship Id="rId27" Type="http://schemas.openxmlformats.org/officeDocument/2006/relationships/hyperlink" Target="file://C:\Users\bnascimento\Downloads\controlador.php?acao=procedimento_trabalhar&amp;acao_origem=rel_bloco_protocolo_listar&amp;acao_retorno=rel_bloco_protocolo_listar&amp;id_procedimento=2445525&amp;infra_sistema=100000100&amp;infra_unidade_atual=110000084&amp;infra_hash=015eb23b5ed5c97919498fb8b9b44619fbfcccdd17dc15d8da2402822c8fcb7c" TargetMode="External"/><Relationship Id="rId30" Type="http://schemas.openxmlformats.org/officeDocument/2006/relationships/hyperlink" Target="file://C:\Users\bnascimento\Downloads\controlador.php?acao=procedimento_trabalhar&amp;acao_origem=rel_bloco_protocolo_listar&amp;acao_retorno=rel_bloco_protocolo_listar&amp;id_procedimento=1579341&amp;infra_sistema=100000100&amp;infra_unidade_atual=110000084&amp;infra_hash=5616289260280146d065eebade1e8718775713350b9c9e0155f4a8bbfe00e1f9" TargetMode="External"/><Relationship Id="rId35" Type="http://schemas.openxmlformats.org/officeDocument/2006/relationships/hyperlink" Target="file://C:\Users\bnascimento\Downloads\controlador.php?acao=procedimento_trabalhar&amp;acao_origem=rel_bloco_protocolo_listar&amp;acao_retorno=rel_bloco_protocolo_listar&amp;id_procedimento=2046227&amp;infra_sistema=100000100&amp;infra_unidade_atual=110000084&amp;infra_hash=748e35354560276abf1d3b5e3fb579d1178eebaf4c74c6d74671114225194721" TargetMode="External"/><Relationship Id="rId43" Type="http://schemas.openxmlformats.org/officeDocument/2006/relationships/hyperlink" Target="file://C:\Users\bnascimento\Downloads\controlador.php?acao=procedimento_trabalhar&amp;acao_origem=rel_bloco_protocolo_listar&amp;acao_retorno=rel_bloco_protocolo_listar&amp;id_procedimento=2046282&amp;infra_sistema=100000100&amp;infra_unidade_atual=110000084&amp;infra_hash=f52ccc72df02badba598a28502a0cb375d47f38c36ffd916b8bcbb0b452d5851" TargetMode="External"/><Relationship Id="rId48" Type="http://schemas.openxmlformats.org/officeDocument/2006/relationships/hyperlink" Target="file://C:\Users\bnascimento\Downloads\controlador.php?acao=procedimento_trabalhar&amp;acao_origem=rel_bloco_protocolo_listar&amp;acao_retorno=rel_bloco_protocolo_listar&amp;id_procedimento=2102700&amp;infra_sistema=100000100&amp;infra_unidade_atual=110000084&amp;infra_hash=89f7c2438b036b8762a2d76889d37d1117b067b034eb3d05d3893e20b3315c50" TargetMode="External"/><Relationship Id="rId56" Type="http://schemas.openxmlformats.org/officeDocument/2006/relationships/hyperlink" Target="file://C:\Users\bnascimento\Downloads\controlador.php?acao=procedimento_trabalhar&amp;acao_origem=rel_bloco_protocolo_listar&amp;acao_retorno=rel_bloco_protocolo_listar&amp;id_procedimento=2433564&amp;infra_sistema=100000100&amp;infra_unidade_atual=110000084&amp;infra_hash=f5fc001918251dfc243feec858a20e8def9d4c1e67d240fd3c2ae17213600197" TargetMode="External"/><Relationship Id="rId64" Type="http://schemas.openxmlformats.org/officeDocument/2006/relationships/hyperlink" Target="file://C:\Users\bnascimento\Downloads\controlador.php?acao=procedimento_trabalhar&amp;acao_origem=rel_bloco_protocolo_listar&amp;acao_retorno=rel_bloco_protocolo_listar&amp;id_procedimento=1579341&amp;infra_sistema=100000100&amp;infra_unidade_atual=110000084&amp;infra_hash=5616289260280146d065eebade1e8718775713350b9c9e0155f4a8bbfe00e1f9" TargetMode="External"/><Relationship Id="rId69" Type="http://schemas.openxmlformats.org/officeDocument/2006/relationships/hyperlink" Target="https://sei.anp.gov.br/controlador.php?acao=procedimento_trabalhar&amp;acao_origem=rel_bloco_protocolo_listar&amp;acao_retorno=rel_bloco_protocolo_listar&amp;id_procedimento=147502&amp;infra_sistema=100000100&amp;infra_unidade_atual=110000084&amp;infra_hash=1ac5f73500f2ee5b248aa1464e66ee9a65cc86a72a825d3cc4712b5b9c5e4de8" TargetMode="External"/><Relationship Id="rId8" Type="http://schemas.openxmlformats.org/officeDocument/2006/relationships/hyperlink" Target="file://C:\Users\bnascimento\Downloads\controlador.php?acao=procedimento_trabalhar&amp;acao_origem=rel_bloco_protocolo_listar&amp;acao_retorno=rel_bloco_protocolo_listar&amp;id_procedimento=2046214&amp;infra_sistema=100000100&amp;infra_unidade_atual=110000084&amp;infra_hash=7982903e7120bedc745d24d3e8f05e561d299f8c3121b7100250d19e4a08a706" TargetMode="External"/><Relationship Id="rId51" Type="http://schemas.openxmlformats.org/officeDocument/2006/relationships/hyperlink" Target="file://C:\Users\bnascimento\Downloads\controlador.php?acao=procedimento_trabalhar&amp;acao_origem=rel_bloco_protocolo_listar&amp;acao_retorno=rel_bloco_protocolo_listar&amp;id_procedimento=1930605&amp;infra_sistema=100000100&amp;infra_unidade_atual=110000084&amp;infra_hash=0cfc389033ff135d5a6485272e47bc4ee0dcbff21723e84e8a1168eb90c0a746" TargetMode="External"/><Relationship Id="rId72" Type="http://schemas.openxmlformats.org/officeDocument/2006/relationships/hyperlink" Target="https://sei.anp.gov.br/controlador.php?acao=procedimento_trabalhar&amp;acao_origem=rel_bloco_protocolo_listar&amp;acao_retorno=rel_bloco_protocolo_listar&amp;id_procedimento=482489&amp;infra_sistema=100000100&amp;infra_unidade_atual=110000084&amp;infra_hash=a3b65fcb2c43786d49597119a8f5f74a25e8a19396a962da2b107f61cea7d58e" TargetMode="External"/><Relationship Id="rId3" Type="http://schemas.openxmlformats.org/officeDocument/2006/relationships/hyperlink" Target="file://C:\Users\bnascimento\Downloads\controlador.php?acao=procedimento_trabalhar&amp;acao_origem=rel_bloco_protocolo_listar&amp;acao_retorno=rel_bloco_protocolo_listar&amp;id_procedimento=2046236&amp;infra_sistema=100000100&amp;infra_unidade_atual=110000084&amp;infra_hash=90230a5e4360c30f6433c9d84dfc57fb5ff21bd2dcdef0d762ca64186ab34263" TargetMode="External"/><Relationship Id="rId12" Type="http://schemas.openxmlformats.org/officeDocument/2006/relationships/hyperlink" Target="file://C:\Users\bnascimento\Downloads\controlador.php?acao=procedimento_trabalhar&amp;acao_origem=rel_bloco_protocolo_listar&amp;acao_retorno=rel_bloco_protocolo_listar&amp;id_procedimento=646668&amp;infra_sistema=100000100&amp;infra_unidade_atual=110000084&amp;infra_hash=dafec26f0df7ece5053ba6a0eb2e8e01378d090aada25a20375f8d1007cf09d3" TargetMode="External"/><Relationship Id="rId17" Type="http://schemas.openxmlformats.org/officeDocument/2006/relationships/hyperlink" Target="file://C:\Users\bnascimento\Downloads\controlador.php?acao=procedimento_trabalhar&amp;acao_origem=rel_bloco_protocolo_listar&amp;acao_retorno=rel_bloco_protocolo_listar&amp;id_procedimento=1930605&amp;infra_sistema=100000100&amp;infra_unidade_atual=110000084&amp;infra_hash=0cfc389033ff135d5a6485272e47bc4ee0dcbff21723e84e8a1168eb90c0a746" TargetMode="External"/><Relationship Id="rId25" Type="http://schemas.openxmlformats.org/officeDocument/2006/relationships/hyperlink" Target="file://C:\Users\bnascimento\Downloads\controlador.php?acao=procedimento_trabalhar&amp;acao_origem=rel_bloco_protocolo_listar&amp;acao_retorno=rel_bloco_protocolo_listar&amp;id_procedimento=2433402&amp;infra_sistema=100000100&amp;infra_unidade_atual=110000084&amp;infra_hash=7133261004d6123fee610c315cfc3928e2563251076296d9be42db4cb05f23a2" TargetMode="External"/><Relationship Id="rId33" Type="http://schemas.openxmlformats.org/officeDocument/2006/relationships/hyperlink" Target="file://C:\Users\bnascimento\Downloads\controlador.php?acao=procedimento_trabalhar&amp;acao_origem=rel_bloco_protocolo_listar&amp;acao_retorno=rel_bloco_protocolo_listar&amp;id_procedimento=785396&amp;infra_sistema=100000100&amp;infra_unidade_atual=110000084&amp;infra_hash=94ca9c1ab92366b875a02d4c82c591643e2f9bdb2a7280f026e69523f9c38842" TargetMode="External"/><Relationship Id="rId38" Type="http://schemas.openxmlformats.org/officeDocument/2006/relationships/hyperlink" Target="file://C:\Users\bnascimento\Downloads\controlador.php?acao=procedimento_trabalhar&amp;acao_origem=rel_bloco_protocolo_listar&amp;acao_retorno=rel_bloco_protocolo_listar&amp;id_procedimento=2760561&amp;infra_sistema=100000100&amp;infra_unidade_atual=110000084&amp;infra_hash=344c7cf1e4c71e4067eaf53a04d5cc100e7a54eb2675fed802a09618489b700c" TargetMode="External"/><Relationship Id="rId46" Type="http://schemas.openxmlformats.org/officeDocument/2006/relationships/hyperlink" Target="file://C:\Users\bnascimento\Downloads\controlador.php?acao=procedimento_trabalhar&amp;acao_origem=rel_bloco_protocolo_listar&amp;acao_retorno=rel_bloco_protocolo_listar&amp;id_procedimento=646668&amp;infra_sistema=100000100&amp;infra_unidade_atual=110000084&amp;infra_hash=dafec26f0df7ece5053ba6a0eb2e8e01378d090aada25a20375f8d1007cf09d3" TargetMode="External"/><Relationship Id="rId59" Type="http://schemas.openxmlformats.org/officeDocument/2006/relationships/hyperlink" Target="file://C:\Users\bnascimento\Downloads\controlador.php?acao=procedimento_trabalhar&amp;acao_origem=rel_bloco_protocolo_listar&amp;acao_retorno=rel_bloco_protocolo_listar&amp;id_procedimento=2433402&amp;infra_sistema=100000100&amp;infra_unidade_atual=110000084&amp;infra_hash=7133261004d6123fee610c315cfc3928e2563251076296d9be42db4cb05f23a2" TargetMode="External"/><Relationship Id="rId67" Type="http://schemas.openxmlformats.org/officeDocument/2006/relationships/hyperlink" Target="file://C:\Users\bnascimento\Downloads\controlador.php?acao=procedimento_trabalhar&amp;acao_origem=rel_bloco_protocolo_listar&amp;acao_retorno=rel_bloco_protocolo_listar&amp;id_procedimento=785396&amp;infra_sistema=100000100&amp;infra_unidade_atual=110000084&amp;infra_hash=94ca9c1ab92366b875a02d4c82c591643e2f9bdb2a7280f026e69523f9c38842" TargetMode="External"/><Relationship Id="rId20" Type="http://schemas.openxmlformats.org/officeDocument/2006/relationships/hyperlink" Target="file://C:\Users\bnascimento\Downloads\controlador.php?acao=procedimento_trabalhar&amp;acao_origem=rel_bloco_protocolo_listar&amp;acao_retorno=rel_bloco_protocolo_listar&amp;id_procedimento=2953898&amp;infra_sistema=100000100&amp;infra_unidade_atual=110000084&amp;infra_hash=de8af494d56bd8f576ca10ff488904a29c0ebc1737a7521997f14fb5f469b8ae" TargetMode="External"/><Relationship Id="rId41" Type="http://schemas.openxmlformats.org/officeDocument/2006/relationships/hyperlink" Target="file://C:\Users\bnascimento\Downloads\controlador.php?acao=procedimento_trabalhar&amp;acao_origem=rel_bloco_protocolo_listar&amp;acao_retorno=rel_bloco_protocolo_listar&amp;id_procedimento=2046274&amp;infra_sistema=100000100&amp;infra_unidade_atual=110000084&amp;infra_hash=5c9a7dae259c8c96c186e21b0826d6da455c1ba19709203184678ee012bac040" TargetMode="External"/><Relationship Id="rId54" Type="http://schemas.openxmlformats.org/officeDocument/2006/relationships/hyperlink" Target="file://C:\Users\bnascimento\Downloads\controlador.php?acao=procedimento_trabalhar&amp;acao_origem=rel_bloco_protocolo_listar&amp;acao_retorno=rel_bloco_protocolo_listar&amp;id_procedimento=2953898&amp;infra_sistema=100000100&amp;infra_unidade_atual=110000084&amp;infra_hash=de8af494d56bd8f576ca10ff488904a29c0ebc1737a7521997f14fb5f469b8ae" TargetMode="External"/><Relationship Id="rId62" Type="http://schemas.openxmlformats.org/officeDocument/2006/relationships/hyperlink" Target="file://C:\Users\bnascimento\Downloads\controlador.php?acao=procedimento_trabalhar&amp;acao_origem=rel_bloco_protocolo_listar&amp;acao_retorno=rel_bloco_protocolo_listar&amp;id_procedimento=1906256&amp;infra_sistema=100000100&amp;infra_unidade_atual=110000084&amp;infra_hash=af523fd5ba6bda612e27f6f0e98936268617e6d9cd2da7314825a8c589fbdbfe" TargetMode="External"/><Relationship Id="rId70" Type="http://schemas.openxmlformats.org/officeDocument/2006/relationships/hyperlink" Target="https://sei.anp.gov.br/controlador.php?acao=procedimento_trabalhar&amp;acao_origem=rel_bloco_protocolo_listar&amp;acao_retorno=rel_bloco_protocolo_listar&amp;id_procedimento=482489&amp;infra_sistema=100000100&amp;infra_unidade_atual=110000084&amp;infra_hash=a3b65fcb2c43786d49597119a8f5f74a25e8a19396a962da2b107f61cea7d58e" TargetMode="External"/><Relationship Id="rId1" Type="http://schemas.openxmlformats.org/officeDocument/2006/relationships/hyperlink" Target="file://C:\Users\bnascimento\Downloads\controlador.php?acao=procedimento_trabalhar&amp;acao_origem=rel_bloco_protocolo_listar&amp;acao_retorno=rel_bloco_protocolo_listar&amp;id_procedimento=2046227&amp;infra_sistema=100000100&amp;infra_unidade_atual=110000084&amp;infra_hash=748e35354560276abf1d3b5e3fb579d1178eebaf4c74c6d74671114225194721" TargetMode="External"/><Relationship Id="rId6" Type="http://schemas.openxmlformats.org/officeDocument/2006/relationships/hyperlink" Target="file://C:\Users\bnascimento\Downloads\controlador.php?acao=procedimento_trabalhar&amp;acao_origem=rel_bloco_protocolo_listar&amp;acao_retorno=rel_bloco_protocolo_listar&amp;id_procedimento=2046260&amp;infra_sistema=100000100&amp;infra_unidade_atual=110000084&amp;infra_hash=aa9198b72181bca3235d7732aee3a70ef719c6651e55eb51fe2ab49fb21e8133" TargetMode="External"/><Relationship Id="rId15" Type="http://schemas.openxmlformats.org/officeDocument/2006/relationships/hyperlink" Target="file://C:\Users\bnascimento\Downloads\controlador.php?acao=procedimento_trabalhar&amp;acao_origem=rel_bloco_protocolo_listar&amp;acao_retorno=rel_bloco_protocolo_listar&amp;id_procedimento=1009074&amp;infra_sistema=100000100&amp;infra_unidade_atual=110000084&amp;infra_hash=4a67893b9bb6027d690b887ec02f1c6dd6a11ae87fc697e3ecf34b4c11b34ec3" TargetMode="External"/><Relationship Id="rId23" Type="http://schemas.openxmlformats.org/officeDocument/2006/relationships/hyperlink" Target="file://C:\Users\bnascimento\Downloads\controlador.php?acao=procedimento_trabalhar&amp;acao_origem=rel_bloco_protocolo_listar&amp;acao_retorno=rel_bloco_protocolo_listar&amp;id_procedimento=2342582&amp;infra_sistema=100000100&amp;infra_unidade_atual=110000084&amp;infra_hash=16b78e477b3bd29a7777db32ebf9b72ec8b51f5ee41a42c36f4cb8e88599ee2a" TargetMode="External"/><Relationship Id="rId28" Type="http://schemas.openxmlformats.org/officeDocument/2006/relationships/hyperlink" Target="file://C:\Users\bnascimento\Downloads\controlador.php?acao=procedimento_trabalhar&amp;acao_origem=rel_bloco_protocolo_listar&amp;acao_retorno=rel_bloco_protocolo_listar&amp;id_procedimento=1906256&amp;infra_sistema=100000100&amp;infra_unidade_atual=110000084&amp;infra_hash=af523fd5ba6bda612e27f6f0e98936268617e6d9cd2da7314825a8c589fbdbfe" TargetMode="External"/><Relationship Id="rId36" Type="http://schemas.openxmlformats.org/officeDocument/2006/relationships/hyperlink" Target="file://C:\Users\bnascimento\Downloads\controlador.php?acao=procedimento_trabalhar&amp;acao_origem=rel_bloco_protocolo_listar&amp;acao_retorno=rel_bloco_protocolo_listar&amp;id_procedimento=1009074&amp;infra_sistema=100000100&amp;infra_unidade_atual=110000084&amp;infra_hash=4a67893b9bb6027d690b887ec02f1c6dd6a11ae87fc697e3ecf34b4c11b34ec3" TargetMode="External"/><Relationship Id="rId49" Type="http://schemas.openxmlformats.org/officeDocument/2006/relationships/hyperlink" Target="file://C:\Users\bnascimento\Downloads\controlador.php?acao=procedimento_trabalhar&amp;acao_origem=rel_bloco_protocolo_listar&amp;acao_retorno=rel_bloco_protocolo_listar&amp;id_procedimento=1009074&amp;infra_sistema=100000100&amp;infra_unidade_atual=110000084&amp;infra_hash=4a67893b9bb6027d690b887ec02f1c6dd6a11ae87fc697e3ecf34b4c11b34ec3" TargetMode="External"/><Relationship Id="rId57" Type="http://schemas.openxmlformats.org/officeDocument/2006/relationships/hyperlink" Target="file://C:\Users\bnascimento\Downloads\controlador.php?acao=procedimento_trabalhar&amp;acao_origem=rel_bloco_protocolo_listar&amp;acao_retorno=rel_bloco_protocolo_listar&amp;id_procedimento=2342582&amp;infra_sistema=100000100&amp;infra_unidade_atual=110000084&amp;infra_hash=16b78e477b3bd29a7777db32ebf9b72ec8b51f5ee41a42c36f4cb8e88599ee2a" TargetMode="External"/><Relationship Id="rId10" Type="http://schemas.openxmlformats.org/officeDocument/2006/relationships/hyperlink" Target="file://C:\Users\bnascimento\Downloads\controlador.php?acao=procedimento_trabalhar&amp;acao_origem=rel_bloco_protocolo_listar&amp;acao_retorno=rel_bloco_protocolo_listar&amp;id_procedimento=2046288&amp;infra_sistema=100000100&amp;infra_unidade_atual=110000084&amp;infra_hash=2334126e1916af78663bb6a0e4d266bb74fe2a6973a04fb31bda136b4dd8d4b8" TargetMode="External"/><Relationship Id="rId31" Type="http://schemas.openxmlformats.org/officeDocument/2006/relationships/hyperlink" Target="file://C:\Users\bnascimento\Downloads\controlador.php?acao=procedimento_trabalhar&amp;acao_origem=rel_bloco_protocolo_listar&amp;acao_retorno=rel_bloco_protocolo_listar&amp;id_procedimento=1994790&amp;infra_sistema=100000100&amp;infra_unidade_atual=110000084&amp;infra_hash=008a33363575544c9dc9492a5a16ac2edf6670c8b2d8fa7204bd62b1b0d23ee0" TargetMode="External"/><Relationship Id="rId44" Type="http://schemas.openxmlformats.org/officeDocument/2006/relationships/hyperlink" Target="file://C:\Users\bnascimento\Downloads\controlador.php?acao=procedimento_trabalhar&amp;acao_origem=rel_bloco_protocolo_listar&amp;acao_retorno=rel_bloco_protocolo_listar&amp;id_procedimento=2046288&amp;infra_sistema=100000100&amp;infra_unidade_atual=110000084&amp;infra_hash=2334126e1916af78663bb6a0e4d266bb74fe2a6973a04fb31bda136b4dd8d4b8" TargetMode="External"/><Relationship Id="rId52" Type="http://schemas.openxmlformats.org/officeDocument/2006/relationships/hyperlink" Target="file://C:\Users\bnascimento\Downloads\controlador.php?acao=procedimento_trabalhar&amp;acao_origem=rel_bloco_protocolo_listar&amp;acao_retorno=rel_bloco_protocolo_listar&amp;id_procedimento=2760561&amp;infra_sistema=100000100&amp;infra_unidade_atual=110000084&amp;infra_hash=344c7cf1e4c71e4067eaf53a04d5cc100e7a54eb2675fed802a09618489b700c" TargetMode="External"/><Relationship Id="rId60" Type="http://schemas.openxmlformats.org/officeDocument/2006/relationships/hyperlink" Target="file://C:\Users\bnascimento\Downloads\controlador.php?acao=procedimento_trabalhar&amp;acao_origem=rel_bloco_protocolo_listar&amp;acao_retorno=rel_bloco_protocolo_listar&amp;id_procedimento=2595831&amp;infra_sistema=100000100&amp;infra_unidade_atual=110000084&amp;infra_hash=c5487ffcbe44bb341cdd4de9de503b6ac7765d32207db0054bb814823e65157d" TargetMode="External"/><Relationship Id="rId65" Type="http://schemas.openxmlformats.org/officeDocument/2006/relationships/hyperlink" Target="file://C:\Users\bnascimento\Downloads\controlador.php?acao=procedimento_trabalhar&amp;acao_origem=rel_bloco_protocolo_listar&amp;acao_retorno=rel_bloco_protocolo_listar&amp;id_procedimento=1994790&amp;infra_sistema=100000100&amp;infra_unidade_atual=110000084&amp;infra_hash=008a33363575544c9dc9492a5a16ac2edf6670c8b2d8fa7204bd62b1b0d23ee0" TargetMode="External"/><Relationship Id="rId4" Type="http://schemas.openxmlformats.org/officeDocument/2006/relationships/hyperlink" Target="https://sei.anp.gov.br/controlador.php?acao=procedimento_trabalhar&amp;acao_origem=rel_bloco_protocolo_listar&amp;acao_retorno=rel_bloco_protocolo_listar&amp;id_procedimento=482489&amp;infra_sistema=100000100&amp;infra_unidade_atual=110000084&amp;infra_hash=a3b65fcb2c43786d49597119a8f5f74a25e8a19396a962da2b107f61cea7d58e" TargetMode="External"/><Relationship Id="rId9" Type="http://schemas.openxmlformats.org/officeDocument/2006/relationships/hyperlink" Target="file://C:\Users\bnascimento\Downloads\controlador.php?acao=procedimento_trabalhar&amp;acao_origem=rel_bloco_protocolo_listar&amp;acao_retorno=rel_bloco_protocolo_listar&amp;id_procedimento=2046282&amp;infra_sistema=100000100&amp;infra_unidade_atual=110000084&amp;infra_hash=f52ccc72df02badba598a28502a0cb375d47f38c36ffd916b8bcbb0b452d5851" TargetMode="External"/><Relationship Id="rId13" Type="http://schemas.openxmlformats.org/officeDocument/2006/relationships/hyperlink" Target="file://C:\Users\bnascimento\Downloads\controlador.php?acao=procedimento_trabalhar&amp;acao_origem=rel_bloco_protocolo_listar&amp;acao_retorno=rel_bloco_protocolo_listar&amp;id_procedimento=2102618&amp;infra_sistema=100000100&amp;infra_unidade_atual=110000084&amp;infra_hash=35d9ab07e90b0cb35ba8b73f9da6f42164c7713cc3691ac9dbafff1e12f13236" TargetMode="External"/><Relationship Id="rId18" Type="http://schemas.openxmlformats.org/officeDocument/2006/relationships/hyperlink" Target="file://C:\Users\bnascimento\Downloads\controlador.php?acao=procedimento_trabalhar&amp;acao_origem=rel_bloco_protocolo_listar&amp;acao_retorno=rel_bloco_protocolo_listar&amp;id_procedimento=2760561&amp;infra_sistema=100000100&amp;infra_unidade_atual=110000084&amp;infra_hash=344c7cf1e4c71e4067eaf53a04d5cc100e7a54eb2675fed802a09618489b700c" TargetMode="External"/><Relationship Id="rId39" Type="http://schemas.openxmlformats.org/officeDocument/2006/relationships/hyperlink" Target="file://C:\Users\bnascimento\Downloads\controlador.php?acao=procedimento_trabalhar&amp;acao_origem=rel_bloco_protocolo_listar&amp;acao_retorno=rel_bloco_protocolo_listar&amp;id_procedimento=2046248&amp;infra_sistema=100000100&amp;infra_unidade_atual=110000084&amp;infra_hash=ecf668d45c73c029db3f5cd6b793a5c10346017e7f7ff6b5d2e393ca65a6c68f" TargetMode="External"/><Relationship Id="rId34" Type="http://schemas.openxmlformats.org/officeDocument/2006/relationships/hyperlink" Target="file://C:\Users\bnascimento\Downloads\controlador.php?acao=procedimento_trabalhar&amp;acao_origem=rel_bloco_protocolo_listar&amp;acao_retorno=rel_bloco_protocolo_listar&amp;id_procedimento=663466&amp;infra_sistema=100000100&amp;infra_unidade_atual=110000084&amp;infra_hash=d4562bd9eaef5332daa79e69869e50774b08c442fdffa215ab9e6160ad687c59" TargetMode="External"/><Relationship Id="rId50" Type="http://schemas.openxmlformats.org/officeDocument/2006/relationships/hyperlink" Target="file://C:\Users\bnascimento\Downloads\controlador.php?acao=procedimento_trabalhar&amp;acao_origem=rel_bloco_protocolo_listar&amp;acao_retorno=rel_bloco_protocolo_listar&amp;id_procedimento=2886294&amp;infra_sistema=100000100&amp;infra_unidade_atual=110000084&amp;infra_hash=c119c36e558e6aedc54b19302641f73258d866d41edf5f0c7940125afae82a33" TargetMode="External"/><Relationship Id="rId55" Type="http://schemas.openxmlformats.org/officeDocument/2006/relationships/hyperlink" Target="file://C:\Users\bnascimento\Downloads\controlador.php?acao=procedimento_trabalhar&amp;acao_origem=rel_bloco_protocolo_listar&amp;acao_retorno=rel_bloco_protocolo_listar&amp;id_procedimento=2953989&amp;infra_sistema=100000100&amp;infra_unidade_atual=110000084&amp;infra_hash=3f2cb4f49da773ad29a5e0b3e8eb24a686c0930e73c781baa17ab7cd52952d75"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s://nam10.safelinks.protection.outlook.com/ap/x-59584e83/?url=https%3A%2F%2Fgovanp-my.sharepoint.com%2F%3Ax%3A%2Fg%2Fpersonal%2Flveloso_anp_gov_br%2FEZEEDtc5K3xJo1oltvJHaJkBbvwXvEl55pP8YT9p79ZWVg&amp;data=04%7C01%7Calpereira%40anp.gov.br%7C45d27458f1f14d6b964308da0dbaf30e%7C4499f4ff24a64b42b7ef124afcadc913%7C0%7C0%7C637837393827211730%7CUnknown%7CTWFpbGZsb3d8eyJWIjoiMC4wLjAwMDAiLCJQIjoiV2luMzIiLCJBTiI6Ik1haWwiLCJXVCI6Mn0%3D%7C3000&amp;sdata=7z%2BZX3T7vAI7QyKLxTTG0UkFRiCdBV7%2FR%2Bgbrzl9SA8%3D&amp;reserved=0"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s://nam10.safelinks.protection.outlook.com/ap/x-59584e83/?url=https%3A%2F%2Fgovanp-my.sharepoint.com%2F%3Ax%3A%2Fg%2Fpersonal%2Flveloso_anp_gov_br%2FEZEEDtc5K3xJo1oltvJHaJkBbvwXvEl55pP8YT9p79ZWVg&amp;data=04%7C01%7Calpereira%40anp.gov.br%7C45d27458f1f14d6b964308da0dbaf30e%7C4499f4ff24a64b42b7ef124afcadc913%7C0%7C0%7C637837393827211730%7CUnknown%7CTWFpbGZsb3d8eyJWIjoiMC4wLjAwMDAiLCJQIjoiV2luMzIiLCJBTiI6Ik1haWwiLCJXVCI6Mn0%3D%7C3000&amp;sdata=7z%2BZX3T7vAI7QyKLxTTG0UkFRiCdBV7%2FR%2Bgbrzl9SA8%3D&amp;reserved=0"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hyperlink" Target="https://media.ntag.com.br/uploads/2021/07/1.-Tabelas.pdf" TargetMode="External"/><Relationship Id="rId1" Type="http://schemas.openxmlformats.org/officeDocument/2006/relationships/hyperlink" Target="https://media.ntag.com.br/uploads/2021/07/1.-Tabelas.pdf" TargetMode="External"/></Relationships>
</file>

<file path=xl/worksheets/_rels/sheet18.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9.xml"/><Relationship Id="rId3" Type="http://schemas.openxmlformats.org/officeDocument/2006/relationships/hyperlink" Target="https://www.tbg.com.br/c/document_library/get_file?uuid=b4e195cc-2e4d-8eb0-ad04-f50d75732e34&amp;groupId=20124" TargetMode="External"/><Relationship Id="rId7" Type="http://schemas.openxmlformats.org/officeDocument/2006/relationships/table" Target="../tables/table18.xml"/><Relationship Id="rId2" Type="http://schemas.openxmlformats.org/officeDocument/2006/relationships/hyperlink" Target="https://media.ntag.com.br/uploads/2024/05/2024.05.29_Resumo-dos-Contratos-de-Servico-de-Transporte-Firme.pdf" TargetMode="External"/><Relationship Id="rId1" Type="http://schemas.openxmlformats.org/officeDocument/2006/relationships/hyperlink" Target="https://nts-v2-staging.s3.amazonaws.com/media/downloads/Anexo_2.8_-_Contratos_de_Servi%C3%A7o_de_Transporte_08_07_2024.pdf" TargetMode="External"/><Relationship Id="rId6" Type="http://schemas.openxmlformats.org/officeDocument/2006/relationships/table" Target="../tables/table17.xml"/><Relationship Id="rId5" Type="http://schemas.openxmlformats.org/officeDocument/2006/relationships/table" Target="../tables/table16.xm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3.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1"/>
  <sheetViews>
    <sheetView topLeftCell="A70" workbookViewId="0">
      <selection activeCell="D9" sqref="D9"/>
    </sheetView>
  </sheetViews>
  <sheetFormatPr defaultRowHeight="14.5" x14ac:dyDescent="0.35"/>
  <cols>
    <col min="1" max="1" width="28.453125" bestFit="1" customWidth="1"/>
    <col min="2" max="2" width="31.54296875" bestFit="1" customWidth="1"/>
    <col min="3" max="3" width="20.453125" bestFit="1" customWidth="1"/>
    <col min="4" max="4" width="31.453125" bestFit="1" customWidth="1"/>
    <col min="6" max="6" width="20.453125" bestFit="1" customWidth="1"/>
    <col min="8" max="8" width="22" bestFit="1" customWidth="1"/>
  </cols>
  <sheetData>
    <row r="1" spans="1:8" x14ac:dyDescent="0.35">
      <c r="A1" s="125" t="s">
        <v>0</v>
      </c>
      <c r="B1" s="125" t="s">
        <v>1</v>
      </c>
      <c r="C1" s="125" t="s">
        <v>2</v>
      </c>
      <c r="D1" s="125" t="s">
        <v>3</v>
      </c>
      <c r="F1" t="s">
        <v>4</v>
      </c>
      <c r="H1" t="s">
        <v>5</v>
      </c>
    </row>
    <row r="2" spans="1:8" x14ac:dyDescent="0.35">
      <c r="A2" t="s">
        <v>6</v>
      </c>
      <c r="B2" t="s">
        <v>7</v>
      </c>
      <c r="C2" t="s">
        <v>8</v>
      </c>
      <c r="D2" t="s">
        <v>9</v>
      </c>
      <c r="F2" t="s">
        <v>9</v>
      </c>
      <c r="H2" t="s">
        <v>9</v>
      </c>
    </row>
    <row r="3" spans="1:8" x14ac:dyDescent="0.35">
      <c r="A3" t="s">
        <v>10</v>
      </c>
      <c r="B3" t="s">
        <v>11</v>
      </c>
      <c r="C3" t="s">
        <v>12</v>
      </c>
      <c r="D3" t="s">
        <v>13</v>
      </c>
      <c r="F3" t="s">
        <v>13</v>
      </c>
      <c r="H3" t="s">
        <v>13</v>
      </c>
    </row>
    <row r="4" spans="1:8" x14ac:dyDescent="0.35">
      <c r="A4" t="s">
        <v>14</v>
      </c>
      <c r="B4" t="s">
        <v>15</v>
      </c>
      <c r="D4" t="s">
        <v>16</v>
      </c>
      <c r="F4" t="s">
        <v>16</v>
      </c>
      <c r="H4" t="s">
        <v>16</v>
      </c>
    </row>
    <row r="5" spans="1:8" x14ac:dyDescent="0.35">
      <c r="A5" t="s">
        <v>17</v>
      </c>
      <c r="B5" t="s">
        <v>18</v>
      </c>
      <c r="D5" t="s">
        <v>6</v>
      </c>
      <c r="F5" t="s">
        <v>6</v>
      </c>
      <c r="H5" t="s">
        <v>6</v>
      </c>
    </row>
    <row r="6" spans="1:8" x14ac:dyDescent="0.35">
      <c r="A6" t="s">
        <v>19</v>
      </c>
      <c r="B6" t="s">
        <v>20</v>
      </c>
      <c r="D6" t="s">
        <v>21</v>
      </c>
      <c r="F6" t="s">
        <v>21</v>
      </c>
      <c r="H6" t="s">
        <v>21</v>
      </c>
    </row>
    <row r="7" spans="1:8" x14ac:dyDescent="0.35">
      <c r="A7" t="s">
        <v>22</v>
      </c>
      <c r="B7" t="s">
        <v>23</v>
      </c>
      <c r="D7" t="s">
        <v>24</v>
      </c>
      <c r="F7" t="s">
        <v>24</v>
      </c>
      <c r="H7" t="s">
        <v>24</v>
      </c>
    </row>
    <row r="8" spans="1:8" x14ac:dyDescent="0.35">
      <c r="A8" t="s">
        <v>24</v>
      </c>
      <c r="B8" t="s">
        <v>25</v>
      </c>
      <c r="D8" t="s">
        <v>26</v>
      </c>
      <c r="F8" t="s">
        <v>26</v>
      </c>
      <c r="H8" t="s">
        <v>26</v>
      </c>
    </row>
    <row r="9" spans="1:8" x14ac:dyDescent="0.35">
      <c r="A9" t="s">
        <v>27</v>
      </c>
      <c r="B9" t="s">
        <v>28</v>
      </c>
      <c r="D9" t="s">
        <v>29</v>
      </c>
      <c r="F9" t="s">
        <v>29</v>
      </c>
      <c r="H9" t="s">
        <v>29</v>
      </c>
    </row>
    <row r="10" spans="1:8" x14ac:dyDescent="0.35">
      <c r="A10" t="s">
        <v>30</v>
      </c>
      <c r="B10" t="s">
        <v>31</v>
      </c>
      <c r="D10" t="s">
        <v>32</v>
      </c>
      <c r="F10" t="s">
        <v>32</v>
      </c>
      <c r="H10" t="s">
        <v>32</v>
      </c>
    </row>
    <row r="11" spans="1:8" x14ac:dyDescent="0.35">
      <c r="A11" t="s">
        <v>33</v>
      </c>
      <c r="B11" t="s">
        <v>34</v>
      </c>
      <c r="D11" t="s">
        <v>35</v>
      </c>
      <c r="F11" t="s">
        <v>35</v>
      </c>
      <c r="H11" t="s">
        <v>35</v>
      </c>
    </row>
    <row r="12" spans="1:8" x14ac:dyDescent="0.35">
      <c r="A12" t="s">
        <v>36</v>
      </c>
      <c r="B12" t="s">
        <v>37</v>
      </c>
      <c r="D12" t="s">
        <v>38</v>
      </c>
      <c r="F12" t="s">
        <v>38</v>
      </c>
      <c r="H12" t="s">
        <v>38</v>
      </c>
    </row>
    <row r="13" spans="1:8" x14ac:dyDescent="0.35">
      <c r="A13" t="s">
        <v>39</v>
      </c>
      <c r="B13" t="s">
        <v>40</v>
      </c>
      <c r="D13" t="s">
        <v>41</v>
      </c>
      <c r="F13" t="s">
        <v>41</v>
      </c>
      <c r="H13" t="s">
        <v>41</v>
      </c>
    </row>
    <row r="14" spans="1:8" x14ac:dyDescent="0.35">
      <c r="A14" t="s">
        <v>42</v>
      </c>
      <c r="B14" t="s">
        <v>43</v>
      </c>
      <c r="D14" t="s">
        <v>44</v>
      </c>
      <c r="F14" t="s">
        <v>44</v>
      </c>
      <c r="H14" t="s">
        <v>44</v>
      </c>
    </row>
    <row r="15" spans="1:8" x14ac:dyDescent="0.35">
      <c r="A15" t="s">
        <v>41</v>
      </c>
      <c r="B15" t="s">
        <v>45</v>
      </c>
      <c r="D15" t="s">
        <v>22</v>
      </c>
      <c r="F15" t="s">
        <v>22</v>
      </c>
      <c r="H15" t="s">
        <v>22</v>
      </c>
    </row>
    <row r="16" spans="1:8" x14ac:dyDescent="0.35">
      <c r="A16" t="s">
        <v>13</v>
      </c>
      <c r="B16" t="s">
        <v>46</v>
      </c>
      <c r="D16" t="s">
        <v>47</v>
      </c>
      <c r="F16" t="s">
        <v>47</v>
      </c>
      <c r="H16" t="s">
        <v>47</v>
      </c>
    </row>
    <row r="17" spans="1:8" x14ac:dyDescent="0.35">
      <c r="A17" t="s">
        <v>48</v>
      </c>
      <c r="B17" t="s">
        <v>49</v>
      </c>
      <c r="D17" t="s">
        <v>50</v>
      </c>
      <c r="F17" t="s">
        <v>50</v>
      </c>
      <c r="H17" t="s">
        <v>50</v>
      </c>
    </row>
    <row r="18" spans="1:8" x14ac:dyDescent="0.35">
      <c r="A18" t="s">
        <v>26</v>
      </c>
      <c r="B18" t="s">
        <v>51</v>
      </c>
      <c r="D18" t="s">
        <v>10</v>
      </c>
      <c r="F18" t="s">
        <v>10</v>
      </c>
      <c r="H18" t="s">
        <v>10</v>
      </c>
    </row>
    <row r="19" spans="1:8" x14ac:dyDescent="0.35">
      <c r="A19" t="s">
        <v>47</v>
      </c>
      <c r="B19" t="s">
        <v>52</v>
      </c>
      <c r="D19" t="s">
        <v>14</v>
      </c>
      <c r="F19" t="s">
        <v>14</v>
      </c>
      <c r="H19" t="s">
        <v>14</v>
      </c>
    </row>
    <row r="20" spans="1:8" x14ac:dyDescent="0.35">
      <c r="A20" t="s">
        <v>50</v>
      </c>
      <c r="B20" t="s">
        <v>53</v>
      </c>
      <c r="D20" t="s">
        <v>17</v>
      </c>
      <c r="F20" t="s">
        <v>17</v>
      </c>
      <c r="H20" t="s">
        <v>17</v>
      </c>
    </row>
    <row r="21" spans="1:8" x14ac:dyDescent="0.35">
      <c r="A21" t="s">
        <v>29</v>
      </c>
      <c r="B21" t="s">
        <v>54</v>
      </c>
      <c r="D21" t="s">
        <v>19</v>
      </c>
      <c r="F21" t="s">
        <v>19</v>
      </c>
      <c r="H21" t="s">
        <v>19</v>
      </c>
    </row>
    <row r="22" spans="1:8" x14ac:dyDescent="0.35">
      <c r="A22" t="s">
        <v>35</v>
      </c>
      <c r="B22" t="s">
        <v>55</v>
      </c>
      <c r="D22" t="s">
        <v>27</v>
      </c>
      <c r="F22" t="s">
        <v>27</v>
      </c>
      <c r="H22" t="s">
        <v>27</v>
      </c>
    </row>
    <row r="23" spans="1:8" x14ac:dyDescent="0.35">
      <c r="A23" t="s">
        <v>44</v>
      </c>
      <c r="B23" t="s">
        <v>56</v>
      </c>
      <c r="D23" t="s">
        <v>57</v>
      </c>
      <c r="F23" t="s">
        <v>57</v>
      </c>
      <c r="H23" t="s">
        <v>57</v>
      </c>
    </row>
    <row r="24" spans="1:8" x14ac:dyDescent="0.35">
      <c r="A24" t="s">
        <v>38</v>
      </c>
      <c r="B24" t="s">
        <v>58</v>
      </c>
      <c r="D24" t="s">
        <v>39</v>
      </c>
      <c r="F24" t="s">
        <v>39</v>
      </c>
      <c r="H24" t="s">
        <v>39</v>
      </c>
    </row>
    <row r="25" spans="1:8" x14ac:dyDescent="0.35">
      <c r="A25" t="s">
        <v>32</v>
      </c>
      <c r="B25" t="s">
        <v>59</v>
      </c>
      <c r="D25" t="s">
        <v>36</v>
      </c>
      <c r="F25" t="s">
        <v>36</v>
      </c>
      <c r="H25" t="s">
        <v>36</v>
      </c>
    </row>
    <row r="26" spans="1:8" x14ac:dyDescent="0.35">
      <c r="A26" t="s">
        <v>21</v>
      </c>
      <c r="B26" t="s">
        <v>60</v>
      </c>
      <c r="D26" t="s">
        <v>61</v>
      </c>
      <c r="F26" t="s">
        <v>61</v>
      </c>
      <c r="H26" t="s">
        <v>61</v>
      </c>
    </row>
    <row r="27" spans="1:8" x14ac:dyDescent="0.35">
      <c r="A27" t="s">
        <v>57</v>
      </c>
      <c r="B27" t="s">
        <v>62</v>
      </c>
      <c r="D27" t="s">
        <v>63</v>
      </c>
      <c r="F27" t="s">
        <v>63</v>
      </c>
      <c r="H27" t="s">
        <v>63</v>
      </c>
    </row>
    <row r="28" spans="1:8" x14ac:dyDescent="0.35">
      <c r="A28" t="s">
        <v>64</v>
      </c>
      <c r="B28" t="s">
        <v>65</v>
      </c>
      <c r="D28" t="s">
        <v>66</v>
      </c>
      <c r="F28" t="s">
        <v>66</v>
      </c>
      <c r="H28" t="s">
        <v>66</v>
      </c>
    </row>
    <row r="29" spans="1:8" x14ac:dyDescent="0.35">
      <c r="A29" t="s">
        <v>61</v>
      </c>
      <c r="B29" t="s">
        <v>67</v>
      </c>
      <c r="D29" t="s">
        <v>64</v>
      </c>
      <c r="F29" t="s">
        <v>64</v>
      </c>
      <c r="H29" t="s">
        <v>64</v>
      </c>
    </row>
    <row r="30" spans="1:8" x14ac:dyDescent="0.35">
      <c r="A30" t="s">
        <v>66</v>
      </c>
      <c r="B30" t="s">
        <v>68</v>
      </c>
      <c r="D30" t="s">
        <v>30</v>
      </c>
      <c r="F30" t="s">
        <v>30</v>
      </c>
      <c r="H30" t="s">
        <v>30</v>
      </c>
    </row>
    <row r="31" spans="1:8" x14ac:dyDescent="0.35">
      <c r="A31" t="s">
        <v>9</v>
      </c>
      <c r="B31" t="s">
        <v>69</v>
      </c>
      <c r="D31" t="s">
        <v>60</v>
      </c>
      <c r="F31" t="s">
        <v>60</v>
      </c>
      <c r="H31" t="s">
        <v>60</v>
      </c>
    </row>
    <row r="32" spans="1:8" x14ac:dyDescent="0.35">
      <c r="A32" t="s">
        <v>70</v>
      </c>
      <c r="B32" t="s">
        <v>71</v>
      </c>
      <c r="D32" t="s">
        <v>70</v>
      </c>
      <c r="F32" t="s">
        <v>70</v>
      </c>
      <c r="H32" t="s">
        <v>70</v>
      </c>
    </row>
    <row r="33" spans="1:8" x14ac:dyDescent="0.35">
      <c r="A33" t="s">
        <v>72</v>
      </c>
      <c r="B33" t="s">
        <v>73</v>
      </c>
      <c r="D33" t="s">
        <v>58</v>
      </c>
      <c r="F33" t="s">
        <v>58</v>
      </c>
      <c r="H33" t="s">
        <v>58</v>
      </c>
    </row>
    <row r="34" spans="1:8" x14ac:dyDescent="0.35">
      <c r="B34" t="s">
        <v>74</v>
      </c>
      <c r="D34" t="s">
        <v>75</v>
      </c>
      <c r="F34" t="s">
        <v>75</v>
      </c>
      <c r="H34" t="s">
        <v>75</v>
      </c>
    </row>
    <row r="35" spans="1:8" x14ac:dyDescent="0.35">
      <c r="B35" t="s">
        <v>76</v>
      </c>
      <c r="D35" t="s">
        <v>77</v>
      </c>
      <c r="F35" t="s">
        <v>77</v>
      </c>
      <c r="H35" t="s">
        <v>77</v>
      </c>
    </row>
    <row r="36" spans="1:8" x14ac:dyDescent="0.35">
      <c r="B36" t="s">
        <v>78</v>
      </c>
      <c r="D36" t="s">
        <v>33</v>
      </c>
      <c r="F36" t="s">
        <v>33</v>
      </c>
      <c r="H36" t="s">
        <v>33</v>
      </c>
    </row>
    <row r="37" spans="1:8" x14ac:dyDescent="0.35">
      <c r="B37" t="s">
        <v>79</v>
      </c>
      <c r="D37" t="s">
        <v>74</v>
      </c>
      <c r="F37" t="s">
        <v>74</v>
      </c>
      <c r="H37" t="s">
        <v>74</v>
      </c>
    </row>
    <row r="38" spans="1:8" x14ac:dyDescent="0.35">
      <c r="B38" t="s">
        <v>80</v>
      </c>
      <c r="D38" t="s">
        <v>81</v>
      </c>
      <c r="F38" t="s">
        <v>81</v>
      </c>
      <c r="H38" t="s">
        <v>81</v>
      </c>
    </row>
    <row r="39" spans="1:8" x14ac:dyDescent="0.35">
      <c r="B39" t="s">
        <v>82</v>
      </c>
      <c r="D39" t="s">
        <v>72</v>
      </c>
      <c r="F39" t="s">
        <v>72</v>
      </c>
      <c r="H39" t="s">
        <v>72</v>
      </c>
    </row>
    <row r="40" spans="1:8" x14ac:dyDescent="0.35">
      <c r="B40" t="s">
        <v>83</v>
      </c>
      <c r="D40" t="s">
        <v>53</v>
      </c>
      <c r="F40" t="s">
        <v>53</v>
      </c>
      <c r="H40" t="s">
        <v>53</v>
      </c>
    </row>
    <row r="41" spans="1:8" x14ac:dyDescent="0.35">
      <c r="B41" t="s">
        <v>84</v>
      </c>
      <c r="D41" t="s">
        <v>45</v>
      </c>
      <c r="F41" t="s">
        <v>45</v>
      </c>
      <c r="H41" t="s">
        <v>45</v>
      </c>
    </row>
    <row r="42" spans="1:8" x14ac:dyDescent="0.35">
      <c r="B42" t="s">
        <v>81</v>
      </c>
      <c r="D42" t="s">
        <v>28</v>
      </c>
      <c r="F42" t="s">
        <v>28</v>
      </c>
      <c r="H42" t="s">
        <v>28</v>
      </c>
    </row>
    <row r="43" spans="1:8" x14ac:dyDescent="0.35">
      <c r="B43" t="s">
        <v>85</v>
      </c>
      <c r="D43" t="s">
        <v>40</v>
      </c>
      <c r="F43" t="s">
        <v>40</v>
      </c>
      <c r="H43" t="s">
        <v>40</v>
      </c>
    </row>
    <row r="44" spans="1:8" x14ac:dyDescent="0.35">
      <c r="B44" t="s">
        <v>86</v>
      </c>
      <c r="D44" t="s">
        <v>49</v>
      </c>
      <c r="F44" t="s">
        <v>49</v>
      </c>
      <c r="H44" t="s">
        <v>49</v>
      </c>
    </row>
    <row r="45" spans="1:8" x14ac:dyDescent="0.35">
      <c r="B45" t="s">
        <v>87</v>
      </c>
      <c r="D45" t="s">
        <v>43</v>
      </c>
      <c r="F45" t="s">
        <v>43</v>
      </c>
      <c r="H45" t="s">
        <v>43</v>
      </c>
    </row>
    <row r="46" spans="1:8" x14ac:dyDescent="0.35">
      <c r="B46" t="s">
        <v>88</v>
      </c>
      <c r="D46" t="s">
        <v>46</v>
      </c>
      <c r="F46" t="s">
        <v>46</v>
      </c>
      <c r="H46" t="s">
        <v>46</v>
      </c>
    </row>
    <row r="47" spans="1:8" x14ac:dyDescent="0.35">
      <c r="B47" t="s">
        <v>89</v>
      </c>
      <c r="D47" t="s">
        <v>51</v>
      </c>
      <c r="F47" t="s">
        <v>51</v>
      </c>
      <c r="H47" t="s">
        <v>51</v>
      </c>
    </row>
    <row r="48" spans="1:8" x14ac:dyDescent="0.35">
      <c r="B48" t="s">
        <v>75</v>
      </c>
      <c r="D48" t="s">
        <v>31</v>
      </c>
      <c r="F48" t="s">
        <v>31</v>
      </c>
      <c r="H48" t="s">
        <v>31</v>
      </c>
    </row>
    <row r="49" spans="2:8" x14ac:dyDescent="0.35">
      <c r="B49" t="s">
        <v>90</v>
      </c>
      <c r="D49" t="s">
        <v>34</v>
      </c>
      <c r="F49" t="s">
        <v>34</v>
      </c>
      <c r="H49" t="s">
        <v>34</v>
      </c>
    </row>
    <row r="50" spans="2:8" x14ac:dyDescent="0.35">
      <c r="B50" t="s">
        <v>91</v>
      </c>
      <c r="D50" t="s">
        <v>55</v>
      </c>
      <c r="F50" t="s">
        <v>55</v>
      </c>
      <c r="H50" t="s">
        <v>55</v>
      </c>
    </row>
    <row r="51" spans="2:8" x14ac:dyDescent="0.35">
      <c r="B51" t="s">
        <v>77</v>
      </c>
      <c r="D51" t="s">
        <v>54</v>
      </c>
      <c r="F51" t="s">
        <v>54</v>
      </c>
      <c r="H51" t="s">
        <v>54</v>
      </c>
    </row>
    <row r="52" spans="2:8" x14ac:dyDescent="0.35">
      <c r="B52" t="s">
        <v>92</v>
      </c>
      <c r="F52" t="s">
        <v>6</v>
      </c>
      <c r="H52" t="s">
        <v>42</v>
      </c>
    </row>
    <row r="53" spans="2:8" x14ac:dyDescent="0.35">
      <c r="B53" t="s">
        <v>93</v>
      </c>
      <c r="F53" t="s">
        <v>10</v>
      </c>
      <c r="H53" t="s">
        <v>48</v>
      </c>
    </row>
    <row r="54" spans="2:8" x14ac:dyDescent="0.35">
      <c r="B54" t="s">
        <v>94</v>
      </c>
      <c r="F54" t="s">
        <v>14</v>
      </c>
      <c r="H54" t="s">
        <v>7</v>
      </c>
    </row>
    <row r="55" spans="2:8" x14ac:dyDescent="0.35">
      <c r="B55" t="s">
        <v>95</v>
      </c>
      <c r="F55" t="s">
        <v>17</v>
      </c>
      <c r="H55" t="s">
        <v>11</v>
      </c>
    </row>
    <row r="56" spans="2:8" x14ac:dyDescent="0.35">
      <c r="B56" t="s">
        <v>96</v>
      </c>
      <c r="F56" t="s">
        <v>19</v>
      </c>
      <c r="H56" t="s">
        <v>15</v>
      </c>
    </row>
    <row r="57" spans="2:8" x14ac:dyDescent="0.35">
      <c r="B57" t="s">
        <v>97</v>
      </c>
      <c r="F57" t="s">
        <v>22</v>
      </c>
      <c r="H57" t="s">
        <v>18</v>
      </c>
    </row>
    <row r="58" spans="2:8" x14ac:dyDescent="0.35">
      <c r="F58" t="s">
        <v>24</v>
      </c>
      <c r="H58" t="s">
        <v>20</v>
      </c>
    </row>
    <row r="59" spans="2:8" x14ac:dyDescent="0.35">
      <c r="F59" t="s">
        <v>27</v>
      </c>
      <c r="H59" t="s">
        <v>23</v>
      </c>
    </row>
    <row r="60" spans="2:8" x14ac:dyDescent="0.35">
      <c r="F60" t="s">
        <v>30</v>
      </c>
      <c r="H60" t="s">
        <v>25</v>
      </c>
    </row>
    <row r="61" spans="2:8" x14ac:dyDescent="0.35">
      <c r="F61" t="s">
        <v>33</v>
      </c>
      <c r="H61" t="s">
        <v>37</v>
      </c>
    </row>
    <row r="62" spans="2:8" x14ac:dyDescent="0.35">
      <c r="F62" t="s">
        <v>36</v>
      </c>
      <c r="H62" t="s">
        <v>52</v>
      </c>
    </row>
    <row r="63" spans="2:8" x14ac:dyDescent="0.35">
      <c r="F63" t="s">
        <v>39</v>
      </c>
      <c r="H63" t="s">
        <v>56</v>
      </c>
    </row>
    <row r="64" spans="2:8" x14ac:dyDescent="0.35">
      <c r="F64" t="s">
        <v>42</v>
      </c>
      <c r="H64" t="s">
        <v>59</v>
      </c>
    </row>
    <row r="65" spans="6:8" x14ac:dyDescent="0.35">
      <c r="F65" t="s">
        <v>41</v>
      </c>
      <c r="H65" t="s">
        <v>62</v>
      </c>
    </row>
    <row r="66" spans="6:8" x14ac:dyDescent="0.35">
      <c r="F66" t="s">
        <v>13</v>
      </c>
      <c r="H66" t="s">
        <v>65</v>
      </c>
    </row>
    <row r="67" spans="6:8" x14ac:dyDescent="0.35">
      <c r="F67" t="s">
        <v>48</v>
      </c>
      <c r="H67" t="s">
        <v>67</v>
      </c>
    </row>
    <row r="68" spans="6:8" x14ac:dyDescent="0.35">
      <c r="F68" t="s">
        <v>26</v>
      </c>
      <c r="H68" t="s">
        <v>68</v>
      </c>
    </row>
    <row r="69" spans="6:8" x14ac:dyDescent="0.35">
      <c r="F69" t="s">
        <v>47</v>
      </c>
      <c r="H69" t="s">
        <v>69</v>
      </c>
    </row>
    <row r="70" spans="6:8" x14ac:dyDescent="0.35">
      <c r="F70" t="s">
        <v>50</v>
      </c>
      <c r="H70" t="s">
        <v>71</v>
      </c>
    </row>
    <row r="71" spans="6:8" x14ac:dyDescent="0.35">
      <c r="F71" t="s">
        <v>29</v>
      </c>
      <c r="H71" t="s">
        <v>73</v>
      </c>
    </row>
    <row r="72" spans="6:8" x14ac:dyDescent="0.35">
      <c r="F72" t="s">
        <v>35</v>
      </c>
      <c r="H72" t="s">
        <v>76</v>
      </c>
    </row>
    <row r="73" spans="6:8" x14ac:dyDescent="0.35">
      <c r="F73" t="s">
        <v>44</v>
      </c>
      <c r="H73" t="s">
        <v>78</v>
      </c>
    </row>
    <row r="74" spans="6:8" x14ac:dyDescent="0.35">
      <c r="F74" t="s">
        <v>38</v>
      </c>
      <c r="H74" t="s">
        <v>79</v>
      </c>
    </row>
    <row r="75" spans="6:8" x14ac:dyDescent="0.35">
      <c r="F75" t="s">
        <v>32</v>
      </c>
      <c r="H75" t="s">
        <v>80</v>
      </c>
    </row>
    <row r="76" spans="6:8" x14ac:dyDescent="0.35">
      <c r="F76" t="s">
        <v>21</v>
      </c>
      <c r="H76" t="s">
        <v>82</v>
      </c>
    </row>
    <row r="77" spans="6:8" x14ac:dyDescent="0.35">
      <c r="F77" t="s">
        <v>57</v>
      </c>
      <c r="H77" t="s">
        <v>83</v>
      </c>
    </row>
    <row r="78" spans="6:8" x14ac:dyDescent="0.35">
      <c r="F78" t="s">
        <v>64</v>
      </c>
      <c r="H78" t="s">
        <v>84</v>
      </c>
    </row>
    <row r="79" spans="6:8" x14ac:dyDescent="0.35">
      <c r="F79" t="s">
        <v>61</v>
      </c>
      <c r="H79" t="s">
        <v>85</v>
      </c>
    </row>
    <row r="80" spans="6:8" x14ac:dyDescent="0.35">
      <c r="F80" t="s">
        <v>66</v>
      </c>
      <c r="H80" t="s">
        <v>86</v>
      </c>
    </row>
    <row r="81" spans="6:8" x14ac:dyDescent="0.35">
      <c r="F81" t="s">
        <v>9</v>
      </c>
      <c r="H81" t="s">
        <v>87</v>
      </c>
    </row>
    <row r="82" spans="6:8" x14ac:dyDescent="0.35">
      <c r="F82" t="s">
        <v>70</v>
      </c>
      <c r="H82" t="s">
        <v>88</v>
      </c>
    </row>
    <row r="83" spans="6:8" x14ac:dyDescent="0.35">
      <c r="F83" t="s">
        <v>72</v>
      </c>
      <c r="H83" t="s">
        <v>89</v>
      </c>
    </row>
    <row r="84" spans="6:8" x14ac:dyDescent="0.35">
      <c r="F84" t="s">
        <v>7</v>
      </c>
      <c r="H84" t="s">
        <v>90</v>
      </c>
    </row>
    <row r="85" spans="6:8" x14ac:dyDescent="0.35">
      <c r="F85" t="s">
        <v>11</v>
      </c>
      <c r="H85" t="s">
        <v>91</v>
      </c>
    </row>
    <row r="86" spans="6:8" x14ac:dyDescent="0.35">
      <c r="F86" t="s">
        <v>15</v>
      </c>
      <c r="H86" t="s">
        <v>92</v>
      </c>
    </row>
    <row r="87" spans="6:8" x14ac:dyDescent="0.35">
      <c r="F87" t="s">
        <v>18</v>
      </c>
      <c r="H87" t="s">
        <v>93</v>
      </c>
    </row>
    <row r="88" spans="6:8" x14ac:dyDescent="0.35">
      <c r="F88" t="s">
        <v>20</v>
      </c>
      <c r="H88" t="s">
        <v>94</v>
      </c>
    </row>
    <row r="89" spans="6:8" x14ac:dyDescent="0.35">
      <c r="F89" t="s">
        <v>23</v>
      </c>
      <c r="H89" t="s">
        <v>95</v>
      </c>
    </row>
    <row r="90" spans="6:8" x14ac:dyDescent="0.35">
      <c r="F90" t="s">
        <v>25</v>
      </c>
      <c r="H90" t="s">
        <v>96</v>
      </c>
    </row>
    <row r="91" spans="6:8" x14ac:dyDescent="0.35">
      <c r="F91" t="s">
        <v>28</v>
      </c>
      <c r="H91" t="s">
        <v>97</v>
      </c>
    </row>
    <row r="92" spans="6:8" x14ac:dyDescent="0.35">
      <c r="F92" t="s">
        <v>31</v>
      </c>
      <c r="H92" t="s">
        <v>8</v>
      </c>
    </row>
    <row r="93" spans="6:8" x14ac:dyDescent="0.35">
      <c r="F93" t="s">
        <v>34</v>
      </c>
      <c r="H93" t="s">
        <v>12</v>
      </c>
    </row>
    <row r="94" spans="6:8" x14ac:dyDescent="0.35">
      <c r="F94" t="s">
        <v>37</v>
      </c>
    </row>
    <row r="95" spans="6:8" x14ac:dyDescent="0.35">
      <c r="F95" t="s">
        <v>40</v>
      </c>
    </row>
    <row r="96" spans="6:8" x14ac:dyDescent="0.35">
      <c r="F96" t="s">
        <v>43</v>
      </c>
    </row>
    <row r="97" spans="6:6" x14ac:dyDescent="0.35">
      <c r="F97" t="s">
        <v>45</v>
      </c>
    </row>
    <row r="98" spans="6:6" x14ac:dyDescent="0.35">
      <c r="F98" t="s">
        <v>46</v>
      </c>
    </row>
    <row r="99" spans="6:6" x14ac:dyDescent="0.35">
      <c r="F99" t="s">
        <v>49</v>
      </c>
    </row>
    <row r="100" spans="6:6" x14ac:dyDescent="0.35">
      <c r="F100" t="s">
        <v>51</v>
      </c>
    </row>
    <row r="101" spans="6:6" x14ac:dyDescent="0.35">
      <c r="F101" t="s">
        <v>52</v>
      </c>
    </row>
    <row r="102" spans="6:6" x14ac:dyDescent="0.35">
      <c r="F102" t="s">
        <v>53</v>
      </c>
    </row>
    <row r="103" spans="6:6" x14ac:dyDescent="0.35">
      <c r="F103" t="s">
        <v>54</v>
      </c>
    </row>
    <row r="104" spans="6:6" x14ac:dyDescent="0.35">
      <c r="F104" t="s">
        <v>55</v>
      </c>
    </row>
    <row r="105" spans="6:6" x14ac:dyDescent="0.35">
      <c r="F105" t="s">
        <v>56</v>
      </c>
    </row>
    <row r="106" spans="6:6" x14ac:dyDescent="0.35">
      <c r="F106" t="s">
        <v>58</v>
      </c>
    </row>
    <row r="107" spans="6:6" x14ac:dyDescent="0.35">
      <c r="F107" t="s">
        <v>59</v>
      </c>
    </row>
    <row r="108" spans="6:6" x14ac:dyDescent="0.35">
      <c r="F108" t="s">
        <v>60</v>
      </c>
    </row>
    <row r="109" spans="6:6" x14ac:dyDescent="0.35">
      <c r="F109" t="s">
        <v>62</v>
      </c>
    </row>
    <row r="110" spans="6:6" x14ac:dyDescent="0.35">
      <c r="F110" t="s">
        <v>65</v>
      </c>
    </row>
    <row r="111" spans="6:6" x14ac:dyDescent="0.35">
      <c r="F111" t="s">
        <v>67</v>
      </c>
    </row>
    <row r="112" spans="6:6" x14ac:dyDescent="0.35">
      <c r="F112" t="s">
        <v>68</v>
      </c>
    </row>
    <row r="113" spans="6:6" x14ac:dyDescent="0.35">
      <c r="F113" t="s">
        <v>69</v>
      </c>
    </row>
    <row r="114" spans="6:6" x14ac:dyDescent="0.35">
      <c r="F114" t="s">
        <v>71</v>
      </c>
    </row>
    <row r="115" spans="6:6" x14ac:dyDescent="0.35">
      <c r="F115" t="s">
        <v>73</v>
      </c>
    </row>
    <row r="116" spans="6:6" x14ac:dyDescent="0.35">
      <c r="F116" t="s">
        <v>74</v>
      </c>
    </row>
    <row r="117" spans="6:6" x14ac:dyDescent="0.35">
      <c r="F117" t="s">
        <v>76</v>
      </c>
    </row>
    <row r="118" spans="6:6" x14ac:dyDescent="0.35">
      <c r="F118" t="s">
        <v>78</v>
      </c>
    </row>
    <row r="119" spans="6:6" x14ac:dyDescent="0.35">
      <c r="F119" t="s">
        <v>79</v>
      </c>
    </row>
    <row r="120" spans="6:6" x14ac:dyDescent="0.35">
      <c r="F120" t="s">
        <v>80</v>
      </c>
    </row>
    <row r="121" spans="6:6" x14ac:dyDescent="0.35">
      <c r="F121" t="s">
        <v>82</v>
      </c>
    </row>
    <row r="122" spans="6:6" x14ac:dyDescent="0.35">
      <c r="F122" t="s">
        <v>83</v>
      </c>
    </row>
    <row r="123" spans="6:6" x14ac:dyDescent="0.35">
      <c r="F123" t="s">
        <v>84</v>
      </c>
    </row>
    <row r="124" spans="6:6" x14ac:dyDescent="0.35">
      <c r="F124" t="s">
        <v>81</v>
      </c>
    </row>
    <row r="125" spans="6:6" x14ac:dyDescent="0.35">
      <c r="F125" t="s">
        <v>85</v>
      </c>
    </row>
    <row r="126" spans="6:6" x14ac:dyDescent="0.35">
      <c r="F126" t="s">
        <v>86</v>
      </c>
    </row>
    <row r="127" spans="6:6" x14ac:dyDescent="0.35">
      <c r="F127" t="s">
        <v>87</v>
      </c>
    </row>
    <row r="128" spans="6:6" x14ac:dyDescent="0.35">
      <c r="F128" t="s">
        <v>88</v>
      </c>
    </row>
    <row r="129" spans="6:6" x14ac:dyDescent="0.35">
      <c r="F129" t="s">
        <v>89</v>
      </c>
    </row>
    <row r="130" spans="6:6" x14ac:dyDescent="0.35">
      <c r="F130" t="s">
        <v>75</v>
      </c>
    </row>
    <row r="131" spans="6:6" x14ac:dyDescent="0.35">
      <c r="F131" t="s">
        <v>90</v>
      </c>
    </row>
    <row r="132" spans="6:6" x14ac:dyDescent="0.35">
      <c r="F132" t="s">
        <v>91</v>
      </c>
    </row>
    <row r="133" spans="6:6" x14ac:dyDescent="0.35">
      <c r="F133" t="s">
        <v>77</v>
      </c>
    </row>
    <row r="134" spans="6:6" x14ac:dyDescent="0.35">
      <c r="F134" t="s">
        <v>92</v>
      </c>
    </row>
    <row r="135" spans="6:6" x14ac:dyDescent="0.35">
      <c r="F135" t="s">
        <v>93</v>
      </c>
    </row>
    <row r="136" spans="6:6" x14ac:dyDescent="0.35">
      <c r="F136" t="s">
        <v>94</v>
      </c>
    </row>
    <row r="137" spans="6:6" x14ac:dyDescent="0.35">
      <c r="F137" t="s">
        <v>95</v>
      </c>
    </row>
    <row r="138" spans="6:6" x14ac:dyDescent="0.35">
      <c r="F138" t="s">
        <v>96</v>
      </c>
    </row>
    <row r="139" spans="6:6" x14ac:dyDescent="0.35">
      <c r="F139" t="s">
        <v>97</v>
      </c>
    </row>
    <row r="140" spans="6:6" x14ac:dyDescent="0.35">
      <c r="F140" t="s">
        <v>8</v>
      </c>
    </row>
    <row r="141" spans="6:6" x14ac:dyDescent="0.35">
      <c r="F141" t="s">
        <v>12</v>
      </c>
    </row>
  </sheetData>
  <hyperlinks>
    <hyperlink ref="A2" r:id="rId1" tooltip="Regulação: Aprovação e Registro de Contratos de Serviço de Transporte - Gasoduto" display="controlador.php?acao=procedimento_trabalhar&amp;acao_origem=rel_bloco_protocolo_listar&amp;acao_retorno=rel_bloco_protocolo_listar&amp;id_procedimento=2046227&amp;infra_sistema=100000100&amp;infra_unidade_atual=110000084&amp;infra_hash=748e35354560276abf1d3b5e3fb579d1178eebaf4c74c6d74671114225194721" xr:uid="{00000000-0004-0000-0000-000000000000}"/>
    <hyperlink ref="C2" r:id="rId2" tooltip="Regulação: Registro de Contratos de Interconexão" display="https://sei.anp.gov.br/controlador.php?acao=procedimento_trabalhar&amp;acao_origem=rel_bloco_protocolo_listar&amp;acao_retorno=rel_bloco_protocolo_listar&amp;id_procedimento=147502&amp;infra_sistema=100000100&amp;infra_unidade_atual=110000084&amp;infra_hash=1ac5f73500f2ee5b248aa1464e66ee9a65cc86a72a825d3cc4712b5b9c5e4de8" xr:uid="{00000000-0004-0000-0000-000001000000}"/>
    <hyperlink ref="A3" r:id="rId3" tooltip="Regulação: Aprovação e Registro de Contratos de Serviço de Transporte - Gasoduto" display="controlador.php?acao=procedimento_trabalhar&amp;acao_origem=rel_bloco_protocolo_listar&amp;acao_retorno=rel_bloco_protocolo_listar&amp;id_procedimento=2046236&amp;infra_sistema=100000100&amp;infra_unidade_atual=110000084&amp;infra_hash=90230a5e4360c30f6433c9d84dfc57fb5ff21bd2dcdef0d762ca64186ab34263" xr:uid="{00000000-0004-0000-0000-000002000000}"/>
    <hyperlink ref="C3" r:id="rId4" tooltip="Regulação: Registro de Contratos de Interconexão" display="https://sei.anp.gov.br/controlador.php?acao=procedimento_trabalhar&amp;acao_origem=rel_bloco_protocolo_listar&amp;acao_retorno=rel_bloco_protocolo_listar&amp;id_procedimento=482489&amp;infra_sistema=100000100&amp;infra_unidade_atual=110000084&amp;infra_hash=a3b65fcb2c43786d49597119a8f5f74a25e8a19396a962da2b107f61cea7d58e" xr:uid="{00000000-0004-0000-0000-000003000000}"/>
    <hyperlink ref="A4" r:id="rId5" tooltip="Regulação: Aprovação e Registro de Contratos de Serviço de Transporte - Gasoduto" display="controlador.php?acao=procedimento_trabalhar&amp;acao_origem=rel_bloco_protocolo_listar&amp;acao_retorno=rel_bloco_protocolo_listar&amp;id_procedimento=2046248&amp;infra_sistema=100000100&amp;infra_unidade_atual=110000084&amp;infra_hash=ecf668d45c73c029db3f5cd6b793a5c10346017e7f7ff6b5d2e393ca65a6c68f" xr:uid="{00000000-0004-0000-0000-000004000000}"/>
    <hyperlink ref="A5" r:id="rId6" tooltip="Regulação: Aprovação e Registro de Contratos de Serviço de Transporte - Gasoduto" display="controlador.php?acao=procedimento_trabalhar&amp;acao_origem=rel_bloco_protocolo_listar&amp;acao_retorno=rel_bloco_protocolo_listar&amp;id_procedimento=2046260&amp;infra_sistema=100000100&amp;infra_unidade_atual=110000084&amp;infra_hash=aa9198b72181bca3235d7732aee3a70ef719c6651e55eb51fe2ab49fb21e8133" xr:uid="{00000000-0004-0000-0000-000005000000}"/>
    <hyperlink ref="A6" r:id="rId7" tooltip="Regulação: Aprovação e Registro de Contratos de Serviço de Transporte - Gasoduto" display="controlador.php?acao=procedimento_trabalhar&amp;acao_origem=rel_bloco_protocolo_listar&amp;acao_retorno=rel_bloco_protocolo_listar&amp;id_procedimento=2046274&amp;infra_sistema=100000100&amp;infra_unidade_atual=110000084&amp;infra_hash=5c9a7dae259c8c96c186e21b0826d6da455c1ba19709203184678ee012bac040" xr:uid="{00000000-0004-0000-0000-000006000000}"/>
    <hyperlink ref="A7" r:id="rId8" tooltip="Regulação: Aprovação e Registro de Contratos de Serviço de Transporte - Gasoduto" display="controlador.php?acao=procedimento_trabalhar&amp;acao_origem=rel_bloco_protocolo_listar&amp;acao_retorno=rel_bloco_protocolo_listar&amp;id_procedimento=2046214&amp;infra_sistema=100000100&amp;infra_unidade_atual=110000084&amp;infra_hash=7982903e7120bedc745d24d3e8f05e561d299f8c3121b7100250d19e4a08a706" xr:uid="{00000000-0004-0000-0000-000007000000}"/>
    <hyperlink ref="A8" r:id="rId9" tooltip="Regulação: Aprovação e Registro de Contratos de Serviço de Transporte - Gasoduto" display="controlador.php?acao=procedimento_trabalhar&amp;acao_origem=rel_bloco_protocolo_listar&amp;acao_retorno=rel_bloco_protocolo_listar&amp;id_procedimento=2046282&amp;infra_sistema=100000100&amp;infra_unidade_atual=110000084&amp;infra_hash=f52ccc72df02badba598a28502a0cb375d47f38c36ffd916b8bcbb0b452d5851" xr:uid="{00000000-0004-0000-0000-000008000000}"/>
    <hyperlink ref="A9" r:id="rId10" tooltip="Regulação: Aprovação e Registro de Contratos de Serviço de Transporte - Gasoduto" display="controlador.php?acao=procedimento_trabalhar&amp;acao_origem=rel_bloco_protocolo_listar&amp;acao_retorno=rel_bloco_protocolo_listar&amp;id_procedimento=2046288&amp;infra_sistema=100000100&amp;infra_unidade_atual=110000084&amp;infra_hash=2334126e1916af78663bb6a0e4d266bb74fe2a6973a04fb31bda136b4dd8d4b8" xr:uid="{00000000-0004-0000-0000-000009000000}"/>
    <hyperlink ref="A10" r:id="rId11" tooltip="Regulação: Aprovação e Registro de Contratos de Serviço de Transporte - Gasoduto" display="controlador.php?acao=procedimento_trabalhar&amp;acao_origem=rel_bloco_protocolo_listar&amp;acao_retorno=rel_bloco_protocolo_listar&amp;id_procedimento=641522&amp;infra_sistema=100000100&amp;infra_unidade_atual=110000084&amp;infra_hash=ec2e3926b1e289533d80215ef790cdd7d90f87b5958fb47f32f6fd7155f3476c" xr:uid="{00000000-0004-0000-0000-00000A000000}"/>
    <hyperlink ref="A11" r:id="rId12" tooltip="Regulação: Aprovação e Registro de Contratos de Serviço de Transporte - Gasoduto" display="controlador.php?acao=procedimento_trabalhar&amp;acao_origem=rel_bloco_protocolo_listar&amp;acao_retorno=rel_bloco_protocolo_listar&amp;id_procedimento=646668&amp;infra_sistema=100000100&amp;infra_unidade_atual=110000084&amp;infra_hash=dafec26f0df7ece5053ba6a0eb2e8e01378d090aada25a20375f8d1007cf09d3" xr:uid="{00000000-0004-0000-0000-00000B000000}"/>
    <hyperlink ref="A12" r:id="rId13" tooltip="Regulação: Aprovação e Registro de Contratos de Serviço de Transporte - Gasoduto" display="controlador.php?acao=procedimento_trabalhar&amp;acao_origem=rel_bloco_protocolo_listar&amp;acao_retorno=rel_bloco_protocolo_listar&amp;id_procedimento=2102618&amp;infra_sistema=100000100&amp;infra_unidade_atual=110000084&amp;infra_hash=35d9ab07e90b0cb35ba8b73f9da6f42164c7713cc3691ac9dbafff1e12f13236" xr:uid="{00000000-0004-0000-0000-00000C000000}"/>
    <hyperlink ref="A13" r:id="rId14" tooltip="Regulação: Aprovação e Registro de Contratos de Serviço de Transporte - Gasoduto" display="controlador.php?acao=procedimento_trabalhar&amp;acao_origem=rel_bloco_protocolo_listar&amp;acao_retorno=rel_bloco_protocolo_listar&amp;id_procedimento=2102700&amp;infra_sistema=100000100&amp;infra_unidade_atual=110000084&amp;infra_hash=89f7c2438b036b8762a2d76889d37d1117b067b034eb3d05d3893e20b3315c50" xr:uid="{00000000-0004-0000-0000-00000D000000}"/>
    <hyperlink ref="A14" r:id="rId15" tooltip="Regulação: Aprovação e Registro de Contratos de Serviço de Transporte - Gasoduto" display="controlador.php?acao=procedimento_trabalhar&amp;acao_origem=rel_bloco_protocolo_listar&amp;acao_retorno=rel_bloco_protocolo_listar&amp;id_procedimento=1009074&amp;infra_sistema=100000100&amp;infra_unidade_atual=110000084&amp;infra_hash=4a67893b9bb6027d690b887ec02f1c6dd6a11ae87fc697e3ecf34b4c11b34ec3" xr:uid="{00000000-0004-0000-0000-00000E000000}"/>
    <hyperlink ref="A15" r:id="rId16" tooltip="Regulação: Aprovação e Registro de Contratos de Serviço de Transporte - Gasoduto" display="controlador.php?acao=procedimento_trabalhar&amp;acao_origem=rel_bloco_protocolo_listar&amp;acao_retorno=rel_bloco_protocolo_listar&amp;id_procedimento=2886294&amp;infra_sistema=100000100&amp;infra_unidade_atual=110000084&amp;infra_hash=c119c36e558e6aedc54b19302641f73258d866d41edf5f0c7940125afae82a33" xr:uid="{00000000-0004-0000-0000-00000F000000}"/>
    <hyperlink ref="A16" r:id="rId17" tooltip="Regulação: Aprovação e Registro de Contratos de Serviço de Transporte - Gasoduto" display="controlador.php?acao=procedimento_trabalhar&amp;acao_origem=rel_bloco_protocolo_listar&amp;acao_retorno=rel_bloco_protocolo_listar&amp;id_procedimento=1930605&amp;infra_sistema=100000100&amp;infra_unidade_atual=110000084&amp;infra_hash=0cfc389033ff135d5a6485272e47bc4ee0dcbff21723e84e8a1168eb90c0a746" xr:uid="{00000000-0004-0000-0000-000010000000}"/>
    <hyperlink ref="A17" r:id="rId18" tooltip="Regulação: Aprovação e Registro de Contratos de Serviço de Transporte - Gasoduto" display="controlador.php?acao=procedimento_trabalhar&amp;acao_origem=rel_bloco_protocolo_listar&amp;acao_retorno=rel_bloco_protocolo_listar&amp;id_procedimento=2760561&amp;infra_sistema=100000100&amp;infra_unidade_atual=110000084&amp;infra_hash=344c7cf1e4c71e4067eaf53a04d5cc100e7a54eb2675fed802a09618489b700c" xr:uid="{00000000-0004-0000-0000-000011000000}"/>
    <hyperlink ref="A18" r:id="rId19" tooltip="Regulação: Aprovação e Registro de Contratos de Serviço de Transporte - Gasoduto" display="controlador.php?acao=procedimento_trabalhar&amp;acao_origem=rel_bloco_protocolo_listar&amp;acao_retorno=rel_bloco_protocolo_listar&amp;id_procedimento=3512048&amp;infra_sistema=100000100&amp;infra_unidade_atual=110000084&amp;infra_hash=03e786222a80000c8770604f4f02906026fc2af59c1fe50df4fd74be3138dc8a" xr:uid="{00000000-0004-0000-0000-000012000000}"/>
    <hyperlink ref="A19" r:id="rId20" tooltip="Regulação: Aprovação e Registro de Contratos de Serviço de Transporte - Gasoduto" display="controlador.php?acao=procedimento_trabalhar&amp;acao_origem=rel_bloco_protocolo_listar&amp;acao_retorno=rel_bloco_protocolo_listar&amp;id_procedimento=2953898&amp;infra_sistema=100000100&amp;infra_unidade_atual=110000084&amp;infra_hash=de8af494d56bd8f576ca10ff488904a29c0ebc1737a7521997f14fb5f469b8ae" xr:uid="{00000000-0004-0000-0000-000013000000}"/>
    <hyperlink ref="A20" r:id="rId21" tooltip="Regulação: Aprovação e Registro de Contratos de Serviço de Transporte - Gasoduto" display="controlador.php?acao=procedimento_trabalhar&amp;acao_origem=rel_bloco_protocolo_listar&amp;acao_retorno=rel_bloco_protocolo_listar&amp;id_procedimento=2953989&amp;infra_sistema=100000100&amp;infra_unidade_atual=110000084&amp;infra_hash=3f2cb4f49da773ad29a5e0b3e8eb24a686c0930e73c781baa17ab7cd52952d75" xr:uid="{00000000-0004-0000-0000-000014000000}"/>
    <hyperlink ref="A21" r:id="rId22" tooltip="Regulação: Aprovação e Registro de Contratos de Serviço de Transporte - Gasoduto" display="controlador.php?acao=procedimento_trabalhar&amp;acao_origem=rel_bloco_protocolo_listar&amp;acao_retorno=rel_bloco_protocolo_listar&amp;id_procedimento=2433564&amp;infra_sistema=100000100&amp;infra_unidade_atual=110000084&amp;infra_hash=f5fc001918251dfc243feec858a20e8def9d4c1e67d240fd3c2ae17213600197" xr:uid="{00000000-0004-0000-0000-000015000000}"/>
    <hyperlink ref="A22" r:id="rId23" tooltip="Regulação: Aprovação e Registro de Contratos de Serviço de Transporte - Gasoduto" display="controlador.php?acao=procedimento_trabalhar&amp;acao_origem=rel_bloco_protocolo_listar&amp;acao_retorno=rel_bloco_protocolo_listar&amp;id_procedimento=2342582&amp;infra_sistema=100000100&amp;infra_unidade_atual=110000084&amp;infra_hash=16b78e477b3bd29a7777db32ebf9b72ec8b51f5ee41a42c36f4cb8e88599ee2a" xr:uid="{00000000-0004-0000-0000-000016000000}"/>
    <hyperlink ref="A23" r:id="rId24" tooltip="Regulação: Aprovação e Registro de Contratos de Serviço de Transporte - Gasoduto" display="controlador.php?acao=procedimento_trabalhar&amp;acao_origem=rel_bloco_protocolo_listar&amp;acao_retorno=rel_bloco_protocolo_listar&amp;id_procedimento=2726257&amp;infra_sistema=100000100&amp;infra_unidade_atual=110000084&amp;infra_hash=435cb4942d187f0794f18b838addf8456284f3073e8a889480957544811c9c81" xr:uid="{00000000-0004-0000-0000-000017000000}"/>
    <hyperlink ref="A24" r:id="rId25" tooltip="Regulação: Aprovação e Registro de Contratos de Serviço de Transporte - Gasoduto" display="controlador.php?acao=procedimento_trabalhar&amp;acao_origem=rel_bloco_protocolo_listar&amp;acao_retorno=rel_bloco_protocolo_listar&amp;id_procedimento=2433402&amp;infra_sistema=100000100&amp;infra_unidade_atual=110000084&amp;infra_hash=7133261004d6123fee610c315cfc3928e2563251076296d9be42db4cb05f23a2" xr:uid="{00000000-0004-0000-0000-000018000000}"/>
    <hyperlink ref="A25" r:id="rId26" tooltip="Regulação: Aprovação e Registro de Contratos de Serviço de Transporte - Gasoduto" display="controlador.php?acao=procedimento_trabalhar&amp;acao_origem=rel_bloco_protocolo_listar&amp;acao_retorno=rel_bloco_protocolo_listar&amp;id_procedimento=2595831&amp;infra_sistema=100000100&amp;infra_unidade_atual=110000084&amp;infra_hash=c5487ffcbe44bb341cdd4de9de503b6ac7765d32207db0054bb814823e65157d" xr:uid="{00000000-0004-0000-0000-000019000000}"/>
    <hyperlink ref="A26" r:id="rId27" tooltip="Regulação: Processo de Chamada Pública de Alocação de Capacidade - Gás Natural" display="controlador.php?acao=procedimento_trabalhar&amp;acao_origem=rel_bloco_protocolo_listar&amp;acao_retorno=rel_bloco_protocolo_listar&amp;id_procedimento=2445525&amp;infra_sistema=100000100&amp;infra_unidade_atual=110000084&amp;infra_hash=015eb23b5ed5c97919498fb8b9b44619fbfcccdd17dc15d8da2402822c8fcb7c" xr:uid="{00000000-0004-0000-0000-00001A000000}"/>
    <hyperlink ref="A27" r:id="rId28" tooltip="Regulação: Processo de Chamada Pública de Alocação de Capacidade - Gás Natural" display="controlador.php?acao=procedimento_trabalhar&amp;acao_origem=rel_bloco_protocolo_listar&amp;acao_retorno=rel_bloco_protocolo_listar&amp;id_procedimento=1906256&amp;infra_sistema=100000100&amp;infra_unidade_atual=110000084&amp;infra_hash=af523fd5ba6bda612e27f6f0e98936268617e6d9cd2da7314825a8c589fbdbfe" xr:uid="{00000000-0004-0000-0000-00001B000000}"/>
    <hyperlink ref="A28" r:id="rId29" tooltip="Regulação: Aprovação e Registro de Contratos de Serviço de Transporte - Gasoduto" display="controlador.php?acao=procedimento_trabalhar&amp;acao_origem=rel_bloco_protocolo_listar&amp;acao_retorno=rel_bloco_protocolo_listar&amp;id_procedimento=2022954&amp;infra_sistema=100000100&amp;infra_unidade_atual=110000084&amp;infra_hash=0690ca62010456336dcf7eaf514d7ed7b6a58660d92261b78e8eddd2106744fc" xr:uid="{00000000-0004-0000-0000-00001C000000}"/>
    <hyperlink ref="A29" r:id="rId30" tooltip="Regulação: Processo de Chamada Pública de Alocação de Capacidade - Gás Natural" display="controlador.php?acao=procedimento_trabalhar&amp;acao_origem=rel_bloco_protocolo_listar&amp;acao_retorno=rel_bloco_protocolo_listar&amp;id_procedimento=1579341&amp;infra_sistema=100000100&amp;infra_unidade_atual=110000084&amp;infra_hash=5616289260280146d065eebade1e8718775713350b9c9e0155f4a8bbfe00e1f9" xr:uid="{00000000-0004-0000-0000-00001D000000}"/>
    <hyperlink ref="A30" r:id="rId31" tooltip="Regulação: Aprovação e Registro de Contratos de Serviço de Transporte - Gasoduto" display="controlador.php?acao=procedimento_trabalhar&amp;acao_origem=rel_bloco_protocolo_listar&amp;acao_retorno=rel_bloco_protocolo_listar&amp;id_procedimento=1994790&amp;infra_sistema=100000100&amp;infra_unidade_atual=110000084&amp;infra_hash=008a33363575544c9dc9492a5a16ac2edf6670c8b2d8fa7204bd62b1b0d23ee0" xr:uid="{00000000-0004-0000-0000-00001E000000}"/>
    <hyperlink ref="A31" r:id="rId32" tooltip="Regulação: Aprovação e Registro de Contratos de Serviço de Transporte - Gasoduto" display="controlador.php?acao=procedimento_trabalhar&amp;acao_origem=rel_bloco_protocolo_listar&amp;acao_retorno=rel_bloco_protocolo_listar&amp;id_procedimento=2009650&amp;infra_sistema=100000100&amp;infra_unidade_atual=110000084&amp;infra_hash=f6d46821e923d271e2323e6843177052b998ceb24ad8626e88bc40a93049b5eb" xr:uid="{00000000-0004-0000-0000-00001F000000}"/>
    <hyperlink ref="A32" r:id="rId33" tooltip="Regulação: Aprovação de Cálculo Tarifário" display="controlador.php?acao=procedimento_trabalhar&amp;acao_origem=rel_bloco_protocolo_listar&amp;acao_retorno=rel_bloco_protocolo_listar&amp;id_procedimento=785396&amp;infra_sistema=100000100&amp;infra_unidade_atual=110000084&amp;infra_hash=94ca9c1ab92366b875a02d4c82c591643e2f9bdb2a7280f026e69523f9c38842" xr:uid="{00000000-0004-0000-0000-000020000000}"/>
    <hyperlink ref="A33" r:id="rId34" tooltip="Regulação: Aprovação e Registro de Contratos de Serviço de Transporte - Gasoduto" display="controlador.php?acao=procedimento_trabalhar&amp;acao_origem=rel_bloco_protocolo_listar&amp;acao_retorno=rel_bloco_protocolo_listar&amp;id_procedimento=663466&amp;infra_sistema=100000100&amp;infra_unidade_atual=110000084&amp;infra_hash=d4562bd9eaef5332daa79e69869e50774b08c442fdffa215ab9e6160ad687c59" xr:uid="{00000000-0004-0000-0000-000021000000}"/>
    <hyperlink ref="F52" r:id="rId35" tooltip="Regulação: Aprovação e Registro de Contratos de Serviço de Transporte - Gasoduto" display="controlador.php?acao=procedimento_trabalhar&amp;acao_origem=rel_bloco_protocolo_listar&amp;acao_retorno=rel_bloco_protocolo_listar&amp;id_procedimento=2046227&amp;infra_sistema=100000100&amp;infra_unidade_atual=110000084&amp;infra_hash=748e35354560276abf1d3b5e3fb579d1178eebaf4c74c6d74671114225194721" xr:uid="{00000000-0004-0000-0000-000022000000}"/>
    <hyperlink ref="H52" r:id="rId36" tooltip="Regulação: Aprovação e Registro de Contratos de Serviço de Transporte - Gasoduto" display="controlador.php?acao=procedimento_trabalhar&amp;acao_origem=rel_bloco_protocolo_listar&amp;acao_retorno=rel_bloco_protocolo_listar&amp;id_procedimento=1009074&amp;infra_sistema=100000100&amp;infra_unidade_atual=110000084&amp;infra_hash=4a67893b9bb6027d690b887ec02f1c6dd6a11ae87fc697e3ecf34b4c11b34ec3" xr:uid="{00000000-0004-0000-0000-000023000000}"/>
    <hyperlink ref="F53" r:id="rId37" tooltip="Regulação: Aprovação e Registro de Contratos de Serviço de Transporte - Gasoduto" display="controlador.php?acao=procedimento_trabalhar&amp;acao_origem=rel_bloco_protocolo_listar&amp;acao_retorno=rel_bloco_protocolo_listar&amp;id_procedimento=2046236&amp;infra_sistema=100000100&amp;infra_unidade_atual=110000084&amp;infra_hash=90230a5e4360c30f6433c9d84dfc57fb5ff21bd2dcdef0d762ca64186ab34263" xr:uid="{00000000-0004-0000-0000-000024000000}"/>
    <hyperlink ref="H53" r:id="rId38" tooltip="Regulação: Aprovação e Registro de Contratos de Serviço de Transporte - Gasoduto" display="controlador.php?acao=procedimento_trabalhar&amp;acao_origem=rel_bloco_protocolo_listar&amp;acao_retorno=rel_bloco_protocolo_listar&amp;id_procedimento=2760561&amp;infra_sistema=100000100&amp;infra_unidade_atual=110000084&amp;infra_hash=344c7cf1e4c71e4067eaf53a04d5cc100e7a54eb2675fed802a09618489b700c" xr:uid="{00000000-0004-0000-0000-000025000000}"/>
    <hyperlink ref="F54" r:id="rId39" tooltip="Regulação: Aprovação e Registro de Contratos de Serviço de Transporte - Gasoduto" display="controlador.php?acao=procedimento_trabalhar&amp;acao_origem=rel_bloco_protocolo_listar&amp;acao_retorno=rel_bloco_protocolo_listar&amp;id_procedimento=2046248&amp;infra_sistema=100000100&amp;infra_unidade_atual=110000084&amp;infra_hash=ecf668d45c73c029db3f5cd6b793a5c10346017e7f7ff6b5d2e393ca65a6c68f" xr:uid="{00000000-0004-0000-0000-000026000000}"/>
    <hyperlink ref="F55" r:id="rId40" tooltip="Regulação: Aprovação e Registro de Contratos de Serviço de Transporte - Gasoduto" display="controlador.php?acao=procedimento_trabalhar&amp;acao_origem=rel_bloco_protocolo_listar&amp;acao_retorno=rel_bloco_protocolo_listar&amp;id_procedimento=2046260&amp;infra_sistema=100000100&amp;infra_unidade_atual=110000084&amp;infra_hash=aa9198b72181bca3235d7732aee3a70ef719c6651e55eb51fe2ab49fb21e8133" xr:uid="{00000000-0004-0000-0000-000027000000}"/>
    <hyperlink ref="F56" r:id="rId41" tooltip="Regulação: Aprovação e Registro de Contratos de Serviço de Transporte - Gasoduto" display="controlador.php?acao=procedimento_trabalhar&amp;acao_origem=rel_bloco_protocolo_listar&amp;acao_retorno=rel_bloco_protocolo_listar&amp;id_procedimento=2046274&amp;infra_sistema=100000100&amp;infra_unidade_atual=110000084&amp;infra_hash=5c9a7dae259c8c96c186e21b0826d6da455c1ba19709203184678ee012bac040" xr:uid="{00000000-0004-0000-0000-000028000000}"/>
    <hyperlink ref="F57" r:id="rId42" tooltip="Regulação: Aprovação e Registro de Contratos de Serviço de Transporte - Gasoduto" display="controlador.php?acao=procedimento_trabalhar&amp;acao_origem=rel_bloco_protocolo_listar&amp;acao_retorno=rel_bloco_protocolo_listar&amp;id_procedimento=2046214&amp;infra_sistema=100000100&amp;infra_unidade_atual=110000084&amp;infra_hash=7982903e7120bedc745d24d3e8f05e561d299f8c3121b7100250d19e4a08a706" xr:uid="{00000000-0004-0000-0000-000029000000}"/>
    <hyperlink ref="F58" r:id="rId43" tooltip="Regulação: Aprovação e Registro de Contratos de Serviço de Transporte - Gasoduto" display="controlador.php?acao=procedimento_trabalhar&amp;acao_origem=rel_bloco_protocolo_listar&amp;acao_retorno=rel_bloco_protocolo_listar&amp;id_procedimento=2046282&amp;infra_sistema=100000100&amp;infra_unidade_atual=110000084&amp;infra_hash=f52ccc72df02badba598a28502a0cb375d47f38c36ffd916b8bcbb0b452d5851" xr:uid="{00000000-0004-0000-0000-00002A000000}"/>
    <hyperlink ref="F59" r:id="rId44" tooltip="Regulação: Aprovação e Registro de Contratos de Serviço de Transporte - Gasoduto" display="controlador.php?acao=procedimento_trabalhar&amp;acao_origem=rel_bloco_protocolo_listar&amp;acao_retorno=rel_bloco_protocolo_listar&amp;id_procedimento=2046288&amp;infra_sistema=100000100&amp;infra_unidade_atual=110000084&amp;infra_hash=2334126e1916af78663bb6a0e4d266bb74fe2a6973a04fb31bda136b4dd8d4b8" xr:uid="{00000000-0004-0000-0000-00002B000000}"/>
    <hyperlink ref="F60" r:id="rId45" tooltip="Regulação: Aprovação e Registro de Contratos de Serviço de Transporte - Gasoduto" display="controlador.php?acao=procedimento_trabalhar&amp;acao_origem=rel_bloco_protocolo_listar&amp;acao_retorno=rel_bloco_protocolo_listar&amp;id_procedimento=641522&amp;infra_sistema=100000100&amp;infra_unidade_atual=110000084&amp;infra_hash=ec2e3926b1e289533d80215ef790cdd7d90f87b5958fb47f32f6fd7155f3476c" xr:uid="{00000000-0004-0000-0000-00002C000000}"/>
    <hyperlink ref="F61" r:id="rId46" tooltip="Regulação: Aprovação e Registro de Contratos de Serviço de Transporte - Gasoduto" display="controlador.php?acao=procedimento_trabalhar&amp;acao_origem=rel_bloco_protocolo_listar&amp;acao_retorno=rel_bloco_protocolo_listar&amp;id_procedimento=646668&amp;infra_sistema=100000100&amp;infra_unidade_atual=110000084&amp;infra_hash=dafec26f0df7ece5053ba6a0eb2e8e01378d090aada25a20375f8d1007cf09d3" xr:uid="{00000000-0004-0000-0000-00002D000000}"/>
    <hyperlink ref="F62" r:id="rId47" tooltip="Regulação: Aprovação e Registro de Contratos de Serviço de Transporte - Gasoduto" display="controlador.php?acao=procedimento_trabalhar&amp;acao_origem=rel_bloco_protocolo_listar&amp;acao_retorno=rel_bloco_protocolo_listar&amp;id_procedimento=2102618&amp;infra_sistema=100000100&amp;infra_unidade_atual=110000084&amp;infra_hash=35d9ab07e90b0cb35ba8b73f9da6f42164c7713cc3691ac9dbafff1e12f13236" xr:uid="{00000000-0004-0000-0000-00002E000000}"/>
    <hyperlink ref="F63" r:id="rId48" tooltip="Regulação: Aprovação e Registro de Contratos de Serviço de Transporte - Gasoduto" display="controlador.php?acao=procedimento_trabalhar&amp;acao_origem=rel_bloco_protocolo_listar&amp;acao_retorno=rel_bloco_protocolo_listar&amp;id_procedimento=2102700&amp;infra_sistema=100000100&amp;infra_unidade_atual=110000084&amp;infra_hash=89f7c2438b036b8762a2d76889d37d1117b067b034eb3d05d3893e20b3315c50" xr:uid="{00000000-0004-0000-0000-00002F000000}"/>
    <hyperlink ref="F64" r:id="rId49" tooltip="Regulação: Aprovação e Registro de Contratos de Serviço de Transporte - Gasoduto" display="controlador.php?acao=procedimento_trabalhar&amp;acao_origem=rel_bloco_protocolo_listar&amp;acao_retorno=rel_bloco_protocolo_listar&amp;id_procedimento=1009074&amp;infra_sistema=100000100&amp;infra_unidade_atual=110000084&amp;infra_hash=4a67893b9bb6027d690b887ec02f1c6dd6a11ae87fc697e3ecf34b4c11b34ec3" xr:uid="{00000000-0004-0000-0000-000030000000}"/>
    <hyperlink ref="F65" r:id="rId50" tooltip="Regulação: Aprovação e Registro de Contratos de Serviço de Transporte - Gasoduto" display="controlador.php?acao=procedimento_trabalhar&amp;acao_origem=rel_bloco_protocolo_listar&amp;acao_retorno=rel_bloco_protocolo_listar&amp;id_procedimento=2886294&amp;infra_sistema=100000100&amp;infra_unidade_atual=110000084&amp;infra_hash=c119c36e558e6aedc54b19302641f73258d866d41edf5f0c7940125afae82a33" xr:uid="{00000000-0004-0000-0000-000031000000}"/>
    <hyperlink ref="F66" r:id="rId51" tooltip="Regulação: Aprovação e Registro de Contratos de Serviço de Transporte - Gasoduto" display="controlador.php?acao=procedimento_trabalhar&amp;acao_origem=rel_bloco_protocolo_listar&amp;acao_retorno=rel_bloco_protocolo_listar&amp;id_procedimento=1930605&amp;infra_sistema=100000100&amp;infra_unidade_atual=110000084&amp;infra_hash=0cfc389033ff135d5a6485272e47bc4ee0dcbff21723e84e8a1168eb90c0a746" xr:uid="{00000000-0004-0000-0000-000032000000}"/>
    <hyperlink ref="F67" r:id="rId52" tooltip="Regulação: Aprovação e Registro de Contratos de Serviço de Transporte - Gasoduto" display="controlador.php?acao=procedimento_trabalhar&amp;acao_origem=rel_bloco_protocolo_listar&amp;acao_retorno=rel_bloco_protocolo_listar&amp;id_procedimento=2760561&amp;infra_sistema=100000100&amp;infra_unidade_atual=110000084&amp;infra_hash=344c7cf1e4c71e4067eaf53a04d5cc100e7a54eb2675fed802a09618489b700c" xr:uid="{00000000-0004-0000-0000-000033000000}"/>
    <hyperlink ref="F68" r:id="rId53" tooltip="Regulação: Aprovação e Registro de Contratos de Serviço de Transporte - Gasoduto" display="controlador.php?acao=procedimento_trabalhar&amp;acao_origem=rel_bloco_protocolo_listar&amp;acao_retorno=rel_bloco_protocolo_listar&amp;id_procedimento=3512048&amp;infra_sistema=100000100&amp;infra_unidade_atual=110000084&amp;infra_hash=03e786222a80000c8770604f4f02906026fc2af59c1fe50df4fd74be3138dc8a" xr:uid="{00000000-0004-0000-0000-000034000000}"/>
    <hyperlink ref="F69" r:id="rId54" tooltip="Regulação: Aprovação e Registro de Contratos de Serviço de Transporte - Gasoduto" display="controlador.php?acao=procedimento_trabalhar&amp;acao_origem=rel_bloco_protocolo_listar&amp;acao_retorno=rel_bloco_protocolo_listar&amp;id_procedimento=2953898&amp;infra_sistema=100000100&amp;infra_unidade_atual=110000084&amp;infra_hash=de8af494d56bd8f576ca10ff488904a29c0ebc1737a7521997f14fb5f469b8ae" xr:uid="{00000000-0004-0000-0000-000035000000}"/>
    <hyperlink ref="F70" r:id="rId55" tooltip="Regulação: Aprovação e Registro de Contratos de Serviço de Transporte - Gasoduto" display="controlador.php?acao=procedimento_trabalhar&amp;acao_origem=rel_bloco_protocolo_listar&amp;acao_retorno=rel_bloco_protocolo_listar&amp;id_procedimento=2953989&amp;infra_sistema=100000100&amp;infra_unidade_atual=110000084&amp;infra_hash=3f2cb4f49da773ad29a5e0b3e8eb24a686c0930e73c781baa17ab7cd52952d75" xr:uid="{00000000-0004-0000-0000-000036000000}"/>
    <hyperlink ref="F71" r:id="rId56" tooltip="Regulação: Aprovação e Registro de Contratos de Serviço de Transporte - Gasoduto" display="controlador.php?acao=procedimento_trabalhar&amp;acao_origem=rel_bloco_protocolo_listar&amp;acao_retorno=rel_bloco_protocolo_listar&amp;id_procedimento=2433564&amp;infra_sistema=100000100&amp;infra_unidade_atual=110000084&amp;infra_hash=f5fc001918251dfc243feec858a20e8def9d4c1e67d240fd3c2ae17213600197" xr:uid="{00000000-0004-0000-0000-000037000000}"/>
    <hyperlink ref="F72" r:id="rId57" tooltip="Regulação: Aprovação e Registro de Contratos de Serviço de Transporte - Gasoduto" display="controlador.php?acao=procedimento_trabalhar&amp;acao_origem=rel_bloco_protocolo_listar&amp;acao_retorno=rel_bloco_protocolo_listar&amp;id_procedimento=2342582&amp;infra_sistema=100000100&amp;infra_unidade_atual=110000084&amp;infra_hash=16b78e477b3bd29a7777db32ebf9b72ec8b51f5ee41a42c36f4cb8e88599ee2a" xr:uid="{00000000-0004-0000-0000-000038000000}"/>
    <hyperlink ref="F73" r:id="rId58" tooltip="Regulação: Aprovação e Registro de Contratos de Serviço de Transporte - Gasoduto" display="controlador.php?acao=procedimento_trabalhar&amp;acao_origem=rel_bloco_protocolo_listar&amp;acao_retorno=rel_bloco_protocolo_listar&amp;id_procedimento=2726257&amp;infra_sistema=100000100&amp;infra_unidade_atual=110000084&amp;infra_hash=435cb4942d187f0794f18b838addf8456284f3073e8a889480957544811c9c81" xr:uid="{00000000-0004-0000-0000-000039000000}"/>
    <hyperlink ref="F74" r:id="rId59" tooltip="Regulação: Aprovação e Registro de Contratos de Serviço de Transporte - Gasoduto" display="controlador.php?acao=procedimento_trabalhar&amp;acao_origem=rel_bloco_protocolo_listar&amp;acao_retorno=rel_bloco_protocolo_listar&amp;id_procedimento=2433402&amp;infra_sistema=100000100&amp;infra_unidade_atual=110000084&amp;infra_hash=7133261004d6123fee610c315cfc3928e2563251076296d9be42db4cb05f23a2" xr:uid="{00000000-0004-0000-0000-00003A000000}"/>
    <hyperlink ref="F75" r:id="rId60" tooltip="Regulação: Aprovação e Registro de Contratos de Serviço de Transporte - Gasoduto" display="controlador.php?acao=procedimento_trabalhar&amp;acao_origem=rel_bloco_protocolo_listar&amp;acao_retorno=rel_bloco_protocolo_listar&amp;id_procedimento=2595831&amp;infra_sistema=100000100&amp;infra_unidade_atual=110000084&amp;infra_hash=c5487ffcbe44bb341cdd4de9de503b6ac7765d32207db0054bb814823e65157d" xr:uid="{00000000-0004-0000-0000-00003B000000}"/>
    <hyperlink ref="F76" r:id="rId61" tooltip="Regulação: Processo de Chamada Pública de Alocação de Capacidade - Gás Natural" display="controlador.php?acao=procedimento_trabalhar&amp;acao_origem=rel_bloco_protocolo_listar&amp;acao_retorno=rel_bloco_protocolo_listar&amp;id_procedimento=2445525&amp;infra_sistema=100000100&amp;infra_unidade_atual=110000084&amp;infra_hash=015eb23b5ed5c97919498fb8b9b44619fbfcccdd17dc15d8da2402822c8fcb7c" xr:uid="{00000000-0004-0000-0000-00003C000000}"/>
    <hyperlink ref="F77" r:id="rId62" tooltip="Regulação: Processo de Chamada Pública de Alocação de Capacidade - Gás Natural" display="controlador.php?acao=procedimento_trabalhar&amp;acao_origem=rel_bloco_protocolo_listar&amp;acao_retorno=rel_bloco_protocolo_listar&amp;id_procedimento=1906256&amp;infra_sistema=100000100&amp;infra_unidade_atual=110000084&amp;infra_hash=af523fd5ba6bda612e27f6f0e98936268617e6d9cd2da7314825a8c589fbdbfe" xr:uid="{00000000-0004-0000-0000-00003D000000}"/>
    <hyperlink ref="F78" r:id="rId63" tooltip="Regulação: Aprovação e Registro de Contratos de Serviço de Transporte - Gasoduto" display="controlador.php?acao=procedimento_trabalhar&amp;acao_origem=rel_bloco_protocolo_listar&amp;acao_retorno=rel_bloco_protocolo_listar&amp;id_procedimento=2022954&amp;infra_sistema=100000100&amp;infra_unidade_atual=110000084&amp;infra_hash=0690ca62010456336dcf7eaf514d7ed7b6a58660d92261b78e8eddd2106744fc" xr:uid="{00000000-0004-0000-0000-00003E000000}"/>
    <hyperlink ref="F79" r:id="rId64" tooltip="Regulação: Processo de Chamada Pública de Alocação de Capacidade - Gás Natural" display="controlador.php?acao=procedimento_trabalhar&amp;acao_origem=rel_bloco_protocolo_listar&amp;acao_retorno=rel_bloco_protocolo_listar&amp;id_procedimento=1579341&amp;infra_sistema=100000100&amp;infra_unidade_atual=110000084&amp;infra_hash=5616289260280146d065eebade1e8718775713350b9c9e0155f4a8bbfe00e1f9" xr:uid="{00000000-0004-0000-0000-00003F000000}"/>
    <hyperlink ref="F80" r:id="rId65" tooltip="Regulação: Aprovação e Registro de Contratos de Serviço de Transporte - Gasoduto" display="controlador.php?acao=procedimento_trabalhar&amp;acao_origem=rel_bloco_protocolo_listar&amp;acao_retorno=rel_bloco_protocolo_listar&amp;id_procedimento=1994790&amp;infra_sistema=100000100&amp;infra_unidade_atual=110000084&amp;infra_hash=008a33363575544c9dc9492a5a16ac2edf6670c8b2d8fa7204bd62b1b0d23ee0" xr:uid="{00000000-0004-0000-0000-000040000000}"/>
    <hyperlink ref="F81" r:id="rId66" tooltip="Regulação: Aprovação e Registro de Contratos de Serviço de Transporte - Gasoduto" display="controlador.php?acao=procedimento_trabalhar&amp;acao_origem=rel_bloco_protocolo_listar&amp;acao_retorno=rel_bloco_protocolo_listar&amp;id_procedimento=2009650&amp;infra_sistema=100000100&amp;infra_unidade_atual=110000084&amp;infra_hash=f6d46821e923d271e2323e6843177052b998ceb24ad8626e88bc40a93049b5eb" xr:uid="{00000000-0004-0000-0000-000041000000}"/>
    <hyperlink ref="F82" r:id="rId67" tooltip="Regulação: Aprovação de Cálculo Tarifário" display="controlador.php?acao=procedimento_trabalhar&amp;acao_origem=rel_bloco_protocolo_listar&amp;acao_retorno=rel_bloco_protocolo_listar&amp;id_procedimento=785396&amp;infra_sistema=100000100&amp;infra_unidade_atual=110000084&amp;infra_hash=94ca9c1ab92366b875a02d4c82c591643e2f9bdb2a7280f026e69523f9c38842" xr:uid="{00000000-0004-0000-0000-000042000000}"/>
    <hyperlink ref="F83" r:id="rId68" tooltip="Regulação: Aprovação e Registro de Contratos de Serviço de Transporte - Gasoduto" display="controlador.php?acao=procedimento_trabalhar&amp;acao_origem=rel_bloco_protocolo_listar&amp;acao_retorno=rel_bloco_protocolo_listar&amp;id_procedimento=663466&amp;infra_sistema=100000100&amp;infra_unidade_atual=110000084&amp;infra_hash=d4562bd9eaef5332daa79e69869e50774b08c442fdffa215ab9e6160ad687c59" xr:uid="{00000000-0004-0000-0000-000043000000}"/>
    <hyperlink ref="H92" r:id="rId69" tooltip="Regulação: Registro de Contratos de Interconexão" display="https://sei.anp.gov.br/controlador.php?acao=procedimento_trabalhar&amp;acao_origem=rel_bloco_protocolo_listar&amp;acao_retorno=rel_bloco_protocolo_listar&amp;id_procedimento=147502&amp;infra_sistema=100000100&amp;infra_unidade_atual=110000084&amp;infra_hash=1ac5f73500f2ee5b248aa1464e66ee9a65cc86a72a825d3cc4712b5b9c5e4de8" xr:uid="{00000000-0004-0000-0000-000044000000}"/>
    <hyperlink ref="H93" r:id="rId70" tooltip="Regulação: Registro de Contratos de Interconexão" display="https://sei.anp.gov.br/controlador.php?acao=procedimento_trabalhar&amp;acao_origem=rel_bloco_protocolo_listar&amp;acao_retorno=rel_bloco_protocolo_listar&amp;id_procedimento=482489&amp;infra_sistema=100000100&amp;infra_unidade_atual=110000084&amp;infra_hash=a3b65fcb2c43786d49597119a8f5f74a25e8a19396a962da2b107f61cea7d58e" xr:uid="{00000000-0004-0000-0000-000045000000}"/>
    <hyperlink ref="F140" r:id="rId71" tooltip="Regulação: Registro de Contratos de Interconexão" display="https://sei.anp.gov.br/controlador.php?acao=procedimento_trabalhar&amp;acao_origem=rel_bloco_protocolo_listar&amp;acao_retorno=rel_bloco_protocolo_listar&amp;id_procedimento=147502&amp;infra_sistema=100000100&amp;infra_unidade_atual=110000084&amp;infra_hash=1ac5f73500f2ee5b248aa1464e66ee9a65cc86a72a825d3cc4712b5b9c5e4de8" xr:uid="{00000000-0004-0000-0000-000046000000}"/>
    <hyperlink ref="F141" r:id="rId72" tooltip="Regulação: Registro de Contratos de Interconexão" display="https://sei.anp.gov.br/controlador.php?acao=procedimento_trabalhar&amp;acao_origem=rel_bloco_protocolo_listar&amp;acao_retorno=rel_bloco_protocolo_listar&amp;id_procedimento=482489&amp;infra_sistema=100000100&amp;infra_unidade_atual=110000084&amp;infra_hash=a3b65fcb2c43786d49597119a8f5f74a25e8a19396a962da2b107f61cea7d58e" xr:uid="{00000000-0004-0000-0000-000047000000}"/>
  </hyperlink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280"/>
  <sheetViews>
    <sheetView zoomScale="85" zoomScaleNormal="85" workbookViewId="0">
      <selection activeCell="D24" sqref="D24"/>
    </sheetView>
  </sheetViews>
  <sheetFormatPr defaultRowHeight="14.5" x14ac:dyDescent="0.35"/>
  <cols>
    <col min="1" max="1" width="47.81640625" bestFit="1" customWidth="1"/>
    <col min="2" max="2" width="44.1796875" customWidth="1"/>
    <col min="3" max="3" width="18.453125" bestFit="1" customWidth="1"/>
    <col min="4" max="5" width="10.54296875" bestFit="1" customWidth="1"/>
  </cols>
  <sheetData>
    <row r="1" spans="1:4" x14ac:dyDescent="0.35">
      <c r="A1" t="s">
        <v>4488</v>
      </c>
      <c r="B1" t="s">
        <v>4489</v>
      </c>
      <c r="C1" t="s">
        <v>4490</v>
      </c>
      <c r="D1" t="s">
        <v>4209</v>
      </c>
    </row>
    <row r="2" spans="1:4" x14ac:dyDescent="0.35">
      <c r="A2" s="46" t="s">
        <v>132</v>
      </c>
      <c r="B2" t="s">
        <v>1441</v>
      </c>
      <c r="C2">
        <v>3077.5</v>
      </c>
      <c r="D2" s="53">
        <v>44562</v>
      </c>
    </row>
    <row r="3" spans="1:4" x14ac:dyDescent="0.35">
      <c r="A3" s="46" t="s">
        <v>132</v>
      </c>
      <c r="B3" t="s">
        <v>1441</v>
      </c>
      <c r="C3">
        <v>3077.5</v>
      </c>
      <c r="D3" s="53">
        <v>44927</v>
      </c>
    </row>
    <row r="4" spans="1:4" x14ac:dyDescent="0.35">
      <c r="A4" s="46" t="s">
        <v>132</v>
      </c>
      <c r="B4" t="s">
        <v>1441</v>
      </c>
      <c r="C4">
        <v>0</v>
      </c>
      <c r="D4" s="53">
        <v>45292</v>
      </c>
    </row>
    <row r="5" spans="1:4" x14ac:dyDescent="0.35">
      <c r="A5" s="46" t="s">
        <v>132</v>
      </c>
      <c r="B5" t="s">
        <v>1441</v>
      </c>
      <c r="C5">
        <v>0</v>
      </c>
      <c r="D5" s="53">
        <v>45658</v>
      </c>
    </row>
    <row r="6" spans="1:4" x14ac:dyDescent="0.35">
      <c r="A6" s="46" t="s">
        <v>132</v>
      </c>
      <c r="B6" t="s">
        <v>1381</v>
      </c>
      <c r="C6">
        <v>144.19999999999999</v>
      </c>
      <c r="D6" s="53">
        <v>44562</v>
      </c>
    </row>
    <row r="7" spans="1:4" x14ac:dyDescent="0.35">
      <c r="A7" s="46" t="s">
        <v>132</v>
      </c>
      <c r="B7" t="s">
        <v>1381</v>
      </c>
      <c r="C7">
        <v>94.2</v>
      </c>
      <c r="D7" s="53">
        <v>44927</v>
      </c>
    </row>
    <row r="8" spans="1:4" x14ac:dyDescent="0.35">
      <c r="A8" s="46" t="s">
        <v>132</v>
      </c>
      <c r="B8" t="s">
        <v>1381</v>
      </c>
      <c r="C8">
        <v>94.2</v>
      </c>
      <c r="D8" s="53">
        <v>45292</v>
      </c>
    </row>
    <row r="9" spans="1:4" x14ac:dyDescent="0.35">
      <c r="A9" s="46" t="s">
        <v>132</v>
      </c>
      <c r="B9" t="s">
        <v>1381</v>
      </c>
      <c r="C9">
        <v>94.2</v>
      </c>
      <c r="D9" s="53">
        <v>45658</v>
      </c>
    </row>
    <row r="10" spans="1:4" x14ac:dyDescent="0.35">
      <c r="A10" s="46" t="s">
        <v>132</v>
      </c>
      <c r="B10" t="s">
        <v>1352</v>
      </c>
      <c r="C10">
        <v>0</v>
      </c>
      <c r="D10" s="53">
        <v>44562</v>
      </c>
    </row>
    <row r="11" spans="1:4" x14ac:dyDescent="0.35">
      <c r="A11" s="46" t="s">
        <v>132</v>
      </c>
      <c r="B11" t="s">
        <v>1352</v>
      </c>
      <c r="C11">
        <v>0</v>
      </c>
      <c r="D11" s="53">
        <v>44927</v>
      </c>
    </row>
    <row r="12" spans="1:4" x14ac:dyDescent="0.35">
      <c r="A12" s="46" t="s">
        <v>132</v>
      </c>
      <c r="B12" t="s">
        <v>1352</v>
      </c>
      <c r="C12">
        <v>0</v>
      </c>
      <c r="D12" s="53">
        <v>45292</v>
      </c>
    </row>
    <row r="13" spans="1:4" x14ac:dyDescent="0.35">
      <c r="A13" s="46" t="s">
        <v>132</v>
      </c>
      <c r="B13" t="s">
        <v>1352</v>
      </c>
      <c r="C13">
        <v>0</v>
      </c>
      <c r="D13" s="53">
        <v>45658</v>
      </c>
    </row>
    <row r="14" spans="1:4" x14ac:dyDescent="0.35">
      <c r="A14" s="46" t="s">
        <v>132</v>
      </c>
      <c r="B14" t="s">
        <v>4491</v>
      </c>
      <c r="C14">
        <v>2150</v>
      </c>
      <c r="D14" s="53">
        <v>44562</v>
      </c>
    </row>
    <row r="15" spans="1:4" x14ac:dyDescent="0.35">
      <c r="A15" s="46" t="s">
        <v>132</v>
      </c>
      <c r="B15" t="s">
        <v>4491</v>
      </c>
      <c r="C15">
        <v>2150</v>
      </c>
      <c r="D15" s="53">
        <v>44927</v>
      </c>
    </row>
    <row r="16" spans="1:4" x14ac:dyDescent="0.35">
      <c r="A16" s="46" t="s">
        <v>132</v>
      </c>
      <c r="B16" t="s">
        <v>4491</v>
      </c>
      <c r="C16">
        <v>0</v>
      </c>
      <c r="D16" s="53">
        <v>45292</v>
      </c>
    </row>
    <row r="17" spans="1:4" x14ac:dyDescent="0.35">
      <c r="A17" s="46" t="s">
        <v>132</v>
      </c>
      <c r="B17" t="s">
        <v>4491</v>
      </c>
      <c r="C17">
        <v>0</v>
      </c>
      <c r="D17" s="53">
        <v>45658</v>
      </c>
    </row>
    <row r="18" spans="1:4" x14ac:dyDescent="0.35">
      <c r="A18" s="46" t="s">
        <v>132</v>
      </c>
      <c r="B18" t="s">
        <v>1350</v>
      </c>
      <c r="C18">
        <v>0</v>
      </c>
      <c r="D18" s="53">
        <v>44562</v>
      </c>
    </row>
    <row r="19" spans="1:4" x14ac:dyDescent="0.35">
      <c r="A19" s="46" t="s">
        <v>132</v>
      </c>
      <c r="B19" t="s">
        <v>1350</v>
      </c>
      <c r="C19">
        <v>0</v>
      </c>
      <c r="D19" s="53">
        <v>44927</v>
      </c>
    </row>
    <row r="20" spans="1:4" x14ac:dyDescent="0.35">
      <c r="A20" s="46" t="s">
        <v>132</v>
      </c>
      <c r="B20" t="s">
        <v>1350</v>
      </c>
      <c r="C20">
        <v>0</v>
      </c>
      <c r="D20" s="53">
        <v>45292</v>
      </c>
    </row>
    <row r="21" spans="1:4" x14ac:dyDescent="0.35">
      <c r="A21" s="46" t="s">
        <v>132</v>
      </c>
      <c r="B21" t="s">
        <v>1350</v>
      </c>
      <c r="C21">
        <v>0</v>
      </c>
      <c r="D21" s="53">
        <v>45658</v>
      </c>
    </row>
    <row r="22" spans="1:4" x14ac:dyDescent="0.35">
      <c r="A22" s="46" t="s">
        <v>132</v>
      </c>
      <c r="B22" t="s">
        <v>1348</v>
      </c>
      <c r="C22">
        <v>80</v>
      </c>
      <c r="D22" s="53">
        <v>44562</v>
      </c>
    </row>
    <row r="23" spans="1:4" x14ac:dyDescent="0.35">
      <c r="A23" s="46" t="s">
        <v>132</v>
      </c>
      <c r="B23" t="s">
        <v>1348</v>
      </c>
      <c r="C23">
        <v>80</v>
      </c>
      <c r="D23" s="53">
        <v>44927</v>
      </c>
    </row>
    <row r="24" spans="1:4" x14ac:dyDescent="0.35">
      <c r="A24" s="46" t="s">
        <v>132</v>
      </c>
      <c r="B24" t="s">
        <v>1348</v>
      </c>
      <c r="C24">
        <v>0</v>
      </c>
      <c r="D24" s="53">
        <v>45292</v>
      </c>
    </row>
    <row r="25" spans="1:4" x14ac:dyDescent="0.35">
      <c r="A25" s="46" t="s">
        <v>132</v>
      </c>
      <c r="B25" t="s">
        <v>1348</v>
      </c>
      <c r="C25">
        <v>0</v>
      </c>
      <c r="D25" s="53">
        <v>45658</v>
      </c>
    </row>
    <row r="26" spans="1:4" x14ac:dyDescent="0.35">
      <c r="A26" s="46" t="s">
        <v>132</v>
      </c>
      <c r="B26" t="s">
        <v>1513</v>
      </c>
      <c r="C26">
        <v>436.9</v>
      </c>
      <c r="D26" s="53">
        <v>44562</v>
      </c>
    </row>
    <row r="27" spans="1:4" x14ac:dyDescent="0.35">
      <c r="A27" s="46" t="s">
        <v>132</v>
      </c>
      <c r="B27" t="s">
        <v>1513</v>
      </c>
      <c r="C27">
        <v>298.60000000000002</v>
      </c>
      <c r="D27" s="53">
        <v>44927</v>
      </c>
    </row>
    <row r="28" spans="1:4" x14ac:dyDescent="0.35">
      <c r="A28" s="46" t="s">
        <v>132</v>
      </c>
      <c r="B28" t="s">
        <v>1513</v>
      </c>
      <c r="C28">
        <v>0</v>
      </c>
      <c r="D28" s="53">
        <v>45292</v>
      </c>
    </row>
    <row r="29" spans="1:4" x14ac:dyDescent="0.35">
      <c r="A29" s="46" t="s">
        <v>132</v>
      </c>
      <c r="B29" t="s">
        <v>1513</v>
      </c>
      <c r="C29">
        <v>0</v>
      </c>
      <c r="D29" s="53">
        <v>45658</v>
      </c>
    </row>
    <row r="30" spans="1:4" x14ac:dyDescent="0.35">
      <c r="A30" s="46" t="s">
        <v>132</v>
      </c>
      <c r="B30" t="s">
        <v>1326</v>
      </c>
      <c r="C30">
        <v>4000.7</v>
      </c>
      <c r="D30" s="53">
        <v>44562</v>
      </c>
    </row>
    <row r="31" spans="1:4" x14ac:dyDescent="0.35">
      <c r="A31" s="46" t="s">
        <v>132</v>
      </c>
      <c r="B31" t="s">
        <v>1326</v>
      </c>
      <c r="C31">
        <v>3889</v>
      </c>
      <c r="D31" s="53">
        <v>44927</v>
      </c>
    </row>
    <row r="32" spans="1:4" x14ac:dyDescent="0.35">
      <c r="A32" s="46" t="s">
        <v>132</v>
      </c>
      <c r="B32" t="s">
        <v>1326</v>
      </c>
      <c r="C32">
        <v>3647.6</v>
      </c>
      <c r="D32" s="53">
        <v>45292</v>
      </c>
    </row>
    <row r="33" spans="1:6" x14ac:dyDescent="0.35">
      <c r="A33" s="46" t="s">
        <v>132</v>
      </c>
      <c r="B33" t="s">
        <v>1326</v>
      </c>
      <c r="C33">
        <v>1390.1</v>
      </c>
      <c r="D33" s="53">
        <v>45658</v>
      </c>
    </row>
    <row r="34" spans="1:6" x14ac:dyDescent="0.35">
      <c r="A34" s="46" t="s">
        <v>132</v>
      </c>
      <c r="B34" t="s">
        <v>1331</v>
      </c>
      <c r="C34">
        <v>0</v>
      </c>
      <c r="D34" s="53">
        <v>44562</v>
      </c>
    </row>
    <row r="35" spans="1:6" x14ac:dyDescent="0.35">
      <c r="A35" s="46" t="s">
        <v>132</v>
      </c>
      <c r="B35" t="s">
        <v>1331</v>
      </c>
      <c r="C35">
        <v>0</v>
      </c>
      <c r="D35" s="53">
        <v>44927</v>
      </c>
    </row>
    <row r="36" spans="1:6" x14ac:dyDescent="0.35">
      <c r="A36" s="46" t="s">
        <v>132</v>
      </c>
      <c r="B36" t="s">
        <v>1331</v>
      </c>
      <c r="C36">
        <v>0</v>
      </c>
      <c r="D36" s="53">
        <v>45292</v>
      </c>
    </row>
    <row r="37" spans="1:6" x14ac:dyDescent="0.35">
      <c r="A37" s="46" t="s">
        <v>132</v>
      </c>
      <c r="B37" t="s">
        <v>1331</v>
      </c>
      <c r="C37">
        <v>0</v>
      </c>
      <c r="D37" s="53">
        <v>45658</v>
      </c>
    </row>
    <row r="38" spans="1:6" x14ac:dyDescent="0.35">
      <c r="A38" s="46" t="s">
        <v>132</v>
      </c>
      <c r="B38" t="s">
        <v>1313</v>
      </c>
      <c r="C38">
        <v>15</v>
      </c>
      <c r="D38" s="53">
        <v>44562</v>
      </c>
    </row>
    <row r="39" spans="1:6" x14ac:dyDescent="0.35">
      <c r="A39" s="46" t="s">
        <v>132</v>
      </c>
      <c r="B39" t="s">
        <v>1313</v>
      </c>
      <c r="C39">
        <v>0</v>
      </c>
      <c r="D39" s="53">
        <v>44927</v>
      </c>
    </row>
    <row r="40" spans="1:6" x14ac:dyDescent="0.35">
      <c r="A40" s="46" t="s">
        <v>132</v>
      </c>
      <c r="B40" t="s">
        <v>1313</v>
      </c>
      <c r="C40">
        <v>0</v>
      </c>
      <c r="D40" s="53">
        <v>45292</v>
      </c>
    </row>
    <row r="41" spans="1:6" x14ac:dyDescent="0.35">
      <c r="A41" s="46" t="s">
        <v>132</v>
      </c>
      <c r="B41" t="s">
        <v>1313</v>
      </c>
      <c r="C41">
        <v>0</v>
      </c>
      <c r="D41" s="53">
        <v>45658</v>
      </c>
    </row>
    <row r="42" spans="1:6" x14ac:dyDescent="0.35">
      <c r="A42" s="46" t="s">
        <v>132</v>
      </c>
      <c r="B42" t="s">
        <v>1335</v>
      </c>
      <c r="C42">
        <v>20</v>
      </c>
      <c r="D42" s="53">
        <v>44562</v>
      </c>
    </row>
    <row r="43" spans="1:6" x14ac:dyDescent="0.35">
      <c r="A43" s="46" t="s">
        <v>132</v>
      </c>
      <c r="B43" t="s">
        <v>1335</v>
      </c>
      <c r="C43">
        <v>0</v>
      </c>
      <c r="D43" s="53">
        <v>44927</v>
      </c>
    </row>
    <row r="44" spans="1:6" x14ac:dyDescent="0.35">
      <c r="A44" s="46" t="s">
        <v>132</v>
      </c>
      <c r="B44" t="s">
        <v>1335</v>
      </c>
      <c r="C44">
        <v>0</v>
      </c>
      <c r="D44" s="53">
        <v>45292</v>
      </c>
    </row>
    <row r="45" spans="1:6" x14ac:dyDescent="0.35">
      <c r="A45" s="46" t="s">
        <v>132</v>
      </c>
      <c r="B45" t="s">
        <v>1335</v>
      </c>
      <c r="C45">
        <v>0</v>
      </c>
      <c r="D45" s="53">
        <v>45658</v>
      </c>
      <c r="F45" s="78"/>
    </row>
    <row r="46" spans="1:6" x14ac:dyDescent="0.35">
      <c r="A46" s="46" t="s">
        <v>132</v>
      </c>
      <c r="B46" t="s">
        <v>1311</v>
      </c>
      <c r="C46">
        <v>10</v>
      </c>
      <c r="D46" s="53">
        <v>44562</v>
      </c>
    </row>
    <row r="47" spans="1:6" x14ac:dyDescent="0.35">
      <c r="A47" s="46" t="s">
        <v>132</v>
      </c>
      <c r="B47" t="s">
        <v>1311</v>
      </c>
      <c r="C47">
        <v>0</v>
      </c>
      <c r="D47" s="53">
        <v>44927</v>
      </c>
    </row>
    <row r="48" spans="1:6" x14ac:dyDescent="0.35">
      <c r="A48" s="46" t="s">
        <v>132</v>
      </c>
      <c r="B48" t="s">
        <v>1311</v>
      </c>
      <c r="C48">
        <v>0</v>
      </c>
      <c r="D48" s="53">
        <v>45292</v>
      </c>
    </row>
    <row r="49" spans="1:4" x14ac:dyDescent="0.35">
      <c r="A49" s="46" t="s">
        <v>132</v>
      </c>
      <c r="B49" t="s">
        <v>1311</v>
      </c>
      <c r="C49">
        <v>0</v>
      </c>
      <c r="D49" s="53">
        <v>45658</v>
      </c>
    </row>
    <row r="50" spans="1:4" x14ac:dyDescent="0.35">
      <c r="A50" s="46" t="s">
        <v>132</v>
      </c>
      <c r="B50" t="s">
        <v>1329</v>
      </c>
      <c r="C50">
        <v>0</v>
      </c>
      <c r="D50" s="53">
        <v>44562</v>
      </c>
    </row>
    <row r="51" spans="1:4" x14ac:dyDescent="0.35">
      <c r="A51" s="46" t="s">
        <v>132</v>
      </c>
      <c r="B51" t="s">
        <v>1329</v>
      </c>
      <c r="C51">
        <v>0</v>
      </c>
      <c r="D51" s="53">
        <v>44927</v>
      </c>
    </row>
    <row r="52" spans="1:4" x14ac:dyDescent="0.35">
      <c r="A52" s="46" t="s">
        <v>132</v>
      </c>
      <c r="B52" t="s">
        <v>1329</v>
      </c>
      <c r="C52">
        <v>0</v>
      </c>
      <c r="D52" s="53">
        <v>45292</v>
      </c>
    </row>
    <row r="53" spans="1:4" x14ac:dyDescent="0.35">
      <c r="A53" s="46" t="s">
        <v>132</v>
      </c>
      <c r="B53" t="s">
        <v>1329</v>
      </c>
      <c r="C53">
        <v>0</v>
      </c>
      <c r="D53" s="53">
        <v>45658</v>
      </c>
    </row>
    <row r="54" spans="1:4" x14ac:dyDescent="0.35">
      <c r="A54" s="46" t="s">
        <v>132</v>
      </c>
      <c r="B54" t="s">
        <v>1338</v>
      </c>
      <c r="C54">
        <v>2650</v>
      </c>
      <c r="D54" s="53">
        <v>44562</v>
      </c>
    </row>
    <row r="55" spans="1:4" x14ac:dyDescent="0.35">
      <c r="A55" s="46" t="s">
        <v>132</v>
      </c>
      <c r="B55" t="s">
        <v>1338</v>
      </c>
      <c r="C55">
        <v>2650</v>
      </c>
      <c r="D55" s="53">
        <v>44927</v>
      </c>
    </row>
    <row r="56" spans="1:4" x14ac:dyDescent="0.35">
      <c r="A56" s="46" t="s">
        <v>132</v>
      </c>
      <c r="B56" t="s">
        <v>1338</v>
      </c>
      <c r="C56">
        <v>2650</v>
      </c>
      <c r="D56" s="53">
        <v>45292</v>
      </c>
    </row>
    <row r="57" spans="1:4" x14ac:dyDescent="0.35">
      <c r="A57" s="46" t="s">
        <v>132</v>
      </c>
      <c r="B57" t="s">
        <v>1338</v>
      </c>
      <c r="C57">
        <v>2650</v>
      </c>
      <c r="D57" s="53">
        <v>45658</v>
      </c>
    </row>
    <row r="58" spans="1:4" x14ac:dyDescent="0.35">
      <c r="A58" s="46" t="s">
        <v>132</v>
      </c>
      <c r="B58" t="s">
        <v>1333</v>
      </c>
      <c r="C58">
        <v>0</v>
      </c>
      <c r="D58" s="53">
        <v>44562</v>
      </c>
    </row>
    <row r="59" spans="1:4" x14ac:dyDescent="0.35">
      <c r="A59" s="46" t="s">
        <v>132</v>
      </c>
      <c r="B59" t="s">
        <v>1333</v>
      </c>
      <c r="C59">
        <v>0</v>
      </c>
      <c r="D59" s="53">
        <v>44927</v>
      </c>
    </row>
    <row r="60" spans="1:4" x14ac:dyDescent="0.35">
      <c r="A60" s="46" t="s">
        <v>132</v>
      </c>
      <c r="B60" t="s">
        <v>1333</v>
      </c>
      <c r="C60">
        <v>0</v>
      </c>
      <c r="D60" s="53">
        <v>45292</v>
      </c>
    </row>
    <row r="61" spans="1:4" x14ac:dyDescent="0.35">
      <c r="A61" s="46" t="s">
        <v>132</v>
      </c>
      <c r="B61" t="s">
        <v>1333</v>
      </c>
      <c r="C61">
        <v>0</v>
      </c>
      <c r="D61" s="53">
        <v>45658</v>
      </c>
    </row>
    <row r="62" spans="1:4" x14ac:dyDescent="0.35">
      <c r="A62" s="46" t="s">
        <v>132</v>
      </c>
      <c r="B62" t="s">
        <v>1466</v>
      </c>
      <c r="C62">
        <v>0</v>
      </c>
      <c r="D62" s="53">
        <v>44562</v>
      </c>
    </row>
    <row r="63" spans="1:4" x14ac:dyDescent="0.35">
      <c r="A63" s="46" t="s">
        <v>132</v>
      </c>
      <c r="B63" t="s">
        <v>1466</v>
      </c>
      <c r="C63">
        <v>0</v>
      </c>
      <c r="D63" s="53">
        <v>44927</v>
      </c>
    </row>
    <row r="64" spans="1:4" x14ac:dyDescent="0.35">
      <c r="A64" s="46" t="s">
        <v>132</v>
      </c>
      <c r="B64" t="s">
        <v>1466</v>
      </c>
      <c r="C64">
        <v>0</v>
      </c>
      <c r="D64" s="53">
        <v>45292</v>
      </c>
    </row>
    <row r="65" spans="1:4" x14ac:dyDescent="0.35">
      <c r="A65" s="46" t="s">
        <v>132</v>
      </c>
      <c r="B65" t="s">
        <v>1466</v>
      </c>
      <c r="C65">
        <v>0</v>
      </c>
      <c r="D65" s="53">
        <v>45658</v>
      </c>
    </row>
    <row r="66" spans="1:4" x14ac:dyDescent="0.35">
      <c r="A66" s="46" t="s">
        <v>132</v>
      </c>
      <c r="B66" t="s">
        <v>1469</v>
      </c>
      <c r="C66">
        <v>1100</v>
      </c>
      <c r="D66" s="53">
        <v>44562</v>
      </c>
    </row>
    <row r="67" spans="1:4" x14ac:dyDescent="0.35">
      <c r="A67" s="46" t="s">
        <v>132</v>
      </c>
      <c r="B67" t="s">
        <v>1469</v>
      </c>
      <c r="C67">
        <v>1100</v>
      </c>
      <c r="D67" s="53">
        <v>44927</v>
      </c>
    </row>
    <row r="68" spans="1:4" x14ac:dyDescent="0.35">
      <c r="A68" s="46" t="s">
        <v>132</v>
      </c>
      <c r="B68" t="s">
        <v>1469</v>
      </c>
      <c r="C68">
        <v>1100</v>
      </c>
      <c r="D68" s="53">
        <v>45292</v>
      </c>
    </row>
    <row r="69" spans="1:4" x14ac:dyDescent="0.35">
      <c r="A69" s="46" t="s">
        <v>132</v>
      </c>
      <c r="B69" t="s">
        <v>1469</v>
      </c>
      <c r="C69">
        <v>1100</v>
      </c>
      <c r="D69" s="53">
        <v>45658</v>
      </c>
    </row>
    <row r="70" spans="1:4" x14ac:dyDescent="0.35">
      <c r="A70" s="46" t="s">
        <v>132</v>
      </c>
      <c r="B70" t="s">
        <v>4492</v>
      </c>
      <c r="C70">
        <v>0</v>
      </c>
      <c r="D70" s="53">
        <v>44562</v>
      </c>
    </row>
    <row r="71" spans="1:4" x14ac:dyDescent="0.35">
      <c r="A71" s="46" t="s">
        <v>132</v>
      </c>
      <c r="B71" t="s">
        <v>4492</v>
      </c>
      <c r="C71">
        <v>0</v>
      </c>
      <c r="D71" s="53">
        <v>44927</v>
      </c>
    </row>
    <row r="72" spans="1:4" x14ac:dyDescent="0.35">
      <c r="A72" s="46" t="s">
        <v>132</v>
      </c>
      <c r="B72" t="s">
        <v>4492</v>
      </c>
      <c r="C72">
        <v>0</v>
      </c>
      <c r="D72" s="53">
        <v>45292</v>
      </c>
    </row>
    <row r="73" spans="1:4" x14ac:dyDescent="0.35">
      <c r="A73" s="46" t="s">
        <v>132</v>
      </c>
      <c r="B73" t="s">
        <v>4492</v>
      </c>
      <c r="C73">
        <v>0</v>
      </c>
      <c r="D73" s="53">
        <v>45658</v>
      </c>
    </row>
    <row r="74" spans="1:4" x14ac:dyDescent="0.35">
      <c r="A74" s="46" t="s">
        <v>132</v>
      </c>
      <c r="B74" t="s">
        <v>4493</v>
      </c>
      <c r="C74">
        <v>0</v>
      </c>
      <c r="D74" s="53">
        <v>44562</v>
      </c>
    </row>
    <row r="75" spans="1:4" x14ac:dyDescent="0.35">
      <c r="A75" s="46" t="s">
        <v>132</v>
      </c>
      <c r="B75" t="s">
        <v>4493</v>
      </c>
      <c r="C75">
        <v>0</v>
      </c>
      <c r="D75" s="53">
        <v>44927</v>
      </c>
    </row>
    <row r="76" spans="1:4" x14ac:dyDescent="0.35">
      <c r="A76" s="46" t="s">
        <v>132</v>
      </c>
      <c r="B76" t="s">
        <v>4493</v>
      </c>
      <c r="C76">
        <v>0</v>
      </c>
      <c r="D76" s="53">
        <v>45292</v>
      </c>
    </row>
    <row r="77" spans="1:4" x14ac:dyDescent="0.35">
      <c r="A77" s="46" t="s">
        <v>132</v>
      </c>
      <c r="B77" t="s">
        <v>4493</v>
      </c>
      <c r="C77">
        <v>0</v>
      </c>
      <c r="D77" s="53">
        <v>45658</v>
      </c>
    </row>
    <row r="78" spans="1:4" x14ac:dyDescent="0.35">
      <c r="A78" s="46" t="s">
        <v>132</v>
      </c>
      <c r="B78" t="s">
        <v>4494</v>
      </c>
      <c r="C78">
        <v>5680.6</v>
      </c>
      <c r="D78" s="53">
        <v>44562</v>
      </c>
    </row>
    <row r="79" spans="1:4" x14ac:dyDescent="0.35">
      <c r="A79" s="46" t="s">
        <v>132</v>
      </c>
      <c r="B79" t="s">
        <v>4494</v>
      </c>
      <c r="C79">
        <v>5680.6</v>
      </c>
      <c r="D79" s="53">
        <v>44927</v>
      </c>
    </row>
    <row r="80" spans="1:4" x14ac:dyDescent="0.35">
      <c r="A80" s="46" t="s">
        <v>132</v>
      </c>
      <c r="B80" t="s">
        <v>4494</v>
      </c>
      <c r="C80">
        <v>5680.6</v>
      </c>
      <c r="D80" s="53">
        <v>45292</v>
      </c>
    </row>
    <row r="81" spans="1:4" x14ac:dyDescent="0.35">
      <c r="A81" s="46" t="s">
        <v>132</v>
      </c>
      <c r="B81" t="s">
        <v>4494</v>
      </c>
      <c r="C81">
        <v>5680.6</v>
      </c>
      <c r="D81" s="53">
        <v>45658</v>
      </c>
    </row>
    <row r="82" spans="1:4" x14ac:dyDescent="0.35">
      <c r="A82" s="46" t="s">
        <v>132</v>
      </c>
      <c r="B82" t="s">
        <v>4495</v>
      </c>
      <c r="C82">
        <v>8963.4</v>
      </c>
      <c r="D82" s="53">
        <v>44562</v>
      </c>
    </row>
    <row r="83" spans="1:4" x14ac:dyDescent="0.35">
      <c r="A83" s="46" t="s">
        <v>132</v>
      </c>
      <c r="B83" t="s">
        <v>4495</v>
      </c>
      <c r="C83">
        <v>8963.4</v>
      </c>
      <c r="D83" s="53">
        <v>44927</v>
      </c>
    </row>
    <row r="84" spans="1:4" x14ac:dyDescent="0.35">
      <c r="A84" s="46" t="s">
        <v>132</v>
      </c>
      <c r="B84" t="s">
        <v>4495</v>
      </c>
      <c r="C84">
        <v>6104.8</v>
      </c>
      <c r="D84" s="53">
        <v>45292</v>
      </c>
    </row>
    <row r="85" spans="1:4" x14ac:dyDescent="0.35">
      <c r="A85" s="46" t="s">
        <v>132</v>
      </c>
      <c r="B85" t="s">
        <v>4495</v>
      </c>
      <c r="C85">
        <v>6264.8</v>
      </c>
      <c r="D85" s="53">
        <v>45658</v>
      </c>
    </row>
    <row r="86" spans="1:4" x14ac:dyDescent="0.35">
      <c r="A86" s="46" t="s">
        <v>132</v>
      </c>
      <c r="B86" t="s">
        <v>4496</v>
      </c>
      <c r="C86">
        <v>392.2</v>
      </c>
      <c r="D86" s="53">
        <v>44562</v>
      </c>
    </row>
    <row r="87" spans="1:4" x14ac:dyDescent="0.35">
      <c r="A87" s="46" t="s">
        <v>132</v>
      </c>
      <c r="B87" t="s">
        <v>4496</v>
      </c>
      <c r="C87">
        <v>141.4</v>
      </c>
      <c r="D87" s="53">
        <v>44927</v>
      </c>
    </row>
    <row r="88" spans="1:4" x14ac:dyDescent="0.35">
      <c r="A88" s="46" t="s">
        <v>132</v>
      </c>
      <c r="B88" t="s">
        <v>4496</v>
      </c>
      <c r="C88">
        <v>103.6</v>
      </c>
      <c r="D88" s="53">
        <v>45292</v>
      </c>
    </row>
    <row r="89" spans="1:4" x14ac:dyDescent="0.35">
      <c r="A89" s="46" t="s">
        <v>132</v>
      </c>
      <c r="B89" t="s">
        <v>4496</v>
      </c>
      <c r="C89">
        <v>127.6</v>
      </c>
      <c r="D89" s="53">
        <v>45658</v>
      </c>
    </row>
    <row r="90" spans="1:4" x14ac:dyDescent="0.35">
      <c r="A90" s="46" t="s">
        <v>132</v>
      </c>
      <c r="B90" t="s">
        <v>4497</v>
      </c>
      <c r="C90">
        <v>2141.1999999999998</v>
      </c>
      <c r="D90" s="53">
        <v>44562</v>
      </c>
    </row>
    <row r="91" spans="1:4" x14ac:dyDescent="0.35">
      <c r="A91" s="46" t="s">
        <v>132</v>
      </c>
      <c r="B91" t="s">
        <v>4497</v>
      </c>
      <c r="C91">
        <v>2129.1999999999998</v>
      </c>
      <c r="D91" s="53">
        <v>44927</v>
      </c>
    </row>
    <row r="92" spans="1:4" x14ac:dyDescent="0.35">
      <c r="A92" s="46" t="s">
        <v>132</v>
      </c>
      <c r="B92" t="s">
        <v>4497</v>
      </c>
      <c r="C92">
        <v>3932.9</v>
      </c>
      <c r="D92" s="53">
        <v>45292</v>
      </c>
    </row>
    <row r="93" spans="1:4" x14ac:dyDescent="0.35">
      <c r="A93" s="46" t="s">
        <v>132</v>
      </c>
      <c r="B93" t="s">
        <v>4497</v>
      </c>
      <c r="C93">
        <v>3308.8</v>
      </c>
      <c r="D93" s="53">
        <v>45658</v>
      </c>
    </row>
    <row r="94" spans="1:4" x14ac:dyDescent="0.35">
      <c r="A94" s="46" t="s">
        <v>132</v>
      </c>
      <c r="B94" t="s">
        <v>1807</v>
      </c>
      <c r="C94">
        <v>0</v>
      </c>
      <c r="D94" s="53">
        <v>44562</v>
      </c>
    </row>
    <row r="95" spans="1:4" x14ac:dyDescent="0.35">
      <c r="A95" s="46" t="s">
        <v>132</v>
      </c>
      <c r="B95" t="s">
        <v>1807</v>
      </c>
      <c r="C95">
        <v>0</v>
      </c>
      <c r="D95" s="53">
        <v>44927</v>
      </c>
    </row>
    <row r="96" spans="1:4" x14ac:dyDescent="0.35">
      <c r="A96" s="46" t="s">
        <v>132</v>
      </c>
      <c r="B96" t="s">
        <v>1807</v>
      </c>
      <c r="C96">
        <v>10300</v>
      </c>
      <c r="D96" s="53">
        <v>45292</v>
      </c>
    </row>
    <row r="97" spans="1:4" x14ac:dyDescent="0.35">
      <c r="A97" s="46" t="s">
        <v>132</v>
      </c>
      <c r="B97" t="s">
        <v>1807</v>
      </c>
      <c r="C97">
        <v>10300</v>
      </c>
      <c r="D97" s="53">
        <v>45658</v>
      </c>
    </row>
    <row r="98" spans="1:4" x14ac:dyDescent="0.35">
      <c r="A98" s="46" t="s">
        <v>132</v>
      </c>
      <c r="B98" t="s">
        <v>4498</v>
      </c>
      <c r="C98">
        <v>0</v>
      </c>
      <c r="D98" s="53">
        <v>44562</v>
      </c>
    </row>
    <row r="99" spans="1:4" x14ac:dyDescent="0.35">
      <c r="A99" s="46" t="s">
        <v>132</v>
      </c>
      <c r="B99" t="s">
        <v>4498</v>
      </c>
      <c r="C99">
        <v>0</v>
      </c>
      <c r="D99" s="53">
        <v>44927</v>
      </c>
    </row>
    <row r="100" spans="1:4" x14ac:dyDescent="0.35">
      <c r="A100" s="46" t="s">
        <v>132</v>
      </c>
      <c r="B100" t="s">
        <v>4498</v>
      </c>
      <c r="C100">
        <v>0</v>
      </c>
      <c r="D100" s="53">
        <v>45292</v>
      </c>
    </row>
    <row r="101" spans="1:4" x14ac:dyDescent="0.35">
      <c r="A101" s="46" t="s">
        <v>132</v>
      </c>
      <c r="B101" t="s">
        <v>4498</v>
      </c>
      <c r="C101">
        <v>0</v>
      </c>
      <c r="D101" s="53">
        <v>45658</v>
      </c>
    </row>
    <row r="102" spans="1:4" x14ac:dyDescent="0.35">
      <c r="A102" s="46" t="s">
        <v>132</v>
      </c>
      <c r="B102" t="s">
        <v>1809</v>
      </c>
      <c r="C102">
        <v>0</v>
      </c>
      <c r="D102" s="53">
        <v>44562</v>
      </c>
    </row>
    <row r="103" spans="1:4" x14ac:dyDescent="0.35">
      <c r="A103" s="46" t="s">
        <v>132</v>
      </c>
      <c r="B103" t="s">
        <v>1809</v>
      </c>
      <c r="C103">
        <v>0</v>
      </c>
      <c r="D103" s="53">
        <v>44927</v>
      </c>
    </row>
    <row r="104" spans="1:4" x14ac:dyDescent="0.35">
      <c r="A104" s="46" t="s">
        <v>132</v>
      </c>
      <c r="B104" t="s">
        <v>1809</v>
      </c>
      <c r="C104">
        <v>6000</v>
      </c>
      <c r="D104" s="53">
        <v>45292</v>
      </c>
    </row>
    <row r="105" spans="1:4" x14ac:dyDescent="0.35">
      <c r="A105" s="46" t="s">
        <v>132</v>
      </c>
      <c r="B105" t="s">
        <v>1809</v>
      </c>
      <c r="C105">
        <v>6000</v>
      </c>
      <c r="D105" s="53">
        <v>45658</v>
      </c>
    </row>
    <row r="106" spans="1:4" x14ac:dyDescent="0.35">
      <c r="A106" s="46" t="s">
        <v>132</v>
      </c>
      <c r="B106" t="s">
        <v>1810</v>
      </c>
      <c r="C106">
        <v>0</v>
      </c>
      <c r="D106" s="53">
        <v>44562</v>
      </c>
    </row>
    <row r="107" spans="1:4" x14ac:dyDescent="0.35">
      <c r="A107" s="46" t="s">
        <v>132</v>
      </c>
      <c r="B107" t="s">
        <v>1810</v>
      </c>
      <c r="C107">
        <v>0</v>
      </c>
      <c r="D107" s="53">
        <v>44927</v>
      </c>
    </row>
    <row r="108" spans="1:4" x14ac:dyDescent="0.35">
      <c r="A108" s="46" t="s">
        <v>132</v>
      </c>
      <c r="B108" t="s">
        <v>1810</v>
      </c>
      <c r="C108">
        <v>0</v>
      </c>
      <c r="D108" s="53">
        <v>45292</v>
      </c>
    </row>
    <row r="109" spans="1:4" x14ac:dyDescent="0.35">
      <c r="A109" s="46" t="s">
        <v>132</v>
      </c>
      <c r="B109" t="s">
        <v>1810</v>
      </c>
      <c r="C109">
        <v>0</v>
      </c>
      <c r="D109" s="53">
        <v>45658</v>
      </c>
    </row>
    <row r="110" spans="1:4" x14ac:dyDescent="0.35">
      <c r="A110" s="46" t="s">
        <v>132</v>
      </c>
      <c r="B110" t="s">
        <v>4499</v>
      </c>
      <c r="C110">
        <v>0</v>
      </c>
      <c r="D110" s="53">
        <v>44562</v>
      </c>
    </row>
    <row r="111" spans="1:4" x14ac:dyDescent="0.35">
      <c r="A111" s="46" t="s">
        <v>132</v>
      </c>
      <c r="B111" t="s">
        <v>4499</v>
      </c>
      <c r="C111">
        <v>0</v>
      </c>
      <c r="D111" s="53">
        <v>44927</v>
      </c>
    </row>
    <row r="112" spans="1:4" x14ac:dyDescent="0.35">
      <c r="A112" s="46" t="s">
        <v>132</v>
      </c>
      <c r="B112" t="s">
        <v>4499</v>
      </c>
      <c r="C112">
        <v>0</v>
      </c>
      <c r="D112" s="53">
        <v>45292</v>
      </c>
    </row>
    <row r="113" spans="1:4" x14ac:dyDescent="0.35">
      <c r="A113" s="46" t="s">
        <v>132</v>
      </c>
      <c r="B113" t="s">
        <v>4499</v>
      </c>
      <c r="C113">
        <v>0</v>
      </c>
      <c r="D113" s="53">
        <v>45658</v>
      </c>
    </row>
    <row r="114" spans="1:4" x14ac:dyDescent="0.35">
      <c r="A114" s="46" t="s">
        <v>132</v>
      </c>
      <c r="B114" t="s">
        <v>4500</v>
      </c>
      <c r="C114">
        <v>0</v>
      </c>
      <c r="D114" s="53">
        <v>44562</v>
      </c>
    </row>
    <row r="115" spans="1:4" x14ac:dyDescent="0.35">
      <c r="A115" s="46" t="s">
        <v>132</v>
      </c>
      <c r="B115" t="s">
        <v>4500</v>
      </c>
      <c r="C115">
        <v>0</v>
      </c>
      <c r="D115" s="53">
        <v>44927</v>
      </c>
    </row>
    <row r="116" spans="1:4" x14ac:dyDescent="0.35">
      <c r="A116" s="46" t="s">
        <v>132</v>
      </c>
      <c r="B116" t="s">
        <v>4500</v>
      </c>
      <c r="C116">
        <v>0</v>
      </c>
      <c r="D116" s="53">
        <v>45292</v>
      </c>
    </row>
    <row r="117" spans="1:4" x14ac:dyDescent="0.35">
      <c r="A117" s="46" t="s">
        <v>132</v>
      </c>
      <c r="B117" t="s">
        <v>4500</v>
      </c>
      <c r="C117">
        <v>0</v>
      </c>
      <c r="D117" s="53">
        <v>45658</v>
      </c>
    </row>
    <row r="118" spans="1:4" x14ac:dyDescent="0.35">
      <c r="A118" s="46" t="s">
        <v>132</v>
      </c>
      <c r="B118" t="s">
        <v>4501</v>
      </c>
      <c r="C118">
        <v>0</v>
      </c>
      <c r="D118" s="53">
        <v>44562</v>
      </c>
    </row>
    <row r="119" spans="1:4" x14ac:dyDescent="0.35">
      <c r="A119" s="46" t="s">
        <v>132</v>
      </c>
      <c r="B119" t="s">
        <v>4501</v>
      </c>
      <c r="C119">
        <v>0</v>
      </c>
      <c r="D119" s="53">
        <v>44927</v>
      </c>
    </row>
    <row r="120" spans="1:4" x14ac:dyDescent="0.35">
      <c r="A120" s="46" t="s">
        <v>132</v>
      </c>
      <c r="B120" t="s">
        <v>4501</v>
      </c>
      <c r="C120">
        <v>0</v>
      </c>
      <c r="D120" s="53">
        <v>45292</v>
      </c>
    </row>
    <row r="121" spans="1:4" x14ac:dyDescent="0.35">
      <c r="A121" s="46" t="s">
        <v>132</v>
      </c>
      <c r="B121" t="s">
        <v>4501</v>
      </c>
      <c r="C121">
        <v>0</v>
      </c>
      <c r="D121" s="53">
        <v>45658</v>
      </c>
    </row>
    <row r="122" spans="1:4" x14ac:dyDescent="0.35">
      <c r="A122" s="46" t="s">
        <v>132</v>
      </c>
      <c r="B122" t="s">
        <v>1812</v>
      </c>
      <c r="C122">
        <v>4513.7</v>
      </c>
      <c r="D122" s="53">
        <v>44562</v>
      </c>
    </row>
    <row r="123" spans="1:4" x14ac:dyDescent="0.35">
      <c r="A123" s="46" t="s">
        <v>132</v>
      </c>
      <c r="B123" t="s">
        <v>1812</v>
      </c>
      <c r="C123">
        <v>4462.6000000000004</v>
      </c>
      <c r="D123" s="53">
        <v>44927</v>
      </c>
    </row>
    <row r="124" spans="1:4" x14ac:dyDescent="0.35">
      <c r="A124" s="46" t="s">
        <v>132</v>
      </c>
      <c r="B124" t="s">
        <v>1812</v>
      </c>
      <c r="C124">
        <v>0</v>
      </c>
      <c r="D124" s="53">
        <v>45292</v>
      </c>
    </row>
    <row r="125" spans="1:4" x14ac:dyDescent="0.35">
      <c r="A125" s="46" t="s">
        <v>132</v>
      </c>
      <c r="B125" t="s">
        <v>1812</v>
      </c>
      <c r="C125">
        <v>0</v>
      </c>
      <c r="D125" s="53">
        <v>45658</v>
      </c>
    </row>
    <row r="126" spans="1:4" x14ac:dyDescent="0.35">
      <c r="A126" s="46" t="s">
        <v>132</v>
      </c>
      <c r="B126" t="s">
        <v>4502</v>
      </c>
      <c r="C126">
        <v>5680.6</v>
      </c>
      <c r="D126" s="53">
        <v>44562</v>
      </c>
    </row>
    <row r="127" spans="1:4" x14ac:dyDescent="0.35">
      <c r="A127" s="46" t="s">
        <v>132</v>
      </c>
      <c r="B127" t="s">
        <v>4502</v>
      </c>
      <c r="C127">
        <v>5680.6</v>
      </c>
      <c r="D127" s="53">
        <v>44927</v>
      </c>
    </row>
    <row r="128" spans="1:4" x14ac:dyDescent="0.35">
      <c r="A128" s="46" t="s">
        <v>132</v>
      </c>
      <c r="B128" t="s">
        <v>4502</v>
      </c>
      <c r="C128">
        <v>5680.6</v>
      </c>
      <c r="D128" s="53">
        <v>45292</v>
      </c>
    </row>
    <row r="129" spans="1:4" x14ac:dyDescent="0.35">
      <c r="A129" s="46" t="s">
        <v>132</v>
      </c>
      <c r="B129" t="s">
        <v>4502</v>
      </c>
      <c r="C129">
        <v>5680.6</v>
      </c>
      <c r="D129" s="53">
        <v>45658</v>
      </c>
    </row>
    <row r="130" spans="1:4" x14ac:dyDescent="0.35">
      <c r="A130" s="79" t="s">
        <v>130</v>
      </c>
      <c r="B130" t="s">
        <v>1435</v>
      </c>
      <c r="C130">
        <v>17610</v>
      </c>
      <c r="D130" s="53">
        <v>44562</v>
      </c>
    </row>
    <row r="131" spans="1:4" x14ac:dyDescent="0.35">
      <c r="A131" s="79" t="s">
        <v>130</v>
      </c>
      <c r="B131" t="s">
        <v>1435</v>
      </c>
      <c r="C131">
        <v>17610</v>
      </c>
      <c r="D131" s="53">
        <v>44927</v>
      </c>
    </row>
    <row r="132" spans="1:4" x14ac:dyDescent="0.35">
      <c r="A132" s="79" t="s">
        <v>130</v>
      </c>
      <c r="B132" t="s">
        <v>1435</v>
      </c>
      <c r="C132">
        <v>17610</v>
      </c>
      <c r="D132" s="53">
        <v>45292</v>
      </c>
    </row>
    <row r="133" spans="1:4" x14ac:dyDescent="0.35">
      <c r="A133" s="79" t="s">
        <v>130</v>
      </c>
      <c r="B133" t="s">
        <v>1435</v>
      </c>
      <c r="C133">
        <v>13860</v>
      </c>
      <c r="D133" s="53">
        <v>45658</v>
      </c>
    </row>
    <row r="134" spans="1:4" x14ac:dyDescent="0.35">
      <c r="A134" s="79" t="s">
        <v>130</v>
      </c>
      <c r="B134" t="s">
        <v>4503</v>
      </c>
      <c r="C134">
        <v>8403</v>
      </c>
      <c r="D134" s="53">
        <v>44562</v>
      </c>
    </row>
    <row r="135" spans="1:4" x14ac:dyDescent="0.35">
      <c r="A135" s="79" t="s">
        <v>130</v>
      </c>
      <c r="B135" t="s">
        <v>4503</v>
      </c>
      <c r="C135">
        <v>8403</v>
      </c>
      <c r="D135" s="53">
        <v>44927</v>
      </c>
    </row>
    <row r="136" spans="1:4" x14ac:dyDescent="0.35">
      <c r="A136" s="79" t="s">
        <v>130</v>
      </c>
      <c r="B136" t="s">
        <v>4503</v>
      </c>
      <c r="C136">
        <v>8403</v>
      </c>
      <c r="D136" s="53">
        <v>45292</v>
      </c>
    </row>
    <row r="137" spans="1:4" x14ac:dyDescent="0.35">
      <c r="A137" s="79" t="s">
        <v>130</v>
      </c>
      <c r="B137" t="s">
        <v>4503</v>
      </c>
      <c r="C137">
        <v>8403</v>
      </c>
      <c r="D137" s="53">
        <v>45658</v>
      </c>
    </row>
    <row r="138" spans="1:4" x14ac:dyDescent="0.35">
      <c r="A138" s="79" t="s">
        <v>130</v>
      </c>
      <c r="B138" t="s">
        <v>1785</v>
      </c>
      <c r="C138">
        <v>1574</v>
      </c>
      <c r="D138" s="53">
        <v>44562</v>
      </c>
    </row>
    <row r="139" spans="1:4" x14ac:dyDescent="0.35">
      <c r="A139" s="79" t="s">
        <v>130</v>
      </c>
      <c r="B139" t="s">
        <v>1785</v>
      </c>
      <c r="C139">
        <v>1574</v>
      </c>
      <c r="D139" s="53">
        <v>44927</v>
      </c>
    </row>
    <row r="140" spans="1:4" x14ac:dyDescent="0.35">
      <c r="A140" s="79" t="s">
        <v>130</v>
      </c>
      <c r="B140" t="s">
        <v>1785</v>
      </c>
      <c r="C140">
        <v>1574</v>
      </c>
      <c r="D140" s="53">
        <v>45292</v>
      </c>
    </row>
    <row r="141" spans="1:4" x14ac:dyDescent="0.35">
      <c r="A141" s="79" t="s">
        <v>130</v>
      </c>
      <c r="B141" t="s">
        <v>1785</v>
      </c>
      <c r="C141">
        <v>1574</v>
      </c>
      <c r="D141" s="53">
        <v>45658</v>
      </c>
    </row>
    <row r="142" spans="1:4" x14ac:dyDescent="0.35">
      <c r="A142" s="79" t="s">
        <v>130</v>
      </c>
      <c r="B142" t="s">
        <v>4504</v>
      </c>
      <c r="C142">
        <v>283</v>
      </c>
      <c r="D142" s="53">
        <v>44562</v>
      </c>
    </row>
    <row r="143" spans="1:4" x14ac:dyDescent="0.35">
      <c r="A143" s="79" t="s">
        <v>130</v>
      </c>
      <c r="B143" t="s">
        <v>4504</v>
      </c>
      <c r="C143">
        <v>283</v>
      </c>
      <c r="D143" s="53">
        <v>44927</v>
      </c>
    </row>
    <row r="144" spans="1:4" x14ac:dyDescent="0.35">
      <c r="A144" s="79" t="s">
        <v>130</v>
      </c>
      <c r="B144" t="s">
        <v>4504</v>
      </c>
      <c r="C144">
        <v>283</v>
      </c>
      <c r="D144" s="53">
        <v>45292</v>
      </c>
    </row>
    <row r="145" spans="1:4" x14ac:dyDescent="0.35">
      <c r="A145" s="79" t="s">
        <v>130</v>
      </c>
      <c r="B145" t="s">
        <v>4504</v>
      </c>
      <c r="C145">
        <v>283</v>
      </c>
      <c r="D145" s="53">
        <v>45658</v>
      </c>
    </row>
    <row r="146" spans="1:4" x14ac:dyDescent="0.35">
      <c r="A146" s="79" t="s">
        <v>130</v>
      </c>
      <c r="B146" t="s">
        <v>4505</v>
      </c>
      <c r="C146">
        <v>2128</v>
      </c>
      <c r="D146" s="53">
        <v>44562</v>
      </c>
    </row>
    <row r="147" spans="1:4" x14ac:dyDescent="0.35">
      <c r="A147" s="79" t="s">
        <v>130</v>
      </c>
      <c r="B147" t="s">
        <v>4505</v>
      </c>
      <c r="C147">
        <v>2128</v>
      </c>
      <c r="D147" s="53">
        <v>44927</v>
      </c>
    </row>
    <row r="148" spans="1:4" x14ac:dyDescent="0.35">
      <c r="A148" s="79" t="s">
        <v>130</v>
      </c>
      <c r="B148" t="s">
        <v>4505</v>
      </c>
      <c r="C148">
        <v>2128</v>
      </c>
      <c r="D148" s="53">
        <v>45292</v>
      </c>
    </row>
    <row r="149" spans="1:4" x14ac:dyDescent="0.35">
      <c r="A149" s="79" t="s">
        <v>130</v>
      </c>
      <c r="B149" t="s">
        <v>4505</v>
      </c>
      <c r="C149">
        <v>2128</v>
      </c>
      <c r="D149" s="53">
        <v>45658</v>
      </c>
    </row>
    <row r="150" spans="1:4" x14ac:dyDescent="0.35">
      <c r="A150" s="79" t="s">
        <v>130</v>
      </c>
      <c r="B150" t="s">
        <v>1540</v>
      </c>
      <c r="C150">
        <v>606</v>
      </c>
      <c r="D150" s="53">
        <v>44562</v>
      </c>
    </row>
    <row r="151" spans="1:4" x14ac:dyDescent="0.35">
      <c r="A151" s="79" t="s">
        <v>130</v>
      </c>
      <c r="B151" t="s">
        <v>1540</v>
      </c>
      <c r="C151">
        <v>606</v>
      </c>
      <c r="D151" s="53">
        <v>44927</v>
      </c>
    </row>
    <row r="152" spans="1:4" x14ac:dyDescent="0.35">
      <c r="A152" s="79" t="s">
        <v>130</v>
      </c>
      <c r="B152" t="s">
        <v>1540</v>
      </c>
      <c r="C152">
        <v>606</v>
      </c>
      <c r="D152" s="53">
        <v>45292</v>
      </c>
    </row>
    <row r="153" spans="1:4" x14ac:dyDescent="0.35">
      <c r="A153" s="79" t="s">
        <v>130</v>
      </c>
      <c r="B153" t="s">
        <v>1540</v>
      </c>
      <c r="C153">
        <v>606</v>
      </c>
      <c r="D153" s="53">
        <v>45658</v>
      </c>
    </row>
    <row r="154" spans="1:4" x14ac:dyDescent="0.35">
      <c r="A154" s="79" t="s">
        <v>130</v>
      </c>
      <c r="B154" t="s">
        <v>1437</v>
      </c>
      <c r="C154">
        <v>1149</v>
      </c>
      <c r="D154" s="53">
        <v>44562</v>
      </c>
    </row>
    <row r="155" spans="1:4" x14ac:dyDescent="0.35">
      <c r="A155" s="79" t="s">
        <v>130</v>
      </c>
      <c r="B155" t="s">
        <v>1437</v>
      </c>
      <c r="C155">
        <v>1149</v>
      </c>
      <c r="D155" s="53">
        <v>44927</v>
      </c>
    </row>
    <row r="156" spans="1:4" x14ac:dyDescent="0.35">
      <c r="A156" s="79" t="s">
        <v>130</v>
      </c>
      <c r="B156" t="s">
        <v>1437</v>
      </c>
      <c r="C156">
        <v>1149</v>
      </c>
      <c r="D156" s="53">
        <v>45292</v>
      </c>
    </row>
    <row r="157" spans="1:4" x14ac:dyDescent="0.35">
      <c r="A157" s="79" t="s">
        <v>130</v>
      </c>
      <c r="B157" t="s">
        <v>1437</v>
      </c>
      <c r="C157">
        <v>1149</v>
      </c>
      <c r="D157" s="53">
        <v>45658</v>
      </c>
    </row>
    <row r="158" spans="1:4" x14ac:dyDescent="0.35">
      <c r="A158" s="79" t="s">
        <v>130</v>
      </c>
      <c r="B158" t="s">
        <v>1543</v>
      </c>
      <c r="C158">
        <v>2736</v>
      </c>
      <c r="D158" s="53">
        <v>44562</v>
      </c>
    </row>
    <row r="159" spans="1:4" x14ac:dyDescent="0.35">
      <c r="A159" s="79" t="s">
        <v>130</v>
      </c>
      <c r="B159" t="s">
        <v>1543</v>
      </c>
      <c r="C159">
        <v>2736</v>
      </c>
      <c r="D159" s="53">
        <v>44927</v>
      </c>
    </row>
    <row r="160" spans="1:4" x14ac:dyDescent="0.35">
      <c r="A160" s="79" t="s">
        <v>130</v>
      </c>
      <c r="B160" t="s">
        <v>1543</v>
      </c>
      <c r="C160">
        <v>2736</v>
      </c>
      <c r="D160" s="53">
        <v>45292</v>
      </c>
    </row>
    <row r="161" spans="1:4" x14ac:dyDescent="0.35">
      <c r="A161" s="79" t="s">
        <v>130</v>
      </c>
      <c r="B161" t="s">
        <v>1543</v>
      </c>
      <c r="C161">
        <v>2736</v>
      </c>
      <c r="D161" s="53">
        <v>45658</v>
      </c>
    </row>
    <row r="162" spans="1:4" x14ac:dyDescent="0.35">
      <c r="A162" s="79" t="s">
        <v>130</v>
      </c>
      <c r="B162" t="s">
        <v>4506</v>
      </c>
      <c r="C162">
        <v>305</v>
      </c>
      <c r="D162" s="53">
        <v>44562</v>
      </c>
    </row>
    <row r="163" spans="1:4" x14ac:dyDescent="0.35">
      <c r="A163" s="79" t="s">
        <v>130</v>
      </c>
      <c r="B163" t="s">
        <v>4506</v>
      </c>
      <c r="C163">
        <v>305</v>
      </c>
      <c r="D163" s="53">
        <v>44927</v>
      </c>
    </row>
    <row r="164" spans="1:4" x14ac:dyDescent="0.35">
      <c r="A164" s="79" t="s">
        <v>130</v>
      </c>
      <c r="B164" t="s">
        <v>4506</v>
      </c>
      <c r="C164">
        <v>305</v>
      </c>
      <c r="D164" s="53">
        <v>45292</v>
      </c>
    </row>
    <row r="165" spans="1:4" x14ac:dyDescent="0.35">
      <c r="A165" s="79" t="s">
        <v>130</v>
      </c>
      <c r="B165" t="s">
        <v>4506</v>
      </c>
      <c r="C165">
        <v>305</v>
      </c>
      <c r="D165" s="53">
        <v>45658</v>
      </c>
    </row>
    <row r="166" spans="1:4" x14ac:dyDescent="0.35">
      <c r="A166" s="79" t="s">
        <v>130</v>
      </c>
      <c r="B166" t="s">
        <v>4507</v>
      </c>
      <c r="C166">
        <v>1237</v>
      </c>
      <c r="D166" s="53">
        <v>44562</v>
      </c>
    </row>
    <row r="167" spans="1:4" x14ac:dyDescent="0.35">
      <c r="A167" s="79" t="s">
        <v>130</v>
      </c>
      <c r="B167" t="s">
        <v>4507</v>
      </c>
      <c r="C167">
        <v>1237</v>
      </c>
      <c r="D167" s="53">
        <v>44927</v>
      </c>
    </row>
    <row r="168" spans="1:4" x14ac:dyDescent="0.35">
      <c r="A168" s="79" t="s">
        <v>130</v>
      </c>
      <c r="B168" t="s">
        <v>4507</v>
      </c>
      <c r="C168">
        <v>1237</v>
      </c>
      <c r="D168" s="53">
        <v>45292</v>
      </c>
    </row>
    <row r="169" spans="1:4" x14ac:dyDescent="0.35">
      <c r="A169" s="79" t="s">
        <v>130</v>
      </c>
      <c r="B169" t="s">
        <v>4507</v>
      </c>
      <c r="C169">
        <v>1237</v>
      </c>
      <c r="D169" s="53">
        <v>45658</v>
      </c>
    </row>
    <row r="170" spans="1:4" x14ac:dyDescent="0.35">
      <c r="A170" s="79" t="s">
        <v>130</v>
      </c>
      <c r="B170" t="s">
        <v>4508</v>
      </c>
      <c r="C170">
        <v>2972</v>
      </c>
      <c r="D170" s="53">
        <v>44562</v>
      </c>
    </row>
    <row r="171" spans="1:4" x14ac:dyDescent="0.35">
      <c r="A171" s="79" t="s">
        <v>130</v>
      </c>
      <c r="B171" t="s">
        <v>4508</v>
      </c>
      <c r="C171">
        <v>2972</v>
      </c>
      <c r="D171" s="53">
        <v>44927</v>
      </c>
    </row>
    <row r="172" spans="1:4" x14ac:dyDescent="0.35">
      <c r="A172" s="79" t="s">
        <v>130</v>
      </c>
      <c r="B172" t="s">
        <v>4508</v>
      </c>
      <c r="C172">
        <v>2972</v>
      </c>
      <c r="D172" s="53">
        <v>45292</v>
      </c>
    </row>
    <row r="173" spans="1:4" x14ac:dyDescent="0.35">
      <c r="A173" s="79" t="s">
        <v>130</v>
      </c>
      <c r="B173" t="s">
        <v>4508</v>
      </c>
      <c r="C173">
        <v>2972</v>
      </c>
      <c r="D173" s="53">
        <v>45658</v>
      </c>
    </row>
    <row r="174" spans="1:4" x14ac:dyDescent="0.35">
      <c r="A174" s="79" t="s">
        <v>130</v>
      </c>
      <c r="B174" t="s">
        <v>4509</v>
      </c>
      <c r="C174" s="78">
        <v>7969</v>
      </c>
      <c r="D174" s="53">
        <v>44562</v>
      </c>
    </row>
    <row r="175" spans="1:4" x14ac:dyDescent="0.35">
      <c r="A175" s="79" t="s">
        <v>130</v>
      </c>
      <c r="B175" t="s">
        <v>4509</v>
      </c>
      <c r="C175" s="78">
        <v>7969</v>
      </c>
      <c r="D175" s="53">
        <v>44927</v>
      </c>
    </row>
    <row r="176" spans="1:4" x14ac:dyDescent="0.35">
      <c r="A176" s="79" t="s">
        <v>130</v>
      </c>
      <c r="B176" t="s">
        <v>4509</v>
      </c>
      <c r="C176" s="78">
        <v>7969</v>
      </c>
      <c r="D176" s="53">
        <v>45292</v>
      </c>
    </row>
    <row r="177" spans="1:5" x14ac:dyDescent="0.35">
      <c r="A177" s="79" t="s">
        <v>130</v>
      </c>
      <c r="B177" t="s">
        <v>4509</v>
      </c>
      <c r="C177" s="78">
        <v>7969</v>
      </c>
      <c r="D177" s="53">
        <v>45658</v>
      </c>
    </row>
    <row r="178" spans="1:5" x14ac:dyDescent="0.35">
      <c r="A178" s="79" t="s">
        <v>130</v>
      </c>
      <c r="B178" t="s">
        <v>4510</v>
      </c>
      <c r="C178">
        <v>3281</v>
      </c>
      <c r="D178" s="53">
        <v>44562</v>
      </c>
    </row>
    <row r="179" spans="1:5" x14ac:dyDescent="0.35">
      <c r="A179" s="79" t="s">
        <v>130</v>
      </c>
      <c r="B179" t="s">
        <v>4510</v>
      </c>
      <c r="C179">
        <v>3281</v>
      </c>
      <c r="D179" s="53">
        <v>44927</v>
      </c>
    </row>
    <row r="180" spans="1:5" x14ac:dyDescent="0.35">
      <c r="A180" s="79" t="s">
        <v>130</v>
      </c>
      <c r="B180" t="s">
        <v>4510</v>
      </c>
      <c r="C180">
        <v>3281</v>
      </c>
      <c r="D180" s="53">
        <v>45292</v>
      </c>
    </row>
    <row r="181" spans="1:5" x14ac:dyDescent="0.35">
      <c r="A181" s="79" t="s">
        <v>130</v>
      </c>
      <c r="B181" t="s">
        <v>4510</v>
      </c>
      <c r="C181">
        <v>3281</v>
      </c>
      <c r="D181" s="53">
        <v>45658</v>
      </c>
    </row>
    <row r="182" spans="1:5" x14ac:dyDescent="0.35">
      <c r="A182" s="79" t="s">
        <v>130</v>
      </c>
      <c r="B182" t="s">
        <v>4511</v>
      </c>
      <c r="C182">
        <v>6600</v>
      </c>
      <c r="D182" s="53">
        <v>44562</v>
      </c>
    </row>
    <row r="183" spans="1:5" x14ac:dyDescent="0.35">
      <c r="A183" s="79" t="s">
        <v>130</v>
      </c>
      <c r="B183" t="s">
        <v>4511</v>
      </c>
      <c r="C183">
        <v>6600</v>
      </c>
      <c r="D183" s="53">
        <v>44927</v>
      </c>
    </row>
    <row r="184" spans="1:5" x14ac:dyDescent="0.35">
      <c r="A184" s="79" t="s">
        <v>130</v>
      </c>
      <c r="B184" t="s">
        <v>4511</v>
      </c>
      <c r="C184">
        <v>6600</v>
      </c>
      <c r="D184" s="53">
        <v>45292</v>
      </c>
    </row>
    <row r="185" spans="1:5" x14ac:dyDescent="0.35">
      <c r="A185" s="79" t="s">
        <v>130</v>
      </c>
      <c r="B185" t="s">
        <v>4511</v>
      </c>
      <c r="C185">
        <v>6600</v>
      </c>
      <c r="D185" s="53">
        <v>45658</v>
      </c>
    </row>
    <row r="186" spans="1:5" x14ac:dyDescent="0.35">
      <c r="A186" s="79" t="s">
        <v>130</v>
      </c>
      <c r="B186" t="s">
        <v>4512</v>
      </c>
      <c r="C186">
        <v>0</v>
      </c>
      <c r="D186" s="53">
        <v>44562</v>
      </c>
    </row>
    <row r="187" spans="1:5" x14ac:dyDescent="0.35">
      <c r="A187" s="79" t="s">
        <v>130</v>
      </c>
      <c r="B187" t="s">
        <v>4512</v>
      </c>
      <c r="C187">
        <v>0</v>
      </c>
      <c r="D187" s="53">
        <v>44927</v>
      </c>
    </row>
    <row r="188" spans="1:5" x14ac:dyDescent="0.35">
      <c r="A188" s="79" t="s">
        <v>130</v>
      </c>
      <c r="B188" t="s">
        <v>4512</v>
      </c>
      <c r="C188">
        <v>0</v>
      </c>
      <c r="D188" s="53">
        <v>45292</v>
      </c>
    </row>
    <row r="189" spans="1:5" x14ac:dyDescent="0.35">
      <c r="A189" s="79" t="s">
        <v>130</v>
      </c>
      <c r="B189" t="s">
        <v>4512</v>
      </c>
      <c r="C189">
        <v>0</v>
      </c>
      <c r="D189" s="53">
        <v>45658</v>
      </c>
    </row>
    <row r="190" spans="1:5" x14ac:dyDescent="0.35">
      <c r="A190" s="81" t="s">
        <v>119</v>
      </c>
      <c r="B190" s="81" t="s">
        <v>1285</v>
      </c>
      <c r="C190" s="81">
        <v>1405</v>
      </c>
      <c r="D190" s="82">
        <v>44927</v>
      </c>
      <c r="E190" s="53" t="s">
        <v>4513</v>
      </c>
    </row>
    <row r="191" spans="1:5" x14ac:dyDescent="0.35">
      <c r="A191" s="81" t="s">
        <v>119</v>
      </c>
      <c r="B191" s="81" t="s">
        <v>1285</v>
      </c>
      <c r="C191" s="81">
        <v>1405</v>
      </c>
      <c r="D191" s="82">
        <v>45292</v>
      </c>
      <c r="E191" s="53" t="s">
        <v>4513</v>
      </c>
    </row>
    <row r="192" spans="1:5" x14ac:dyDescent="0.35">
      <c r="A192" s="81" t="s">
        <v>119</v>
      </c>
      <c r="B192" s="81" t="s">
        <v>1285</v>
      </c>
      <c r="C192" s="81">
        <v>1405</v>
      </c>
      <c r="D192" s="82">
        <v>45658</v>
      </c>
      <c r="E192" s="53" t="s">
        <v>4513</v>
      </c>
    </row>
    <row r="193" spans="1:5" x14ac:dyDescent="0.35">
      <c r="A193" s="81" t="s">
        <v>119</v>
      </c>
      <c r="B193" s="81" t="s">
        <v>1285</v>
      </c>
      <c r="C193" s="81">
        <v>1405</v>
      </c>
      <c r="D193" s="82">
        <v>46023</v>
      </c>
      <c r="E193" s="53" t="s">
        <v>4513</v>
      </c>
    </row>
    <row r="194" spans="1:5" x14ac:dyDescent="0.35">
      <c r="A194" s="81" t="s">
        <v>119</v>
      </c>
      <c r="B194" s="81" t="s">
        <v>1285</v>
      </c>
      <c r="C194" s="81">
        <v>1405</v>
      </c>
      <c r="D194" s="82">
        <v>46388</v>
      </c>
      <c r="E194" s="53" t="s">
        <v>4513</v>
      </c>
    </row>
    <row r="195" spans="1:5" x14ac:dyDescent="0.35">
      <c r="A195" s="81" t="s">
        <v>119</v>
      </c>
      <c r="B195" s="81" t="s">
        <v>4514</v>
      </c>
      <c r="C195" s="81">
        <v>0</v>
      </c>
      <c r="D195" s="82">
        <v>44927</v>
      </c>
    </row>
    <row r="196" spans="1:5" x14ac:dyDescent="0.35">
      <c r="A196" s="81" t="s">
        <v>119</v>
      </c>
      <c r="B196" s="81" t="s">
        <v>4514</v>
      </c>
      <c r="C196" s="81">
        <v>0</v>
      </c>
      <c r="D196" s="82">
        <v>45292</v>
      </c>
    </row>
    <row r="197" spans="1:5" x14ac:dyDescent="0.35">
      <c r="A197" s="81" t="s">
        <v>119</v>
      </c>
      <c r="B197" s="81" t="s">
        <v>4514</v>
      </c>
      <c r="C197" s="81">
        <v>0</v>
      </c>
      <c r="D197" s="82">
        <v>45658</v>
      </c>
    </row>
    <row r="198" spans="1:5" x14ac:dyDescent="0.35">
      <c r="A198" s="81" t="s">
        <v>119</v>
      </c>
      <c r="B198" s="81" t="s">
        <v>4514</v>
      </c>
      <c r="C198" s="81">
        <v>0</v>
      </c>
      <c r="D198" s="82">
        <v>46023</v>
      </c>
    </row>
    <row r="199" spans="1:5" x14ac:dyDescent="0.35">
      <c r="A199" s="81" t="s">
        <v>119</v>
      </c>
      <c r="B199" s="81" t="s">
        <v>4514</v>
      </c>
      <c r="C199" s="81">
        <v>0</v>
      </c>
      <c r="D199" s="82">
        <v>46388</v>
      </c>
    </row>
    <row r="200" spans="1:5" x14ac:dyDescent="0.35">
      <c r="A200" s="81" t="s">
        <v>119</v>
      </c>
      <c r="B200" s="81" t="s">
        <v>4515</v>
      </c>
      <c r="C200" s="81">
        <v>2714</v>
      </c>
      <c r="D200" s="82">
        <v>44927</v>
      </c>
      <c r="E200" t="s">
        <v>4513</v>
      </c>
    </row>
    <row r="201" spans="1:5" x14ac:dyDescent="0.35">
      <c r="A201" s="81" t="s">
        <v>119</v>
      </c>
      <c r="B201" s="81" t="s">
        <v>4515</v>
      </c>
      <c r="C201" s="81">
        <v>2714</v>
      </c>
      <c r="D201" s="82">
        <v>45292</v>
      </c>
      <c r="E201" t="s">
        <v>4513</v>
      </c>
    </row>
    <row r="202" spans="1:5" x14ac:dyDescent="0.35">
      <c r="A202" s="81" t="s">
        <v>119</v>
      </c>
      <c r="B202" s="81" t="s">
        <v>4515</v>
      </c>
      <c r="C202" s="81">
        <v>2714</v>
      </c>
      <c r="D202" s="82">
        <v>45658</v>
      </c>
      <c r="E202" t="s">
        <v>4513</v>
      </c>
    </row>
    <row r="203" spans="1:5" x14ac:dyDescent="0.35">
      <c r="A203" s="81" t="s">
        <v>119</v>
      </c>
      <c r="B203" s="81" t="s">
        <v>4515</v>
      </c>
      <c r="C203" s="81">
        <v>2714</v>
      </c>
      <c r="D203" s="82">
        <v>46023</v>
      </c>
      <c r="E203" t="s">
        <v>4513</v>
      </c>
    </row>
    <row r="204" spans="1:5" x14ac:dyDescent="0.35">
      <c r="A204" s="81" t="s">
        <v>119</v>
      </c>
      <c r="B204" s="81" t="s">
        <v>4515</v>
      </c>
      <c r="C204" s="81">
        <v>2714</v>
      </c>
      <c r="D204" s="82">
        <v>46388</v>
      </c>
      <c r="E204" t="s">
        <v>4513</v>
      </c>
    </row>
    <row r="205" spans="1:5" x14ac:dyDescent="0.35">
      <c r="A205" s="81" t="s">
        <v>119</v>
      </c>
      <c r="B205" s="81" t="s">
        <v>4516</v>
      </c>
      <c r="C205" s="81">
        <v>1340</v>
      </c>
      <c r="D205" s="82">
        <v>44927</v>
      </c>
      <c r="E205" t="s">
        <v>4517</v>
      </c>
    </row>
    <row r="206" spans="1:5" x14ac:dyDescent="0.35">
      <c r="A206" s="81" t="s">
        <v>119</v>
      </c>
      <c r="B206" s="81" t="s">
        <v>4516</v>
      </c>
      <c r="C206" s="81">
        <v>1340</v>
      </c>
      <c r="D206" s="82">
        <v>45292</v>
      </c>
      <c r="E206" t="s">
        <v>4517</v>
      </c>
    </row>
    <row r="207" spans="1:5" x14ac:dyDescent="0.35">
      <c r="A207" s="81" t="s">
        <v>119</v>
      </c>
      <c r="B207" s="81" t="s">
        <v>4516</v>
      </c>
      <c r="C207" s="81">
        <v>1340</v>
      </c>
      <c r="D207" s="82">
        <v>45658</v>
      </c>
      <c r="E207" t="s">
        <v>4517</v>
      </c>
    </row>
    <row r="208" spans="1:5" x14ac:dyDescent="0.35">
      <c r="A208" s="81" t="s">
        <v>119</v>
      </c>
      <c r="B208" s="81" t="s">
        <v>4516</v>
      </c>
      <c r="C208" s="81">
        <v>1340</v>
      </c>
      <c r="D208" s="82">
        <v>46023</v>
      </c>
      <c r="E208" t="s">
        <v>4517</v>
      </c>
    </row>
    <row r="209" spans="1:8" x14ac:dyDescent="0.35">
      <c r="A209" s="81" t="s">
        <v>119</v>
      </c>
      <c r="B209" s="81" t="s">
        <v>4516</v>
      </c>
      <c r="C209" s="81">
        <v>1340</v>
      </c>
      <c r="D209" s="82">
        <v>46388</v>
      </c>
      <c r="E209" t="s">
        <v>4517</v>
      </c>
    </row>
    <row r="210" spans="1:8" x14ac:dyDescent="0.35">
      <c r="A210" s="81" t="s">
        <v>119</v>
      </c>
      <c r="B210" s="81" t="s">
        <v>4518</v>
      </c>
      <c r="C210" s="81">
        <v>0</v>
      </c>
      <c r="D210" s="82">
        <v>44927</v>
      </c>
    </row>
    <row r="211" spans="1:8" x14ac:dyDescent="0.35">
      <c r="A211" s="81" t="s">
        <v>119</v>
      </c>
      <c r="B211" s="81" t="s">
        <v>4518</v>
      </c>
      <c r="C211" s="81">
        <v>0</v>
      </c>
      <c r="D211" s="82">
        <v>45292</v>
      </c>
    </row>
    <row r="212" spans="1:8" x14ac:dyDescent="0.35">
      <c r="A212" s="81" t="s">
        <v>119</v>
      </c>
      <c r="B212" s="81" t="s">
        <v>4518</v>
      </c>
      <c r="C212" s="81">
        <v>0</v>
      </c>
      <c r="D212" s="82">
        <v>45658</v>
      </c>
    </row>
    <row r="213" spans="1:8" x14ac:dyDescent="0.35">
      <c r="A213" s="81" t="s">
        <v>119</v>
      </c>
      <c r="B213" s="81" t="s">
        <v>4518</v>
      </c>
      <c r="C213" s="81">
        <v>0</v>
      </c>
      <c r="D213" s="82">
        <v>46023</v>
      </c>
    </row>
    <row r="214" spans="1:8" x14ac:dyDescent="0.35">
      <c r="A214" s="81" t="s">
        <v>119</v>
      </c>
      <c r="B214" s="81" t="s">
        <v>4518</v>
      </c>
      <c r="C214" s="81">
        <v>0</v>
      </c>
      <c r="D214" s="82">
        <v>46388</v>
      </c>
    </row>
    <row r="215" spans="1:8" x14ac:dyDescent="0.35">
      <c r="A215" s="81" t="s">
        <v>119</v>
      </c>
      <c r="B215" s="81" t="s">
        <v>1412</v>
      </c>
      <c r="C215" s="81">
        <v>5061</v>
      </c>
      <c r="D215" s="82">
        <v>44927</v>
      </c>
      <c r="E215" t="s">
        <v>4513</v>
      </c>
      <c r="F215">
        <v>1201</v>
      </c>
      <c r="G215" t="s">
        <v>4517</v>
      </c>
      <c r="H215">
        <v>3860</v>
      </c>
    </row>
    <row r="216" spans="1:8" x14ac:dyDescent="0.35">
      <c r="A216" s="81" t="s">
        <v>119</v>
      </c>
      <c r="B216" s="81" t="s">
        <v>1412</v>
      </c>
      <c r="C216" s="81">
        <v>5061</v>
      </c>
      <c r="D216" s="82">
        <v>45292</v>
      </c>
      <c r="E216" t="s">
        <v>4513</v>
      </c>
      <c r="F216">
        <v>1201</v>
      </c>
      <c r="G216" t="s">
        <v>4517</v>
      </c>
      <c r="H216">
        <v>3860</v>
      </c>
    </row>
    <row r="217" spans="1:8" x14ac:dyDescent="0.35">
      <c r="A217" s="81" t="s">
        <v>119</v>
      </c>
      <c r="B217" s="81" t="s">
        <v>1412</v>
      </c>
      <c r="C217" s="81">
        <v>5061</v>
      </c>
      <c r="D217" s="82">
        <v>45658</v>
      </c>
      <c r="E217" t="s">
        <v>4513</v>
      </c>
      <c r="F217">
        <v>1201</v>
      </c>
      <c r="G217" t="s">
        <v>4517</v>
      </c>
      <c r="H217">
        <v>3860</v>
      </c>
    </row>
    <row r="218" spans="1:8" x14ac:dyDescent="0.35">
      <c r="A218" s="81" t="s">
        <v>119</v>
      </c>
      <c r="B218" s="81" t="s">
        <v>1412</v>
      </c>
      <c r="C218" s="81">
        <v>5061</v>
      </c>
      <c r="D218" s="82">
        <v>46023</v>
      </c>
      <c r="E218" t="s">
        <v>4513</v>
      </c>
      <c r="F218">
        <v>1201</v>
      </c>
      <c r="G218" t="s">
        <v>4517</v>
      </c>
      <c r="H218">
        <v>3860</v>
      </c>
    </row>
    <row r="219" spans="1:8" x14ac:dyDescent="0.35">
      <c r="A219" s="81" t="s">
        <v>119</v>
      </c>
      <c r="B219" s="81" t="s">
        <v>1412</v>
      </c>
      <c r="C219" s="81">
        <v>5061</v>
      </c>
      <c r="D219" s="82">
        <v>46388</v>
      </c>
      <c r="E219" t="s">
        <v>4513</v>
      </c>
      <c r="F219">
        <v>1201</v>
      </c>
      <c r="G219" t="s">
        <v>4517</v>
      </c>
      <c r="H219">
        <v>3860</v>
      </c>
    </row>
    <row r="220" spans="1:8" x14ac:dyDescent="0.35">
      <c r="A220" s="81" t="s">
        <v>119</v>
      </c>
      <c r="B220" s="81" t="s">
        <v>1293</v>
      </c>
      <c r="C220" s="81">
        <v>1241</v>
      </c>
      <c r="D220" s="82">
        <v>44927</v>
      </c>
    </row>
    <row r="221" spans="1:8" x14ac:dyDescent="0.35">
      <c r="A221" s="81" t="s">
        <v>119</v>
      </c>
      <c r="B221" s="81" t="s">
        <v>1293</v>
      </c>
      <c r="C221" s="81">
        <v>661</v>
      </c>
      <c r="D221" s="82">
        <v>45292</v>
      </c>
    </row>
    <row r="222" spans="1:8" x14ac:dyDescent="0.35">
      <c r="A222" s="81" t="s">
        <v>119</v>
      </c>
      <c r="B222" s="81" t="s">
        <v>1293</v>
      </c>
      <c r="C222" s="81">
        <v>551</v>
      </c>
      <c r="D222" s="82">
        <v>45658</v>
      </c>
    </row>
    <row r="223" spans="1:8" x14ac:dyDescent="0.35">
      <c r="A223" s="81" t="s">
        <v>119</v>
      </c>
      <c r="B223" s="81" t="s">
        <v>1293</v>
      </c>
      <c r="C223" s="81">
        <v>0</v>
      </c>
      <c r="D223" s="82">
        <v>46023</v>
      </c>
    </row>
    <row r="224" spans="1:8" x14ac:dyDescent="0.35">
      <c r="A224" s="81" t="s">
        <v>119</v>
      </c>
      <c r="B224" s="81" t="s">
        <v>1293</v>
      </c>
      <c r="C224" s="81">
        <v>0</v>
      </c>
      <c r="D224" s="82">
        <v>46388</v>
      </c>
    </row>
    <row r="225" spans="1:4" x14ac:dyDescent="0.35">
      <c r="A225" s="81" t="s">
        <v>119</v>
      </c>
      <c r="B225" s="81" t="s">
        <v>1283</v>
      </c>
      <c r="C225" s="81">
        <v>824</v>
      </c>
      <c r="D225" s="82">
        <v>44927</v>
      </c>
    </row>
    <row r="226" spans="1:4" x14ac:dyDescent="0.35">
      <c r="A226" s="81" t="s">
        <v>119</v>
      </c>
      <c r="B226" s="81" t="s">
        <v>1283</v>
      </c>
      <c r="C226" s="81">
        <v>1467</v>
      </c>
      <c r="D226" s="82">
        <v>45292</v>
      </c>
    </row>
    <row r="227" spans="1:4" x14ac:dyDescent="0.35">
      <c r="A227" s="81" t="s">
        <v>119</v>
      </c>
      <c r="B227" s="81" t="s">
        <v>1283</v>
      </c>
      <c r="C227" s="81">
        <v>1469</v>
      </c>
      <c r="D227" s="82">
        <v>45658</v>
      </c>
    </row>
    <row r="228" spans="1:4" x14ac:dyDescent="0.35">
      <c r="A228" s="81" t="s">
        <v>119</v>
      </c>
      <c r="B228" s="81" t="s">
        <v>1283</v>
      </c>
      <c r="C228" s="81">
        <v>1469</v>
      </c>
      <c r="D228" s="82">
        <v>46023</v>
      </c>
    </row>
    <row r="229" spans="1:4" x14ac:dyDescent="0.35">
      <c r="A229" s="81" t="s">
        <v>119</v>
      </c>
      <c r="B229" s="81" t="s">
        <v>1283</v>
      </c>
      <c r="C229" s="81">
        <v>0</v>
      </c>
      <c r="D229" s="82">
        <v>46388</v>
      </c>
    </row>
    <row r="230" spans="1:4" x14ac:dyDescent="0.35">
      <c r="A230" s="81" t="s">
        <v>119</v>
      </c>
      <c r="B230" s="81" t="s">
        <v>1362</v>
      </c>
      <c r="C230" s="81">
        <v>2409</v>
      </c>
      <c r="D230" s="82">
        <v>44927</v>
      </c>
    </row>
    <row r="231" spans="1:4" x14ac:dyDescent="0.35">
      <c r="A231" s="81" t="s">
        <v>119</v>
      </c>
      <c r="B231" s="81" t="s">
        <v>1362</v>
      </c>
      <c r="C231" s="81">
        <v>2409</v>
      </c>
      <c r="D231" s="82">
        <v>45292</v>
      </c>
    </row>
    <row r="232" spans="1:4" x14ac:dyDescent="0.35">
      <c r="A232" s="81" t="s">
        <v>119</v>
      </c>
      <c r="B232" s="81" t="s">
        <v>1362</v>
      </c>
      <c r="C232" s="81">
        <v>2409</v>
      </c>
      <c r="D232" s="82">
        <v>45658</v>
      </c>
    </row>
    <row r="233" spans="1:4" x14ac:dyDescent="0.35">
      <c r="A233" s="81" t="s">
        <v>119</v>
      </c>
      <c r="B233" s="81" t="s">
        <v>1362</v>
      </c>
      <c r="C233" s="81">
        <v>2409</v>
      </c>
      <c r="D233" s="82">
        <v>46023</v>
      </c>
    </row>
    <row r="234" spans="1:4" x14ac:dyDescent="0.35">
      <c r="A234" s="81" t="s">
        <v>119</v>
      </c>
      <c r="B234" s="81" t="s">
        <v>1362</v>
      </c>
      <c r="C234" s="81">
        <v>681</v>
      </c>
      <c r="D234" s="82">
        <v>46388</v>
      </c>
    </row>
    <row r="235" spans="1:4" x14ac:dyDescent="0.35">
      <c r="A235" s="81" t="s">
        <v>119</v>
      </c>
      <c r="B235" s="81" t="s">
        <v>4519</v>
      </c>
      <c r="C235" s="81">
        <v>0</v>
      </c>
      <c r="D235" s="82">
        <v>44927</v>
      </c>
    </row>
    <row r="236" spans="1:4" x14ac:dyDescent="0.35">
      <c r="A236" s="81" t="s">
        <v>119</v>
      </c>
      <c r="B236" s="81" t="s">
        <v>4519</v>
      </c>
      <c r="C236" s="81">
        <v>0</v>
      </c>
      <c r="D236" s="82">
        <v>45292</v>
      </c>
    </row>
    <row r="237" spans="1:4" x14ac:dyDescent="0.35">
      <c r="A237" s="81" t="s">
        <v>119</v>
      </c>
      <c r="B237" s="81" t="s">
        <v>4519</v>
      </c>
      <c r="C237" s="81">
        <v>0</v>
      </c>
      <c r="D237" s="82">
        <v>45658</v>
      </c>
    </row>
    <row r="238" spans="1:4" x14ac:dyDescent="0.35">
      <c r="A238" s="81" t="s">
        <v>119</v>
      </c>
      <c r="B238" s="81" t="s">
        <v>4519</v>
      </c>
      <c r="C238" s="81">
        <v>0</v>
      </c>
      <c r="D238" s="82">
        <v>46023</v>
      </c>
    </row>
    <row r="239" spans="1:4" x14ac:dyDescent="0.35">
      <c r="A239" s="81" t="s">
        <v>119</v>
      </c>
      <c r="B239" s="81" t="s">
        <v>4519</v>
      </c>
      <c r="C239" s="81">
        <v>0</v>
      </c>
      <c r="D239" s="82">
        <v>46388</v>
      </c>
    </row>
    <row r="240" spans="1:4" x14ac:dyDescent="0.35">
      <c r="A240" s="79" t="s">
        <v>130</v>
      </c>
      <c r="B240" t="s">
        <v>4520</v>
      </c>
      <c r="C240" s="81">
        <v>6722</v>
      </c>
      <c r="D240" s="53">
        <v>44562</v>
      </c>
    </row>
    <row r="241" spans="1:4" x14ac:dyDescent="0.35">
      <c r="A241" s="79" t="s">
        <v>130</v>
      </c>
      <c r="B241" t="s">
        <v>4520</v>
      </c>
      <c r="C241" s="81">
        <v>6263</v>
      </c>
      <c r="D241" s="53">
        <v>44927</v>
      </c>
    </row>
    <row r="242" spans="1:4" x14ac:dyDescent="0.35">
      <c r="A242" s="79" t="s">
        <v>130</v>
      </c>
      <c r="B242" t="s">
        <v>4520</v>
      </c>
      <c r="C242" s="81">
        <v>6105</v>
      </c>
      <c r="D242" s="53">
        <v>45292</v>
      </c>
    </row>
    <row r="243" spans="1:4" x14ac:dyDescent="0.35">
      <c r="A243" s="79" t="s">
        <v>130</v>
      </c>
      <c r="B243" t="s">
        <v>4520</v>
      </c>
      <c r="C243" s="81">
        <v>6265</v>
      </c>
      <c r="D243" s="53">
        <v>45658</v>
      </c>
    </row>
    <row r="244" spans="1:4" x14ac:dyDescent="0.35">
      <c r="A244" s="79" t="s">
        <v>130</v>
      </c>
      <c r="B244" t="s">
        <v>4521</v>
      </c>
      <c r="C244" s="81">
        <v>7322</v>
      </c>
      <c r="D244" s="53">
        <v>44562</v>
      </c>
    </row>
    <row r="245" spans="1:4" x14ac:dyDescent="0.35">
      <c r="A245" s="79" t="s">
        <v>130</v>
      </c>
      <c r="B245" t="s">
        <v>4521</v>
      </c>
      <c r="C245" s="81">
        <v>11737</v>
      </c>
      <c r="D245" s="53">
        <v>44927</v>
      </c>
    </row>
    <row r="246" spans="1:4" x14ac:dyDescent="0.35">
      <c r="A246" s="79" t="s">
        <v>130</v>
      </c>
      <c r="B246" t="s">
        <v>4521</v>
      </c>
      <c r="C246" s="81">
        <v>11433</v>
      </c>
      <c r="D246" s="53">
        <v>45292</v>
      </c>
    </row>
    <row r="247" spans="1:4" x14ac:dyDescent="0.35">
      <c r="A247" s="79" t="s">
        <v>130</v>
      </c>
      <c r="B247" t="s">
        <v>4521</v>
      </c>
      <c r="C247" s="81">
        <v>10598</v>
      </c>
      <c r="D247" s="53">
        <v>45658</v>
      </c>
    </row>
    <row r="248" spans="1:4" x14ac:dyDescent="0.35">
      <c r="A248" s="79" t="s">
        <v>130</v>
      </c>
      <c r="B248" t="s">
        <v>4522</v>
      </c>
      <c r="C248" s="81">
        <v>20000</v>
      </c>
      <c r="D248" s="53">
        <v>44562</v>
      </c>
    </row>
    <row r="249" spans="1:4" x14ac:dyDescent="0.35">
      <c r="A249" s="79" t="s">
        <v>130</v>
      </c>
      <c r="B249" t="s">
        <v>4522</v>
      </c>
      <c r="C249" s="81">
        <v>20000</v>
      </c>
      <c r="D249" s="53">
        <v>44927</v>
      </c>
    </row>
    <row r="250" spans="1:4" x14ac:dyDescent="0.35">
      <c r="A250" s="79" t="s">
        <v>130</v>
      </c>
      <c r="B250" t="s">
        <v>4522</v>
      </c>
      <c r="C250" s="81">
        <v>20000</v>
      </c>
      <c r="D250" s="53">
        <v>45292</v>
      </c>
    </row>
    <row r="251" spans="1:4" x14ac:dyDescent="0.35">
      <c r="A251" s="79" t="s">
        <v>130</v>
      </c>
      <c r="B251" t="s">
        <v>4522</v>
      </c>
      <c r="C251" s="81">
        <v>20000</v>
      </c>
      <c r="D251" s="53">
        <v>45658</v>
      </c>
    </row>
    <row r="252" spans="1:4" x14ac:dyDescent="0.35">
      <c r="A252" s="79" t="s">
        <v>130</v>
      </c>
      <c r="B252" t="s">
        <v>4523</v>
      </c>
      <c r="C252" s="81">
        <v>11551</v>
      </c>
      <c r="D252" s="53">
        <v>44562</v>
      </c>
    </row>
    <row r="253" spans="1:4" x14ac:dyDescent="0.35">
      <c r="A253" s="79" t="s">
        <v>130</v>
      </c>
      <c r="B253" t="s">
        <v>4523</v>
      </c>
      <c r="C253" s="81">
        <v>7697</v>
      </c>
      <c r="D253" s="53">
        <v>44927</v>
      </c>
    </row>
    <row r="254" spans="1:4" x14ac:dyDescent="0.35">
      <c r="A254" s="79" t="s">
        <v>130</v>
      </c>
      <c r="B254" t="s">
        <v>4523</v>
      </c>
      <c r="C254" s="81">
        <v>7418</v>
      </c>
      <c r="D254" s="53">
        <v>45292</v>
      </c>
    </row>
    <row r="255" spans="1:4" x14ac:dyDescent="0.35">
      <c r="A255" s="79" t="s">
        <v>130</v>
      </c>
      <c r="B255" t="s">
        <v>4523</v>
      </c>
      <c r="C255" s="81">
        <v>6875</v>
      </c>
      <c r="D255" s="53">
        <v>45658</v>
      </c>
    </row>
    <row r="256" spans="1:4" x14ac:dyDescent="0.35">
      <c r="A256" s="79" t="s">
        <v>130</v>
      </c>
      <c r="B256" t="s">
        <v>4524</v>
      </c>
      <c r="C256" s="81">
        <v>6000</v>
      </c>
      <c r="D256" s="53">
        <v>44562</v>
      </c>
    </row>
    <row r="257" spans="1:4" x14ac:dyDescent="0.35">
      <c r="A257" s="79" t="s">
        <v>130</v>
      </c>
      <c r="B257" t="s">
        <v>4524</v>
      </c>
      <c r="C257" s="81">
        <v>6000</v>
      </c>
      <c r="D257" s="53">
        <v>44927</v>
      </c>
    </row>
    <row r="258" spans="1:4" x14ac:dyDescent="0.35">
      <c r="A258" s="79" t="s">
        <v>130</v>
      </c>
      <c r="B258" t="s">
        <v>4524</v>
      </c>
      <c r="C258" s="81">
        <v>6000</v>
      </c>
      <c r="D258" s="53">
        <v>45292</v>
      </c>
    </row>
    <row r="259" spans="1:4" x14ac:dyDescent="0.35">
      <c r="A259" s="79" t="s">
        <v>130</v>
      </c>
      <c r="B259" t="s">
        <v>4524</v>
      </c>
      <c r="C259" s="81">
        <v>6000</v>
      </c>
      <c r="D259" s="53">
        <v>45658</v>
      </c>
    </row>
    <row r="260" spans="1:4" x14ac:dyDescent="0.35">
      <c r="A260" s="79" t="s">
        <v>130</v>
      </c>
      <c r="B260" t="s">
        <v>4525</v>
      </c>
      <c r="C260" s="81">
        <v>280</v>
      </c>
      <c r="D260" s="53">
        <v>44562</v>
      </c>
    </row>
    <row r="261" spans="1:4" x14ac:dyDescent="0.35">
      <c r="A261" s="79" t="s">
        <v>130</v>
      </c>
      <c r="B261" t="s">
        <v>4525</v>
      </c>
      <c r="C261" s="81">
        <v>280</v>
      </c>
      <c r="D261" s="53">
        <v>44927</v>
      </c>
    </row>
    <row r="262" spans="1:4" x14ac:dyDescent="0.35">
      <c r="A262" s="79" t="s">
        <v>130</v>
      </c>
      <c r="B262" t="s">
        <v>4525</v>
      </c>
      <c r="C262" s="81">
        <v>280</v>
      </c>
      <c r="D262" s="53">
        <v>45292</v>
      </c>
    </row>
    <row r="263" spans="1:4" x14ac:dyDescent="0.35">
      <c r="A263" s="79" t="s">
        <v>130</v>
      </c>
      <c r="B263" t="s">
        <v>4525</v>
      </c>
      <c r="C263" s="81">
        <v>280</v>
      </c>
      <c r="D263" s="53">
        <v>45658</v>
      </c>
    </row>
    <row r="264" spans="1:4" x14ac:dyDescent="0.35">
      <c r="A264" s="46"/>
      <c r="C264" s="81"/>
      <c r="D264" s="53"/>
    </row>
    <row r="265" spans="1:4" x14ac:dyDescent="0.35">
      <c r="A265" s="46"/>
      <c r="C265" s="81"/>
      <c r="D265" s="53"/>
    </row>
    <row r="266" spans="1:4" x14ac:dyDescent="0.35">
      <c r="A266" s="46"/>
      <c r="C266" s="81"/>
      <c r="D266" s="53"/>
    </row>
    <row r="267" spans="1:4" x14ac:dyDescent="0.35">
      <c r="A267" s="46"/>
      <c r="C267" s="81"/>
      <c r="D267" s="53"/>
    </row>
    <row r="268" spans="1:4" x14ac:dyDescent="0.35">
      <c r="A268" s="46"/>
      <c r="C268" s="81"/>
      <c r="D268" s="53"/>
    </row>
    <row r="269" spans="1:4" x14ac:dyDescent="0.35">
      <c r="A269" s="46"/>
      <c r="C269" s="81"/>
      <c r="D269" s="53"/>
    </row>
    <row r="270" spans="1:4" x14ac:dyDescent="0.35">
      <c r="A270" s="46"/>
      <c r="C270" s="81"/>
      <c r="D270" s="53"/>
    </row>
    <row r="271" spans="1:4" x14ac:dyDescent="0.35">
      <c r="A271" s="46"/>
      <c r="C271" s="81"/>
      <c r="D271" s="53"/>
    </row>
    <row r="272" spans="1:4" x14ac:dyDescent="0.35">
      <c r="A272" s="46"/>
      <c r="D272" s="53"/>
    </row>
    <row r="273" spans="1:4" x14ac:dyDescent="0.35">
      <c r="A273" s="46"/>
      <c r="D273" s="53"/>
    </row>
    <row r="274" spans="1:4" x14ac:dyDescent="0.35">
      <c r="A274" s="46"/>
      <c r="D274" s="53"/>
    </row>
    <row r="275" spans="1:4" x14ac:dyDescent="0.35">
      <c r="A275" s="46"/>
      <c r="D275" s="53"/>
    </row>
    <row r="276" spans="1:4" x14ac:dyDescent="0.35">
      <c r="A276" s="46"/>
      <c r="D276" s="53"/>
    </row>
    <row r="277" spans="1:4" x14ac:dyDescent="0.35">
      <c r="A277" s="46"/>
      <c r="D277" s="53"/>
    </row>
    <row r="278" spans="1:4" x14ac:dyDescent="0.35">
      <c r="A278" s="46"/>
      <c r="D278" s="53"/>
    </row>
    <row r="279" spans="1:4" x14ac:dyDescent="0.35">
      <c r="A279" s="46"/>
      <c r="D279" s="53"/>
    </row>
    <row r="280" spans="1:4" x14ac:dyDescent="0.35">
      <c r="A280" s="46"/>
    </row>
  </sheetData>
  <autoFilter ref="A1:D239" xr:uid="{00000000-0009-0000-0000-000009000000}"/>
  <pageMargins left="0.511811024" right="0.511811024" top="0.78740157499999996" bottom="0.78740157499999996" header="0.31496062000000002" footer="0.31496062000000002"/>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21"/>
  <sheetViews>
    <sheetView workbookViewId="0">
      <selection activeCell="C100" sqref="C100"/>
    </sheetView>
  </sheetViews>
  <sheetFormatPr defaultRowHeight="14.5" x14ac:dyDescent="0.35"/>
  <cols>
    <col min="3" max="3" width="129.1796875" bestFit="1" customWidth="1"/>
    <col min="4" max="4" width="10.54296875" bestFit="1" customWidth="1"/>
    <col min="5" max="5" width="16.453125" bestFit="1" customWidth="1"/>
    <col min="6" max="6" width="10.54296875" bestFit="1" customWidth="1"/>
  </cols>
  <sheetData>
    <row r="1" spans="1:9" x14ac:dyDescent="0.35">
      <c r="A1" t="s">
        <v>1264</v>
      </c>
      <c r="B1" t="s">
        <v>4526</v>
      </c>
      <c r="C1" t="s">
        <v>4527</v>
      </c>
      <c r="D1" t="s">
        <v>4528</v>
      </c>
      <c r="E1" t="s">
        <v>4477</v>
      </c>
      <c r="F1" t="s">
        <v>4478</v>
      </c>
      <c r="G1" t="s">
        <v>1272</v>
      </c>
      <c r="H1" t="s">
        <v>1274</v>
      </c>
      <c r="I1" t="s">
        <v>4529</v>
      </c>
    </row>
    <row r="2" spans="1:9" x14ac:dyDescent="0.35">
      <c r="B2" s="81" t="s">
        <v>4123</v>
      </c>
      <c r="C2" t="s">
        <v>1728</v>
      </c>
      <c r="D2">
        <v>0</v>
      </c>
      <c r="E2" s="53">
        <v>44562</v>
      </c>
      <c r="F2" s="53">
        <v>46022</v>
      </c>
      <c r="I2" t="s">
        <v>1441</v>
      </c>
    </row>
    <row r="3" spans="1:9" x14ac:dyDescent="0.35">
      <c r="B3" s="81" t="s">
        <v>4123</v>
      </c>
      <c r="C3" t="s">
        <v>1584</v>
      </c>
      <c r="D3">
        <v>1627.5</v>
      </c>
      <c r="E3" s="53">
        <v>44562</v>
      </c>
      <c r="F3" s="53">
        <v>45291</v>
      </c>
      <c r="I3" t="s">
        <v>1441</v>
      </c>
    </row>
    <row r="4" spans="1:9" x14ac:dyDescent="0.35">
      <c r="B4" s="81" t="s">
        <v>4123</v>
      </c>
      <c r="C4" t="s">
        <v>1584</v>
      </c>
      <c r="D4">
        <v>0</v>
      </c>
      <c r="E4" s="53">
        <v>45292</v>
      </c>
      <c r="F4" s="53">
        <v>46022</v>
      </c>
      <c r="I4" t="s">
        <v>1441</v>
      </c>
    </row>
    <row r="5" spans="1:9" x14ac:dyDescent="0.35">
      <c r="B5" s="81" t="s">
        <v>4123</v>
      </c>
      <c r="C5" t="s">
        <v>1732</v>
      </c>
      <c r="D5">
        <v>1450</v>
      </c>
      <c r="E5" s="53">
        <v>44562</v>
      </c>
      <c r="F5" s="53">
        <v>45291</v>
      </c>
      <c r="I5" t="s">
        <v>1441</v>
      </c>
    </row>
    <row r="6" spans="1:9" x14ac:dyDescent="0.35">
      <c r="B6" s="81" t="s">
        <v>4123</v>
      </c>
      <c r="C6" t="s">
        <v>1732</v>
      </c>
      <c r="D6">
        <v>0</v>
      </c>
      <c r="E6" s="53">
        <v>45292</v>
      </c>
      <c r="F6" s="53">
        <v>46022</v>
      </c>
      <c r="I6" t="s">
        <v>1381</v>
      </c>
    </row>
    <row r="7" spans="1:9" x14ac:dyDescent="0.35">
      <c r="B7" s="81" t="s">
        <v>4123</v>
      </c>
      <c r="C7" t="s">
        <v>1733</v>
      </c>
      <c r="D7">
        <v>94.2</v>
      </c>
      <c r="E7" s="53">
        <v>44562</v>
      </c>
      <c r="F7" s="53">
        <v>46022</v>
      </c>
      <c r="I7" t="s">
        <v>1381</v>
      </c>
    </row>
    <row r="8" spans="1:9" x14ac:dyDescent="0.35">
      <c r="B8" s="81" t="s">
        <v>4123</v>
      </c>
      <c r="C8" t="s">
        <v>1585</v>
      </c>
      <c r="D8">
        <v>50</v>
      </c>
      <c r="E8" s="53">
        <v>44562</v>
      </c>
      <c r="F8" s="53">
        <v>44926</v>
      </c>
      <c r="I8" t="s">
        <v>1381</v>
      </c>
    </row>
    <row r="9" spans="1:9" x14ac:dyDescent="0.35">
      <c r="B9" s="81" t="s">
        <v>4123</v>
      </c>
      <c r="C9" t="s">
        <v>1585</v>
      </c>
      <c r="D9">
        <v>0</v>
      </c>
      <c r="E9" s="53">
        <v>44927</v>
      </c>
      <c r="F9" s="53">
        <v>46022</v>
      </c>
      <c r="I9" t="s">
        <v>1381</v>
      </c>
    </row>
    <row r="10" spans="1:9" x14ac:dyDescent="0.35">
      <c r="B10" s="81" t="s">
        <v>4123</v>
      </c>
      <c r="C10" t="s">
        <v>1586</v>
      </c>
      <c r="D10">
        <v>0</v>
      </c>
      <c r="E10" s="53">
        <v>44562</v>
      </c>
      <c r="F10" s="53">
        <v>46022</v>
      </c>
      <c r="I10" t="s">
        <v>1352</v>
      </c>
    </row>
    <row r="11" spans="1:9" x14ac:dyDescent="0.35">
      <c r="B11" s="81" t="s">
        <v>4123</v>
      </c>
      <c r="C11" t="s">
        <v>1587</v>
      </c>
      <c r="D11">
        <v>2150</v>
      </c>
      <c r="E11" s="53">
        <v>44562</v>
      </c>
      <c r="F11" s="53">
        <v>45291</v>
      </c>
      <c r="I11" t="s">
        <v>4491</v>
      </c>
    </row>
    <row r="12" spans="1:9" x14ac:dyDescent="0.35">
      <c r="B12" s="81" t="s">
        <v>4123</v>
      </c>
      <c r="C12" t="s">
        <v>1587</v>
      </c>
      <c r="D12">
        <v>0</v>
      </c>
      <c r="E12" s="53">
        <v>45292</v>
      </c>
      <c r="F12" s="53">
        <v>46022</v>
      </c>
      <c r="I12" t="s">
        <v>4491</v>
      </c>
    </row>
    <row r="13" spans="1:9" x14ac:dyDescent="0.35">
      <c r="B13" s="81" t="s">
        <v>4123</v>
      </c>
      <c r="C13" t="s">
        <v>1588</v>
      </c>
      <c r="D13">
        <v>0</v>
      </c>
      <c r="E13" s="53">
        <v>44562</v>
      </c>
      <c r="F13" s="53">
        <v>46022</v>
      </c>
      <c r="I13" t="s">
        <v>1350</v>
      </c>
    </row>
    <row r="14" spans="1:9" x14ac:dyDescent="0.35">
      <c r="B14" s="81" t="s">
        <v>4123</v>
      </c>
      <c r="C14" t="s">
        <v>1589</v>
      </c>
      <c r="D14">
        <v>80</v>
      </c>
      <c r="E14" s="53">
        <v>44562</v>
      </c>
      <c r="F14" s="53">
        <v>45291</v>
      </c>
      <c r="I14" t="s">
        <v>1348</v>
      </c>
    </row>
    <row r="15" spans="1:9" x14ac:dyDescent="0.35">
      <c r="B15" s="81" t="s">
        <v>4123</v>
      </c>
      <c r="C15" t="s">
        <v>1589</v>
      </c>
      <c r="D15">
        <v>0</v>
      </c>
      <c r="E15" s="53">
        <v>45292</v>
      </c>
      <c r="F15" s="53">
        <v>46022</v>
      </c>
      <c r="I15" t="s">
        <v>1348</v>
      </c>
    </row>
    <row r="16" spans="1:9" x14ac:dyDescent="0.35">
      <c r="B16" s="81" t="s">
        <v>4123</v>
      </c>
      <c r="C16" t="s">
        <v>4530</v>
      </c>
      <c r="D16">
        <v>436.9</v>
      </c>
      <c r="E16" s="53">
        <v>44562</v>
      </c>
      <c r="F16" s="53">
        <v>44926</v>
      </c>
      <c r="I16" t="s">
        <v>1513</v>
      </c>
    </row>
    <row r="17" spans="2:9" x14ac:dyDescent="0.35">
      <c r="B17" s="81" t="s">
        <v>4123</v>
      </c>
      <c r="C17" t="s">
        <v>4530</v>
      </c>
      <c r="D17">
        <v>298.60000000000002</v>
      </c>
      <c r="E17" s="53">
        <v>44927</v>
      </c>
      <c r="F17" s="53">
        <v>45291</v>
      </c>
      <c r="I17" t="s">
        <v>1513</v>
      </c>
    </row>
    <row r="18" spans="2:9" x14ac:dyDescent="0.35">
      <c r="B18" s="81" t="s">
        <v>4123</v>
      </c>
      <c r="C18" t="s">
        <v>4530</v>
      </c>
      <c r="D18">
        <v>0</v>
      </c>
      <c r="E18" s="53">
        <v>45292</v>
      </c>
      <c r="F18" s="53">
        <v>46022</v>
      </c>
      <c r="I18" t="s">
        <v>1513</v>
      </c>
    </row>
    <row r="19" spans="2:9" x14ac:dyDescent="0.35">
      <c r="B19" s="81" t="s">
        <v>4123</v>
      </c>
      <c r="C19" t="s">
        <v>1590</v>
      </c>
      <c r="D19">
        <v>353.1</v>
      </c>
      <c r="E19" s="53">
        <v>44562</v>
      </c>
      <c r="F19" s="53">
        <v>44926</v>
      </c>
      <c r="I19" t="s">
        <v>1326</v>
      </c>
    </row>
    <row r="20" spans="2:9" x14ac:dyDescent="0.35">
      <c r="B20" s="81" t="s">
        <v>4123</v>
      </c>
      <c r="C20" t="s">
        <v>1590</v>
      </c>
      <c r="D20">
        <v>241.4</v>
      </c>
      <c r="E20" s="53">
        <v>44927</v>
      </c>
      <c r="F20" s="53">
        <v>45291</v>
      </c>
      <c r="I20" t="s">
        <v>1326</v>
      </c>
    </row>
    <row r="21" spans="2:9" x14ac:dyDescent="0.35">
      <c r="B21" s="81" t="s">
        <v>4123</v>
      </c>
      <c r="C21" t="s">
        <v>1590</v>
      </c>
      <c r="D21">
        <v>0</v>
      </c>
      <c r="E21" s="53">
        <v>45292</v>
      </c>
      <c r="F21" s="53">
        <v>46022</v>
      </c>
      <c r="I21" t="s">
        <v>1326</v>
      </c>
    </row>
    <row r="22" spans="2:9" x14ac:dyDescent="0.35">
      <c r="B22" s="81" t="s">
        <v>4123</v>
      </c>
      <c r="C22" t="s">
        <v>1723</v>
      </c>
      <c r="D22">
        <v>1390.1</v>
      </c>
      <c r="E22" s="53">
        <v>44562</v>
      </c>
      <c r="F22" s="53">
        <v>46022</v>
      </c>
      <c r="I22" t="s">
        <v>1326</v>
      </c>
    </row>
    <row r="23" spans="2:9" x14ac:dyDescent="0.35">
      <c r="B23" s="81" t="s">
        <v>4123</v>
      </c>
      <c r="C23" t="s">
        <v>1591</v>
      </c>
      <c r="D23" s="138">
        <v>2257.5</v>
      </c>
      <c r="E23" s="53">
        <v>44562</v>
      </c>
      <c r="F23" s="53">
        <v>45657</v>
      </c>
      <c r="I23" t="s">
        <v>1326</v>
      </c>
    </row>
    <row r="24" spans="2:9" x14ac:dyDescent="0.35">
      <c r="B24" s="81" t="s">
        <v>4123</v>
      </c>
      <c r="C24" t="s">
        <v>1591</v>
      </c>
      <c r="D24">
        <v>0</v>
      </c>
      <c r="E24" s="53">
        <v>45658</v>
      </c>
      <c r="F24" s="53">
        <v>46022</v>
      </c>
      <c r="I24" t="s">
        <v>1326</v>
      </c>
    </row>
    <row r="25" spans="2:9" x14ac:dyDescent="0.35">
      <c r="B25" s="81" t="s">
        <v>4123</v>
      </c>
      <c r="C25" t="s">
        <v>1592</v>
      </c>
      <c r="D25">
        <v>0</v>
      </c>
      <c r="E25" s="53">
        <v>44562</v>
      </c>
      <c r="F25" s="53">
        <v>46022</v>
      </c>
      <c r="I25" t="s">
        <v>1331</v>
      </c>
    </row>
    <row r="26" spans="2:9" x14ac:dyDescent="0.35">
      <c r="B26" s="81" t="s">
        <v>4123</v>
      </c>
      <c r="C26" t="s">
        <v>1593</v>
      </c>
      <c r="D26">
        <v>0</v>
      </c>
      <c r="E26" s="53">
        <v>44562</v>
      </c>
      <c r="F26" s="53">
        <v>46022</v>
      </c>
      <c r="I26" t="s">
        <v>1331</v>
      </c>
    </row>
    <row r="27" spans="2:9" x14ac:dyDescent="0.35">
      <c r="B27" s="81" t="s">
        <v>4123</v>
      </c>
      <c r="C27" t="s">
        <v>1594</v>
      </c>
      <c r="D27">
        <v>15</v>
      </c>
      <c r="E27" s="53">
        <v>44562</v>
      </c>
      <c r="F27" s="53">
        <v>44926</v>
      </c>
      <c r="I27" t="s">
        <v>1313</v>
      </c>
    </row>
    <row r="28" spans="2:9" x14ac:dyDescent="0.35">
      <c r="B28" s="81" t="s">
        <v>4123</v>
      </c>
      <c r="C28" t="s">
        <v>1594</v>
      </c>
      <c r="D28">
        <v>0</v>
      </c>
      <c r="E28" s="53">
        <v>44927</v>
      </c>
      <c r="F28" s="53">
        <v>46022</v>
      </c>
      <c r="I28" t="s">
        <v>1313</v>
      </c>
    </row>
    <row r="29" spans="2:9" x14ac:dyDescent="0.35">
      <c r="B29" s="81" t="s">
        <v>4123</v>
      </c>
      <c r="C29" t="s">
        <v>4531</v>
      </c>
      <c r="D29">
        <v>0</v>
      </c>
      <c r="E29" s="53">
        <v>44562</v>
      </c>
      <c r="F29" s="53">
        <v>46022</v>
      </c>
      <c r="I29" t="s">
        <v>1313</v>
      </c>
    </row>
    <row r="30" spans="2:9" x14ac:dyDescent="0.35">
      <c r="B30" s="81" t="s">
        <v>4123</v>
      </c>
      <c r="C30" t="s">
        <v>1787</v>
      </c>
      <c r="D30">
        <v>0</v>
      </c>
      <c r="E30" s="53">
        <v>44562</v>
      </c>
      <c r="F30" s="53">
        <v>46022</v>
      </c>
      <c r="I30" t="s">
        <v>1313</v>
      </c>
    </row>
    <row r="31" spans="2:9" x14ac:dyDescent="0.35">
      <c r="B31" s="81" t="s">
        <v>4123</v>
      </c>
      <c r="C31" t="s">
        <v>1788</v>
      </c>
      <c r="D31">
        <v>20</v>
      </c>
      <c r="E31" s="53">
        <v>44562</v>
      </c>
      <c r="F31" s="53">
        <v>44926</v>
      </c>
      <c r="I31" t="s">
        <v>1335</v>
      </c>
    </row>
    <row r="32" spans="2:9" x14ac:dyDescent="0.35">
      <c r="B32" s="81" t="s">
        <v>4123</v>
      </c>
      <c r="C32" t="s">
        <v>1788</v>
      </c>
      <c r="D32">
        <v>0</v>
      </c>
      <c r="E32" s="53">
        <v>44927</v>
      </c>
      <c r="F32" s="53">
        <v>46022</v>
      </c>
      <c r="I32" t="s">
        <v>1335</v>
      </c>
    </row>
    <row r="33" spans="2:9" x14ac:dyDescent="0.35">
      <c r="B33" s="81" t="s">
        <v>4123</v>
      </c>
      <c r="C33" t="s">
        <v>1789</v>
      </c>
      <c r="D33">
        <v>0</v>
      </c>
      <c r="E33" s="53">
        <v>44562</v>
      </c>
      <c r="F33" s="53">
        <v>46022</v>
      </c>
      <c r="I33" t="s">
        <v>1335</v>
      </c>
    </row>
    <row r="34" spans="2:9" x14ac:dyDescent="0.35">
      <c r="B34" s="81" t="s">
        <v>4123</v>
      </c>
      <c r="C34" t="s">
        <v>1790</v>
      </c>
      <c r="D34">
        <v>0</v>
      </c>
      <c r="E34" s="53">
        <v>44562</v>
      </c>
      <c r="F34" s="53">
        <v>46022</v>
      </c>
      <c r="I34" t="s">
        <v>1311</v>
      </c>
    </row>
    <row r="35" spans="2:9" x14ac:dyDescent="0.35">
      <c r="B35" s="81" t="s">
        <v>4123</v>
      </c>
      <c r="C35" t="s">
        <v>4532</v>
      </c>
      <c r="D35">
        <v>0</v>
      </c>
      <c r="E35" s="53">
        <v>44562</v>
      </c>
      <c r="F35" s="53">
        <v>46022</v>
      </c>
      <c r="I35" t="s">
        <v>1311</v>
      </c>
    </row>
    <row r="36" spans="2:9" x14ac:dyDescent="0.35">
      <c r="B36" s="81" t="s">
        <v>4123</v>
      </c>
      <c r="C36" t="s">
        <v>1791</v>
      </c>
      <c r="D36">
        <v>10</v>
      </c>
      <c r="E36" s="53">
        <v>44562</v>
      </c>
      <c r="F36" s="53">
        <v>44926</v>
      </c>
      <c r="I36" t="s">
        <v>1311</v>
      </c>
    </row>
    <row r="37" spans="2:9" x14ac:dyDescent="0.35">
      <c r="B37" s="81" t="s">
        <v>4123</v>
      </c>
      <c r="C37" t="s">
        <v>1791</v>
      </c>
      <c r="D37">
        <v>0</v>
      </c>
      <c r="E37" s="53">
        <v>44927</v>
      </c>
      <c r="F37" s="53">
        <v>46022</v>
      </c>
      <c r="I37" t="s">
        <v>1311</v>
      </c>
    </row>
    <row r="38" spans="2:9" x14ac:dyDescent="0.35">
      <c r="B38" s="81" t="s">
        <v>4123</v>
      </c>
      <c r="C38" t="s">
        <v>1792</v>
      </c>
      <c r="D38">
        <v>0</v>
      </c>
      <c r="E38" s="53">
        <v>44562</v>
      </c>
      <c r="F38" s="53">
        <v>46022</v>
      </c>
      <c r="I38" t="s">
        <v>1329</v>
      </c>
    </row>
    <row r="39" spans="2:9" x14ac:dyDescent="0.35">
      <c r="B39" s="81" t="s">
        <v>4123</v>
      </c>
      <c r="C39" t="s">
        <v>1793</v>
      </c>
      <c r="D39">
        <v>0</v>
      </c>
      <c r="E39" s="53">
        <v>44562</v>
      </c>
      <c r="F39" s="53">
        <v>46022</v>
      </c>
      <c r="I39" t="s">
        <v>1338</v>
      </c>
    </row>
    <row r="40" spans="2:9" x14ac:dyDescent="0.35">
      <c r="B40" s="81" t="s">
        <v>4123</v>
      </c>
      <c r="C40" t="s">
        <v>1794</v>
      </c>
      <c r="D40">
        <v>0</v>
      </c>
      <c r="E40" s="53">
        <v>44562</v>
      </c>
      <c r="F40" s="53">
        <v>46022</v>
      </c>
      <c r="I40" t="s">
        <v>1338</v>
      </c>
    </row>
    <row r="41" spans="2:9" x14ac:dyDescent="0.35">
      <c r="B41" s="81" t="s">
        <v>4123</v>
      </c>
      <c r="C41" t="s">
        <v>1795</v>
      </c>
      <c r="D41">
        <v>1400</v>
      </c>
      <c r="E41" s="53">
        <v>44562</v>
      </c>
      <c r="F41" s="53">
        <v>46022</v>
      </c>
      <c r="I41" t="s">
        <v>1338</v>
      </c>
    </row>
    <row r="42" spans="2:9" x14ac:dyDescent="0.35">
      <c r="B42" s="81" t="s">
        <v>4123</v>
      </c>
      <c r="C42" t="s">
        <v>1796</v>
      </c>
      <c r="D42">
        <v>1250</v>
      </c>
      <c r="E42" s="53">
        <v>44562</v>
      </c>
      <c r="F42" s="53">
        <v>46022</v>
      </c>
      <c r="I42" t="s">
        <v>1338</v>
      </c>
    </row>
    <row r="43" spans="2:9" x14ac:dyDescent="0.35">
      <c r="B43" s="81" t="s">
        <v>4123</v>
      </c>
      <c r="C43" t="s">
        <v>1797</v>
      </c>
      <c r="D43">
        <v>0</v>
      </c>
      <c r="E43" s="53">
        <v>44562</v>
      </c>
      <c r="F43" s="53">
        <v>46022</v>
      </c>
      <c r="I43" t="s">
        <v>1333</v>
      </c>
    </row>
    <row r="44" spans="2:9" x14ac:dyDescent="0.35">
      <c r="B44" s="81" t="s">
        <v>4123</v>
      </c>
      <c r="C44" t="s">
        <v>1798</v>
      </c>
      <c r="D44">
        <v>0</v>
      </c>
      <c r="E44" s="53">
        <v>44562</v>
      </c>
      <c r="F44" s="53">
        <v>46022</v>
      </c>
      <c r="I44" t="s">
        <v>1466</v>
      </c>
    </row>
    <row r="45" spans="2:9" x14ac:dyDescent="0.35">
      <c r="B45" s="81" t="s">
        <v>4123</v>
      </c>
      <c r="C45" t="s">
        <v>1799</v>
      </c>
      <c r="D45">
        <v>1100</v>
      </c>
      <c r="E45" s="53">
        <v>44562</v>
      </c>
      <c r="F45" s="53">
        <v>46022</v>
      </c>
      <c r="I45" t="s">
        <v>1469</v>
      </c>
    </row>
    <row r="46" spans="2:9" x14ac:dyDescent="0.35">
      <c r="B46" s="81" t="s">
        <v>4123</v>
      </c>
      <c r="C46" t="s">
        <v>1800</v>
      </c>
      <c r="D46">
        <v>0</v>
      </c>
      <c r="E46" s="53">
        <v>44562</v>
      </c>
      <c r="F46" s="53">
        <v>46022</v>
      </c>
      <c r="I46" t="s">
        <v>1469</v>
      </c>
    </row>
    <row r="47" spans="2:9" x14ac:dyDescent="0.35">
      <c r="B47" s="81" t="s">
        <v>4123</v>
      </c>
      <c r="C47" t="s">
        <v>1801</v>
      </c>
      <c r="D47">
        <v>0</v>
      </c>
      <c r="E47" s="53">
        <v>44562</v>
      </c>
      <c r="F47" s="53">
        <v>46022</v>
      </c>
      <c r="I47" t="s">
        <v>4492</v>
      </c>
    </row>
    <row r="48" spans="2:9" x14ac:dyDescent="0.35">
      <c r="B48" s="81" t="s">
        <v>4123</v>
      </c>
      <c r="C48" t="s">
        <v>1802</v>
      </c>
      <c r="D48">
        <v>0</v>
      </c>
      <c r="E48" s="53">
        <v>44562</v>
      </c>
      <c r="F48" s="53">
        <v>46022</v>
      </c>
    </row>
    <row r="49" spans="2:9" x14ac:dyDescent="0.35">
      <c r="B49" s="81" t="s">
        <v>4123</v>
      </c>
      <c r="C49" t="s">
        <v>1803</v>
      </c>
      <c r="D49">
        <v>5500</v>
      </c>
      <c r="E49" s="53">
        <v>44562</v>
      </c>
      <c r="F49" s="53">
        <v>46022</v>
      </c>
      <c r="I49" t="s">
        <v>4494</v>
      </c>
    </row>
    <row r="50" spans="2:9" x14ac:dyDescent="0.35">
      <c r="B50" s="81" t="s">
        <v>4123</v>
      </c>
      <c r="C50" t="s">
        <v>1804</v>
      </c>
      <c r="D50">
        <v>180.6</v>
      </c>
      <c r="E50" s="53">
        <v>44562</v>
      </c>
      <c r="F50" s="53">
        <v>46022</v>
      </c>
      <c r="I50" t="s">
        <v>4494</v>
      </c>
    </row>
    <row r="51" spans="2:9" x14ac:dyDescent="0.35">
      <c r="B51" s="81" t="s">
        <v>4123</v>
      </c>
      <c r="C51" t="s">
        <v>4533</v>
      </c>
      <c r="D51">
        <v>8963.4</v>
      </c>
      <c r="E51" s="53">
        <v>44562</v>
      </c>
      <c r="F51" s="53">
        <v>45291</v>
      </c>
    </row>
    <row r="52" spans="2:9" x14ac:dyDescent="0.35">
      <c r="B52" s="81" t="s">
        <v>4123</v>
      </c>
      <c r="C52" t="s">
        <v>4533</v>
      </c>
      <c r="D52" s="138">
        <v>6104.8</v>
      </c>
      <c r="E52" s="53">
        <v>45292</v>
      </c>
      <c r="F52" s="53">
        <v>45657</v>
      </c>
    </row>
    <row r="53" spans="2:9" x14ac:dyDescent="0.35">
      <c r="B53" s="81" t="s">
        <v>4123</v>
      </c>
      <c r="C53" t="s">
        <v>4533</v>
      </c>
      <c r="D53" s="138">
        <v>6264.8</v>
      </c>
      <c r="E53" s="53">
        <v>45658</v>
      </c>
      <c r="F53" s="53">
        <v>46022</v>
      </c>
    </row>
    <row r="54" spans="2:9" x14ac:dyDescent="0.35">
      <c r="B54" s="81" t="s">
        <v>4123</v>
      </c>
      <c r="C54" t="s">
        <v>1805</v>
      </c>
      <c r="D54">
        <v>392.2</v>
      </c>
      <c r="E54" s="53">
        <v>44562</v>
      </c>
      <c r="F54" s="53">
        <v>44926</v>
      </c>
    </row>
    <row r="55" spans="2:9" x14ac:dyDescent="0.35">
      <c r="B55" s="81" t="s">
        <v>4123</v>
      </c>
      <c r="C55" t="s">
        <v>1805</v>
      </c>
      <c r="D55">
        <v>141.4</v>
      </c>
      <c r="E55" s="53">
        <v>44927</v>
      </c>
      <c r="F55" s="53">
        <v>45291</v>
      </c>
    </row>
    <row r="56" spans="2:9" x14ac:dyDescent="0.35">
      <c r="B56" s="81" t="s">
        <v>4123</v>
      </c>
      <c r="C56" t="s">
        <v>1805</v>
      </c>
      <c r="D56">
        <v>103.6</v>
      </c>
      <c r="E56" s="53">
        <v>45292</v>
      </c>
      <c r="F56" s="53">
        <v>45657</v>
      </c>
    </row>
    <row r="57" spans="2:9" x14ac:dyDescent="0.35">
      <c r="B57" s="81" t="s">
        <v>4123</v>
      </c>
      <c r="C57" t="s">
        <v>1805</v>
      </c>
      <c r="D57">
        <v>127.6</v>
      </c>
      <c r="E57" s="53">
        <v>45658</v>
      </c>
      <c r="F57" s="53">
        <v>46022</v>
      </c>
    </row>
    <row r="58" spans="2:9" x14ac:dyDescent="0.35">
      <c r="B58" s="81" t="s">
        <v>4123</v>
      </c>
      <c r="C58" t="s">
        <v>4497</v>
      </c>
      <c r="D58" s="138">
        <v>2141.1999999999998</v>
      </c>
      <c r="E58" s="53">
        <v>44562</v>
      </c>
      <c r="F58" s="53">
        <v>44926</v>
      </c>
    </row>
    <row r="59" spans="2:9" x14ac:dyDescent="0.35">
      <c r="B59" s="81" t="s">
        <v>4123</v>
      </c>
      <c r="C59" t="s">
        <v>4497</v>
      </c>
      <c r="D59" s="138">
        <v>2129.1999999999998</v>
      </c>
      <c r="E59" s="53">
        <v>44927</v>
      </c>
      <c r="F59" s="53">
        <v>45291</v>
      </c>
    </row>
    <row r="60" spans="2:9" x14ac:dyDescent="0.35">
      <c r="B60" s="81" t="s">
        <v>4123</v>
      </c>
      <c r="C60" t="s">
        <v>4497</v>
      </c>
      <c r="D60" s="138">
        <v>2932.9</v>
      </c>
      <c r="E60" s="53">
        <v>45292</v>
      </c>
      <c r="F60" s="53">
        <v>45657</v>
      </c>
    </row>
    <row r="61" spans="2:9" x14ac:dyDescent="0.35">
      <c r="B61" s="81" t="s">
        <v>4123</v>
      </c>
      <c r="C61" t="s">
        <v>4497</v>
      </c>
      <c r="D61" s="138">
        <v>3308.8</v>
      </c>
      <c r="E61" s="53">
        <v>45658</v>
      </c>
      <c r="F61" s="53">
        <v>46022</v>
      </c>
    </row>
    <row r="62" spans="2:9" x14ac:dyDescent="0.35">
      <c r="B62" s="81" t="s">
        <v>4123</v>
      </c>
      <c r="C62" t="s">
        <v>1807</v>
      </c>
      <c r="D62" s="138">
        <v>0</v>
      </c>
      <c r="E62" s="53">
        <v>44562</v>
      </c>
      <c r="F62" s="53">
        <v>45291</v>
      </c>
    </row>
    <row r="63" spans="2:9" x14ac:dyDescent="0.35">
      <c r="B63" s="81" t="s">
        <v>4123</v>
      </c>
      <c r="C63" t="s">
        <v>1807</v>
      </c>
      <c r="D63" s="138">
        <v>10300</v>
      </c>
      <c r="E63" s="53">
        <v>45292</v>
      </c>
      <c r="F63" s="53">
        <v>46022</v>
      </c>
    </row>
    <row r="64" spans="2:9" x14ac:dyDescent="0.35">
      <c r="B64" s="81" t="s">
        <v>4123</v>
      </c>
      <c r="C64" t="s">
        <v>4498</v>
      </c>
      <c r="D64" s="138">
        <v>0</v>
      </c>
      <c r="E64" s="53">
        <v>44562</v>
      </c>
      <c r="F64" s="53">
        <v>46022</v>
      </c>
    </row>
    <row r="65" spans="2:6" x14ac:dyDescent="0.35">
      <c r="B65" s="81" t="s">
        <v>4123</v>
      </c>
      <c r="C65" t="s">
        <v>1809</v>
      </c>
      <c r="D65" s="138">
        <v>0</v>
      </c>
      <c r="E65" s="53">
        <v>44562</v>
      </c>
      <c r="F65" s="53">
        <v>45291</v>
      </c>
    </row>
    <row r="66" spans="2:6" x14ac:dyDescent="0.35">
      <c r="B66" s="81" t="s">
        <v>4123</v>
      </c>
      <c r="C66" t="s">
        <v>1809</v>
      </c>
      <c r="D66" s="138">
        <v>6000</v>
      </c>
      <c r="E66" s="53">
        <v>45292</v>
      </c>
      <c r="F66" s="53">
        <v>46022</v>
      </c>
    </row>
    <row r="67" spans="2:6" x14ac:dyDescent="0.35">
      <c r="B67" s="81" t="s">
        <v>4123</v>
      </c>
      <c r="C67" t="s">
        <v>1810</v>
      </c>
      <c r="D67" s="138">
        <v>0</v>
      </c>
      <c r="E67" s="53">
        <v>44562</v>
      </c>
      <c r="F67" s="53">
        <v>46022</v>
      </c>
    </row>
    <row r="68" spans="2:6" x14ac:dyDescent="0.35">
      <c r="B68" s="81" t="s">
        <v>4123</v>
      </c>
      <c r="C68" t="s">
        <v>4499</v>
      </c>
      <c r="D68" s="138">
        <v>0</v>
      </c>
      <c r="E68" s="53">
        <v>44562</v>
      </c>
      <c r="F68" s="53">
        <v>46022</v>
      </c>
    </row>
    <row r="69" spans="2:6" x14ac:dyDescent="0.35">
      <c r="B69" s="81" t="s">
        <v>4123</v>
      </c>
      <c r="C69" t="s">
        <v>4500</v>
      </c>
      <c r="D69" s="138">
        <v>0</v>
      </c>
      <c r="E69" s="53">
        <v>44562</v>
      </c>
      <c r="F69" s="53">
        <v>46022</v>
      </c>
    </row>
    <row r="70" spans="2:6" x14ac:dyDescent="0.35">
      <c r="B70" s="81" t="s">
        <v>4123</v>
      </c>
      <c r="C70" t="s">
        <v>4501</v>
      </c>
      <c r="D70" s="138">
        <v>0</v>
      </c>
      <c r="E70" s="53">
        <v>44562</v>
      </c>
      <c r="F70" s="53">
        <v>46022</v>
      </c>
    </row>
    <row r="71" spans="2:6" x14ac:dyDescent="0.35">
      <c r="B71" s="81" t="s">
        <v>4123</v>
      </c>
      <c r="C71" t="s">
        <v>1812</v>
      </c>
      <c r="D71" s="138">
        <v>4513.7</v>
      </c>
      <c r="E71" s="53">
        <v>44562</v>
      </c>
      <c r="F71" s="53">
        <v>44926</v>
      </c>
    </row>
    <row r="72" spans="2:6" x14ac:dyDescent="0.35">
      <c r="B72" s="81" t="s">
        <v>4123</v>
      </c>
      <c r="C72" t="s">
        <v>1812</v>
      </c>
      <c r="D72" s="138">
        <v>4462.6000000000004</v>
      </c>
      <c r="E72" s="53">
        <v>44927</v>
      </c>
      <c r="F72" s="53">
        <v>45291</v>
      </c>
    </row>
    <row r="73" spans="2:6" x14ac:dyDescent="0.35">
      <c r="B73" s="81" t="s">
        <v>4123</v>
      </c>
      <c r="C73" t="s">
        <v>1812</v>
      </c>
      <c r="D73" s="138">
        <v>0</v>
      </c>
      <c r="E73" s="53">
        <v>45292</v>
      </c>
      <c r="F73" s="53">
        <v>46022</v>
      </c>
    </row>
    <row r="74" spans="2:6" x14ac:dyDescent="0.35">
      <c r="B74" s="81" t="s">
        <v>4123</v>
      </c>
      <c r="C74" t="s">
        <v>4502</v>
      </c>
      <c r="D74" s="138">
        <v>5680.6</v>
      </c>
      <c r="E74" s="53">
        <v>44562</v>
      </c>
      <c r="F74" s="53">
        <v>46022</v>
      </c>
    </row>
    <row r="75" spans="2:6" x14ac:dyDescent="0.35">
      <c r="B75" s="81" t="s">
        <v>4132</v>
      </c>
      <c r="C75" t="s">
        <v>4512</v>
      </c>
      <c r="D75" s="138">
        <v>0</v>
      </c>
      <c r="E75" s="53">
        <v>44562</v>
      </c>
      <c r="F75" s="53">
        <v>46022</v>
      </c>
    </row>
    <row r="76" spans="2:6" x14ac:dyDescent="0.35">
      <c r="B76" s="81" t="s">
        <v>4132</v>
      </c>
      <c r="C76" t="s">
        <v>1727</v>
      </c>
      <c r="D76" s="138">
        <v>20000</v>
      </c>
      <c r="E76" s="53">
        <v>44562</v>
      </c>
      <c r="F76" s="53">
        <v>46022</v>
      </c>
    </row>
    <row r="77" spans="2:6" x14ac:dyDescent="0.35">
      <c r="B77" s="81" t="s">
        <v>4132</v>
      </c>
      <c r="C77" t="s">
        <v>4534</v>
      </c>
      <c r="D77" s="78">
        <v>6000</v>
      </c>
      <c r="E77" s="53">
        <v>44562</v>
      </c>
      <c r="F77" s="53">
        <v>46022</v>
      </c>
    </row>
    <row r="78" spans="2:6" x14ac:dyDescent="0.35">
      <c r="B78" s="81" t="s">
        <v>4132</v>
      </c>
      <c r="C78" t="s">
        <v>4511</v>
      </c>
      <c r="D78" s="138">
        <v>0</v>
      </c>
      <c r="E78" s="53">
        <v>44562</v>
      </c>
      <c r="F78" s="53">
        <v>46022</v>
      </c>
    </row>
    <row r="79" spans="2:6" x14ac:dyDescent="0.35">
      <c r="B79" s="81" t="s">
        <v>4132</v>
      </c>
      <c r="C79" t="s">
        <v>4535</v>
      </c>
      <c r="D79" s="78">
        <v>5200</v>
      </c>
      <c r="E79" s="53">
        <v>44562</v>
      </c>
      <c r="F79" s="53">
        <v>44926</v>
      </c>
    </row>
    <row r="80" spans="2:6" x14ac:dyDescent="0.35">
      <c r="B80" s="81" t="s">
        <v>4132</v>
      </c>
      <c r="C80" t="s">
        <v>4535</v>
      </c>
      <c r="D80" s="78">
        <v>5250</v>
      </c>
      <c r="E80" s="53">
        <v>44927</v>
      </c>
      <c r="F80" s="53">
        <v>45291</v>
      </c>
    </row>
    <row r="81" spans="2:9" x14ac:dyDescent="0.35">
      <c r="B81" s="81" t="s">
        <v>4132</v>
      </c>
      <c r="C81" t="s">
        <v>4535</v>
      </c>
      <c r="D81" s="78">
        <v>6050</v>
      </c>
      <c r="E81" s="53">
        <v>45292</v>
      </c>
      <c r="F81" s="53">
        <v>45657</v>
      </c>
    </row>
    <row r="82" spans="2:9" x14ac:dyDescent="0.35">
      <c r="B82" s="81" t="s">
        <v>4132</v>
      </c>
      <c r="C82" t="s">
        <v>4535</v>
      </c>
      <c r="D82" s="78">
        <v>5600</v>
      </c>
      <c r="E82" s="53">
        <v>45658</v>
      </c>
      <c r="F82" s="53">
        <v>46022</v>
      </c>
    </row>
    <row r="83" spans="2:9" x14ac:dyDescent="0.35">
      <c r="B83" s="81" t="s">
        <v>4132</v>
      </c>
      <c r="C83" t="s">
        <v>1734</v>
      </c>
      <c r="D83" s="78">
        <v>7200</v>
      </c>
      <c r="E83" s="53">
        <v>44562</v>
      </c>
      <c r="F83" s="53">
        <v>44926</v>
      </c>
    </row>
    <row r="84" spans="2:9" x14ac:dyDescent="0.35">
      <c r="B84" s="81" t="s">
        <v>4132</v>
      </c>
      <c r="C84" t="s">
        <v>1734</v>
      </c>
      <c r="D84" s="78">
        <v>11700</v>
      </c>
      <c r="E84" s="53">
        <v>44927</v>
      </c>
      <c r="F84" s="53">
        <v>45291</v>
      </c>
    </row>
    <row r="85" spans="2:9" x14ac:dyDescent="0.35">
      <c r="B85" s="81" t="s">
        <v>4132</v>
      </c>
      <c r="C85" t="s">
        <v>1734</v>
      </c>
      <c r="D85" s="78">
        <v>11900</v>
      </c>
      <c r="E85" s="53">
        <v>45292</v>
      </c>
      <c r="F85" s="53">
        <v>45657</v>
      </c>
    </row>
    <row r="86" spans="2:9" x14ac:dyDescent="0.35">
      <c r="B86" s="81" t="s">
        <v>4132</v>
      </c>
      <c r="C86" t="s">
        <v>1734</v>
      </c>
      <c r="D86" s="78">
        <v>11600</v>
      </c>
      <c r="E86" s="53">
        <v>45658</v>
      </c>
      <c r="F86" s="53">
        <v>46022</v>
      </c>
    </row>
    <row r="87" spans="2:9" x14ac:dyDescent="0.35">
      <c r="B87" s="81" t="s">
        <v>4132</v>
      </c>
      <c r="C87" t="s">
        <v>4536</v>
      </c>
      <c r="D87">
        <v>305</v>
      </c>
      <c r="E87" s="53">
        <v>44562</v>
      </c>
      <c r="F87" s="53">
        <v>46022</v>
      </c>
    </row>
    <row r="88" spans="2:9" x14ac:dyDescent="0.35">
      <c r="B88" s="81" t="s">
        <v>4132</v>
      </c>
      <c r="C88" t="s">
        <v>1736</v>
      </c>
      <c r="D88" s="78">
        <v>0</v>
      </c>
      <c r="E88" s="53">
        <v>44562</v>
      </c>
      <c r="F88" s="53">
        <v>46022</v>
      </c>
    </row>
    <row r="89" spans="2:9" x14ac:dyDescent="0.35">
      <c r="B89" s="81" t="s">
        <v>4132</v>
      </c>
      <c r="C89" t="s">
        <v>1737</v>
      </c>
      <c r="D89" s="78">
        <v>0</v>
      </c>
      <c r="E89" s="53">
        <v>44562</v>
      </c>
      <c r="F89" s="53">
        <v>46022</v>
      </c>
    </row>
    <row r="90" spans="2:9" x14ac:dyDescent="0.35">
      <c r="B90" s="81" t="s">
        <v>4132</v>
      </c>
      <c r="C90" t="s">
        <v>4537</v>
      </c>
      <c r="D90" s="78">
        <v>10800</v>
      </c>
      <c r="E90" s="53">
        <v>44562</v>
      </c>
      <c r="F90" s="53">
        <v>44926</v>
      </c>
    </row>
    <row r="91" spans="2:9" x14ac:dyDescent="0.35">
      <c r="B91" s="81" t="s">
        <v>4132</v>
      </c>
      <c r="C91" t="s">
        <v>4537</v>
      </c>
      <c r="D91" s="78">
        <v>9100</v>
      </c>
      <c r="E91" s="53">
        <v>44927</v>
      </c>
      <c r="F91" s="53">
        <v>45291</v>
      </c>
    </row>
    <row r="92" spans="2:9" x14ac:dyDescent="0.35">
      <c r="B92" s="81" t="s">
        <v>4132</v>
      </c>
      <c r="C92" t="s">
        <v>4537</v>
      </c>
      <c r="D92" s="78">
        <v>7600</v>
      </c>
      <c r="E92" s="53">
        <v>45292</v>
      </c>
      <c r="F92" s="53">
        <v>45657</v>
      </c>
    </row>
    <row r="93" spans="2:9" x14ac:dyDescent="0.35">
      <c r="B93" s="81" t="s">
        <v>4132</v>
      </c>
      <c r="C93" t="s">
        <v>4537</v>
      </c>
      <c r="D93" s="78">
        <v>6900</v>
      </c>
      <c r="E93" s="53">
        <v>45658</v>
      </c>
      <c r="F93" s="53">
        <v>46022</v>
      </c>
    </row>
    <row r="94" spans="2:9" x14ac:dyDescent="0.35">
      <c r="B94" s="81" t="s">
        <v>4132</v>
      </c>
      <c r="C94" t="s">
        <v>4538</v>
      </c>
      <c r="D94" s="78">
        <v>5200</v>
      </c>
      <c r="E94" s="53">
        <v>44562</v>
      </c>
      <c r="F94" s="53">
        <v>46022</v>
      </c>
      <c r="I94" t="s">
        <v>1435</v>
      </c>
    </row>
    <row r="95" spans="2:9" x14ac:dyDescent="0.35">
      <c r="B95" s="81" t="s">
        <v>4132</v>
      </c>
      <c r="C95" t="s">
        <v>1739</v>
      </c>
      <c r="D95" s="78">
        <v>5250</v>
      </c>
      <c r="E95" s="53">
        <v>44562</v>
      </c>
      <c r="F95" s="53">
        <v>46022</v>
      </c>
      <c r="I95" t="s">
        <v>1435</v>
      </c>
    </row>
    <row r="96" spans="2:9" x14ac:dyDescent="0.35">
      <c r="B96" s="81" t="s">
        <v>4132</v>
      </c>
      <c r="C96" t="s">
        <v>4539</v>
      </c>
      <c r="D96" s="78">
        <v>3750</v>
      </c>
      <c r="E96" s="53">
        <v>44562</v>
      </c>
      <c r="F96" s="53">
        <v>45657</v>
      </c>
      <c r="I96" t="s">
        <v>1435</v>
      </c>
    </row>
    <row r="97" spans="2:9" x14ac:dyDescent="0.35">
      <c r="B97" s="81" t="s">
        <v>4132</v>
      </c>
      <c r="C97" t="s">
        <v>4539</v>
      </c>
      <c r="D97" s="78">
        <v>0</v>
      </c>
      <c r="E97" s="53">
        <v>45658</v>
      </c>
      <c r="F97" s="53">
        <v>46022</v>
      </c>
      <c r="I97" t="s">
        <v>1435</v>
      </c>
    </row>
    <row r="98" spans="2:9" x14ac:dyDescent="0.35">
      <c r="B98" s="81" t="s">
        <v>4132</v>
      </c>
      <c r="C98" t="s">
        <v>4540</v>
      </c>
      <c r="D98" s="78">
        <v>3410</v>
      </c>
      <c r="E98" s="53">
        <v>44562</v>
      </c>
      <c r="F98" s="53">
        <v>46022</v>
      </c>
      <c r="I98" t="s">
        <v>1435</v>
      </c>
    </row>
    <row r="99" spans="2:9" x14ac:dyDescent="0.35">
      <c r="B99" s="81" t="s">
        <v>4132</v>
      </c>
      <c r="C99" t="s">
        <v>1742</v>
      </c>
      <c r="D99" s="78">
        <v>6133</v>
      </c>
      <c r="E99" s="53">
        <v>44562</v>
      </c>
      <c r="F99" s="53">
        <v>46022</v>
      </c>
      <c r="I99" t="s">
        <v>4503</v>
      </c>
    </row>
    <row r="100" spans="2:9" x14ac:dyDescent="0.35">
      <c r="B100" s="81" t="s">
        <v>4132</v>
      </c>
      <c r="C100" t="s">
        <v>4541</v>
      </c>
      <c r="D100" s="78">
        <v>2270</v>
      </c>
      <c r="E100" s="53">
        <v>44562</v>
      </c>
      <c r="F100" s="53">
        <v>46022</v>
      </c>
      <c r="I100" t="s">
        <v>4503</v>
      </c>
    </row>
    <row r="101" spans="2:9" x14ac:dyDescent="0.35">
      <c r="B101" s="81" t="s">
        <v>4132</v>
      </c>
      <c r="C101" t="s">
        <v>4542</v>
      </c>
      <c r="D101" s="78">
        <v>1574</v>
      </c>
      <c r="E101" s="53">
        <v>44562</v>
      </c>
      <c r="F101" s="53">
        <v>46022</v>
      </c>
      <c r="I101" t="s">
        <v>1785</v>
      </c>
    </row>
    <row r="102" spans="2:9" x14ac:dyDescent="0.35">
      <c r="B102" s="81" t="s">
        <v>4132</v>
      </c>
      <c r="C102" t="s">
        <v>4543</v>
      </c>
      <c r="D102" s="78">
        <v>283</v>
      </c>
      <c r="E102" s="53">
        <v>44562</v>
      </c>
      <c r="F102" s="53">
        <v>46022</v>
      </c>
      <c r="I102" t="s">
        <v>4504</v>
      </c>
    </row>
    <row r="103" spans="2:9" x14ac:dyDescent="0.35">
      <c r="B103" s="81" t="s">
        <v>4132</v>
      </c>
      <c r="C103" t="s">
        <v>1746</v>
      </c>
      <c r="D103" s="78">
        <v>55</v>
      </c>
      <c r="E103" s="53">
        <v>44562</v>
      </c>
      <c r="F103" s="53">
        <v>46022</v>
      </c>
      <c r="I103" t="s">
        <v>4505</v>
      </c>
    </row>
    <row r="104" spans="2:9" x14ac:dyDescent="0.35">
      <c r="B104" s="81" t="s">
        <v>4132</v>
      </c>
      <c r="C104" t="s">
        <v>1747</v>
      </c>
      <c r="D104" s="78">
        <v>2073</v>
      </c>
      <c r="E104" s="53">
        <v>44562</v>
      </c>
      <c r="F104" s="53">
        <v>46022</v>
      </c>
      <c r="I104" t="s">
        <v>4505</v>
      </c>
    </row>
    <row r="105" spans="2:9" x14ac:dyDescent="0.35">
      <c r="B105" s="81" t="s">
        <v>4132</v>
      </c>
      <c r="C105" t="s">
        <v>4544</v>
      </c>
      <c r="D105" s="78">
        <v>1149</v>
      </c>
      <c r="E105" s="53">
        <v>44562</v>
      </c>
      <c r="F105" s="53">
        <v>46022</v>
      </c>
      <c r="I105" t="s">
        <v>1437</v>
      </c>
    </row>
    <row r="106" spans="2:9" x14ac:dyDescent="0.35">
      <c r="B106" s="81" t="s">
        <v>4132</v>
      </c>
      <c r="C106" t="s">
        <v>4545</v>
      </c>
      <c r="D106" s="78">
        <v>100</v>
      </c>
      <c r="E106" s="53">
        <v>44562</v>
      </c>
      <c r="F106" s="53">
        <v>46022</v>
      </c>
      <c r="I106" t="s">
        <v>1540</v>
      </c>
    </row>
    <row r="107" spans="2:9" x14ac:dyDescent="0.35">
      <c r="B107" s="81" t="s">
        <v>4132</v>
      </c>
      <c r="C107" t="s">
        <v>4546</v>
      </c>
      <c r="D107" s="78">
        <v>506</v>
      </c>
      <c r="E107" s="53">
        <v>44562</v>
      </c>
      <c r="F107" s="53">
        <v>46022</v>
      </c>
      <c r="I107" t="s">
        <v>1540</v>
      </c>
    </row>
    <row r="108" spans="2:9" x14ac:dyDescent="0.35">
      <c r="B108" s="81" t="s">
        <v>4132</v>
      </c>
      <c r="C108" t="s">
        <v>1751</v>
      </c>
      <c r="D108" s="78">
        <v>942</v>
      </c>
      <c r="E108" s="53">
        <v>44562</v>
      </c>
      <c r="F108" s="53">
        <v>46022</v>
      </c>
      <c r="I108" t="s">
        <v>1543</v>
      </c>
    </row>
    <row r="109" spans="2:9" x14ac:dyDescent="0.35">
      <c r="B109" s="81" t="s">
        <v>4132</v>
      </c>
      <c r="C109" t="s">
        <v>4547</v>
      </c>
      <c r="D109" s="78">
        <v>1020</v>
      </c>
      <c r="E109" s="53">
        <v>44562</v>
      </c>
      <c r="F109" s="53">
        <v>46022</v>
      </c>
      <c r="I109" t="s">
        <v>1543</v>
      </c>
    </row>
    <row r="110" spans="2:9" x14ac:dyDescent="0.35">
      <c r="B110" s="81" t="s">
        <v>4132</v>
      </c>
      <c r="C110" t="s">
        <v>4548</v>
      </c>
      <c r="D110" s="78">
        <v>774</v>
      </c>
      <c r="E110" s="53">
        <v>44562</v>
      </c>
      <c r="F110" s="53">
        <v>46022</v>
      </c>
      <c r="I110" t="s">
        <v>1543</v>
      </c>
    </row>
    <row r="111" spans="2:9" x14ac:dyDescent="0.35">
      <c r="B111" s="81" t="s">
        <v>4132</v>
      </c>
      <c r="C111" t="s">
        <v>4549</v>
      </c>
      <c r="D111" s="78">
        <v>305</v>
      </c>
      <c r="E111" s="53">
        <v>44562</v>
      </c>
      <c r="F111" s="53">
        <v>46022</v>
      </c>
      <c r="I111" t="s">
        <v>4506</v>
      </c>
    </row>
    <row r="112" spans="2:9" x14ac:dyDescent="0.35">
      <c r="B112" s="81" t="s">
        <v>4132</v>
      </c>
      <c r="C112" t="s">
        <v>1755</v>
      </c>
      <c r="D112" s="78">
        <v>1237</v>
      </c>
      <c r="E112" s="53">
        <v>44562</v>
      </c>
      <c r="F112" s="53">
        <v>46022</v>
      </c>
      <c r="I112" t="s">
        <v>1281</v>
      </c>
    </row>
    <row r="113" spans="2:9" x14ac:dyDescent="0.35">
      <c r="B113" s="81" t="s">
        <v>4132</v>
      </c>
      <c r="C113" t="s">
        <v>1756</v>
      </c>
      <c r="D113" s="78">
        <v>404</v>
      </c>
      <c r="E113" s="53">
        <v>44562</v>
      </c>
      <c r="F113" s="53">
        <v>46022</v>
      </c>
      <c r="I113" t="s">
        <v>1278</v>
      </c>
    </row>
    <row r="114" spans="2:9" x14ac:dyDescent="0.35">
      <c r="B114" s="81" t="s">
        <v>4132</v>
      </c>
      <c r="C114" t="s">
        <v>1757</v>
      </c>
      <c r="D114" s="78">
        <v>2568</v>
      </c>
      <c r="E114" s="53">
        <v>44562</v>
      </c>
      <c r="F114" s="53">
        <v>46022</v>
      </c>
      <c r="I114" t="s">
        <v>1278</v>
      </c>
    </row>
    <row r="115" spans="2:9" x14ac:dyDescent="0.35">
      <c r="B115" s="81" t="s">
        <v>4132</v>
      </c>
      <c r="C115" t="s">
        <v>1758</v>
      </c>
      <c r="D115" s="78">
        <v>434</v>
      </c>
      <c r="E115" s="53">
        <v>44562</v>
      </c>
      <c r="F115" s="53">
        <v>46022</v>
      </c>
      <c r="I115" t="s">
        <v>1823</v>
      </c>
    </row>
    <row r="116" spans="2:9" x14ac:dyDescent="0.35">
      <c r="B116" s="81" t="s">
        <v>4132</v>
      </c>
      <c r="C116" t="s">
        <v>1759</v>
      </c>
      <c r="D116" s="78">
        <v>7535</v>
      </c>
      <c r="E116" s="53">
        <v>44562</v>
      </c>
      <c r="F116" s="53">
        <v>46022</v>
      </c>
      <c r="I116" t="s">
        <v>1823</v>
      </c>
    </row>
    <row r="117" spans="2:9" x14ac:dyDescent="0.35">
      <c r="B117" s="81" t="s">
        <v>4132</v>
      </c>
      <c r="C117" t="s">
        <v>1760</v>
      </c>
      <c r="D117" s="78">
        <v>1068</v>
      </c>
      <c r="E117" s="53">
        <v>44562</v>
      </c>
      <c r="F117" s="53">
        <v>46022</v>
      </c>
      <c r="I117" t="s">
        <v>1298</v>
      </c>
    </row>
    <row r="118" spans="2:9" x14ac:dyDescent="0.35">
      <c r="B118" s="81" t="s">
        <v>4132</v>
      </c>
      <c r="C118" t="s">
        <v>1761</v>
      </c>
      <c r="D118">
        <v>813</v>
      </c>
      <c r="E118" s="53">
        <v>44562</v>
      </c>
      <c r="F118" s="53">
        <v>46022</v>
      </c>
      <c r="I118" t="s">
        <v>1298</v>
      </c>
    </row>
    <row r="119" spans="2:9" x14ac:dyDescent="0.35">
      <c r="B119" s="81" t="s">
        <v>4132</v>
      </c>
      <c r="C119" t="s">
        <v>4550</v>
      </c>
      <c r="D119" s="78">
        <v>1400</v>
      </c>
      <c r="E119" s="53">
        <v>44562</v>
      </c>
      <c r="F119" s="53">
        <v>46022</v>
      </c>
      <c r="I119" t="s">
        <v>1298</v>
      </c>
    </row>
    <row r="120" spans="2:9" x14ac:dyDescent="0.35">
      <c r="B120" s="81" t="s">
        <v>4132</v>
      </c>
      <c r="C120" t="s">
        <v>4551</v>
      </c>
      <c r="D120" s="78">
        <v>6000</v>
      </c>
      <c r="E120" s="53">
        <v>44562</v>
      </c>
      <c r="F120" s="53">
        <v>46022</v>
      </c>
    </row>
    <row r="121" spans="2:9" x14ac:dyDescent="0.35">
      <c r="B121" s="81" t="s">
        <v>4132</v>
      </c>
      <c r="C121" t="s">
        <v>4552</v>
      </c>
      <c r="D121" s="78">
        <v>0</v>
      </c>
      <c r="E121" s="53">
        <v>44562</v>
      </c>
      <c r="F121" s="53">
        <v>46022</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2:R286"/>
  <sheetViews>
    <sheetView topLeftCell="A85" zoomScaleNormal="100" workbookViewId="0">
      <selection activeCell="E134" sqref="E134:E249"/>
    </sheetView>
  </sheetViews>
  <sheetFormatPr defaultRowHeight="14.5" x14ac:dyDescent="0.35"/>
  <cols>
    <col min="1" max="1" width="4.54296875" customWidth="1"/>
    <col min="2" max="2" width="22.1796875" style="3" customWidth="1"/>
    <col min="3" max="3" width="13.54296875" customWidth="1"/>
    <col min="4" max="4" width="50.54296875" customWidth="1"/>
    <col min="5" max="5" width="57.453125" bestFit="1" customWidth="1"/>
    <col min="6" max="6" width="21.1796875" bestFit="1" customWidth="1"/>
    <col min="7" max="7" width="24.453125" bestFit="1" customWidth="1"/>
    <col min="8" max="8" width="19.81640625" customWidth="1"/>
    <col min="9" max="9" width="15" customWidth="1"/>
    <col min="10" max="11" width="18.453125" customWidth="1"/>
    <col min="12" max="12" width="26" customWidth="1"/>
    <col min="13" max="13" width="29" customWidth="1"/>
    <col min="14" max="16" width="18.54296875" customWidth="1"/>
    <col min="17" max="17" width="22.81640625" customWidth="1"/>
    <col min="18" max="18" width="22" customWidth="1"/>
  </cols>
  <sheetData>
    <row r="2" spans="2:18" x14ac:dyDescent="0.35">
      <c r="G2" t="s">
        <v>4553</v>
      </c>
      <c r="H2" s="3">
        <v>2022</v>
      </c>
    </row>
    <row r="5" spans="2:18" ht="27.75" customHeight="1" x14ac:dyDescent="0.35">
      <c r="B5" s="1" t="s">
        <v>98</v>
      </c>
      <c r="C5" s="1" t="s">
        <v>99</v>
      </c>
      <c r="D5" s="1" t="s">
        <v>100</v>
      </c>
      <c r="E5" s="1" t="s">
        <v>101</v>
      </c>
      <c r="F5" s="1" t="s">
        <v>102</v>
      </c>
      <c r="G5" s="1" t="s">
        <v>103</v>
      </c>
      <c r="H5" s="1" t="s">
        <v>4554</v>
      </c>
      <c r="I5" s="1" t="s">
        <v>105</v>
      </c>
      <c r="J5" s="1" t="s">
        <v>106</v>
      </c>
      <c r="K5" s="1" t="s">
        <v>107</v>
      </c>
      <c r="L5" s="1" t="s">
        <v>4555</v>
      </c>
      <c r="M5" s="1" t="s">
        <v>4556</v>
      </c>
      <c r="N5" s="1" t="s">
        <v>108</v>
      </c>
      <c r="O5" s="1" t="s">
        <v>109</v>
      </c>
      <c r="P5" s="1" t="s">
        <v>110</v>
      </c>
      <c r="Q5" s="1" t="s">
        <v>111</v>
      </c>
      <c r="R5" s="1" t="s">
        <v>4557</v>
      </c>
    </row>
    <row r="6" spans="2:18" ht="15" hidden="1" customHeight="1" x14ac:dyDescent="0.35">
      <c r="B6" s="3" t="s">
        <v>4558</v>
      </c>
      <c r="C6" s="3">
        <v>1</v>
      </c>
      <c r="D6" t="s">
        <v>145</v>
      </c>
      <c r="E6" t="s">
        <v>157</v>
      </c>
      <c r="F6" s="3" t="s">
        <v>158</v>
      </c>
      <c r="G6" t="s">
        <v>148</v>
      </c>
      <c r="H6" t="s">
        <v>169</v>
      </c>
      <c r="I6" t="s">
        <v>219</v>
      </c>
      <c r="J6" s="2">
        <v>44927</v>
      </c>
      <c r="K6" s="2">
        <v>45016</v>
      </c>
      <c r="L6" s="3">
        <v>80</v>
      </c>
      <c r="M6" s="3" t="s">
        <v>4559</v>
      </c>
      <c r="N6" s="3" t="s">
        <v>150</v>
      </c>
      <c r="O6" s="2">
        <v>44916</v>
      </c>
      <c r="P6" s="4">
        <v>2698530</v>
      </c>
      <c r="Q6" s="2" t="s">
        <v>9</v>
      </c>
      <c r="R6" s="2">
        <v>44916</v>
      </c>
    </row>
    <row r="7" spans="2:18" ht="15" hidden="1" customHeight="1" x14ac:dyDescent="0.35">
      <c r="B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2023.00205.05.03.03.03</v>
      </c>
      <c r="C7" s="3">
        <v>205</v>
      </c>
      <c r="D7" t="s">
        <v>145</v>
      </c>
      <c r="E7" t="s">
        <v>157</v>
      </c>
      <c r="F7" s="3" t="s">
        <v>158</v>
      </c>
      <c r="G7" s="402" t="s">
        <v>148</v>
      </c>
      <c r="H7" s="402" t="s">
        <v>162</v>
      </c>
      <c r="I7" s="402" t="s">
        <v>219</v>
      </c>
      <c r="J7" s="2">
        <v>44927</v>
      </c>
      <c r="K7" s="2">
        <v>45016</v>
      </c>
      <c r="L7" s="69">
        <v>80</v>
      </c>
      <c r="M7" s="69" t="s">
        <v>4560</v>
      </c>
      <c r="N7" s="406" t="s">
        <v>150</v>
      </c>
      <c r="O7" s="2">
        <v>44916</v>
      </c>
      <c r="P7" s="4">
        <v>2698530</v>
      </c>
      <c r="Q7" s="2" t="s">
        <v>9</v>
      </c>
      <c r="R7" s="3"/>
    </row>
    <row r="8" spans="2:18" ht="15" hidden="1" customHeight="1" x14ac:dyDescent="0.35">
      <c r="B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2023.00206.05.03.02.98</v>
      </c>
      <c r="C8" s="3">
        <v>206</v>
      </c>
      <c r="D8" t="s">
        <v>145</v>
      </c>
      <c r="E8" s="46" t="s">
        <v>157</v>
      </c>
      <c r="F8" s="69" t="s">
        <v>158</v>
      </c>
      <c r="G8" t="s">
        <v>148</v>
      </c>
      <c r="H8" t="s">
        <v>169</v>
      </c>
      <c r="I8" t="s">
        <v>259</v>
      </c>
      <c r="J8" s="2">
        <v>45017</v>
      </c>
      <c r="K8" s="2">
        <v>45291</v>
      </c>
      <c r="L8" s="94">
        <v>215</v>
      </c>
      <c r="M8" s="3" t="s">
        <v>4559</v>
      </c>
      <c r="N8" s="3" t="s">
        <v>150</v>
      </c>
      <c r="O8" s="2">
        <v>44916</v>
      </c>
      <c r="P8" s="4">
        <v>2698530</v>
      </c>
      <c r="Q8" s="2" t="s">
        <v>9</v>
      </c>
      <c r="R8" s="3"/>
    </row>
    <row r="9" spans="2:18" ht="15" hidden="1" customHeight="1" x14ac:dyDescent="0.35">
      <c r="B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2023.00207.05.03.03.98</v>
      </c>
      <c r="C9" s="3">
        <v>207</v>
      </c>
      <c r="D9" t="s">
        <v>145</v>
      </c>
      <c r="E9" s="46" t="s">
        <v>157</v>
      </c>
      <c r="F9" s="69" t="s">
        <v>158</v>
      </c>
      <c r="G9" t="s">
        <v>148</v>
      </c>
      <c r="H9" t="s">
        <v>162</v>
      </c>
      <c r="I9" t="s">
        <v>259</v>
      </c>
      <c r="J9" s="2">
        <v>45017</v>
      </c>
      <c r="K9" s="2">
        <v>45291</v>
      </c>
      <c r="L9" s="94">
        <v>215</v>
      </c>
      <c r="M9" s="3" t="s">
        <v>4560</v>
      </c>
      <c r="N9" s="406" t="s">
        <v>150</v>
      </c>
      <c r="O9" s="2">
        <v>44916</v>
      </c>
      <c r="P9" s="4">
        <v>2698530</v>
      </c>
      <c r="Q9" s="2" t="s">
        <v>9</v>
      </c>
      <c r="R9" s="3"/>
    </row>
    <row r="10" spans="2:18" ht="15" hidden="1" customHeight="1" x14ac:dyDescent="0.35">
      <c r="B1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2023.00243.05.03.01.02</v>
      </c>
      <c r="C10" s="3">
        <v>243</v>
      </c>
      <c r="D10" s="25" t="s">
        <v>145</v>
      </c>
      <c r="E10" s="400" t="s">
        <v>157</v>
      </c>
      <c r="F10" s="44" t="s">
        <v>158</v>
      </c>
      <c r="G10" t="s">
        <v>148</v>
      </c>
      <c r="H10" t="s">
        <v>4151</v>
      </c>
      <c r="I10" t="s">
        <v>155</v>
      </c>
      <c r="J10" s="2">
        <v>43703</v>
      </c>
      <c r="K10" s="2">
        <v>44068</v>
      </c>
      <c r="L10" s="94">
        <v>50</v>
      </c>
      <c r="M10" s="6" t="s">
        <v>4561</v>
      </c>
      <c r="N10" s="3" t="s">
        <v>150</v>
      </c>
      <c r="O10" s="2">
        <v>43703</v>
      </c>
      <c r="P10" s="5">
        <v>379963</v>
      </c>
      <c r="Q10" s="3" t="s">
        <v>73</v>
      </c>
      <c r="R10" s="3"/>
    </row>
    <row r="11" spans="2:18" ht="15" hidden="1" customHeight="1" x14ac:dyDescent="0.35">
      <c r="B1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2023.00244.05.03.01.04</v>
      </c>
      <c r="C11" s="3">
        <v>244</v>
      </c>
      <c r="D11" s="25" t="s">
        <v>145</v>
      </c>
      <c r="E11" s="16" t="s">
        <v>146</v>
      </c>
      <c r="F11" s="15" t="s">
        <v>147</v>
      </c>
      <c r="G11" t="s">
        <v>148</v>
      </c>
      <c r="H11" t="s">
        <v>4151</v>
      </c>
      <c r="I11" t="s">
        <v>149</v>
      </c>
      <c r="J11" s="2">
        <v>43521</v>
      </c>
      <c r="K11" s="2">
        <v>43555</v>
      </c>
      <c r="L11" s="94">
        <v>2240</v>
      </c>
      <c r="M11" s="6" t="s">
        <v>4562</v>
      </c>
      <c r="N11" s="406" t="s">
        <v>150</v>
      </c>
      <c r="O11" s="2">
        <v>43521</v>
      </c>
      <c r="P11" s="5">
        <v>164381</v>
      </c>
      <c r="Q11" s="3" t="s">
        <v>71</v>
      </c>
      <c r="R11" s="3"/>
    </row>
    <row r="12" spans="2:18" ht="15" hidden="1" customHeight="1" x14ac:dyDescent="0.35">
      <c r="B12" s="26" t="s">
        <v>4563</v>
      </c>
      <c r="C12" s="3">
        <v>2</v>
      </c>
      <c r="D12" t="s">
        <v>130</v>
      </c>
      <c r="E12" s="25" t="s">
        <v>236</v>
      </c>
      <c r="F12" s="26" t="s">
        <v>237</v>
      </c>
      <c r="G12" s="25" t="s">
        <v>187</v>
      </c>
      <c r="H12" s="25" t="s">
        <v>187</v>
      </c>
      <c r="I12" s="25" t="s">
        <v>188</v>
      </c>
      <c r="J12" s="2">
        <v>44911</v>
      </c>
      <c r="K12" s="2">
        <v>45291</v>
      </c>
      <c r="L12" s="26" t="s">
        <v>188</v>
      </c>
      <c r="M12" s="26" t="s">
        <v>188</v>
      </c>
      <c r="N12" s="26" t="s">
        <v>124</v>
      </c>
      <c r="O12" s="2">
        <v>44911</v>
      </c>
      <c r="P12" s="4">
        <v>2697235</v>
      </c>
      <c r="Q12" s="2" t="s">
        <v>13</v>
      </c>
      <c r="R12" s="2">
        <v>44916</v>
      </c>
    </row>
    <row r="13" spans="2:18" ht="15" hidden="1" customHeight="1" x14ac:dyDescent="0.35">
      <c r="B13" s="26" t="s">
        <v>4564</v>
      </c>
      <c r="C13" s="3">
        <v>3</v>
      </c>
      <c r="D13" t="s">
        <v>130</v>
      </c>
      <c r="E13" s="399" t="s">
        <v>4565</v>
      </c>
      <c r="F13" s="401" t="s">
        <v>241</v>
      </c>
      <c r="G13" s="47" t="s">
        <v>187</v>
      </c>
      <c r="H13" s="47" t="s">
        <v>187</v>
      </c>
      <c r="I13" s="47" t="s">
        <v>188</v>
      </c>
      <c r="J13" s="2">
        <v>44918</v>
      </c>
      <c r="K13" s="2">
        <v>45291</v>
      </c>
      <c r="L13" s="3" t="s">
        <v>188</v>
      </c>
      <c r="M13" s="3" t="s">
        <v>188</v>
      </c>
      <c r="N13" s="3" t="s">
        <v>124</v>
      </c>
      <c r="O13" s="2">
        <v>44918</v>
      </c>
      <c r="P13" s="4">
        <v>2719893</v>
      </c>
      <c r="Q13" s="2" t="s">
        <v>13</v>
      </c>
      <c r="R13" s="2">
        <v>44925</v>
      </c>
    </row>
    <row r="14" spans="2:18" ht="15" customHeight="1" x14ac:dyDescent="0.35">
      <c r="B14" s="26" t="s">
        <v>4566</v>
      </c>
      <c r="C14" s="3">
        <v>4</v>
      </c>
      <c r="D14" t="s">
        <v>130</v>
      </c>
      <c r="E14" t="s">
        <v>4565</v>
      </c>
      <c r="F14" s="3" t="s">
        <v>241</v>
      </c>
      <c r="G14" t="s">
        <v>148</v>
      </c>
      <c r="H14" t="s">
        <v>169</v>
      </c>
      <c r="I14" t="s">
        <v>155</v>
      </c>
      <c r="J14" s="2">
        <v>44927</v>
      </c>
      <c r="K14" s="2">
        <v>45291</v>
      </c>
      <c r="L14" s="8">
        <v>1</v>
      </c>
      <c r="M14" s="3" t="s">
        <v>1535</v>
      </c>
      <c r="N14" s="26" t="s">
        <v>124</v>
      </c>
      <c r="O14" s="2">
        <v>44924</v>
      </c>
      <c r="P14" s="4">
        <v>2719894</v>
      </c>
      <c r="Q14" s="2" t="s">
        <v>13</v>
      </c>
      <c r="R14" s="2">
        <v>44925</v>
      </c>
    </row>
    <row r="15" spans="2:18" ht="15" customHeight="1" x14ac:dyDescent="0.35">
      <c r="B15" s="26" t="s">
        <v>4567</v>
      </c>
      <c r="C15" s="3">
        <v>5</v>
      </c>
      <c r="D15" t="s">
        <v>130</v>
      </c>
      <c r="E15" s="399" t="s">
        <v>4565</v>
      </c>
      <c r="F15" s="401" t="s">
        <v>241</v>
      </c>
      <c r="G15" t="s">
        <v>148</v>
      </c>
      <c r="H15" t="s">
        <v>169</v>
      </c>
      <c r="I15" t="s">
        <v>155</v>
      </c>
      <c r="J15" s="2">
        <v>44927</v>
      </c>
      <c r="K15" s="2">
        <v>45291</v>
      </c>
      <c r="L15" s="3">
        <v>1</v>
      </c>
      <c r="M15" s="3" t="s">
        <v>4495</v>
      </c>
      <c r="N15" s="3" t="s">
        <v>124</v>
      </c>
      <c r="O15" s="2">
        <v>44924</v>
      </c>
      <c r="P15" s="4">
        <v>2719895</v>
      </c>
      <c r="Q15" s="2" t="s">
        <v>13</v>
      </c>
      <c r="R15" s="2">
        <v>44925</v>
      </c>
    </row>
    <row r="16" spans="2:18" ht="15" customHeight="1" x14ac:dyDescent="0.35">
      <c r="B16" s="26" t="s">
        <v>4568</v>
      </c>
      <c r="C16" s="3">
        <v>6</v>
      </c>
      <c r="D16" t="s">
        <v>130</v>
      </c>
      <c r="E16" s="25" t="s">
        <v>236</v>
      </c>
      <c r="F16" s="26" t="s">
        <v>237</v>
      </c>
      <c r="G16" t="s">
        <v>148</v>
      </c>
      <c r="H16" t="s">
        <v>169</v>
      </c>
      <c r="I16" t="s">
        <v>155</v>
      </c>
      <c r="J16" s="2">
        <v>44927</v>
      </c>
      <c r="K16" s="2">
        <v>45291</v>
      </c>
      <c r="L16" s="8">
        <v>1</v>
      </c>
      <c r="M16" s="3" t="s">
        <v>1535</v>
      </c>
      <c r="N16" s="26" t="s">
        <v>124</v>
      </c>
      <c r="O16" s="2">
        <v>44921</v>
      </c>
      <c r="P16" s="4">
        <v>2719901</v>
      </c>
      <c r="Q16" s="2" t="s">
        <v>13</v>
      </c>
      <c r="R16" s="2">
        <v>44925</v>
      </c>
    </row>
    <row r="17" spans="2:18" ht="15" customHeight="1" x14ac:dyDescent="0.35">
      <c r="B17" s="26" t="s">
        <v>4569</v>
      </c>
      <c r="C17" s="3">
        <v>7</v>
      </c>
      <c r="D17" t="s">
        <v>130</v>
      </c>
      <c r="E17" s="25" t="s">
        <v>236</v>
      </c>
      <c r="F17" s="26" t="s">
        <v>237</v>
      </c>
      <c r="G17" t="s">
        <v>148</v>
      </c>
      <c r="H17" t="s">
        <v>162</v>
      </c>
      <c r="I17" t="s">
        <v>155</v>
      </c>
      <c r="J17" s="2">
        <v>44927</v>
      </c>
      <c r="K17" s="2">
        <v>45291</v>
      </c>
      <c r="L17" s="69">
        <v>1</v>
      </c>
      <c r="M17" s="69" t="s">
        <v>1540</v>
      </c>
      <c r="N17" s="3" t="s">
        <v>124</v>
      </c>
      <c r="O17" s="2">
        <v>44922</v>
      </c>
      <c r="P17" s="4">
        <v>2719902</v>
      </c>
      <c r="Q17" s="2" t="s">
        <v>13</v>
      </c>
      <c r="R17" s="2">
        <v>44925</v>
      </c>
    </row>
    <row r="18" spans="2:18" ht="15" customHeight="1" x14ac:dyDescent="0.35">
      <c r="B18" s="26" t="s">
        <v>4570</v>
      </c>
      <c r="C18" s="3">
        <v>8</v>
      </c>
      <c r="D18" t="s">
        <v>130</v>
      </c>
      <c r="E18" s="25" t="s">
        <v>236</v>
      </c>
      <c r="F18" s="26" t="s">
        <v>237</v>
      </c>
      <c r="G18" t="s">
        <v>148</v>
      </c>
      <c r="H18" t="s">
        <v>162</v>
      </c>
      <c r="I18" t="s">
        <v>155</v>
      </c>
      <c r="J18" s="2">
        <v>44927</v>
      </c>
      <c r="K18" s="2">
        <v>45291</v>
      </c>
      <c r="L18" s="3">
        <v>448</v>
      </c>
      <c r="M18" s="3" t="s">
        <v>1437</v>
      </c>
      <c r="N18" s="3" t="s">
        <v>124</v>
      </c>
      <c r="O18" s="2">
        <v>44921</v>
      </c>
      <c r="P18" s="4">
        <v>2719903</v>
      </c>
      <c r="Q18" s="2" t="s">
        <v>13</v>
      </c>
      <c r="R18" s="2">
        <v>44925</v>
      </c>
    </row>
    <row r="19" spans="2:18" ht="15" customHeight="1" x14ac:dyDescent="0.35">
      <c r="B19" s="26" t="s">
        <v>4571</v>
      </c>
      <c r="C19" s="3">
        <v>9</v>
      </c>
      <c r="D19" t="s">
        <v>130</v>
      </c>
      <c r="E19" s="25" t="s">
        <v>236</v>
      </c>
      <c r="F19" s="26" t="s">
        <v>237</v>
      </c>
      <c r="G19" t="s">
        <v>148</v>
      </c>
      <c r="H19" t="s">
        <v>162</v>
      </c>
      <c r="I19" t="s">
        <v>155</v>
      </c>
      <c r="J19" s="2">
        <v>44927</v>
      </c>
      <c r="K19" s="2">
        <v>45291</v>
      </c>
      <c r="L19" s="3">
        <v>1</v>
      </c>
      <c r="M19" s="3" t="s">
        <v>1543</v>
      </c>
      <c r="N19" s="406" t="s">
        <v>124</v>
      </c>
      <c r="O19" s="2">
        <v>44921</v>
      </c>
      <c r="P19" s="4">
        <v>2719904</v>
      </c>
      <c r="Q19" s="2" t="s">
        <v>13</v>
      </c>
      <c r="R19" s="2">
        <v>44925</v>
      </c>
    </row>
    <row r="20" spans="2:18" ht="15" customHeight="1" x14ac:dyDescent="0.35">
      <c r="B20" s="26" t="s">
        <v>4572</v>
      </c>
      <c r="C20" s="3">
        <v>10</v>
      </c>
      <c r="D20" t="s">
        <v>130</v>
      </c>
      <c r="E20" s="25" t="s">
        <v>236</v>
      </c>
      <c r="F20" s="26" t="s">
        <v>237</v>
      </c>
      <c r="G20" t="s">
        <v>148</v>
      </c>
      <c r="H20" t="s">
        <v>162</v>
      </c>
      <c r="I20" t="s">
        <v>155</v>
      </c>
      <c r="J20" s="2">
        <v>44927</v>
      </c>
      <c r="K20" s="2">
        <v>45291</v>
      </c>
      <c r="L20" s="3">
        <v>60</v>
      </c>
      <c r="M20" s="3" t="s">
        <v>4573</v>
      </c>
      <c r="N20" s="3" t="s">
        <v>124</v>
      </c>
      <c r="O20" s="2">
        <v>44921</v>
      </c>
      <c r="P20" s="4">
        <v>2719905</v>
      </c>
      <c r="Q20" s="2" t="s">
        <v>13</v>
      </c>
      <c r="R20" s="2">
        <v>44925</v>
      </c>
    </row>
    <row r="21" spans="2:18" ht="15" customHeight="1" x14ac:dyDescent="0.35">
      <c r="B21" s="26" t="s">
        <v>4574</v>
      </c>
      <c r="C21" s="3">
        <v>11</v>
      </c>
      <c r="D21" t="s">
        <v>130</v>
      </c>
      <c r="E21" s="25" t="s">
        <v>236</v>
      </c>
      <c r="F21" s="26" t="s">
        <v>237</v>
      </c>
      <c r="G21" t="s">
        <v>148</v>
      </c>
      <c r="H21" t="s">
        <v>169</v>
      </c>
      <c r="I21" t="s">
        <v>155</v>
      </c>
      <c r="J21" s="2">
        <v>44927</v>
      </c>
      <c r="K21" s="2">
        <v>45291</v>
      </c>
      <c r="L21" s="3">
        <v>510</v>
      </c>
      <c r="M21" s="3" t="s">
        <v>4495</v>
      </c>
      <c r="N21" s="3" t="s">
        <v>124</v>
      </c>
      <c r="O21" s="2">
        <v>44921</v>
      </c>
      <c r="P21" s="4">
        <v>2719906</v>
      </c>
      <c r="Q21" s="2" t="s">
        <v>13</v>
      </c>
      <c r="R21" s="2">
        <v>44925</v>
      </c>
    </row>
    <row r="22" spans="2:18" ht="15" hidden="1" customHeight="1" x14ac:dyDescent="0.35">
      <c r="B22" s="26" t="s">
        <v>4575</v>
      </c>
      <c r="C22" s="3">
        <v>12</v>
      </c>
      <c r="D22" t="s">
        <v>130</v>
      </c>
      <c r="E22" t="s">
        <v>276</v>
      </c>
      <c r="F22" s="3" t="s">
        <v>277</v>
      </c>
      <c r="G22" t="s">
        <v>187</v>
      </c>
      <c r="H22" t="s">
        <v>187</v>
      </c>
      <c r="I22" t="s">
        <v>188</v>
      </c>
      <c r="J22" s="2">
        <v>44935</v>
      </c>
      <c r="K22" s="2">
        <v>45291</v>
      </c>
      <c r="L22" s="26" t="s">
        <v>188</v>
      </c>
      <c r="M22" s="26" t="s">
        <v>188</v>
      </c>
      <c r="N22" s="3" t="s">
        <v>124</v>
      </c>
      <c r="O22" s="2">
        <v>44935</v>
      </c>
      <c r="P22" s="4">
        <v>2742026</v>
      </c>
      <c r="Q22" s="2" t="s">
        <v>13</v>
      </c>
      <c r="R22" s="2">
        <v>44937</v>
      </c>
    </row>
    <row r="23" spans="2:18" ht="15" hidden="1" customHeight="1" x14ac:dyDescent="0.35">
      <c r="B23" s="26" t="s">
        <v>4576</v>
      </c>
      <c r="C23" s="3">
        <v>13</v>
      </c>
      <c r="D23" t="s">
        <v>130</v>
      </c>
      <c r="E23" t="s">
        <v>4577</v>
      </c>
      <c r="F23" s="3" t="s">
        <v>194</v>
      </c>
      <c r="G23" s="47" t="s">
        <v>187</v>
      </c>
      <c r="H23" s="47" t="s">
        <v>187</v>
      </c>
      <c r="I23" s="47" t="s">
        <v>188</v>
      </c>
      <c r="J23" s="2">
        <v>44942</v>
      </c>
      <c r="K23" s="2">
        <v>45291</v>
      </c>
      <c r="L23" s="3" t="s">
        <v>188</v>
      </c>
      <c r="M23" s="3" t="s">
        <v>188</v>
      </c>
      <c r="N23" s="3" t="s">
        <v>124</v>
      </c>
      <c r="O23" s="2">
        <v>44942</v>
      </c>
      <c r="P23" s="4">
        <v>2757819</v>
      </c>
      <c r="Q23" s="2" t="s">
        <v>13</v>
      </c>
      <c r="R23" s="2">
        <v>44943</v>
      </c>
    </row>
    <row r="24" spans="2:18" ht="15" customHeight="1" x14ac:dyDescent="0.35">
      <c r="B24" s="26" t="s">
        <v>4578</v>
      </c>
      <c r="C24" s="3">
        <v>14</v>
      </c>
      <c r="D24" t="s">
        <v>130</v>
      </c>
      <c r="E24" s="25" t="s">
        <v>236</v>
      </c>
      <c r="F24" s="26" t="s">
        <v>237</v>
      </c>
      <c r="G24" t="s">
        <v>148</v>
      </c>
      <c r="H24" t="s">
        <v>169</v>
      </c>
      <c r="I24" t="s">
        <v>155</v>
      </c>
      <c r="J24" s="2">
        <v>44958</v>
      </c>
      <c r="K24" s="2">
        <v>45291</v>
      </c>
      <c r="L24" s="8">
        <v>25</v>
      </c>
      <c r="M24" s="3" t="s">
        <v>1535</v>
      </c>
      <c r="N24" s="26" t="s">
        <v>124</v>
      </c>
      <c r="O24" s="2">
        <v>44942</v>
      </c>
      <c r="P24" s="4">
        <v>2757948</v>
      </c>
      <c r="Q24" s="2" t="s">
        <v>13</v>
      </c>
      <c r="R24" s="2">
        <v>44943</v>
      </c>
    </row>
    <row r="25" spans="2:18" ht="15" hidden="1" customHeight="1" x14ac:dyDescent="0.35">
      <c r="B2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2023.0039.02.02.02.02</v>
      </c>
      <c r="C25" s="3">
        <v>39</v>
      </c>
      <c r="D25" t="s">
        <v>130</v>
      </c>
      <c r="E25" s="25" t="s">
        <v>236</v>
      </c>
      <c r="F25" s="26" t="s">
        <v>237</v>
      </c>
      <c r="G25" t="s">
        <v>207</v>
      </c>
      <c r="H25" t="s">
        <v>169</v>
      </c>
      <c r="I25" t="s">
        <v>155</v>
      </c>
      <c r="J25" s="2">
        <v>44617</v>
      </c>
      <c r="K25" s="2">
        <v>44926</v>
      </c>
      <c r="L25" s="69">
        <v>300</v>
      </c>
      <c r="M25" s="69" t="s">
        <v>4495</v>
      </c>
      <c r="N25" s="3" t="s">
        <v>124</v>
      </c>
      <c r="O25" s="2">
        <v>44617</v>
      </c>
      <c r="P25" s="5">
        <v>2006011</v>
      </c>
      <c r="Q25" s="23" t="s">
        <v>66</v>
      </c>
      <c r="R25" s="2">
        <v>44627</v>
      </c>
    </row>
    <row r="26" spans="2:18" ht="15" hidden="1" customHeight="1" x14ac:dyDescent="0.35">
      <c r="B2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2023.0042.02.02.02.02</v>
      </c>
      <c r="C26" s="3">
        <v>42</v>
      </c>
      <c r="D26" t="s">
        <v>130</v>
      </c>
      <c r="E26" s="25" t="s">
        <v>236</v>
      </c>
      <c r="F26" s="26" t="s">
        <v>237</v>
      </c>
      <c r="G26" t="s">
        <v>207</v>
      </c>
      <c r="H26" t="s">
        <v>169</v>
      </c>
      <c r="I26" t="s">
        <v>155</v>
      </c>
      <c r="J26" s="2">
        <v>44561</v>
      </c>
      <c r="K26" s="2">
        <v>44926</v>
      </c>
      <c r="L26" s="7">
        <v>250</v>
      </c>
      <c r="M26" s="3" t="s">
        <v>4495</v>
      </c>
      <c r="N26" s="3" t="s">
        <v>124</v>
      </c>
      <c r="O26" s="2">
        <v>44561</v>
      </c>
      <c r="P26" s="5">
        <v>1883715</v>
      </c>
      <c r="Q26" s="23" t="s">
        <v>253</v>
      </c>
      <c r="R26" s="2">
        <v>44567</v>
      </c>
    </row>
    <row r="27" spans="2:18" ht="15" hidden="1" customHeight="1" x14ac:dyDescent="0.35">
      <c r="B27" s="7" t="str">
        <f>CONCATENATE("2023",".00",Tabela410[[#This Row],[Sequencial]],".",VLOOKUP(Tabela410[[#This Row],[Transportador]],'Dados (Listas Suspensas)'!$H$3:$I$7,2,FALSE ),".",VLOOKUP(Tabela410[[#This Row],[Modalidade]],'Dados (Listas Suspensas)'!$B$3:$C$8,2,FALSE),".",VLOOKUP(Tabela410[[#This Row],[Regime de Contratação]],'Dados (Listas Suspensas)'!$D$3:$E$9,2, FALSE),".",VLOOKUP(Tabela410[[#This Row],[Periodicidade]],'Dados (Listas Suspensas)'!$F$3:$G$10,2,FALSE))</f>
        <v>2023.0081.02.04.99.99</v>
      </c>
      <c r="C27" s="37">
        <v>81</v>
      </c>
      <c r="D27" s="25" t="s">
        <v>130</v>
      </c>
      <c r="E27" t="s">
        <v>4579</v>
      </c>
      <c r="F27" s="3" t="s">
        <v>191</v>
      </c>
      <c r="G27" s="33" t="s">
        <v>187</v>
      </c>
      <c r="H27" s="33" t="s">
        <v>187</v>
      </c>
      <c r="I27" s="33" t="s">
        <v>188</v>
      </c>
      <c r="J27" s="27">
        <v>44985</v>
      </c>
      <c r="K27" s="2">
        <v>45291</v>
      </c>
      <c r="L27" s="100" t="s">
        <v>188</v>
      </c>
      <c r="M27" s="37" t="s">
        <v>188</v>
      </c>
      <c r="N27" s="37" t="s">
        <v>124</v>
      </c>
      <c r="O27" s="27">
        <v>44985</v>
      </c>
      <c r="P27" s="77">
        <v>2874942</v>
      </c>
      <c r="Q27" s="41" t="s">
        <v>13</v>
      </c>
      <c r="R27" s="2">
        <v>44992</v>
      </c>
    </row>
    <row r="28" spans="2:18" ht="15" hidden="1" customHeight="1" x14ac:dyDescent="0.35">
      <c r="B28" s="7" t="str">
        <f>CONCATENATE("2023",".00",Tabela410[[#This Row],[Sequencial]],".",VLOOKUP(Tabela410[[#This Row],[Transportador]],'Dados (Listas Suspensas)'!$H$3:$I$7,2,FALSE ),".",VLOOKUP(Tabela410[[#This Row],[Modalidade]],'Dados (Listas Suspensas)'!$B$3:$C$8,2,FALSE),".",VLOOKUP(Tabela410[[#This Row],[Regime de Contratação]],'Dados (Listas Suspensas)'!$D$3:$E$9,2, FALSE),".",VLOOKUP(Tabela410[[#This Row],[Periodicidade]],'Dados (Listas Suspensas)'!$F$3:$G$10,2,FALSE))</f>
        <v>2023.0082.02.04.99.99</v>
      </c>
      <c r="C28" s="26">
        <v>82</v>
      </c>
      <c r="D28" s="25" t="s">
        <v>130</v>
      </c>
      <c r="E28" t="s">
        <v>4580</v>
      </c>
      <c r="F28" s="3" t="s">
        <v>216</v>
      </c>
      <c r="G28" s="25" t="s">
        <v>187</v>
      </c>
      <c r="H28" s="25" t="s">
        <v>187</v>
      </c>
      <c r="I28" s="25" t="s">
        <v>188</v>
      </c>
      <c r="J28" s="27">
        <v>44956</v>
      </c>
      <c r="K28" s="2">
        <v>45291</v>
      </c>
      <c r="L28" s="94" t="s">
        <v>188</v>
      </c>
      <c r="M28" s="26" t="s">
        <v>188</v>
      </c>
      <c r="N28" s="26" t="s">
        <v>124</v>
      </c>
      <c r="O28" s="27">
        <v>44956</v>
      </c>
      <c r="P28" s="86">
        <v>2812183</v>
      </c>
      <c r="Q28" s="41" t="s">
        <v>13</v>
      </c>
      <c r="R28" s="2">
        <v>44966</v>
      </c>
    </row>
    <row r="29" spans="2:18" ht="15" hidden="1" customHeight="1" x14ac:dyDescent="0.35">
      <c r="B2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2023.0084.02.02.03.98</v>
      </c>
      <c r="C29" s="41">
        <v>84</v>
      </c>
      <c r="D29" s="25" t="s">
        <v>130</v>
      </c>
      <c r="E29" s="25" t="s">
        <v>236</v>
      </c>
      <c r="F29" s="3" t="s">
        <v>237</v>
      </c>
      <c r="G29" s="40" t="s">
        <v>207</v>
      </c>
      <c r="H29" s="40" t="s">
        <v>162</v>
      </c>
      <c r="I29" s="40" t="s">
        <v>259</v>
      </c>
      <c r="J29" s="27">
        <v>44753</v>
      </c>
      <c r="K29" s="2">
        <v>44926</v>
      </c>
      <c r="L29" s="94">
        <v>300</v>
      </c>
      <c r="M29" s="41" t="s">
        <v>4573</v>
      </c>
      <c r="N29" s="26" t="s">
        <v>124</v>
      </c>
      <c r="O29" s="27">
        <v>44753</v>
      </c>
      <c r="P29" s="86">
        <v>2329098</v>
      </c>
      <c r="Q29" s="41" t="s">
        <v>66</v>
      </c>
      <c r="R29" s="2">
        <v>44756</v>
      </c>
    </row>
    <row r="30" spans="2:18" ht="15" hidden="1" customHeight="1" x14ac:dyDescent="0.35">
      <c r="B3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2023.0086.02.02.02.98</v>
      </c>
      <c r="C30" s="41">
        <v>86</v>
      </c>
      <c r="D30" s="25" t="s">
        <v>130</v>
      </c>
      <c r="E30" s="25" t="s">
        <v>236</v>
      </c>
      <c r="F30" s="3" t="s">
        <v>237</v>
      </c>
      <c r="G30" s="40" t="s">
        <v>207</v>
      </c>
      <c r="H30" s="40" t="s">
        <v>169</v>
      </c>
      <c r="I30" s="40" t="s">
        <v>259</v>
      </c>
      <c r="J30" s="27">
        <v>44753</v>
      </c>
      <c r="K30" s="2">
        <v>44926</v>
      </c>
      <c r="L30" s="41">
        <v>300</v>
      </c>
      <c r="M30" s="3" t="s">
        <v>1643</v>
      </c>
      <c r="N30" s="41" t="s">
        <v>124</v>
      </c>
      <c r="O30" s="27">
        <v>44753</v>
      </c>
      <c r="P30" s="86">
        <v>2329097</v>
      </c>
      <c r="Q30" s="41" t="s">
        <v>253</v>
      </c>
      <c r="R30" s="2">
        <v>44756</v>
      </c>
    </row>
    <row r="31" spans="2:18" ht="15" hidden="1" customHeight="1" x14ac:dyDescent="0.35">
      <c r="B3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2023.00149.02.03.03.05</v>
      </c>
      <c r="C31" s="3">
        <v>149</v>
      </c>
      <c r="D31" s="25" t="s">
        <v>130</v>
      </c>
      <c r="E31" s="25" t="s">
        <v>236</v>
      </c>
      <c r="F31" s="3" t="s">
        <v>237</v>
      </c>
      <c r="G31" t="s">
        <v>148</v>
      </c>
      <c r="H31" t="s">
        <v>162</v>
      </c>
      <c r="I31" t="s">
        <v>254</v>
      </c>
      <c r="J31" s="2">
        <v>44978</v>
      </c>
      <c r="K31" s="2">
        <v>44978</v>
      </c>
      <c r="L31" s="94">
        <v>775</v>
      </c>
      <c r="M31" s="3" t="s">
        <v>4573</v>
      </c>
      <c r="N31" s="3" t="s">
        <v>124</v>
      </c>
      <c r="O31" s="2">
        <v>44977</v>
      </c>
      <c r="P31" s="5">
        <v>2874945</v>
      </c>
      <c r="Q31" s="3" t="s">
        <v>13</v>
      </c>
      <c r="R31" s="3"/>
    </row>
    <row r="32" spans="2:18" ht="15" hidden="1" customHeight="1" x14ac:dyDescent="0.35">
      <c r="B3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2023.00150.02.03.03.05</v>
      </c>
      <c r="C32" s="3">
        <v>150</v>
      </c>
      <c r="D32" s="25" t="s">
        <v>130</v>
      </c>
      <c r="E32" s="25" t="s">
        <v>236</v>
      </c>
      <c r="F32" s="3" t="s">
        <v>237</v>
      </c>
      <c r="G32" t="s">
        <v>148</v>
      </c>
      <c r="H32" t="s">
        <v>162</v>
      </c>
      <c r="I32" t="s">
        <v>254</v>
      </c>
      <c r="J32" s="2">
        <v>44979</v>
      </c>
      <c r="K32" s="2">
        <v>44979</v>
      </c>
      <c r="L32" s="94">
        <v>775</v>
      </c>
      <c r="M32" s="3" t="s">
        <v>4573</v>
      </c>
      <c r="N32" s="3" t="s">
        <v>124</v>
      </c>
      <c r="O32" s="2">
        <v>44978</v>
      </c>
      <c r="P32" s="5">
        <v>2874946</v>
      </c>
      <c r="Q32" s="3" t="s">
        <v>13</v>
      </c>
      <c r="R32" s="3"/>
    </row>
    <row r="33" spans="2:18" ht="15" hidden="1" customHeight="1" x14ac:dyDescent="0.35">
      <c r="B3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2023.00151.02.03.03.05</v>
      </c>
      <c r="C33" s="3">
        <v>151</v>
      </c>
      <c r="D33" s="25" t="s">
        <v>130</v>
      </c>
      <c r="E33" s="25" t="s">
        <v>236</v>
      </c>
      <c r="F33" s="3" t="s">
        <v>237</v>
      </c>
      <c r="G33" t="s">
        <v>148</v>
      </c>
      <c r="H33" t="s">
        <v>162</v>
      </c>
      <c r="I33" t="s">
        <v>254</v>
      </c>
      <c r="J33" s="2">
        <v>44980</v>
      </c>
      <c r="K33" s="2">
        <v>44980</v>
      </c>
      <c r="L33" s="94">
        <v>775</v>
      </c>
      <c r="M33" s="3" t="s">
        <v>4573</v>
      </c>
      <c r="N33" s="3" t="s">
        <v>124</v>
      </c>
      <c r="O33" s="2">
        <v>44978</v>
      </c>
      <c r="P33" s="5">
        <v>2874947</v>
      </c>
      <c r="Q33" s="3" t="s">
        <v>13</v>
      </c>
      <c r="R33" s="3"/>
    </row>
    <row r="34" spans="2:18" ht="15" hidden="1" customHeight="1" x14ac:dyDescent="0.35">
      <c r="B3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2023.00152.02.03.03.05</v>
      </c>
      <c r="C34" s="3">
        <v>152</v>
      </c>
      <c r="D34" s="25" t="s">
        <v>130</v>
      </c>
      <c r="E34" s="25" t="s">
        <v>236</v>
      </c>
      <c r="F34" s="3" t="s">
        <v>237</v>
      </c>
      <c r="G34" t="s">
        <v>148</v>
      </c>
      <c r="H34" t="s">
        <v>162</v>
      </c>
      <c r="I34" t="s">
        <v>254</v>
      </c>
      <c r="J34" s="2">
        <v>44981</v>
      </c>
      <c r="K34" s="2">
        <v>44981</v>
      </c>
      <c r="L34" s="94">
        <v>775</v>
      </c>
      <c r="M34" s="3" t="s">
        <v>4573</v>
      </c>
      <c r="N34" s="3" t="s">
        <v>124</v>
      </c>
      <c r="O34" s="2">
        <v>44980</v>
      </c>
      <c r="P34" s="5">
        <v>2874948</v>
      </c>
      <c r="Q34" s="3" t="s">
        <v>13</v>
      </c>
      <c r="R34" s="3"/>
    </row>
    <row r="35" spans="2:18" ht="15" hidden="1" customHeight="1" x14ac:dyDescent="0.35">
      <c r="B3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2023.00208.02.03.03.04</v>
      </c>
      <c r="C35" s="3">
        <v>208</v>
      </c>
      <c r="D35" s="25" t="s">
        <v>130</v>
      </c>
      <c r="E35" s="25" t="s">
        <v>236</v>
      </c>
      <c r="F35" s="3" t="s">
        <v>237</v>
      </c>
      <c r="G35" t="s">
        <v>148</v>
      </c>
      <c r="H35" t="s">
        <v>162</v>
      </c>
      <c r="I35" t="s">
        <v>149</v>
      </c>
      <c r="J35" s="2">
        <v>45017</v>
      </c>
      <c r="K35" s="2">
        <v>45046</v>
      </c>
      <c r="L35" s="94">
        <v>110</v>
      </c>
      <c r="M35" s="3" t="s">
        <v>4573</v>
      </c>
      <c r="N35" s="3" t="s">
        <v>124</v>
      </c>
      <c r="O35" s="2">
        <v>45013</v>
      </c>
      <c r="P35" s="5">
        <v>2947396</v>
      </c>
      <c r="Q35" s="3" t="s">
        <v>13</v>
      </c>
      <c r="R35" s="3"/>
    </row>
    <row r="36" spans="2:18" hidden="1" x14ac:dyDescent="0.35">
      <c r="B3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2023.00209.02.03.02.04</v>
      </c>
      <c r="C36" s="3">
        <v>209</v>
      </c>
      <c r="D36" s="25" t="s">
        <v>130</v>
      </c>
      <c r="E36" s="25" t="s">
        <v>236</v>
      </c>
      <c r="F36" s="3" t="s">
        <v>237</v>
      </c>
      <c r="G36" t="s">
        <v>148</v>
      </c>
      <c r="H36" t="s">
        <v>169</v>
      </c>
      <c r="I36" t="s">
        <v>149</v>
      </c>
      <c r="J36" s="2">
        <v>45017</v>
      </c>
      <c r="K36" s="2">
        <v>45046</v>
      </c>
      <c r="L36" s="94">
        <v>110</v>
      </c>
      <c r="M36" s="3" t="s">
        <v>4495</v>
      </c>
      <c r="N36" s="3" t="s">
        <v>124</v>
      </c>
      <c r="O36" s="2">
        <v>45013</v>
      </c>
      <c r="P36" s="5">
        <v>2947397</v>
      </c>
      <c r="Q36" s="3" t="s">
        <v>13</v>
      </c>
      <c r="R36" s="3"/>
    </row>
    <row r="37" spans="2:18" ht="15" hidden="1" customHeight="1" x14ac:dyDescent="0.35">
      <c r="B3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2023.00210.02.03.03.05</v>
      </c>
      <c r="C37" s="3">
        <v>210</v>
      </c>
      <c r="D37" s="25" t="s">
        <v>130</v>
      </c>
      <c r="E37" s="25" t="s">
        <v>236</v>
      </c>
      <c r="F37" s="3" t="s">
        <v>237</v>
      </c>
      <c r="G37" t="s">
        <v>148</v>
      </c>
      <c r="H37" t="s">
        <v>162</v>
      </c>
      <c r="I37" t="s">
        <v>254</v>
      </c>
      <c r="J37" s="2">
        <v>45003</v>
      </c>
      <c r="K37" s="2">
        <v>45003</v>
      </c>
      <c r="L37" s="94">
        <v>855</v>
      </c>
      <c r="M37" s="3" t="s">
        <v>4573</v>
      </c>
      <c r="N37" s="3" t="s">
        <v>124</v>
      </c>
      <c r="O37" s="2">
        <v>45002</v>
      </c>
      <c r="P37" s="5">
        <v>2947424</v>
      </c>
      <c r="Q37" s="3" t="s">
        <v>13</v>
      </c>
      <c r="R37" s="3"/>
    </row>
    <row r="38" spans="2:18" ht="15" hidden="1" customHeight="1" x14ac:dyDescent="0.35">
      <c r="B3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2023.00211.02.03.03.05</v>
      </c>
      <c r="C38" s="3">
        <v>211</v>
      </c>
      <c r="D38" s="25" t="s">
        <v>130</v>
      </c>
      <c r="E38" s="25" t="s">
        <v>236</v>
      </c>
      <c r="F38" s="3" t="s">
        <v>237</v>
      </c>
      <c r="G38" t="s">
        <v>148</v>
      </c>
      <c r="H38" t="s">
        <v>162</v>
      </c>
      <c r="I38" t="s">
        <v>254</v>
      </c>
      <c r="J38" s="2">
        <v>45004</v>
      </c>
      <c r="K38" s="2">
        <v>45004</v>
      </c>
      <c r="L38" s="94">
        <v>855</v>
      </c>
      <c r="M38" s="3" t="s">
        <v>4573</v>
      </c>
      <c r="N38" s="3" t="s">
        <v>124</v>
      </c>
      <c r="O38" s="2">
        <v>45002</v>
      </c>
      <c r="P38" s="5">
        <v>2947425</v>
      </c>
      <c r="Q38" s="3" t="s">
        <v>13</v>
      </c>
      <c r="R38" s="3"/>
    </row>
    <row r="39" spans="2:18" ht="15" hidden="1" customHeight="1" x14ac:dyDescent="0.35">
      <c r="B3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2023.00212.02.04.99.99</v>
      </c>
      <c r="C39" s="3">
        <v>212</v>
      </c>
      <c r="D39" s="25" t="s">
        <v>130</v>
      </c>
      <c r="E39" s="47" t="s">
        <v>4581</v>
      </c>
      <c r="F39" s="50" t="s">
        <v>279</v>
      </c>
      <c r="G39" t="s">
        <v>187</v>
      </c>
      <c r="H39" t="s">
        <v>187</v>
      </c>
      <c r="I39" t="s">
        <v>188</v>
      </c>
      <c r="J39" s="2">
        <v>45030</v>
      </c>
      <c r="K39" s="2">
        <v>45291</v>
      </c>
      <c r="L39" s="3" t="s">
        <v>188</v>
      </c>
      <c r="M39" s="3" t="s">
        <v>188</v>
      </c>
      <c r="N39" s="3" t="s">
        <v>124</v>
      </c>
      <c r="O39" s="2">
        <v>45030</v>
      </c>
      <c r="P39" s="5">
        <v>2990495</v>
      </c>
      <c r="Q39" s="3" t="s">
        <v>13</v>
      </c>
      <c r="R39" s="3"/>
    </row>
    <row r="40" spans="2:18" ht="15" hidden="1" customHeight="1" x14ac:dyDescent="0.35">
      <c r="B4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2023.00213.02.03.02.05</v>
      </c>
      <c r="C40" s="3">
        <v>213</v>
      </c>
      <c r="D40" s="25" t="s">
        <v>130</v>
      </c>
      <c r="E40" t="s">
        <v>4565</v>
      </c>
      <c r="F40" s="3" t="s">
        <v>241</v>
      </c>
      <c r="G40" t="s">
        <v>148</v>
      </c>
      <c r="H40" t="s">
        <v>169</v>
      </c>
      <c r="I40" t="s">
        <v>254</v>
      </c>
      <c r="J40" s="2">
        <v>45037</v>
      </c>
      <c r="K40" s="2">
        <v>45037</v>
      </c>
      <c r="L40" s="94">
        <v>300</v>
      </c>
      <c r="M40" s="3" t="s">
        <v>4495</v>
      </c>
      <c r="N40" s="3" t="s">
        <v>124</v>
      </c>
      <c r="O40" s="2">
        <v>45036</v>
      </c>
      <c r="P40" s="5">
        <v>3016070</v>
      </c>
      <c r="Q40" s="3" t="s">
        <v>13</v>
      </c>
      <c r="R40" s="3"/>
    </row>
    <row r="41" spans="2:18" ht="15" hidden="1" customHeight="1" x14ac:dyDescent="0.35">
      <c r="B4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2023.00214.02.03.03.05</v>
      </c>
      <c r="C41" s="3">
        <v>214</v>
      </c>
      <c r="D41" s="25" t="s">
        <v>130</v>
      </c>
      <c r="E41" s="47" t="s">
        <v>4581</v>
      </c>
      <c r="F41" s="50" t="s">
        <v>279</v>
      </c>
      <c r="G41" t="s">
        <v>148</v>
      </c>
      <c r="H41" t="s">
        <v>162</v>
      </c>
      <c r="I41" t="s">
        <v>254</v>
      </c>
      <c r="J41" s="2">
        <v>45035</v>
      </c>
      <c r="K41" s="2">
        <v>45035</v>
      </c>
      <c r="L41" s="94">
        <v>45</v>
      </c>
      <c r="M41" s="3" t="s">
        <v>1437</v>
      </c>
      <c r="N41" s="3" t="s">
        <v>124</v>
      </c>
      <c r="O41" s="2">
        <v>45033</v>
      </c>
      <c r="P41" s="5">
        <v>3016779</v>
      </c>
      <c r="Q41" s="3" t="s">
        <v>13</v>
      </c>
      <c r="R41" s="3"/>
    </row>
    <row r="42" spans="2:18" ht="15" hidden="1" customHeight="1" x14ac:dyDescent="0.35">
      <c r="B4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2023.00215.02.03.03.05</v>
      </c>
      <c r="C42" s="3">
        <v>215</v>
      </c>
      <c r="D42" s="25" t="s">
        <v>130</v>
      </c>
      <c r="E42" t="s">
        <v>4581</v>
      </c>
      <c r="F42" s="3" t="s">
        <v>279</v>
      </c>
      <c r="G42" t="s">
        <v>148</v>
      </c>
      <c r="H42" t="s">
        <v>162</v>
      </c>
      <c r="I42" t="s">
        <v>254</v>
      </c>
      <c r="J42" s="2">
        <v>45036</v>
      </c>
      <c r="K42" s="2">
        <v>45036</v>
      </c>
      <c r="L42" s="94">
        <v>85</v>
      </c>
      <c r="M42" s="3" t="s">
        <v>1437</v>
      </c>
      <c r="N42" s="3" t="s">
        <v>124</v>
      </c>
      <c r="O42" s="2">
        <v>45034</v>
      </c>
      <c r="P42" s="5">
        <v>3016780</v>
      </c>
      <c r="Q42" s="3" t="s">
        <v>13</v>
      </c>
      <c r="R42" s="3"/>
    </row>
    <row r="43" spans="2:18" hidden="1" x14ac:dyDescent="0.35">
      <c r="B4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2023.00216.02.03.03.05</v>
      </c>
      <c r="C43" s="3">
        <v>216</v>
      </c>
      <c r="D43" s="25" t="s">
        <v>130</v>
      </c>
      <c r="E43" t="s">
        <v>4581</v>
      </c>
      <c r="F43" s="3" t="s">
        <v>279</v>
      </c>
      <c r="G43" t="s">
        <v>148</v>
      </c>
      <c r="H43" t="s">
        <v>162</v>
      </c>
      <c r="I43" t="s">
        <v>254</v>
      </c>
      <c r="J43" s="2">
        <v>45037</v>
      </c>
      <c r="K43" s="2">
        <v>45037</v>
      </c>
      <c r="L43" s="94">
        <v>99</v>
      </c>
      <c r="M43" s="3" t="s">
        <v>1437</v>
      </c>
      <c r="N43" s="3" t="s">
        <v>124</v>
      </c>
      <c r="O43" s="2">
        <v>45036</v>
      </c>
      <c r="P43" s="5">
        <v>3016782</v>
      </c>
      <c r="Q43" s="3" t="s">
        <v>13</v>
      </c>
      <c r="R43" s="3"/>
    </row>
    <row r="44" spans="2:18" ht="15" hidden="1" customHeight="1" x14ac:dyDescent="0.35">
      <c r="B4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2023.00217.02.03.03.05</v>
      </c>
      <c r="C44" s="3">
        <v>217</v>
      </c>
      <c r="D44" s="25" t="s">
        <v>130</v>
      </c>
      <c r="E44" t="s">
        <v>4581</v>
      </c>
      <c r="F44" s="3" t="s">
        <v>279</v>
      </c>
      <c r="G44" t="s">
        <v>148</v>
      </c>
      <c r="H44" t="s">
        <v>162</v>
      </c>
      <c r="I44" t="s">
        <v>254</v>
      </c>
      <c r="J44" s="2">
        <v>45038</v>
      </c>
      <c r="K44" s="2">
        <v>45038</v>
      </c>
      <c r="L44" s="3">
        <v>43</v>
      </c>
      <c r="M44" s="3" t="s">
        <v>1437</v>
      </c>
      <c r="N44" s="3" t="s">
        <v>124</v>
      </c>
      <c r="O44" s="2">
        <v>45037</v>
      </c>
      <c r="P44" s="5">
        <v>3016783</v>
      </c>
      <c r="Q44" s="3" t="s">
        <v>13</v>
      </c>
      <c r="R44" s="3"/>
    </row>
    <row r="45" spans="2:18" ht="15" hidden="1" customHeight="1" x14ac:dyDescent="0.35">
      <c r="B4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2023.00218.02.03.03.05</v>
      </c>
      <c r="C45" s="3">
        <v>218</v>
      </c>
      <c r="D45" s="25" t="s">
        <v>130</v>
      </c>
      <c r="E45" t="s">
        <v>4581</v>
      </c>
      <c r="F45" s="3" t="s">
        <v>279</v>
      </c>
      <c r="G45" t="s">
        <v>148</v>
      </c>
      <c r="H45" t="s">
        <v>162</v>
      </c>
      <c r="I45" t="s">
        <v>254</v>
      </c>
      <c r="J45" s="2">
        <v>45039</v>
      </c>
      <c r="K45" s="2">
        <v>45039</v>
      </c>
      <c r="L45" s="3">
        <v>48</v>
      </c>
      <c r="M45" s="3" t="s">
        <v>1437</v>
      </c>
      <c r="N45" s="3" t="s">
        <v>124</v>
      </c>
      <c r="O45" s="2">
        <v>45037</v>
      </c>
      <c r="P45" s="5">
        <v>3016784</v>
      </c>
      <c r="Q45" s="3" t="s">
        <v>13</v>
      </c>
      <c r="R45" s="3"/>
    </row>
    <row r="46" spans="2:18" ht="15" hidden="1" customHeight="1" x14ac:dyDescent="0.35">
      <c r="B4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2023.00219.02.03.03.05</v>
      </c>
      <c r="C46" s="3">
        <v>219</v>
      </c>
      <c r="D46" s="25" t="s">
        <v>130</v>
      </c>
      <c r="E46" t="s">
        <v>4581</v>
      </c>
      <c r="F46" s="3" t="s">
        <v>279</v>
      </c>
      <c r="G46" t="s">
        <v>148</v>
      </c>
      <c r="H46" t="s">
        <v>162</v>
      </c>
      <c r="I46" t="s">
        <v>254</v>
      </c>
      <c r="J46" s="2">
        <v>45040</v>
      </c>
      <c r="K46" s="2">
        <v>45040</v>
      </c>
      <c r="L46" s="3">
        <v>70</v>
      </c>
      <c r="M46" s="3" t="s">
        <v>1437</v>
      </c>
      <c r="N46" s="3" t="s">
        <v>124</v>
      </c>
      <c r="O46" s="2">
        <v>45040</v>
      </c>
      <c r="P46" s="5">
        <v>3016785</v>
      </c>
      <c r="Q46" s="3" t="s">
        <v>13</v>
      </c>
      <c r="R46" s="3"/>
    </row>
    <row r="47" spans="2:18" ht="15" hidden="1" customHeight="1" x14ac:dyDescent="0.35">
      <c r="B4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2023.00220.02.03.03.05</v>
      </c>
      <c r="C47" s="3">
        <v>220</v>
      </c>
      <c r="D47" s="25" t="s">
        <v>130</v>
      </c>
      <c r="E47" t="s">
        <v>4581</v>
      </c>
      <c r="F47" s="3" t="s">
        <v>279</v>
      </c>
      <c r="G47" t="s">
        <v>148</v>
      </c>
      <c r="H47" t="s">
        <v>162</v>
      </c>
      <c r="I47" t="s">
        <v>254</v>
      </c>
      <c r="J47" s="2">
        <v>45041</v>
      </c>
      <c r="K47" s="2">
        <v>45041</v>
      </c>
      <c r="L47" s="94">
        <v>70</v>
      </c>
      <c r="M47" s="3" t="s">
        <v>1437</v>
      </c>
      <c r="N47" s="3" t="s">
        <v>124</v>
      </c>
      <c r="O47" s="2">
        <v>45040</v>
      </c>
      <c r="P47" s="5">
        <v>3016786</v>
      </c>
      <c r="Q47" s="3" t="s">
        <v>13</v>
      </c>
      <c r="R47" s="3"/>
    </row>
    <row r="48" spans="2:18" ht="15" hidden="1" customHeight="1" x14ac:dyDescent="0.35">
      <c r="B4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2023.00221.02.03.03.05</v>
      </c>
      <c r="C48" s="3">
        <v>221</v>
      </c>
      <c r="D48" s="25" t="s">
        <v>130</v>
      </c>
      <c r="E48" t="s">
        <v>4581</v>
      </c>
      <c r="F48" s="3" t="s">
        <v>279</v>
      </c>
      <c r="G48" t="s">
        <v>148</v>
      </c>
      <c r="H48" t="s">
        <v>162</v>
      </c>
      <c r="I48" t="s">
        <v>254</v>
      </c>
      <c r="J48" s="2">
        <v>45042</v>
      </c>
      <c r="K48" s="2">
        <v>45042</v>
      </c>
      <c r="L48" s="94">
        <v>70</v>
      </c>
      <c r="M48" s="3" t="s">
        <v>1437</v>
      </c>
      <c r="N48" s="3" t="s">
        <v>124</v>
      </c>
      <c r="O48" s="2">
        <v>45041</v>
      </c>
      <c r="P48" s="5">
        <v>3016787</v>
      </c>
      <c r="Q48" s="3" t="s">
        <v>13</v>
      </c>
      <c r="R48" s="3"/>
    </row>
    <row r="49" spans="2:18" ht="15" hidden="1" customHeight="1" x14ac:dyDescent="0.35">
      <c r="B4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2023.00222.02.04.99.99</v>
      </c>
      <c r="C49" s="3">
        <v>222</v>
      </c>
      <c r="D49" s="25" t="s">
        <v>130</v>
      </c>
      <c r="E49" s="33" t="s">
        <v>205</v>
      </c>
      <c r="F49" s="37" t="s">
        <v>206</v>
      </c>
      <c r="G49" t="s">
        <v>187</v>
      </c>
      <c r="H49" t="s">
        <v>187</v>
      </c>
      <c r="I49" t="s">
        <v>188</v>
      </c>
      <c r="J49" s="2">
        <v>45029</v>
      </c>
      <c r="K49" s="2">
        <v>45291</v>
      </c>
      <c r="L49" s="3" t="s">
        <v>188</v>
      </c>
      <c r="M49" s="3" t="s">
        <v>188</v>
      </c>
      <c r="N49" s="3" t="s">
        <v>124</v>
      </c>
      <c r="O49" s="2">
        <v>45029</v>
      </c>
      <c r="P49" s="5">
        <v>3023611</v>
      </c>
      <c r="Q49" s="3" t="s">
        <v>13</v>
      </c>
      <c r="R49" s="3"/>
    </row>
    <row r="50" spans="2:18" ht="15" hidden="1" customHeight="1" x14ac:dyDescent="0.35">
      <c r="B5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2023.00223.02.03.02.05</v>
      </c>
      <c r="C50" s="3">
        <v>223</v>
      </c>
      <c r="D50" t="s">
        <v>130</v>
      </c>
      <c r="E50" t="s">
        <v>4565</v>
      </c>
      <c r="F50" s="3" t="s">
        <v>241</v>
      </c>
      <c r="G50" t="s">
        <v>148</v>
      </c>
      <c r="H50" t="s">
        <v>169</v>
      </c>
      <c r="I50" t="s">
        <v>254</v>
      </c>
      <c r="J50" s="2">
        <v>45042</v>
      </c>
      <c r="K50" s="2">
        <v>45042</v>
      </c>
      <c r="L50" s="3">
        <v>475</v>
      </c>
      <c r="M50" s="3" t="s">
        <v>4495</v>
      </c>
      <c r="N50" s="3" t="s">
        <v>124</v>
      </c>
      <c r="O50" s="2">
        <v>45041</v>
      </c>
      <c r="P50" s="5">
        <v>3032320</v>
      </c>
      <c r="Q50" s="3" t="s">
        <v>13</v>
      </c>
      <c r="R50" s="3"/>
    </row>
    <row r="51" spans="2:18" ht="15" hidden="1" customHeight="1" x14ac:dyDescent="0.35">
      <c r="B5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2023.00224.02.03.03.05</v>
      </c>
      <c r="C51" s="3">
        <v>224</v>
      </c>
      <c r="D51" t="s">
        <v>130</v>
      </c>
      <c r="E51" t="s">
        <v>4581</v>
      </c>
      <c r="F51" s="3" t="s">
        <v>279</v>
      </c>
      <c r="G51" t="s">
        <v>148</v>
      </c>
      <c r="H51" t="s">
        <v>162</v>
      </c>
      <c r="I51" t="s">
        <v>254</v>
      </c>
      <c r="J51" s="2">
        <v>45043</v>
      </c>
      <c r="K51" s="2">
        <v>45043</v>
      </c>
      <c r="L51" s="94">
        <v>100</v>
      </c>
      <c r="M51" s="3" t="s">
        <v>1437</v>
      </c>
      <c r="N51" s="3" t="s">
        <v>124</v>
      </c>
      <c r="O51" s="2">
        <v>45042</v>
      </c>
      <c r="P51" s="5">
        <v>3032340</v>
      </c>
      <c r="Q51" s="3" t="s">
        <v>13</v>
      </c>
      <c r="R51" s="3"/>
    </row>
    <row r="52" spans="2:18" ht="15" hidden="1" customHeight="1" x14ac:dyDescent="0.35">
      <c r="B5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2023.00225.02.03.03.05</v>
      </c>
      <c r="C52" s="3">
        <v>225</v>
      </c>
      <c r="D52" t="s">
        <v>130</v>
      </c>
      <c r="E52" t="s">
        <v>4581</v>
      </c>
      <c r="F52" s="3" t="s">
        <v>279</v>
      </c>
      <c r="G52" t="s">
        <v>148</v>
      </c>
      <c r="H52" t="s">
        <v>162</v>
      </c>
      <c r="I52" t="s">
        <v>254</v>
      </c>
      <c r="J52" s="2">
        <v>45045</v>
      </c>
      <c r="K52" s="2">
        <v>45045</v>
      </c>
      <c r="L52" s="94">
        <v>95</v>
      </c>
      <c r="M52" s="3" t="s">
        <v>1437</v>
      </c>
      <c r="N52" s="3" t="s">
        <v>124</v>
      </c>
      <c r="O52" s="2">
        <v>45044</v>
      </c>
      <c r="P52" s="5">
        <v>3032341</v>
      </c>
      <c r="Q52" s="3" t="s">
        <v>13</v>
      </c>
      <c r="R52" s="3"/>
    </row>
    <row r="53" spans="2:18" ht="15" hidden="1" customHeight="1" x14ac:dyDescent="0.35">
      <c r="B5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2023.00226.02.03.03.04</v>
      </c>
      <c r="C53" s="3">
        <v>226</v>
      </c>
      <c r="D53" t="s">
        <v>130</v>
      </c>
      <c r="E53" s="25" t="s">
        <v>236</v>
      </c>
      <c r="F53" s="26" t="s">
        <v>237</v>
      </c>
      <c r="G53" t="s">
        <v>148</v>
      </c>
      <c r="H53" t="s">
        <v>162</v>
      </c>
      <c r="I53" t="s">
        <v>149</v>
      </c>
      <c r="J53" s="2">
        <v>45047</v>
      </c>
      <c r="K53" s="2">
        <v>45077</v>
      </c>
      <c r="L53" s="94">
        <v>100</v>
      </c>
      <c r="M53" s="3" t="s">
        <v>4573</v>
      </c>
      <c r="N53" s="3" t="s">
        <v>124</v>
      </c>
      <c r="O53" s="2">
        <v>45044</v>
      </c>
      <c r="P53" s="5">
        <v>3032361</v>
      </c>
      <c r="Q53" s="3" t="s">
        <v>13</v>
      </c>
      <c r="R53" s="3"/>
    </row>
    <row r="54" spans="2:18" ht="15" hidden="1" customHeight="1" x14ac:dyDescent="0.35">
      <c r="B5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2023.00227.02.04.99.99</v>
      </c>
      <c r="C54" s="3">
        <v>227</v>
      </c>
      <c r="D54" t="s">
        <v>130</v>
      </c>
      <c r="E54" t="s">
        <v>295</v>
      </c>
      <c r="F54" s="3" t="s">
        <v>296</v>
      </c>
      <c r="G54" t="s">
        <v>187</v>
      </c>
      <c r="H54" t="s">
        <v>187</v>
      </c>
      <c r="I54" s="54" t="s">
        <v>188</v>
      </c>
      <c r="J54" s="2">
        <v>45084</v>
      </c>
      <c r="K54" s="2">
        <v>45291</v>
      </c>
      <c r="L54" s="3" t="s">
        <v>188</v>
      </c>
      <c r="M54" s="3" t="s">
        <v>188</v>
      </c>
      <c r="N54" s="3" t="s">
        <v>124</v>
      </c>
      <c r="O54" s="2">
        <v>45084</v>
      </c>
      <c r="P54" s="5">
        <v>3180512</v>
      </c>
      <c r="Q54" s="3" t="s">
        <v>13</v>
      </c>
      <c r="R54" s="3"/>
    </row>
    <row r="55" spans="2:18" ht="15" hidden="1" customHeight="1" x14ac:dyDescent="0.35">
      <c r="B55" s="26" t="s">
        <v>4582</v>
      </c>
      <c r="C55" s="3">
        <v>20</v>
      </c>
      <c r="D55" t="s">
        <v>132</v>
      </c>
      <c r="E55" s="25" t="s">
        <v>236</v>
      </c>
      <c r="F55" s="26" t="s">
        <v>237</v>
      </c>
      <c r="G55" t="s">
        <v>148</v>
      </c>
      <c r="H55" t="s">
        <v>162</v>
      </c>
      <c r="I55" t="s">
        <v>259</v>
      </c>
      <c r="J55" s="2">
        <v>44697</v>
      </c>
      <c r="K55" s="2">
        <v>44926</v>
      </c>
      <c r="L55" s="26">
        <v>40</v>
      </c>
      <c r="M55" s="26" t="s">
        <v>1313</v>
      </c>
      <c r="N55" s="3" t="s">
        <v>124</v>
      </c>
      <c r="O55" s="2">
        <v>44696</v>
      </c>
      <c r="P55" s="4">
        <v>2186613</v>
      </c>
      <c r="Q55" s="3" t="s">
        <v>6</v>
      </c>
      <c r="R55" s="2">
        <v>45065</v>
      </c>
    </row>
    <row r="56" spans="2:18" ht="15" hidden="1" customHeight="1" x14ac:dyDescent="0.35">
      <c r="B5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2023.0028.03.03.02.04</v>
      </c>
      <c r="C56" s="3">
        <v>28</v>
      </c>
      <c r="D56" t="s">
        <v>132</v>
      </c>
      <c r="E56" s="25" t="s">
        <v>4565</v>
      </c>
      <c r="F56" s="26" t="s">
        <v>241</v>
      </c>
      <c r="G56" t="s">
        <v>148</v>
      </c>
      <c r="H56" t="s">
        <v>169</v>
      </c>
      <c r="I56" t="s">
        <v>149</v>
      </c>
      <c r="J56" s="2">
        <v>45108</v>
      </c>
      <c r="K56" s="2">
        <v>45138</v>
      </c>
      <c r="L56" s="3">
        <v>750</v>
      </c>
      <c r="M56" s="3" t="s">
        <v>4495</v>
      </c>
      <c r="N56" s="3" t="s">
        <v>124</v>
      </c>
      <c r="O56" s="2">
        <v>45107</v>
      </c>
      <c r="P56" s="4">
        <v>3203205</v>
      </c>
      <c r="Q56" s="3" t="s">
        <v>24</v>
      </c>
      <c r="R56" s="2">
        <v>45111</v>
      </c>
    </row>
    <row r="57" spans="2:18" ht="15" hidden="1" customHeight="1" x14ac:dyDescent="0.35">
      <c r="B5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2023.0029.03.04.99.99</v>
      </c>
      <c r="C57" s="3">
        <v>29</v>
      </c>
      <c r="D57" t="s">
        <v>132</v>
      </c>
      <c r="E57" t="s">
        <v>4583</v>
      </c>
      <c r="F57" s="3" t="s">
        <v>291</v>
      </c>
      <c r="G57" t="s">
        <v>187</v>
      </c>
      <c r="H57" t="s">
        <v>187</v>
      </c>
      <c r="I57" t="s">
        <v>188</v>
      </c>
      <c r="J57" s="2">
        <v>44907</v>
      </c>
      <c r="K57" s="2">
        <v>45291</v>
      </c>
      <c r="L57" s="3" t="s">
        <v>188</v>
      </c>
      <c r="M57" s="3" t="s">
        <v>188</v>
      </c>
      <c r="N57" s="3" t="s">
        <v>124</v>
      </c>
      <c r="O57" s="2">
        <v>44908</v>
      </c>
      <c r="P57" s="4">
        <v>3252945</v>
      </c>
      <c r="Q57" s="3" t="s">
        <v>26</v>
      </c>
      <c r="R57" s="2">
        <v>45134</v>
      </c>
    </row>
    <row r="58" spans="2:18" ht="15" customHeight="1" x14ac:dyDescent="0.35">
      <c r="B5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2023.0030.03.03.02.02</v>
      </c>
      <c r="C58" s="3">
        <v>30</v>
      </c>
      <c r="D58" t="s">
        <v>132</v>
      </c>
      <c r="E58" t="s">
        <v>4108</v>
      </c>
      <c r="F58" s="70" t="s">
        <v>261</v>
      </c>
      <c r="G58" t="s">
        <v>148</v>
      </c>
      <c r="H58" t="s">
        <v>169</v>
      </c>
      <c r="I58" t="s">
        <v>155</v>
      </c>
      <c r="J58" s="2">
        <v>44927</v>
      </c>
      <c r="K58" s="2">
        <v>45291</v>
      </c>
      <c r="L58" s="3">
        <v>103</v>
      </c>
      <c r="M58" s="3" t="s">
        <v>1342</v>
      </c>
      <c r="N58" s="3" t="s">
        <v>124</v>
      </c>
      <c r="O58" s="2">
        <v>44922</v>
      </c>
      <c r="P58" s="5">
        <v>2733568</v>
      </c>
      <c r="Q58" s="3" t="s">
        <v>29</v>
      </c>
      <c r="R58" s="2">
        <v>44932</v>
      </c>
    </row>
    <row r="59" spans="2:18" ht="15" hidden="1" customHeight="1" x14ac:dyDescent="0.35">
      <c r="B5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2023.0031.03.04.99.99</v>
      </c>
      <c r="C59" s="3">
        <v>31</v>
      </c>
      <c r="D59" t="s">
        <v>132</v>
      </c>
      <c r="E59" t="s">
        <v>4108</v>
      </c>
      <c r="F59" s="3" t="s">
        <v>261</v>
      </c>
      <c r="G59" t="s">
        <v>187</v>
      </c>
      <c r="H59" t="s">
        <v>187</v>
      </c>
      <c r="I59" t="s">
        <v>188</v>
      </c>
      <c r="J59" s="2">
        <v>44890</v>
      </c>
      <c r="K59" s="2">
        <v>45291</v>
      </c>
      <c r="L59" s="3" t="s">
        <v>188</v>
      </c>
      <c r="M59" s="3" t="s">
        <v>188</v>
      </c>
      <c r="N59" s="3" t="s">
        <v>124</v>
      </c>
      <c r="O59" s="2">
        <v>44890</v>
      </c>
      <c r="P59" s="5">
        <v>2733568</v>
      </c>
      <c r="Q59" s="3" t="s">
        <v>29</v>
      </c>
      <c r="R59" s="2">
        <v>44932</v>
      </c>
    </row>
    <row r="60" spans="2:18" ht="15" hidden="1" customHeight="1" x14ac:dyDescent="0.35">
      <c r="B6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2023.0034.03.04.99.99</v>
      </c>
      <c r="C60" s="3">
        <v>34</v>
      </c>
      <c r="D60" t="s">
        <v>132</v>
      </c>
      <c r="E60" t="s">
        <v>4584</v>
      </c>
      <c r="F60" s="3" t="s">
        <v>263</v>
      </c>
      <c r="G60" t="s">
        <v>187</v>
      </c>
      <c r="H60" t="s">
        <v>187</v>
      </c>
      <c r="I60" t="s">
        <v>188</v>
      </c>
      <c r="J60" s="2">
        <v>44890</v>
      </c>
      <c r="K60" s="2">
        <v>45291</v>
      </c>
      <c r="L60" s="3" t="s">
        <v>188</v>
      </c>
      <c r="M60" s="3" t="s">
        <v>188</v>
      </c>
      <c r="N60" s="3" t="s">
        <v>124</v>
      </c>
      <c r="O60" s="2">
        <v>44890</v>
      </c>
      <c r="P60" s="5">
        <v>2733586</v>
      </c>
      <c r="Q60" s="3" t="s">
        <v>32</v>
      </c>
      <c r="R60" s="137">
        <v>44932</v>
      </c>
    </row>
    <row r="61" spans="2:18" ht="15" customHeight="1" x14ac:dyDescent="0.35">
      <c r="B6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2023.0035.03.03.03.02</v>
      </c>
      <c r="C61" s="3">
        <v>35</v>
      </c>
      <c r="D61" t="s">
        <v>132</v>
      </c>
      <c r="E61" t="s">
        <v>4584</v>
      </c>
      <c r="F61" s="3" t="s">
        <v>263</v>
      </c>
      <c r="G61" t="s">
        <v>148</v>
      </c>
      <c r="H61" t="s">
        <v>162</v>
      </c>
      <c r="I61" t="s">
        <v>155</v>
      </c>
      <c r="J61" s="2">
        <v>44927</v>
      </c>
      <c r="K61" s="2">
        <v>45291</v>
      </c>
      <c r="L61" s="3">
        <v>36</v>
      </c>
      <c r="M61" s="3" t="s">
        <v>1381</v>
      </c>
      <c r="N61" s="3" t="s">
        <v>124</v>
      </c>
      <c r="O61" s="2">
        <v>44922</v>
      </c>
      <c r="P61" s="5">
        <v>2733586</v>
      </c>
      <c r="Q61" s="3" t="s">
        <v>32</v>
      </c>
      <c r="R61" s="2">
        <v>44932</v>
      </c>
    </row>
    <row r="62" spans="2:18" ht="15" hidden="1" customHeight="1" x14ac:dyDescent="0.35">
      <c r="B6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2023.0036.03.03.03.98</v>
      </c>
      <c r="C62" s="3">
        <v>36</v>
      </c>
      <c r="D62" t="s">
        <v>132</v>
      </c>
      <c r="E62" t="s">
        <v>4583</v>
      </c>
      <c r="F62" s="3" t="s">
        <v>291</v>
      </c>
      <c r="G62" t="s">
        <v>148</v>
      </c>
      <c r="H62" t="s">
        <v>162</v>
      </c>
      <c r="I62" t="s">
        <v>259</v>
      </c>
      <c r="J62" s="2">
        <v>45124</v>
      </c>
      <c r="K62" s="2">
        <v>45291</v>
      </c>
      <c r="L62" s="3">
        <v>200</v>
      </c>
      <c r="M62" s="3" t="s">
        <v>1469</v>
      </c>
      <c r="N62" s="3" t="s">
        <v>124</v>
      </c>
      <c r="O62" s="2">
        <v>45122</v>
      </c>
      <c r="P62" s="5">
        <v>3252946</v>
      </c>
      <c r="Q62" s="3" t="s">
        <v>26</v>
      </c>
      <c r="R62" s="2">
        <v>45128</v>
      </c>
    </row>
    <row r="63" spans="2:18" ht="15" hidden="1" customHeight="1" x14ac:dyDescent="0.35">
      <c r="B6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2023.0037.03.03.03.98</v>
      </c>
      <c r="C63" s="3">
        <v>37</v>
      </c>
      <c r="D63" t="s">
        <v>132</v>
      </c>
      <c r="E63" t="s">
        <v>4583</v>
      </c>
      <c r="F63" s="3" t="s">
        <v>291</v>
      </c>
      <c r="G63" t="s">
        <v>148</v>
      </c>
      <c r="H63" t="s">
        <v>162</v>
      </c>
      <c r="I63" t="s">
        <v>259</v>
      </c>
      <c r="J63" s="2">
        <v>45124</v>
      </c>
      <c r="K63" s="2">
        <v>45291</v>
      </c>
      <c r="L63" s="3">
        <v>200</v>
      </c>
      <c r="M63" s="3" t="s">
        <v>1466</v>
      </c>
      <c r="N63" s="3" t="s">
        <v>124</v>
      </c>
      <c r="O63" s="2">
        <v>45122</v>
      </c>
      <c r="P63" s="5">
        <v>3252947</v>
      </c>
      <c r="Q63" s="3" t="s">
        <v>26</v>
      </c>
      <c r="R63" s="2">
        <v>45128</v>
      </c>
    </row>
    <row r="64" spans="2:18" ht="15" hidden="1" customHeight="1" x14ac:dyDescent="0.35">
      <c r="B6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2023.0040.03.03.03.98</v>
      </c>
      <c r="C64" s="3">
        <v>40</v>
      </c>
      <c r="D64" t="s">
        <v>132</v>
      </c>
      <c r="E64" t="s">
        <v>264</v>
      </c>
      <c r="F64" s="3" t="s">
        <v>265</v>
      </c>
      <c r="G64" t="s">
        <v>148</v>
      </c>
      <c r="H64" t="s">
        <v>162</v>
      </c>
      <c r="I64" t="s">
        <v>259</v>
      </c>
      <c r="J64" s="2">
        <v>44713</v>
      </c>
      <c r="K64" s="2">
        <v>44926</v>
      </c>
      <c r="L64" s="3">
        <v>5</v>
      </c>
      <c r="M64" s="3" t="s">
        <v>1335</v>
      </c>
      <c r="N64" s="3" t="s">
        <v>124</v>
      </c>
      <c r="O64" s="2">
        <v>44712</v>
      </c>
      <c r="P64" s="5">
        <v>2242789</v>
      </c>
      <c r="Q64" s="3" t="s">
        <v>35</v>
      </c>
      <c r="R64" s="2">
        <v>44721</v>
      </c>
    </row>
    <row r="65" spans="1:18" ht="15" customHeight="1" x14ac:dyDescent="0.35">
      <c r="B6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2023.0043.03.03.03.02</v>
      </c>
      <c r="C65" s="3">
        <v>43</v>
      </c>
      <c r="D65" t="s">
        <v>132</v>
      </c>
      <c r="E65" s="25" t="s">
        <v>264</v>
      </c>
      <c r="F65" s="3" t="s">
        <v>265</v>
      </c>
      <c r="G65" t="s">
        <v>148</v>
      </c>
      <c r="H65" t="s">
        <v>162</v>
      </c>
      <c r="I65" t="s">
        <v>155</v>
      </c>
      <c r="J65" s="2">
        <v>44927</v>
      </c>
      <c r="K65" s="2">
        <v>45291</v>
      </c>
      <c r="L65" s="7">
        <v>38</v>
      </c>
      <c r="M65" s="3" t="s">
        <v>1333</v>
      </c>
      <c r="N65" s="3" t="s">
        <v>124</v>
      </c>
      <c r="O65" s="2">
        <v>44917</v>
      </c>
      <c r="P65" s="5">
        <v>2733717</v>
      </c>
      <c r="Q65" s="23" t="s">
        <v>35</v>
      </c>
      <c r="R65" s="2">
        <v>44932</v>
      </c>
    </row>
    <row r="66" spans="1:18" ht="15" customHeight="1" x14ac:dyDescent="0.35">
      <c r="B6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2023.0044.03.03.03.02</v>
      </c>
      <c r="C66" s="3">
        <v>44</v>
      </c>
      <c r="D66" t="s">
        <v>132</v>
      </c>
      <c r="E66" s="25" t="s">
        <v>264</v>
      </c>
      <c r="F66" s="3" t="s">
        <v>265</v>
      </c>
      <c r="G66" t="s">
        <v>148</v>
      </c>
      <c r="H66" t="s">
        <v>162</v>
      </c>
      <c r="I66" t="s">
        <v>155</v>
      </c>
      <c r="J66" s="2">
        <v>44927</v>
      </c>
      <c r="K66" s="2">
        <v>45291</v>
      </c>
      <c r="L66" s="7">
        <v>5</v>
      </c>
      <c r="M66" s="3" t="s">
        <v>1335</v>
      </c>
      <c r="N66" s="3" t="s">
        <v>124</v>
      </c>
      <c r="O66" s="2">
        <v>44917</v>
      </c>
      <c r="P66" s="5">
        <v>2733717</v>
      </c>
      <c r="Q66" s="23" t="s">
        <v>35</v>
      </c>
      <c r="R66" s="2">
        <v>44932</v>
      </c>
    </row>
    <row r="67" spans="1:18" ht="15" hidden="1" customHeight="1" x14ac:dyDescent="0.35">
      <c r="B6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2023.0045.03.04.99.99</v>
      </c>
      <c r="C67" s="3">
        <v>45</v>
      </c>
      <c r="D67" t="s">
        <v>132</v>
      </c>
      <c r="E67" t="s">
        <v>4585</v>
      </c>
      <c r="F67" s="3" t="s">
        <v>256</v>
      </c>
      <c r="G67" t="s">
        <v>187</v>
      </c>
      <c r="H67" t="s">
        <v>187</v>
      </c>
      <c r="I67" t="s">
        <v>188</v>
      </c>
      <c r="J67" s="2">
        <v>44890</v>
      </c>
      <c r="K67" s="2">
        <v>45291</v>
      </c>
      <c r="L67" s="7" t="s">
        <v>188</v>
      </c>
      <c r="M67" s="3" t="s">
        <v>188</v>
      </c>
      <c r="N67" s="3" t="s">
        <v>124</v>
      </c>
      <c r="O67" s="2">
        <v>44890</v>
      </c>
      <c r="P67" s="5">
        <v>2733645</v>
      </c>
      <c r="Q67" s="3" t="s">
        <v>38</v>
      </c>
      <c r="R67" s="2">
        <v>44932</v>
      </c>
    </row>
    <row r="68" spans="1:18" ht="15" customHeight="1" x14ac:dyDescent="0.35">
      <c r="B6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2023.0046.03.03.02.02</v>
      </c>
      <c r="C68" s="3">
        <v>46</v>
      </c>
      <c r="D68" t="s">
        <v>132</v>
      </c>
      <c r="E68" t="s">
        <v>4585</v>
      </c>
      <c r="F68" s="3" t="s">
        <v>256</v>
      </c>
      <c r="G68" t="s">
        <v>148</v>
      </c>
      <c r="H68" t="s">
        <v>169</v>
      </c>
      <c r="I68" t="s">
        <v>155</v>
      </c>
      <c r="J68" s="2">
        <v>44927</v>
      </c>
      <c r="K68" s="2">
        <v>45291</v>
      </c>
      <c r="L68" s="94">
        <v>110</v>
      </c>
      <c r="M68" s="3" t="s">
        <v>1342</v>
      </c>
      <c r="N68" s="3" t="s">
        <v>124</v>
      </c>
      <c r="O68" s="2">
        <v>44921</v>
      </c>
      <c r="P68" s="5">
        <v>2733645</v>
      </c>
      <c r="Q68" s="3" t="s">
        <v>38</v>
      </c>
      <c r="R68" s="2">
        <v>44932</v>
      </c>
    </row>
    <row r="69" spans="1:18" ht="15" customHeight="1" x14ac:dyDescent="0.35">
      <c r="B6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2023.0047.03.03.03.02</v>
      </c>
      <c r="C69" s="3">
        <v>47</v>
      </c>
      <c r="D69" t="s">
        <v>132</v>
      </c>
      <c r="E69" s="25" t="s">
        <v>264</v>
      </c>
      <c r="F69" s="3" t="s">
        <v>265</v>
      </c>
      <c r="G69" t="s">
        <v>148</v>
      </c>
      <c r="H69" t="s">
        <v>162</v>
      </c>
      <c r="I69" t="s">
        <v>155</v>
      </c>
      <c r="J69" s="2">
        <v>44927</v>
      </c>
      <c r="K69" s="2">
        <v>45291</v>
      </c>
      <c r="L69" s="7">
        <v>1970</v>
      </c>
      <c r="M69" s="3" t="s">
        <v>1311</v>
      </c>
      <c r="N69" s="3" t="s">
        <v>124</v>
      </c>
      <c r="O69" s="2">
        <v>44917</v>
      </c>
      <c r="P69" s="5">
        <v>2733717</v>
      </c>
      <c r="Q69" s="23" t="s">
        <v>35</v>
      </c>
      <c r="R69" s="2">
        <v>44932</v>
      </c>
    </row>
    <row r="70" spans="1:18" ht="15" customHeight="1" x14ac:dyDescent="0.35">
      <c r="B7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2023.0048.03.03.03.02</v>
      </c>
      <c r="C70" s="3">
        <v>48</v>
      </c>
      <c r="D70" t="s">
        <v>132</v>
      </c>
      <c r="E70" s="25" t="s">
        <v>264</v>
      </c>
      <c r="F70" s="3" t="s">
        <v>265</v>
      </c>
      <c r="G70" t="s">
        <v>148</v>
      </c>
      <c r="H70" t="s">
        <v>162</v>
      </c>
      <c r="I70" t="s">
        <v>155</v>
      </c>
      <c r="J70" s="2">
        <v>44927</v>
      </c>
      <c r="K70" s="2">
        <v>45291</v>
      </c>
      <c r="L70" s="7">
        <v>310</v>
      </c>
      <c r="M70" s="3" t="s">
        <v>1338</v>
      </c>
      <c r="N70" s="3" t="s">
        <v>124</v>
      </c>
      <c r="O70" s="2">
        <v>44917</v>
      </c>
      <c r="P70" s="5">
        <v>2733717</v>
      </c>
      <c r="Q70" s="23" t="s">
        <v>35</v>
      </c>
      <c r="R70" s="2">
        <v>44932</v>
      </c>
    </row>
    <row r="71" spans="1:18" ht="15" customHeight="1" x14ac:dyDescent="0.35">
      <c r="B7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2023.0049.03.03.03.02</v>
      </c>
      <c r="C71" s="3">
        <v>49</v>
      </c>
      <c r="D71" t="s">
        <v>132</v>
      </c>
      <c r="E71" s="25" t="s">
        <v>264</v>
      </c>
      <c r="F71" s="3" t="s">
        <v>265</v>
      </c>
      <c r="G71" t="s">
        <v>148</v>
      </c>
      <c r="H71" t="s">
        <v>162</v>
      </c>
      <c r="I71" t="s">
        <v>155</v>
      </c>
      <c r="J71" s="2">
        <v>44927</v>
      </c>
      <c r="K71" s="2">
        <v>45291</v>
      </c>
      <c r="L71" s="7">
        <v>435</v>
      </c>
      <c r="M71" s="3" t="s">
        <v>1329</v>
      </c>
      <c r="N71" s="3" t="s">
        <v>124</v>
      </c>
      <c r="O71" s="2">
        <v>44917</v>
      </c>
      <c r="P71" s="5">
        <v>2733717</v>
      </c>
      <c r="Q71" s="23" t="s">
        <v>35</v>
      </c>
      <c r="R71" s="2">
        <v>44932</v>
      </c>
    </row>
    <row r="72" spans="1:18" ht="15" hidden="1" customHeight="1" x14ac:dyDescent="0.35">
      <c r="B7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2023.0050.03.04.99.99</v>
      </c>
      <c r="C72" s="3">
        <v>50</v>
      </c>
      <c r="D72" t="s">
        <v>132</v>
      </c>
      <c r="E72" s="25" t="s">
        <v>264</v>
      </c>
      <c r="F72" s="3" t="s">
        <v>265</v>
      </c>
      <c r="G72" t="s">
        <v>187</v>
      </c>
      <c r="H72" t="s">
        <v>187</v>
      </c>
      <c r="I72" t="s">
        <v>188</v>
      </c>
      <c r="J72" s="2">
        <v>44890</v>
      </c>
      <c r="K72" s="2">
        <v>45291</v>
      </c>
      <c r="L72" s="7" t="s">
        <v>188</v>
      </c>
      <c r="M72" s="3" t="s">
        <v>188</v>
      </c>
      <c r="N72" s="3" t="s">
        <v>124</v>
      </c>
      <c r="O72" s="2">
        <v>44890</v>
      </c>
      <c r="P72" s="5">
        <v>2733717</v>
      </c>
      <c r="Q72" s="23" t="s">
        <v>35</v>
      </c>
      <c r="R72" s="2">
        <v>44932</v>
      </c>
    </row>
    <row r="73" spans="1:18" ht="15" hidden="1" customHeight="1" x14ac:dyDescent="0.35">
      <c r="B7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2023.0051.03.03.03.03</v>
      </c>
      <c r="C73" s="3">
        <v>51</v>
      </c>
      <c r="D73" t="s">
        <v>132</v>
      </c>
      <c r="E73" s="33" t="s">
        <v>280</v>
      </c>
      <c r="F73" s="37" t="s">
        <v>281</v>
      </c>
      <c r="G73" t="s">
        <v>148</v>
      </c>
      <c r="H73" t="s">
        <v>162</v>
      </c>
      <c r="I73" t="s">
        <v>219</v>
      </c>
      <c r="J73" s="2">
        <v>45017</v>
      </c>
      <c r="K73" s="2">
        <v>45107</v>
      </c>
      <c r="L73" s="7">
        <v>300</v>
      </c>
      <c r="M73" s="3" t="s">
        <v>1338</v>
      </c>
      <c r="N73" s="3" t="s">
        <v>124</v>
      </c>
      <c r="O73" s="2">
        <v>45017</v>
      </c>
      <c r="P73" s="5">
        <v>3082272</v>
      </c>
      <c r="Q73" s="23" t="s">
        <v>41</v>
      </c>
      <c r="R73" s="137">
        <v>45065</v>
      </c>
    </row>
    <row r="74" spans="1:18" ht="15" customHeight="1" x14ac:dyDescent="0.35">
      <c r="B7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2023.0054.03.03.03.02</v>
      </c>
      <c r="C74" s="3">
        <v>54</v>
      </c>
      <c r="D74" t="s">
        <v>132</v>
      </c>
      <c r="E74" t="s">
        <v>274</v>
      </c>
      <c r="F74" s="3" t="s">
        <v>275</v>
      </c>
      <c r="G74" t="s">
        <v>148</v>
      </c>
      <c r="H74" t="s">
        <v>162</v>
      </c>
      <c r="I74" t="s">
        <v>155</v>
      </c>
      <c r="J74" s="2">
        <v>44927</v>
      </c>
      <c r="K74" s="2">
        <v>45291</v>
      </c>
      <c r="L74" s="7">
        <v>350</v>
      </c>
      <c r="M74" s="3" t="s">
        <v>1381</v>
      </c>
      <c r="N74" s="3" t="s">
        <v>124</v>
      </c>
      <c r="O74" s="2">
        <v>44916</v>
      </c>
      <c r="P74" s="5">
        <v>2733731</v>
      </c>
      <c r="Q74" s="23" t="s">
        <v>44</v>
      </c>
      <c r="R74" s="137">
        <v>44932</v>
      </c>
    </row>
    <row r="75" spans="1:18" ht="15" customHeight="1" x14ac:dyDescent="0.35">
      <c r="A75" s="25"/>
      <c r="B7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2023.0055.03.03.03.02</v>
      </c>
      <c r="C75" s="3">
        <v>55</v>
      </c>
      <c r="D75" t="s">
        <v>132</v>
      </c>
      <c r="E75" t="s">
        <v>274</v>
      </c>
      <c r="F75" s="3" t="s">
        <v>275</v>
      </c>
      <c r="G75" s="403" t="s">
        <v>148</v>
      </c>
      <c r="H75" s="403" t="s">
        <v>162</v>
      </c>
      <c r="I75" s="403" t="s">
        <v>155</v>
      </c>
      <c r="J75" s="2">
        <v>44927</v>
      </c>
      <c r="K75" s="2">
        <v>45291</v>
      </c>
      <c r="L75" s="404">
        <v>50</v>
      </c>
      <c r="M75" s="398" t="s">
        <v>1441</v>
      </c>
      <c r="N75" s="398" t="s">
        <v>124</v>
      </c>
      <c r="O75" s="2">
        <v>44916</v>
      </c>
      <c r="P75" s="5">
        <v>2733731</v>
      </c>
      <c r="Q75" s="23" t="s">
        <v>44</v>
      </c>
      <c r="R75" s="137">
        <v>44932</v>
      </c>
    </row>
    <row r="76" spans="1:18" ht="15" hidden="1" customHeight="1" x14ac:dyDescent="0.35">
      <c r="A76" s="25"/>
      <c r="B7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2023.0056.03.04.99.99</v>
      </c>
      <c r="C76" s="3">
        <v>56</v>
      </c>
      <c r="D76" t="s">
        <v>132</v>
      </c>
      <c r="E76" t="s">
        <v>274</v>
      </c>
      <c r="F76" s="3" t="s">
        <v>275</v>
      </c>
      <c r="G76" t="s">
        <v>187</v>
      </c>
      <c r="H76" t="s">
        <v>187</v>
      </c>
      <c r="I76" s="403" t="s">
        <v>188</v>
      </c>
      <c r="J76" s="2">
        <v>44890</v>
      </c>
      <c r="K76" s="2">
        <v>45291</v>
      </c>
      <c r="L76" s="7" t="s">
        <v>188</v>
      </c>
      <c r="M76" s="3" t="s">
        <v>188</v>
      </c>
      <c r="N76" s="3" t="s">
        <v>124</v>
      </c>
      <c r="O76" s="2">
        <v>44890</v>
      </c>
      <c r="P76" s="5">
        <v>2733731</v>
      </c>
      <c r="Q76" s="23" t="s">
        <v>44</v>
      </c>
      <c r="R76" s="137">
        <v>44932</v>
      </c>
    </row>
    <row r="77" spans="1:18" ht="15" hidden="1" customHeight="1" x14ac:dyDescent="0.35">
      <c r="A77" s="25"/>
      <c r="B7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2023.0057.03.03.03.98</v>
      </c>
      <c r="C77" s="3">
        <v>57</v>
      </c>
      <c r="D77" t="s">
        <v>132</v>
      </c>
      <c r="E77" s="25" t="s">
        <v>236</v>
      </c>
      <c r="F77" s="3" t="s">
        <v>237</v>
      </c>
      <c r="G77" t="s">
        <v>148</v>
      </c>
      <c r="H77" t="s">
        <v>162</v>
      </c>
      <c r="I77" t="s">
        <v>259</v>
      </c>
      <c r="J77" s="2">
        <v>44725</v>
      </c>
      <c r="K77" s="2">
        <v>44926</v>
      </c>
      <c r="L77" s="7">
        <v>30</v>
      </c>
      <c r="M77" s="3" t="s">
        <v>1441</v>
      </c>
      <c r="N77" s="398" t="s">
        <v>124</v>
      </c>
      <c r="O77" s="2">
        <v>44722</v>
      </c>
      <c r="P77" s="90">
        <v>2263803</v>
      </c>
      <c r="Q77" s="23" t="s">
        <v>6</v>
      </c>
      <c r="R77" s="2">
        <v>44732</v>
      </c>
    </row>
    <row r="78" spans="1:18" ht="15" hidden="1" customHeight="1" x14ac:dyDescent="0.35">
      <c r="A78" s="25"/>
      <c r="B7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2023.0058.03.03.03.03</v>
      </c>
      <c r="C78" s="3">
        <v>58</v>
      </c>
      <c r="D78" t="s">
        <v>132</v>
      </c>
      <c r="E78" s="25" t="s">
        <v>236</v>
      </c>
      <c r="F78" s="3" t="s">
        <v>237</v>
      </c>
      <c r="G78" t="s">
        <v>148</v>
      </c>
      <c r="H78" t="s">
        <v>162</v>
      </c>
      <c r="I78" t="s">
        <v>219</v>
      </c>
      <c r="J78" s="2">
        <v>44817</v>
      </c>
      <c r="K78" s="2">
        <v>44926</v>
      </c>
      <c r="L78" s="7">
        <v>1</v>
      </c>
      <c r="M78" s="3" t="s">
        <v>1466</v>
      </c>
      <c r="N78" s="3" t="s">
        <v>124</v>
      </c>
      <c r="O78" s="2">
        <v>44816</v>
      </c>
      <c r="P78" s="90">
        <v>2455373</v>
      </c>
      <c r="Q78" s="23" t="s">
        <v>6</v>
      </c>
      <c r="R78" s="2">
        <v>44819</v>
      </c>
    </row>
    <row r="79" spans="1:18" ht="15" customHeight="1" x14ac:dyDescent="0.35">
      <c r="A79" s="25"/>
      <c r="B7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2023.0060.03.03.02.02</v>
      </c>
      <c r="C79" s="3">
        <v>60</v>
      </c>
      <c r="D79" t="s">
        <v>132</v>
      </c>
      <c r="E79" t="s">
        <v>244</v>
      </c>
      <c r="F79" s="3" t="s">
        <v>245</v>
      </c>
      <c r="G79" t="s">
        <v>148</v>
      </c>
      <c r="H79" t="s">
        <v>169</v>
      </c>
      <c r="I79" t="s">
        <v>155</v>
      </c>
      <c r="J79" s="2">
        <v>44927</v>
      </c>
      <c r="K79" s="2">
        <v>45291</v>
      </c>
      <c r="L79" s="7">
        <v>350</v>
      </c>
      <c r="M79" s="3" t="s">
        <v>4495</v>
      </c>
      <c r="N79" s="398" t="s">
        <v>124</v>
      </c>
      <c r="O79" s="2">
        <v>44911</v>
      </c>
      <c r="P79" s="90">
        <v>3246182</v>
      </c>
      <c r="Q79" s="23" t="s">
        <v>22</v>
      </c>
      <c r="R79" s="137">
        <v>44932</v>
      </c>
    </row>
    <row r="80" spans="1:18" ht="15" hidden="1" customHeight="1" x14ac:dyDescent="0.35">
      <c r="A80" s="25"/>
      <c r="B8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2023.0061.03.04.99.99</v>
      </c>
      <c r="C80" s="3">
        <v>61</v>
      </c>
      <c r="D80" t="s">
        <v>132</v>
      </c>
      <c r="E80" t="s">
        <v>244</v>
      </c>
      <c r="F80" s="3" t="s">
        <v>245</v>
      </c>
      <c r="G80" t="s">
        <v>187</v>
      </c>
      <c r="H80" t="s">
        <v>187</v>
      </c>
      <c r="I80" t="s">
        <v>188</v>
      </c>
      <c r="J80" s="2">
        <v>44890</v>
      </c>
      <c r="K80" s="2">
        <v>45291</v>
      </c>
      <c r="L80" s="7" t="s">
        <v>188</v>
      </c>
      <c r="M80" s="3" t="s">
        <v>188</v>
      </c>
      <c r="N80" s="3" t="s">
        <v>124</v>
      </c>
      <c r="O80" s="2">
        <v>44890</v>
      </c>
      <c r="P80" s="90">
        <v>3246183</v>
      </c>
      <c r="Q80" s="23" t="s">
        <v>22</v>
      </c>
      <c r="R80" s="137">
        <v>44932</v>
      </c>
    </row>
    <row r="81" spans="1:18" ht="15" hidden="1" customHeight="1" x14ac:dyDescent="0.35">
      <c r="A81" s="25"/>
      <c r="B8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2023.0062.03.03.03.03</v>
      </c>
      <c r="C81" s="3">
        <v>62</v>
      </c>
      <c r="D81" t="s">
        <v>132</v>
      </c>
      <c r="E81" s="25" t="s">
        <v>236</v>
      </c>
      <c r="F81" s="3" t="s">
        <v>237</v>
      </c>
      <c r="G81" t="s">
        <v>148</v>
      </c>
      <c r="H81" t="s">
        <v>162</v>
      </c>
      <c r="I81" t="s">
        <v>219</v>
      </c>
      <c r="J81" s="2">
        <v>44837</v>
      </c>
      <c r="K81" s="2">
        <v>44926</v>
      </c>
      <c r="L81" s="7">
        <v>1</v>
      </c>
      <c r="M81" s="3" t="s">
        <v>1469</v>
      </c>
      <c r="N81" s="3" t="s">
        <v>124</v>
      </c>
      <c r="O81" s="2">
        <v>44835</v>
      </c>
      <c r="P81" s="5">
        <v>2521258</v>
      </c>
      <c r="Q81" s="23" t="s">
        <v>6</v>
      </c>
      <c r="R81" s="2">
        <v>44845</v>
      </c>
    </row>
    <row r="82" spans="1:18" ht="15" hidden="1" customHeight="1" x14ac:dyDescent="0.35">
      <c r="A82" s="25"/>
      <c r="B8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2023.0064.03.03.03.03</v>
      </c>
      <c r="C82" s="3">
        <v>64</v>
      </c>
      <c r="D82" t="s">
        <v>132</v>
      </c>
      <c r="E82" s="25" t="s">
        <v>236</v>
      </c>
      <c r="F82" s="3" t="s">
        <v>237</v>
      </c>
      <c r="G82" t="s">
        <v>148</v>
      </c>
      <c r="H82" t="s">
        <v>162</v>
      </c>
      <c r="I82" t="s">
        <v>219</v>
      </c>
      <c r="J82" s="2">
        <v>44858</v>
      </c>
      <c r="K82" s="2">
        <v>44926</v>
      </c>
      <c r="L82" s="7">
        <v>1</v>
      </c>
      <c r="M82" s="3" t="s">
        <v>1338</v>
      </c>
      <c r="N82" s="3" t="s">
        <v>124</v>
      </c>
      <c r="O82" s="2">
        <v>44855</v>
      </c>
      <c r="P82" s="90">
        <v>2583057</v>
      </c>
      <c r="Q82" s="23" t="s">
        <v>6</v>
      </c>
      <c r="R82" s="2">
        <v>44869</v>
      </c>
    </row>
    <row r="83" spans="1:18" ht="15" hidden="1" customHeight="1" x14ac:dyDescent="0.35">
      <c r="A83" s="25"/>
      <c r="B8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2023.0067.03.03.03.04</v>
      </c>
      <c r="C83" s="3">
        <v>67</v>
      </c>
      <c r="D83" t="s">
        <v>132</v>
      </c>
      <c r="E83" s="25" t="s">
        <v>236</v>
      </c>
      <c r="F83" s="3" t="s">
        <v>237</v>
      </c>
      <c r="G83" t="s">
        <v>148</v>
      </c>
      <c r="H83" t="s">
        <v>162</v>
      </c>
      <c r="I83" t="s">
        <v>149</v>
      </c>
      <c r="J83" s="2">
        <v>44958</v>
      </c>
      <c r="K83" s="2">
        <v>44985</v>
      </c>
      <c r="L83" s="3">
        <v>23</v>
      </c>
      <c r="M83" s="3" t="s">
        <v>1350</v>
      </c>
      <c r="N83" s="3" t="s">
        <v>124</v>
      </c>
      <c r="O83" s="2">
        <v>44958</v>
      </c>
      <c r="P83" s="4">
        <v>2796436</v>
      </c>
      <c r="Q83" s="26" t="s">
        <v>6</v>
      </c>
      <c r="R83" s="2">
        <v>44959</v>
      </c>
    </row>
    <row r="84" spans="1:18" ht="15" customHeight="1" x14ac:dyDescent="0.35">
      <c r="A84" s="25"/>
      <c r="B8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2023.0068.03.03.03.02</v>
      </c>
      <c r="C84" s="3">
        <v>68</v>
      </c>
      <c r="D84" t="s">
        <v>132</v>
      </c>
      <c r="E84" s="25" t="s">
        <v>236</v>
      </c>
      <c r="F84" s="3" t="s">
        <v>237</v>
      </c>
      <c r="G84" t="s">
        <v>148</v>
      </c>
      <c r="H84" t="s">
        <v>162</v>
      </c>
      <c r="I84" t="s">
        <v>155</v>
      </c>
      <c r="J84" s="2">
        <v>44927</v>
      </c>
      <c r="K84" s="2">
        <v>45291</v>
      </c>
      <c r="L84" s="3">
        <v>50</v>
      </c>
      <c r="M84" s="3" t="s">
        <v>1469</v>
      </c>
      <c r="N84" s="3" t="s">
        <v>124</v>
      </c>
      <c r="O84" s="2">
        <v>44907</v>
      </c>
      <c r="P84" s="4">
        <v>2733915</v>
      </c>
      <c r="Q84" s="26" t="s">
        <v>6</v>
      </c>
      <c r="R84" s="137">
        <v>44932</v>
      </c>
    </row>
    <row r="85" spans="1:18" ht="15" customHeight="1" x14ac:dyDescent="0.35">
      <c r="A85" s="25"/>
      <c r="B8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2023.0069.03.03.03.02</v>
      </c>
      <c r="C85" s="3">
        <v>69</v>
      </c>
      <c r="D85" t="s">
        <v>132</v>
      </c>
      <c r="E85" s="25" t="s">
        <v>236</v>
      </c>
      <c r="F85" s="3" t="s">
        <v>237</v>
      </c>
      <c r="G85" t="s">
        <v>148</v>
      </c>
      <c r="H85" t="s">
        <v>162</v>
      </c>
      <c r="I85" t="s">
        <v>155</v>
      </c>
      <c r="J85" s="2">
        <v>44927</v>
      </c>
      <c r="K85" s="2">
        <v>45291</v>
      </c>
      <c r="L85" s="94">
        <v>50</v>
      </c>
      <c r="M85" s="3" t="s">
        <v>1466</v>
      </c>
      <c r="N85" s="3" t="s">
        <v>124</v>
      </c>
      <c r="O85" s="2">
        <v>44907</v>
      </c>
      <c r="P85" s="4">
        <v>2733915</v>
      </c>
      <c r="Q85" s="26" t="s">
        <v>6</v>
      </c>
      <c r="R85" s="137">
        <v>44932</v>
      </c>
    </row>
    <row r="86" spans="1:18" ht="15" customHeight="1" x14ac:dyDescent="0.35">
      <c r="A86" s="25"/>
      <c r="B8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2023.0070.03.03.03.02</v>
      </c>
      <c r="C86" s="26">
        <v>70</v>
      </c>
      <c r="D86" t="s">
        <v>132</v>
      </c>
      <c r="E86" s="25" t="s">
        <v>236</v>
      </c>
      <c r="F86" s="3" t="s">
        <v>237</v>
      </c>
      <c r="G86" s="25" t="s">
        <v>148</v>
      </c>
      <c r="H86" s="25" t="s">
        <v>162</v>
      </c>
      <c r="I86" s="25" t="s">
        <v>155</v>
      </c>
      <c r="J86" s="2">
        <v>44927</v>
      </c>
      <c r="K86" s="2">
        <v>45291</v>
      </c>
      <c r="L86" s="94">
        <v>40</v>
      </c>
      <c r="M86" s="26" t="s">
        <v>1313</v>
      </c>
      <c r="N86" s="26" t="s">
        <v>124</v>
      </c>
      <c r="O86" s="2">
        <v>44907</v>
      </c>
      <c r="P86" s="4">
        <v>2733915</v>
      </c>
      <c r="Q86" s="26" t="s">
        <v>6</v>
      </c>
      <c r="R86" s="137">
        <v>44932</v>
      </c>
    </row>
    <row r="87" spans="1:18" ht="15" customHeight="1" x14ac:dyDescent="0.35">
      <c r="A87" s="25"/>
      <c r="B8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2023.0071.03.03.02.02</v>
      </c>
      <c r="C87" s="37">
        <v>71</v>
      </c>
      <c r="D87" t="s">
        <v>132</v>
      </c>
      <c r="E87" s="25" t="s">
        <v>236</v>
      </c>
      <c r="F87" s="3" t="s">
        <v>237</v>
      </c>
      <c r="G87" s="76" t="s">
        <v>148</v>
      </c>
      <c r="H87" s="76" t="s">
        <v>169</v>
      </c>
      <c r="I87" s="25" t="s">
        <v>155</v>
      </c>
      <c r="J87" s="2">
        <v>44927</v>
      </c>
      <c r="K87" s="2">
        <v>45291</v>
      </c>
      <c r="L87" s="100">
        <v>1090</v>
      </c>
      <c r="M87" s="37" t="s">
        <v>4495</v>
      </c>
      <c r="N87" s="37" t="s">
        <v>124</v>
      </c>
      <c r="O87" s="2">
        <v>44907</v>
      </c>
      <c r="P87" s="4">
        <v>2733915</v>
      </c>
      <c r="Q87" s="26" t="s">
        <v>6</v>
      </c>
      <c r="R87" s="137">
        <v>44932</v>
      </c>
    </row>
    <row r="88" spans="1:18" ht="15" hidden="1" customHeight="1" x14ac:dyDescent="0.35">
      <c r="A88" s="25"/>
      <c r="B8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2023.0072.03.04.99.99</v>
      </c>
      <c r="C88" s="26">
        <v>72</v>
      </c>
      <c r="D88" t="s">
        <v>132</v>
      </c>
      <c r="E88" s="25" t="s">
        <v>236</v>
      </c>
      <c r="F88" s="3" t="s">
        <v>237</v>
      </c>
      <c r="G88" s="25" t="s">
        <v>187</v>
      </c>
      <c r="H88" s="25" t="s">
        <v>187</v>
      </c>
      <c r="I88" s="25" t="s">
        <v>188</v>
      </c>
      <c r="J88" s="27">
        <v>44890</v>
      </c>
      <c r="K88" s="2">
        <v>45291</v>
      </c>
      <c r="L88" s="3" t="s">
        <v>188</v>
      </c>
      <c r="M88" s="26" t="s">
        <v>188</v>
      </c>
      <c r="N88" s="26" t="s">
        <v>124</v>
      </c>
      <c r="O88" s="27">
        <v>44890</v>
      </c>
      <c r="P88" s="4">
        <v>2733915</v>
      </c>
      <c r="Q88" s="26" t="s">
        <v>6</v>
      </c>
      <c r="R88" s="137">
        <v>44932</v>
      </c>
    </row>
    <row r="89" spans="1:18" ht="15" customHeight="1" x14ac:dyDescent="0.35">
      <c r="A89" s="25"/>
      <c r="B8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2023.0073.03.03.03.02</v>
      </c>
      <c r="C89" s="37">
        <v>73</v>
      </c>
      <c r="D89" t="s">
        <v>132</v>
      </c>
      <c r="E89" s="25" t="s">
        <v>236</v>
      </c>
      <c r="F89" s="3" t="s">
        <v>237</v>
      </c>
      <c r="G89" s="76" t="s">
        <v>148</v>
      </c>
      <c r="H89" s="76" t="s">
        <v>162</v>
      </c>
      <c r="I89" s="76" t="s">
        <v>155</v>
      </c>
      <c r="J89" s="39">
        <v>44937</v>
      </c>
      <c r="K89" s="2">
        <v>45291</v>
      </c>
      <c r="L89" s="100">
        <v>1</v>
      </c>
      <c r="M89" s="37" t="s">
        <v>1350</v>
      </c>
      <c r="N89" s="37" t="s">
        <v>124</v>
      </c>
      <c r="O89" s="39">
        <v>44937</v>
      </c>
      <c r="P89" s="77">
        <v>2756547</v>
      </c>
      <c r="Q89" s="26" t="s">
        <v>6</v>
      </c>
      <c r="R89" s="2">
        <v>44943</v>
      </c>
    </row>
    <row r="90" spans="1:18" ht="15" customHeight="1" x14ac:dyDescent="0.35">
      <c r="A90" s="25"/>
      <c r="B9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2023.0074.03.03.02.02</v>
      </c>
      <c r="C90" s="26">
        <v>74</v>
      </c>
      <c r="D90" t="s">
        <v>132</v>
      </c>
      <c r="E90" s="25" t="s">
        <v>288</v>
      </c>
      <c r="F90" s="26" t="s">
        <v>289</v>
      </c>
      <c r="G90" s="25" t="s">
        <v>148</v>
      </c>
      <c r="H90" s="25" t="s">
        <v>169</v>
      </c>
      <c r="I90" s="25" t="s">
        <v>155</v>
      </c>
      <c r="J90" s="2">
        <v>44927</v>
      </c>
      <c r="K90" s="2">
        <v>45291</v>
      </c>
      <c r="L90" s="94">
        <v>60</v>
      </c>
      <c r="M90" s="26" t="s">
        <v>1342</v>
      </c>
      <c r="N90" s="26" t="s">
        <v>124</v>
      </c>
      <c r="O90" s="27">
        <v>44918</v>
      </c>
      <c r="P90" s="28">
        <v>2733980</v>
      </c>
      <c r="Q90" s="26" t="s">
        <v>47</v>
      </c>
      <c r="R90" s="2">
        <v>44932</v>
      </c>
    </row>
    <row r="91" spans="1:18" ht="15" hidden="1" customHeight="1" x14ac:dyDescent="0.35">
      <c r="A91" s="25"/>
      <c r="B9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2023.0075.03.04.99.99</v>
      </c>
      <c r="C91" s="37">
        <v>75</v>
      </c>
      <c r="D91" t="s">
        <v>132</v>
      </c>
      <c r="E91" s="25" t="s">
        <v>288</v>
      </c>
      <c r="F91" s="26" t="s">
        <v>289</v>
      </c>
      <c r="G91" s="33" t="s">
        <v>187</v>
      </c>
      <c r="H91" s="33" t="s">
        <v>187</v>
      </c>
      <c r="I91" s="33" t="s">
        <v>188</v>
      </c>
      <c r="J91" s="39">
        <v>44907</v>
      </c>
      <c r="K91" s="2">
        <v>45291</v>
      </c>
      <c r="L91" s="80" t="s">
        <v>188</v>
      </c>
      <c r="M91" s="37" t="s">
        <v>188</v>
      </c>
      <c r="N91" s="37" t="s">
        <v>124</v>
      </c>
      <c r="O91" s="39">
        <v>44907</v>
      </c>
      <c r="P91" s="28">
        <v>2733980</v>
      </c>
      <c r="Q91" s="26" t="s">
        <v>47</v>
      </c>
      <c r="R91" s="137">
        <v>44932</v>
      </c>
    </row>
    <row r="92" spans="1:18" ht="15" customHeight="1" x14ac:dyDescent="0.35">
      <c r="A92" s="25"/>
      <c r="B9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2023.0076.03.03.03.02</v>
      </c>
      <c r="C92" s="26">
        <v>76</v>
      </c>
      <c r="D92" s="25" t="s">
        <v>132</v>
      </c>
      <c r="E92" s="25" t="s">
        <v>4124</v>
      </c>
      <c r="F92" s="26" t="s">
        <v>120</v>
      </c>
      <c r="G92" s="25" t="s">
        <v>148</v>
      </c>
      <c r="H92" s="25" t="s">
        <v>162</v>
      </c>
      <c r="I92" s="25" t="s">
        <v>155</v>
      </c>
      <c r="J92" s="2">
        <v>44927</v>
      </c>
      <c r="K92" s="2">
        <v>45291</v>
      </c>
      <c r="L92" s="3">
        <v>490</v>
      </c>
      <c r="M92" s="26" t="s">
        <v>1637</v>
      </c>
      <c r="N92" s="26" t="s">
        <v>124</v>
      </c>
      <c r="O92" s="27">
        <v>44909</v>
      </c>
      <c r="P92" s="28">
        <v>2734066</v>
      </c>
      <c r="Q92" s="41" t="s">
        <v>50</v>
      </c>
      <c r="R92" s="137">
        <v>44932</v>
      </c>
    </row>
    <row r="93" spans="1:18" ht="15" hidden="1" customHeight="1" x14ac:dyDescent="0.35">
      <c r="A93" s="25"/>
      <c r="B9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2023.0077.03.04.99.99</v>
      </c>
      <c r="C93" s="37">
        <v>77</v>
      </c>
      <c r="D93" s="25" t="s">
        <v>132</v>
      </c>
      <c r="E93" s="25" t="s">
        <v>4124</v>
      </c>
      <c r="F93" s="26" t="s">
        <v>120</v>
      </c>
      <c r="G93" s="33" t="s">
        <v>187</v>
      </c>
      <c r="H93" s="33" t="s">
        <v>187</v>
      </c>
      <c r="I93" s="33" t="s">
        <v>188</v>
      </c>
      <c r="J93" s="39">
        <v>44890</v>
      </c>
      <c r="K93" s="2">
        <v>45291</v>
      </c>
      <c r="L93" s="80" t="s">
        <v>188</v>
      </c>
      <c r="M93" s="37" t="s">
        <v>188</v>
      </c>
      <c r="N93" s="37" t="s">
        <v>124</v>
      </c>
      <c r="O93" s="39">
        <v>44890</v>
      </c>
      <c r="P93" s="28">
        <v>2734066</v>
      </c>
      <c r="Q93" s="41" t="s">
        <v>50</v>
      </c>
      <c r="R93" s="137">
        <v>44932</v>
      </c>
    </row>
    <row r="94" spans="1:18" ht="15" hidden="1" customHeight="1" x14ac:dyDescent="0.35">
      <c r="A94" s="25"/>
      <c r="B9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2023.0078.03.02.02.03</v>
      </c>
      <c r="C94" s="26">
        <v>78</v>
      </c>
      <c r="D94" s="25" t="s">
        <v>132</v>
      </c>
      <c r="E94" t="s">
        <v>247</v>
      </c>
      <c r="F94" s="6" t="s">
        <v>248</v>
      </c>
      <c r="G94" s="25" t="s">
        <v>207</v>
      </c>
      <c r="H94" s="25" t="s">
        <v>169</v>
      </c>
      <c r="I94" s="25" t="s">
        <v>219</v>
      </c>
      <c r="J94" s="27">
        <v>44775</v>
      </c>
      <c r="K94" s="2">
        <v>45291</v>
      </c>
      <c r="L94" s="3">
        <v>1</v>
      </c>
      <c r="M94" s="26" t="s">
        <v>4495</v>
      </c>
      <c r="N94" s="26" t="s">
        <v>124</v>
      </c>
      <c r="O94" s="27">
        <v>44774</v>
      </c>
      <c r="P94" s="28">
        <v>2399217</v>
      </c>
      <c r="Q94" s="41" t="s">
        <v>10</v>
      </c>
      <c r="R94" s="137">
        <v>44791</v>
      </c>
    </row>
    <row r="95" spans="1:18" ht="15" hidden="1" customHeight="1" x14ac:dyDescent="0.35">
      <c r="A95" s="25"/>
      <c r="B9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2023.0079.03.03.03.04</v>
      </c>
      <c r="C95" s="37">
        <v>79</v>
      </c>
      <c r="D95" t="s">
        <v>132</v>
      </c>
      <c r="E95" s="25" t="s">
        <v>236</v>
      </c>
      <c r="F95" s="3" t="s">
        <v>237</v>
      </c>
      <c r="G95" s="33" t="s">
        <v>148</v>
      </c>
      <c r="H95" s="33" t="s">
        <v>162</v>
      </c>
      <c r="I95" s="33" t="s">
        <v>149</v>
      </c>
      <c r="J95" s="2">
        <v>45078</v>
      </c>
      <c r="K95" s="2">
        <v>45107</v>
      </c>
      <c r="L95" s="100">
        <v>260</v>
      </c>
      <c r="M95" s="37" t="s">
        <v>1466</v>
      </c>
      <c r="N95" s="37" t="s">
        <v>124</v>
      </c>
      <c r="O95" s="39">
        <v>45078</v>
      </c>
      <c r="P95" s="77">
        <v>3136926</v>
      </c>
      <c r="Q95" s="41" t="s">
        <v>6</v>
      </c>
      <c r="R95" s="2">
        <v>45089</v>
      </c>
    </row>
    <row r="96" spans="1:18" ht="15" hidden="1" customHeight="1" x14ac:dyDescent="0.35">
      <c r="A96" s="25"/>
      <c r="B9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2023.0080.03.03.03.03</v>
      </c>
      <c r="C96" s="26">
        <v>80</v>
      </c>
      <c r="D96" s="25" t="s">
        <v>132</v>
      </c>
      <c r="E96" s="25" t="s">
        <v>4565</v>
      </c>
      <c r="F96" s="26" t="s">
        <v>241</v>
      </c>
      <c r="G96" s="25" t="s">
        <v>148</v>
      </c>
      <c r="H96" s="25" t="s">
        <v>162</v>
      </c>
      <c r="I96" s="25" t="s">
        <v>219</v>
      </c>
      <c r="J96" s="2">
        <v>44805</v>
      </c>
      <c r="K96" s="2">
        <v>44926</v>
      </c>
      <c r="L96" s="94">
        <v>1</v>
      </c>
      <c r="M96" s="26" t="s">
        <v>1381</v>
      </c>
      <c r="N96" s="26" t="s">
        <v>124</v>
      </c>
      <c r="O96" s="27">
        <v>44798</v>
      </c>
      <c r="P96" s="86">
        <v>2422143</v>
      </c>
      <c r="Q96" s="41" t="s">
        <v>24</v>
      </c>
      <c r="R96" s="2">
        <v>44803</v>
      </c>
    </row>
    <row r="97" spans="1:18" ht="15" customHeight="1" x14ac:dyDescent="0.35">
      <c r="A97" s="25"/>
      <c r="B9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2023.0087.03.03.03.02</v>
      </c>
      <c r="C97" s="37">
        <v>87</v>
      </c>
      <c r="D97" s="25" t="s">
        <v>132</v>
      </c>
      <c r="E97" s="33" t="s">
        <v>292</v>
      </c>
      <c r="F97" s="37" t="s">
        <v>248</v>
      </c>
      <c r="G97" s="33" t="s">
        <v>148</v>
      </c>
      <c r="H97" s="33" t="s">
        <v>162</v>
      </c>
      <c r="I97" s="33" t="s">
        <v>155</v>
      </c>
      <c r="J97" s="2">
        <v>44927</v>
      </c>
      <c r="K97" s="2">
        <v>45291</v>
      </c>
      <c r="L97" s="100">
        <v>100</v>
      </c>
      <c r="M97" s="37" t="s">
        <v>1331</v>
      </c>
      <c r="N97" s="37" t="s">
        <v>124</v>
      </c>
      <c r="O97" s="39">
        <v>44918</v>
      </c>
      <c r="P97" s="77">
        <v>2734134</v>
      </c>
      <c r="Q97" s="41" t="s">
        <v>10</v>
      </c>
      <c r="R97" s="2">
        <v>44932</v>
      </c>
    </row>
    <row r="98" spans="1:18" ht="15" customHeight="1" x14ac:dyDescent="0.35">
      <c r="A98" s="25"/>
      <c r="B9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2023.0088.03.03.02.02</v>
      </c>
      <c r="C98" s="41">
        <v>88</v>
      </c>
      <c r="D98" s="25" t="s">
        <v>132</v>
      </c>
      <c r="E98" s="33" t="s">
        <v>292</v>
      </c>
      <c r="F98" s="37" t="s">
        <v>248</v>
      </c>
      <c r="G98" s="40" t="s">
        <v>148</v>
      </c>
      <c r="H98" s="40" t="s">
        <v>169</v>
      </c>
      <c r="I98" s="40" t="s">
        <v>155</v>
      </c>
      <c r="J98" s="2">
        <v>44927</v>
      </c>
      <c r="K98" s="2">
        <v>45291</v>
      </c>
      <c r="L98" s="94">
        <v>300</v>
      </c>
      <c r="M98" s="41" t="s">
        <v>1340</v>
      </c>
      <c r="N98" s="41" t="s">
        <v>124</v>
      </c>
      <c r="O98" s="39">
        <v>44918</v>
      </c>
      <c r="P98" s="77">
        <v>2734134</v>
      </c>
      <c r="Q98" s="41" t="s">
        <v>10</v>
      </c>
      <c r="R98" s="2">
        <v>44932</v>
      </c>
    </row>
    <row r="99" spans="1:18" ht="15" hidden="1" customHeight="1" x14ac:dyDescent="0.35">
      <c r="A99" s="25"/>
      <c r="B9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2023.0089.03.04.99.99</v>
      </c>
      <c r="C99" s="37">
        <v>89</v>
      </c>
      <c r="D99" s="25" t="s">
        <v>132</v>
      </c>
      <c r="E99" t="s">
        <v>247</v>
      </c>
      <c r="F99" s="6" t="s">
        <v>248</v>
      </c>
      <c r="G99" s="33" t="s">
        <v>187</v>
      </c>
      <c r="H99" s="33" t="s">
        <v>187</v>
      </c>
      <c r="I99" s="33" t="s">
        <v>188</v>
      </c>
      <c r="J99" s="39">
        <v>44893</v>
      </c>
      <c r="K99" s="2">
        <v>45291</v>
      </c>
      <c r="L99" s="80" t="s">
        <v>188</v>
      </c>
      <c r="M99" s="37" t="s">
        <v>188</v>
      </c>
      <c r="N99" s="41" t="s">
        <v>124</v>
      </c>
      <c r="O99" s="39">
        <v>44893</v>
      </c>
      <c r="P99" s="77">
        <v>2734134</v>
      </c>
      <c r="Q99" s="41" t="s">
        <v>10</v>
      </c>
      <c r="R99" s="137">
        <v>44932</v>
      </c>
    </row>
    <row r="100" spans="1:18" ht="15" hidden="1" customHeight="1" x14ac:dyDescent="0.35">
      <c r="A100" s="25"/>
      <c r="B10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2023.0090.03.03.02.03</v>
      </c>
      <c r="C100" s="26">
        <v>90</v>
      </c>
      <c r="D100" s="25" t="s">
        <v>132</v>
      </c>
      <c r="E100" s="25" t="s">
        <v>4565</v>
      </c>
      <c r="F100" s="26" t="s">
        <v>241</v>
      </c>
      <c r="G100" t="s">
        <v>148</v>
      </c>
      <c r="H100" t="s">
        <v>169</v>
      </c>
      <c r="I100" t="s">
        <v>219</v>
      </c>
      <c r="J100" s="2">
        <v>45017</v>
      </c>
      <c r="K100" s="2">
        <v>45107</v>
      </c>
      <c r="L100" s="3">
        <v>1221</v>
      </c>
      <c r="M100" s="3" t="s">
        <v>4495</v>
      </c>
      <c r="N100" s="3" t="s">
        <v>124</v>
      </c>
      <c r="O100" s="2">
        <v>45007</v>
      </c>
      <c r="P100" s="5">
        <v>2999888</v>
      </c>
      <c r="Q100" s="3" t="s">
        <v>24</v>
      </c>
      <c r="R100" s="137">
        <v>45036</v>
      </c>
    </row>
    <row r="101" spans="1:18" ht="15" hidden="1" customHeight="1" x14ac:dyDescent="0.35">
      <c r="A101" s="25"/>
      <c r="B10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2023.0091.03.03.02.04</v>
      </c>
      <c r="C101" s="37">
        <v>91</v>
      </c>
      <c r="D101" s="25" t="s">
        <v>132</v>
      </c>
      <c r="E101" s="25" t="s">
        <v>4565</v>
      </c>
      <c r="F101" s="26" t="s">
        <v>241</v>
      </c>
      <c r="G101" t="s">
        <v>148</v>
      </c>
      <c r="H101" t="s">
        <v>169</v>
      </c>
      <c r="I101" t="s">
        <v>149</v>
      </c>
      <c r="J101" s="2">
        <v>45047</v>
      </c>
      <c r="K101" s="2">
        <v>45077</v>
      </c>
      <c r="L101" s="3">
        <v>200</v>
      </c>
      <c r="M101" s="3" t="s">
        <v>4495</v>
      </c>
      <c r="N101" s="3" t="s">
        <v>124</v>
      </c>
      <c r="O101" s="2">
        <v>45044</v>
      </c>
      <c r="P101" s="5">
        <v>3062751</v>
      </c>
      <c r="Q101" s="3" t="s">
        <v>24</v>
      </c>
      <c r="R101" s="137">
        <v>45061</v>
      </c>
    </row>
    <row r="102" spans="1:18" ht="15" hidden="1" customHeight="1" x14ac:dyDescent="0.35">
      <c r="A102" s="25"/>
      <c r="B10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2023.0092.03.03.03.98</v>
      </c>
      <c r="C102" s="26">
        <v>92</v>
      </c>
      <c r="D102" s="25" t="s">
        <v>132</v>
      </c>
      <c r="E102" t="s">
        <v>4108</v>
      </c>
      <c r="F102" s="70" t="s">
        <v>261</v>
      </c>
      <c r="G102" s="25" t="s">
        <v>148</v>
      </c>
      <c r="H102" s="25" t="s">
        <v>162</v>
      </c>
      <c r="I102" s="25" t="s">
        <v>259</v>
      </c>
      <c r="J102" s="27">
        <v>45077</v>
      </c>
      <c r="K102" s="2">
        <v>45291</v>
      </c>
      <c r="L102" s="3">
        <v>1</v>
      </c>
      <c r="M102" s="26" t="s">
        <v>1311</v>
      </c>
      <c r="N102" s="26" t="s">
        <v>124</v>
      </c>
      <c r="O102" s="27">
        <v>45076</v>
      </c>
      <c r="P102" s="28">
        <v>3120412</v>
      </c>
      <c r="Q102" s="41" t="s">
        <v>29</v>
      </c>
      <c r="R102" s="2">
        <v>45079</v>
      </c>
    </row>
    <row r="103" spans="1:18" ht="15" customHeight="1" x14ac:dyDescent="0.35">
      <c r="A103" s="25"/>
      <c r="B10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2023.0093.03.03.02.02</v>
      </c>
      <c r="C103" s="37">
        <v>93</v>
      </c>
      <c r="D103" s="25" t="s">
        <v>132</v>
      </c>
      <c r="E103" s="25" t="s">
        <v>4586</v>
      </c>
      <c r="F103" s="26" t="s">
        <v>239</v>
      </c>
      <c r="G103" s="33" t="s">
        <v>148</v>
      </c>
      <c r="H103" s="33" t="s">
        <v>169</v>
      </c>
      <c r="I103" s="33" t="s">
        <v>155</v>
      </c>
      <c r="J103" s="2">
        <v>44927</v>
      </c>
      <c r="K103" s="2">
        <v>45291</v>
      </c>
      <c r="L103" s="100">
        <v>60</v>
      </c>
      <c r="M103" s="37" t="s">
        <v>1342</v>
      </c>
      <c r="N103" s="37" t="s">
        <v>124</v>
      </c>
      <c r="O103" s="39">
        <v>44910</v>
      </c>
      <c r="P103" s="77">
        <v>2734214</v>
      </c>
      <c r="Q103" s="41" t="s">
        <v>14</v>
      </c>
      <c r="R103" s="137">
        <v>44932</v>
      </c>
    </row>
    <row r="104" spans="1:18" ht="15" hidden="1" customHeight="1" x14ac:dyDescent="0.35">
      <c r="A104" s="25"/>
      <c r="B10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2023.0094.03.04.99.99</v>
      </c>
      <c r="C104" s="26">
        <v>94</v>
      </c>
      <c r="D104" s="25" t="s">
        <v>132</v>
      </c>
      <c r="E104" s="25" t="s">
        <v>4586</v>
      </c>
      <c r="F104" s="26" t="s">
        <v>239</v>
      </c>
      <c r="G104" s="25" t="s">
        <v>187</v>
      </c>
      <c r="H104" s="25" t="s">
        <v>187</v>
      </c>
      <c r="I104" s="25" t="s">
        <v>188</v>
      </c>
      <c r="J104" s="27">
        <v>44887</v>
      </c>
      <c r="K104" s="2">
        <v>45291</v>
      </c>
      <c r="L104" s="3" t="s">
        <v>188</v>
      </c>
      <c r="M104" s="26" t="s">
        <v>188</v>
      </c>
      <c r="N104" s="26" t="s">
        <v>124</v>
      </c>
      <c r="O104" s="27">
        <v>44887</v>
      </c>
      <c r="P104" s="77">
        <v>2734214</v>
      </c>
      <c r="Q104" s="41" t="s">
        <v>14</v>
      </c>
      <c r="R104" s="137">
        <v>44932</v>
      </c>
    </row>
    <row r="105" spans="1:18" ht="15" hidden="1" customHeight="1" x14ac:dyDescent="0.35">
      <c r="A105" s="25"/>
      <c r="B10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2023.0095.03.03.02.04</v>
      </c>
      <c r="C105" s="37">
        <v>95</v>
      </c>
      <c r="D105" s="25" t="s">
        <v>132</v>
      </c>
      <c r="E105" s="25" t="s">
        <v>4565</v>
      </c>
      <c r="F105" s="26" t="s">
        <v>241</v>
      </c>
      <c r="G105" t="s">
        <v>148</v>
      </c>
      <c r="H105" t="s">
        <v>169</v>
      </c>
      <c r="I105" t="s">
        <v>149</v>
      </c>
      <c r="J105" s="2">
        <v>45017</v>
      </c>
      <c r="K105" s="2">
        <v>45046</v>
      </c>
      <c r="L105" s="3">
        <v>338</v>
      </c>
      <c r="M105" s="3" t="s">
        <v>4495</v>
      </c>
      <c r="N105" s="3" t="s">
        <v>124</v>
      </c>
      <c r="O105" s="2">
        <v>45014</v>
      </c>
      <c r="P105" s="5">
        <v>2999886</v>
      </c>
      <c r="Q105" s="3" t="s">
        <v>24</v>
      </c>
      <c r="R105" s="137">
        <v>45036</v>
      </c>
    </row>
    <row r="106" spans="1:18" ht="15" hidden="1" customHeight="1" x14ac:dyDescent="0.35">
      <c r="A106" s="25"/>
      <c r="B10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2023.0097.03.03.02.04</v>
      </c>
      <c r="C106" s="37">
        <v>97</v>
      </c>
      <c r="D106" s="25" t="s">
        <v>132</v>
      </c>
      <c r="E106" s="25" t="s">
        <v>4565</v>
      </c>
      <c r="F106" s="26" t="s">
        <v>241</v>
      </c>
      <c r="G106" t="s">
        <v>148</v>
      </c>
      <c r="H106" t="s">
        <v>169</v>
      </c>
      <c r="I106" t="s">
        <v>149</v>
      </c>
      <c r="J106" s="2">
        <v>44986</v>
      </c>
      <c r="K106" s="2">
        <v>45016</v>
      </c>
      <c r="L106" s="3">
        <v>580</v>
      </c>
      <c r="M106" s="3" t="s">
        <v>4495</v>
      </c>
      <c r="N106" s="3" t="s">
        <v>124</v>
      </c>
      <c r="O106" s="2">
        <v>44985</v>
      </c>
      <c r="P106" s="5">
        <v>2999885</v>
      </c>
      <c r="Q106" s="3" t="s">
        <v>24</v>
      </c>
      <c r="R106" s="137">
        <v>45036</v>
      </c>
    </row>
    <row r="107" spans="1:18" ht="15" customHeight="1" x14ac:dyDescent="0.35">
      <c r="A107" s="25"/>
      <c r="B10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2023.00100.03.03.02.02</v>
      </c>
      <c r="C107" s="26">
        <v>100</v>
      </c>
      <c r="D107" s="25" t="s">
        <v>132</v>
      </c>
      <c r="E107" s="25" t="s">
        <v>242</v>
      </c>
      <c r="F107" s="26" t="s">
        <v>243</v>
      </c>
      <c r="G107" s="25" t="s">
        <v>148</v>
      </c>
      <c r="H107" s="25" t="s">
        <v>169</v>
      </c>
      <c r="I107" s="25" t="s">
        <v>155</v>
      </c>
      <c r="J107" s="2">
        <v>44927</v>
      </c>
      <c r="K107" s="2">
        <v>45291</v>
      </c>
      <c r="L107" s="94">
        <v>499.99</v>
      </c>
      <c r="M107" s="26" t="s">
        <v>1346</v>
      </c>
      <c r="N107" s="26" t="s">
        <v>124</v>
      </c>
      <c r="O107" s="27">
        <v>44910</v>
      </c>
      <c r="P107" s="28">
        <v>2734346</v>
      </c>
      <c r="Q107" s="41" t="s">
        <v>17</v>
      </c>
      <c r="R107" s="137">
        <v>44932</v>
      </c>
    </row>
    <row r="108" spans="1:18" ht="15" customHeight="1" x14ac:dyDescent="0.35">
      <c r="A108" s="25"/>
      <c r="B10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2023.00101.03.03.03.02</v>
      </c>
      <c r="C108" s="37">
        <v>101</v>
      </c>
      <c r="D108" s="25" t="s">
        <v>132</v>
      </c>
      <c r="E108" s="25" t="s">
        <v>242</v>
      </c>
      <c r="F108" s="26" t="s">
        <v>243</v>
      </c>
      <c r="G108" s="33" t="s">
        <v>148</v>
      </c>
      <c r="H108" s="33" t="s">
        <v>162</v>
      </c>
      <c r="I108" s="33" t="s">
        <v>155</v>
      </c>
      <c r="J108" s="2">
        <v>44927</v>
      </c>
      <c r="K108" s="2">
        <v>45291</v>
      </c>
      <c r="L108" s="100">
        <v>120</v>
      </c>
      <c r="M108" s="37" t="s">
        <v>1348</v>
      </c>
      <c r="N108" s="26" t="s">
        <v>124</v>
      </c>
      <c r="O108" s="27">
        <v>44910</v>
      </c>
      <c r="P108" s="28">
        <v>2734346</v>
      </c>
      <c r="Q108" s="41" t="s">
        <v>17</v>
      </c>
      <c r="R108" s="137">
        <v>44932</v>
      </c>
    </row>
    <row r="109" spans="1:18" ht="15" customHeight="1" x14ac:dyDescent="0.35">
      <c r="A109" s="25"/>
      <c r="B10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2023.00102.03.03.03.02</v>
      </c>
      <c r="C109" s="26">
        <v>102</v>
      </c>
      <c r="D109" s="25" t="s">
        <v>132</v>
      </c>
      <c r="E109" s="25" t="s">
        <v>242</v>
      </c>
      <c r="F109" s="26" t="s">
        <v>243</v>
      </c>
      <c r="G109" s="25" t="s">
        <v>148</v>
      </c>
      <c r="H109" s="25" t="s">
        <v>162</v>
      </c>
      <c r="I109" s="25" t="s">
        <v>155</v>
      </c>
      <c r="J109" s="2">
        <v>44927</v>
      </c>
      <c r="K109" s="2">
        <v>45291</v>
      </c>
      <c r="L109" s="94">
        <v>203</v>
      </c>
      <c r="M109" s="26" t="s">
        <v>1350</v>
      </c>
      <c r="N109" s="26" t="s">
        <v>124</v>
      </c>
      <c r="O109" s="27">
        <v>44910</v>
      </c>
      <c r="P109" s="28">
        <v>2734346</v>
      </c>
      <c r="Q109" s="41" t="s">
        <v>17</v>
      </c>
      <c r="R109" s="137">
        <v>44932</v>
      </c>
    </row>
    <row r="110" spans="1:18" ht="15" customHeight="1" x14ac:dyDescent="0.35">
      <c r="A110" s="25"/>
      <c r="B11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2023.00103.03.03.03.02</v>
      </c>
      <c r="C110" s="37">
        <v>103</v>
      </c>
      <c r="D110" s="25" t="s">
        <v>132</v>
      </c>
      <c r="E110" s="25" t="s">
        <v>242</v>
      </c>
      <c r="F110" s="26" t="s">
        <v>243</v>
      </c>
      <c r="G110" s="33" t="s">
        <v>148</v>
      </c>
      <c r="H110" s="33" t="s">
        <v>162</v>
      </c>
      <c r="I110" s="33" t="s">
        <v>155</v>
      </c>
      <c r="J110" s="2">
        <v>44927</v>
      </c>
      <c r="K110" s="2">
        <v>45291</v>
      </c>
      <c r="L110" s="80">
        <v>33</v>
      </c>
      <c r="M110" s="37" t="s">
        <v>1352</v>
      </c>
      <c r="N110" s="37" t="s">
        <v>124</v>
      </c>
      <c r="O110" s="39">
        <v>44910</v>
      </c>
      <c r="P110" s="28">
        <v>2734346</v>
      </c>
      <c r="Q110" s="41" t="s">
        <v>17</v>
      </c>
      <c r="R110" s="137">
        <v>44932</v>
      </c>
    </row>
    <row r="111" spans="1:18" ht="15" hidden="1" customHeight="1" x14ac:dyDescent="0.35">
      <c r="A111" s="25"/>
      <c r="B11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2023.00104.03.04.99.99</v>
      </c>
      <c r="C111" s="26">
        <v>104</v>
      </c>
      <c r="D111" s="25" t="s">
        <v>132</v>
      </c>
      <c r="E111" s="25" t="s">
        <v>242</v>
      </c>
      <c r="F111" s="26" t="s">
        <v>243</v>
      </c>
      <c r="G111" s="25" t="s">
        <v>187</v>
      </c>
      <c r="H111" s="25" t="s">
        <v>187</v>
      </c>
      <c r="I111" s="25" t="s">
        <v>188</v>
      </c>
      <c r="J111" s="27">
        <v>44887</v>
      </c>
      <c r="K111" s="2">
        <v>45291</v>
      </c>
      <c r="L111" s="3" t="s">
        <v>188</v>
      </c>
      <c r="M111" s="26" t="s">
        <v>188</v>
      </c>
      <c r="N111" s="26" t="s">
        <v>124</v>
      </c>
      <c r="O111" s="27">
        <v>44887</v>
      </c>
      <c r="P111" s="28">
        <v>2734346</v>
      </c>
      <c r="Q111" s="41" t="s">
        <v>17</v>
      </c>
      <c r="R111" s="137">
        <v>44932</v>
      </c>
    </row>
    <row r="112" spans="1:18" ht="15" customHeight="1" x14ac:dyDescent="0.35">
      <c r="A112" s="25"/>
      <c r="B11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2023.00105.03.03.03.02</v>
      </c>
      <c r="C112" s="37">
        <v>105</v>
      </c>
      <c r="D112" s="25" t="s">
        <v>132</v>
      </c>
      <c r="E112" s="25" t="s">
        <v>4565</v>
      </c>
      <c r="F112" s="26" t="s">
        <v>241</v>
      </c>
      <c r="G112" s="33" t="s">
        <v>148</v>
      </c>
      <c r="H112" s="33" t="s">
        <v>162</v>
      </c>
      <c r="I112" s="33" t="s">
        <v>155</v>
      </c>
      <c r="J112" s="2">
        <v>44927</v>
      </c>
      <c r="K112" s="2">
        <v>45291</v>
      </c>
      <c r="L112" s="80">
        <v>400</v>
      </c>
      <c r="M112" s="37" t="s">
        <v>1326</v>
      </c>
      <c r="N112" s="37" t="s">
        <v>124</v>
      </c>
      <c r="O112" s="39">
        <v>44908</v>
      </c>
      <c r="P112" s="77">
        <v>2735075</v>
      </c>
      <c r="Q112" s="42" t="s">
        <v>19</v>
      </c>
      <c r="R112" s="137">
        <v>44932</v>
      </c>
    </row>
    <row r="113" spans="1:18" ht="15" customHeight="1" x14ac:dyDescent="0.35">
      <c r="A113" s="25"/>
      <c r="B11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2023.00106.03.03.03.02</v>
      </c>
      <c r="C113" s="26">
        <v>106</v>
      </c>
      <c r="D113" s="25" t="s">
        <v>132</v>
      </c>
      <c r="E113" s="25" t="s">
        <v>4565</v>
      </c>
      <c r="F113" s="26" t="s">
        <v>241</v>
      </c>
      <c r="G113" s="25" t="s">
        <v>148</v>
      </c>
      <c r="H113" s="25" t="s">
        <v>162</v>
      </c>
      <c r="I113" s="25" t="s">
        <v>155</v>
      </c>
      <c r="J113" s="2">
        <v>44927</v>
      </c>
      <c r="K113" s="2">
        <v>45291</v>
      </c>
      <c r="L113" s="3">
        <v>600</v>
      </c>
      <c r="M113" s="26" t="s">
        <v>1513</v>
      </c>
      <c r="N113" s="37" t="s">
        <v>124</v>
      </c>
      <c r="O113" s="39">
        <v>44907</v>
      </c>
      <c r="P113" s="77">
        <v>2735075</v>
      </c>
      <c r="Q113" s="42" t="s">
        <v>19</v>
      </c>
      <c r="R113" s="3"/>
    </row>
    <row r="114" spans="1:18" ht="15" customHeight="1" x14ac:dyDescent="0.35">
      <c r="A114" s="25"/>
      <c r="B11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2023.00107.03.03.02.02</v>
      </c>
      <c r="C114" s="37">
        <v>107</v>
      </c>
      <c r="D114" s="25" t="s">
        <v>132</v>
      </c>
      <c r="E114" s="25" t="s">
        <v>4565</v>
      </c>
      <c r="F114" s="26" t="s">
        <v>241</v>
      </c>
      <c r="G114" s="33" t="s">
        <v>148</v>
      </c>
      <c r="H114" s="33" t="s">
        <v>169</v>
      </c>
      <c r="I114" s="33" t="s">
        <v>155</v>
      </c>
      <c r="J114" s="2">
        <v>44927</v>
      </c>
      <c r="K114" s="2">
        <v>45291</v>
      </c>
      <c r="L114" s="80">
        <v>1900</v>
      </c>
      <c r="M114" s="37" t="s">
        <v>4495</v>
      </c>
      <c r="N114" s="37" t="s">
        <v>124</v>
      </c>
      <c r="O114" s="39">
        <v>44907</v>
      </c>
      <c r="P114" s="77">
        <v>2735075</v>
      </c>
      <c r="Q114" s="42" t="s">
        <v>19</v>
      </c>
      <c r="R114" s="3"/>
    </row>
    <row r="115" spans="1:18" ht="15" hidden="1" customHeight="1" x14ac:dyDescent="0.35">
      <c r="A115" s="25"/>
      <c r="B11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2023.00108.03.04.99.99</v>
      </c>
      <c r="C115" s="26">
        <v>108</v>
      </c>
      <c r="D115" s="25" t="s">
        <v>132</v>
      </c>
      <c r="E115" s="25" t="s">
        <v>4565</v>
      </c>
      <c r="F115" s="26" t="s">
        <v>241</v>
      </c>
      <c r="G115" s="25" t="s">
        <v>187</v>
      </c>
      <c r="H115" s="25" t="s">
        <v>187</v>
      </c>
      <c r="I115" s="25" t="s">
        <v>188</v>
      </c>
      <c r="J115" s="27">
        <v>44883</v>
      </c>
      <c r="K115" s="2">
        <v>45291</v>
      </c>
      <c r="L115" s="3" t="s">
        <v>188</v>
      </c>
      <c r="M115" s="26" t="s">
        <v>188</v>
      </c>
      <c r="N115" s="26" t="s">
        <v>124</v>
      </c>
      <c r="O115" s="27">
        <v>44883</v>
      </c>
      <c r="P115" s="77">
        <v>2735075</v>
      </c>
      <c r="Q115" s="41" t="s">
        <v>19</v>
      </c>
      <c r="R115" s="3"/>
    </row>
    <row r="116" spans="1:18" ht="15" hidden="1" customHeight="1" x14ac:dyDescent="0.35">
      <c r="A116" s="25"/>
      <c r="B11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2023.00109.03.03.02.04</v>
      </c>
      <c r="C116" s="37">
        <v>109</v>
      </c>
      <c r="D116" s="25" t="s">
        <v>132</v>
      </c>
      <c r="E116" s="25" t="s">
        <v>4565</v>
      </c>
      <c r="F116" s="26" t="s">
        <v>241</v>
      </c>
      <c r="G116" s="33" t="s">
        <v>148</v>
      </c>
      <c r="H116" s="33" t="s">
        <v>169</v>
      </c>
      <c r="I116" s="33" t="s">
        <v>149</v>
      </c>
      <c r="J116" s="2">
        <v>44927</v>
      </c>
      <c r="K116" s="2">
        <v>44957</v>
      </c>
      <c r="L116" s="80">
        <v>343</v>
      </c>
      <c r="M116" s="37" t="s">
        <v>4495</v>
      </c>
      <c r="N116" s="37" t="s">
        <v>124</v>
      </c>
      <c r="O116" s="39">
        <v>44915</v>
      </c>
      <c r="P116" s="77">
        <v>2735075</v>
      </c>
      <c r="Q116" s="42" t="s">
        <v>19</v>
      </c>
      <c r="R116" s="3"/>
    </row>
    <row r="117" spans="1:18" ht="15" hidden="1" customHeight="1" x14ac:dyDescent="0.35">
      <c r="A117" s="25"/>
      <c r="B11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2023.00110.03.03.02.03</v>
      </c>
      <c r="C117" s="26">
        <v>110</v>
      </c>
      <c r="D117" s="25" t="s">
        <v>132</v>
      </c>
      <c r="E117" s="25" t="s">
        <v>4565</v>
      </c>
      <c r="F117" s="26" t="s">
        <v>241</v>
      </c>
      <c r="G117" s="133" t="s">
        <v>148</v>
      </c>
      <c r="H117" s="133" t="s">
        <v>169</v>
      </c>
      <c r="I117" s="133" t="s">
        <v>219</v>
      </c>
      <c r="J117" s="2">
        <v>44927</v>
      </c>
      <c r="K117" s="2">
        <v>45016</v>
      </c>
      <c r="L117" s="94">
        <v>1025</v>
      </c>
      <c r="M117" s="87" t="s">
        <v>4495</v>
      </c>
      <c r="N117" s="134" t="s">
        <v>124</v>
      </c>
      <c r="O117" s="39">
        <v>44907</v>
      </c>
      <c r="P117" s="28">
        <v>2735075</v>
      </c>
      <c r="Q117" s="41" t="s">
        <v>19</v>
      </c>
      <c r="R117" s="3"/>
    </row>
    <row r="118" spans="1:18" hidden="1" x14ac:dyDescent="0.35">
      <c r="A118" s="25"/>
      <c r="B11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2023.00111.03.03.02.04</v>
      </c>
      <c r="C118" s="37">
        <v>111</v>
      </c>
      <c r="D118" s="25" t="s">
        <v>132</v>
      </c>
      <c r="E118" s="25" t="s">
        <v>4565</v>
      </c>
      <c r="F118" s="26" t="s">
        <v>241</v>
      </c>
      <c r="G118" s="33" t="s">
        <v>148</v>
      </c>
      <c r="H118" s="33" t="s">
        <v>169</v>
      </c>
      <c r="I118" s="33" t="s">
        <v>149</v>
      </c>
      <c r="J118" s="2">
        <v>45078</v>
      </c>
      <c r="K118" s="2">
        <v>45078</v>
      </c>
      <c r="L118" s="100">
        <v>200</v>
      </c>
      <c r="M118" s="37" t="s">
        <v>4495</v>
      </c>
      <c r="N118" s="37" t="s">
        <v>124</v>
      </c>
      <c r="O118" s="39">
        <v>45072</v>
      </c>
      <c r="P118" s="28">
        <v>3120308</v>
      </c>
      <c r="Q118" s="41" t="s">
        <v>24</v>
      </c>
      <c r="R118" s="3"/>
    </row>
    <row r="119" spans="1:18" ht="15" hidden="1" customHeight="1" x14ac:dyDescent="0.35">
      <c r="A119" s="25"/>
      <c r="B11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2023.00112.03.03.02.03</v>
      </c>
      <c r="C119" s="26">
        <v>112</v>
      </c>
      <c r="D119" s="25" t="s">
        <v>132</v>
      </c>
      <c r="E119" s="25" t="s">
        <v>4565</v>
      </c>
      <c r="F119" s="26" t="s">
        <v>241</v>
      </c>
      <c r="G119" s="25" t="s">
        <v>148</v>
      </c>
      <c r="H119" s="25" t="s">
        <v>169</v>
      </c>
      <c r="I119" s="25" t="s">
        <v>219</v>
      </c>
      <c r="J119" s="2">
        <v>45108</v>
      </c>
      <c r="K119" s="2">
        <v>45199</v>
      </c>
      <c r="L119" s="3">
        <v>460</v>
      </c>
      <c r="M119" s="26" t="s">
        <v>4495</v>
      </c>
      <c r="N119" s="26" t="s">
        <v>124</v>
      </c>
      <c r="O119" s="27">
        <v>45105</v>
      </c>
      <c r="P119" s="28">
        <v>3203175</v>
      </c>
      <c r="Q119" s="41" t="s">
        <v>24</v>
      </c>
      <c r="R119" s="3"/>
    </row>
    <row r="120" spans="1:18" ht="15" customHeight="1" x14ac:dyDescent="0.35">
      <c r="A120" s="25"/>
      <c r="B12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2023.00115.03.03.03.02</v>
      </c>
      <c r="C120" s="37">
        <v>115</v>
      </c>
      <c r="D120" s="25" t="s">
        <v>132</v>
      </c>
      <c r="E120" s="33" t="s">
        <v>280</v>
      </c>
      <c r="F120" s="37" t="s">
        <v>281</v>
      </c>
      <c r="G120" s="33" t="s">
        <v>148</v>
      </c>
      <c r="H120" s="33" t="s">
        <v>162</v>
      </c>
      <c r="I120" s="33" t="s">
        <v>155</v>
      </c>
      <c r="J120" s="2">
        <v>44927</v>
      </c>
      <c r="K120" s="2">
        <v>45291</v>
      </c>
      <c r="L120" s="100">
        <v>800</v>
      </c>
      <c r="M120" s="37" t="s">
        <v>1338</v>
      </c>
      <c r="N120" s="37" t="s">
        <v>124</v>
      </c>
      <c r="O120" s="39">
        <v>44915</v>
      </c>
      <c r="P120" s="77">
        <v>2734456</v>
      </c>
      <c r="Q120" s="42" t="s">
        <v>41</v>
      </c>
      <c r="R120" s="3"/>
    </row>
    <row r="121" spans="1:18" ht="15" hidden="1" customHeight="1" x14ac:dyDescent="0.35">
      <c r="A121" s="25"/>
      <c r="B12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2023.00116.03.04.99.99</v>
      </c>
      <c r="C121" s="26">
        <v>116</v>
      </c>
      <c r="D121" s="25" t="s">
        <v>132</v>
      </c>
      <c r="E121" t="s">
        <v>280</v>
      </c>
      <c r="F121" s="26" t="s">
        <v>281</v>
      </c>
      <c r="G121" s="133" t="s">
        <v>187</v>
      </c>
      <c r="H121" s="133" t="s">
        <v>187</v>
      </c>
      <c r="I121" s="133" t="s">
        <v>188</v>
      </c>
      <c r="J121" s="27">
        <v>44887</v>
      </c>
      <c r="K121" s="2">
        <v>45291</v>
      </c>
      <c r="L121" s="3" t="s">
        <v>188</v>
      </c>
      <c r="M121" s="87" t="s">
        <v>188</v>
      </c>
      <c r="N121" s="134" t="s">
        <v>124</v>
      </c>
      <c r="O121" s="27">
        <v>44887</v>
      </c>
      <c r="P121" s="28">
        <v>2734456</v>
      </c>
      <c r="Q121" s="26" t="s">
        <v>41</v>
      </c>
      <c r="R121" s="3"/>
    </row>
    <row r="122" spans="1:18" ht="15" hidden="1" customHeight="1" x14ac:dyDescent="0.35">
      <c r="A122" s="25"/>
      <c r="B12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2023.00117.03.03.03.03</v>
      </c>
      <c r="C122" s="37">
        <v>117</v>
      </c>
      <c r="D122" s="25" t="s">
        <v>132</v>
      </c>
      <c r="E122" s="33" t="s">
        <v>280</v>
      </c>
      <c r="F122" s="37" t="s">
        <v>281</v>
      </c>
      <c r="G122" s="33" t="s">
        <v>148</v>
      </c>
      <c r="H122" s="33" t="s">
        <v>162</v>
      </c>
      <c r="I122" s="33" t="s">
        <v>219</v>
      </c>
      <c r="J122" s="2">
        <v>44927</v>
      </c>
      <c r="K122" s="2">
        <v>45016</v>
      </c>
      <c r="L122" s="100">
        <v>250</v>
      </c>
      <c r="M122" s="37" t="s">
        <v>1338</v>
      </c>
      <c r="N122" s="37" t="s">
        <v>124</v>
      </c>
      <c r="O122" s="39">
        <v>44908</v>
      </c>
      <c r="P122" s="77">
        <v>2734456</v>
      </c>
      <c r="Q122" s="42" t="s">
        <v>41</v>
      </c>
      <c r="R122" s="3"/>
    </row>
    <row r="123" spans="1:18" hidden="1" x14ac:dyDescent="0.35">
      <c r="A123" s="25"/>
      <c r="B12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2023.00123.03.03.02.04</v>
      </c>
      <c r="C123" s="50">
        <v>123</v>
      </c>
      <c r="D123" s="25" t="s">
        <v>132</v>
      </c>
      <c r="E123" s="25" t="s">
        <v>4565</v>
      </c>
      <c r="F123" s="26" t="s">
        <v>241</v>
      </c>
      <c r="G123" s="49" t="s">
        <v>148</v>
      </c>
      <c r="H123" s="49" t="s">
        <v>169</v>
      </c>
      <c r="I123" s="33" t="s">
        <v>149</v>
      </c>
      <c r="J123" s="2">
        <v>44958</v>
      </c>
      <c r="K123" s="2">
        <v>44985</v>
      </c>
      <c r="L123" s="101">
        <v>500</v>
      </c>
      <c r="M123" s="50" t="s">
        <v>4495</v>
      </c>
      <c r="N123" s="37" t="s">
        <v>124</v>
      </c>
      <c r="O123" s="52">
        <v>44939</v>
      </c>
      <c r="P123" s="83">
        <v>2756565</v>
      </c>
      <c r="Q123" s="41" t="s">
        <v>24</v>
      </c>
      <c r="R123" s="3"/>
    </row>
    <row r="124" spans="1:18" x14ac:dyDescent="0.35">
      <c r="A124" s="25"/>
      <c r="B12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2023.00136.03.03.02.02</v>
      </c>
      <c r="C124" s="26">
        <v>136</v>
      </c>
      <c r="D124" s="25" t="s">
        <v>132</v>
      </c>
      <c r="E124" t="s">
        <v>249</v>
      </c>
      <c r="F124" s="3" t="s">
        <v>250</v>
      </c>
      <c r="G124" s="25" t="s">
        <v>148</v>
      </c>
      <c r="H124" s="25" t="s">
        <v>169</v>
      </c>
      <c r="I124" t="s">
        <v>155</v>
      </c>
      <c r="J124" s="2">
        <v>44927</v>
      </c>
      <c r="K124" s="2">
        <v>45291</v>
      </c>
      <c r="L124" s="94">
        <v>657</v>
      </c>
      <c r="M124" s="26" t="s">
        <v>1342</v>
      </c>
      <c r="N124" s="26" t="s">
        <v>124</v>
      </c>
      <c r="O124" s="27">
        <v>44908</v>
      </c>
      <c r="P124" s="28">
        <v>2736128</v>
      </c>
      <c r="Q124" s="3" t="s">
        <v>27</v>
      </c>
      <c r="R124" s="3"/>
    </row>
    <row r="125" spans="1:18" hidden="1" x14ac:dyDescent="0.35">
      <c r="A125" s="25"/>
      <c r="B12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2023.00137.03.04.99.99</v>
      </c>
      <c r="C125" s="37">
        <v>137</v>
      </c>
      <c r="D125" s="25" t="s">
        <v>132</v>
      </c>
      <c r="E125" t="s">
        <v>249</v>
      </c>
      <c r="F125" s="3" t="s">
        <v>250</v>
      </c>
      <c r="G125" s="33" t="s">
        <v>187</v>
      </c>
      <c r="H125" s="33" t="s">
        <v>187</v>
      </c>
      <c r="I125" s="33" t="s">
        <v>188</v>
      </c>
      <c r="J125" s="39">
        <v>44889</v>
      </c>
      <c r="K125" s="2">
        <v>45291</v>
      </c>
      <c r="L125" s="100" t="s">
        <v>188</v>
      </c>
      <c r="M125" s="37" t="s">
        <v>188</v>
      </c>
      <c r="N125" s="37" t="s">
        <v>124</v>
      </c>
      <c r="O125" s="39">
        <v>44889</v>
      </c>
      <c r="P125" s="28">
        <v>2736128</v>
      </c>
      <c r="Q125" s="3" t="s">
        <v>27</v>
      </c>
      <c r="R125" s="3"/>
    </row>
    <row r="126" spans="1:18" hidden="1" x14ac:dyDescent="0.35">
      <c r="A126" s="25"/>
      <c r="B12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2023.00234.03.04.99.99</v>
      </c>
      <c r="C126" s="3">
        <v>234</v>
      </c>
      <c r="D126" s="25" t="s">
        <v>132</v>
      </c>
      <c r="E126" s="33" t="s">
        <v>205</v>
      </c>
      <c r="F126" s="37" t="s">
        <v>206</v>
      </c>
      <c r="G126" t="s">
        <v>187</v>
      </c>
      <c r="H126" t="s">
        <v>187</v>
      </c>
      <c r="I126" t="s">
        <v>188</v>
      </c>
      <c r="J126" s="2">
        <v>44882</v>
      </c>
      <c r="K126" s="2">
        <v>45291</v>
      </c>
      <c r="L126" s="3" t="s">
        <v>188</v>
      </c>
      <c r="M126" s="3" t="s">
        <v>188</v>
      </c>
      <c r="N126" s="3" t="s">
        <v>124</v>
      </c>
      <c r="O126" s="2">
        <v>44882</v>
      </c>
      <c r="P126" s="5">
        <v>3278400</v>
      </c>
      <c r="Q126" s="3" t="s">
        <v>19</v>
      </c>
      <c r="R126" s="3"/>
    </row>
    <row r="127" spans="1:18" x14ac:dyDescent="0.35">
      <c r="A127" s="25"/>
      <c r="B12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2023.00235.03.03.03.02</v>
      </c>
      <c r="C127" s="3">
        <v>235</v>
      </c>
      <c r="D127" s="25" t="s">
        <v>132</v>
      </c>
      <c r="E127" s="33" t="s">
        <v>205</v>
      </c>
      <c r="F127" s="37" t="s">
        <v>206</v>
      </c>
      <c r="G127" t="s">
        <v>148</v>
      </c>
      <c r="H127" t="s">
        <v>162</v>
      </c>
      <c r="I127" t="s">
        <v>155</v>
      </c>
      <c r="J127" s="2">
        <v>44927</v>
      </c>
      <c r="K127" s="2">
        <v>45291</v>
      </c>
      <c r="L127" s="3">
        <v>30</v>
      </c>
      <c r="M127" s="3" t="s">
        <v>1311</v>
      </c>
      <c r="N127" s="3" t="s">
        <v>124</v>
      </c>
      <c r="O127" s="2">
        <v>44916</v>
      </c>
      <c r="P127" s="5">
        <v>3278401</v>
      </c>
      <c r="Q127" s="3" t="s">
        <v>19</v>
      </c>
      <c r="R127" s="3"/>
    </row>
    <row r="128" spans="1:18" ht="15" hidden="1" customHeight="1" x14ac:dyDescent="0.35">
      <c r="B12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2023.00236.03.03.03.03</v>
      </c>
      <c r="C128" s="37">
        <v>236</v>
      </c>
      <c r="D128" s="25" t="s">
        <v>132</v>
      </c>
      <c r="E128" s="33" t="s">
        <v>205</v>
      </c>
      <c r="F128" s="37" t="s">
        <v>206</v>
      </c>
      <c r="G128" s="33" t="s">
        <v>148</v>
      </c>
      <c r="H128" s="33" t="s">
        <v>162</v>
      </c>
      <c r="I128" s="33" t="s">
        <v>219</v>
      </c>
      <c r="J128" s="2">
        <v>44927</v>
      </c>
      <c r="K128" s="2">
        <v>45016</v>
      </c>
      <c r="L128" s="100">
        <v>740</v>
      </c>
      <c r="M128" s="37" t="s">
        <v>1313</v>
      </c>
      <c r="N128" s="37" t="s">
        <v>124</v>
      </c>
      <c r="O128" s="27">
        <v>44908</v>
      </c>
      <c r="P128" s="5">
        <v>3278402</v>
      </c>
      <c r="Q128" s="3" t="s">
        <v>19</v>
      </c>
      <c r="R128" s="3"/>
    </row>
    <row r="129" spans="1:18" ht="15" hidden="1" customHeight="1" x14ac:dyDescent="0.35">
      <c r="B129" s="26" t="s">
        <v>4587</v>
      </c>
      <c r="C129" s="3">
        <v>15</v>
      </c>
      <c r="D129" t="s">
        <v>119</v>
      </c>
      <c r="E129" t="s">
        <v>4577</v>
      </c>
      <c r="F129" s="3" t="s">
        <v>194</v>
      </c>
      <c r="G129" s="47" t="s">
        <v>187</v>
      </c>
      <c r="H129" s="47" t="s">
        <v>187</v>
      </c>
      <c r="I129" s="47" t="s">
        <v>188</v>
      </c>
      <c r="J129" s="2">
        <v>44923</v>
      </c>
      <c r="K129" s="2">
        <v>45291</v>
      </c>
      <c r="L129" s="3" t="s">
        <v>188</v>
      </c>
      <c r="M129" s="3" t="s">
        <v>188</v>
      </c>
      <c r="N129" s="3" t="s">
        <v>124</v>
      </c>
      <c r="O129" s="2">
        <v>44923</v>
      </c>
      <c r="P129" s="4">
        <v>2724043</v>
      </c>
      <c r="Q129" s="3" t="s">
        <v>16</v>
      </c>
      <c r="R129" s="2">
        <v>44929</v>
      </c>
    </row>
    <row r="130" spans="1:18" ht="15" hidden="1" customHeight="1" x14ac:dyDescent="0.35">
      <c r="B130" s="26" t="s">
        <v>4588</v>
      </c>
      <c r="C130" s="3">
        <v>16</v>
      </c>
      <c r="D130" t="s">
        <v>119</v>
      </c>
      <c r="E130" s="25" t="s">
        <v>4124</v>
      </c>
      <c r="F130" s="26" t="s">
        <v>120</v>
      </c>
      <c r="G130" t="s">
        <v>187</v>
      </c>
      <c r="H130" t="s">
        <v>187</v>
      </c>
      <c r="I130" t="s">
        <v>188</v>
      </c>
      <c r="J130" s="2">
        <v>44923</v>
      </c>
      <c r="K130" s="2">
        <v>45291</v>
      </c>
      <c r="L130" s="3" t="s">
        <v>188</v>
      </c>
      <c r="M130" s="3" t="s">
        <v>188</v>
      </c>
      <c r="N130" s="3" t="s">
        <v>124</v>
      </c>
      <c r="O130" s="2">
        <v>44923</v>
      </c>
      <c r="P130" s="4">
        <v>2724043</v>
      </c>
      <c r="Q130" s="3" t="s">
        <v>16</v>
      </c>
      <c r="R130" s="2">
        <v>44929</v>
      </c>
    </row>
    <row r="131" spans="1:18" ht="15.75" hidden="1" customHeight="1" x14ac:dyDescent="0.35">
      <c r="B131" s="26" t="s">
        <v>4589</v>
      </c>
      <c r="C131" s="3">
        <v>17</v>
      </c>
      <c r="D131" t="s">
        <v>119</v>
      </c>
      <c r="E131" s="25" t="s">
        <v>236</v>
      </c>
      <c r="F131" s="26" t="s">
        <v>237</v>
      </c>
      <c r="G131" s="47" t="s">
        <v>187</v>
      </c>
      <c r="H131" s="47" t="s">
        <v>187</v>
      </c>
      <c r="I131" s="47" t="s">
        <v>188</v>
      </c>
      <c r="J131" s="2">
        <v>44916</v>
      </c>
      <c r="K131" s="2">
        <v>45291</v>
      </c>
      <c r="L131" s="3" t="s">
        <v>188</v>
      </c>
      <c r="M131" s="3" t="s">
        <v>188</v>
      </c>
      <c r="N131" s="3" t="s">
        <v>124</v>
      </c>
      <c r="O131" s="2">
        <v>44916</v>
      </c>
      <c r="P131" s="4">
        <v>2724043</v>
      </c>
      <c r="Q131" s="3" t="s">
        <v>16</v>
      </c>
      <c r="R131" s="2">
        <v>44929</v>
      </c>
    </row>
    <row r="132" spans="1:18" ht="15" hidden="1" customHeight="1" x14ac:dyDescent="0.35">
      <c r="B132" s="26" t="s">
        <v>4590</v>
      </c>
      <c r="C132" s="3">
        <v>18</v>
      </c>
      <c r="D132" t="s">
        <v>119</v>
      </c>
      <c r="E132" s="25" t="s">
        <v>4591</v>
      </c>
      <c r="F132" s="26" t="s">
        <v>258</v>
      </c>
      <c r="G132" t="s">
        <v>187</v>
      </c>
      <c r="H132" t="s">
        <v>187</v>
      </c>
      <c r="I132" t="s">
        <v>188</v>
      </c>
      <c r="J132" s="2">
        <v>44917</v>
      </c>
      <c r="K132" s="2">
        <v>45291</v>
      </c>
      <c r="L132" s="3" t="s">
        <v>188</v>
      </c>
      <c r="M132" s="3" t="s">
        <v>188</v>
      </c>
      <c r="N132" s="3" t="s">
        <v>124</v>
      </c>
      <c r="O132" s="2">
        <v>44917</v>
      </c>
      <c r="P132" s="4">
        <v>2724043</v>
      </c>
      <c r="Q132" s="3" t="s">
        <v>16</v>
      </c>
      <c r="R132" s="2">
        <v>44929</v>
      </c>
    </row>
    <row r="133" spans="1:18" ht="15" hidden="1" customHeight="1" x14ac:dyDescent="0.35">
      <c r="B133" s="26" t="s">
        <v>4592</v>
      </c>
      <c r="C133" s="3">
        <v>19</v>
      </c>
      <c r="D133" t="s">
        <v>119</v>
      </c>
      <c r="E133" s="25" t="s">
        <v>236</v>
      </c>
      <c r="F133" s="26" t="s">
        <v>237</v>
      </c>
      <c r="G133" t="s">
        <v>148</v>
      </c>
      <c r="H133" t="s">
        <v>169</v>
      </c>
      <c r="I133" t="s">
        <v>219</v>
      </c>
      <c r="J133" s="2">
        <v>44927</v>
      </c>
      <c r="K133" s="2">
        <v>45016</v>
      </c>
      <c r="L133" s="3">
        <v>50</v>
      </c>
      <c r="M133" s="3" t="s">
        <v>4593</v>
      </c>
      <c r="N133" s="3" t="s">
        <v>124</v>
      </c>
      <c r="O133" s="2">
        <v>44925</v>
      </c>
      <c r="P133" s="4">
        <v>2724537</v>
      </c>
      <c r="Q133" s="3" t="s">
        <v>16</v>
      </c>
      <c r="R133" s="2">
        <v>44929</v>
      </c>
    </row>
    <row r="134" spans="1:18" ht="15" customHeight="1" x14ac:dyDescent="0.35">
      <c r="B134" s="26" t="s">
        <v>4594</v>
      </c>
      <c r="C134" s="3">
        <v>21</v>
      </c>
      <c r="D134" t="s">
        <v>119</v>
      </c>
      <c r="E134" s="25" t="s">
        <v>236</v>
      </c>
      <c r="F134" s="26" t="s">
        <v>237</v>
      </c>
      <c r="G134" t="s">
        <v>121</v>
      </c>
      <c r="H134" t="s">
        <v>169</v>
      </c>
      <c r="I134" t="s">
        <v>155</v>
      </c>
      <c r="J134" s="2">
        <v>44927</v>
      </c>
      <c r="K134" s="2">
        <v>45291</v>
      </c>
      <c r="L134" s="3">
        <v>10</v>
      </c>
      <c r="M134" s="3" t="s">
        <v>4593</v>
      </c>
      <c r="N134" s="3" t="s">
        <v>124</v>
      </c>
      <c r="O134" s="2">
        <v>44923</v>
      </c>
      <c r="P134" s="4">
        <v>2724482</v>
      </c>
      <c r="Q134" s="3" t="s">
        <v>21</v>
      </c>
      <c r="R134" s="2">
        <v>44929</v>
      </c>
    </row>
    <row r="135" spans="1:18" ht="15" customHeight="1" x14ac:dyDescent="0.35">
      <c r="B135" s="26" t="s">
        <v>4595</v>
      </c>
      <c r="C135" s="3">
        <v>22</v>
      </c>
      <c r="D135" t="s">
        <v>119</v>
      </c>
      <c r="E135" s="25" t="s">
        <v>4124</v>
      </c>
      <c r="F135" s="26" t="s">
        <v>120</v>
      </c>
      <c r="G135" t="s">
        <v>121</v>
      </c>
      <c r="H135" t="s">
        <v>169</v>
      </c>
      <c r="I135" t="s">
        <v>155</v>
      </c>
      <c r="J135" s="2">
        <v>44927</v>
      </c>
      <c r="K135" s="2">
        <v>45291</v>
      </c>
      <c r="L135" s="3">
        <v>14000</v>
      </c>
      <c r="M135" s="3" t="s">
        <v>4596</v>
      </c>
      <c r="N135" s="3" t="s">
        <v>124</v>
      </c>
      <c r="O135" s="2">
        <v>44924</v>
      </c>
      <c r="P135" s="4">
        <v>2724482</v>
      </c>
      <c r="Q135" s="3" t="s">
        <v>21</v>
      </c>
      <c r="R135" s="2">
        <v>44929</v>
      </c>
    </row>
    <row r="136" spans="1:18" ht="15" customHeight="1" x14ac:dyDescent="0.35">
      <c r="B136" s="26" t="s">
        <v>4597</v>
      </c>
      <c r="C136" s="3">
        <v>23</v>
      </c>
      <c r="D136" t="s">
        <v>119</v>
      </c>
      <c r="E136" s="25" t="s">
        <v>4124</v>
      </c>
      <c r="F136" s="26" t="s">
        <v>120</v>
      </c>
      <c r="G136" t="s">
        <v>121</v>
      </c>
      <c r="H136" t="s">
        <v>169</v>
      </c>
      <c r="I136" t="s">
        <v>155</v>
      </c>
      <c r="J136" s="2">
        <v>44927</v>
      </c>
      <c r="K136" s="2">
        <v>45291</v>
      </c>
      <c r="L136" s="3">
        <v>8000</v>
      </c>
      <c r="M136" s="3" t="s">
        <v>4593</v>
      </c>
      <c r="N136" s="3" t="s">
        <v>124</v>
      </c>
      <c r="O136" s="2">
        <v>44924</v>
      </c>
      <c r="P136" s="4">
        <v>2724482</v>
      </c>
      <c r="Q136" s="3" t="s">
        <v>21</v>
      </c>
      <c r="R136" s="2">
        <v>44929</v>
      </c>
    </row>
    <row r="137" spans="1:18" ht="15" customHeight="1" x14ac:dyDescent="0.35">
      <c r="B137" s="26" t="s">
        <v>4598</v>
      </c>
      <c r="C137" s="3">
        <v>24</v>
      </c>
      <c r="D137" t="s">
        <v>119</v>
      </c>
      <c r="E137" s="25" t="s">
        <v>4124</v>
      </c>
      <c r="F137" s="26" t="s">
        <v>120</v>
      </c>
      <c r="G137" t="s">
        <v>121</v>
      </c>
      <c r="H137" t="s">
        <v>162</v>
      </c>
      <c r="I137" t="s">
        <v>155</v>
      </c>
      <c r="J137" s="2">
        <v>44927</v>
      </c>
      <c r="K137" s="2">
        <v>45291</v>
      </c>
      <c r="L137" s="3">
        <v>945</v>
      </c>
      <c r="M137" s="3" t="s">
        <v>1281</v>
      </c>
      <c r="N137" s="3" t="s">
        <v>124</v>
      </c>
      <c r="O137" s="2">
        <v>44923</v>
      </c>
      <c r="P137" s="4">
        <v>2724482</v>
      </c>
      <c r="Q137" s="3" t="s">
        <v>21</v>
      </c>
      <c r="R137" s="2">
        <v>44929</v>
      </c>
    </row>
    <row r="138" spans="1:18" ht="15" customHeight="1" x14ac:dyDescent="0.35">
      <c r="B138" s="26" t="s">
        <v>4599</v>
      </c>
      <c r="C138" s="3">
        <v>25</v>
      </c>
      <c r="D138" t="s">
        <v>119</v>
      </c>
      <c r="E138" s="25" t="s">
        <v>4124</v>
      </c>
      <c r="F138" s="26" t="s">
        <v>120</v>
      </c>
      <c r="G138" t="s">
        <v>121</v>
      </c>
      <c r="H138" t="s">
        <v>162</v>
      </c>
      <c r="I138" t="s">
        <v>155</v>
      </c>
      <c r="J138" s="2">
        <v>44927</v>
      </c>
      <c r="K138" s="2">
        <v>45291</v>
      </c>
      <c r="L138" s="3">
        <v>11165</v>
      </c>
      <c r="M138" s="3" t="s">
        <v>1278</v>
      </c>
      <c r="N138" s="3" t="s">
        <v>124</v>
      </c>
      <c r="O138" s="2">
        <v>44924</v>
      </c>
      <c r="P138" s="4">
        <v>2724482</v>
      </c>
      <c r="Q138" s="3" t="s">
        <v>21</v>
      </c>
      <c r="R138" s="2">
        <v>44929</v>
      </c>
    </row>
    <row r="139" spans="1:18" ht="15" customHeight="1" x14ac:dyDescent="0.35">
      <c r="B139" s="26" t="s">
        <v>4600</v>
      </c>
      <c r="C139" s="3">
        <v>26</v>
      </c>
      <c r="D139" t="s">
        <v>119</v>
      </c>
      <c r="E139" s="25" t="s">
        <v>4124</v>
      </c>
      <c r="F139" s="26" t="s">
        <v>120</v>
      </c>
      <c r="G139" t="s">
        <v>121</v>
      </c>
      <c r="H139" t="s">
        <v>162</v>
      </c>
      <c r="I139" t="s">
        <v>155</v>
      </c>
      <c r="J139" s="2">
        <v>46388</v>
      </c>
      <c r="K139" s="2">
        <v>46752</v>
      </c>
      <c r="L139" s="3">
        <v>208.42</v>
      </c>
      <c r="M139" s="3" t="s">
        <v>1362</v>
      </c>
      <c r="N139" s="3" t="s">
        <v>124</v>
      </c>
      <c r="O139" s="2">
        <v>44923</v>
      </c>
      <c r="P139" s="4">
        <v>2724482</v>
      </c>
      <c r="Q139" s="3" t="s">
        <v>21</v>
      </c>
      <c r="R139" s="2">
        <v>44929</v>
      </c>
    </row>
    <row r="140" spans="1:18" ht="15" customHeight="1" x14ac:dyDescent="0.35">
      <c r="B140" s="26" t="s">
        <v>4601</v>
      </c>
      <c r="C140" s="3">
        <v>27</v>
      </c>
      <c r="D140" t="s">
        <v>119</v>
      </c>
      <c r="E140" t="s">
        <v>4602</v>
      </c>
      <c r="F140" s="3" t="s">
        <v>142</v>
      </c>
      <c r="G140" t="s">
        <v>121</v>
      </c>
      <c r="H140" t="s">
        <v>162</v>
      </c>
      <c r="I140" t="s">
        <v>155</v>
      </c>
      <c r="J140" s="2">
        <v>46388</v>
      </c>
      <c r="K140" s="2">
        <v>46752</v>
      </c>
      <c r="L140" s="3">
        <v>1519.58</v>
      </c>
      <c r="M140" s="3" t="s">
        <v>1362</v>
      </c>
      <c r="N140" s="3" t="s">
        <v>124</v>
      </c>
      <c r="O140" s="2">
        <v>44923</v>
      </c>
      <c r="P140" s="4">
        <v>2724482</v>
      </c>
      <c r="Q140" s="3" t="s">
        <v>21</v>
      </c>
      <c r="R140" s="2">
        <v>44929</v>
      </c>
    </row>
    <row r="141" spans="1:18" ht="15" hidden="1" customHeight="1" x14ac:dyDescent="0.35">
      <c r="A141" s="25"/>
      <c r="B14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2023.0032.03.03.02.05</v>
      </c>
      <c r="C141" s="3">
        <v>32</v>
      </c>
      <c r="D141" s="25" t="s">
        <v>119</v>
      </c>
      <c r="E141" s="25" t="s">
        <v>236</v>
      </c>
      <c r="F141" s="26" t="s">
        <v>237</v>
      </c>
      <c r="G141" s="403" t="s">
        <v>148</v>
      </c>
      <c r="H141" s="403" t="s">
        <v>169</v>
      </c>
      <c r="I141" t="s">
        <v>254</v>
      </c>
      <c r="J141" s="2">
        <v>45064</v>
      </c>
      <c r="K141" s="2">
        <v>45064</v>
      </c>
      <c r="L141" s="405">
        <v>100</v>
      </c>
      <c r="M141" s="405" t="s">
        <v>4593</v>
      </c>
      <c r="N141" s="398" t="s">
        <v>124</v>
      </c>
      <c r="O141" s="2">
        <v>45063</v>
      </c>
      <c r="P141" s="5">
        <v>3103861</v>
      </c>
      <c r="Q141" s="3" t="s">
        <v>16</v>
      </c>
      <c r="R141" s="2">
        <v>45072</v>
      </c>
    </row>
    <row r="142" spans="1:18" ht="15" hidden="1" customHeight="1" x14ac:dyDescent="0.35">
      <c r="A142" s="25"/>
      <c r="B14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2023.0033.03.03.02.05</v>
      </c>
      <c r="C142" s="3">
        <v>33</v>
      </c>
      <c r="D142" s="25" t="s">
        <v>119</v>
      </c>
      <c r="E142" s="25" t="s">
        <v>236</v>
      </c>
      <c r="F142" s="26" t="s">
        <v>237</v>
      </c>
      <c r="G142" t="s">
        <v>148</v>
      </c>
      <c r="H142" t="s">
        <v>169</v>
      </c>
      <c r="I142" t="s">
        <v>254</v>
      </c>
      <c r="J142" s="2">
        <v>45063</v>
      </c>
      <c r="K142" s="2">
        <v>45063</v>
      </c>
      <c r="L142" s="3">
        <v>100</v>
      </c>
      <c r="M142" s="3" t="s">
        <v>4593</v>
      </c>
      <c r="N142" s="3" t="s">
        <v>124</v>
      </c>
      <c r="O142" s="2">
        <v>45062</v>
      </c>
      <c r="P142" s="5">
        <v>3103861</v>
      </c>
      <c r="Q142" s="3" t="s">
        <v>16</v>
      </c>
      <c r="R142" s="2">
        <v>45072</v>
      </c>
    </row>
    <row r="143" spans="1:18" ht="15" hidden="1" customHeight="1" x14ac:dyDescent="0.35">
      <c r="B14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2023.0038.03.03.02.05</v>
      </c>
      <c r="C143" s="3">
        <v>38</v>
      </c>
      <c r="D143" s="25" t="s">
        <v>119</v>
      </c>
      <c r="E143" s="25" t="s">
        <v>236</v>
      </c>
      <c r="F143" s="26" t="s">
        <v>237</v>
      </c>
      <c r="G143" t="s">
        <v>148</v>
      </c>
      <c r="H143" t="s">
        <v>169</v>
      </c>
      <c r="I143" t="s">
        <v>254</v>
      </c>
      <c r="J143" s="2">
        <v>45055</v>
      </c>
      <c r="K143" s="2">
        <v>45055</v>
      </c>
      <c r="L143" s="94">
        <v>100</v>
      </c>
      <c r="M143" s="3" t="s">
        <v>4593</v>
      </c>
      <c r="N143" s="3" t="s">
        <v>124</v>
      </c>
      <c r="O143" s="2">
        <v>45054</v>
      </c>
      <c r="P143" s="5">
        <v>3064159</v>
      </c>
      <c r="Q143" s="3" t="s">
        <v>16</v>
      </c>
      <c r="R143" s="2">
        <v>45061</v>
      </c>
    </row>
    <row r="144" spans="1:18" ht="15" hidden="1" customHeight="1" x14ac:dyDescent="0.35">
      <c r="B14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2023.0041.03.04.99.99</v>
      </c>
      <c r="C144" s="3">
        <v>41</v>
      </c>
      <c r="D144" s="25" t="s">
        <v>119</v>
      </c>
      <c r="E144" t="s">
        <v>300</v>
      </c>
      <c r="F144" s="3" t="s">
        <v>301</v>
      </c>
      <c r="G144" t="s">
        <v>187</v>
      </c>
      <c r="H144" t="s">
        <v>187</v>
      </c>
      <c r="I144" t="s">
        <v>188</v>
      </c>
      <c r="J144" s="2">
        <v>45125</v>
      </c>
      <c r="K144" s="2">
        <v>45291</v>
      </c>
      <c r="L144" s="7" t="s">
        <v>188</v>
      </c>
      <c r="M144" s="3" t="s">
        <v>188</v>
      </c>
      <c r="N144" s="3" t="s">
        <v>124</v>
      </c>
      <c r="O144" s="2">
        <v>45125</v>
      </c>
      <c r="P144" s="5">
        <v>3270012</v>
      </c>
      <c r="Q144" s="23" t="s">
        <v>16</v>
      </c>
      <c r="R144" s="2">
        <v>45135</v>
      </c>
    </row>
    <row r="145" spans="2:18" ht="15" hidden="1" customHeight="1" x14ac:dyDescent="0.35">
      <c r="B14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2023.0052.03.03.02.05</v>
      </c>
      <c r="C145" s="3">
        <v>52</v>
      </c>
      <c r="D145" s="25" t="s">
        <v>119</v>
      </c>
      <c r="E145" s="25" t="s">
        <v>236</v>
      </c>
      <c r="F145" s="26" t="s">
        <v>237</v>
      </c>
      <c r="G145" t="s">
        <v>148</v>
      </c>
      <c r="H145" t="s">
        <v>169</v>
      </c>
      <c r="I145" t="s">
        <v>254</v>
      </c>
      <c r="J145" s="2">
        <v>45062</v>
      </c>
      <c r="K145" s="2">
        <v>45062</v>
      </c>
      <c r="L145" s="3">
        <v>100</v>
      </c>
      <c r="M145" s="3" t="s">
        <v>4593</v>
      </c>
      <c r="N145" s="3" t="s">
        <v>124</v>
      </c>
      <c r="O145" s="2">
        <v>45062</v>
      </c>
      <c r="P145" s="5">
        <v>3103861</v>
      </c>
      <c r="Q145" s="3" t="s">
        <v>16</v>
      </c>
      <c r="R145" s="2">
        <v>45072</v>
      </c>
    </row>
    <row r="146" spans="2:18" ht="15" hidden="1" customHeight="1" x14ac:dyDescent="0.35">
      <c r="B14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2023.0053.03.03.02.05</v>
      </c>
      <c r="C146" s="3">
        <v>53</v>
      </c>
      <c r="D146" s="25" t="s">
        <v>119</v>
      </c>
      <c r="E146" s="25" t="s">
        <v>236</v>
      </c>
      <c r="F146" s="26" t="s">
        <v>237</v>
      </c>
      <c r="G146" t="s">
        <v>148</v>
      </c>
      <c r="H146" t="s">
        <v>169</v>
      </c>
      <c r="I146" t="s">
        <v>254</v>
      </c>
      <c r="J146" s="2">
        <v>45061</v>
      </c>
      <c r="K146" s="2">
        <v>45061</v>
      </c>
      <c r="L146" s="94">
        <v>100</v>
      </c>
      <c r="M146" s="3" t="s">
        <v>4593</v>
      </c>
      <c r="N146" s="3" t="s">
        <v>124</v>
      </c>
      <c r="O146" s="2">
        <v>45060</v>
      </c>
      <c r="P146" s="5">
        <v>3103861</v>
      </c>
      <c r="Q146" s="3" t="s">
        <v>16</v>
      </c>
      <c r="R146" s="2">
        <v>45072</v>
      </c>
    </row>
    <row r="147" spans="2:18" ht="15" hidden="1" customHeight="1" x14ac:dyDescent="0.35">
      <c r="B14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2023.0059.03.04.99.99</v>
      </c>
      <c r="C147" s="3">
        <v>59</v>
      </c>
      <c r="D147" s="25" t="s">
        <v>119</v>
      </c>
      <c r="E147" t="s">
        <v>4577</v>
      </c>
      <c r="F147" s="3" t="s">
        <v>194</v>
      </c>
      <c r="G147" t="s">
        <v>187</v>
      </c>
      <c r="H147" t="s">
        <v>187</v>
      </c>
      <c r="I147" t="s">
        <v>188</v>
      </c>
      <c r="J147" s="2">
        <v>44544</v>
      </c>
      <c r="K147" s="2">
        <v>44926</v>
      </c>
      <c r="L147" s="7" t="s">
        <v>188</v>
      </c>
      <c r="M147" s="3" t="s">
        <v>188</v>
      </c>
      <c r="N147" s="3" t="s">
        <v>124</v>
      </c>
      <c r="O147" s="2">
        <v>44544</v>
      </c>
      <c r="P147" s="90">
        <v>1858729</v>
      </c>
      <c r="Q147" s="23" t="s">
        <v>61</v>
      </c>
      <c r="R147" s="2">
        <v>44552</v>
      </c>
    </row>
    <row r="148" spans="2:18" ht="15" hidden="1" customHeight="1" x14ac:dyDescent="0.35">
      <c r="B14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2023.0063.03.04.99.99</v>
      </c>
      <c r="C148" s="3">
        <v>63</v>
      </c>
      <c r="D148" s="25" t="s">
        <v>119</v>
      </c>
      <c r="E148" s="25" t="s">
        <v>4586</v>
      </c>
      <c r="F148" s="26" t="s">
        <v>239</v>
      </c>
      <c r="G148" t="s">
        <v>187</v>
      </c>
      <c r="H148" t="s">
        <v>187</v>
      </c>
      <c r="I148" t="s">
        <v>188</v>
      </c>
      <c r="J148" s="2">
        <v>45001</v>
      </c>
      <c r="K148" s="2">
        <v>45291</v>
      </c>
      <c r="L148" s="7" t="s">
        <v>188</v>
      </c>
      <c r="M148" s="3" t="s">
        <v>188</v>
      </c>
      <c r="N148" s="3" t="s">
        <v>124</v>
      </c>
      <c r="O148" s="2">
        <v>45001</v>
      </c>
      <c r="P148" s="90">
        <v>2904515</v>
      </c>
      <c r="Q148" s="23" t="s">
        <v>16</v>
      </c>
      <c r="R148" s="2">
        <v>45002</v>
      </c>
    </row>
    <row r="149" spans="2:18" ht="15" hidden="1" customHeight="1" x14ac:dyDescent="0.35">
      <c r="B14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2023.0065.03.04.99.99</v>
      </c>
      <c r="C149" s="3">
        <v>65</v>
      </c>
      <c r="D149" s="25" t="s">
        <v>119</v>
      </c>
      <c r="E149" s="25" t="s">
        <v>4591</v>
      </c>
      <c r="F149" s="26" t="s">
        <v>258</v>
      </c>
      <c r="G149" t="s">
        <v>187</v>
      </c>
      <c r="H149" t="s">
        <v>187</v>
      </c>
      <c r="I149" t="s">
        <v>188</v>
      </c>
      <c r="J149" s="2">
        <v>44616</v>
      </c>
      <c r="K149" s="2">
        <v>44926</v>
      </c>
      <c r="L149" s="7" t="s">
        <v>188</v>
      </c>
      <c r="M149" s="3" t="s">
        <v>188</v>
      </c>
      <c r="N149" s="3" t="s">
        <v>124</v>
      </c>
      <c r="O149" s="91">
        <v>44616</v>
      </c>
      <c r="P149" s="90">
        <v>2037403</v>
      </c>
      <c r="Q149" s="23" t="s">
        <v>16</v>
      </c>
      <c r="R149" s="137">
        <v>44641</v>
      </c>
    </row>
    <row r="150" spans="2:18" ht="15" hidden="1" customHeight="1" x14ac:dyDescent="0.35">
      <c r="B15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2023.0066.03.04.99.99</v>
      </c>
      <c r="C150" s="26">
        <v>66</v>
      </c>
      <c r="D150" s="25" t="s">
        <v>119</v>
      </c>
      <c r="E150" s="25" t="s">
        <v>4124</v>
      </c>
      <c r="F150" s="26" t="s">
        <v>120</v>
      </c>
      <c r="G150" s="25" t="s">
        <v>187</v>
      </c>
      <c r="H150" s="25" t="s">
        <v>187</v>
      </c>
      <c r="I150" s="25" t="s">
        <v>188</v>
      </c>
      <c r="J150" s="27">
        <v>44545</v>
      </c>
      <c r="K150" s="2">
        <v>44926</v>
      </c>
      <c r="L150" s="3" t="s">
        <v>188</v>
      </c>
      <c r="M150" s="26" t="s">
        <v>188</v>
      </c>
      <c r="N150" s="3" t="s">
        <v>124</v>
      </c>
      <c r="O150" s="27">
        <v>44545</v>
      </c>
      <c r="P150" s="28">
        <v>1858728</v>
      </c>
      <c r="Q150" s="26" t="s">
        <v>61</v>
      </c>
      <c r="R150" s="2">
        <v>44552</v>
      </c>
    </row>
    <row r="151" spans="2:18" ht="15" hidden="1" customHeight="1" x14ac:dyDescent="0.35">
      <c r="B15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2023.0083.01.04.99.99</v>
      </c>
      <c r="C151" s="37">
        <v>83</v>
      </c>
      <c r="D151" s="25" t="s">
        <v>119</v>
      </c>
      <c r="E151" t="s">
        <v>251</v>
      </c>
      <c r="F151" s="26" t="s">
        <v>252</v>
      </c>
      <c r="G151" s="25" t="s">
        <v>187</v>
      </c>
      <c r="H151" s="33" t="s">
        <v>187</v>
      </c>
      <c r="I151" s="33" t="s">
        <v>188</v>
      </c>
      <c r="J151" s="27">
        <v>44543</v>
      </c>
      <c r="K151" s="2">
        <v>44926</v>
      </c>
      <c r="L151" s="100" t="s">
        <v>188</v>
      </c>
      <c r="M151" s="37" t="s">
        <v>188</v>
      </c>
      <c r="N151" s="26" t="s">
        <v>124</v>
      </c>
      <c r="O151" s="27">
        <v>44543</v>
      </c>
      <c r="P151" s="10" t="s">
        <v>4603</v>
      </c>
      <c r="Q151" s="41" t="s">
        <v>61</v>
      </c>
      <c r="R151" s="2">
        <v>44552</v>
      </c>
    </row>
    <row r="152" spans="2:18" ht="15" hidden="1" customHeight="1" x14ac:dyDescent="0.35">
      <c r="B15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2023.0085.03.04.99.99</v>
      </c>
      <c r="C152" s="37">
        <v>85</v>
      </c>
      <c r="D152" s="25" t="s">
        <v>119</v>
      </c>
      <c r="E152" t="s">
        <v>4579</v>
      </c>
      <c r="F152" s="3" t="s">
        <v>191</v>
      </c>
      <c r="G152" s="33" t="s">
        <v>187</v>
      </c>
      <c r="H152" s="33" t="s">
        <v>187</v>
      </c>
      <c r="I152" s="33" t="s">
        <v>188</v>
      </c>
      <c r="J152" s="27">
        <v>44572</v>
      </c>
      <c r="K152" s="2">
        <v>44926</v>
      </c>
      <c r="L152" s="100" t="s">
        <v>188</v>
      </c>
      <c r="M152" s="37" t="s">
        <v>188</v>
      </c>
      <c r="N152" s="26" t="s">
        <v>124</v>
      </c>
      <c r="O152" s="27">
        <v>44572</v>
      </c>
      <c r="P152" s="10" t="s">
        <v>4604</v>
      </c>
      <c r="Q152" s="41" t="s">
        <v>61</v>
      </c>
      <c r="R152" s="2">
        <v>44573</v>
      </c>
    </row>
    <row r="153" spans="2:18" ht="15" hidden="1" customHeight="1" x14ac:dyDescent="0.35">
      <c r="B15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2023.0096.03.03.03.03</v>
      </c>
      <c r="C153" s="26">
        <v>96</v>
      </c>
      <c r="D153" s="25" t="s">
        <v>119</v>
      </c>
      <c r="E153" t="s">
        <v>4605</v>
      </c>
      <c r="F153" s="3" t="s">
        <v>293</v>
      </c>
      <c r="G153" t="s">
        <v>148</v>
      </c>
      <c r="H153" t="s">
        <v>162</v>
      </c>
      <c r="I153" t="s">
        <v>219</v>
      </c>
      <c r="J153" s="2">
        <v>45108</v>
      </c>
      <c r="K153" s="2">
        <v>45199</v>
      </c>
      <c r="L153" s="3">
        <v>10</v>
      </c>
      <c r="M153" s="3" t="s">
        <v>1412</v>
      </c>
      <c r="N153" s="3" t="s">
        <v>124</v>
      </c>
      <c r="O153" s="2">
        <v>45099</v>
      </c>
      <c r="P153" s="5">
        <v>3211004</v>
      </c>
      <c r="Q153" s="3" t="s">
        <v>16</v>
      </c>
      <c r="R153" s="2">
        <v>45113</v>
      </c>
    </row>
    <row r="154" spans="2:18" ht="15" hidden="1" customHeight="1" x14ac:dyDescent="0.35">
      <c r="B15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2023.0098.03.04.99.99</v>
      </c>
      <c r="C154" s="26">
        <v>98</v>
      </c>
      <c r="D154" s="25" t="s">
        <v>119</v>
      </c>
      <c r="E154" s="33" t="s">
        <v>205</v>
      </c>
      <c r="F154" s="37" t="s">
        <v>206</v>
      </c>
      <c r="G154" t="s">
        <v>187</v>
      </c>
      <c r="H154" t="s">
        <v>187</v>
      </c>
      <c r="I154" t="s">
        <v>188</v>
      </c>
      <c r="J154" s="2">
        <v>45069</v>
      </c>
      <c r="K154" s="2">
        <v>45291</v>
      </c>
      <c r="L154" s="3" t="s">
        <v>188</v>
      </c>
      <c r="M154" s="3" t="s">
        <v>188</v>
      </c>
      <c r="N154" s="3" t="s">
        <v>124</v>
      </c>
      <c r="O154" s="2">
        <v>45106</v>
      </c>
      <c r="P154" s="5">
        <v>3211005</v>
      </c>
      <c r="Q154" s="3" t="s">
        <v>16</v>
      </c>
      <c r="R154" s="2">
        <v>45113</v>
      </c>
    </row>
    <row r="155" spans="2:18" ht="15" hidden="1" customHeight="1" x14ac:dyDescent="0.35">
      <c r="B15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2023.0099.03.03.02.05</v>
      </c>
      <c r="C155" s="37">
        <v>99</v>
      </c>
      <c r="D155" s="25" t="s">
        <v>119</v>
      </c>
      <c r="E155" s="25" t="s">
        <v>236</v>
      </c>
      <c r="F155" s="26" t="s">
        <v>237</v>
      </c>
      <c r="G155" t="s">
        <v>148</v>
      </c>
      <c r="H155" t="s">
        <v>169</v>
      </c>
      <c r="I155" t="s">
        <v>254</v>
      </c>
      <c r="J155" s="2">
        <v>45060</v>
      </c>
      <c r="K155" s="2">
        <v>45060</v>
      </c>
      <c r="L155" s="3">
        <v>100</v>
      </c>
      <c r="M155" s="3" t="s">
        <v>4593</v>
      </c>
      <c r="N155" s="3" t="s">
        <v>124</v>
      </c>
      <c r="O155" s="2">
        <v>45059</v>
      </c>
      <c r="P155" s="5">
        <v>3103861</v>
      </c>
      <c r="Q155" s="3" t="s">
        <v>16</v>
      </c>
      <c r="R155" s="2">
        <v>45072</v>
      </c>
    </row>
    <row r="156" spans="2:18" ht="15" hidden="1" customHeight="1" x14ac:dyDescent="0.35">
      <c r="B15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2023.00113.03.03.02.03</v>
      </c>
      <c r="C156" s="37">
        <v>113</v>
      </c>
      <c r="D156" s="25" t="s">
        <v>119</v>
      </c>
      <c r="E156" s="25" t="s">
        <v>236</v>
      </c>
      <c r="F156" s="26" t="s">
        <v>237</v>
      </c>
      <c r="G156" t="s">
        <v>148</v>
      </c>
      <c r="H156" t="s">
        <v>169</v>
      </c>
      <c r="I156" t="s">
        <v>219</v>
      </c>
      <c r="J156" s="2">
        <v>45200</v>
      </c>
      <c r="K156" s="2">
        <v>45291</v>
      </c>
      <c r="L156" s="3">
        <v>160</v>
      </c>
      <c r="M156" s="3" t="s">
        <v>4593</v>
      </c>
      <c r="N156" s="3" t="s">
        <v>124</v>
      </c>
      <c r="O156" s="2">
        <v>45054</v>
      </c>
      <c r="P156" s="5">
        <v>3064159</v>
      </c>
      <c r="Q156" s="3" t="s">
        <v>16</v>
      </c>
      <c r="R156" s="3"/>
    </row>
    <row r="157" spans="2:18" ht="15" hidden="1" customHeight="1" x14ac:dyDescent="0.35">
      <c r="B15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2023.00114.03.03.02.05</v>
      </c>
      <c r="C157" s="26">
        <v>114</v>
      </c>
      <c r="D157" s="25" t="s">
        <v>119</v>
      </c>
      <c r="E157" s="25" t="s">
        <v>236</v>
      </c>
      <c r="F157" s="26" t="s">
        <v>237</v>
      </c>
      <c r="G157" t="s">
        <v>148</v>
      </c>
      <c r="H157" t="s">
        <v>169</v>
      </c>
      <c r="I157" t="s">
        <v>254</v>
      </c>
      <c r="J157" s="2">
        <v>45077</v>
      </c>
      <c r="K157" s="2">
        <v>45077</v>
      </c>
      <c r="L157" s="3">
        <v>100</v>
      </c>
      <c r="M157" s="3" t="s">
        <v>4593</v>
      </c>
      <c r="N157" s="3" t="s">
        <v>124</v>
      </c>
      <c r="O157" s="2">
        <v>45076</v>
      </c>
      <c r="P157" s="5">
        <v>3135852</v>
      </c>
      <c r="Q157" s="3" t="s">
        <v>16</v>
      </c>
      <c r="R157" s="3"/>
    </row>
    <row r="158" spans="2:18" ht="15" hidden="1" customHeight="1" x14ac:dyDescent="0.35">
      <c r="B15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2023.00118.03.03.02.03</v>
      </c>
      <c r="C158" s="26">
        <v>118</v>
      </c>
      <c r="D158" s="25" t="s">
        <v>119</v>
      </c>
      <c r="E158" s="25" t="s">
        <v>236</v>
      </c>
      <c r="F158" s="26" t="s">
        <v>237</v>
      </c>
      <c r="G158" t="s">
        <v>148</v>
      </c>
      <c r="H158" t="s">
        <v>169</v>
      </c>
      <c r="I158" t="s">
        <v>219</v>
      </c>
      <c r="J158" s="2">
        <v>45108</v>
      </c>
      <c r="K158" s="2">
        <v>45199</v>
      </c>
      <c r="L158" s="94">
        <v>160</v>
      </c>
      <c r="M158" s="3" t="s">
        <v>4593</v>
      </c>
      <c r="N158" s="3" t="s">
        <v>124</v>
      </c>
      <c r="O158" s="2">
        <v>45054</v>
      </c>
      <c r="P158" s="5">
        <v>3064159</v>
      </c>
      <c r="Q158" s="3" t="s">
        <v>16</v>
      </c>
      <c r="R158" s="3"/>
    </row>
    <row r="159" spans="2:18" ht="15" hidden="1" customHeight="1" x14ac:dyDescent="0.35">
      <c r="B15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2023.00119.03.03.02.05</v>
      </c>
      <c r="C159" s="37">
        <v>119</v>
      </c>
      <c r="D159" s="25" t="s">
        <v>119</v>
      </c>
      <c r="E159" s="25" t="s">
        <v>236</v>
      </c>
      <c r="F159" s="26" t="s">
        <v>237</v>
      </c>
      <c r="G159" t="s">
        <v>148</v>
      </c>
      <c r="H159" t="s">
        <v>169</v>
      </c>
      <c r="I159" t="s">
        <v>254</v>
      </c>
      <c r="J159" s="2">
        <v>45059</v>
      </c>
      <c r="K159" s="2">
        <v>45059</v>
      </c>
      <c r="L159" s="3">
        <v>100</v>
      </c>
      <c r="M159" s="3" t="s">
        <v>4593</v>
      </c>
      <c r="N159" s="3" t="s">
        <v>124</v>
      </c>
      <c r="O159" s="2">
        <v>45058</v>
      </c>
      <c r="P159" s="5">
        <v>3064159</v>
      </c>
      <c r="Q159" s="3" t="s">
        <v>16</v>
      </c>
      <c r="R159" s="3"/>
    </row>
    <row r="160" spans="2:18" ht="15" hidden="1" customHeight="1" x14ac:dyDescent="0.35">
      <c r="B16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2023.00120.03.03.02.05</v>
      </c>
      <c r="C160" s="26">
        <v>120</v>
      </c>
      <c r="D160" s="25" t="s">
        <v>119</v>
      </c>
      <c r="E160" s="25" t="s">
        <v>236</v>
      </c>
      <c r="F160" s="26" t="s">
        <v>237</v>
      </c>
      <c r="G160" t="s">
        <v>148</v>
      </c>
      <c r="H160" t="s">
        <v>169</v>
      </c>
      <c r="I160" t="s">
        <v>254</v>
      </c>
      <c r="J160" s="2">
        <v>45058</v>
      </c>
      <c r="K160" s="2">
        <v>45058</v>
      </c>
      <c r="L160" s="94">
        <v>100</v>
      </c>
      <c r="M160" s="3" t="s">
        <v>4593</v>
      </c>
      <c r="N160" s="3" t="s">
        <v>124</v>
      </c>
      <c r="O160" s="2">
        <v>45057</v>
      </c>
      <c r="P160" s="5">
        <v>3064159</v>
      </c>
      <c r="Q160" s="3" t="s">
        <v>16</v>
      </c>
      <c r="R160" s="3"/>
    </row>
    <row r="161" spans="2:18" ht="15" hidden="1" customHeight="1" x14ac:dyDescent="0.35">
      <c r="B16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2023.00121.03.03.02.05</v>
      </c>
      <c r="C161" s="37">
        <v>121</v>
      </c>
      <c r="D161" s="25" t="s">
        <v>119</v>
      </c>
      <c r="E161" s="25" t="s">
        <v>236</v>
      </c>
      <c r="F161" s="26" t="s">
        <v>237</v>
      </c>
      <c r="G161" t="s">
        <v>148</v>
      </c>
      <c r="H161" t="s">
        <v>169</v>
      </c>
      <c r="I161" t="s">
        <v>254</v>
      </c>
      <c r="J161" s="2">
        <v>45057</v>
      </c>
      <c r="K161" s="2">
        <v>45057</v>
      </c>
      <c r="L161" s="3">
        <v>100</v>
      </c>
      <c r="M161" s="3" t="s">
        <v>4593</v>
      </c>
      <c r="N161" s="3" t="s">
        <v>124</v>
      </c>
      <c r="O161" s="2">
        <v>45056</v>
      </c>
      <c r="P161" s="5">
        <v>3064159</v>
      </c>
      <c r="Q161" s="3" t="s">
        <v>16</v>
      </c>
      <c r="R161" s="3"/>
    </row>
    <row r="162" spans="2:18" ht="15" hidden="1" customHeight="1" x14ac:dyDescent="0.35">
      <c r="B16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2023.00122.03.03.02.05</v>
      </c>
      <c r="C162" s="26">
        <v>122</v>
      </c>
      <c r="D162" s="25" t="s">
        <v>119</v>
      </c>
      <c r="E162" s="25" t="s">
        <v>236</v>
      </c>
      <c r="F162" s="26" t="s">
        <v>237</v>
      </c>
      <c r="G162" t="s">
        <v>148</v>
      </c>
      <c r="H162" t="s">
        <v>169</v>
      </c>
      <c r="I162" t="s">
        <v>254</v>
      </c>
      <c r="J162" s="2">
        <v>45056</v>
      </c>
      <c r="K162" s="2">
        <v>45056</v>
      </c>
      <c r="L162" s="3">
        <v>100</v>
      </c>
      <c r="M162" s="3" t="s">
        <v>4593</v>
      </c>
      <c r="N162" s="3" t="s">
        <v>124</v>
      </c>
      <c r="O162" s="2">
        <v>45055</v>
      </c>
      <c r="P162" s="5">
        <v>3064159</v>
      </c>
      <c r="Q162" s="3" t="s">
        <v>16</v>
      </c>
      <c r="R162" s="3"/>
    </row>
    <row r="163" spans="2:18" ht="15" hidden="1" customHeight="1" x14ac:dyDescent="0.35">
      <c r="B16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2023.00124.03.03.02.05</v>
      </c>
      <c r="C163" s="3">
        <v>124</v>
      </c>
      <c r="D163" s="25" t="s">
        <v>119</v>
      </c>
      <c r="E163" s="25" t="s">
        <v>236</v>
      </c>
      <c r="F163" s="26" t="s">
        <v>237</v>
      </c>
      <c r="G163" t="s">
        <v>148</v>
      </c>
      <c r="H163" t="s">
        <v>169</v>
      </c>
      <c r="I163" t="s">
        <v>254</v>
      </c>
      <c r="J163" s="2">
        <v>45072</v>
      </c>
      <c r="K163" s="2">
        <v>45072</v>
      </c>
      <c r="L163" s="3">
        <v>100</v>
      </c>
      <c r="M163" s="3" t="s">
        <v>4593</v>
      </c>
      <c r="N163" s="3" t="s">
        <v>124</v>
      </c>
      <c r="O163" s="2">
        <v>45071</v>
      </c>
      <c r="P163" s="5">
        <v>3135847</v>
      </c>
      <c r="Q163" s="3" t="s">
        <v>16</v>
      </c>
      <c r="R163" s="3"/>
    </row>
    <row r="164" spans="2:18" ht="15" hidden="1" customHeight="1" x14ac:dyDescent="0.35">
      <c r="B16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2023.00125.03.03.02.05</v>
      </c>
      <c r="C164" s="50">
        <v>125</v>
      </c>
      <c r="D164" s="25" t="s">
        <v>119</v>
      </c>
      <c r="E164" s="25" t="s">
        <v>236</v>
      </c>
      <c r="F164" s="26" t="s">
        <v>237</v>
      </c>
      <c r="G164" t="s">
        <v>148</v>
      </c>
      <c r="H164" t="s">
        <v>169</v>
      </c>
      <c r="I164" t="s">
        <v>254</v>
      </c>
      <c r="J164" s="2">
        <v>45071</v>
      </c>
      <c r="K164" s="2">
        <v>45071</v>
      </c>
      <c r="L164" s="3">
        <v>100</v>
      </c>
      <c r="M164" s="3" t="s">
        <v>4593</v>
      </c>
      <c r="N164" s="3" t="s">
        <v>124</v>
      </c>
      <c r="O164" s="2">
        <v>45070</v>
      </c>
      <c r="P164" s="5">
        <v>3103861</v>
      </c>
      <c r="Q164" s="3" t="s">
        <v>16</v>
      </c>
      <c r="R164" s="3"/>
    </row>
    <row r="165" spans="2:18" ht="15" hidden="1" customHeight="1" x14ac:dyDescent="0.35">
      <c r="B16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2023.00126.03.03.02.05</v>
      </c>
      <c r="C165" s="3">
        <v>126</v>
      </c>
      <c r="D165" s="25" t="s">
        <v>119</v>
      </c>
      <c r="E165" s="25" t="s">
        <v>236</v>
      </c>
      <c r="F165" s="26" t="s">
        <v>237</v>
      </c>
      <c r="G165" t="s">
        <v>148</v>
      </c>
      <c r="H165" t="s">
        <v>169</v>
      </c>
      <c r="I165" t="s">
        <v>254</v>
      </c>
      <c r="J165" s="2">
        <v>45075</v>
      </c>
      <c r="K165" s="2">
        <v>45075</v>
      </c>
      <c r="L165" s="3">
        <v>100</v>
      </c>
      <c r="M165" s="3" t="s">
        <v>4593</v>
      </c>
      <c r="N165" s="3" t="s">
        <v>124</v>
      </c>
      <c r="O165" s="2">
        <v>45074</v>
      </c>
      <c r="P165" s="5">
        <v>3135850</v>
      </c>
      <c r="Q165" s="3" t="s">
        <v>16</v>
      </c>
      <c r="R165" s="3"/>
    </row>
    <row r="166" spans="2:18" ht="15" hidden="1" customHeight="1" x14ac:dyDescent="0.35">
      <c r="B16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2023.00127.03.03.02.05</v>
      </c>
      <c r="C166" s="50">
        <v>127</v>
      </c>
      <c r="D166" s="25" t="s">
        <v>119</v>
      </c>
      <c r="E166" s="25" t="s">
        <v>236</v>
      </c>
      <c r="F166" s="26" t="s">
        <v>237</v>
      </c>
      <c r="G166" t="s">
        <v>148</v>
      </c>
      <c r="H166" t="s">
        <v>169</v>
      </c>
      <c r="I166" t="s">
        <v>254</v>
      </c>
      <c r="J166" s="2">
        <v>45076</v>
      </c>
      <c r="K166" s="2">
        <v>45076</v>
      </c>
      <c r="L166" s="3">
        <v>100</v>
      </c>
      <c r="M166" s="3" t="s">
        <v>4593</v>
      </c>
      <c r="N166" s="3" t="s">
        <v>124</v>
      </c>
      <c r="O166" s="2">
        <v>45075</v>
      </c>
      <c r="P166" s="5">
        <v>3135851</v>
      </c>
      <c r="Q166" s="3" t="s">
        <v>16</v>
      </c>
      <c r="R166" s="3"/>
    </row>
    <row r="167" spans="2:18" ht="15" hidden="1" customHeight="1" x14ac:dyDescent="0.35">
      <c r="B16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2023.00128.03.03.02.05</v>
      </c>
      <c r="C167" s="3">
        <v>128</v>
      </c>
      <c r="D167" s="25" t="s">
        <v>119</v>
      </c>
      <c r="E167" s="25" t="s">
        <v>236</v>
      </c>
      <c r="F167" s="26" t="s">
        <v>237</v>
      </c>
      <c r="G167" t="s">
        <v>148</v>
      </c>
      <c r="H167" t="s">
        <v>169</v>
      </c>
      <c r="I167" t="s">
        <v>254</v>
      </c>
      <c r="J167" s="2">
        <v>45074</v>
      </c>
      <c r="K167" s="2">
        <v>45074</v>
      </c>
      <c r="L167" s="3">
        <v>100</v>
      </c>
      <c r="M167" s="3" t="s">
        <v>4593</v>
      </c>
      <c r="N167" s="3" t="s">
        <v>124</v>
      </c>
      <c r="O167" s="2">
        <v>45073</v>
      </c>
      <c r="P167" s="5">
        <v>3135849</v>
      </c>
      <c r="Q167" s="3" t="s">
        <v>16</v>
      </c>
      <c r="R167" s="3"/>
    </row>
    <row r="168" spans="2:18" ht="15" hidden="1" customHeight="1" x14ac:dyDescent="0.35">
      <c r="B16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2023.00129.03.03.02.05</v>
      </c>
      <c r="C168" s="50">
        <v>129</v>
      </c>
      <c r="D168" s="25" t="s">
        <v>119</v>
      </c>
      <c r="E168" s="25" t="s">
        <v>236</v>
      </c>
      <c r="F168" s="26" t="s">
        <v>237</v>
      </c>
      <c r="G168" t="s">
        <v>148</v>
      </c>
      <c r="H168" t="s">
        <v>169</v>
      </c>
      <c r="I168" t="s">
        <v>254</v>
      </c>
      <c r="J168" s="2">
        <v>45073</v>
      </c>
      <c r="K168" s="2">
        <v>45073</v>
      </c>
      <c r="L168" s="3">
        <v>100</v>
      </c>
      <c r="M168" s="3" t="s">
        <v>4593</v>
      </c>
      <c r="N168" s="3" t="s">
        <v>124</v>
      </c>
      <c r="O168" s="2">
        <v>45072</v>
      </c>
      <c r="P168" s="5">
        <v>3135848</v>
      </c>
      <c r="Q168" s="3" t="s">
        <v>16</v>
      </c>
      <c r="R168" s="3"/>
    </row>
    <row r="169" spans="2:18" ht="15" hidden="1" customHeight="1" x14ac:dyDescent="0.35">
      <c r="B16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2023.00130.03.03.02.05</v>
      </c>
      <c r="C169" s="3">
        <v>130</v>
      </c>
      <c r="D169" s="25" t="s">
        <v>119</v>
      </c>
      <c r="E169" s="25" t="s">
        <v>236</v>
      </c>
      <c r="F169" s="26" t="s">
        <v>237</v>
      </c>
      <c r="G169" t="s">
        <v>148</v>
      </c>
      <c r="H169" t="s">
        <v>169</v>
      </c>
      <c r="I169" t="s">
        <v>254</v>
      </c>
      <c r="J169" s="2">
        <v>45067</v>
      </c>
      <c r="K169" s="2">
        <v>45067</v>
      </c>
      <c r="L169" s="3">
        <v>100</v>
      </c>
      <c r="M169" s="3" t="s">
        <v>4593</v>
      </c>
      <c r="N169" s="3" t="s">
        <v>124</v>
      </c>
      <c r="O169" s="2">
        <v>45066</v>
      </c>
      <c r="P169" s="5">
        <v>3103861</v>
      </c>
      <c r="Q169" s="3" t="s">
        <v>16</v>
      </c>
      <c r="R169" s="3"/>
    </row>
    <row r="170" spans="2:18" ht="15" hidden="1" customHeight="1" x14ac:dyDescent="0.35">
      <c r="B17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2023.00131.03.03.02.05</v>
      </c>
      <c r="C170" s="50">
        <v>131</v>
      </c>
      <c r="D170" s="25" t="s">
        <v>119</v>
      </c>
      <c r="E170" s="25" t="s">
        <v>236</v>
      </c>
      <c r="F170" s="26" t="s">
        <v>237</v>
      </c>
      <c r="G170" t="s">
        <v>148</v>
      </c>
      <c r="H170" t="s">
        <v>169</v>
      </c>
      <c r="I170" t="s">
        <v>254</v>
      </c>
      <c r="J170" s="2">
        <v>45066</v>
      </c>
      <c r="K170" s="2">
        <v>45066</v>
      </c>
      <c r="L170" s="3">
        <v>100</v>
      </c>
      <c r="M170" s="3" t="s">
        <v>4593</v>
      </c>
      <c r="N170" s="3" t="s">
        <v>124</v>
      </c>
      <c r="O170" s="2">
        <v>45065</v>
      </c>
      <c r="P170" s="5">
        <v>3103861</v>
      </c>
      <c r="Q170" s="3" t="s">
        <v>16</v>
      </c>
      <c r="R170" s="3"/>
    </row>
    <row r="171" spans="2:18" ht="15" hidden="1" customHeight="1" x14ac:dyDescent="0.35">
      <c r="B17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2023.00132.03.03.02.05</v>
      </c>
      <c r="C171" s="3">
        <v>132</v>
      </c>
      <c r="D171" s="25" t="s">
        <v>119</v>
      </c>
      <c r="E171" s="25" t="s">
        <v>236</v>
      </c>
      <c r="F171" s="26" t="s">
        <v>237</v>
      </c>
      <c r="G171" t="s">
        <v>148</v>
      </c>
      <c r="H171" t="s">
        <v>169</v>
      </c>
      <c r="I171" t="s">
        <v>254</v>
      </c>
      <c r="J171" s="2">
        <v>45065</v>
      </c>
      <c r="K171" s="2">
        <v>45065</v>
      </c>
      <c r="L171" s="3">
        <v>100</v>
      </c>
      <c r="M171" s="3" t="s">
        <v>4593</v>
      </c>
      <c r="N171" s="3" t="s">
        <v>124</v>
      </c>
      <c r="O171" s="2">
        <v>45064</v>
      </c>
      <c r="P171" s="5">
        <v>3103861</v>
      </c>
      <c r="Q171" s="3" t="s">
        <v>16</v>
      </c>
      <c r="R171" s="3"/>
    </row>
    <row r="172" spans="2:18" ht="15" hidden="1" customHeight="1" x14ac:dyDescent="0.35">
      <c r="B17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2023.00133.03.03.02.05</v>
      </c>
      <c r="C172" s="59">
        <v>133</v>
      </c>
      <c r="D172" s="25" t="s">
        <v>119</v>
      </c>
      <c r="E172" s="25" t="s">
        <v>236</v>
      </c>
      <c r="F172" s="26" t="s">
        <v>237</v>
      </c>
      <c r="G172" t="s">
        <v>148</v>
      </c>
      <c r="H172" t="s">
        <v>169</v>
      </c>
      <c r="I172" t="s">
        <v>254</v>
      </c>
      <c r="J172" s="2">
        <v>45068</v>
      </c>
      <c r="K172" s="2">
        <v>45068</v>
      </c>
      <c r="L172" s="3">
        <v>100</v>
      </c>
      <c r="M172" s="3" t="s">
        <v>4593</v>
      </c>
      <c r="N172" s="3" t="s">
        <v>124</v>
      </c>
      <c r="O172" s="2">
        <v>45067</v>
      </c>
      <c r="P172" s="5">
        <v>3103861</v>
      </c>
      <c r="Q172" s="3" t="s">
        <v>16</v>
      </c>
      <c r="R172" s="3"/>
    </row>
    <row r="173" spans="2:18" ht="15" hidden="1" customHeight="1" x14ac:dyDescent="0.35">
      <c r="B17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2023.00134.03.03.02.05</v>
      </c>
      <c r="C173" s="3">
        <v>134</v>
      </c>
      <c r="D173" s="25" t="s">
        <v>119</v>
      </c>
      <c r="E173" s="25" t="s">
        <v>236</v>
      </c>
      <c r="F173" s="26" t="s">
        <v>237</v>
      </c>
      <c r="G173" t="s">
        <v>148</v>
      </c>
      <c r="H173" t="s">
        <v>169</v>
      </c>
      <c r="I173" t="s">
        <v>254</v>
      </c>
      <c r="J173" s="2">
        <v>45069</v>
      </c>
      <c r="K173" s="2">
        <v>45069</v>
      </c>
      <c r="L173" s="3">
        <v>100</v>
      </c>
      <c r="M173" s="3" t="s">
        <v>4593</v>
      </c>
      <c r="N173" s="3" t="s">
        <v>124</v>
      </c>
      <c r="O173" s="2">
        <v>45068</v>
      </c>
      <c r="P173" s="5">
        <v>3103861</v>
      </c>
      <c r="Q173" s="3" t="s">
        <v>16</v>
      </c>
      <c r="R173" s="3"/>
    </row>
    <row r="174" spans="2:18" ht="15" hidden="1" customHeight="1" x14ac:dyDescent="0.35">
      <c r="B17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2023.00135.03.03.02.05</v>
      </c>
      <c r="C174" s="50">
        <v>135</v>
      </c>
      <c r="D174" s="25" t="s">
        <v>119</v>
      </c>
      <c r="E174" s="25" t="s">
        <v>236</v>
      </c>
      <c r="F174" s="26" t="s">
        <v>237</v>
      </c>
      <c r="G174" t="s">
        <v>148</v>
      </c>
      <c r="H174" t="s">
        <v>169</v>
      </c>
      <c r="I174" t="s">
        <v>254</v>
      </c>
      <c r="J174" s="2">
        <v>45070</v>
      </c>
      <c r="K174" s="2">
        <v>45070</v>
      </c>
      <c r="L174" s="3">
        <v>100</v>
      </c>
      <c r="M174" s="3" t="s">
        <v>4593</v>
      </c>
      <c r="N174" s="3" t="s">
        <v>124</v>
      </c>
      <c r="O174" s="2">
        <v>45069</v>
      </c>
      <c r="P174" s="5">
        <v>3103861</v>
      </c>
      <c r="Q174" s="3" t="s">
        <v>16</v>
      </c>
      <c r="R174" s="3"/>
    </row>
    <row r="175" spans="2:18" ht="15" hidden="1" customHeight="1" x14ac:dyDescent="0.35">
      <c r="B17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2023.00138.03.03.02.05</v>
      </c>
      <c r="C175" s="3">
        <v>138</v>
      </c>
      <c r="D175" s="25" t="s">
        <v>119</v>
      </c>
      <c r="E175" s="25" t="s">
        <v>236</v>
      </c>
      <c r="F175" s="3" t="s">
        <v>237</v>
      </c>
      <c r="G175" t="s">
        <v>148</v>
      </c>
      <c r="H175" t="s">
        <v>169</v>
      </c>
      <c r="I175" t="s">
        <v>254</v>
      </c>
      <c r="J175" s="2">
        <v>44981</v>
      </c>
      <c r="K175" s="2">
        <v>44981</v>
      </c>
      <c r="L175" s="94">
        <v>100</v>
      </c>
      <c r="M175" s="3" t="s">
        <v>4593</v>
      </c>
      <c r="N175" s="3" t="s">
        <v>124</v>
      </c>
      <c r="O175" s="2">
        <v>44971</v>
      </c>
      <c r="P175" s="5">
        <v>2866326</v>
      </c>
      <c r="Q175" s="3" t="s">
        <v>16</v>
      </c>
      <c r="R175" s="3"/>
    </row>
    <row r="176" spans="2:18" ht="15" hidden="1" customHeight="1" x14ac:dyDescent="0.35">
      <c r="B176"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2023.00139.03.03.02.05</v>
      </c>
      <c r="C176" s="3">
        <v>139</v>
      </c>
      <c r="D176" s="25" t="s">
        <v>119</v>
      </c>
      <c r="E176" s="25" t="s">
        <v>236</v>
      </c>
      <c r="F176" s="3" t="s">
        <v>237</v>
      </c>
      <c r="G176" t="s">
        <v>148</v>
      </c>
      <c r="H176" t="s">
        <v>169</v>
      </c>
      <c r="I176" t="s">
        <v>254</v>
      </c>
      <c r="J176" s="2">
        <v>44982</v>
      </c>
      <c r="K176" s="2">
        <v>44982</v>
      </c>
      <c r="L176" s="94">
        <v>95</v>
      </c>
      <c r="M176" s="3" t="s">
        <v>4593</v>
      </c>
      <c r="N176" s="3" t="s">
        <v>124</v>
      </c>
      <c r="O176" s="2">
        <v>44971</v>
      </c>
      <c r="P176" s="5">
        <v>2866326</v>
      </c>
      <c r="Q176" s="3" t="s">
        <v>16</v>
      </c>
      <c r="R176" s="3"/>
    </row>
    <row r="177" spans="2:18" ht="15" hidden="1" customHeight="1" x14ac:dyDescent="0.35">
      <c r="B177"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2023.00140.03.03.02.05</v>
      </c>
      <c r="C177" s="50">
        <v>140</v>
      </c>
      <c r="D177" s="25" t="s">
        <v>119</v>
      </c>
      <c r="E177" s="25" t="s">
        <v>236</v>
      </c>
      <c r="F177" s="50" t="s">
        <v>237</v>
      </c>
      <c r="G177" s="47" t="s">
        <v>148</v>
      </c>
      <c r="H177" s="47" t="s">
        <v>169</v>
      </c>
      <c r="I177" s="47" t="s">
        <v>254</v>
      </c>
      <c r="J177" s="52">
        <v>44983</v>
      </c>
      <c r="K177" s="52">
        <v>44983</v>
      </c>
      <c r="L177" s="101">
        <v>95</v>
      </c>
      <c r="M177" s="50" t="s">
        <v>4593</v>
      </c>
      <c r="N177" s="50" t="s">
        <v>124</v>
      </c>
      <c r="O177" s="52">
        <v>44971</v>
      </c>
      <c r="P177" s="55">
        <v>2866326</v>
      </c>
      <c r="Q177" s="50" t="s">
        <v>16</v>
      </c>
      <c r="R177" s="3"/>
    </row>
    <row r="178" spans="2:18" ht="15" hidden="1" customHeight="1" x14ac:dyDescent="0.35">
      <c r="B178"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2023.00141.03.03.02.05</v>
      </c>
      <c r="C178" s="3">
        <v>141</v>
      </c>
      <c r="D178" s="25" t="s">
        <v>119</v>
      </c>
      <c r="E178" s="25" t="s">
        <v>236</v>
      </c>
      <c r="F178" s="50" t="s">
        <v>237</v>
      </c>
      <c r="G178" t="s">
        <v>148</v>
      </c>
      <c r="H178" t="s">
        <v>169</v>
      </c>
      <c r="I178" t="s">
        <v>254</v>
      </c>
      <c r="J178" s="52">
        <v>44984</v>
      </c>
      <c r="K178" s="52">
        <v>44984</v>
      </c>
      <c r="L178" s="94">
        <v>100</v>
      </c>
      <c r="M178" s="50" t="s">
        <v>4593</v>
      </c>
      <c r="N178" s="50" t="s">
        <v>124</v>
      </c>
      <c r="O178" s="52">
        <v>44971</v>
      </c>
      <c r="P178" s="55">
        <v>2866326</v>
      </c>
      <c r="Q178" s="50" t="s">
        <v>16</v>
      </c>
      <c r="R178" s="3"/>
    </row>
    <row r="179" spans="2:18" ht="15" hidden="1" customHeight="1" x14ac:dyDescent="0.35">
      <c r="B179"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2023.00142.03.03.02.05</v>
      </c>
      <c r="C179" s="3">
        <v>142</v>
      </c>
      <c r="D179" s="25" t="s">
        <v>119</v>
      </c>
      <c r="E179" s="25" t="s">
        <v>236</v>
      </c>
      <c r="F179" s="3" t="s">
        <v>237</v>
      </c>
      <c r="G179" t="s">
        <v>148</v>
      </c>
      <c r="H179" t="s">
        <v>169</v>
      </c>
      <c r="I179" t="s">
        <v>254</v>
      </c>
      <c r="J179" s="2">
        <v>44985</v>
      </c>
      <c r="K179" s="2">
        <v>44985</v>
      </c>
      <c r="L179" s="94">
        <v>100</v>
      </c>
      <c r="M179" s="3" t="s">
        <v>4593</v>
      </c>
      <c r="N179" s="3" t="s">
        <v>124</v>
      </c>
      <c r="O179" s="2">
        <v>44971</v>
      </c>
      <c r="P179" s="5">
        <v>2866326</v>
      </c>
      <c r="Q179" s="3" t="s">
        <v>16</v>
      </c>
      <c r="R179" s="3"/>
    </row>
    <row r="180" spans="2:18" ht="15" hidden="1" customHeight="1" x14ac:dyDescent="0.35">
      <c r="B180"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2023.00143.03.03.02.05</v>
      </c>
      <c r="C180" s="3">
        <v>143</v>
      </c>
      <c r="D180" s="25" t="s">
        <v>119</v>
      </c>
      <c r="E180" s="25" t="s">
        <v>236</v>
      </c>
      <c r="F180" s="3" t="s">
        <v>237</v>
      </c>
      <c r="G180" t="s">
        <v>148</v>
      </c>
      <c r="H180" t="s">
        <v>169</v>
      </c>
      <c r="I180" t="s">
        <v>254</v>
      </c>
      <c r="J180" s="2">
        <v>44978</v>
      </c>
      <c r="K180" s="2">
        <v>44978</v>
      </c>
      <c r="L180" s="94">
        <v>845</v>
      </c>
      <c r="M180" s="3" t="s">
        <v>4593</v>
      </c>
      <c r="N180" s="3" t="s">
        <v>124</v>
      </c>
      <c r="O180" s="2">
        <v>44977</v>
      </c>
      <c r="P180" s="5">
        <v>2866326</v>
      </c>
      <c r="Q180" s="3" t="s">
        <v>16</v>
      </c>
      <c r="R180" s="3"/>
    </row>
    <row r="181" spans="2:18" ht="15" hidden="1" customHeight="1" x14ac:dyDescent="0.35">
      <c r="B181"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2023.00144.03.03.02.05</v>
      </c>
      <c r="C181" s="3">
        <v>144</v>
      </c>
      <c r="D181" s="25" t="s">
        <v>119</v>
      </c>
      <c r="E181" s="25" t="s">
        <v>236</v>
      </c>
      <c r="F181" s="3" t="s">
        <v>237</v>
      </c>
      <c r="G181" t="s">
        <v>148</v>
      </c>
      <c r="H181" t="s">
        <v>169</v>
      </c>
      <c r="I181" t="s">
        <v>254</v>
      </c>
      <c r="J181" s="2">
        <v>44979</v>
      </c>
      <c r="K181" s="2">
        <v>44979</v>
      </c>
      <c r="L181" s="94">
        <v>840</v>
      </c>
      <c r="M181" s="3" t="s">
        <v>4593</v>
      </c>
      <c r="N181" s="3" t="s">
        <v>124</v>
      </c>
      <c r="O181" s="2">
        <v>44978</v>
      </c>
      <c r="P181" s="5">
        <v>2866326</v>
      </c>
      <c r="Q181" s="3" t="s">
        <v>16</v>
      </c>
      <c r="R181" s="3"/>
    </row>
    <row r="182" spans="2:18" ht="15" hidden="1" customHeight="1" x14ac:dyDescent="0.35">
      <c r="B182"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2023.00145.03.03.02.05</v>
      </c>
      <c r="C182" s="3">
        <v>145</v>
      </c>
      <c r="D182" s="25" t="s">
        <v>119</v>
      </c>
      <c r="E182" s="25" t="s">
        <v>236</v>
      </c>
      <c r="F182" s="3" t="s">
        <v>237</v>
      </c>
      <c r="G182" t="s">
        <v>148</v>
      </c>
      <c r="H182" t="s">
        <v>169</v>
      </c>
      <c r="I182" t="s">
        <v>254</v>
      </c>
      <c r="J182" s="2">
        <v>44980</v>
      </c>
      <c r="K182" s="2">
        <v>44980</v>
      </c>
      <c r="L182" s="94">
        <v>840</v>
      </c>
      <c r="M182" s="3" t="s">
        <v>4593</v>
      </c>
      <c r="N182" s="3" t="s">
        <v>124</v>
      </c>
      <c r="O182" s="2">
        <v>44979</v>
      </c>
      <c r="P182" s="5">
        <v>2866326</v>
      </c>
      <c r="Q182" s="3" t="s">
        <v>16</v>
      </c>
      <c r="R182" s="3"/>
    </row>
    <row r="183" spans="2:18" ht="15" hidden="1" customHeight="1" x14ac:dyDescent="0.35">
      <c r="B183"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2023.00146.03.03.02.05</v>
      </c>
      <c r="C183" s="3">
        <v>146</v>
      </c>
      <c r="D183" s="25" t="s">
        <v>119</v>
      </c>
      <c r="E183" s="25" t="s">
        <v>236</v>
      </c>
      <c r="F183" s="3" t="s">
        <v>237</v>
      </c>
      <c r="G183" t="s">
        <v>148</v>
      </c>
      <c r="H183" t="s">
        <v>169</v>
      </c>
      <c r="I183" t="s">
        <v>254</v>
      </c>
      <c r="J183" s="2">
        <v>44981</v>
      </c>
      <c r="K183" s="2">
        <v>44981</v>
      </c>
      <c r="L183" s="94">
        <v>840</v>
      </c>
      <c r="M183" s="3" t="s">
        <v>4593</v>
      </c>
      <c r="N183" s="3" t="s">
        <v>124</v>
      </c>
      <c r="O183" s="2">
        <v>44980</v>
      </c>
      <c r="P183" s="5">
        <v>2866326</v>
      </c>
      <c r="Q183" s="3" t="s">
        <v>16</v>
      </c>
      <c r="R183" s="3"/>
    </row>
    <row r="184" spans="2:18" ht="15" hidden="1" customHeight="1" x14ac:dyDescent="0.35">
      <c r="B184"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2023.00147.03.04.99.99</v>
      </c>
      <c r="C184" s="3">
        <v>147</v>
      </c>
      <c r="D184" s="25" t="s">
        <v>119</v>
      </c>
      <c r="E184" t="s">
        <v>4565</v>
      </c>
      <c r="F184" s="3" t="s">
        <v>241</v>
      </c>
      <c r="G184" t="s">
        <v>187</v>
      </c>
      <c r="H184" t="s">
        <v>187</v>
      </c>
      <c r="I184" t="s">
        <v>188</v>
      </c>
      <c r="J184" s="2">
        <v>44966</v>
      </c>
      <c r="K184" s="2">
        <v>45291</v>
      </c>
      <c r="L184" s="3" t="s">
        <v>188</v>
      </c>
      <c r="M184" s="3" t="s">
        <v>188</v>
      </c>
      <c r="N184" s="3" t="s">
        <v>124</v>
      </c>
      <c r="O184" s="2">
        <v>44966</v>
      </c>
      <c r="P184" s="5">
        <v>2866246</v>
      </c>
      <c r="Q184" s="3" t="s">
        <v>16</v>
      </c>
      <c r="R184" s="3"/>
    </row>
    <row r="185" spans="2:18" ht="15" hidden="1" customHeight="1" x14ac:dyDescent="0.35">
      <c r="B185" s="7" t="str">
        <f>CONCATENATE("2023",".00",Tabela410[[#This Row],[Sequencial]],".",VLOOKUP(Tabela410[[#This Row],[Transportador]],'Dados (Listas Suspensas)'!$H$3:$I$7,2),".",VLOOKUP(Tabela410[[#This Row],[Modalidade]],'Dados (Listas Suspensas)'!$B$3:$C$8,2,FALSE),".",VLOOKUP(Tabela410[[#This Row],[Regime de Contratação]],'Dados (Listas Suspensas)'!$D$3:$E$9,2, FALSE),".",VLOOKUP(Tabela410[[#This Row],[Periodicidade]],'Dados (Listas Suspensas)'!$F$3:$G$10,2,FALSE))</f>
        <v>2023.00148.03.04.99.99</v>
      </c>
      <c r="C185" s="3">
        <v>148</v>
      </c>
      <c r="D185" s="25" t="s">
        <v>119</v>
      </c>
      <c r="E185" t="s">
        <v>4579</v>
      </c>
      <c r="F185" s="3" t="s">
        <v>191</v>
      </c>
      <c r="G185" t="s">
        <v>187</v>
      </c>
      <c r="H185" t="s">
        <v>187</v>
      </c>
      <c r="I185" t="s">
        <v>188</v>
      </c>
      <c r="J185" s="2">
        <v>44971</v>
      </c>
      <c r="K185" s="2">
        <v>45291</v>
      </c>
      <c r="L185" s="3" t="s">
        <v>188</v>
      </c>
      <c r="M185" s="3" t="s">
        <v>188</v>
      </c>
      <c r="N185" s="3" t="s">
        <v>124</v>
      </c>
      <c r="O185" s="2">
        <v>44971</v>
      </c>
      <c r="P185" s="5">
        <v>2866247</v>
      </c>
      <c r="Q185" s="3" t="s">
        <v>16</v>
      </c>
      <c r="R185" s="3"/>
    </row>
    <row r="186" spans="2:18" ht="15" hidden="1" customHeight="1" x14ac:dyDescent="0.35">
      <c r="B18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2023.00153.01.04.99.99</v>
      </c>
      <c r="C186" s="3">
        <v>153</v>
      </c>
      <c r="D186" s="25" t="s">
        <v>119</v>
      </c>
      <c r="E186" t="s">
        <v>295</v>
      </c>
      <c r="F186" s="3" t="s">
        <v>296</v>
      </c>
      <c r="G186" t="s">
        <v>187</v>
      </c>
      <c r="H186" t="s">
        <v>187</v>
      </c>
      <c r="I186" t="s">
        <v>188</v>
      </c>
      <c r="J186" s="2">
        <v>44971</v>
      </c>
      <c r="K186" s="2">
        <v>45291</v>
      </c>
      <c r="L186" s="94" t="s">
        <v>188</v>
      </c>
      <c r="M186" s="3" t="s">
        <v>188</v>
      </c>
      <c r="N186" s="3" t="s">
        <v>124</v>
      </c>
      <c r="O186" s="2">
        <v>44971</v>
      </c>
      <c r="P186" s="5">
        <v>2936611</v>
      </c>
      <c r="Q186" s="3" t="s">
        <v>16</v>
      </c>
      <c r="R186" s="3"/>
    </row>
    <row r="187" spans="2:18" ht="15" hidden="1" customHeight="1" x14ac:dyDescent="0.35">
      <c r="B18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2023.00154.01.03.02.05</v>
      </c>
      <c r="C187" s="3">
        <v>154</v>
      </c>
      <c r="D187" s="25" t="s">
        <v>119</v>
      </c>
      <c r="E187" s="25" t="s">
        <v>236</v>
      </c>
      <c r="F187" s="3" t="s">
        <v>237</v>
      </c>
      <c r="G187" t="s">
        <v>148</v>
      </c>
      <c r="H187" t="s">
        <v>169</v>
      </c>
      <c r="I187" t="s">
        <v>254</v>
      </c>
      <c r="J187" s="2">
        <v>45001</v>
      </c>
      <c r="K187" s="2">
        <v>45001</v>
      </c>
      <c r="L187" s="94">
        <v>100</v>
      </c>
      <c r="M187" s="3" t="s">
        <v>4593</v>
      </c>
      <c r="N187" s="3" t="s">
        <v>124</v>
      </c>
      <c r="O187" s="2">
        <v>45000</v>
      </c>
      <c r="P187" s="5">
        <v>2936465</v>
      </c>
      <c r="Q187" s="3" t="s">
        <v>16</v>
      </c>
      <c r="R187" s="3"/>
    </row>
    <row r="188" spans="2:18" ht="15" hidden="1" customHeight="1" x14ac:dyDescent="0.35">
      <c r="B18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2023.00155.01.03.02.05</v>
      </c>
      <c r="C188" s="3">
        <v>155</v>
      </c>
      <c r="D188" s="25" t="s">
        <v>119</v>
      </c>
      <c r="E188" s="25" t="s">
        <v>236</v>
      </c>
      <c r="F188" s="3" t="s">
        <v>237</v>
      </c>
      <c r="G188" t="s">
        <v>148</v>
      </c>
      <c r="H188" t="s">
        <v>169</v>
      </c>
      <c r="I188" t="s">
        <v>254</v>
      </c>
      <c r="J188" s="2">
        <v>45002</v>
      </c>
      <c r="K188" s="2">
        <v>45002</v>
      </c>
      <c r="L188" s="94">
        <v>100</v>
      </c>
      <c r="M188" s="3" t="s">
        <v>4593</v>
      </c>
      <c r="N188" s="3" t="s">
        <v>124</v>
      </c>
      <c r="O188" s="2">
        <v>45001</v>
      </c>
      <c r="P188" s="5">
        <v>2936465</v>
      </c>
      <c r="Q188" s="3" t="s">
        <v>16</v>
      </c>
      <c r="R188" s="3"/>
    </row>
    <row r="189" spans="2:18" ht="15" hidden="1" customHeight="1" x14ac:dyDescent="0.35">
      <c r="B18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2023.00156.01.03.02.05</v>
      </c>
      <c r="C189" s="3">
        <v>156</v>
      </c>
      <c r="D189" s="25" t="s">
        <v>119</v>
      </c>
      <c r="E189" s="25" t="s">
        <v>236</v>
      </c>
      <c r="F189" s="3" t="s">
        <v>237</v>
      </c>
      <c r="G189" t="s">
        <v>148</v>
      </c>
      <c r="H189" t="s">
        <v>169</v>
      </c>
      <c r="I189" t="s">
        <v>254</v>
      </c>
      <c r="J189" s="2">
        <v>45003</v>
      </c>
      <c r="K189" s="2">
        <v>45003</v>
      </c>
      <c r="L189" s="94">
        <v>100</v>
      </c>
      <c r="M189" s="3" t="s">
        <v>4593</v>
      </c>
      <c r="N189" s="3" t="s">
        <v>124</v>
      </c>
      <c r="O189" s="2">
        <v>45002</v>
      </c>
      <c r="P189" s="5">
        <v>2936465</v>
      </c>
      <c r="Q189" s="3" t="s">
        <v>16</v>
      </c>
      <c r="R189" s="3"/>
    </row>
    <row r="190" spans="2:18" ht="15" hidden="1" customHeight="1" x14ac:dyDescent="0.35">
      <c r="B19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2023.00157.01.03.02.05</v>
      </c>
      <c r="C190" s="3">
        <v>157</v>
      </c>
      <c r="D190" s="25" t="s">
        <v>119</v>
      </c>
      <c r="E190" s="25" t="s">
        <v>236</v>
      </c>
      <c r="F190" s="3" t="s">
        <v>237</v>
      </c>
      <c r="G190" t="s">
        <v>148</v>
      </c>
      <c r="H190" t="s">
        <v>169</v>
      </c>
      <c r="I190" t="s">
        <v>254</v>
      </c>
      <c r="J190" s="2">
        <v>45004</v>
      </c>
      <c r="K190" s="2">
        <v>45004</v>
      </c>
      <c r="L190" s="94">
        <v>100</v>
      </c>
      <c r="M190" s="3" t="s">
        <v>4593</v>
      </c>
      <c r="N190" s="3" t="s">
        <v>124</v>
      </c>
      <c r="O190" s="2">
        <v>45003</v>
      </c>
      <c r="P190" s="5">
        <v>2936465</v>
      </c>
      <c r="Q190" s="3" t="s">
        <v>16</v>
      </c>
      <c r="R190" s="3"/>
    </row>
    <row r="191" spans="2:18" ht="15" hidden="1" customHeight="1" x14ac:dyDescent="0.35">
      <c r="B19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2023.00158.01.03.02.05</v>
      </c>
      <c r="C191" s="3">
        <v>158</v>
      </c>
      <c r="D191" s="25" t="s">
        <v>119</v>
      </c>
      <c r="E191" s="25" t="s">
        <v>236</v>
      </c>
      <c r="F191" s="3" t="s">
        <v>237</v>
      </c>
      <c r="G191" t="s">
        <v>148</v>
      </c>
      <c r="H191" t="s">
        <v>169</v>
      </c>
      <c r="I191" t="s">
        <v>254</v>
      </c>
      <c r="J191" s="2">
        <v>45005</v>
      </c>
      <c r="K191" s="2">
        <v>45005</v>
      </c>
      <c r="L191" s="94">
        <v>100</v>
      </c>
      <c r="M191" s="3" t="s">
        <v>4593</v>
      </c>
      <c r="N191" s="3" t="s">
        <v>124</v>
      </c>
      <c r="O191" s="2">
        <v>45004</v>
      </c>
      <c r="P191" s="5">
        <v>2936465</v>
      </c>
      <c r="Q191" s="3" t="s">
        <v>16</v>
      </c>
      <c r="R191" s="3"/>
    </row>
    <row r="192" spans="2:18" ht="15" hidden="1" customHeight="1" x14ac:dyDescent="0.35">
      <c r="B19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2023.00159.01.03.02.05</v>
      </c>
      <c r="C192" s="3">
        <v>159</v>
      </c>
      <c r="D192" s="25" t="s">
        <v>119</v>
      </c>
      <c r="E192" s="25" t="s">
        <v>236</v>
      </c>
      <c r="F192" s="3" t="s">
        <v>237</v>
      </c>
      <c r="G192" t="s">
        <v>148</v>
      </c>
      <c r="H192" t="s">
        <v>169</v>
      </c>
      <c r="I192" t="s">
        <v>254</v>
      </c>
      <c r="J192" s="2">
        <v>45007</v>
      </c>
      <c r="K192" s="2">
        <v>45007</v>
      </c>
      <c r="L192" s="94">
        <v>100</v>
      </c>
      <c r="M192" s="3" t="s">
        <v>4593</v>
      </c>
      <c r="N192" s="3" t="s">
        <v>124</v>
      </c>
      <c r="O192" s="2">
        <v>45006</v>
      </c>
      <c r="P192" s="5">
        <v>2936465</v>
      </c>
      <c r="Q192" s="3" t="s">
        <v>16</v>
      </c>
      <c r="R192" s="3"/>
    </row>
    <row r="193" spans="2:18" ht="15" hidden="1" customHeight="1" x14ac:dyDescent="0.35">
      <c r="B19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2023.00160.01.03.02.05</v>
      </c>
      <c r="C193" s="3">
        <v>160</v>
      </c>
      <c r="D193" s="25" t="s">
        <v>119</v>
      </c>
      <c r="E193" s="25" t="s">
        <v>236</v>
      </c>
      <c r="F193" s="3" t="s">
        <v>237</v>
      </c>
      <c r="G193" t="s">
        <v>148</v>
      </c>
      <c r="H193" t="s">
        <v>169</v>
      </c>
      <c r="I193" t="s">
        <v>254</v>
      </c>
      <c r="J193" s="2">
        <v>45008</v>
      </c>
      <c r="K193" s="2">
        <v>45008</v>
      </c>
      <c r="L193" s="94">
        <v>100</v>
      </c>
      <c r="M193" s="3" t="s">
        <v>4593</v>
      </c>
      <c r="N193" s="3" t="s">
        <v>124</v>
      </c>
      <c r="O193" s="2">
        <v>45007</v>
      </c>
      <c r="P193" s="5">
        <v>2936465</v>
      </c>
      <c r="Q193" s="3" t="s">
        <v>16</v>
      </c>
      <c r="R193" s="3"/>
    </row>
    <row r="194" spans="2:18" ht="15" hidden="1" customHeight="1" x14ac:dyDescent="0.35">
      <c r="B19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2023.00161.01.03.02.05</v>
      </c>
      <c r="C194" s="3">
        <v>161</v>
      </c>
      <c r="D194" s="25" t="s">
        <v>119</v>
      </c>
      <c r="E194" s="25" t="s">
        <v>236</v>
      </c>
      <c r="F194" s="3" t="s">
        <v>237</v>
      </c>
      <c r="G194" t="s">
        <v>148</v>
      </c>
      <c r="H194" t="s">
        <v>169</v>
      </c>
      <c r="I194" t="s">
        <v>254</v>
      </c>
      <c r="J194" s="2">
        <v>45009</v>
      </c>
      <c r="K194" s="2">
        <v>45009</v>
      </c>
      <c r="L194" s="94">
        <v>100</v>
      </c>
      <c r="M194" s="3" t="s">
        <v>4593</v>
      </c>
      <c r="N194" s="3" t="s">
        <v>124</v>
      </c>
      <c r="O194" s="2">
        <v>45008</v>
      </c>
      <c r="P194" s="5">
        <v>2936465</v>
      </c>
      <c r="Q194" s="3" t="s">
        <v>16</v>
      </c>
      <c r="R194" s="3"/>
    </row>
    <row r="195" spans="2:18" ht="15" hidden="1" customHeight="1" x14ac:dyDescent="0.35">
      <c r="B19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2023.00162.01.03.02.05</v>
      </c>
      <c r="C195" s="3">
        <v>162</v>
      </c>
      <c r="D195" s="25" t="s">
        <v>119</v>
      </c>
      <c r="E195" s="25" t="s">
        <v>236</v>
      </c>
      <c r="F195" s="3" t="s">
        <v>237</v>
      </c>
      <c r="G195" t="s">
        <v>148</v>
      </c>
      <c r="H195" t="s">
        <v>169</v>
      </c>
      <c r="I195" t="s">
        <v>254</v>
      </c>
      <c r="J195" s="2">
        <v>45010</v>
      </c>
      <c r="K195" s="2">
        <v>45010</v>
      </c>
      <c r="L195" s="94">
        <v>100</v>
      </c>
      <c r="M195" s="3" t="s">
        <v>4593</v>
      </c>
      <c r="N195" s="3" t="s">
        <v>124</v>
      </c>
      <c r="O195" s="2">
        <v>45009</v>
      </c>
      <c r="P195" s="5">
        <v>2936465</v>
      </c>
      <c r="Q195" s="3" t="s">
        <v>16</v>
      </c>
      <c r="R195" s="3"/>
    </row>
    <row r="196" spans="2:18" ht="15" hidden="1" customHeight="1" x14ac:dyDescent="0.35">
      <c r="B19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2023.00163.01.03.02.05</v>
      </c>
      <c r="C196" s="3">
        <v>163</v>
      </c>
      <c r="D196" s="25" t="s">
        <v>119</v>
      </c>
      <c r="E196" s="25" t="s">
        <v>236</v>
      </c>
      <c r="F196" s="3" t="s">
        <v>237</v>
      </c>
      <c r="G196" t="s">
        <v>148</v>
      </c>
      <c r="H196" t="s">
        <v>169</v>
      </c>
      <c r="I196" t="s">
        <v>254</v>
      </c>
      <c r="J196" s="2">
        <v>45011</v>
      </c>
      <c r="K196" s="2">
        <v>45011</v>
      </c>
      <c r="L196" s="94">
        <v>100</v>
      </c>
      <c r="M196" s="3" t="s">
        <v>4593</v>
      </c>
      <c r="N196" s="3" t="s">
        <v>124</v>
      </c>
      <c r="O196" s="2">
        <v>45010</v>
      </c>
      <c r="P196" s="5">
        <v>2936465</v>
      </c>
      <c r="Q196" s="3" t="s">
        <v>16</v>
      </c>
      <c r="R196" s="3"/>
    </row>
    <row r="197" spans="2:18" ht="15" hidden="1" customHeight="1" x14ac:dyDescent="0.35">
      <c r="B19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2023.00164.01.03.02.05</v>
      </c>
      <c r="C197" s="3">
        <v>164</v>
      </c>
      <c r="D197" s="25" t="s">
        <v>119</v>
      </c>
      <c r="E197" s="25" t="s">
        <v>236</v>
      </c>
      <c r="F197" s="3" t="s">
        <v>237</v>
      </c>
      <c r="G197" t="s">
        <v>148</v>
      </c>
      <c r="H197" t="s">
        <v>169</v>
      </c>
      <c r="I197" t="s">
        <v>254</v>
      </c>
      <c r="J197" s="2">
        <v>45012</v>
      </c>
      <c r="K197" s="2">
        <v>45012</v>
      </c>
      <c r="L197" s="94">
        <v>100</v>
      </c>
      <c r="M197" s="3" t="s">
        <v>4593</v>
      </c>
      <c r="N197" s="3" t="s">
        <v>124</v>
      </c>
      <c r="O197" s="2">
        <v>45010</v>
      </c>
      <c r="P197" s="5">
        <v>2936465</v>
      </c>
      <c r="Q197" s="3" t="s">
        <v>16</v>
      </c>
      <c r="R197" s="3"/>
    </row>
    <row r="198" spans="2:18" ht="15" hidden="1" customHeight="1" x14ac:dyDescent="0.35">
      <c r="B19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2023.00165.01.03.03.03</v>
      </c>
      <c r="C198" s="3">
        <v>165</v>
      </c>
      <c r="D198" s="25" t="s">
        <v>119</v>
      </c>
      <c r="E198" t="s">
        <v>4605</v>
      </c>
      <c r="F198" s="3" t="s">
        <v>293</v>
      </c>
      <c r="G198" t="s">
        <v>148</v>
      </c>
      <c r="H198" t="s">
        <v>162</v>
      </c>
      <c r="I198" t="s">
        <v>219</v>
      </c>
      <c r="J198" s="85">
        <v>44986</v>
      </c>
      <c r="K198" s="2">
        <v>45107</v>
      </c>
      <c r="L198" s="94">
        <v>10</v>
      </c>
      <c r="M198" s="3" t="s">
        <v>1412</v>
      </c>
      <c r="N198" s="3" t="s">
        <v>124</v>
      </c>
      <c r="O198" s="2">
        <v>45006</v>
      </c>
      <c r="P198" s="5">
        <v>2936465</v>
      </c>
      <c r="Q198" s="3" t="s">
        <v>16</v>
      </c>
      <c r="R198" s="3"/>
    </row>
    <row r="199" spans="2:18" ht="15" hidden="1" customHeight="1" x14ac:dyDescent="0.35">
      <c r="B19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2023.00166.01.03.02.05</v>
      </c>
      <c r="C199" s="3">
        <v>166</v>
      </c>
      <c r="D199" s="25" t="s">
        <v>119</v>
      </c>
      <c r="E199" s="25" t="s">
        <v>236</v>
      </c>
      <c r="F199" s="3" t="s">
        <v>237</v>
      </c>
      <c r="G199" t="s">
        <v>148</v>
      </c>
      <c r="H199" t="s">
        <v>169</v>
      </c>
      <c r="I199" t="s">
        <v>254</v>
      </c>
      <c r="J199" s="2">
        <v>45013</v>
      </c>
      <c r="K199" s="2">
        <v>45013</v>
      </c>
      <c r="L199" s="94">
        <v>100</v>
      </c>
      <c r="M199" s="3" t="s">
        <v>4593</v>
      </c>
      <c r="N199" s="3" t="s">
        <v>124</v>
      </c>
      <c r="O199" s="2">
        <v>45012</v>
      </c>
      <c r="P199" s="5">
        <v>2952391</v>
      </c>
      <c r="Q199" s="3" t="s">
        <v>16</v>
      </c>
      <c r="R199" s="3"/>
    </row>
    <row r="200" spans="2:18" ht="15" hidden="1" customHeight="1" x14ac:dyDescent="0.35">
      <c r="B20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2023.00167.01.03.02.05</v>
      </c>
      <c r="C200" s="3">
        <v>167</v>
      </c>
      <c r="D200" s="25" t="s">
        <v>119</v>
      </c>
      <c r="E200" s="25" t="s">
        <v>236</v>
      </c>
      <c r="F200" s="3" t="s">
        <v>237</v>
      </c>
      <c r="G200" t="s">
        <v>148</v>
      </c>
      <c r="H200" t="s">
        <v>169</v>
      </c>
      <c r="I200" t="s">
        <v>254</v>
      </c>
      <c r="J200" s="2">
        <v>45014</v>
      </c>
      <c r="K200" s="2">
        <v>45014</v>
      </c>
      <c r="L200" s="94">
        <v>100</v>
      </c>
      <c r="M200" s="3" t="s">
        <v>4593</v>
      </c>
      <c r="N200" s="3" t="s">
        <v>124</v>
      </c>
      <c r="O200" s="2">
        <v>45013</v>
      </c>
      <c r="P200" s="5">
        <v>2952391</v>
      </c>
      <c r="Q200" s="3" t="s">
        <v>16</v>
      </c>
      <c r="R200" s="3"/>
    </row>
    <row r="201" spans="2:18" ht="15" hidden="1" customHeight="1" x14ac:dyDescent="0.35">
      <c r="B20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2023.00168.01.03.02.05</v>
      </c>
      <c r="C201" s="3">
        <v>168</v>
      </c>
      <c r="D201" s="25" t="s">
        <v>119</v>
      </c>
      <c r="E201" s="25" t="s">
        <v>236</v>
      </c>
      <c r="F201" s="3" t="s">
        <v>237</v>
      </c>
      <c r="G201" t="s">
        <v>148</v>
      </c>
      <c r="H201" t="s">
        <v>169</v>
      </c>
      <c r="I201" t="s">
        <v>254</v>
      </c>
      <c r="J201" s="2">
        <v>45015</v>
      </c>
      <c r="K201" s="2">
        <v>45015</v>
      </c>
      <c r="L201" s="94">
        <v>100</v>
      </c>
      <c r="M201" s="3" t="s">
        <v>4593</v>
      </c>
      <c r="N201" s="3" t="s">
        <v>124</v>
      </c>
      <c r="O201" s="2">
        <v>45014</v>
      </c>
      <c r="P201" s="5">
        <v>2952391</v>
      </c>
      <c r="Q201" s="3" t="s">
        <v>16</v>
      </c>
      <c r="R201" s="3"/>
    </row>
    <row r="202" spans="2:18" ht="15" hidden="1" customHeight="1" x14ac:dyDescent="0.35">
      <c r="B20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2023.00169.01.03.02.05</v>
      </c>
      <c r="C202" s="3">
        <v>169</v>
      </c>
      <c r="D202" s="25" t="s">
        <v>119</v>
      </c>
      <c r="E202" s="25" t="s">
        <v>236</v>
      </c>
      <c r="F202" s="3" t="s">
        <v>237</v>
      </c>
      <c r="G202" t="s">
        <v>148</v>
      </c>
      <c r="H202" t="s">
        <v>169</v>
      </c>
      <c r="I202" t="s">
        <v>254</v>
      </c>
      <c r="J202" s="2">
        <v>45016</v>
      </c>
      <c r="K202" s="2">
        <v>45016</v>
      </c>
      <c r="L202" s="94">
        <v>100</v>
      </c>
      <c r="M202" s="3" t="s">
        <v>4593</v>
      </c>
      <c r="N202" s="3" t="s">
        <v>124</v>
      </c>
      <c r="O202" s="2">
        <v>45015</v>
      </c>
      <c r="P202" s="5">
        <v>2952391</v>
      </c>
      <c r="Q202" s="3" t="s">
        <v>16</v>
      </c>
      <c r="R202" s="3"/>
    </row>
    <row r="203" spans="2:18" ht="15" hidden="1" customHeight="1" x14ac:dyDescent="0.35">
      <c r="B20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2023.00170.01.03.02.04</v>
      </c>
      <c r="C203" s="3">
        <v>170</v>
      </c>
      <c r="D203" s="25" t="s">
        <v>119</v>
      </c>
      <c r="E203" s="25" t="s">
        <v>236</v>
      </c>
      <c r="F203" s="3" t="s">
        <v>237</v>
      </c>
      <c r="G203" t="s">
        <v>148</v>
      </c>
      <c r="H203" t="s">
        <v>169</v>
      </c>
      <c r="I203" t="s">
        <v>149</v>
      </c>
      <c r="J203" s="2">
        <v>45017</v>
      </c>
      <c r="K203" s="2">
        <v>45046</v>
      </c>
      <c r="L203" s="94">
        <v>110</v>
      </c>
      <c r="M203" s="3" t="s">
        <v>4593</v>
      </c>
      <c r="N203" s="3" t="s">
        <v>124</v>
      </c>
      <c r="O203" s="2">
        <v>45016</v>
      </c>
      <c r="P203" s="5">
        <v>2952391</v>
      </c>
      <c r="Q203" s="3" t="s">
        <v>16</v>
      </c>
      <c r="R203" s="3"/>
    </row>
    <row r="204" spans="2:18" ht="15" hidden="1" customHeight="1" x14ac:dyDescent="0.35">
      <c r="B20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2023.00171.01.04.99.99</v>
      </c>
      <c r="C204" s="3">
        <v>171</v>
      </c>
      <c r="D204" s="25" t="s">
        <v>119</v>
      </c>
      <c r="E204" t="s">
        <v>276</v>
      </c>
      <c r="F204" s="3" t="s">
        <v>277</v>
      </c>
      <c r="G204" t="s">
        <v>187</v>
      </c>
      <c r="H204" t="s">
        <v>187</v>
      </c>
      <c r="I204" t="s">
        <v>188</v>
      </c>
      <c r="J204" s="2">
        <v>44929</v>
      </c>
      <c r="K204" s="2">
        <v>45291</v>
      </c>
      <c r="L204" s="3" t="s">
        <v>188</v>
      </c>
      <c r="M204" s="3" t="s">
        <v>188</v>
      </c>
      <c r="N204" s="3" t="s">
        <v>124</v>
      </c>
      <c r="O204" s="2">
        <v>44929</v>
      </c>
      <c r="P204" s="5">
        <v>2745124</v>
      </c>
      <c r="Q204" s="3" t="s">
        <v>16</v>
      </c>
      <c r="R204" s="3"/>
    </row>
    <row r="205" spans="2:18" ht="15" hidden="1" customHeight="1" x14ac:dyDescent="0.35">
      <c r="B20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2023.00172.01.04.99.99</v>
      </c>
      <c r="C205" s="3">
        <v>172</v>
      </c>
      <c r="D205" s="25" t="s">
        <v>119</v>
      </c>
      <c r="E205" t="s">
        <v>4580</v>
      </c>
      <c r="F205" s="3" t="s">
        <v>216</v>
      </c>
      <c r="G205" t="s">
        <v>187</v>
      </c>
      <c r="H205" t="s">
        <v>187</v>
      </c>
      <c r="I205" t="s">
        <v>188</v>
      </c>
      <c r="J205" s="2">
        <v>44942</v>
      </c>
      <c r="K205" s="2">
        <v>45291</v>
      </c>
      <c r="L205" s="3" t="s">
        <v>188</v>
      </c>
      <c r="M205" s="3" t="s">
        <v>188</v>
      </c>
      <c r="N205" s="3" t="s">
        <v>124</v>
      </c>
      <c r="O205" s="2">
        <v>44942</v>
      </c>
      <c r="P205" s="5">
        <v>2782698</v>
      </c>
      <c r="Q205" s="3" t="s">
        <v>16</v>
      </c>
      <c r="R205" s="3"/>
    </row>
    <row r="206" spans="2:18" ht="15" hidden="1" customHeight="1" x14ac:dyDescent="0.35">
      <c r="B20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2023.00173.01.04.99.99</v>
      </c>
      <c r="C206" s="3">
        <v>173</v>
      </c>
      <c r="D206" s="25" t="s">
        <v>119</v>
      </c>
      <c r="E206" t="s">
        <v>4605</v>
      </c>
      <c r="F206" s="3" t="s">
        <v>293</v>
      </c>
      <c r="G206" t="s">
        <v>187</v>
      </c>
      <c r="H206" t="s">
        <v>187</v>
      </c>
      <c r="I206" t="s">
        <v>188</v>
      </c>
      <c r="J206" s="2">
        <v>44952</v>
      </c>
      <c r="K206" s="2">
        <v>45291</v>
      </c>
      <c r="L206" s="3" t="s">
        <v>188</v>
      </c>
      <c r="M206" s="3" t="s">
        <v>188</v>
      </c>
      <c r="N206" s="3" t="s">
        <v>124</v>
      </c>
      <c r="O206" s="2">
        <v>44952</v>
      </c>
      <c r="P206" s="5">
        <v>2889965</v>
      </c>
      <c r="Q206" s="3" t="s">
        <v>16</v>
      </c>
      <c r="R206" s="3"/>
    </row>
    <row r="207" spans="2:18" ht="15" hidden="1" customHeight="1" x14ac:dyDescent="0.35">
      <c r="B20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2023.00174.01.03.02.05</v>
      </c>
      <c r="C207" s="3">
        <v>174</v>
      </c>
      <c r="D207" s="25" t="s">
        <v>119</v>
      </c>
      <c r="E207" s="25" t="s">
        <v>236</v>
      </c>
      <c r="F207" s="3" t="s">
        <v>237</v>
      </c>
      <c r="G207" t="s">
        <v>148</v>
      </c>
      <c r="H207" t="s">
        <v>169</v>
      </c>
      <c r="I207" t="s">
        <v>254</v>
      </c>
      <c r="J207" s="2">
        <v>44959</v>
      </c>
      <c r="K207" s="2">
        <v>44959</v>
      </c>
      <c r="L207" s="94">
        <v>100</v>
      </c>
      <c r="M207" s="3" t="s">
        <v>4593</v>
      </c>
      <c r="N207" s="3" t="s">
        <v>124</v>
      </c>
      <c r="O207" s="2">
        <v>44958</v>
      </c>
      <c r="P207" s="5">
        <v>2856438</v>
      </c>
      <c r="Q207" s="3" t="s">
        <v>16</v>
      </c>
      <c r="R207" s="3"/>
    </row>
    <row r="208" spans="2:18" ht="15" hidden="1" customHeight="1" x14ac:dyDescent="0.35">
      <c r="B20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2023.00175.01.03.02.05</v>
      </c>
      <c r="C208" s="3">
        <v>175</v>
      </c>
      <c r="D208" s="25" t="s">
        <v>119</v>
      </c>
      <c r="E208" s="25" t="s">
        <v>236</v>
      </c>
      <c r="F208" s="3" t="s">
        <v>237</v>
      </c>
      <c r="G208" t="s">
        <v>148</v>
      </c>
      <c r="H208" t="s">
        <v>169</v>
      </c>
      <c r="I208" t="s">
        <v>254</v>
      </c>
      <c r="J208" s="2">
        <v>44960</v>
      </c>
      <c r="K208" s="2">
        <v>44960</v>
      </c>
      <c r="L208" s="94">
        <v>100</v>
      </c>
      <c r="M208" s="3" t="s">
        <v>4593</v>
      </c>
      <c r="N208" s="3" t="s">
        <v>124</v>
      </c>
      <c r="O208" s="2">
        <v>44959</v>
      </c>
      <c r="P208" s="5">
        <v>2856438</v>
      </c>
      <c r="Q208" s="3" t="s">
        <v>16</v>
      </c>
      <c r="R208" s="3"/>
    </row>
    <row r="209" spans="2:18" ht="15" hidden="1" customHeight="1" x14ac:dyDescent="0.35">
      <c r="B20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2023.00176.01.03.02.05</v>
      </c>
      <c r="C209" s="3">
        <v>176</v>
      </c>
      <c r="D209" s="25" t="s">
        <v>119</v>
      </c>
      <c r="E209" s="25" t="s">
        <v>236</v>
      </c>
      <c r="F209" s="3" t="s">
        <v>237</v>
      </c>
      <c r="G209" t="s">
        <v>148</v>
      </c>
      <c r="H209" t="s">
        <v>169</v>
      </c>
      <c r="I209" t="s">
        <v>254</v>
      </c>
      <c r="J209" s="2">
        <v>44961</v>
      </c>
      <c r="K209" s="2">
        <v>44961</v>
      </c>
      <c r="L209" s="94">
        <v>95</v>
      </c>
      <c r="M209" s="3" t="s">
        <v>4593</v>
      </c>
      <c r="N209" s="3" t="s">
        <v>124</v>
      </c>
      <c r="O209" s="2">
        <v>44960</v>
      </c>
      <c r="P209" s="5">
        <v>2856438</v>
      </c>
      <c r="Q209" s="3" t="s">
        <v>16</v>
      </c>
      <c r="R209" s="3"/>
    </row>
    <row r="210" spans="2:18" ht="15" hidden="1" customHeight="1" x14ac:dyDescent="0.35">
      <c r="B21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2023.00177.01.03.02.05</v>
      </c>
      <c r="C210" s="3">
        <v>177</v>
      </c>
      <c r="D210" s="25" t="s">
        <v>119</v>
      </c>
      <c r="E210" s="25" t="s">
        <v>236</v>
      </c>
      <c r="F210" s="3" t="s">
        <v>237</v>
      </c>
      <c r="G210" t="s">
        <v>148</v>
      </c>
      <c r="H210" t="s">
        <v>169</v>
      </c>
      <c r="I210" t="s">
        <v>254</v>
      </c>
      <c r="J210" s="2">
        <v>44962</v>
      </c>
      <c r="K210" s="2">
        <v>44962</v>
      </c>
      <c r="L210" s="94">
        <v>95</v>
      </c>
      <c r="M210" s="3" t="s">
        <v>4593</v>
      </c>
      <c r="N210" s="3" t="s">
        <v>124</v>
      </c>
      <c r="O210" s="2">
        <v>44960</v>
      </c>
      <c r="P210" s="5">
        <v>2856438</v>
      </c>
      <c r="Q210" s="3" t="s">
        <v>16</v>
      </c>
      <c r="R210" s="3"/>
    </row>
    <row r="211" spans="2:18" ht="15" hidden="1" customHeight="1" x14ac:dyDescent="0.35">
      <c r="B21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2023.00178.01.03.02.05</v>
      </c>
      <c r="C211" s="3">
        <v>178</v>
      </c>
      <c r="D211" s="25" t="s">
        <v>119</v>
      </c>
      <c r="E211" s="25" t="s">
        <v>236</v>
      </c>
      <c r="F211" s="3" t="s">
        <v>237</v>
      </c>
      <c r="G211" t="s">
        <v>148</v>
      </c>
      <c r="H211" t="s">
        <v>169</v>
      </c>
      <c r="I211" t="s">
        <v>254</v>
      </c>
      <c r="J211" s="2">
        <v>44963</v>
      </c>
      <c r="K211" s="2">
        <v>44963</v>
      </c>
      <c r="L211" s="94">
        <v>100</v>
      </c>
      <c r="M211" s="3" t="s">
        <v>4593</v>
      </c>
      <c r="N211" s="3" t="s">
        <v>124</v>
      </c>
      <c r="O211" s="2">
        <v>44960</v>
      </c>
      <c r="P211" s="5">
        <v>2856438</v>
      </c>
      <c r="Q211" s="3" t="s">
        <v>16</v>
      </c>
      <c r="R211" s="3"/>
    </row>
    <row r="212" spans="2:18" ht="15" hidden="1" customHeight="1" x14ac:dyDescent="0.35">
      <c r="B21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2023.00179.01.03.02.05</v>
      </c>
      <c r="C212" s="3">
        <v>179</v>
      </c>
      <c r="D212" s="25" t="s">
        <v>119</v>
      </c>
      <c r="E212" s="25" t="s">
        <v>236</v>
      </c>
      <c r="F212" s="3" t="s">
        <v>237</v>
      </c>
      <c r="G212" t="s">
        <v>148</v>
      </c>
      <c r="H212" t="s">
        <v>169</v>
      </c>
      <c r="I212" t="s">
        <v>254</v>
      </c>
      <c r="J212" s="2">
        <v>44964</v>
      </c>
      <c r="K212" s="2">
        <v>44964</v>
      </c>
      <c r="L212" s="94">
        <v>100</v>
      </c>
      <c r="M212" s="3" t="s">
        <v>4593</v>
      </c>
      <c r="N212" s="3" t="s">
        <v>124</v>
      </c>
      <c r="O212" s="2">
        <v>44963</v>
      </c>
      <c r="P212" s="5">
        <v>2856438</v>
      </c>
      <c r="Q212" s="3" t="s">
        <v>16</v>
      </c>
      <c r="R212" s="3"/>
    </row>
    <row r="213" spans="2:18" ht="15" hidden="1" customHeight="1" x14ac:dyDescent="0.35">
      <c r="B21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2023.00180.01.03.02.05</v>
      </c>
      <c r="C213" s="3">
        <v>180</v>
      </c>
      <c r="D213" s="25" t="s">
        <v>119</v>
      </c>
      <c r="E213" s="25" t="s">
        <v>236</v>
      </c>
      <c r="F213" s="3" t="s">
        <v>237</v>
      </c>
      <c r="G213" t="s">
        <v>148</v>
      </c>
      <c r="H213" t="s">
        <v>169</v>
      </c>
      <c r="I213" t="s">
        <v>254</v>
      </c>
      <c r="J213" s="2">
        <v>44965</v>
      </c>
      <c r="K213" s="2">
        <v>44965</v>
      </c>
      <c r="L213" s="3">
        <v>100</v>
      </c>
      <c r="M213" s="3" t="s">
        <v>4593</v>
      </c>
      <c r="N213" s="3" t="s">
        <v>124</v>
      </c>
      <c r="O213" s="2">
        <v>44964</v>
      </c>
      <c r="P213" s="5">
        <v>2856438</v>
      </c>
      <c r="Q213" s="3" t="s">
        <v>16</v>
      </c>
      <c r="R213" s="3"/>
    </row>
    <row r="214" spans="2:18" ht="15" hidden="1" customHeight="1" x14ac:dyDescent="0.35">
      <c r="B21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2023.00181.01.03.02.05</v>
      </c>
      <c r="C214" s="3">
        <v>181</v>
      </c>
      <c r="D214" s="25" t="s">
        <v>119</v>
      </c>
      <c r="E214" s="25" t="s">
        <v>236</v>
      </c>
      <c r="F214" s="3" t="s">
        <v>237</v>
      </c>
      <c r="G214" t="s">
        <v>148</v>
      </c>
      <c r="H214" t="s">
        <v>169</v>
      </c>
      <c r="I214" t="s">
        <v>254</v>
      </c>
      <c r="J214" s="2">
        <v>44966</v>
      </c>
      <c r="K214" s="2">
        <v>44966</v>
      </c>
      <c r="L214" s="3">
        <v>100</v>
      </c>
      <c r="M214" s="3" t="s">
        <v>4593</v>
      </c>
      <c r="N214" s="3" t="s">
        <v>124</v>
      </c>
      <c r="O214" s="2">
        <v>44965</v>
      </c>
      <c r="P214" s="5">
        <v>2856438</v>
      </c>
      <c r="Q214" s="3" t="s">
        <v>16</v>
      </c>
      <c r="R214" s="3"/>
    </row>
    <row r="215" spans="2:18" ht="15" hidden="1" customHeight="1" x14ac:dyDescent="0.35">
      <c r="B21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2023.00182.01.03.02.05</v>
      </c>
      <c r="C215" s="3">
        <v>182</v>
      </c>
      <c r="D215" s="25" t="s">
        <v>119</v>
      </c>
      <c r="E215" s="25" t="s">
        <v>236</v>
      </c>
      <c r="F215" s="3" t="s">
        <v>237</v>
      </c>
      <c r="G215" t="s">
        <v>148</v>
      </c>
      <c r="H215" t="s">
        <v>169</v>
      </c>
      <c r="I215" t="s">
        <v>254</v>
      </c>
      <c r="J215" s="2">
        <v>44967</v>
      </c>
      <c r="K215" s="2">
        <v>44967</v>
      </c>
      <c r="L215" s="94">
        <v>100</v>
      </c>
      <c r="M215" s="3" t="s">
        <v>4593</v>
      </c>
      <c r="N215" s="3" t="s">
        <v>124</v>
      </c>
      <c r="O215" s="2">
        <v>44965</v>
      </c>
      <c r="P215" s="5">
        <v>2856438</v>
      </c>
      <c r="Q215" s="3" t="s">
        <v>16</v>
      </c>
      <c r="R215" s="3"/>
    </row>
    <row r="216" spans="2:18" ht="15" hidden="1" customHeight="1" x14ac:dyDescent="0.35">
      <c r="B21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2023.00183.01.03.02.05</v>
      </c>
      <c r="C216" s="3">
        <v>183</v>
      </c>
      <c r="D216" s="25" t="s">
        <v>119</v>
      </c>
      <c r="E216" s="25" t="s">
        <v>236</v>
      </c>
      <c r="F216" s="3" t="s">
        <v>237</v>
      </c>
      <c r="G216" t="s">
        <v>148</v>
      </c>
      <c r="H216" t="s">
        <v>169</v>
      </c>
      <c r="I216" t="s">
        <v>254</v>
      </c>
      <c r="J216" s="2">
        <v>44968</v>
      </c>
      <c r="K216" s="2">
        <v>44968</v>
      </c>
      <c r="L216" s="94">
        <v>95</v>
      </c>
      <c r="M216" s="3" t="s">
        <v>4593</v>
      </c>
      <c r="N216" s="3" t="s">
        <v>124</v>
      </c>
      <c r="O216" s="2">
        <v>44965</v>
      </c>
      <c r="P216" s="5">
        <v>2856438</v>
      </c>
      <c r="Q216" s="3" t="s">
        <v>16</v>
      </c>
      <c r="R216" s="3"/>
    </row>
    <row r="217" spans="2:18" ht="15" hidden="1" customHeight="1" x14ac:dyDescent="0.35">
      <c r="B21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2023.00184.01.03.02.05</v>
      </c>
      <c r="C217" s="3">
        <v>184</v>
      </c>
      <c r="D217" s="25" t="s">
        <v>119</v>
      </c>
      <c r="E217" s="25" t="s">
        <v>236</v>
      </c>
      <c r="F217" s="3" t="s">
        <v>237</v>
      </c>
      <c r="G217" t="s">
        <v>148</v>
      </c>
      <c r="H217" t="s">
        <v>169</v>
      </c>
      <c r="I217" t="s">
        <v>254</v>
      </c>
      <c r="J217" s="2">
        <v>44969</v>
      </c>
      <c r="K217" s="2">
        <v>44969</v>
      </c>
      <c r="L217" s="94">
        <v>95</v>
      </c>
      <c r="M217" s="3" t="s">
        <v>4593</v>
      </c>
      <c r="N217" s="3" t="s">
        <v>124</v>
      </c>
      <c r="O217" s="2">
        <v>44965</v>
      </c>
      <c r="P217" s="5">
        <v>2856438</v>
      </c>
      <c r="Q217" s="3" t="s">
        <v>16</v>
      </c>
      <c r="R217" s="3"/>
    </row>
    <row r="218" spans="2:18" ht="15" hidden="1" customHeight="1" x14ac:dyDescent="0.35">
      <c r="B21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2023.00185.01.03.02.05</v>
      </c>
      <c r="C218" s="3">
        <v>185</v>
      </c>
      <c r="D218" s="25" t="s">
        <v>119</v>
      </c>
      <c r="E218" s="25" t="s">
        <v>236</v>
      </c>
      <c r="F218" s="3" t="s">
        <v>237</v>
      </c>
      <c r="G218" t="s">
        <v>148</v>
      </c>
      <c r="H218" t="s">
        <v>169</v>
      </c>
      <c r="I218" t="s">
        <v>254</v>
      </c>
      <c r="J218" s="2">
        <v>44970</v>
      </c>
      <c r="K218" s="2">
        <v>44970</v>
      </c>
      <c r="L218" s="94">
        <v>100</v>
      </c>
      <c r="M218" s="3" t="s">
        <v>4593</v>
      </c>
      <c r="N218" s="3" t="s">
        <v>124</v>
      </c>
      <c r="O218" s="2">
        <v>44965</v>
      </c>
      <c r="P218" s="5">
        <v>2856438</v>
      </c>
      <c r="Q218" s="3" t="s">
        <v>16</v>
      </c>
      <c r="R218" s="3"/>
    </row>
    <row r="219" spans="2:18" ht="15" hidden="1" customHeight="1" x14ac:dyDescent="0.35">
      <c r="B21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2023.00186.01.03.02.05</v>
      </c>
      <c r="C219" s="3">
        <v>186</v>
      </c>
      <c r="D219" s="25" t="s">
        <v>119</v>
      </c>
      <c r="E219" s="25" t="s">
        <v>236</v>
      </c>
      <c r="F219" s="3" t="s">
        <v>237</v>
      </c>
      <c r="G219" t="s">
        <v>148</v>
      </c>
      <c r="H219" t="s">
        <v>169</v>
      </c>
      <c r="I219" t="s">
        <v>254</v>
      </c>
      <c r="J219" s="2">
        <v>44971</v>
      </c>
      <c r="K219" s="2">
        <v>44971</v>
      </c>
      <c r="L219" s="94">
        <v>100</v>
      </c>
      <c r="M219" s="3" t="s">
        <v>4593</v>
      </c>
      <c r="N219" s="3" t="s">
        <v>124</v>
      </c>
      <c r="O219" s="2">
        <v>44966</v>
      </c>
      <c r="P219" s="5">
        <v>2856438</v>
      </c>
      <c r="Q219" s="3" t="s">
        <v>16</v>
      </c>
      <c r="R219" s="3"/>
    </row>
    <row r="220" spans="2:18" ht="15" hidden="1" customHeight="1" x14ac:dyDescent="0.35">
      <c r="B22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2023.00187.01.03.02.05</v>
      </c>
      <c r="C220" s="3">
        <v>187</v>
      </c>
      <c r="D220" s="25" t="s">
        <v>119</v>
      </c>
      <c r="E220" s="25" t="s">
        <v>236</v>
      </c>
      <c r="F220" s="3" t="s">
        <v>237</v>
      </c>
      <c r="G220" t="s">
        <v>148</v>
      </c>
      <c r="H220" t="s">
        <v>169</v>
      </c>
      <c r="I220" t="s">
        <v>254</v>
      </c>
      <c r="J220" s="2">
        <v>44972</v>
      </c>
      <c r="K220" s="2">
        <v>44972</v>
      </c>
      <c r="L220" s="94">
        <v>100</v>
      </c>
      <c r="M220" s="3" t="s">
        <v>4593</v>
      </c>
      <c r="N220" s="3" t="s">
        <v>124</v>
      </c>
      <c r="O220" s="2">
        <v>44966</v>
      </c>
      <c r="P220" s="5">
        <v>2856438</v>
      </c>
      <c r="Q220" s="3" t="s">
        <v>16</v>
      </c>
      <c r="R220" s="3"/>
    </row>
    <row r="221" spans="2:18" ht="15" hidden="1" customHeight="1" x14ac:dyDescent="0.35">
      <c r="B22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2023.00188.01.03.02.05</v>
      </c>
      <c r="C221" s="3">
        <v>188</v>
      </c>
      <c r="D221" s="25" t="s">
        <v>119</v>
      </c>
      <c r="E221" s="25" t="s">
        <v>236</v>
      </c>
      <c r="F221" s="3" t="s">
        <v>237</v>
      </c>
      <c r="G221" t="s">
        <v>148</v>
      </c>
      <c r="H221" t="s">
        <v>169</v>
      </c>
      <c r="I221" t="s">
        <v>254</v>
      </c>
      <c r="J221" s="2">
        <v>44973</v>
      </c>
      <c r="K221" s="2">
        <v>44973</v>
      </c>
      <c r="L221" s="94">
        <v>100</v>
      </c>
      <c r="M221" s="3" t="s">
        <v>4593</v>
      </c>
      <c r="N221" s="3" t="s">
        <v>124</v>
      </c>
      <c r="O221" s="2">
        <v>44966</v>
      </c>
      <c r="P221" s="5">
        <v>2856438</v>
      </c>
      <c r="Q221" s="3" t="s">
        <v>16</v>
      </c>
      <c r="R221" s="3"/>
    </row>
    <row r="222" spans="2:18" ht="15" hidden="1" customHeight="1" x14ac:dyDescent="0.35">
      <c r="B22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2023.00189.01.03.02.05</v>
      </c>
      <c r="C222" s="3">
        <v>189</v>
      </c>
      <c r="D222" s="25" t="s">
        <v>119</v>
      </c>
      <c r="E222" s="25" t="s">
        <v>236</v>
      </c>
      <c r="F222" s="3" t="s">
        <v>237</v>
      </c>
      <c r="G222" t="s">
        <v>148</v>
      </c>
      <c r="H222" t="s">
        <v>169</v>
      </c>
      <c r="I222" t="s">
        <v>254</v>
      </c>
      <c r="J222" s="2">
        <v>44974</v>
      </c>
      <c r="K222" s="2">
        <v>44974</v>
      </c>
      <c r="L222" s="94">
        <v>100</v>
      </c>
      <c r="M222" s="3" t="s">
        <v>4593</v>
      </c>
      <c r="N222" s="3" t="s">
        <v>124</v>
      </c>
      <c r="O222" s="2">
        <v>44966</v>
      </c>
      <c r="P222" s="5">
        <v>2856438</v>
      </c>
      <c r="Q222" s="3" t="s">
        <v>16</v>
      </c>
      <c r="R222" s="3"/>
    </row>
    <row r="223" spans="2:18" ht="15" hidden="1" customHeight="1" x14ac:dyDescent="0.35">
      <c r="B22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2023.00190.01.03.02.05</v>
      </c>
      <c r="C223" s="3">
        <v>190</v>
      </c>
      <c r="D223" s="25" t="s">
        <v>119</v>
      </c>
      <c r="E223" s="25" t="s">
        <v>236</v>
      </c>
      <c r="F223" s="3" t="s">
        <v>237</v>
      </c>
      <c r="G223" t="s">
        <v>148</v>
      </c>
      <c r="H223" t="s">
        <v>169</v>
      </c>
      <c r="I223" t="s">
        <v>254</v>
      </c>
      <c r="J223" s="2">
        <v>44975</v>
      </c>
      <c r="K223" s="2">
        <v>44975</v>
      </c>
      <c r="L223" s="94">
        <v>95</v>
      </c>
      <c r="M223" s="3" t="s">
        <v>4593</v>
      </c>
      <c r="N223" s="3" t="s">
        <v>124</v>
      </c>
      <c r="O223" s="2">
        <v>44966</v>
      </c>
      <c r="P223" s="5">
        <v>2856438</v>
      </c>
      <c r="Q223" s="3" t="s">
        <v>16</v>
      </c>
      <c r="R223" s="3"/>
    </row>
    <row r="224" spans="2:18" ht="15" hidden="1" customHeight="1" x14ac:dyDescent="0.35">
      <c r="B22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2023.00191.01.03.02.05</v>
      </c>
      <c r="C224" s="3">
        <v>191</v>
      </c>
      <c r="D224" s="25" t="s">
        <v>119</v>
      </c>
      <c r="E224" s="25" t="s">
        <v>236</v>
      </c>
      <c r="F224" s="3" t="s">
        <v>237</v>
      </c>
      <c r="G224" t="s">
        <v>148</v>
      </c>
      <c r="H224" t="s">
        <v>169</v>
      </c>
      <c r="I224" t="s">
        <v>254</v>
      </c>
      <c r="J224" s="2">
        <v>44976</v>
      </c>
      <c r="K224" s="2">
        <v>44976</v>
      </c>
      <c r="L224" s="94">
        <v>95</v>
      </c>
      <c r="M224" s="3" t="s">
        <v>4593</v>
      </c>
      <c r="N224" s="3" t="s">
        <v>124</v>
      </c>
      <c r="O224" s="2">
        <v>44970</v>
      </c>
      <c r="P224" s="5">
        <v>2856438</v>
      </c>
      <c r="Q224" s="3" t="s">
        <v>16</v>
      </c>
      <c r="R224" s="3"/>
    </row>
    <row r="225" spans="2:18" ht="15" hidden="1" customHeight="1" x14ac:dyDescent="0.35">
      <c r="B22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2023.00192.01.03.02.05</v>
      </c>
      <c r="C225" s="3">
        <v>192</v>
      </c>
      <c r="D225" s="25" t="s">
        <v>119</v>
      </c>
      <c r="E225" s="25" t="s">
        <v>236</v>
      </c>
      <c r="F225" s="3" t="s">
        <v>237</v>
      </c>
      <c r="G225" t="s">
        <v>148</v>
      </c>
      <c r="H225" t="s">
        <v>169</v>
      </c>
      <c r="I225" t="s">
        <v>254</v>
      </c>
      <c r="J225" s="2">
        <v>44977</v>
      </c>
      <c r="K225" s="2">
        <v>44977</v>
      </c>
      <c r="L225" s="94">
        <v>95</v>
      </c>
      <c r="M225" s="3" t="s">
        <v>4593</v>
      </c>
      <c r="N225" s="3" t="s">
        <v>124</v>
      </c>
      <c r="O225" s="2">
        <v>44970</v>
      </c>
      <c r="P225" s="5">
        <v>2856438</v>
      </c>
      <c r="Q225" s="3" t="s">
        <v>16</v>
      </c>
      <c r="R225" s="3"/>
    </row>
    <row r="226" spans="2:18" ht="15" hidden="1" customHeight="1" x14ac:dyDescent="0.35">
      <c r="B22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2023.00193.01.03.02.05</v>
      </c>
      <c r="C226" s="3">
        <v>193</v>
      </c>
      <c r="D226" s="25" t="s">
        <v>119</v>
      </c>
      <c r="E226" s="25" t="s">
        <v>236</v>
      </c>
      <c r="F226" s="3" t="s">
        <v>237</v>
      </c>
      <c r="G226" t="s">
        <v>148</v>
      </c>
      <c r="H226" t="s">
        <v>169</v>
      </c>
      <c r="I226" t="s">
        <v>254</v>
      </c>
      <c r="J226" s="2">
        <v>44978</v>
      </c>
      <c r="K226" s="2">
        <v>44978</v>
      </c>
      <c r="L226" s="94">
        <v>95</v>
      </c>
      <c r="M226" s="3" t="s">
        <v>4593</v>
      </c>
      <c r="N226" s="3" t="s">
        <v>124</v>
      </c>
      <c r="O226" s="2">
        <v>44970</v>
      </c>
      <c r="P226" s="5">
        <v>2856438</v>
      </c>
      <c r="Q226" s="3" t="s">
        <v>16</v>
      </c>
      <c r="R226" s="3"/>
    </row>
    <row r="227" spans="2:18" ht="15" hidden="1" customHeight="1" x14ac:dyDescent="0.35">
      <c r="B22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2023.00194.01.03.02.05</v>
      </c>
      <c r="C227" s="3">
        <v>194</v>
      </c>
      <c r="D227" s="25" t="s">
        <v>119</v>
      </c>
      <c r="E227" s="25" t="s">
        <v>236</v>
      </c>
      <c r="F227" s="3" t="s">
        <v>237</v>
      </c>
      <c r="G227" t="s">
        <v>148</v>
      </c>
      <c r="H227" t="s">
        <v>169</v>
      </c>
      <c r="I227" t="s">
        <v>254</v>
      </c>
      <c r="J227" s="2">
        <v>44979</v>
      </c>
      <c r="K227" s="2">
        <v>44979</v>
      </c>
      <c r="L227" s="94">
        <v>100</v>
      </c>
      <c r="M227" s="3" t="s">
        <v>4593</v>
      </c>
      <c r="N227" s="3" t="s">
        <v>124</v>
      </c>
      <c r="O227" s="2">
        <v>44970</v>
      </c>
      <c r="P227" s="5">
        <v>2856438</v>
      </c>
      <c r="Q227" s="3" t="s">
        <v>16</v>
      </c>
      <c r="R227" s="3"/>
    </row>
    <row r="228" spans="2:18" ht="15" hidden="1" customHeight="1" x14ac:dyDescent="0.35">
      <c r="B22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2023.00195.01.03.02.05</v>
      </c>
      <c r="C228" s="3">
        <v>195</v>
      </c>
      <c r="D228" s="25" t="s">
        <v>119</v>
      </c>
      <c r="E228" s="25" t="s">
        <v>236</v>
      </c>
      <c r="F228" s="3" t="s">
        <v>237</v>
      </c>
      <c r="G228" t="s">
        <v>148</v>
      </c>
      <c r="H228" t="s">
        <v>169</v>
      </c>
      <c r="I228" t="s">
        <v>254</v>
      </c>
      <c r="J228" s="2">
        <v>44980</v>
      </c>
      <c r="K228" s="2">
        <v>44980</v>
      </c>
      <c r="L228" s="94">
        <v>100</v>
      </c>
      <c r="M228" s="3" t="s">
        <v>4593</v>
      </c>
      <c r="N228" s="3" t="s">
        <v>124</v>
      </c>
      <c r="O228" s="2">
        <v>44970</v>
      </c>
      <c r="P228" s="5">
        <v>2856438</v>
      </c>
      <c r="Q228" s="3" t="s">
        <v>16</v>
      </c>
      <c r="R228" s="3"/>
    </row>
    <row r="229" spans="2:18" ht="15" hidden="1" customHeight="1" x14ac:dyDescent="0.35">
      <c r="B22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2023.00196.01.03.02.03</v>
      </c>
      <c r="C229" s="3">
        <v>196</v>
      </c>
      <c r="D229" s="25" t="s">
        <v>119</v>
      </c>
      <c r="E229" s="25" t="s">
        <v>236</v>
      </c>
      <c r="F229" s="3" t="s">
        <v>237</v>
      </c>
      <c r="G229" t="s">
        <v>148</v>
      </c>
      <c r="H229" t="s">
        <v>169</v>
      </c>
      <c r="I229" t="s">
        <v>219</v>
      </c>
      <c r="J229" s="2">
        <v>45017</v>
      </c>
      <c r="K229" s="2">
        <v>45107</v>
      </c>
      <c r="L229" s="94">
        <v>150</v>
      </c>
      <c r="M229" s="3" t="s">
        <v>4593</v>
      </c>
      <c r="N229" s="3" t="s">
        <v>124</v>
      </c>
      <c r="O229" s="2">
        <v>44986</v>
      </c>
      <c r="P229" s="5">
        <v>2890080</v>
      </c>
      <c r="Q229" s="3" t="s">
        <v>16</v>
      </c>
      <c r="R229" s="3"/>
    </row>
    <row r="230" spans="2:18" ht="15" hidden="1" customHeight="1" x14ac:dyDescent="0.35">
      <c r="B23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2023.00197.01.04.99.99</v>
      </c>
      <c r="C230" s="3">
        <v>197</v>
      </c>
      <c r="D230" s="25" t="s">
        <v>119</v>
      </c>
      <c r="E230" t="s">
        <v>230</v>
      </c>
      <c r="F230" s="3" t="s">
        <v>231</v>
      </c>
      <c r="G230" t="s">
        <v>187</v>
      </c>
      <c r="H230" t="s">
        <v>187</v>
      </c>
      <c r="I230" t="s">
        <v>188</v>
      </c>
      <c r="J230" s="2">
        <v>44938</v>
      </c>
      <c r="K230" s="2">
        <v>45291</v>
      </c>
      <c r="L230" s="3" t="s">
        <v>188</v>
      </c>
      <c r="M230" s="3" t="s">
        <v>188</v>
      </c>
      <c r="N230" s="3" t="s">
        <v>124</v>
      </c>
      <c r="O230" s="2">
        <v>44938</v>
      </c>
      <c r="P230" s="5">
        <v>2782697</v>
      </c>
      <c r="Q230" s="3" t="s">
        <v>16</v>
      </c>
      <c r="R230" s="3"/>
    </row>
    <row r="231" spans="2:18" ht="15" hidden="1" customHeight="1" x14ac:dyDescent="0.35">
      <c r="B23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2023.00198.01.04.99.99</v>
      </c>
      <c r="C231" s="3">
        <v>198</v>
      </c>
      <c r="D231" s="25" t="s">
        <v>119</v>
      </c>
      <c r="E231" t="s">
        <v>297</v>
      </c>
      <c r="F231" s="3" t="s">
        <v>298</v>
      </c>
      <c r="G231" t="s">
        <v>187</v>
      </c>
      <c r="H231" t="s">
        <v>187</v>
      </c>
      <c r="I231" t="s">
        <v>188</v>
      </c>
      <c r="J231" s="2">
        <v>45005</v>
      </c>
      <c r="K231" s="2">
        <v>45291</v>
      </c>
      <c r="L231" s="3" t="s">
        <v>188</v>
      </c>
      <c r="M231" s="3" t="s">
        <v>188</v>
      </c>
      <c r="N231" s="3" t="s">
        <v>124</v>
      </c>
      <c r="O231" s="2">
        <v>45005</v>
      </c>
      <c r="P231" s="5">
        <v>2952357</v>
      </c>
      <c r="Q231" s="3" t="s">
        <v>16</v>
      </c>
      <c r="R231" s="3"/>
    </row>
    <row r="232" spans="2:18" ht="15" hidden="1" customHeight="1" x14ac:dyDescent="0.35">
      <c r="B23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2023.00199.01.04.99.99</v>
      </c>
      <c r="C232" s="3">
        <v>199</v>
      </c>
      <c r="D232" s="25" t="s">
        <v>119</v>
      </c>
      <c r="E232" t="s">
        <v>242</v>
      </c>
      <c r="F232" s="37" t="s">
        <v>243</v>
      </c>
      <c r="G232" t="s">
        <v>187</v>
      </c>
      <c r="H232" t="s">
        <v>187</v>
      </c>
      <c r="I232" t="s">
        <v>188</v>
      </c>
      <c r="J232" s="2">
        <v>45013</v>
      </c>
      <c r="K232" s="2">
        <v>45291</v>
      </c>
      <c r="L232" s="3" t="s">
        <v>188</v>
      </c>
      <c r="M232" s="3" t="s">
        <v>188</v>
      </c>
      <c r="N232" s="3" t="s">
        <v>124</v>
      </c>
      <c r="O232" s="2">
        <v>45013</v>
      </c>
      <c r="P232" s="5">
        <v>2952361</v>
      </c>
      <c r="Q232" s="3" t="s">
        <v>16</v>
      </c>
      <c r="R232" s="3"/>
    </row>
    <row r="233" spans="2:18" hidden="1" x14ac:dyDescent="0.35">
      <c r="B23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2023.00200.01.04.99.99</v>
      </c>
      <c r="C233" s="3">
        <v>200</v>
      </c>
      <c r="D233" s="25" t="s">
        <v>119</v>
      </c>
      <c r="E233" t="s">
        <v>4606</v>
      </c>
      <c r="F233" s="3" t="s">
        <v>294</v>
      </c>
      <c r="G233" t="s">
        <v>187</v>
      </c>
      <c r="H233" t="s">
        <v>187</v>
      </c>
      <c r="I233" t="s">
        <v>188</v>
      </c>
      <c r="J233" s="2">
        <v>44966</v>
      </c>
      <c r="K233" s="2">
        <v>45291</v>
      </c>
      <c r="L233" s="3" t="s">
        <v>188</v>
      </c>
      <c r="M233" s="3" t="s">
        <v>188</v>
      </c>
      <c r="N233" s="3" t="s">
        <v>124</v>
      </c>
      <c r="O233" s="2">
        <v>44966</v>
      </c>
      <c r="P233" s="5">
        <v>2889967</v>
      </c>
      <c r="Q233" s="3" t="s">
        <v>16</v>
      </c>
      <c r="R233" s="3"/>
    </row>
    <row r="234" spans="2:18" hidden="1" x14ac:dyDescent="0.35">
      <c r="B23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2023.00201.01.04.99.99</v>
      </c>
      <c r="C234" s="3">
        <v>201</v>
      </c>
      <c r="D234" s="25" t="s">
        <v>119</v>
      </c>
      <c r="E234" t="s">
        <v>269</v>
      </c>
      <c r="F234" s="3" t="s">
        <v>270</v>
      </c>
      <c r="G234" t="s">
        <v>187</v>
      </c>
      <c r="H234" t="s">
        <v>187</v>
      </c>
      <c r="I234" t="s">
        <v>188</v>
      </c>
      <c r="J234" s="2">
        <v>44994</v>
      </c>
      <c r="K234" s="2">
        <v>45291</v>
      </c>
      <c r="L234" s="3" t="s">
        <v>188</v>
      </c>
      <c r="M234" s="3" t="s">
        <v>188</v>
      </c>
      <c r="N234" s="3" t="s">
        <v>124</v>
      </c>
      <c r="O234" s="2">
        <v>44994</v>
      </c>
      <c r="P234" s="5">
        <v>2904516</v>
      </c>
      <c r="Q234" s="3" t="s">
        <v>16</v>
      </c>
      <c r="R234" s="3"/>
    </row>
    <row r="235" spans="2:18" hidden="1" x14ac:dyDescent="0.35">
      <c r="B23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2023.00202.01.04.99.99</v>
      </c>
      <c r="C235" s="3">
        <v>202</v>
      </c>
      <c r="D235" s="25" t="s">
        <v>119</v>
      </c>
      <c r="E235" t="s">
        <v>249</v>
      </c>
      <c r="F235" s="3" t="s">
        <v>250</v>
      </c>
      <c r="G235" t="s">
        <v>187</v>
      </c>
      <c r="H235" t="s">
        <v>187</v>
      </c>
      <c r="I235" t="s">
        <v>188</v>
      </c>
      <c r="J235" s="2">
        <v>45014</v>
      </c>
      <c r="K235" s="2">
        <v>45291</v>
      </c>
      <c r="L235" s="3" t="s">
        <v>188</v>
      </c>
      <c r="M235" s="3" t="s">
        <v>188</v>
      </c>
      <c r="N235" s="3" t="s">
        <v>124</v>
      </c>
      <c r="O235" s="2">
        <v>45014</v>
      </c>
      <c r="P235" s="5">
        <v>2952363</v>
      </c>
      <c r="Q235" s="3" t="s">
        <v>16</v>
      </c>
      <c r="R235" s="3"/>
    </row>
    <row r="236" spans="2:18" hidden="1" x14ac:dyDescent="0.35">
      <c r="B23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2023.00228.01.03.02.05</v>
      </c>
      <c r="C236" s="3">
        <v>228</v>
      </c>
      <c r="D236" s="25" t="s">
        <v>119</v>
      </c>
      <c r="E236" s="25" t="s">
        <v>236</v>
      </c>
      <c r="F236" s="26" t="s">
        <v>237</v>
      </c>
      <c r="G236" t="s">
        <v>148</v>
      </c>
      <c r="H236" t="s">
        <v>169</v>
      </c>
      <c r="I236" t="s">
        <v>254</v>
      </c>
      <c r="J236" s="2">
        <v>45047</v>
      </c>
      <c r="K236" s="2">
        <v>45047</v>
      </c>
      <c r="L236" s="3">
        <v>100</v>
      </c>
      <c r="M236" s="3" t="s">
        <v>4593</v>
      </c>
      <c r="N236" s="3" t="s">
        <v>124</v>
      </c>
      <c r="O236" s="2">
        <v>45046</v>
      </c>
      <c r="P236" s="5">
        <v>3064159</v>
      </c>
      <c r="Q236" s="3" t="s">
        <v>16</v>
      </c>
      <c r="R236" s="3"/>
    </row>
    <row r="237" spans="2:18" hidden="1" x14ac:dyDescent="0.35">
      <c r="B23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2023.00229.01.03.02.05</v>
      </c>
      <c r="C237" s="3">
        <v>229</v>
      </c>
      <c r="D237" s="25" t="s">
        <v>119</v>
      </c>
      <c r="E237" s="25" t="s">
        <v>236</v>
      </c>
      <c r="F237" s="26" t="s">
        <v>237</v>
      </c>
      <c r="G237" t="s">
        <v>148</v>
      </c>
      <c r="H237" t="s">
        <v>169</v>
      </c>
      <c r="I237" t="s">
        <v>254</v>
      </c>
      <c r="J237" s="2">
        <v>45048</v>
      </c>
      <c r="K237" s="2">
        <v>45048</v>
      </c>
      <c r="L237" s="94">
        <v>100</v>
      </c>
      <c r="M237" s="3" t="s">
        <v>4593</v>
      </c>
      <c r="N237" s="3" t="s">
        <v>124</v>
      </c>
      <c r="O237" s="2">
        <v>45047</v>
      </c>
      <c r="P237" s="5">
        <v>3064159</v>
      </c>
      <c r="Q237" s="3" t="s">
        <v>16</v>
      </c>
      <c r="R237" s="3"/>
    </row>
    <row r="238" spans="2:18" hidden="1" x14ac:dyDescent="0.35">
      <c r="B23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2023.00230.01.03.02.05</v>
      </c>
      <c r="C238" s="3">
        <v>230</v>
      </c>
      <c r="D238" s="25" t="s">
        <v>119</v>
      </c>
      <c r="E238" s="25" t="s">
        <v>236</v>
      </c>
      <c r="F238" s="26" t="s">
        <v>237</v>
      </c>
      <c r="G238" t="s">
        <v>148</v>
      </c>
      <c r="H238" t="s">
        <v>169</v>
      </c>
      <c r="I238" t="s">
        <v>254</v>
      </c>
      <c r="J238" s="2">
        <v>45049</v>
      </c>
      <c r="K238" s="2">
        <v>45049</v>
      </c>
      <c r="L238" s="94">
        <v>100</v>
      </c>
      <c r="M238" s="3" t="s">
        <v>4593</v>
      </c>
      <c r="N238" s="3" t="s">
        <v>124</v>
      </c>
      <c r="O238" s="2">
        <v>45048</v>
      </c>
      <c r="P238" s="5">
        <v>3064159</v>
      </c>
      <c r="Q238" s="3" t="s">
        <v>16</v>
      </c>
      <c r="R238" s="3"/>
    </row>
    <row r="239" spans="2:18" ht="15" hidden="1" customHeight="1" x14ac:dyDescent="0.35">
      <c r="B23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2023.00231.01.03.02.05</v>
      </c>
      <c r="C239" s="3">
        <v>231</v>
      </c>
      <c r="D239" s="25" t="s">
        <v>119</v>
      </c>
      <c r="E239" s="25" t="s">
        <v>236</v>
      </c>
      <c r="F239" s="26" t="s">
        <v>237</v>
      </c>
      <c r="G239" t="s">
        <v>148</v>
      </c>
      <c r="H239" t="s">
        <v>169</v>
      </c>
      <c r="I239" t="s">
        <v>254</v>
      </c>
      <c r="J239" s="2">
        <v>45052</v>
      </c>
      <c r="K239" s="2">
        <v>45052</v>
      </c>
      <c r="L239" s="94">
        <v>100</v>
      </c>
      <c r="M239" s="3" t="s">
        <v>4593</v>
      </c>
      <c r="N239" s="3" t="s">
        <v>124</v>
      </c>
      <c r="O239" s="2">
        <v>45051</v>
      </c>
      <c r="P239" s="5">
        <v>3064159</v>
      </c>
      <c r="Q239" s="3" t="s">
        <v>16</v>
      </c>
      <c r="R239" s="3"/>
    </row>
    <row r="240" spans="2:18" ht="15" hidden="1" customHeight="1" x14ac:dyDescent="0.35">
      <c r="B24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2023.00232.01.03.02.05</v>
      </c>
      <c r="C240" s="3">
        <v>232</v>
      </c>
      <c r="D240" s="25" t="s">
        <v>119</v>
      </c>
      <c r="E240" s="25" t="s">
        <v>236</v>
      </c>
      <c r="F240" s="26" t="s">
        <v>237</v>
      </c>
      <c r="G240" t="s">
        <v>148</v>
      </c>
      <c r="H240" t="s">
        <v>169</v>
      </c>
      <c r="I240" t="s">
        <v>254</v>
      </c>
      <c r="J240" s="2">
        <v>45053</v>
      </c>
      <c r="K240" s="2">
        <v>45053</v>
      </c>
      <c r="L240" s="94">
        <v>100</v>
      </c>
      <c r="M240" s="3" t="s">
        <v>4593</v>
      </c>
      <c r="N240" s="3" t="s">
        <v>124</v>
      </c>
      <c r="O240" s="2">
        <v>45052</v>
      </c>
      <c r="P240" s="5">
        <v>3064159</v>
      </c>
      <c r="Q240" s="3" t="s">
        <v>16</v>
      </c>
      <c r="R240" s="3"/>
    </row>
    <row r="241" spans="2:18" ht="15" hidden="1" customHeight="1" x14ac:dyDescent="0.35">
      <c r="B241"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2023.00233.01.03.02.05</v>
      </c>
      <c r="C241" s="3">
        <v>233</v>
      </c>
      <c r="D241" s="25" t="s">
        <v>119</v>
      </c>
      <c r="E241" s="25" t="s">
        <v>236</v>
      </c>
      <c r="F241" s="26" t="s">
        <v>237</v>
      </c>
      <c r="G241" t="s">
        <v>148</v>
      </c>
      <c r="H241" t="s">
        <v>169</v>
      </c>
      <c r="I241" t="s">
        <v>254</v>
      </c>
      <c r="J241" s="2">
        <v>45054</v>
      </c>
      <c r="K241" s="2">
        <v>45054</v>
      </c>
      <c r="L241" s="94">
        <v>100</v>
      </c>
      <c r="M241" s="3" t="s">
        <v>4593</v>
      </c>
      <c r="N241" s="3" t="s">
        <v>124</v>
      </c>
      <c r="O241" s="2">
        <v>45053</v>
      </c>
      <c r="P241" s="5">
        <v>3064159</v>
      </c>
      <c r="Q241" s="3" t="s">
        <v>16</v>
      </c>
      <c r="R241" s="3"/>
    </row>
    <row r="242" spans="2:18" ht="15" hidden="1" customHeight="1" x14ac:dyDescent="0.35">
      <c r="B242"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2023.00237.01.02.02.03</v>
      </c>
      <c r="C242" s="3">
        <v>237</v>
      </c>
      <c r="D242" s="25" t="s">
        <v>119</v>
      </c>
      <c r="E242" s="25" t="s">
        <v>4591</v>
      </c>
      <c r="F242" s="26" t="s">
        <v>258</v>
      </c>
      <c r="G242" t="s">
        <v>207</v>
      </c>
      <c r="H242" t="s">
        <v>169</v>
      </c>
      <c r="I242" t="s">
        <v>219</v>
      </c>
      <c r="J242" s="2">
        <v>44835</v>
      </c>
      <c r="K242" s="2">
        <v>44926</v>
      </c>
      <c r="L242" s="94">
        <v>400</v>
      </c>
      <c r="M242" s="3" t="s">
        <v>4596</v>
      </c>
      <c r="N242" s="3" t="s">
        <v>124</v>
      </c>
      <c r="O242" s="2">
        <v>44833</v>
      </c>
      <c r="P242" s="5">
        <v>2498741</v>
      </c>
      <c r="Q242" s="3" t="s">
        <v>63</v>
      </c>
      <c r="R242" s="3"/>
    </row>
    <row r="243" spans="2:18" ht="15" hidden="1" customHeight="1" x14ac:dyDescent="0.35">
      <c r="B243"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2023.00238.01.02.03.03</v>
      </c>
      <c r="C243" s="3">
        <v>238</v>
      </c>
      <c r="D243" s="25" t="s">
        <v>119</v>
      </c>
      <c r="E243" s="25" t="s">
        <v>4591</v>
      </c>
      <c r="F243" s="26" t="s">
        <v>258</v>
      </c>
      <c r="G243" t="s">
        <v>207</v>
      </c>
      <c r="H243" t="s">
        <v>162</v>
      </c>
      <c r="I243" t="s">
        <v>219</v>
      </c>
      <c r="J243" s="2">
        <v>44835</v>
      </c>
      <c r="K243" s="2">
        <v>44926</v>
      </c>
      <c r="L243" s="94">
        <v>250</v>
      </c>
      <c r="M243" s="3" t="s">
        <v>1293</v>
      </c>
      <c r="N243" s="3" t="s">
        <v>124</v>
      </c>
      <c r="O243" s="2">
        <v>44833</v>
      </c>
      <c r="P243" s="5">
        <v>2498746</v>
      </c>
      <c r="Q243" s="3" t="s">
        <v>63</v>
      </c>
      <c r="R243" s="3"/>
    </row>
    <row r="244" spans="2:18" ht="15" hidden="1" customHeight="1" x14ac:dyDescent="0.35">
      <c r="B244"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2023.00239.01.02.03.03</v>
      </c>
      <c r="C244" s="3">
        <v>239</v>
      </c>
      <c r="D244" s="25" t="s">
        <v>119</v>
      </c>
      <c r="E244" s="25" t="s">
        <v>4591</v>
      </c>
      <c r="F244" s="26" t="s">
        <v>258</v>
      </c>
      <c r="G244" t="s">
        <v>207</v>
      </c>
      <c r="H244" t="s">
        <v>162</v>
      </c>
      <c r="I244" t="s">
        <v>219</v>
      </c>
      <c r="J244" s="2">
        <v>44835</v>
      </c>
      <c r="K244" s="2">
        <v>44926</v>
      </c>
      <c r="L244" s="94">
        <v>150</v>
      </c>
      <c r="M244" s="3" t="s">
        <v>1412</v>
      </c>
      <c r="N244" s="3" t="s">
        <v>124</v>
      </c>
      <c r="O244" s="2">
        <v>44833</v>
      </c>
      <c r="P244" s="5">
        <v>2498747</v>
      </c>
      <c r="Q244" s="3" t="s">
        <v>63</v>
      </c>
      <c r="R244" s="3"/>
    </row>
    <row r="245" spans="2:18" ht="15" hidden="1" customHeight="1" x14ac:dyDescent="0.35">
      <c r="B245"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2023.00240.01.02.03.03</v>
      </c>
      <c r="C245" s="3">
        <v>240</v>
      </c>
      <c r="D245" s="25" t="s">
        <v>119</v>
      </c>
      <c r="E245" s="25" t="s">
        <v>4591</v>
      </c>
      <c r="F245" s="26" t="s">
        <v>258</v>
      </c>
      <c r="G245" t="s">
        <v>207</v>
      </c>
      <c r="H245" t="s">
        <v>162</v>
      </c>
      <c r="I245" t="s">
        <v>219</v>
      </c>
      <c r="J245" s="2">
        <v>44849</v>
      </c>
      <c r="K245" s="2">
        <v>44926</v>
      </c>
      <c r="L245" s="94">
        <v>350</v>
      </c>
      <c r="M245" s="3" t="s">
        <v>1283</v>
      </c>
      <c r="N245" s="3" t="s">
        <v>124</v>
      </c>
      <c r="O245" s="2">
        <v>44848</v>
      </c>
      <c r="P245" s="5">
        <v>2548874</v>
      </c>
      <c r="Q245" s="3" t="s">
        <v>63</v>
      </c>
      <c r="R245" s="3"/>
    </row>
    <row r="246" spans="2:18" ht="15" hidden="1" customHeight="1" x14ac:dyDescent="0.35">
      <c r="B246"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2023.00241.01.02.03.98</v>
      </c>
      <c r="C246" s="3">
        <v>241</v>
      </c>
      <c r="D246" s="25" t="s">
        <v>119</v>
      </c>
      <c r="E246" s="25" t="s">
        <v>236</v>
      </c>
      <c r="F246" s="26" t="s">
        <v>237</v>
      </c>
      <c r="G246" t="s">
        <v>207</v>
      </c>
      <c r="H246" t="s">
        <v>162</v>
      </c>
      <c r="I246" t="s">
        <v>259</v>
      </c>
      <c r="J246" s="2">
        <v>45033</v>
      </c>
      <c r="K246" s="2">
        <v>45291</v>
      </c>
      <c r="L246" s="94">
        <v>10</v>
      </c>
      <c r="M246" s="3" t="s">
        <v>1362</v>
      </c>
      <c r="N246" s="3" t="s">
        <v>124</v>
      </c>
      <c r="O246" s="2">
        <v>45030</v>
      </c>
      <c r="P246" s="5">
        <v>3002372</v>
      </c>
      <c r="Q246" s="3" t="s">
        <v>63</v>
      </c>
      <c r="R246" s="3"/>
    </row>
    <row r="247" spans="2:18" ht="15" hidden="1" customHeight="1" x14ac:dyDescent="0.35">
      <c r="B247"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2023.00242.01.02.03.98</v>
      </c>
      <c r="C247" s="3">
        <v>242</v>
      </c>
      <c r="D247" s="25" t="s">
        <v>119</v>
      </c>
      <c r="E247" s="25" t="s">
        <v>236</v>
      </c>
      <c r="F247" s="26" t="s">
        <v>237</v>
      </c>
      <c r="G247" t="s">
        <v>207</v>
      </c>
      <c r="H247" t="s">
        <v>162</v>
      </c>
      <c r="I247" t="s">
        <v>259</v>
      </c>
      <c r="J247" s="2">
        <v>45033</v>
      </c>
      <c r="K247" s="2">
        <v>45291</v>
      </c>
      <c r="L247" s="94">
        <v>100</v>
      </c>
      <c r="M247" s="3" t="s">
        <v>1412</v>
      </c>
      <c r="N247" s="3" t="s">
        <v>124</v>
      </c>
      <c r="O247" s="2">
        <v>45030</v>
      </c>
      <c r="P247" s="5">
        <v>3002373</v>
      </c>
      <c r="Q247" s="3" t="s">
        <v>63</v>
      </c>
      <c r="R247" s="3"/>
    </row>
    <row r="248" spans="2:18" ht="45" customHeight="1" x14ac:dyDescent="0.35">
      <c r="B248"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2023.00203.04.03.02.02</v>
      </c>
      <c r="C248" s="3">
        <v>203</v>
      </c>
      <c r="D248" t="s">
        <v>141</v>
      </c>
      <c r="E248" t="s">
        <v>4602</v>
      </c>
      <c r="F248" s="3" t="s">
        <v>142</v>
      </c>
      <c r="G248" t="s">
        <v>148</v>
      </c>
      <c r="H248" t="s">
        <v>169</v>
      </c>
      <c r="I248" t="s">
        <v>155</v>
      </c>
      <c r="J248" s="2">
        <v>44927</v>
      </c>
      <c r="K248" s="2">
        <v>45291</v>
      </c>
      <c r="L248" s="94">
        <v>800</v>
      </c>
      <c r="M248" s="3" t="s">
        <v>1554</v>
      </c>
      <c r="N248" s="3" t="s">
        <v>144</v>
      </c>
      <c r="O248" s="2">
        <v>44923</v>
      </c>
      <c r="P248" s="5">
        <v>2775033</v>
      </c>
      <c r="Q248" s="3" t="s">
        <v>57</v>
      </c>
      <c r="R248" s="3"/>
    </row>
    <row r="249" spans="2:18" ht="60" customHeight="1" x14ac:dyDescent="0.35">
      <c r="B249"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2023.00204.04.03.03.02</v>
      </c>
      <c r="C249" s="3">
        <v>204</v>
      </c>
      <c r="D249" t="s">
        <v>141</v>
      </c>
      <c r="E249" t="s">
        <v>4602</v>
      </c>
      <c r="F249" s="3" t="s">
        <v>142</v>
      </c>
      <c r="G249" t="s">
        <v>148</v>
      </c>
      <c r="H249" t="s">
        <v>162</v>
      </c>
      <c r="I249" t="s">
        <v>155</v>
      </c>
      <c r="J249" s="2">
        <v>44927</v>
      </c>
      <c r="K249" s="2">
        <v>45291</v>
      </c>
      <c r="L249" s="3">
        <v>800</v>
      </c>
      <c r="M249" s="3" t="s">
        <v>1554</v>
      </c>
      <c r="N249" s="3" t="s">
        <v>144</v>
      </c>
      <c r="O249" s="2">
        <v>44923</v>
      </c>
      <c r="P249" s="5">
        <v>2775033</v>
      </c>
      <c r="Q249" s="3" t="s">
        <v>57</v>
      </c>
      <c r="R249" s="3"/>
    </row>
    <row r="250" spans="2:18" ht="45" hidden="1" customHeight="1" x14ac:dyDescent="0.35">
      <c r="B250" s="7" t="str">
        <f>CONCATENATE("2023",".00",Tabela410[[#This Row],[Sequencial]],".",VLOOKUP(Tabela410[[#This Row],[Transportador]],'Dados (Listas Suspensas)'!$H$3:$I$7,2,FALSE),".",VLOOKUP(Tabela410[[#This Row],[Modalidade]],'Dados (Listas Suspensas)'!$B$3:$C$8,2,FALSE),".",VLOOKUP(Tabela410[[#This Row],[Regime de Contratação]],'Dados (Listas Suspensas)'!$D$3:$E$9,2, FALSE),".",VLOOKUP(Tabela410[[#This Row],[Periodicidade]],'Dados (Listas Suspensas)'!$F$3:$G$10,2,FALSE))</f>
        <v>2023.00245.04.03.01.02</v>
      </c>
      <c r="C250" s="3">
        <v>245</v>
      </c>
      <c r="D250" s="25" t="s">
        <v>141</v>
      </c>
      <c r="E250" t="s">
        <v>153</v>
      </c>
      <c r="F250" t="s">
        <v>154</v>
      </c>
      <c r="G250" t="s">
        <v>148</v>
      </c>
      <c r="H250" t="s">
        <v>4151</v>
      </c>
      <c r="I250" t="s">
        <v>155</v>
      </c>
      <c r="J250" s="2">
        <v>43538</v>
      </c>
      <c r="K250" s="2">
        <v>43903</v>
      </c>
      <c r="L250" s="94">
        <v>2400</v>
      </c>
      <c r="M250" s="6" t="s">
        <v>4607</v>
      </c>
      <c r="N250" s="3" t="s">
        <v>144</v>
      </c>
      <c r="O250" s="2">
        <v>43537</v>
      </c>
      <c r="P250" s="20" t="s">
        <v>156</v>
      </c>
      <c r="Q250" s="3" t="s">
        <v>69</v>
      </c>
      <c r="R250" s="3"/>
    </row>
    <row r="251" spans="2:18" hidden="1" x14ac:dyDescent="0.35">
      <c r="B251" s="7"/>
      <c r="C251" s="3"/>
      <c r="D251" s="25"/>
      <c r="E251" s="25"/>
      <c r="F251" s="26"/>
      <c r="J251" s="2"/>
      <c r="K251" s="2"/>
      <c r="L251" s="94"/>
      <c r="M251" s="3"/>
      <c r="N251" s="3"/>
      <c r="O251" s="2"/>
      <c r="P251" s="5"/>
      <c r="Q251" s="3"/>
      <c r="R251" s="3"/>
    </row>
    <row r="252" spans="2:18" hidden="1" x14ac:dyDescent="0.35">
      <c r="B252" s="7"/>
      <c r="C252" s="3"/>
      <c r="D252" s="25"/>
      <c r="E252" s="25"/>
      <c r="F252" s="26"/>
      <c r="J252" s="2"/>
      <c r="K252" s="2"/>
      <c r="L252" s="94"/>
      <c r="M252" s="3"/>
      <c r="N252" s="3"/>
      <c r="O252" s="2"/>
      <c r="P252" s="5"/>
      <c r="Q252" s="3"/>
      <c r="R252" s="3"/>
    </row>
    <row r="253" spans="2:18" hidden="1" x14ac:dyDescent="0.35">
      <c r="B253" s="7"/>
      <c r="C253" s="3"/>
      <c r="D253" s="25"/>
      <c r="E253" s="25"/>
      <c r="F253" s="26"/>
      <c r="J253" s="2"/>
      <c r="K253" s="2"/>
      <c r="L253" s="94"/>
      <c r="M253" s="3"/>
      <c r="N253" s="3"/>
      <c r="O253" s="2"/>
      <c r="P253" s="5"/>
      <c r="Q253" s="3"/>
      <c r="R253" s="3"/>
    </row>
    <row r="254" spans="2:18" hidden="1" x14ac:dyDescent="0.35">
      <c r="B254" s="7"/>
      <c r="C254" s="3"/>
      <c r="D254" s="25"/>
      <c r="E254" s="25"/>
      <c r="F254" s="26"/>
      <c r="J254" s="2"/>
      <c r="K254" s="2"/>
      <c r="L254" s="94"/>
      <c r="M254" s="3"/>
      <c r="N254" s="3"/>
      <c r="O254" s="2"/>
      <c r="P254" s="5"/>
      <c r="Q254" s="3"/>
      <c r="R254" s="3"/>
    </row>
    <row r="255" spans="2:18" hidden="1" x14ac:dyDescent="0.35">
      <c r="B255" s="7"/>
      <c r="C255" s="3"/>
      <c r="D255" s="25"/>
      <c r="E255" s="25"/>
      <c r="F255" s="26"/>
      <c r="J255" s="2"/>
      <c r="K255" s="2"/>
      <c r="L255" s="94"/>
      <c r="M255" s="3"/>
      <c r="N255" s="3"/>
      <c r="O255" s="2"/>
      <c r="P255" s="5"/>
      <c r="Q255" s="3"/>
      <c r="R255" s="3"/>
    </row>
    <row r="256" spans="2:18" hidden="1" x14ac:dyDescent="0.35">
      <c r="B256" s="7"/>
      <c r="C256" s="3"/>
      <c r="D256" s="25"/>
      <c r="E256" s="25"/>
      <c r="F256" s="26"/>
      <c r="J256" s="2"/>
      <c r="K256" s="2"/>
      <c r="L256" s="94"/>
      <c r="M256" s="3"/>
      <c r="N256" s="3"/>
      <c r="O256" s="2"/>
      <c r="P256" s="5"/>
      <c r="Q256" s="3"/>
      <c r="R256" s="3"/>
    </row>
    <row r="257" spans="2:18" hidden="1" x14ac:dyDescent="0.35">
      <c r="B257" s="7"/>
      <c r="C257" s="3"/>
      <c r="D257" s="25"/>
      <c r="E257" s="25"/>
      <c r="F257" s="26"/>
      <c r="J257" s="2"/>
      <c r="K257" s="2"/>
      <c r="L257" s="94"/>
      <c r="M257" s="3"/>
      <c r="N257" s="3"/>
      <c r="O257" s="2"/>
      <c r="P257" s="5"/>
      <c r="Q257" s="3"/>
      <c r="R257" s="3"/>
    </row>
    <row r="258" spans="2:18" hidden="1" x14ac:dyDescent="0.35">
      <c r="B258" s="7"/>
      <c r="C258" s="3"/>
      <c r="D258" s="25"/>
      <c r="E258" s="25"/>
      <c r="F258" s="26"/>
      <c r="J258" s="2"/>
      <c r="K258" s="2"/>
      <c r="L258" s="94"/>
      <c r="M258" s="3"/>
      <c r="N258" s="3"/>
      <c r="O258" s="2"/>
      <c r="P258" s="5"/>
      <c r="Q258" s="3"/>
      <c r="R258" s="3"/>
    </row>
    <row r="259" spans="2:18" hidden="1" x14ac:dyDescent="0.35">
      <c r="B259" s="7"/>
      <c r="C259" s="3"/>
      <c r="D259" s="25"/>
      <c r="E259" s="25"/>
      <c r="F259" s="26"/>
      <c r="J259" s="2"/>
      <c r="K259" s="2"/>
      <c r="L259" s="94"/>
      <c r="M259" s="3"/>
      <c r="N259" s="3"/>
      <c r="O259" s="2"/>
      <c r="P259" s="5"/>
      <c r="Q259" s="3"/>
      <c r="R259" s="3"/>
    </row>
    <row r="260" spans="2:18" hidden="1" x14ac:dyDescent="0.35">
      <c r="B260" s="7"/>
      <c r="C260" s="3"/>
      <c r="D260" s="25"/>
      <c r="E260" s="25"/>
      <c r="F260" s="26"/>
      <c r="J260" s="2"/>
      <c r="K260" s="2"/>
      <c r="L260" s="94"/>
      <c r="M260" s="3"/>
      <c r="N260" s="3"/>
      <c r="O260" s="2"/>
      <c r="P260" s="5"/>
      <c r="Q260" s="3"/>
      <c r="R260" s="3"/>
    </row>
    <row r="261" spans="2:18" hidden="1" x14ac:dyDescent="0.35">
      <c r="B261" s="7"/>
      <c r="C261" s="3"/>
      <c r="D261" s="25"/>
      <c r="E261" s="25"/>
      <c r="F261" s="26"/>
      <c r="J261" s="2"/>
      <c r="K261" s="2"/>
      <c r="L261" s="94"/>
      <c r="M261" s="3"/>
      <c r="N261" s="3"/>
      <c r="O261" s="2"/>
      <c r="P261" s="5"/>
      <c r="Q261" s="3"/>
      <c r="R261" s="3"/>
    </row>
    <row r="262" spans="2:18" hidden="1" x14ac:dyDescent="0.35">
      <c r="B262" s="7"/>
      <c r="C262" s="3"/>
      <c r="D262" s="25"/>
      <c r="E262" s="25"/>
      <c r="F262" s="26"/>
      <c r="J262" s="2"/>
      <c r="K262" s="2"/>
      <c r="L262" s="94"/>
      <c r="M262" s="3"/>
      <c r="N262" s="3"/>
      <c r="O262" s="2"/>
      <c r="P262" s="5"/>
      <c r="Q262" s="3"/>
      <c r="R262" s="3"/>
    </row>
    <row r="263" spans="2:18" hidden="1" x14ac:dyDescent="0.35">
      <c r="B263" s="7"/>
      <c r="C263" s="3"/>
      <c r="D263" s="25"/>
      <c r="E263" s="25"/>
      <c r="F263" s="26"/>
      <c r="J263" s="2"/>
      <c r="K263" s="2"/>
      <c r="L263" s="94"/>
      <c r="M263" s="3"/>
      <c r="N263" s="3"/>
      <c r="O263" s="2"/>
      <c r="P263" s="5"/>
      <c r="Q263" s="3"/>
      <c r="R263" s="3"/>
    </row>
    <row r="264" spans="2:18" hidden="1" x14ac:dyDescent="0.35">
      <c r="B264" s="7"/>
      <c r="C264" s="3"/>
      <c r="D264" s="25"/>
      <c r="E264" s="25"/>
      <c r="F264" s="26"/>
      <c r="J264" s="2"/>
      <c r="K264" s="2"/>
      <c r="L264" s="94"/>
      <c r="M264" s="3"/>
      <c r="N264" s="3"/>
      <c r="O264" s="2"/>
      <c r="P264" s="5"/>
      <c r="Q264" s="3"/>
      <c r="R264" s="3"/>
    </row>
    <row r="265" spans="2:18" hidden="1" x14ac:dyDescent="0.35">
      <c r="B265" s="7"/>
      <c r="C265" s="3"/>
      <c r="D265" s="25"/>
      <c r="F265" s="3"/>
      <c r="J265" s="2"/>
      <c r="K265" s="2"/>
      <c r="L265" s="94"/>
      <c r="M265" s="3"/>
      <c r="N265" s="3"/>
      <c r="O265" s="2"/>
      <c r="P265" s="5"/>
      <c r="Q265" s="3"/>
      <c r="R265" s="3"/>
    </row>
    <row r="266" spans="2:18" hidden="1" x14ac:dyDescent="0.35">
      <c r="B266" s="7"/>
      <c r="C266" s="3"/>
      <c r="D266" s="25"/>
      <c r="E266" s="33"/>
      <c r="F266" s="37"/>
      <c r="J266" s="2"/>
      <c r="K266" s="2"/>
      <c r="L266" s="3"/>
      <c r="M266" s="3"/>
      <c r="N266" s="3"/>
      <c r="O266" s="2"/>
      <c r="P266" s="5"/>
      <c r="Q266" s="3"/>
      <c r="R266" s="3"/>
    </row>
    <row r="267" spans="2:18" hidden="1" x14ac:dyDescent="0.35">
      <c r="B267" s="7"/>
      <c r="C267" s="3"/>
      <c r="D267" s="25"/>
      <c r="E267" s="25"/>
      <c r="F267" s="26"/>
      <c r="J267" s="2"/>
      <c r="K267" s="2"/>
      <c r="L267" s="94"/>
      <c r="M267" s="3"/>
      <c r="N267" s="3"/>
      <c r="O267" s="2"/>
      <c r="P267" s="5"/>
      <c r="Q267" s="3"/>
      <c r="R267" s="3"/>
    </row>
    <row r="268" spans="2:18" hidden="1" x14ac:dyDescent="0.35">
      <c r="B268" s="7"/>
      <c r="C268" s="3"/>
      <c r="D268" s="25"/>
      <c r="E268" s="25"/>
      <c r="F268" s="26"/>
      <c r="J268" s="2"/>
      <c r="K268" s="2"/>
      <c r="L268" s="94"/>
      <c r="M268" s="3"/>
      <c r="N268" s="3"/>
      <c r="O268" s="2"/>
      <c r="P268" s="5"/>
      <c r="Q268" s="3"/>
      <c r="R268" s="3"/>
    </row>
    <row r="269" spans="2:18" hidden="1" x14ac:dyDescent="0.35">
      <c r="B269" s="7"/>
      <c r="C269" s="3"/>
      <c r="D269" s="25"/>
      <c r="E269" s="25"/>
      <c r="F269" s="26"/>
      <c r="J269" s="2"/>
      <c r="K269" s="2"/>
      <c r="L269" s="94"/>
      <c r="M269" s="3"/>
      <c r="N269" s="3"/>
      <c r="O269" s="2"/>
      <c r="P269" s="5"/>
      <c r="Q269" s="3"/>
      <c r="R269" s="3"/>
    </row>
    <row r="270" spans="2:18" hidden="1" x14ac:dyDescent="0.35">
      <c r="B270" s="7"/>
      <c r="C270" s="3"/>
      <c r="D270" s="25"/>
      <c r="E270" s="25"/>
      <c r="F270" s="26"/>
      <c r="J270" s="2"/>
      <c r="K270" s="2"/>
      <c r="L270" s="94"/>
      <c r="M270" s="3"/>
      <c r="N270" s="3"/>
      <c r="O270" s="2"/>
      <c r="P270" s="5"/>
      <c r="Q270" s="3"/>
      <c r="R270" s="3"/>
    </row>
    <row r="271" spans="2:18" hidden="1" x14ac:dyDescent="0.35">
      <c r="B271" s="3" t="str">
        <f>IFERROR($H$2&amp;"."&amp;TEXT(C271,"0000")&amp;"."&amp;VLOOKUP(D271,'Dados (Listas Suspensas)'!$H$3:$I$7,2,FALSE)&amp;"."&amp;VLOOKUP(G271,'Dados (Listas Suspensas)'!$B$3:$C$8,2,FALSE)&amp;"."&amp;VLOOKUP(H271,'Dados (Listas Suspensas)'!$D$3:$E$9,2,FALSE)&amp;"."&amp;VLOOKUP(I271,'Dados (Listas Suspensas)'!$F$3:$G$10,2,FALSE),"")</f>
        <v/>
      </c>
      <c r="C271" s="3"/>
      <c r="J271" s="3"/>
      <c r="K271" s="3"/>
      <c r="L271" s="94"/>
      <c r="M271" s="3"/>
      <c r="N271" s="3"/>
      <c r="O271" s="2"/>
      <c r="P271" s="5"/>
      <c r="Q271" s="3"/>
      <c r="R271" s="3"/>
    </row>
    <row r="286" spans="2:2" x14ac:dyDescent="0.35">
      <c r="B286" s="60" t="s">
        <v>4608</v>
      </c>
    </row>
  </sheetData>
  <hyperlinks>
    <hyperlink ref="B286" r:id="rId1" display="https://nam10.safelinks.protection.outlook.com/ap/x-59584e83/?url=https%3A%2F%2Fgovanp-my.sharepoint.com%2F%3Ax%3A%2Fg%2Fpersonal%2Flveloso_anp_gov_br%2FEZEEDtc5K3xJo1oltvJHaJkBbvwXvEl55pP8YT9p79ZWVg&amp;data=04%7C01%7Calpereira%40anp.gov.br%7C45d27458f1f14d6b964308da0dbaf30e%7C4499f4ff24a64b42b7ef124afcadc913%7C0%7C0%7C637837393827211730%7CUnknown%7CTWFpbGZsb3d8eyJWIjoiMC4wLjAwMDAiLCJQIjoiV2luMzIiLCJBTiI6Ik1haWwiLCJXVCI6Mn0%3D%7C3000&amp;sdata=7z%2BZX3T7vAI7QyKLxTTG0UkFRiCdBV7%2FR%2Bgbrzl9SA8%3D&amp;reserved=0" xr:uid="{00000000-0004-0000-0B00-000000000000}"/>
  </hyperlinks>
  <pageMargins left="0.511811024" right="0.511811024" top="0.78740157499999996" bottom="0.78740157499999996" header="0.31496062000000002" footer="0.31496062000000002"/>
  <pageSetup paperSize="9" orientation="portrait"/>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sheetPr>
  <dimension ref="A2:Q147"/>
  <sheetViews>
    <sheetView topLeftCell="E33" zoomScaleNormal="100" workbookViewId="0">
      <selection activeCell="L33" sqref="L33"/>
    </sheetView>
  </sheetViews>
  <sheetFormatPr defaultRowHeight="14.5" x14ac:dyDescent="0.35"/>
  <cols>
    <col min="1" max="1" width="4.54296875" customWidth="1"/>
    <col min="2" max="2" width="22.1796875" style="3" customWidth="1"/>
    <col min="3" max="3" width="13.54296875" customWidth="1"/>
    <col min="4" max="4" width="50.54296875" customWidth="1"/>
    <col min="5" max="5" width="57.453125" bestFit="1" customWidth="1"/>
    <col min="6" max="6" width="21.1796875" bestFit="1" customWidth="1"/>
    <col min="7" max="7" width="24.453125" bestFit="1" customWidth="1"/>
    <col min="8" max="8" width="19.81640625" customWidth="1"/>
    <col min="9" max="9" width="15" customWidth="1"/>
    <col min="10" max="10" width="10.54296875" customWidth="1"/>
    <col min="11" max="11" width="11.81640625" customWidth="1"/>
    <col min="12" max="12" width="26" customWidth="1"/>
    <col min="13" max="13" width="16.54296875" customWidth="1"/>
    <col min="14" max="16" width="18.54296875" customWidth="1"/>
    <col min="17" max="17" width="27.1796875" bestFit="1" customWidth="1"/>
  </cols>
  <sheetData>
    <row r="2" spans="2:17" x14ac:dyDescent="0.35">
      <c r="G2" t="s">
        <v>4553</v>
      </c>
      <c r="H2" s="3">
        <v>2022</v>
      </c>
    </row>
    <row r="5" spans="2:17" ht="27.75" customHeight="1" x14ac:dyDescent="0.35">
      <c r="B5" s="1" t="s">
        <v>98</v>
      </c>
      <c r="C5" s="1" t="s">
        <v>99</v>
      </c>
      <c r="D5" s="1" t="s">
        <v>100</v>
      </c>
      <c r="E5" s="1" t="s">
        <v>101</v>
      </c>
      <c r="F5" s="1" t="s">
        <v>102</v>
      </c>
      <c r="G5" s="1" t="s">
        <v>103</v>
      </c>
      <c r="H5" s="1" t="s">
        <v>4554</v>
      </c>
      <c r="I5" s="1" t="s">
        <v>105</v>
      </c>
      <c r="J5" s="1" t="s">
        <v>106</v>
      </c>
      <c r="K5" s="1" t="s">
        <v>107</v>
      </c>
      <c r="L5" s="1" t="s">
        <v>4555</v>
      </c>
      <c r="M5" s="1" t="s">
        <v>4556</v>
      </c>
      <c r="N5" s="1" t="s">
        <v>108</v>
      </c>
      <c r="O5" s="1" t="s">
        <v>109</v>
      </c>
      <c r="P5" s="1" t="s">
        <v>110</v>
      </c>
      <c r="Q5" s="1" t="s">
        <v>111</v>
      </c>
    </row>
    <row r="6" spans="2:17" x14ac:dyDescent="0.35">
      <c r="B6" s="3" t="str">
        <f>IFERROR($H$2&amp;"."&amp;TEXT(C6,"0000")&amp;"."&amp;VLOOKUP(D6,'Dados (Listas Suspensas)'!$H$3:$I$7,2,FALSE)&amp;"."&amp;VLOOKUP(G6,'Dados (Listas Suspensas)'!$B$3:$C$8,2,FALSE)&amp;"."&amp;VLOOKUP(H6,'Dados (Listas Suspensas)'!$D$3:$E$9,2,FALSE)&amp;"."&amp;VLOOKUP(I6,'Dados (Listas Suspensas)'!$F$3:$G$10,2,FALSE),"")</f>
        <v>2022.0001.03.04.99.99</v>
      </c>
      <c r="C6" s="3">
        <v>1</v>
      </c>
      <c r="D6" t="s">
        <v>132</v>
      </c>
      <c r="E6" t="s">
        <v>4565</v>
      </c>
      <c r="F6" s="3" t="s">
        <v>241</v>
      </c>
      <c r="G6" t="s">
        <v>187</v>
      </c>
      <c r="H6" t="s">
        <v>187</v>
      </c>
      <c r="I6" t="s">
        <v>188</v>
      </c>
      <c r="J6" s="2">
        <f>Tabela4[[#This Row],[Data de Assinatura]]</f>
        <v>44525</v>
      </c>
      <c r="K6" s="2">
        <v>44926</v>
      </c>
      <c r="L6" s="3" t="s">
        <v>188</v>
      </c>
      <c r="M6" s="3" t="s">
        <v>188</v>
      </c>
      <c r="N6" s="3" t="s">
        <v>124</v>
      </c>
      <c r="O6" s="2">
        <v>44525</v>
      </c>
      <c r="P6" s="4">
        <v>1891487</v>
      </c>
      <c r="Q6" s="2" t="s">
        <v>24</v>
      </c>
    </row>
    <row r="7" spans="2:17" x14ac:dyDescent="0.35">
      <c r="B7" s="3" t="str">
        <f>IFERROR($H$2&amp;"."&amp;TEXT(C7,"0000")&amp;"."&amp;VLOOKUP(D7,'Dados (Listas Suspensas)'!$H$3:$I$7,2,FALSE)&amp;"."&amp;VLOOKUP(G7,'Dados (Listas Suspensas)'!$B$3:$C$8,2,FALSE)&amp;"."&amp;VLOOKUP(H7,'Dados (Listas Suspensas)'!$D$3:$E$9,2,FALSE)&amp;"."&amp;VLOOKUP(I7,'Dados (Listas Suspensas)'!$F$3:$G$10,2,FALSE),"")</f>
        <v>2022.0002.03.03.02.02</v>
      </c>
      <c r="C7" s="3">
        <v>2</v>
      </c>
      <c r="D7" t="s">
        <v>132</v>
      </c>
      <c r="E7" t="s">
        <v>4565</v>
      </c>
      <c r="F7" s="3" t="s">
        <v>241</v>
      </c>
      <c r="G7" t="s">
        <v>148</v>
      </c>
      <c r="H7" t="s">
        <v>169</v>
      </c>
      <c r="I7" t="s">
        <v>155</v>
      </c>
      <c r="J7" s="2">
        <v>44562</v>
      </c>
      <c r="K7" s="2">
        <v>44926</v>
      </c>
      <c r="L7" s="7">
        <v>2490</v>
      </c>
      <c r="M7" s="3" t="s">
        <v>4495</v>
      </c>
      <c r="N7" s="3" t="s">
        <v>124</v>
      </c>
      <c r="O7" s="2">
        <v>44553</v>
      </c>
      <c r="P7" s="4">
        <v>1891493</v>
      </c>
      <c r="Q7" s="2" t="s">
        <v>24</v>
      </c>
    </row>
    <row r="8" spans="2:17" x14ac:dyDescent="0.35">
      <c r="B8" s="3" t="str">
        <f>IFERROR($H$2&amp;"."&amp;TEXT(C8,"0000")&amp;"."&amp;VLOOKUP(D8,'Dados (Listas Suspensas)'!$H$3:$I$7,2,FALSE)&amp;"."&amp;VLOOKUP(G8,'Dados (Listas Suspensas)'!$B$3:$C$8,2,FALSE)&amp;"."&amp;VLOOKUP(H8,'Dados (Listas Suspensas)'!$D$3:$E$9,2,FALSE)&amp;"."&amp;VLOOKUP(I8,'Dados (Listas Suspensas)'!$F$3:$G$10,2,FALSE),"")</f>
        <v>2022.0003.03.03.03.02</v>
      </c>
      <c r="C8" s="3">
        <v>3</v>
      </c>
      <c r="D8" t="s">
        <v>132</v>
      </c>
      <c r="E8" t="s">
        <v>4565</v>
      </c>
      <c r="F8" s="3" t="s">
        <v>241</v>
      </c>
      <c r="G8" t="s">
        <v>148</v>
      </c>
      <c r="H8" t="s">
        <v>162</v>
      </c>
      <c r="I8" t="s">
        <v>155</v>
      </c>
      <c r="J8" s="2">
        <v>44562</v>
      </c>
      <c r="K8" s="2">
        <v>44926</v>
      </c>
      <c r="L8" s="3">
        <v>740</v>
      </c>
      <c r="M8" s="3" t="s">
        <v>1311</v>
      </c>
      <c r="N8" s="3" t="s">
        <v>124</v>
      </c>
      <c r="O8" s="2">
        <v>44553</v>
      </c>
      <c r="P8" s="4">
        <v>1891498</v>
      </c>
      <c r="Q8" s="2" t="s">
        <v>24</v>
      </c>
    </row>
    <row r="9" spans="2:17" x14ac:dyDescent="0.35">
      <c r="B9" s="3" t="str">
        <f>IFERROR($H$2&amp;"."&amp;TEXT(C9,"0000")&amp;"."&amp;VLOOKUP(D9,'Dados (Listas Suspensas)'!$H$3:$I$7,2,FALSE)&amp;"."&amp;VLOOKUP(G9,'Dados (Listas Suspensas)'!$B$3:$C$8,2,FALSE)&amp;"."&amp;VLOOKUP(H9,'Dados (Listas Suspensas)'!$D$3:$E$9,2,FALSE)&amp;"."&amp;VLOOKUP(I9,'Dados (Listas Suspensas)'!$F$3:$G$10,2,FALSE),"")</f>
        <v>2022.0004.03.03.03.02</v>
      </c>
      <c r="C9" s="3">
        <v>4</v>
      </c>
      <c r="D9" t="s">
        <v>132</v>
      </c>
      <c r="E9" t="s">
        <v>4565</v>
      </c>
      <c r="F9" s="3" t="s">
        <v>241</v>
      </c>
      <c r="G9" t="s">
        <v>148</v>
      </c>
      <c r="H9" t="s">
        <v>162</v>
      </c>
      <c r="I9" t="s">
        <v>155</v>
      </c>
      <c r="J9" s="2">
        <v>44562</v>
      </c>
      <c r="K9" s="2">
        <v>44926</v>
      </c>
      <c r="L9" s="8">
        <v>332</v>
      </c>
      <c r="M9" s="3" t="s">
        <v>1326</v>
      </c>
      <c r="N9" s="3" t="s">
        <v>124</v>
      </c>
      <c r="O9" s="2">
        <v>44553</v>
      </c>
      <c r="P9" s="4">
        <v>1891503</v>
      </c>
      <c r="Q9" s="2" t="s">
        <v>24</v>
      </c>
    </row>
    <row r="10" spans="2:17" x14ac:dyDescent="0.35">
      <c r="B10" s="3" t="str">
        <f>IFERROR($H$2&amp;"."&amp;TEXT(C10,"0000")&amp;"."&amp;VLOOKUP(D10,'Dados (Listas Suspensas)'!$H$3:$I$7,2,FALSE)&amp;"."&amp;VLOOKUP(G10,'Dados (Listas Suspensas)'!$B$3:$C$8,2,FALSE)&amp;"."&amp;VLOOKUP(H10,'Dados (Listas Suspensas)'!$D$3:$E$9,2,FALSE)&amp;"."&amp;VLOOKUP(I10,'Dados (Listas Suspensas)'!$F$3:$G$10,2,FALSE),"")</f>
        <v>2022.0005.03.03.03.02</v>
      </c>
      <c r="C10" s="3">
        <v>5</v>
      </c>
      <c r="D10" t="s">
        <v>132</v>
      </c>
      <c r="E10" t="s">
        <v>4565</v>
      </c>
      <c r="F10" s="3" t="s">
        <v>241</v>
      </c>
      <c r="G10" t="s">
        <v>148</v>
      </c>
      <c r="H10" t="s">
        <v>162</v>
      </c>
      <c r="I10" t="s">
        <v>155</v>
      </c>
      <c r="J10" s="2">
        <v>44562</v>
      </c>
      <c r="K10" s="2">
        <v>44926</v>
      </c>
      <c r="L10" s="3">
        <v>418</v>
      </c>
      <c r="M10" s="3" t="s">
        <v>1513</v>
      </c>
      <c r="N10" s="3" t="s">
        <v>124</v>
      </c>
      <c r="O10" s="2">
        <v>44553</v>
      </c>
      <c r="P10" s="4">
        <v>1891505</v>
      </c>
      <c r="Q10" s="2" t="s">
        <v>24</v>
      </c>
    </row>
    <row r="11" spans="2:17" x14ac:dyDescent="0.35">
      <c r="B11" s="3" t="str">
        <f>IFERROR($H$2&amp;"."&amp;TEXT(C11,"0000")&amp;"."&amp;VLOOKUP(D11,'Dados (Listas Suspensas)'!$H$3:$I$7,2,FALSE)&amp;"."&amp;VLOOKUP(G11,'Dados (Listas Suspensas)'!$B$3:$C$8,2,FALSE)&amp;"."&amp;VLOOKUP(H11,'Dados (Listas Suspensas)'!$D$3:$E$9,2,FALSE)&amp;"."&amp;VLOOKUP(I11,'Dados (Listas Suspensas)'!$F$3:$G$10,2,FALSE),"")</f>
        <v>2022.0006.03.04.99.99</v>
      </c>
      <c r="C11" s="3">
        <v>6</v>
      </c>
      <c r="D11" t="s">
        <v>132</v>
      </c>
      <c r="E11" t="s">
        <v>236</v>
      </c>
      <c r="F11" s="3" t="s">
        <v>237</v>
      </c>
      <c r="G11" t="s">
        <v>187</v>
      </c>
      <c r="H11" t="s">
        <v>187</v>
      </c>
      <c r="I11" t="s">
        <v>188</v>
      </c>
      <c r="J11" s="2">
        <f>Tabela4[[#This Row],[Data de Assinatura]]</f>
        <v>44520</v>
      </c>
      <c r="K11" s="2">
        <v>44926</v>
      </c>
      <c r="L11" s="3" t="s">
        <v>188</v>
      </c>
      <c r="M11" s="3" t="s">
        <v>188</v>
      </c>
      <c r="N11" s="3" t="s">
        <v>124</v>
      </c>
      <c r="O11" s="2">
        <v>44520</v>
      </c>
      <c r="P11" s="4">
        <v>1928353</v>
      </c>
      <c r="Q11" s="2" t="s">
        <v>6</v>
      </c>
    </row>
    <row r="12" spans="2:17" x14ac:dyDescent="0.35">
      <c r="B12" s="3" t="str">
        <f>IFERROR($H$2&amp;"."&amp;TEXT(C12,"0000")&amp;"."&amp;VLOOKUP(D12,'Dados (Listas Suspensas)'!$H$3:$I$7,2,FALSE)&amp;"."&amp;VLOOKUP(G12,'Dados (Listas Suspensas)'!$B$3:$C$8,2,FALSE)&amp;"."&amp;VLOOKUP(H12,'Dados (Listas Suspensas)'!$D$3:$E$9,2,FALSE)&amp;"."&amp;VLOOKUP(I12,'Dados (Listas Suspensas)'!$F$3:$G$10,2,FALSE),"")</f>
        <v>2022.0007.03.03.02.02</v>
      </c>
      <c r="C12" s="3">
        <v>7</v>
      </c>
      <c r="D12" t="s">
        <v>132</v>
      </c>
      <c r="E12" t="s">
        <v>236</v>
      </c>
      <c r="F12" s="3" t="s">
        <v>237</v>
      </c>
      <c r="G12" t="s">
        <v>148</v>
      </c>
      <c r="H12" t="s">
        <v>169</v>
      </c>
      <c r="I12" t="s">
        <v>155</v>
      </c>
      <c r="J12" s="2">
        <v>44562</v>
      </c>
      <c r="K12" s="2">
        <v>44926</v>
      </c>
      <c r="L12" s="3">
        <v>900</v>
      </c>
      <c r="M12" s="3" t="s">
        <v>4495</v>
      </c>
      <c r="N12" s="3" t="s">
        <v>124</v>
      </c>
      <c r="O12" s="2">
        <v>44553</v>
      </c>
      <c r="P12" s="4">
        <v>1928411</v>
      </c>
      <c r="Q12" s="2" t="s">
        <v>6</v>
      </c>
    </row>
    <row r="13" spans="2:17" x14ac:dyDescent="0.35">
      <c r="B13" s="3" t="str">
        <f>IFERROR($H$2&amp;"."&amp;TEXT(C13,"0000")&amp;"."&amp;VLOOKUP(D13,'Dados (Listas Suspensas)'!$H$3:$I$7,2,FALSE)&amp;"."&amp;VLOOKUP(G13,'Dados (Listas Suspensas)'!$B$3:$C$8,2,FALSE)&amp;"."&amp;VLOOKUP(H13,'Dados (Listas Suspensas)'!$D$3:$E$9,2,FALSE)&amp;"."&amp;VLOOKUP(I13,'Dados (Listas Suspensas)'!$F$3:$G$10,2,FALSE),"")</f>
        <v>2022.0008.03.03.03.02</v>
      </c>
      <c r="C13" s="3">
        <v>8</v>
      </c>
      <c r="D13" t="s">
        <v>132</v>
      </c>
      <c r="E13" t="s">
        <v>236</v>
      </c>
      <c r="F13" s="3" t="s">
        <v>237</v>
      </c>
      <c r="G13" t="s">
        <v>148</v>
      </c>
      <c r="H13" t="s">
        <v>162</v>
      </c>
      <c r="I13" t="s">
        <v>155</v>
      </c>
      <c r="J13" s="2">
        <v>44562</v>
      </c>
      <c r="K13" s="2">
        <v>44926</v>
      </c>
      <c r="L13" s="3">
        <v>895</v>
      </c>
      <c r="M13" s="3" t="s">
        <v>1311</v>
      </c>
      <c r="N13" s="3" t="s">
        <v>124</v>
      </c>
      <c r="O13" s="2">
        <v>44553</v>
      </c>
      <c r="P13" s="4">
        <v>1928416</v>
      </c>
      <c r="Q13" s="2" t="s">
        <v>6</v>
      </c>
    </row>
    <row r="14" spans="2:17" x14ac:dyDescent="0.35">
      <c r="B14" s="3" t="str">
        <f>IFERROR($H$2&amp;"."&amp;TEXT(C14,"0000")&amp;"."&amp;VLOOKUP(D14,'Dados (Listas Suspensas)'!$H$3:$I$7,2,FALSE)&amp;"."&amp;VLOOKUP(G14,'Dados (Listas Suspensas)'!$B$3:$C$8,2,FALSE)&amp;"."&amp;VLOOKUP(H14,'Dados (Listas Suspensas)'!$D$3:$E$9,2,FALSE)&amp;"."&amp;VLOOKUP(I14,'Dados (Listas Suspensas)'!$F$3:$G$10,2,FALSE),"")</f>
        <v>2022.0009.03.03.03.02</v>
      </c>
      <c r="C14" s="3">
        <v>9</v>
      </c>
      <c r="D14" t="s">
        <v>132</v>
      </c>
      <c r="E14" t="s">
        <v>236</v>
      </c>
      <c r="F14" s="3" t="s">
        <v>237</v>
      </c>
      <c r="G14" t="s">
        <v>148</v>
      </c>
      <c r="H14" t="s">
        <v>162</v>
      </c>
      <c r="I14" t="s">
        <v>155</v>
      </c>
      <c r="J14" s="2">
        <v>44562</v>
      </c>
      <c r="K14" s="2">
        <v>44926</v>
      </c>
      <c r="L14" s="3">
        <v>5</v>
      </c>
      <c r="M14" s="3" t="s">
        <v>1329</v>
      </c>
      <c r="N14" s="3" t="s">
        <v>124</v>
      </c>
      <c r="O14" s="2">
        <v>44553</v>
      </c>
      <c r="P14" s="4">
        <v>1928422</v>
      </c>
      <c r="Q14" s="2" t="s">
        <v>6</v>
      </c>
    </row>
    <row r="15" spans="2:17" x14ac:dyDescent="0.35">
      <c r="B15" s="3" t="str">
        <f>IFERROR($H$2&amp;"."&amp;TEXT(C15,"0000")&amp;"."&amp;VLOOKUP(D15,'Dados (Listas Suspensas)'!$H$3:$I$7,2,FALSE)&amp;"."&amp;VLOOKUP(G15,'Dados (Listas Suspensas)'!$B$3:$C$8,2,FALSE)&amp;"."&amp;VLOOKUP(H15,'Dados (Listas Suspensas)'!$D$3:$E$9,2,FALSE)&amp;"."&amp;VLOOKUP(I15,'Dados (Listas Suspensas)'!$F$3:$G$10,2,FALSE),"")</f>
        <v>2022.0010.03.04.99.99</v>
      </c>
      <c r="C15" s="3">
        <v>10</v>
      </c>
      <c r="D15" t="s">
        <v>132</v>
      </c>
      <c r="E15" t="s">
        <v>247</v>
      </c>
      <c r="F15" s="6" t="s">
        <v>248</v>
      </c>
      <c r="G15" t="s">
        <v>187</v>
      </c>
      <c r="H15" t="s">
        <v>187</v>
      </c>
      <c r="I15" t="s">
        <v>188</v>
      </c>
      <c r="J15" s="2">
        <f>Tabela4[[#This Row],[Data de Assinatura]]</f>
        <v>44526</v>
      </c>
      <c r="K15" s="2">
        <v>44926</v>
      </c>
      <c r="L15" s="3" t="s">
        <v>188</v>
      </c>
      <c r="M15" s="3" t="s">
        <v>188</v>
      </c>
      <c r="N15" s="3" t="s">
        <v>124</v>
      </c>
      <c r="O15" s="2">
        <v>44526</v>
      </c>
      <c r="P15" s="4">
        <v>1928505</v>
      </c>
      <c r="Q15" s="3" t="s">
        <v>10</v>
      </c>
    </row>
    <row r="16" spans="2:17" x14ac:dyDescent="0.35">
      <c r="B16" s="3" t="str">
        <f>IFERROR($H$2&amp;"."&amp;TEXT(C16,"0000")&amp;"."&amp;VLOOKUP(D16,'Dados (Listas Suspensas)'!$H$3:$I$7,2,FALSE)&amp;"."&amp;VLOOKUP(G16,'Dados (Listas Suspensas)'!$B$3:$C$8,2,FALSE)&amp;"."&amp;VLOOKUP(H16,'Dados (Listas Suspensas)'!$D$3:$E$9,2,FALSE)&amp;"."&amp;VLOOKUP(I16,'Dados (Listas Suspensas)'!$F$3:$G$10,2,FALSE),"")</f>
        <v>2022.0011.03.03.03.02</v>
      </c>
      <c r="C16" s="3">
        <v>11</v>
      </c>
      <c r="D16" t="s">
        <v>132</v>
      </c>
      <c r="E16" t="s">
        <v>247</v>
      </c>
      <c r="F16" s="6" t="s">
        <v>248</v>
      </c>
      <c r="G16" t="s">
        <v>148</v>
      </c>
      <c r="H16" t="s">
        <v>162</v>
      </c>
      <c r="I16" t="s">
        <v>155</v>
      </c>
      <c r="J16" s="2">
        <v>44562</v>
      </c>
      <c r="K16" s="2">
        <v>44926</v>
      </c>
      <c r="L16" s="3">
        <v>100</v>
      </c>
      <c r="M16" s="3" t="s">
        <v>1331</v>
      </c>
      <c r="N16" s="3" t="s">
        <v>124</v>
      </c>
      <c r="O16" s="2">
        <v>44555</v>
      </c>
      <c r="P16" s="4">
        <v>1928516</v>
      </c>
      <c r="Q16" s="3" t="s">
        <v>10</v>
      </c>
    </row>
    <row r="17" spans="2:17" x14ac:dyDescent="0.35">
      <c r="B17" s="3" t="str">
        <f>IFERROR($H$2&amp;"."&amp;TEXT(C17,"0000")&amp;"."&amp;VLOOKUP(D17,'Dados (Listas Suspensas)'!$H$3:$I$7,2,FALSE)&amp;"."&amp;VLOOKUP(G17,'Dados (Listas Suspensas)'!$B$3:$C$8,2,FALSE)&amp;"."&amp;VLOOKUP(H17,'Dados (Listas Suspensas)'!$D$3:$E$9,2,FALSE)&amp;"."&amp;VLOOKUP(I17,'Dados (Listas Suspensas)'!$F$3:$G$10,2,FALSE),"")</f>
        <v>2022.0012.03.03.03.02</v>
      </c>
      <c r="C17" s="3">
        <v>12</v>
      </c>
      <c r="D17" t="s">
        <v>132</v>
      </c>
      <c r="E17" t="s">
        <v>247</v>
      </c>
      <c r="F17" s="6" t="s">
        <v>248</v>
      </c>
      <c r="G17" t="s">
        <v>148</v>
      </c>
      <c r="H17" t="s">
        <v>162</v>
      </c>
      <c r="I17" t="s">
        <v>155</v>
      </c>
      <c r="J17" s="2">
        <v>44562</v>
      </c>
      <c r="K17" s="2">
        <v>44926</v>
      </c>
      <c r="L17" s="3">
        <v>1</v>
      </c>
      <c r="M17" s="3" t="s">
        <v>1333</v>
      </c>
      <c r="N17" s="3" t="s">
        <v>124</v>
      </c>
      <c r="O17" s="2">
        <v>44555</v>
      </c>
      <c r="P17" s="4">
        <v>1928517</v>
      </c>
      <c r="Q17" s="3" t="s">
        <v>10</v>
      </c>
    </row>
    <row r="18" spans="2:17" x14ac:dyDescent="0.35">
      <c r="B18" s="3" t="str">
        <f>IFERROR($H$2&amp;"."&amp;TEXT(C18,"0000")&amp;"."&amp;VLOOKUP(D18,'Dados (Listas Suspensas)'!$H$3:$I$7,2,FALSE)&amp;"."&amp;VLOOKUP(G18,'Dados (Listas Suspensas)'!$B$3:$C$8,2,FALSE)&amp;"."&amp;VLOOKUP(H18,'Dados (Listas Suspensas)'!$D$3:$E$9,2,FALSE)&amp;"."&amp;VLOOKUP(I18,'Dados (Listas Suspensas)'!$F$3:$G$10,2,FALSE),"")</f>
        <v>2022.0013.03.03.03.02</v>
      </c>
      <c r="C18" s="3">
        <v>13</v>
      </c>
      <c r="D18" t="s">
        <v>132</v>
      </c>
      <c r="E18" t="s">
        <v>247</v>
      </c>
      <c r="F18" s="6" t="s">
        <v>248</v>
      </c>
      <c r="G18" t="s">
        <v>148</v>
      </c>
      <c r="H18" t="s">
        <v>162</v>
      </c>
      <c r="I18" t="s">
        <v>155</v>
      </c>
      <c r="J18" s="2">
        <v>44562</v>
      </c>
      <c r="K18" s="2">
        <v>44926</v>
      </c>
      <c r="L18" s="3">
        <v>1</v>
      </c>
      <c r="M18" s="3" t="s">
        <v>1335</v>
      </c>
      <c r="N18" s="3" t="s">
        <v>124</v>
      </c>
      <c r="O18" s="2">
        <v>44555</v>
      </c>
      <c r="P18" s="4">
        <v>1928523</v>
      </c>
      <c r="Q18" s="3" t="s">
        <v>10</v>
      </c>
    </row>
    <row r="19" spans="2:17" x14ac:dyDescent="0.35">
      <c r="B19" s="3" t="str">
        <f>IFERROR($H$2&amp;"."&amp;TEXT(C19,"0000")&amp;"."&amp;VLOOKUP(D19,'Dados (Listas Suspensas)'!$H$3:$I$7,2,FALSE)&amp;"."&amp;VLOOKUP(G19,'Dados (Listas Suspensas)'!$B$3:$C$8,2,FALSE)&amp;"."&amp;VLOOKUP(H19,'Dados (Listas Suspensas)'!$D$3:$E$9,2,FALSE)&amp;"."&amp;VLOOKUP(I19,'Dados (Listas Suspensas)'!$F$3:$G$10,2,FALSE),"")</f>
        <v>2022.0014.03.03.03.02</v>
      </c>
      <c r="C19" s="3">
        <v>14</v>
      </c>
      <c r="D19" t="s">
        <v>132</v>
      </c>
      <c r="E19" t="s">
        <v>247</v>
      </c>
      <c r="F19" s="6" t="s">
        <v>248</v>
      </c>
      <c r="G19" t="s">
        <v>148</v>
      </c>
      <c r="H19" t="s">
        <v>162</v>
      </c>
      <c r="I19" t="s">
        <v>155</v>
      </c>
      <c r="J19" s="2">
        <v>44562</v>
      </c>
      <c r="K19" s="2">
        <v>44926</v>
      </c>
      <c r="L19" s="3">
        <v>1</v>
      </c>
      <c r="M19" s="3" t="s">
        <v>1311</v>
      </c>
      <c r="N19" s="3" t="s">
        <v>124</v>
      </c>
      <c r="O19" s="2">
        <v>44555</v>
      </c>
      <c r="P19" s="4">
        <v>1928530</v>
      </c>
      <c r="Q19" s="3" t="s">
        <v>10</v>
      </c>
    </row>
    <row r="20" spans="2:17" x14ac:dyDescent="0.35">
      <c r="B20" s="3" t="str">
        <f>IFERROR($H$2&amp;"."&amp;TEXT(C20,"0000")&amp;"."&amp;VLOOKUP(D20,'Dados (Listas Suspensas)'!$H$3:$I$7,2,FALSE)&amp;"."&amp;VLOOKUP(G20,'Dados (Listas Suspensas)'!$B$3:$C$8,2,FALSE)&amp;"."&amp;VLOOKUP(H20,'Dados (Listas Suspensas)'!$D$3:$E$9,2,FALSE)&amp;"."&amp;VLOOKUP(I20,'Dados (Listas Suspensas)'!$F$3:$G$10,2,FALSE),"")</f>
        <v>2022.0015.03.03.03.02</v>
      </c>
      <c r="C20" s="3">
        <v>15</v>
      </c>
      <c r="D20" t="s">
        <v>132</v>
      </c>
      <c r="E20" t="s">
        <v>247</v>
      </c>
      <c r="F20" s="6" t="s">
        <v>248</v>
      </c>
      <c r="G20" t="s">
        <v>148</v>
      </c>
      <c r="H20" t="s">
        <v>162</v>
      </c>
      <c r="I20" t="s">
        <v>155</v>
      </c>
      <c r="J20" s="2">
        <v>44562</v>
      </c>
      <c r="K20" s="2">
        <v>44926</v>
      </c>
      <c r="L20" s="3">
        <v>1</v>
      </c>
      <c r="M20" s="3" t="s">
        <v>1338</v>
      </c>
      <c r="N20" s="3" t="s">
        <v>124</v>
      </c>
      <c r="O20" s="2">
        <v>44555</v>
      </c>
      <c r="P20" s="4">
        <v>1928543</v>
      </c>
      <c r="Q20" s="3" t="s">
        <v>10</v>
      </c>
    </row>
    <row r="21" spans="2:17" x14ac:dyDescent="0.35">
      <c r="B21" s="3" t="str">
        <f>IFERROR($H$2&amp;"."&amp;TEXT(C21,"0000")&amp;"."&amp;VLOOKUP(D21,'Dados (Listas Suspensas)'!$H$3:$I$7,2,FALSE)&amp;"."&amp;VLOOKUP(G21,'Dados (Listas Suspensas)'!$B$3:$C$8,2,FALSE)&amp;"."&amp;VLOOKUP(H21,'Dados (Listas Suspensas)'!$D$3:$E$9,2,FALSE)&amp;"."&amp;VLOOKUP(I21,'Dados (Listas Suspensas)'!$F$3:$G$10,2,FALSE),"")</f>
        <v>2022.0016.03.03.02.02</v>
      </c>
      <c r="C21" s="3">
        <v>16</v>
      </c>
      <c r="D21" t="s">
        <v>132</v>
      </c>
      <c r="E21" t="s">
        <v>247</v>
      </c>
      <c r="F21" s="6" t="s">
        <v>248</v>
      </c>
      <c r="G21" t="s">
        <v>148</v>
      </c>
      <c r="H21" t="s">
        <v>169</v>
      </c>
      <c r="I21" t="s">
        <v>155</v>
      </c>
      <c r="J21" s="2">
        <v>44562</v>
      </c>
      <c r="K21" s="2">
        <v>44926</v>
      </c>
      <c r="L21" s="3">
        <v>50</v>
      </c>
      <c r="M21" s="3" t="s">
        <v>4609</v>
      </c>
      <c r="N21" s="3" t="s">
        <v>124</v>
      </c>
      <c r="O21" s="2">
        <v>44555</v>
      </c>
      <c r="P21" s="4">
        <v>1928558</v>
      </c>
      <c r="Q21" s="3" t="s">
        <v>10</v>
      </c>
    </row>
    <row r="22" spans="2:17" x14ac:dyDescent="0.35">
      <c r="B22" s="3" t="str">
        <f>IFERROR($H$2&amp;"."&amp;TEXT(C22,"0000")&amp;"."&amp;VLOOKUP(D22,'Dados (Listas Suspensas)'!$H$3:$I$7,2,FALSE)&amp;"."&amp;VLOOKUP(G22,'Dados (Listas Suspensas)'!$B$3:$C$8,2,FALSE)&amp;"."&amp;VLOOKUP(H22,'Dados (Listas Suspensas)'!$D$3:$E$9,2,FALSE)&amp;"."&amp;VLOOKUP(I22,'Dados (Listas Suspensas)'!$F$3:$G$10,2,FALSE),"")</f>
        <v>2022.0017.03.03.02.02</v>
      </c>
      <c r="C22" s="3">
        <v>17</v>
      </c>
      <c r="D22" t="s">
        <v>132</v>
      </c>
      <c r="E22" t="s">
        <v>247</v>
      </c>
      <c r="F22" s="6" t="s">
        <v>248</v>
      </c>
      <c r="G22" t="s">
        <v>148</v>
      </c>
      <c r="H22" t="s">
        <v>169</v>
      </c>
      <c r="I22" t="s">
        <v>155</v>
      </c>
      <c r="J22" s="2">
        <v>44562</v>
      </c>
      <c r="K22" s="2">
        <v>44926</v>
      </c>
      <c r="L22" s="3">
        <v>40</v>
      </c>
      <c r="M22" s="3" t="s">
        <v>4610</v>
      </c>
      <c r="N22" s="3" t="s">
        <v>124</v>
      </c>
      <c r="O22" s="2">
        <v>44555</v>
      </c>
      <c r="P22" s="4">
        <v>1928566</v>
      </c>
      <c r="Q22" s="3" t="s">
        <v>10</v>
      </c>
    </row>
    <row r="23" spans="2:17" x14ac:dyDescent="0.35">
      <c r="B23" s="3" t="str">
        <f>IFERROR($H$2&amp;"."&amp;TEXT(C23,"0000")&amp;"."&amp;VLOOKUP(D23,'Dados (Listas Suspensas)'!$H$3:$I$7,2,FALSE)&amp;"."&amp;VLOOKUP(G23,'Dados (Listas Suspensas)'!$B$3:$C$8,2,FALSE)&amp;"."&amp;VLOOKUP(H23,'Dados (Listas Suspensas)'!$D$3:$E$9,2,FALSE)&amp;"."&amp;VLOOKUP(I23,'Dados (Listas Suspensas)'!$F$3:$G$10,2,FALSE),"")</f>
        <v>2022.0018.03.04.99.99</v>
      </c>
      <c r="C23" s="3">
        <v>18</v>
      </c>
      <c r="D23" t="s">
        <v>132</v>
      </c>
      <c r="E23" t="s">
        <v>4586</v>
      </c>
      <c r="F23" s="3" t="s">
        <v>239</v>
      </c>
      <c r="G23" t="s">
        <v>187</v>
      </c>
      <c r="H23" t="s">
        <v>187</v>
      </c>
      <c r="I23" t="s">
        <v>188</v>
      </c>
      <c r="J23" s="2">
        <f>Tabela4[[#This Row],[Data de Assinatura]]</f>
        <v>44524</v>
      </c>
      <c r="K23" s="2">
        <v>44926</v>
      </c>
      <c r="L23" s="3" t="s">
        <v>188</v>
      </c>
      <c r="M23" s="3" t="s">
        <v>188</v>
      </c>
      <c r="N23" s="3" t="s">
        <v>124</v>
      </c>
      <c r="O23" s="2">
        <v>44524</v>
      </c>
      <c r="P23" s="4">
        <v>1928611</v>
      </c>
      <c r="Q23" s="3" t="s">
        <v>14</v>
      </c>
    </row>
    <row r="24" spans="2:17" x14ac:dyDescent="0.35">
      <c r="B24" s="3" t="str">
        <f>IFERROR($H$2&amp;"."&amp;TEXT(C24,"0000")&amp;"."&amp;VLOOKUP(D24,'Dados (Listas Suspensas)'!$H$3:$I$7,2,FALSE)&amp;"."&amp;VLOOKUP(G24,'Dados (Listas Suspensas)'!$B$3:$C$8,2,FALSE)&amp;"."&amp;VLOOKUP(H24,'Dados (Listas Suspensas)'!$D$3:$E$9,2,FALSE)&amp;"."&amp;VLOOKUP(I24,'Dados (Listas Suspensas)'!$F$3:$G$10,2,FALSE),"")</f>
        <v>2022.0019.03.03.02.02</v>
      </c>
      <c r="C24" s="3">
        <v>19</v>
      </c>
      <c r="D24" t="s">
        <v>132</v>
      </c>
      <c r="E24" t="s">
        <v>4586</v>
      </c>
      <c r="F24" s="3" t="s">
        <v>239</v>
      </c>
      <c r="G24" t="s">
        <v>148</v>
      </c>
      <c r="H24" t="s">
        <v>169</v>
      </c>
      <c r="I24" t="s">
        <v>155</v>
      </c>
      <c r="J24" s="2">
        <v>44562</v>
      </c>
      <c r="K24" s="2">
        <v>44926</v>
      </c>
      <c r="L24" s="3">
        <v>50</v>
      </c>
      <c r="M24" s="3" t="s">
        <v>4610</v>
      </c>
      <c r="N24" s="3" t="s">
        <v>124</v>
      </c>
      <c r="O24" s="2">
        <v>44552</v>
      </c>
      <c r="P24" s="4">
        <v>1928621</v>
      </c>
      <c r="Q24" s="3" t="s">
        <v>14</v>
      </c>
    </row>
    <row r="25" spans="2:17" x14ac:dyDescent="0.35">
      <c r="B25" s="3" t="str">
        <f>IFERROR($H$2&amp;"."&amp;TEXT(C25,"0000")&amp;"."&amp;VLOOKUP(D25,'Dados (Listas Suspensas)'!$H$3:$I$7,2,FALSE)&amp;"."&amp;VLOOKUP(G25,'Dados (Listas Suspensas)'!$B$3:$C$8,2,FALSE)&amp;"."&amp;VLOOKUP(H25,'Dados (Listas Suspensas)'!$D$3:$E$9,2,FALSE)&amp;"."&amp;VLOOKUP(I25,'Dados (Listas Suspensas)'!$F$3:$G$10,2,FALSE),"")</f>
        <v>2022.0020.03.03.03.02</v>
      </c>
      <c r="C25" s="3">
        <v>20</v>
      </c>
      <c r="D25" t="s">
        <v>132</v>
      </c>
      <c r="E25" t="s">
        <v>4586</v>
      </c>
      <c r="F25" s="3" t="s">
        <v>239</v>
      </c>
      <c r="G25" t="s">
        <v>148</v>
      </c>
      <c r="H25" t="s">
        <v>162</v>
      </c>
      <c r="I25" t="s">
        <v>155</v>
      </c>
      <c r="J25" s="2">
        <v>44562</v>
      </c>
      <c r="K25" s="2">
        <v>44926</v>
      </c>
      <c r="L25" s="3">
        <v>50</v>
      </c>
      <c r="M25" s="3" t="s">
        <v>1329</v>
      </c>
      <c r="N25" s="3" t="s">
        <v>124</v>
      </c>
      <c r="O25" s="2">
        <v>44552</v>
      </c>
      <c r="P25" s="4">
        <v>1928626</v>
      </c>
      <c r="Q25" s="3" t="s">
        <v>14</v>
      </c>
    </row>
    <row r="26" spans="2:17" x14ac:dyDescent="0.35">
      <c r="B26" s="3" t="str">
        <f>IFERROR($H$2&amp;"."&amp;TEXT(C26,"0000")&amp;"."&amp;VLOOKUP(D26,'Dados (Listas Suspensas)'!$H$3:$I$7,2,FALSE)&amp;"."&amp;VLOOKUP(G26,'Dados (Listas Suspensas)'!$B$3:$C$8,2,FALSE)&amp;"."&amp;VLOOKUP(H26,'Dados (Listas Suspensas)'!$D$3:$E$9,2,FALSE)&amp;"."&amp;VLOOKUP(I26,'Dados (Listas Suspensas)'!$F$3:$G$10,2,FALSE),"")</f>
        <v>2022.0021.03.04.99.99</v>
      </c>
      <c r="C26" s="3">
        <v>21</v>
      </c>
      <c r="D26" t="s">
        <v>132</v>
      </c>
      <c r="E26" t="s">
        <v>242</v>
      </c>
      <c r="F26" s="3" t="s">
        <v>243</v>
      </c>
      <c r="G26" t="s">
        <v>187</v>
      </c>
      <c r="H26" t="s">
        <v>187</v>
      </c>
      <c r="I26" t="s">
        <v>188</v>
      </c>
      <c r="J26" s="2">
        <f>Tabela4[[#This Row],[Data de Assinatura]]</f>
        <v>44525</v>
      </c>
      <c r="K26" s="2">
        <v>44926</v>
      </c>
      <c r="L26" s="3" t="s">
        <v>188</v>
      </c>
      <c r="M26" s="3" t="s">
        <v>188</v>
      </c>
      <c r="N26" s="3" t="s">
        <v>124</v>
      </c>
      <c r="O26" s="2">
        <v>44525</v>
      </c>
      <c r="P26" s="4">
        <v>1928786</v>
      </c>
      <c r="Q26" s="3" t="s">
        <v>17</v>
      </c>
    </row>
    <row r="27" spans="2:17" x14ac:dyDescent="0.35">
      <c r="B27" s="3" t="str">
        <f>IFERROR($H$2&amp;"."&amp;TEXT(C27,"0000")&amp;"."&amp;VLOOKUP(D27,'Dados (Listas Suspensas)'!$H$3:$I$7,2,FALSE)&amp;"."&amp;VLOOKUP(G27,'Dados (Listas Suspensas)'!$B$3:$C$8,2,FALSE)&amp;"."&amp;VLOOKUP(H27,'Dados (Listas Suspensas)'!$D$3:$E$9,2,FALSE)&amp;"."&amp;VLOOKUP(I27,'Dados (Listas Suspensas)'!$F$3:$G$10,2,FALSE),"")</f>
        <v>2022.0022.03.03.02.02</v>
      </c>
      <c r="C27" s="3">
        <v>22</v>
      </c>
      <c r="D27" t="s">
        <v>132</v>
      </c>
      <c r="E27" t="s">
        <v>242</v>
      </c>
      <c r="F27" s="3" t="s">
        <v>243</v>
      </c>
      <c r="G27" t="s">
        <v>148</v>
      </c>
      <c r="H27" t="s">
        <v>169</v>
      </c>
      <c r="I27" t="s">
        <v>155</v>
      </c>
      <c r="J27" s="2">
        <v>44562</v>
      </c>
      <c r="K27" s="2">
        <v>44926</v>
      </c>
      <c r="L27" s="3">
        <v>316</v>
      </c>
      <c r="M27" s="3" t="s">
        <v>4501</v>
      </c>
      <c r="N27" s="3" t="s">
        <v>124</v>
      </c>
      <c r="O27" s="2">
        <v>44552</v>
      </c>
      <c r="P27" s="4">
        <v>1928802</v>
      </c>
      <c r="Q27" s="3" t="s">
        <v>17</v>
      </c>
    </row>
    <row r="28" spans="2:17" x14ac:dyDescent="0.35">
      <c r="B28" s="3" t="str">
        <f>IFERROR($H$2&amp;"."&amp;TEXT(C28,"0000")&amp;"."&amp;VLOOKUP(D28,'Dados (Listas Suspensas)'!$H$3:$I$7,2,FALSE)&amp;"."&amp;VLOOKUP(G28,'Dados (Listas Suspensas)'!$B$3:$C$8,2,FALSE)&amp;"."&amp;VLOOKUP(H28,'Dados (Listas Suspensas)'!$D$3:$E$9,2,FALSE)&amp;"."&amp;VLOOKUP(I28,'Dados (Listas Suspensas)'!$F$3:$G$10,2,FALSE),"")</f>
        <v>2022.0023.03.03.03.02</v>
      </c>
      <c r="C28" s="3">
        <v>23</v>
      </c>
      <c r="D28" t="s">
        <v>132</v>
      </c>
      <c r="E28" t="s">
        <v>242</v>
      </c>
      <c r="F28" s="3" t="s">
        <v>243</v>
      </c>
      <c r="G28" t="s">
        <v>148</v>
      </c>
      <c r="H28" t="s">
        <v>162</v>
      </c>
      <c r="I28" t="s">
        <v>155</v>
      </c>
      <c r="J28" s="2">
        <v>44562</v>
      </c>
      <c r="K28" s="2">
        <v>44926</v>
      </c>
      <c r="L28" s="3">
        <v>80</v>
      </c>
      <c r="M28" s="3" t="s">
        <v>1348</v>
      </c>
      <c r="N28" s="3" t="s">
        <v>124</v>
      </c>
      <c r="O28" s="2">
        <v>44552</v>
      </c>
      <c r="P28" s="4">
        <v>1928810</v>
      </c>
      <c r="Q28" s="3" t="s">
        <v>17</v>
      </c>
    </row>
    <row r="29" spans="2:17" x14ac:dyDescent="0.35">
      <c r="B29" s="3" t="str">
        <f>IFERROR($H$2&amp;"."&amp;TEXT(C29,"0000")&amp;"."&amp;VLOOKUP(D29,'Dados (Listas Suspensas)'!$H$3:$I$7,2,FALSE)&amp;"."&amp;VLOOKUP(G29,'Dados (Listas Suspensas)'!$B$3:$C$8,2,FALSE)&amp;"."&amp;VLOOKUP(H29,'Dados (Listas Suspensas)'!$D$3:$E$9,2,FALSE)&amp;"."&amp;VLOOKUP(I29,'Dados (Listas Suspensas)'!$F$3:$G$10,2,FALSE),"")</f>
        <v>2022.0024.03.03.03.02</v>
      </c>
      <c r="C29" s="3">
        <v>24</v>
      </c>
      <c r="D29" t="s">
        <v>132</v>
      </c>
      <c r="E29" t="s">
        <v>242</v>
      </c>
      <c r="F29" s="3" t="s">
        <v>243</v>
      </c>
      <c r="G29" t="s">
        <v>148</v>
      </c>
      <c r="H29" t="s">
        <v>162</v>
      </c>
      <c r="I29" t="s">
        <v>155</v>
      </c>
      <c r="J29" s="2">
        <v>44562</v>
      </c>
      <c r="K29" s="2">
        <v>44926</v>
      </c>
      <c r="L29" s="3">
        <v>201</v>
      </c>
      <c r="M29" s="3" t="s">
        <v>1350</v>
      </c>
      <c r="N29" s="3" t="s">
        <v>124</v>
      </c>
      <c r="O29" s="2">
        <v>44552</v>
      </c>
      <c r="P29" s="4">
        <v>1928815</v>
      </c>
      <c r="Q29" s="3" t="s">
        <v>17</v>
      </c>
    </row>
    <row r="30" spans="2:17" x14ac:dyDescent="0.35">
      <c r="B30" s="3" t="str">
        <f>IFERROR($H$2&amp;"."&amp;TEXT(C30,"0000")&amp;"."&amp;VLOOKUP(D30,'Dados (Listas Suspensas)'!$H$3:$I$7,2,FALSE)&amp;"."&amp;VLOOKUP(G30,'Dados (Listas Suspensas)'!$B$3:$C$8,2,FALSE)&amp;"."&amp;VLOOKUP(H30,'Dados (Listas Suspensas)'!$D$3:$E$9,2,FALSE)&amp;"."&amp;VLOOKUP(I30,'Dados (Listas Suspensas)'!$F$3:$G$10,2,FALSE),"")</f>
        <v>2022.0025.03.03.03.02</v>
      </c>
      <c r="C30" s="3">
        <v>25</v>
      </c>
      <c r="D30" t="s">
        <v>132</v>
      </c>
      <c r="E30" t="s">
        <v>242</v>
      </c>
      <c r="F30" s="3" t="s">
        <v>243</v>
      </c>
      <c r="G30" t="s">
        <v>148</v>
      </c>
      <c r="H30" t="s">
        <v>162</v>
      </c>
      <c r="I30" t="s">
        <v>155</v>
      </c>
      <c r="J30" s="2">
        <v>44562</v>
      </c>
      <c r="K30" s="2">
        <v>44926</v>
      </c>
      <c r="L30" s="3">
        <v>35</v>
      </c>
      <c r="M30" s="3" t="s">
        <v>1352</v>
      </c>
      <c r="N30" s="3" t="s">
        <v>124</v>
      </c>
      <c r="O30" s="2">
        <v>44552</v>
      </c>
      <c r="P30" s="4">
        <v>1928820</v>
      </c>
      <c r="Q30" s="3" t="s">
        <v>17</v>
      </c>
    </row>
    <row r="31" spans="2:17" x14ac:dyDescent="0.35">
      <c r="B31" s="3" t="str">
        <f>IFERROR($H$2&amp;"."&amp;TEXT(C31,"0000")&amp;"."&amp;VLOOKUP(D31,'Dados (Listas Suspensas)'!$H$3:$I$7,2,FALSE)&amp;"."&amp;VLOOKUP(G31,'Dados (Listas Suspensas)'!$B$3:$C$8,2,FALSE)&amp;"."&amp;VLOOKUP(H31,'Dados (Listas Suspensas)'!$D$3:$E$9,2,FALSE)&amp;"."&amp;VLOOKUP(I31,'Dados (Listas Suspensas)'!$F$3:$G$10,2,FALSE),"")</f>
        <v>2022.0026.03.04.99.99</v>
      </c>
      <c r="C31" s="3">
        <v>26</v>
      </c>
      <c r="D31" t="s">
        <v>132</v>
      </c>
      <c r="E31" t="s">
        <v>205</v>
      </c>
      <c r="F31" s="3" t="s">
        <v>206</v>
      </c>
      <c r="G31" t="s">
        <v>187</v>
      </c>
      <c r="H31" t="s">
        <v>187</v>
      </c>
      <c r="I31" t="s">
        <v>188</v>
      </c>
      <c r="J31" s="2">
        <f>Tabela4[[#This Row],[Data de Assinatura]]</f>
        <v>44525</v>
      </c>
      <c r="K31" s="2">
        <v>44926</v>
      </c>
      <c r="L31" s="3" t="s">
        <v>188</v>
      </c>
      <c r="M31" s="3" t="s">
        <v>188</v>
      </c>
      <c r="N31" s="3" t="s">
        <v>124</v>
      </c>
      <c r="O31" s="2">
        <v>44525</v>
      </c>
      <c r="P31" s="4">
        <v>1928858</v>
      </c>
      <c r="Q31" s="3" t="s">
        <v>19</v>
      </c>
    </row>
    <row r="32" spans="2:17" x14ac:dyDescent="0.35">
      <c r="B32" s="3" t="str">
        <f>IFERROR($H$2&amp;"."&amp;TEXT(C32,"0000")&amp;"."&amp;VLOOKUP(D32,'Dados (Listas Suspensas)'!$H$3:$I$7,2,FALSE)&amp;"."&amp;VLOOKUP(G32,'Dados (Listas Suspensas)'!$B$3:$C$8,2,FALSE)&amp;"."&amp;VLOOKUP(H32,'Dados (Listas Suspensas)'!$D$3:$E$9,2,FALSE)&amp;"."&amp;VLOOKUP(I32,'Dados (Listas Suspensas)'!$F$3:$G$10,2,FALSE),"")</f>
        <v>2022.0027.03.03.02.02</v>
      </c>
      <c r="C32" s="3">
        <v>27</v>
      </c>
      <c r="D32" t="s">
        <v>132</v>
      </c>
      <c r="E32" t="s">
        <v>205</v>
      </c>
      <c r="F32" s="3" t="s">
        <v>206</v>
      </c>
      <c r="G32" t="s">
        <v>148</v>
      </c>
      <c r="H32" t="s">
        <v>169</v>
      </c>
      <c r="I32" t="s">
        <v>155</v>
      </c>
      <c r="J32" s="2">
        <v>44562</v>
      </c>
      <c r="K32" s="2">
        <v>44926</v>
      </c>
      <c r="L32" s="3">
        <v>550</v>
      </c>
      <c r="M32" s="3" t="s">
        <v>4495</v>
      </c>
      <c r="N32" s="3" t="s">
        <v>124</v>
      </c>
      <c r="O32" s="2">
        <v>44553</v>
      </c>
      <c r="P32" s="4">
        <v>1928862</v>
      </c>
      <c r="Q32" s="3" t="s">
        <v>19</v>
      </c>
    </row>
    <row r="33" spans="2:17" x14ac:dyDescent="0.35">
      <c r="B33" s="3" t="str">
        <f>IFERROR($H$2&amp;"."&amp;TEXT(C33,"0000")&amp;"."&amp;VLOOKUP(D33,'Dados (Listas Suspensas)'!$H$3:$I$7,2,FALSE)&amp;"."&amp;VLOOKUP(G33,'Dados (Listas Suspensas)'!$B$3:$C$8,2,FALSE)&amp;"."&amp;VLOOKUP(H33,'Dados (Listas Suspensas)'!$D$3:$E$9,2,FALSE)&amp;"."&amp;VLOOKUP(I33,'Dados (Listas Suspensas)'!$F$3:$G$10,2,FALSE),"")</f>
        <v>2022.0028.03.03.03.02</v>
      </c>
      <c r="C33" s="3">
        <v>28</v>
      </c>
      <c r="D33" t="s">
        <v>132</v>
      </c>
      <c r="E33" t="s">
        <v>205</v>
      </c>
      <c r="F33" s="3" t="s">
        <v>206</v>
      </c>
      <c r="G33" t="s">
        <v>148</v>
      </c>
      <c r="H33" t="s">
        <v>162</v>
      </c>
      <c r="I33" t="s">
        <v>155</v>
      </c>
      <c r="J33" s="2">
        <v>44562</v>
      </c>
      <c r="K33" s="2">
        <v>44926</v>
      </c>
      <c r="L33" s="3">
        <v>1300</v>
      </c>
      <c r="M33" s="3" t="s">
        <v>1311</v>
      </c>
      <c r="N33" s="3" t="s">
        <v>124</v>
      </c>
      <c r="O33" s="2">
        <v>44552</v>
      </c>
      <c r="P33" s="4">
        <v>1928866</v>
      </c>
      <c r="Q33" s="3" t="s">
        <v>19</v>
      </c>
    </row>
    <row r="34" spans="2:17" x14ac:dyDescent="0.35">
      <c r="B34" s="3" t="str">
        <f>IFERROR($H$2&amp;"."&amp;TEXT(C34,"0000")&amp;"."&amp;VLOOKUP(D34,'Dados (Listas Suspensas)'!$H$3:$I$7,2,FALSE)&amp;"."&amp;VLOOKUP(G34,'Dados (Listas Suspensas)'!$B$3:$C$8,2,FALSE)&amp;"."&amp;VLOOKUP(H34,'Dados (Listas Suspensas)'!$D$3:$E$9,2,FALSE)&amp;"."&amp;VLOOKUP(I34,'Dados (Listas Suspensas)'!$F$3:$G$10,2,FALSE),"")</f>
        <v>2022.0029.03.03.03.02</v>
      </c>
      <c r="C34" s="3">
        <v>29</v>
      </c>
      <c r="D34" t="s">
        <v>132</v>
      </c>
      <c r="E34" t="s">
        <v>205</v>
      </c>
      <c r="F34" s="3" t="s">
        <v>206</v>
      </c>
      <c r="G34" t="s">
        <v>148</v>
      </c>
      <c r="H34" t="s">
        <v>162</v>
      </c>
      <c r="I34" t="s">
        <v>155</v>
      </c>
      <c r="J34" s="2">
        <v>44562</v>
      </c>
      <c r="K34" s="2">
        <v>44926</v>
      </c>
      <c r="L34" s="3">
        <v>1300</v>
      </c>
      <c r="M34" s="3" t="s">
        <v>1313</v>
      </c>
      <c r="N34" s="3" t="s">
        <v>124</v>
      </c>
      <c r="O34" s="2">
        <v>44552</v>
      </c>
      <c r="P34" s="4">
        <v>1928870</v>
      </c>
      <c r="Q34" s="3" t="s">
        <v>19</v>
      </c>
    </row>
    <row r="35" spans="2:17" x14ac:dyDescent="0.35">
      <c r="B35" s="3" t="str">
        <f>IFERROR($H$2&amp;"."&amp;TEXT(C35,"0000")&amp;"."&amp;VLOOKUP(D35,'Dados (Listas Suspensas)'!$H$3:$I$7,2,FALSE)&amp;"."&amp;VLOOKUP(G35,'Dados (Listas Suspensas)'!$B$3:$C$8,2,FALSE)&amp;"."&amp;VLOOKUP(H35,'Dados (Listas Suspensas)'!$D$3:$E$9,2,FALSE)&amp;"."&amp;VLOOKUP(I35,'Dados (Listas Suspensas)'!$F$3:$G$10,2,FALSE),"")</f>
        <v>2022.0030.03.04.99.99</v>
      </c>
      <c r="C35" s="3">
        <v>30</v>
      </c>
      <c r="D35" t="s">
        <v>132</v>
      </c>
      <c r="E35" t="s">
        <v>244</v>
      </c>
      <c r="F35" s="3" t="s">
        <v>245</v>
      </c>
      <c r="G35" t="s">
        <v>187</v>
      </c>
      <c r="H35" t="s">
        <v>187</v>
      </c>
      <c r="I35" t="s">
        <v>188</v>
      </c>
      <c r="J35" s="2">
        <f>Tabela4[[#This Row],[Data de Assinatura]]</f>
        <v>44525</v>
      </c>
      <c r="K35" s="2">
        <v>44926</v>
      </c>
      <c r="L35" s="3" t="s">
        <v>188</v>
      </c>
      <c r="M35" s="3" t="s">
        <v>188</v>
      </c>
      <c r="N35" s="3" t="s">
        <v>124</v>
      </c>
      <c r="O35" s="2">
        <v>44525</v>
      </c>
      <c r="P35" s="5">
        <v>1928908</v>
      </c>
      <c r="Q35" s="3" t="s">
        <v>22</v>
      </c>
    </row>
    <row r="36" spans="2:17" x14ac:dyDescent="0.35">
      <c r="B36" s="3" t="str">
        <f>IFERROR($H$2&amp;"."&amp;TEXT(C36,"0000")&amp;"."&amp;VLOOKUP(D36,'Dados (Listas Suspensas)'!$H$3:$I$7,2,FALSE)&amp;"."&amp;VLOOKUP(G36,'Dados (Listas Suspensas)'!$B$3:$C$8,2,FALSE)&amp;"."&amp;VLOOKUP(H36,'Dados (Listas Suspensas)'!$D$3:$E$9,2,FALSE)&amp;"."&amp;VLOOKUP(I36,'Dados (Listas Suspensas)'!$F$3:$G$10,2,FALSE),"")</f>
        <v>2022.0031.03.03.02.02</v>
      </c>
      <c r="C36" s="3">
        <v>31</v>
      </c>
      <c r="D36" t="s">
        <v>132</v>
      </c>
      <c r="E36" t="s">
        <v>244</v>
      </c>
      <c r="F36" s="3" t="s">
        <v>245</v>
      </c>
      <c r="G36" t="s">
        <v>148</v>
      </c>
      <c r="H36" t="s">
        <v>169</v>
      </c>
      <c r="I36" t="s">
        <v>155</v>
      </c>
      <c r="J36" s="2">
        <v>44562</v>
      </c>
      <c r="K36" s="2">
        <v>44926</v>
      </c>
      <c r="L36" s="3">
        <v>350</v>
      </c>
      <c r="M36" s="3" t="s">
        <v>4495</v>
      </c>
      <c r="N36" s="3" t="s">
        <v>124</v>
      </c>
      <c r="O36" s="2">
        <v>44552</v>
      </c>
      <c r="P36" s="5">
        <v>1928916</v>
      </c>
      <c r="Q36" s="3" t="s">
        <v>22</v>
      </c>
    </row>
    <row r="37" spans="2:17" x14ac:dyDescent="0.35">
      <c r="B37" s="3" t="str">
        <f>IFERROR($H$2&amp;"."&amp;TEXT(C37,"0000")&amp;"."&amp;VLOOKUP(D37,'Dados (Listas Suspensas)'!$H$3:$I$7,2,FALSE)&amp;"."&amp;VLOOKUP(G37,'Dados (Listas Suspensas)'!$B$3:$C$8,2,FALSE)&amp;"."&amp;VLOOKUP(H37,'Dados (Listas Suspensas)'!$D$3:$E$9,2,FALSE)&amp;"."&amp;VLOOKUP(I37,'Dados (Listas Suspensas)'!$F$3:$G$10,2,FALSE),"")</f>
        <v>2022.0032.03.03.03.02</v>
      </c>
      <c r="C37" s="3">
        <v>32</v>
      </c>
      <c r="D37" t="s">
        <v>132</v>
      </c>
      <c r="E37" t="s">
        <v>244</v>
      </c>
      <c r="F37" s="3" t="s">
        <v>245</v>
      </c>
      <c r="G37" t="s">
        <v>148</v>
      </c>
      <c r="H37" t="s">
        <v>162</v>
      </c>
      <c r="I37" t="s">
        <v>155</v>
      </c>
      <c r="J37" s="2">
        <v>44562</v>
      </c>
      <c r="K37" s="2">
        <v>44926</v>
      </c>
      <c r="L37" s="3">
        <v>350</v>
      </c>
      <c r="M37" s="3" t="s">
        <v>1311</v>
      </c>
      <c r="N37" s="3" t="s">
        <v>124</v>
      </c>
      <c r="O37" s="2">
        <v>44552</v>
      </c>
      <c r="P37" s="5">
        <v>1928927</v>
      </c>
      <c r="Q37" s="3" t="s">
        <v>22</v>
      </c>
    </row>
    <row r="38" spans="2:17" x14ac:dyDescent="0.35">
      <c r="B38" s="3" t="str">
        <f>IFERROR($H$2&amp;"."&amp;TEXT(C38,"0000")&amp;"."&amp;VLOOKUP(D38,'Dados (Listas Suspensas)'!$H$3:$I$7,2,FALSE)&amp;"."&amp;VLOOKUP(G38,'Dados (Listas Suspensas)'!$B$3:$C$8,2,FALSE)&amp;"."&amp;VLOOKUP(H38,'Dados (Listas Suspensas)'!$D$3:$E$9,2,FALSE)&amp;"."&amp;VLOOKUP(I38,'Dados (Listas Suspensas)'!$F$3:$G$10,2,FALSE),"")</f>
        <v>2022.0033.03.04.99.99</v>
      </c>
      <c r="C38" s="3">
        <v>33</v>
      </c>
      <c r="D38" t="s">
        <v>132</v>
      </c>
      <c r="E38" t="s">
        <v>249</v>
      </c>
      <c r="F38" s="3" t="s">
        <v>250</v>
      </c>
      <c r="G38" t="s">
        <v>187</v>
      </c>
      <c r="H38" t="s">
        <v>187</v>
      </c>
      <c r="I38" t="s">
        <v>188</v>
      </c>
      <c r="J38" s="2">
        <f>Tabela4[[#This Row],[Data de Assinatura]]</f>
        <v>44526</v>
      </c>
      <c r="K38" s="2">
        <v>44926</v>
      </c>
      <c r="L38" s="3" t="s">
        <v>188</v>
      </c>
      <c r="M38" s="3" t="s">
        <v>188</v>
      </c>
      <c r="N38" s="3" t="s">
        <v>124</v>
      </c>
      <c r="O38" s="2">
        <v>44526</v>
      </c>
      <c r="P38" s="5">
        <v>1928980</v>
      </c>
      <c r="Q38" s="3" t="s">
        <v>27</v>
      </c>
    </row>
    <row r="39" spans="2:17" x14ac:dyDescent="0.35">
      <c r="B39" s="3" t="str">
        <f>IFERROR($H$2&amp;"."&amp;TEXT(C39,"0000")&amp;"."&amp;VLOOKUP(D39,'Dados (Listas Suspensas)'!$H$3:$I$7,2,FALSE)&amp;"."&amp;VLOOKUP(G39,'Dados (Listas Suspensas)'!$B$3:$C$8,2,FALSE)&amp;"."&amp;VLOOKUP(H39,'Dados (Listas Suspensas)'!$D$3:$E$9,2,FALSE)&amp;"."&amp;VLOOKUP(I39,'Dados (Listas Suspensas)'!$F$3:$G$10,2,FALSE),"")</f>
        <v>2022.0034.03.03.02.02</v>
      </c>
      <c r="C39" s="3">
        <v>34</v>
      </c>
      <c r="D39" t="s">
        <v>132</v>
      </c>
      <c r="E39" t="s">
        <v>249</v>
      </c>
      <c r="F39" s="3" t="s">
        <v>250</v>
      </c>
      <c r="G39" t="s">
        <v>148</v>
      </c>
      <c r="H39" t="s">
        <v>169</v>
      </c>
      <c r="I39" t="s">
        <v>155</v>
      </c>
      <c r="J39" s="2">
        <v>44562</v>
      </c>
      <c r="K39" s="2">
        <v>44926</v>
      </c>
      <c r="L39" s="3">
        <v>350</v>
      </c>
      <c r="M39" s="3" t="s">
        <v>4610</v>
      </c>
      <c r="N39" s="3" t="s">
        <v>124</v>
      </c>
      <c r="O39" s="2">
        <v>44552</v>
      </c>
      <c r="P39" s="5">
        <v>1928992</v>
      </c>
      <c r="Q39" s="3" t="s">
        <v>27</v>
      </c>
    </row>
    <row r="40" spans="2:17" x14ac:dyDescent="0.35">
      <c r="B40" s="3" t="str">
        <f>IFERROR($H$2&amp;"."&amp;TEXT(C40,"0000")&amp;"."&amp;VLOOKUP(D40,'Dados (Listas Suspensas)'!$H$3:$I$7,2,FALSE)&amp;"."&amp;VLOOKUP(G40,'Dados (Listas Suspensas)'!$B$3:$C$8,2,FALSE)&amp;"."&amp;VLOOKUP(H40,'Dados (Listas Suspensas)'!$D$3:$E$9,2,FALSE)&amp;"."&amp;VLOOKUP(I40,'Dados (Listas Suspensas)'!$F$3:$G$10,2,FALSE),"")</f>
        <v>2022.0035.03.03.03.02</v>
      </c>
      <c r="C40" s="3">
        <v>35</v>
      </c>
      <c r="D40" t="s">
        <v>132</v>
      </c>
      <c r="E40" t="s">
        <v>249</v>
      </c>
      <c r="F40" s="3" t="s">
        <v>250</v>
      </c>
      <c r="G40" t="s">
        <v>148</v>
      </c>
      <c r="H40" t="s">
        <v>162</v>
      </c>
      <c r="I40" t="s">
        <v>155</v>
      </c>
      <c r="J40" s="2">
        <v>44562</v>
      </c>
      <c r="K40" s="2">
        <v>44926</v>
      </c>
      <c r="L40" s="3">
        <v>5</v>
      </c>
      <c r="M40" s="3" t="s">
        <v>1333</v>
      </c>
      <c r="N40" s="3" t="s">
        <v>124</v>
      </c>
      <c r="O40" s="2">
        <v>44552</v>
      </c>
      <c r="P40" s="5">
        <v>1929000</v>
      </c>
      <c r="Q40" s="3" t="s">
        <v>27</v>
      </c>
    </row>
    <row r="41" spans="2:17" x14ac:dyDescent="0.35">
      <c r="B41" s="3" t="str">
        <f>IFERROR($H$2&amp;"."&amp;TEXT(C41,"0000")&amp;"."&amp;VLOOKUP(D41,'Dados (Listas Suspensas)'!$H$3:$I$7,2,FALSE)&amp;"."&amp;VLOOKUP(G41,'Dados (Listas Suspensas)'!$B$3:$C$8,2,FALSE)&amp;"."&amp;VLOOKUP(H41,'Dados (Listas Suspensas)'!$D$3:$E$9,2,FALSE)&amp;"."&amp;VLOOKUP(I41,'Dados (Listas Suspensas)'!$F$3:$G$10,2,FALSE),"")</f>
        <v>2022.0036.03.03.03.02</v>
      </c>
      <c r="C41" s="3">
        <v>36</v>
      </c>
      <c r="D41" t="s">
        <v>132</v>
      </c>
      <c r="E41" t="s">
        <v>249</v>
      </c>
      <c r="F41" s="3" t="s">
        <v>250</v>
      </c>
      <c r="G41" t="s">
        <v>148</v>
      </c>
      <c r="H41" t="s">
        <v>162</v>
      </c>
      <c r="I41" t="s">
        <v>155</v>
      </c>
      <c r="J41" s="2">
        <v>44562</v>
      </c>
      <c r="K41" s="2">
        <v>44926</v>
      </c>
      <c r="L41" s="3">
        <v>5</v>
      </c>
      <c r="M41" s="3" t="s">
        <v>1311</v>
      </c>
      <c r="N41" s="3" t="s">
        <v>124</v>
      </c>
      <c r="O41" s="2">
        <v>44552</v>
      </c>
      <c r="P41" s="5">
        <v>1929006</v>
      </c>
      <c r="Q41" s="3" t="s">
        <v>27</v>
      </c>
    </row>
    <row r="42" spans="2:17" x14ac:dyDescent="0.35">
      <c r="B42" s="3" t="str">
        <f>IFERROR($H$2&amp;"."&amp;TEXT(C42,"0000")&amp;"."&amp;VLOOKUP(D42,'Dados (Listas Suspensas)'!$H$3:$I$7,2,FALSE)&amp;"."&amp;VLOOKUP(G42,'Dados (Listas Suspensas)'!$B$3:$C$8,2,FALSE)&amp;"."&amp;VLOOKUP(H42,'Dados (Listas Suspensas)'!$D$3:$E$9,2,FALSE)&amp;"."&amp;VLOOKUP(I42,'Dados (Listas Suspensas)'!$F$3:$G$10,2,FALSE),"")</f>
        <v>2022.0037.03.03.03.02</v>
      </c>
      <c r="C42" s="3">
        <v>37</v>
      </c>
      <c r="D42" t="s">
        <v>132</v>
      </c>
      <c r="E42" t="s">
        <v>249</v>
      </c>
      <c r="F42" s="3" t="s">
        <v>250</v>
      </c>
      <c r="G42" t="s">
        <v>148</v>
      </c>
      <c r="H42" t="s">
        <v>162</v>
      </c>
      <c r="I42" t="s">
        <v>155</v>
      </c>
      <c r="J42" s="2">
        <v>44562</v>
      </c>
      <c r="K42" s="2">
        <v>44926</v>
      </c>
      <c r="L42" s="3">
        <v>5</v>
      </c>
      <c r="M42" s="3" t="s">
        <v>1338</v>
      </c>
      <c r="N42" s="3" t="s">
        <v>124</v>
      </c>
      <c r="O42" s="2">
        <v>44552</v>
      </c>
      <c r="P42" s="5">
        <v>1929014</v>
      </c>
      <c r="Q42" s="3" t="s">
        <v>27</v>
      </c>
    </row>
    <row r="43" spans="2:17" x14ac:dyDescent="0.35">
      <c r="B43" s="3" t="str">
        <f>IFERROR($H$2&amp;"."&amp;TEXT(C43,"0000")&amp;"."&amp;VLOOKUP(D43,'Dados (Listas Suspensas)'!$H$3:$I$7,2,FALSE)&amp;"."&amp;VLOOKUP(G43,'Dados (Listas Suspensas)'!$B$3:$C$8,2,FALSE)&amp;"."&amp;VLOOKUP(H43,'Dados (Listas Suspensas)'!$D$3:$E$9,2,FALSE)&amp;"."&amp;VLOOKUP(I43,'Dados (Listas Suspensas)'!$F$3:$G$10,2,FALSE),"")</f>
        <v>2022.0038.03.03.03.02</v>
      </c>
      <c r="C43" s="3">
        <v>38</v>
      </c>
      <c r="D43" t="s">
        <v>132</v>
      </c>
      <c r="E43" t="s">
        <v>249</v>
      </c>
      <c r="F43" s="3" t="s">
        <v>250</v>
      </c>
      <c r="G43" t="s">
        <v>148</v>
      </c>
      <c r="H43" t="s">
        <v>162</v>
      </c>
      <c r="I43" t="s">
        <v>155</v>
      </c>
      <c r="J43" s="2">
        <v>44562</v>
      </c>
      <c r="K43" s="2">
        <v>44926</v>
      </c>
      <c r="L43" s="3">
        <v>335</v>
      </c>
      <c r="M43" s="3" t="s">
        <v>1329</v>
      </c>
      <c r="N43" s="3" t="s">
        <v>124</v>
      </c>
      <c r="O43" s="2">
        <v>44552</v>
      </c>
      <c r="P43" s="5">
        <v>1929018</v>
      </c>
      <c r="Q43" s="3" t="s">
        <v>27</v>
      </c>
    </row>
    <row r="44" spans="2:17" x14ac:dyDescent="0.35">
      <c r="B44" s="3" t="str">
        <f>IFERROR($H$2&amp;"."&amp;TEXT(C44,"0000")&amp;"."&amp;VLOOKUP(D44,'Dados (Listas Suspensas)'!$H$3:$I$7,2,FALSE)&amp;"."&amp;VLOOKUP(G44,'Dados (Listas Suspensas)'!$B$3:$C$8,2,FALSE)&amp;"."&amp;VLOOKUP(H44,'Dados (Listas Suspensas)'!$D$3:$E$9,2,FALSE)&amp;"."&amp;VLOOKUP(I44,'Dados (Listas Suspensas)'!$F$3:$G$10,2,FALSE),"")</f>
        <v>2022.0039.01.04.99.99</v>
      </c>
      <c r="C44" s="3">
        <v>39</v>
      </c>
      <c r="D44" t="s">
        <v>119</v>
      </c>
      <c r="E44" t="s">
        <v>230</v>
      </c>
      <c r="F44" s="3" t="s">
        <v>231</v>
      </c>
      <c r="G44" t="s">
        <v>187</v>
      </c>
      <c r="H44" t="s">
        <v>187</v>
      </c>
      <c r="I44" t="s">
        <v>188</v>
      </c>
      <c r="J44" s="2">
        <f>Tabela4[[#This Row],[Data de Assinatura]]</f>
        <v>44564</v>
      </c>
      <c r="K44" s="2">
        <v>44926</v>
      </c>
      <c r="L44" s="3" t="s">
        <v>188</v>
      </c>
      <c r="M44" s="3" t="s">
        <v>188</v>
      </c>
      <c r="N44" s="3" t="s">
        <v>124</v>
      </c>
      <c r="O44" s="2">
        <v>44564</v>
      </c>
      <c r="P44" s="5">
        <v>1891807</v>
      </c>
      <c r="Q44" s="23" t="s">
        <v>39</v>
      </c>
    </row>
    <row r="45" spans="2:17" x14ac:dyDescent="0.35">
      <c r="B45" s="3" t="str">
        <f>IFERROR($H$2&amp;"."&amp;TEXT(C45,"0000")&amp;"."&amp;VLOOKUP(D45,'Dados (Listas Suspensas)'!$H$3:$I$7,2,FALSE)&amp;"."&amp;VLOOKUP(G45,'Dados (Listas Suspensas)'!$B$3:$C$8,2,FALSE)&amp;"."&amp;VLOOKUP(H45,'Dados (Listas Suspensas)'!$D$3:$E$9,2,FALSE)&amp;"."&amp;VLOOKUP(I45,'Dados (Listas Suspensas)'!$F$3:$G$10,2,FALSE),"")</f>
        <v>2022.0040.01.03.02.02</v>
      </c>
      <c r="C45" s="3">
        <v>40</v>
      </c>
      <c r="D45" t="s">
        <v>119</v>
      </c>
      <c r="E45" t="s">
        <v>4611</v>
      </c>
      <c r="F45" s="3" t="s">
        <v>120</v>
      </c>
      <c r="G45" t="s">
        <v>148</v>
      </c>
      <c r="H45" t="s">
        <v>169</v>
      </c>
      <c r="I45" t="s">
        <v>155</v>
      </c>
      <c r="J45" s="2">
        <v>44562</v>
      </c>
      <c r="K45" s="2">
        <v>44926</v>
      </c>
      <c r="L45" s="7">
        <v>14000</v>
      </c>
      <c r="M45" s="3" t="s">
        <v>4612</v>
      </c>
      <c r="N45" s="3" t="s">
        <v>124</v>
      </c>
      <c r="O45" s="2">
        <v>44558</v>
      </c>
      <c r="P45" s="5">
        <v>1872787</v>
      </c>
      <c r="Q45" s="23" t="s">
        <v>36</v>
      </c>
    </row>
    <row r="46" spans="2:17" x14ac:dyDescent="0.35">
      <c r="B46" s="3" t="str">
        <f>IFERROR($H$2&amp;"."&amp;TEXT(C46,"0000")&amp;"."&amp;VLOOKUP(D46,'Dados (Listas Suspensas)'!$H$3:$I$7,2,FALSE)&amp;"."&amp;VLOOKUP(G46,'Dados (Listas Suspensas)'!$B$3:$C$8,2,FALSE)&amp;"."&amp;VLOOKUP(H46,'Dados (Listas Suspensas)'!$D$3:$E$9,2,FALSE)&amp;"."&amp;VLOOKUP(I46,'Dados (Listas Suspensas)'!$F$3:$G$10,2,FALSE),"")</f>
        <v>2022.0041.01.03.02.02</v>
      </c>
      <c r="C46" s="3">
        <v>41</v>
      </c>
      <c r="D46" t="s">
        <v>119</v>
      </c>
      <c r="E46" t="s">
        <v>4611</v>
      </c>
      <c r="F46" s="3" t="s">
        <v>120</v>
      </c>
      <c r="G46" t="s">
        <v>148</v>
      </c>
      <c r="H46" t="s">
        <v>169</v>
      </c>
      <c r="I46" t="s">
        <v>155</v>
      </c>
      <c r="J46" s="2">
        <v>44562</v>
      </c>
      <c r="K46" s="2">
        <v>44926</v>
      </c>
      <c r="L46" s="7">
        <v>5771</v>
      </c>
      <c r="M46" s="3" t="s">
        <v>4519</v>
      </c>
      <c r="N46" s="3" t="s">
        <v>124</v>
      </c>
      <c r="O46" s="2">
        <v>44558</v>
      </c>
      <c r="P46" s="5">
        <v>1872788</v>
      </c>
      <c r="Q46" s="23" t="s">
        <v>36</v>
      </c>
    </row>
    <row r="47" spans="2:17" x14ac:dyDescent="0.35">
      <c r="B47" s="3" t="str">
        <f>IFERROR($H$2&amp;"."&amp;TEXT(C47,"0000")&amp;"."&amp;VLOOKUP(D47,'Dados (Listas Suspensas)'!$H$3:$I$7,2,FALSE)&amp;"."&amp;VLOOKUP(G47,'Dados (Listas Suspensas)'!$B$3:$C$8,2,FALSE)&amp;"."&amp;VLOOKUP(H47,'Dados (Listas Suspensas)'!$D$3:$E$9,2,FALSE)&amp;"."&amp;VLOOKUP(I47,'Dados (Listas Suspensas)'!$F$3:$G$10,2,FALSE),"")</f>
        <v>2022.0042.01.03.03.02</v>
      </c>
      <c r="C47" s="3">
        <v>42</v>
      </c>
      <c r="D47" t="s">
        <v>119</v>
      </c>
      <c r="E47" t="s">
        <v>4611</v>
      </c>
      <c r="F47" s="3" t="s">
        <v>120</v>
      </c>
      <c r="G47" t="s">
        <v>148</v>
      </c>
      <c r="H47" t="s">
        <v>162</v>
      </c>
      <c r="I47" t="s">
        <v>155</v>
      </c>
      <c r="J47" s="2">
        <v>44562</v>
      </c>
      <c r="K47" s="2">
        <v>44926</v>
      </c>
      <c r="L47" s="7">
        <v>1728</v>
      </c>
      <c r="M47" s="3" t="s">
        <v>1362</v>
      </c>
      <c r="N47" s="3" t="s">
        <v>124</v>
      </c>
      <c r="O47" s="2">
        <v>44558</v>
      </c>
      <c r="P47" s="5">
        <v>1872789</v>
      </c>
      <c r="Q47" s="23" t="s">
        <v>36</v>
      </c>
    </row>
    <row r="48" spans="2:17" x14ac:dyDescent="0.35">
      <c r="B48" s="3" t="str">
        <f>IFERROR($H$2&amp;"."&amp;TEXT(C48,"0000")&amp;"."&amp;VLOOKUP(D48,'Dados (Listas Suspensas)'!$H$3:$I$7,2,FALSE)&amp;"."&amp;VLOOKUP(G48,'Dados (Listas Suspensas)'!$B$3:$C$8,2,FALSE)&amp;"."&amp;VLOOKUP(H48,'Dados (Listas Suspensas)'!$D$3:$E$9,2,FALSE)&amp;"."&amp;VLOOKUP(I48,'Dados (Listas Suspensas)'!$F$3:$G$10,2,FALSE),"")</f>
        <v>2022.0043.01.03.03.02</v>
      </c>
      <c r="C48" s="3">
        <v>43</v>
      </c>
      <c r="D48" t="s">
        <v>119</v>
      </c>
      <c r="E48" t="s">
        <v>4611</v>
      </c>
      <c r="F48" s="3" t="s">
        <v>120</v>
      </c>
      <c r="G48" t="s">
        <v>148</v>
      </c>
      <c r="H48" t="s">
        <v>162</v>
      </c>
      <c r="I48" t="s">
        <v>155</v>
      </c>
      <c r="J48" s="2">
        <v>44562</v>
      </c>
      <c r="K48" s="2">
        <v>44926</v>
      </c>
      <c r="L48" s="7">
        <v>1343</v>
      </c>
      <c r="M48" s="3" t="s">
        <v>1293</v>
      </c>
      <c r="N48" s="3" t="s">
        <v>124</v>
      </c>
      <c r="O48" s="2">
        <v>44558</v>
      </c>
      <c r="P48" s="5">
        <v>1872790</v>
      </c>
      <c r="Q48" s="23" t="s">
        <v>36</v>
      </c>
    </row>
    <row r="49" spans="2:17" x14ac:dyDescent="0.35">
      <c r="B49" s="3" t="str">
        <f>IFERROR($H$2&amp;"."&amp;TEXT(C49,"0000")&amp;"."&amp;VLOOKUP(D49,'Dados (Listas Suspensas)'!$H$3:$I$7,2,FALSE)&amp;"."&amp;VLOOKUP(G49,'Dados (Listas Suspensas)'!$B$3:$C$8,2,FALSE)&amp;"."&amp;VLOOKUP(H49,'Dados (Listas Suspensas)'!$D$3:$E$9,2,FALSE)&amp;"."&amp;VLOOKUP(I49,'Dados (Listas Suspensas)'!$F$3:$G$10,2,FALSE),"")</f>
        <v>2022.0044.01.03.03.02</v>
      </c>
      <c r="C49" s="3">
        <v>44</v>
      </c>
      <c r="D49" t="s">
        <v>119</v>
      </c>
      <c r="E49" t="s">
        <v>4611</v>
      </c>
      <c r="F49" s="3" t="s">
        <v>120</v>
      </c>
      <c r="G49" t="s">
        <v>148</v>
      </c>
      <c r="H49" t="s">
        <v>162</v>
      </c>
      <c r="I49" t="s">
        <v>155</v>
      </c>
      <c r="J49" s="2">
        <v>44562</v>
      </c>
      <c r="K49" s="2">
        <v>44926</v>
      </c>
      <c r="L49" s="7">
        <v>826</v>
      </c>
      <c r="M49" s="3" t="s">
        <v>1283</v>
      </c>
      <c r="N49" s="3" t="s">
        <v>124</v>
      </c>
      <c r="O49" s="2">
        <v>44558</v>
      </c>
      <c r="P49" s="5">
        <v>1872791</v>
      </c>
      <c r="Q49" s="23" t="s">
        <v>36</v>
      </c>
    </row>
    <row r="50" spans="2:17" x14ac:dyDescent="0.35">
      <c r="B50" s="3" t="str">
        <f>IFERROR($H$2&amp;"."&amp;TEXT(C50,"0000")&amp;"."&amp;VLOOKUP(D50,'Dados (Listas Suspensas)'!$H$3:$I$7,2,FALSE)&amp;"."&amp;VLOOKUP(G50,'Dados (Listas Suspensas)'!$B$3:$C$8,2,FALSE)&amp;"."&amp;VLOOKUP(H50,'Dados (Listas Suspensas)'!$D$3:$E$9,2,FALSE)&amp;"."&amp;VLOOKUP(I50,'Dados (Listas Suspensas)'!$F$3:$G$10,2,FALSE),"")</f>
        <v>2022.0045.01.03.03.02</v>
      </c>
      <c r="C50" s="3">
        <v>45</v>
      </c>
      <c r="D50" t="s">
        <v>119</v>
      </c>
      <c r="E50" t="s">
        <v>4611</v>
      </c>
      <c r="F50" s="3" t="s">
        <v>120</v>
      </c>
      <c r="G50" t="s">
        <v>148</v>
      </c>
      <c r="H50" t="s">
        <v>162</v>
      </c>
      <c r="I50" t="s">
        <v>155</v>
      </c>
      <c r="J50" s="2">
        <v>44562</v>
      </c>
      <c r="K50" s="2">
        <v>44926</v>
      </c>
      <c r="L50" s="7">
        <v>925</v>
      </c>
      <c r="M50" s="3" t="s">
        <v>1281</v>
      </c>
      <c r="N50" s="3" t="s">
        <v>124</v>
      </c>
      <c r="O50" s="2">
        <v>44558</v>
      </c>
      <c r="P50" s="5">
        <v>1872792</v>
      </c>
      <c r="Q50" s="23" t="s">
        <v>36</v>
      </c>
    </row>
    <row r="51" spans="2:17" x14ac:dyDescent="0.35">
      <c r="B51" s="3" t="str">
        <f>IFERROR($H$2&amp;"."&amp;TEXT(C51,"0000")&amp;"."&amp;VLOOKUP(D51,'Dados (Listas Suspensas)'!$H$3:$I$7,2,FALSE)&amp;"."&amp;VLOOKUP(G51,'Dados (Listas Suspensas)'!$B$3:$C$8,2,FALSE)&amp;"."&amp;VLOOKUP(H51,'Dados (Listas Suspensas)'!$D$3:$E$9,2,FALSE)&amp;"."&amp;VLOOKUP(I51,'Dados (Listas Suspensas)'!$F$3:$G$10,2,FALSE),"")</f>
        <v>2022.0046.01.03.03.02</v>
      </c>
      <c r="C51" s="3">
        <v>46</v>
      </c>
      <c r="D51" t="s">
        <v>119</v>
      </c>
      <c r="E51" t="s">
        <v>4611</v>
      </c>
      <c r="F51" s="3" t="s">
        <v>120</v>
      </c>
      <c r="G51" t="s">
        <v>148</v>
      </c>
      <c r="H51" t="s">
        <v>162</v>
      </c>
      <c r="I51" t="s">
        <v>155</v>
      </c>
      <c r="J51" s="2">
        <v>44562</v>
      </c>
      <c r="K51" s="2">
        <v>44926</v>
      </c>
      <c r="L51" s="7">
        <v>11958</v>
      </c>
      <c r="M51" s="3" t="s">
        <v>1278</v>
      </c>
      <c r="N51" s="3" t="s">
        <v>124</v>
      </c>
      <c r="O51" s="2">
        <v>44558</v>
      </c>
      <c r="P51" s="5">
        <v>1872793</v>
      </c>
      <c r="Q51" s="23" t="s">
        <v>36</v>
      </c>
    </row>
    <row r="52" spans="2:17" x14ac:dyDescent="0.35">
      <c r="B52" s="3" t="str">
        <f>IFERROR($H$2&amp;"."&amp;TEXT(C52,"0000")&amp;"."&amp;VLOOKUP(D52,'Dados (Listas Suspensas)'!$H$3:$I$7,2,FALSE)&amp;"."&amp;VLOOKUP(G52,'Dados (Listas Suspensas)'!$B$3:$C$8,2,FALSE)&amp;"."&amp;VLOOKUP(H52,'Dados (Listas Suspensas)'!$D$3:$E$9,2,FALSE)&amp;"."&amp;VLOOKUP(I52,'Dados (Listas Suspensas)'!$F$3:$G$10,2,FALSE),"")</f>
        <v>2022.0047.01.03.03.02</v>
      </c>
      <c r="C52" s="3">
        <v>47</v>
      </c>
      <c r="D52" t="s">
        <v>119</v>
      </c>
      <c r="E52" t="s">
        <v>4611</v>
      </c>
      <c r="F52" s="3" t="s">
        <v>120</v>
      </c>
      <c r="G52" t="s">
        <v>148</v>
      </c>
      <c r="H52" t="s">
        <v>162</v>
      </c>
      <c r="I52" t="s">
        <v>155</v>
      </c>
      <c r="J52" s="2">
        <v>44562</v>
      </c>
      <c r="K52" s="2">
        <v>44926</v>
      </c>
      <c r="L52" s="7">
        <v>950</v>
      </c>
      <c r="M52" s="3" t="s">
        <v>1298</v>
      </c>
      <c r="N52" s="3" t="s">
        <v>124</v>
      </c>
      <c r="O52" s="2">
        <v>44558</v>
      </c>
      <c r="P52" s="5">
        <v>1872794</v>
      </c>
      <c r="Q52" s="23" t="s">
        <v>36</v>
      </c>
    </row>
    <row r="53" spans="2:17" x14ac:dyDescent="0.35">
      <c r="B53" s="3" t="str">
        <f>IFERROR($H$2&amp;"."&amp;TEXT(C53,"0000")&amp;"."&amp;VLOOKUP(D53,'Dados (Listas Suspensas)'!$H$3:$I$7,2,FALSE)&amp;"."&amp;VLOOKUP(G53,'Dados (Listas Suspensas)'!$B$3:$C$8,2,FALSE)&amp;"."&amp;VLOOKUP(H53,'Dados (Listas Suspensas)'!$D$3:$E$9,2,FALSE)&amp;"."&amp;VLOOKUP(I53,'Dados (Listas Suspensas)'!$F$3:$G$10,2,FALSE),"")</f>
        <v>2022.0048.01.03.02.05</v>
      </c>
      <c r="C53" s="3">
        <v>48</v>
      </c>
      <c r="D53" t="s">
        <v>119</v>
      </c>
      <c r="E53" t="s">
        <v>230</v>
      </c>
      <c r="F53" s="3" t="s">
        <v>231</v>
      </c>
      <c r="G53" t="s">
        <v>148</v>
      </c>
      <c r="H53" t="s">
        <v>169</v>
      </c>
      <c r="I53" t="s">
        <v>254</v>
      </c>
      <c r="J53" s="2">
        <v>44565</v>
      </c>
      <c r="K53" s="2">
        <v>44565</v>
      </c>
      <c r="L53" s="7">
        <v>600</v>
      </c>
      <c r="M53" s="3" t="s">
        <v>4612</v>
      </c>
      <c r="N53" s="3" t="s">
        <v>124</v>
      </c>
      <c r="O53" s="2">
        <v>44564</v>
      </c>
      <c r="P53" s="5">
        <v>1938953</v>
      </c>
      <c r="Q53" s="23" t="s">
        <v>39</v>
      </c>
    </row>
    <row r="54" spans="2:17" x14ac:dyDescent="0.35">
      <c r="B54" s="3" t="str">
        <f>IFERROR($H$2&amp;"."&amp;TEXT(C54,"0000")&amp;"."&amp;VLOOKUP(D54,'Dados (Listas Suspensas)'!$H$3:$I$7,2,FALSE)&amp;"."&amp;VLOOKUP(G54,'Dados (Listas Suspensas)'!$B$3:$C$8,2,FALSE)&amp;"."&amp;VLOOKUP(H54,'Dados (Listas Suspensas)'!$D$3:$E$9,2,FALSE)&amp;"."&amp;VLOOKUP(I54,'Dados (Listas Suspensas)'!$F$3:$G$10,2,FALSE),"")</f>
        <v>2022.0049.01.03.03.05</v>
      </c>
      <c r="C54" s="3">
        <v>49</v>
      </c>
      <c r="D54" t="s">
        <v>119</v>
      </c>
      <c r="E54" t="s">
        <v>230</v>
      </c>
      <c r="F54" s="3" t="s">
        <v>231</v>
      </c>
      <c r="G54" t="s">
        <v>148</v>
      </c>
      <c r="H54" t="s">
        <v>162</v>
      </c>
      <c r="I54" t="s">
        <v>254</v>
      </c>
      <c r="J54" s="2">
        <v>44565</v>
      </c>
      <c r="K54" s="2">
        <v>44565</v>
      </c>
      <c r="L54" s="7">
        <v>600</v>
      </c>
      <c r="M54" s="3" t="s">
        <v>1285</v>
      </c>
      <c r="N54" s="3" t="s">
        <v>124</v>
      </c>
      <c r="O54" s="2">
        <v>44564</v>
      </c>
      <c r="P54" s="5">
        <v>1938957</v>
      </c>
      <c r="Q54" s="23" t="s">
        <v>39</v>
      </c>
    </row>
    <row r="55" spans="2:17" x14ac:dyDescent="0.35">
      <c r="B55" s="3" t="str">
        <f>IFERROR($H$2&amp;"."&amp;TEXT(C55,"0000")&amp;"."&amp;VLOOKUP(D55,'Dados (Listas Suspensas)'!$H$3:$I$7,2,FALSE)&amp;"."&amp;VLOOKUP(G55,'Dados (Listas Suspensas)'!$B$3:$C$8,2,FALSE)&amp;"."&amp;VLOOKUP(H55,'Dados (Listas Suspensas)'!$D$3:$E$9,2,FALSE)&amp;"."&amp;VLOOKUP(I55,'Dados (Listas Suspensas)'!$F$3:$G$10,2,FALSE),"")</f>
        <v>2022.0050.01.03.02.05</v>
      </c>
      <c r="C55" s="3">
        <v>50</v>
      </c>
      <c r="D55" t="s">
        <v>119</v>
      </c>
      <c r="E55" t="s">
        <v>230</v>
      </c>
      <c r="F55" s="3" t="s">
        <v>231</v>
      </c>
      <c r="G55" t="s">
        <v>148</v>
      </c>
      <c r="H55" t="s">
        <v>169</v>
      </c>
      <c r="I55" t="s">
        <v>254</v>
      </c>
      <c r="J55" s="2">
        <v>44566</v>
      </c>
      <c r="K55" s="2">
        <v>44566</v>
      </c>
      <c r="L55" s="7">
        <v>746</v>
      </c>
      <c r="M55" s="3" t="s">
        <v>4612</v>
      </c>
      <c r="N55" s="3" t="s">
        <v>124</v>
      </c>
      <c r="O55" s="2">
        <v>44565</v>
      </c>
      <c r="P55" s="5">
        <v>1939030</v>
      </c>
      <c r="Q55" s="23" t="s">
        <v>39</v>
      </c>
    </row>
    <row r="56" spans="2:17" x14ac:dyDescent="0.35">
      <c r="B56" s="3" t="str">
        <f>IFERROR($H$2&amp;"."&amp;TEXT(C56,"0000")&amp;"."&amp;VLOOKUP(D56,'Dados (Listas Suspensas)'!$H$3:$I$7,2,FALSE)&amp;"."&amp;VLOOKUP(G56,'Dados (Listas Suspensas)'!$B$3:$C$8,2,FALSE)&amp;"."&amp;VLOOKUP(H56,'Dados (Listas Suspensas)'!$D$3:$E$9,2,FALSE)&amp;"."&amp;VLOOKUP(I56,'Dados (Listas Suspensas)'!$F$3:$G$10,2,FALSE),"")</f>
        <v>2022.0051.01.03.03.05</v>
      </c>
      <c r="C56" s="3">
        <v>51</v>
      </c>
      <c r="D56" t="s">
        <v>119</v>
      </c>
      <c r="E56" t="s">
        <v>230</v>
      </c>
      <c r="F56" s="3" t="s">
        <v>231</v>
      </c>
      <c r="G56" t="s">
        <v>148</v>
      </c>
      <c r="H56" t="s">
        <v>162</v>
      </c>
      <c r="I56" t="s">
        <v>254</v>
      </c>
      <c r="J56" s="2">
        <v>44566</v>
      </c>
      <c r="K56" s="2">
        <v>44566</v>
      </c>
      <c r="L56" s="7">
        <v>746</v>
      </c>
      <c r="M56" s="3" t="s">
        <v>1285</v>
      </c>
      <c r="N56" s="3" t="s">
        <v>124</v>
      </c>
      <c r="O56" s="2">
        <v>44565</v>
      </c>
      <c r="P56" s="5">
        <v>1939033</v>
      </c>
      <c r="Q56" s="23" t="s">
        <v>39</v>
      </c>
    </row>
    <row r="57" spans="2:17" x14ac:dyDescent="0.35">
      <c r="B57" s="3" t="str">
        <f>IFERROR($H$2&amp;"."&amp;TEXT(C57,"0000")&amp;"."&amp;VLOOKUP(D57,'Dados (Listas Suspensas)'!$H$3:$I$7,2,FALSE)&amp;"."&amp;VLOOKUP(G57,'Dados (Listas Suspensas)'!$B$3:$C$8,2,FALSE)&amp;"."&amp;VLOOKUP(H57,'Dados (Listas Suspensas)'!$D$3:$E$9,2,FALSE)&amp;"."&amp;VLOOKUP(I57,'Dados (Listas Suspensas)'!$F$3:$G$10,2,FALSE),"")</f>
        <v>2022.0052.01.03.02.05</v>
      </c>
      <c r="C57" s="3">
        <v>52</v>
      </c>
      <c r="D57" t="s">
        <v>119</v>
      </c>
      <c r="E57" t="s">
        <v>230</v>
      </c>
      <c r="F57" s="3" t="s">
        <v>231</v>
      </c>
      <c r="G57" t="s">
        <v>148</v>
      </c>
      <c r="H57" t="s">
        <v>169</v>
      </c>
      <c r="I57" t="s">
        <v>254</v>
      </c>
      <c r="J57" s="2">
        <v>44567</v>
      </c>
      <c r="K57" s="2">
        <v>44567</v>
      </c>
      <c r="L57" s="7">
        <v>300</v>
      </c>
      <c r="M57" s="3" t="s">
        <v>4612</v>
      </c>
      <c r="N57" s="3" t="s">
        <v>124</v>
      </c>
      <c r="O57" s="2">
        <v>44566</v>
      </c>
      <c r="P57" s="5">
        <v>1939036</v>
      </c>
      <c r="Q57" s="23" t="s">
        <v>39</v>
      </c>
    </row>
    <row r="58" spans="2:17" x14ac:dyDescent="0.35">
      <c r="B58" s="3" t="str">
        <f>IFERROR($H$2&amp;"."&amp;TEXT(C58,"0000")&amp;"."&amp;VLOOKUP(D58,'Dados (Listas Suspensas)'!$H$3:$I$7,2,FALSE)&amp;"."&amp;VLOOKUP(G58,'Dados (Listas Suspensas)'!$B$3:$C$8,2,FALSE)&amp;"."&amp;VLOOKUP(H58,'Dados (Listas Suspensas)'!$D$3:$E$9,2,FALSE)&amp;"."&amp;VLOOKUP(I58,'Dados (Listas Suspensas)'!$F$3:$G$10,2,FALSE),"")</f>
        <v>2022.0053.01.03.03.05</v>
      </c>
      <c r="C58" s="3">
        <v>53</v>
      </c>
      <c r="D58" t="s">
        <v>119</v>
      </c>
      <c r="E58" t="s">
        <v>230</v>
      </c>
      <c r="F58" s="3" t="s">
        <v>231</v>
      </c>
      <c r="G58" t="s">
        <v>148</v>
      </c>
      <c r="H58" t="s">
        <v>162</v>
      </c>
      <c r="I58" t="s">
        <v>254</v>
      </c>
      <c r="J58" s="2">
        <v>44567</v>
      </c>
      <c r="K58" s="2">
        <v>44567</v>
      </c>
      <c r="L58" s="7">
        <v>300</v>
      </c>
      <c r="M58" s="3" t="s">
        <v>1285</v>
      </c>
      <c r="N58" s="3" t="s">
        <v>124</v>
      </c>
      <c r="O58" s="2">
        <v>44566</v>
      </c>
      <c r="P58" s="5">
        <v>1939039</v>
      </c>
      <c r="Q58" s="23" t="s">
        <v>39</v>
      </c>
    </row>
    <row r="59" spans="2:17" x14ac:dyDescent="0.35">
      <c r="B59" s="3" t="str">
        <f>IFERROR($H$2&amp;"."&amp;TEXT(C59,"0000")&amp;"."&amp;VLOOKUP(D59,'Dados (Listas Suspensas)'!$H$3:$I$7,2,FALSE)&amp;"."&amp;VLOOKUP(G59,'Dados (Listas Suspensas)'!$B$3:$C$8,2,FALSE)&amp;"."&amp;VLOOKUP(H59,'Dados (Listas Suspensas)'!$D$3:$E$9,2,FALSE)&amp;"."&amp;VLOOKUP(I59,'Dados (Listas Suspensas)'!$F$3:$G$10,2,FALSE),"")</f>
        <v>2022.0054.01.03.02.05</v>
      </c>
      <c r="C59" s="3">
        <v>54</v>
      </c>
      <c r="D59" t="s">
        <v>119</v>
      </c>
      <c r="E59" t="s">
        <v>230</v>
      </c>
      <c r="F59" s="3" t="s">
        <v>231</v>
      </c>
      <c r="G59" t="s">
        <v>148</v>
      </c>
      <c r="H59" t="s">
        <v>169</v>
      </c>
      <c r="I59" t="s">
        <v>254</v>
      </c>
      <c r="J59" s="2">
        <v>44568</v>
      </c>
      <c r="K59" s="2">
        <v>44568</v>
      </c>
      <c r="L59" s="7">
        <v>300</v>
      </c>
      <c r="M59" s="3" t="s">
        <v>4612</v>
      </c>
      <c r="N59" s="3" t="s">
        <v>124</v>
      </c>
      <c r="O59" s="2">
        <v>44567</v>
      </c>
      <c r="P59" s="5">
        <v>1939043</v>
      </c>
      <c r="Q59" s="23" t="s">
        <v>39</v>
      </c>
    </row>
    <row r="60" spans="2:17" x14ac:dyDescent="0.35">
      <c r="B60" s="3" t="str">
        <f>IFERROR($H$2&amp;"."&amp;TEXT(C60,"0000")&amp;"."&amp;VLOOKUP(D60,'Dados (Listas Suspensas)'!$H$3:$I$7,2,FALSE)&amp;"."&amp;VLOOKUP(G60,'Dados (Listas Suspensas)'!$B$3:$C$8,2,FALSE)&amp;"."&amp;VLOOKUP(H60,'Dados (Listas Suspensas)'!$D$3:$E$9,2,FALSE)&amp;"."&amp;VLOOKUP(I60,'Dados (Listas Suspensas)'!$F$3:$G$10,2,FALSE),"")</f>
        <v>2022.0055.01.03.03.05</v>
      </c>
      <c r="C60" s="3">
        <v>55</v>
      </c>
      <c r="D60" t="s">
        <v>119</v>
      </c>
      <c r="E60" t="s">
        <v>230</v>
      </c>
      <c r="F60" s="3" t="s">
        <v>231</v>
      </c>
      <c r="G60" t="s">
        <v>148</v>
      </c>
      <c r="H60" t="s">
        <v>162</v>
      </c>
      <c r="I60" t="s">
        <v>254</v>
      </c>
      <c r="J60" s="2">
        <v>44568</v>
      </c>
      <c r="K60" s="2">
        <v>44568</v>
      </c>
      <c r="L60" s="7">
        <v>300</v>
      </c>
      <c r="M60" s="3" t="s">
        <v>1285</v>
      </c>
      <c r="N60" s="3" t="s">
        <v>124</v>
      </c>
      <c r="O60" s="2">
        <v>44567</v>
      </c>
      <c r="P60" s="5">
        <v>1939044</v>
      </c>
      <c r="Q60" s="23" t="s">
        <v>39</v>
      </c>
    </row>
    <row r="61" spans="2:17" x14ac:dyDescent="0.35">
      <c r="B61" s="3" t="str">
        <f>IFERROR($H$2&amp;"."&amp;TEXT(C61,"0000")&amp;"."&amp;VLOOKUP(D61,'Dados (Listas Suspensas)'!$H$3:$I$7,2,FALSE)&amp;"."&amp;VLOOKUP(G61,'Dados (Listas Suspensas)'!$B$3:$C$8,2,FALSE)&amp;"."&amp;VLOOKUP(H61,'Dados (Listas Suspensas)'!$D$3:$E$9,2,FALSE)&amp;"."&amp;VLOOKUP(I61,'Dados (Listas Suspensas)'!$F$3:$G$10,2,FALSE),"")</f>
        <v>2022.0056.01.03.02.05</v>
      </c>
      <c r="C61" s="3">
        <v>56</v>
      </c>
      <c r="D61" t="s">
        <v>119</v>
      </c>
      <c r="E61" t="s">
        <v>230</v>
      </c>
      <c r="F61" s="3" t="s">
        <v>231</v>
      </c>
      <c r="G61" t="s">
        <v>148</v>
      </c>
      <c r="H61" t="s">
        <v>169</v>
      </c>
      <c r="I61" t="s">
        <v>254</v>
      </c>
      <c r="J61" s="2">
        <v>44569</v>
      </c>
      <c r="K61" s="2">
        <v>44569</v>
      </c>
      <c r="L61" s="7">
        <v>300</v>
      </c>
      <c r="M61" s="3" t="s">
        <v>4612</v>
      </c>
      <c r="N61" s="3" t="s">
        <v>124</v>
      </c>
      <c r="O61" s="2">
        <v>44568</v>
      </c>
      <c r="P61" s="5">
        <v>1939047</v>
      </c>
      <c r="Q61" s="23" t="s">
        <v>39</v>
      </c>
    </row>
    <row r="62" spans="2:17" x14ac:dyDescent="0.35">
      <c r="B62" s="3" t="str">
        <f>IFERROR($H$2&amp;"."&amp;TEXT(C62,"0000")&amp;"."&amp;VLOOKUP(D62,'Dados (Listas Suspensas)'!$H$3:$I$7,2,FALSE)&amp;"."&amp;VLOOKUP(G62,'Dados (Listas Suspensas)'!$B$3:$C$8,2,FALSE)&amp;"."&amp;VLOOKUP(H62,'Dados (Listas Suspensas)'!$D$3:$E$9,2,FALSE)&amp;"."&amp;VLOOKUP(I62,'Dados (Listas Suspensas)'!$F$3:$G$10,2,FALSE),"")</f>
        <v>2022.0057.01.03.03.05</v>
      </c>
      <c r="C62" s="3">
        <v>57</v>
      </c>
      <c r="D62" t="s">
        <v>119</v>
      </c>
      <c r="E62" t="s">
        <v>230</v>
      </c>
      <c r="F62" s="3" t="s">
        <v>231</v>
      </c>
      <c r="G62" t="s">
        <v>148</v>
      </c>
      <c r="H62" t="s">
        <v>162</v>
      </c>
      <c r="I62" t="s">
        <v>254</v>
      </c>
      <c r="J62" s="2">
        <v>44569</v>
      </c>
      <c r="K62" s="2">
        <v>44569</v>
      </c>
      <c r="L62" s="7">
        <v>300</v>
      </c>
      <c r="M62" s="3" t="s">
        <v>1285</v>
      </c>
      <c r="N62" s="3" t="s">
        <v>124</v>
      </c>
      <c r="O62" s="2">
        <v>44568</v>
      </c>
      <c r="P62" s="5">
        <v>1939049</v>
      </c>
      <c r="Q62" s="23" t="s">
        <v>39</v>
      </c>
    </row>
    <row r="63" spans="2:17" x14ac:dyDescent="0.35">
      <c r="B63" s="3" t="str">
        <f>IFERROR($H$2&amp;"."&amp;TEXT(C63,"0000")&amp;"."&amp;VLOOKUP(D63,'Dados (Listas Suspensas)'!$H$3:$I$7,2,FALSE)&amp;"."&amp;VLOOKUP(G63,'Dados (Listas Suspensas)'!$B$3:$C$8,2,FALSE)&amp;"."&amp;VLOOKUP(H63,'Dados (Listas Suspensas)'!$D$3:$E$9,2,FALSE)&amp;"."&amp;VLOOKUP(I63,'Dados (Listas Suspensas)'!$F$3:$G$10,2,FALSE),"")</f>
        <v>2022.0058.01.03.02.05</v>
      </c>
      <c r="C63" s="3">
        <v>58</v>
      </c>
      <c r="D63" t="s">
        <v>119</v>
      </c>
      <c r="E63" t="s">
        <v>230</v>
      </c>
      <c r="F63" s="3" t="s">
        <v>231</v>
      </c>
      <c r="G63" t="s">
        <v>148</v>
      </c>
      <c r="H63" t="s">
        <v>169</v>
      </c>
      <c r="I63" t="s">
        <v>254</v>
      </c>
      <c r="J63" s="2">
        <v>44570</v>
      </c>
      <c r="K63" s="2">
        <v>44570</v>
      </c>
      <c r="L63" s="7">
        <v>300</v>
      </c>
      <c r="M63" s="3" t="s">
        <v>4612</v>
      </c>
      <c r="N63" s="3" t="s">
        <v>124</v>
      </c>
      <c r="O63" s="2">
        <v>44569</v>
      </c>
      <c r="P63" s="5">
        <v>1939051</v>
      </c>
      <c r="Q63" s="23" t="s">
        <v>39</v>
      </c>
    </row>
    <row r="64" spans="2:17" x14ac:dyDescent="0.35">
      <c r="B64" s="3" t="str">
        <f>IFERROR($H$2&amp;"."&amp;TEXT(C64,"0000")&amp;"."&amp;VLOOKUP(D64,'Dados (Listas Suspensas)'!$H$3:$I$7,2,FALSE)&amp;"."&amp;VLOOKUP(G64,'Dados (Listas Suspensas)'!$B$3:$C$8,2,FALSE)&amp;"."&amp;VLOOKUP(H64,'Dados (Listas Suspensas)'!$D$3:$E$9,2,FALSE)&amp;"."&amp;VLOOKUP(I64,'Dados (Listas Suspensas)'!$F$3:$G$10,2,FALSE),"")</f>
        <v>2022.0059.01.03.03.05</v>
      </c>
      <c r="C64" s="3">
        <v>59</v>
      </c>
      <c r="D64" t="s">
        <v>119</v>
      </c>
      <c r="E64" t="s">
        <v>230</v>
      </c>
      <c r="F64" s="3" t="s">
        <v>231</v>
      </c>
      <c r="G64" t="s">
        <v>148</v>
      </c>
      <c r="H64" t="s">
        <v>162</v>
      </c>
      <c r="I64" t="s">
        <v>254</v>
      </c>
      <c r="J64" s="2">
        <v>44570</v>
      </c>
      <c r="K64" s="2">
        <v>44570</v>
      </c>
      <c r="L64" s="7">
        <v>300</v>
      </c>
      <c r="M64" s="3" t="s">
        <v>1285</v>
      </c>
      <c r="N64" s="3" t="s">
        <v>124</v>
      </c>
      <c r="O64" s="2">
        <v>44569</v>
      </c>
      <c r="P64" s="5">
        <v>1939072</v>
      </c>
      <c r="Q64" s="23" t="s">
        <v>39</v>
      </c>
    </row>
    <row r="65" spans="1:17" x14ac:dyDescent="0.35">
      <c r="B65" s="3" t="str">
        <f>IFERROR($H$2&amp;"."&amp;TEXT(C65,"0000")&amp;"."&amp;VLOOKUP(D65,'Dados (Listas Suspensas)'!$H$3:$I$7,2,FALSE)&amp;"."&amp;VLOOKUP(G65,'Dados (Listas Suspensas)'!$B$3:$C$8,2,FALSE)&amp;"."&amp;VLOOKUP(H65,'Dados (Listas Suspensas)'!$D$3:$E$9,2,FALSE)&amp;"."&amp;VLOOKUP(I65,'Dados (Listas Suspensas)'!$F$3:$G$10,2,FALSE),"")</f>
        <v>2022.0060.01.03.02.05</v>
      </c>
      <c r="C65" s="3">
        <v>60</v>
      </c>
      <c r="D65" t="s">
        <v>119</v>
      </c>
      <c r="E65" t="s">
        <v>230</v>
      </c>
      <c r="F65" s="3" t="s">
        <v>231</v>
      </c>
      <c r="G65" t="s">
        <v>148</v>
      </c>
      <c r="H65" t="s">
        <v>169</v>
      </c>
      <c r="I65" t="s">
        <v>254</v>
      </c>
      <c r="J65" s="2">
        <v>44571</v>
      </c>
      <c r="K65" s="2">
        <v>44571</v>
      </c>
      <c r="L65" s="7">
        <v>350</v>
      </c>
      <c r="M65" s="3" t="s">
        <v>4612</v>
      </c>
      <c r="N65" s="3" t="s">
        <v>124</v>
      </c>
      <c r="O65" s="2">
        <v>44570</v>
      </c>
      <c r="P65" s="5">
        <v>1939075</v>
      </c>
      <c r="Q65" s="23" t="s">
        <v>39</v>
      </c>
    </row>
    <row r="66" spans="1:17" ht="14.25" customHeight="1" x14ac:dyDescent="0.35">
      <c r="B66" s="3" t="str">
        <f>IFERROR($H$2&amp;"."&amp;TEXT(C66,"0000")&amp;"."&amp;VLOOKUP(D66,'Dados (Listas Suspensas)'!$H$3:$I$7,2,FALSE)&amp;"."&amp;VLOOKUP(G66,'Dados (Listas Suspensas)'!$B$3:$C$8,2,FALSE)&amp;"."&amp;VLOOKUP(H66,'Dados (Listas Suspensas)'!$D$3:$E$9,2,FALSE)&amp;"."&amp;VLOOKUP(I66,'Dados (Listas Suspensas)'!$F$3:$G$10,2,FALSE),"")</f>
        <v>2022.0061.01.03.03.05</v>
      </c>
      <c r="C66" s="3">
        <v>61</v>
      </c>
      <c r="D66" t="s">
        <v>119</v>
      </c>
      <c r="E66" t="s">
        <v>230</v>
      </c>
      <c r="F66" s="3" t="s">
        <v>231</v>
      </c>
      <c r="G66" t="s">
        <v>148</v>
      </c>
      <c r="H66" t="s">
        <v>162</v>
      </c>
      <c r="I66" t="s">
        <v>254</v>
      </c>
      <c r="J66" s="2">
        <v>44571</v>
      </c>
      <c r="K66" s="2">
        <v>44571</v>
      </c>
      <c r="L66" s="7">
        <v>350</v>
      </c>
      <c r="M66" s="3" t="s">
        <v>1285</v>
      </c>
      <c r="N66" s="3" t="s">
        <v>124</v>
      </c>
      <c r="O66" s="2">
        <v>44570</v>
      </c>
      <c r="P66" s="5">
        <v>1939077</v>
      </c>
      <c r="Q66" s="23" t="s">
        <v>39</v>
      </c>
    </row>
    <row r="67" spans="1:17" ht="14.25" customHeight="1" x14ac:dyDescent="0.35">
      <c r="B67" s="3" t="str">
        <f>IFERROR($H$2&amp;"."&amp;TEXT(C67,"0000")&amp;"."&amp;VLOOKUP(D67,'Dados (Listas Suspensas)'!$H$3:$I$7,2,FALSE)&amp;"."&amp;VLOOKUP(G67,'Dados (Listas Suspensas)'!$B$3:$C$8,2,FALSE)&amp;"."&amp;VLOOKUP(H67,'Dados (Listas Suspensas)'!$D$3:$E$9,2,FALSE)&amp;"."&amp;VLOOKUP(I67,'Dados (Listas Suspensas)'!$F$3:$G$10,2,FALSE),"")</f>
        <v>2022.0062.01.03.02.05</v>
      </c>
      <c r="C67" s="3">
        <v>62</v>
      </c>
      <c r="D67" t="s">
        <v>119</v>
      </c>
      <c r="E67" t="s">
        <v>230</v>
      </c>
      <c r="F67" s="3" t="s">
        <v>231</v>
      </c>
      <c r="G67" t="s">
        <v>148</v>
      </c>
      <c r="H67" t="s">
        <v>169</v>
      </c>
      <c r="I67" t="s">
        <v>254</v>
      </c>
      <c r="J67" s="2">
        <v>44572</v>
      </c>
      <c r="K67" s="2">
        <v>44572</v>
      </c>
      <c r="L67" s="7">
        <v>200</v>
      </c>
      <c r="M67" s="3" t="s">
        <v>4612</v>
      </c>
      <c r="N67" s="3" t="s">
        <v>124</v>
      </c>
      <c r="O67" s="2">
        <v>44571</v>
      </c>
      <c r="P67" s="5">
        <v>1939078</v>
      </c>
      <c r="Q67" s="23" t="s">
        <v>39</v>
      </c>
    </row>
    <row r="68" spans="1:17" ht="14.25" customHeight="1" x14ac:dyDescent="0.35">
      <c r="B68" s="3" t="str">
        <f>IFERROR($H$2&amp;"."&amp;TEXT(C68,"0000")&amp;"."&amp;VLOOKUP(D68,'Dados (Listas Suspensas)'!$H$3:$I$7,2,FALSE)&amp;"."&amp;VLOOKUP(G68,'Dados (Listas Suspensas)'!$B$3:$C$8,2,FALSE)&amp;"."&amp;VLOOKUP(H68,'Dados (Listas Suspensas)'!$D$3:$E$9,2,FALSE)&amp;"."&amp;VLOOKUP(I68,'Dados (Listas Suspensas)'!$F$3:$G$10,2,FALSE),"")</f>
        <v>2022.0063.01.03.03.05</v>
      </c>
      <c r="C68" s="3">
        <v>63</v>
      </c>
      <c r="D68" t="s">
        <v>119</v>
      </c>
      <c r="E68" t="s">
        <v>230</v>
      </c>
      <c r="F68" s="3" t="s">
        <v>231</v>
      </c>
      <c r="G68" t="s">
        <v>148</v>
      </c>
      <c r="H68" t="s">
        <v>162</v>
      </c>
      <c r="I68" t="s">
        <v>254</v>
      </c>
      <c r="J68" s="2">
        <v>44572</v>
      </c>
      <c r="K68" s="2">
        <v>44572</v>
      </c>
      <c r="L68" s="7">
        <v>200</v>
      </c>
      <c r="M68" s="3" t="s">
        <v>1285</v>
      </c>
      <c r="N68" s="3" t="s">
        <v>124</v>
      </c>
      <c r="O68" s="2">
        <v>44571</v>
      </c>
      <c r="P68" s="5">
        <v>1939079</v>
      </c>
      <c r="Q68" s="23" t="s">
        <v>39</v>
      </c>
    </row>
    <row r="69" spans="1:17" ht="14.25" customHeight="1" x14ac:dyDescent="0.35">
      <c r="B69" s="3" t="str">
        <f>IFERROR($H$2&amp;"."&amp;TEXT(C69,"0000")&amp;"."&amp;VLOOKUP(D69,'Dados (Listas Suspensas)'!$H$3:$I$7,2,FALSE)&amp;"."&amp;VLOOKUP(G69,'Dados (Listas Suspensas)'!$B$3:$C$8,2,FALSE)&amp;"."&amp;VLOOKUP(H69,'Dados (Listas Suspensas)'!$D$3:$E$9,2,FALSE)&amp;"."&amp;VLOOKUP(I69,'Dados (Listas Suspensas)'!$F$3:$G$10,2,FALSE),"")</f>
        <v>2022.0064.01.03.02.05</v>
      </c>
      <c r="C69" s="3">
        <v>64</v>
      </c>
      <c r="D69" t="s">
        <v>119</v>
      </c>
      <c r="E69" t="s">
        <v>230</v>
      </c>
      <c r="F69" s="3" t="s">
        <v>231</v>
      </c>
      <c r="G69" t="s">
        <v>148</v>
      </c>
      <c r="H69" t="s">
        <v>169</v>
      </c>
      <c r="I69" t="s">
        <v>254</v>
      </c>
      <c r="J69" s="2">
        <v>44573</v>
      </c>
      <c r="K69" s="2">
        <v>44573</v>
      </c>
      <c r="L69" s="7">
        <v>200</v>
      </c>
      <c r="M69" s="3" t="s">
        <v>4612</v>
      </c>
      <c r="N69" s="3" t="s">
        <v>124</v>
      </c>
      <c r="O69" s="2">
        <v>44572</v>
      </c>
      <c r="P69" s="5">
        <v>1939080</v>
      </c>
      <c r="Q69" s="23" t="s">
        <v>39</v>
      </c>
    </row>
    <row r="70" spans="1:17" ht="14.25" customHeight="1" x14ac:dyDescent="0.35">
      <c r="B70" s="3" t="str">
        <f>IFERROR($H$2&amp;"."&amp;TEXT(C70,"0000")&amp;"."&amp;VLOOKUP(D70,'Dados (Listas Suspensas)'!$H$3:$I$7,2,FALSE)&amp;"."&amp;VLOOKUP(G70,'Dados (Listas Suspensas)'!$B$3:$C$8,2,FALSE)&amp;"."&amp;VLOOKUP(H70,'Dados (Listas Suspensas)'!$D$3:$E$9,2,FALSE)&amp;"."&amp;VLOOKUP(I70,'Dados (Listas Suspensas)'!$F$3:$G$10,2,FALSE),"")</f>
        <v>2022.0065.01.03.03.05</v>
      </c>
      <c r="C70" s="3">
        <v>65</v>
      </c>
      <c r="D70" t="s">
        <v>119</v>
      </c>
      <c r="E70" t="s">
        <v>230</v>
      </c>
      <c r="F70" s="3" t="s">
        <v>231</v>
      </c>
      <c r="G70" t="s">
        <v>148</v>
      </c>
      <c r="H70" t="s">
        <v>162</v>
      </c>
      <c r="I70" t="s">
        <v>254</v>
      </c>
      <c r="J70" s="2">
        <v>44573</v>
      </c>
      <c r="K70" s="2">
        <v>44573</v>
      </c>
      <c r="L70" s="7">
        <v>200</v>
      </c>
      <c r="M70" s="3" t="s">
        <v>1285</v>
      </c>
      <c r="N70" s="3" t="s">
        <v>124</v>
      </c>
      <c r="O70" s="2">
        <v>44572</v>
      </c>
      <c r="P70" s="5">
        <v>1939081</v>
      </c>
      <c r="Q70" s="23" t="s">
        <v>39</v>
      </c>
    </row>
    <row r="71" spans="1:17" ht="14.25" customHeight="1" x14ac:dyDescent="0.35">
      <c r="B71" s="26" t="s">
        <v>4613</v>
      </c>
      <c r="C71" s="26">
        <v>66</v>
      </c>
      <c r="D71" t="s">
        <v>119</v>
      </c>
      <c r="E71" s="25" t="s">
        <v>236</v>
      </c>
      <c r="F71" s="3" t="s">
        <v>237</v>
      </c>
      <c r="G71" s="25" t="s">
        <v>187</v>
      </c>
      <c r="H71" t="s">
        <v>187</v>
      </c>
      <c r="I71" s="25" t="s">
        <v>188</v>
      </c>
      <c r="J71" s="27">
        <v>44586</v>
      </c>
      <c r="K71" s="27">
        <v>44926</v>
      </c>
      <c r="L71" s="3" t="s">
        <v>188</v>
      </c>
      <c r="M71" s="26" t="s">
        <v>188</v>
      </c>
      <c r="N71" s="26" t="s">
        <v>124</v>
      </c>
      <c r="O71" s="27">
        <v>44586</v>
      </c>
      <c r="P71" s="28">
        <v>1960811</v>
      </c>
      <c r="Q71" s="26" t="s">
        <v>61</v>
      </c>
    </row>
    <row r="72" spans="1:17" ht="14.25" customHeight="1" x14ac:dyDescent="0.35">
      <c r="B72" s="3" t="s">
        <v>4614</v>
      </c>
      <c r="C72" s="3">
        <v>67</v>
      </c>
      <c r="D72" t="s">
        <v>132</v>
      </c>
      <c r="E72" t="s">
        <v>236</v>
      </c>
      <c r="F72" s="3" t="s">
        <v>237</v>
      </c>
      <c r="G72" t="s">
        <v>148</v>
      </c>
      <c r="H72" t="s">
        <v>162</v>
      </c>
      <c r="I72" t="s">
        <v>155</v>
      </c>
      <c r="J72" s="2">
        <v>44594</v>
      </c>
      <c r="K72" s="2">
        <v>44926</v>
      </c>
      <c r="L72" s="3">
        <v>24</v>
      </c>
      <c r="M72" s="3" t="s">
        <v>1350</v>
      </c>
      <c r="N72" s="3" t="s">
        <v>124</v>
      </c>
      <c r="O72" s="2">
        <v>44593</v>
      </c>
      <c r="P72" s="4">
        <v>2053501</v>
      </c>
      <c r="Q72" s="2" t="s">
        <v>6</v>
      </c>
    </row>
    <row r="73" spans="1:17" x14ac:dyDescent="0.35">
      <c r="B73" s="3" t="s">
        <v>4615</v>
      </c>
      <c r="C73" s="3">
        <v>68</v>
      </c>
      <c r="D73" t="s">
        <v>132</v>
      </c>
      <c r="E73" t="s">
        <v>236</v>
      </c>
      <c r="F73" s="3" t="s">
        <v>237</v>
      </c>
      <c r="G73" t="s">
        <v>148</v>
      </c>
      <c r="H73" t="s">
        <v>162</v>
      </c>
      <c r="I73" t="s">
        <v>155</v>
      </c>
      <c r="J73" s="2">
        <v>44616</v>
      </c>
      <c r="K73" s="2">
        <v>44926</v>
      </c>
      <c r="L73" s="3">
        <v>1</v>
      </c>
      <c r="M73" s="3" t="s">
        <v>1381</v>
      </c>
      <c r="N73" s="3" t="s">
        <v>124</v>
      </c>
      <c r="O73" s="2">
        <v>44615</v>
      </c>
      <c r="P73" s="4">
        <v>2053503</v>
      </c>
      <c r="Q73" s="2" t="s">
        <v>6</v>
      </c>
    </row>
    <row r="74" spans="1:17" x14ac:dyDescent="0.35">
      <c r="B74" s="3" t="str">
        <f>IFERROR($H$2&amp;"."&amp;TEXT(C74,"0000")&amp;"."&amp;VLOOKUP(D74,'Dados (Listas Suspensas)'!$H$3:$I$7,2,FALSE)&amp;"."&amp;VLOOKUP(G74,'Dados (Listas Suspensas)'!$B$3:$C$8,2,FALSE)&amp;"."&amp;VLOOKUP(H74,'Dados (Listas Suspensas)'!$D$3:$E$9,2,FALSE)&amp;"."&amp;VLOOKUP(I74,'Dados (Listas Suspensas)'!$F$3:$G$10,2,FALSE),"")</f>
        <v>2022.0069.01.04.99.99</v>
      </c>
      <c r="C74" s="3">
        <v>69</v>
      </c>
      <c r="D74" t="s">
        <v>119</v>
      </c>
      <c r="E74" s="30" t="s">
        <v>205</v>
      </c>
      <c r="F74" s="31" t="s">
        <v>206</v>
      </c>
      <c r="G74" t="s">
        <v>187</v>
      </c>
      <c r="H74" s="30" t="s">
        <v>187</v>
      </c>
      <c r="I74" t="s">
        <v>188</v>
      </c>
      <c r="J74" s="2">
        <v>44645</v>
      </c>
      <c r="K74" s="2">
        <v>44926</v>
      </c>
      <c r="L74" s="3" t="s">
        <v>188</v>
      </c>
      <c r="M74" s="3" t="s">
        <v>188</v>
      </c>
      <c r="N74" s="3" t="s">
        <v>124</v>
      </c>
      <c r="O74" s="2">
        <v>44645</v>
      </c>
      <c r="P74" s="5">
        <v>2073719</v>
      </c>
      <c r="Q74" s="23" t="s">
        <v>16</v>
      </c>
    </row>
    <row r="75" spans="1:17" x14ac:dyDescent="0.35">
      <c r="A75" s="25"/>
      <c r="B75" s="56" t="s">
        <v>4616</v>
      </c>
      <c r="C75" s="29">
        <v>70</v>
      </c>
      <c r="D75" s="32" t="s">
        <v>132</v>
      </c>
      <c r="E75" s="25" t="s">
        <v>4617</v>
      </c>
      <c r="F75" s="26" t="s">
        <v>265</v>
      </c>
      <c r="G75" s="32" t="s">
        <v>187</v>
      </c>
      <c r="H75" s="30" t="s">
        <v>187</v>
      </c>
      <c r="I75" s="32" t="s">
        <v>188</v>
      </c>
      <c r="J75" s="27">
        <v>44868</v>
      </c>
      <c r="K75" s="2">
        <v>44926</v>
      </c>
      <c r="L75" s="38" t="s">
        <v>188</v>
      </c>
      <c r="M75" s="38" t="s">
        <v>188</v>
      </c>
      <c r="N75" s="38" t="s">
        <v>124</v>
      </c>
      <c r="O75" s="27">
        <v>44868</v>
      </c>
      <c r="P75" s="26">
        <v>2163019</v>
      </c>
      <c r="Q75" s="26" t="s">
        <v>35</v>
      </c>
    </row>
    <row r="76" spans="1:17" x14ac:dyDescent="0.35">
      <c r="A76" s="25"/>
      <c r="B76" s="57" t="s">
        <v>4618</v>
      </c>
      <c r="C76" s="36">
        <v>71</v>
      </c>
      <c r="D76" s="34" t="s">
        <v>132</v>
      </c>
      <c r="E76" s="33" t="s">
        <v>4617</v>
      </c>
      <c r="F76" s="37" t="s">
        <v>265</v>
      </c>
      <c r="G76" s="34" t="s">
        <v>148</v>
      </c>
      <c r="H76" s="34" t="s">
        <v>162</v>
      </c>
      <c r="I76" s="34" t="s">
        <v>155</v>
      </c>
      <c r="J76" s="39">
        <v>44717</v>
      </c>
      <c r="K76" s="39">
        <v>44926</v>
      </c>
      <c r="L76" s="37">
        <v>40</v>
      </c>
      <c r="M76" s="37" t="s">
        <v>1333</v>
      </c>
      <c r="N76" s="37" t="s">
        <v>124</v>
      </c>
      <c r="O76" s="39">
        <v>44717</v>
      </c>
      <c r="P76" s="37">
        <v>2163019</v>
      </c>
      <c r="Q76" s="37" t="s">
        <v>35</v>
      </c>
    </row>
    <row r="77" spans="1:17" x14ac:dyDescent="0.35">
      <c r="A77" s="25"/>
      <c r="B77" s="58" t="s">
        <v>4619</v>
      </c>
      <c r="C77" s="29">
        <v>72</v>
      </c>
      <c r="D77" s="35" t="s">
        <v>132</v>
      </c>
      <c r="E77" s="25" t="s">
        <v>4617</v>
      </c>
      <c r="F77" s="26" t="s">
        <v>265</v>
      </c>
      <c r="G77" s="35" t="s">
        <v>148</v>
      </c>
      <c r="H77" s="35" t="s">
        <v>162</v>
      </c>
      <c r="I77" s="35" t="s">
        <v>155</v>
      </c>
      <c r="J77" s="27">
        <v>44717</v>
      </c>
      <c r="K77" s="2">
        <v>44926</v>
      </c>
      <c r="L77" s="26">
        <v>745</v>
      </c>
      <c r="M77" s="26" t="s">
        <v>1311</v>
      </c>
      <c r="N77" s="38" t="s">
        <v>124</v>
      </c>
      <c r="O77" s="27">
        <v>44717</v>
      </c>
      <c r="P77" s="26">
        <v>2163019</v>
      </c>
      <c r="Q77" s="26" t="s">
        <v>35</v>
      </c>
    </row>
    <row r="78" spans="1:17" x14ac:dyDescent="0.35">
      <c r="A78" s="25"/>
      <c r="B78" s="57" t="s">
        <v>4620</v>
      </c>
      <c r="C78" s="36">
        <v>73</v>
      </c>
      <c r="D78" s="34" t="s">
        <v>132</v>
      </c>
      <c r="E78" s="33" t="s">
        <v>4617</v>
      </c>
      <c r="F78" s="37" t="s">
        <v>265</v>
      </c>
      <c r="G78" s="34" t="s">
        <v>148</v>
      </c>
      <c r="H78" s="34" t="s">
        <v>162</v>
      </c>
      <c r="I78" s="34" t="s">
        <v>155</v>
      </c>
      <c r="J78" s="39">
        <v>44717</v>
      </c>
      <c r="K78" s="39">
        <v>44926</v>
      </c>
      <c r="L78" s="37">
        <v>65</v>
      </c>
      <c r="M78" s="37" t="s">
        <v>1338</v>
      </c>
      <c r="N78" s="37" t="s">
        <v>124</v>
      </c>
      <c r="O78" s="39">
        <v>44717</v>
      </c>
      <c r="P78" s="37">
        <v>2163019</v>
      </c>
      <c r="Q78" s="37" t="s">
        <v>35</v>
      </c>
    </row>
    <row r="79" spans="1:17" x14ac:dyDescent="0.35">
      <c r="A79" s="25"/>
      <c r="B79" s="58" t="s">
        <v>4621</v>
      </c>
      <c r="C79" s="29">
        <v>74</v>
      </c>
      <c r="D79" s="35" t="s">
        <v>132</v>
      </c>
      <c r="E79" s="25" t="s">
        <v>4617</v>
      </c>
      <c r="F79" s="26" t="s">
        <v>265</v>
      </c>
      <c r="G79" s="35" t="s">
        <v>148</v>
      </c>
      <c r="H79" s="35" t="s">
        <v>162</v>
      </c>
      <c r="I79" s="35" t="s">
        <v>155</v>
      </c>
      <c r="J79" s="27">
        <v>44717</v>
      </c>
      <c r="K79" s="2">
        <v>44926</v>
      </c>
      <c r="L79" s="26">
        <v>450</v>
      </c>
      <c r="M79" s="26" t="s">
        <v>1329</v>
      </c>
      <c r="N79" s="38" t="s">
        <v>124</v>
      </c>
      <c r="O79" s="27">
        <v>44717</v>
      </c>
      <c r="P79" s="26">
        <v>2163019</v>
      </c>
      <c r="Q79" s="26" t="s">
        <v>35</v>
      </c>
    </row>
    <row r="80" spans="1:17" x14ac:dyDescent="0.35">
      <c r="A80" s="25"/>
      <c r="B80" s="37" t="s">
        <v>4622</v>
      </c>
      <c r="C80" s="37">
        <v>75</v>
      </c>
      <c r="D80" s="33" t="s">
        <v>119</v>
      </c>
      <c r="E80" s="33" t="s">
        <v>267</v>
      </c>
      <c r="F80" s="37" t="s">
        <v>142</v>
      </c>
      <c r="G80" s="33" t="s">
        <v>121</v>
      </c>
      <c r="H80" s="33" t="s">
        <v>162</v>
      </c>
      <c r="I80" s="33" t="s">
        <v>155</v>
      </c>
      <c r="J80" s="39">
        <v>44927</v>
      </c>
      <c r="K80" s="39">
        <v>45291</v>
      </c>
      <c r="L80" s="37">
        <v>220</v>
      </c>
      <c r="M80" s="37" t="s">
        <v>1362</v>
      </c>
      <c r="N80" s="37" t="s">
        <v>124</v>
      </c>
      <c r="O80" s="39">
        <v>44733</v>
      </c>
      <c r="P80" s="37">
        <v>2302634</v>
      </c>
      <c r="Q80" s="42" t="s">
        <v>61</v>
      </c>
    </row>
    <row r="81" spans="1:17" x14ac:dyDescent="0.35">
      <c r="A81" s="25"/>
      <c r="B81" s="26" t="s">
        <v>4623</v>
      </c>
      <c r="C81" s="26">
        <v>76</v>
      </c>
      <c r="D81" s="25" t="s">
        <v>119</v>
      </c>
      <c r="E81" s="25" t="s">
        <v>267</v>
      </c>
      <c r="F81" s="26" t="s">
        <v>142</v>
      </c>
      <c r="G81" s="25" t="s">
        <v>121</v>
      </c>
      <c r="H81" s="25" t="s">
        <v>162</v>
      </c>
      <c r="I81" s="25" t="s">
        <v>155</v>
      </c>
      <c r="J81" s="27">
        <v>45292</v>
      </c>
      <c r="K81" s="27">
        <v>45657</v>
      </c>
      <c r="L81" s="26">
        <v>1.0940000000000001</v>
      </c>
      <c r="M81" s="26" t="s">
        <v>1362</v>
      </c>
      <c r="N81" s="26" t="s">
        <v>124</v>
      </c>
      <c r="O81" s="27">
        <v>44733</v>
      </c>
      <c r="P81" s="26">
        <v>2302634</v>
      </c>
      <c r="Q81" s="41" t="s">
        <v>61</v>
      </c>
    </row>
    <row r="82" spans="1:17" x14ac:dyDescent="0.35">
      <c r="A82" s="25"/>
      <c r="B82" s="37" t="s">
        <v>4624</v>
      </c>
      <c r="C82" s="37">
        <v>77</v>
      </c>
      <c r="D82" s="33" t="s">
        <v>119</v>
      </c>
      <c r="E82" s="33" t="s">
        <v>267</v>
      </c>
      <c r="F82" s="37" t="s">
        <v>142</v>
      </c>
      <c r="G82" s="33" t="s">
        <v>121</v>
      </c>
      <c r="H82" s="33" t="s">
        <v>162</v>
      </c>
      <c r="I82" s="33" t="s">
        <v>155</v>
      </c>
      <c r="J82" s="39">
        <v>45658</v>
      </c>
      <c r="K82" s="39">
        <v>46022</v>
      </c>
      <c r="L82" s="37">
        <v>1.097</v>
      </c>
      <c r="M82" s="37" t="s">
        <v>1362</v>
      </c>
      <c r="N82" s="37" t="s">
        <v>124</v>
      </c>
      <c r="O82" s="39">
        <v>44733</v>
      </c>
      <c r="P82" s="37">
        <v>2302634</v>
      </c>
      <c r="Q82" s="42" t="s">
        <v>61</v>
      </c>
    </row>
    <row r="83" spans="1:17" x14ac:dyDescent="0.35">
      <c r="A83" s="25"/>
      <c r="B83" s="26" t="s">
        <v>4625</v>
      </c>
      <c r="C83" s="26">
        <v>78</v>
      </c>
      <c r="D83" s="25" t="s">
        <v>119</v>
      </c>
      <c r="E83" s="25" t="s">
        <v>267</v>
      </c>
      <c r="F83" s="26" t="s">
        <v>142</v>
      </c>
      <c r="G83" s="25" t="s">
        <v>121</v>
      </c>
      <c r="H83" s="25" t="s">
        <v>162</v>
      </c>
      <c r="I83" s="25" t="s">
        <v>155</v>
      </c>
      <c r="J83" s="27">
        <v>46023</v>
      </c>
      <c r="K83" s="27">
        <v>46387</v>
      </c>
      <c r="L83" s="26">
        <v>1.6559999999999999</v>
      </c>
      <c r="M83" s="26" t="s">
        <v>1362</v>
      </c>
      <c r="N83" s="26" t="s">
        <v>124</v>
      </c>
      <c r="O83" s="27">
        <v>44733</v>
      </c>
      <c r="P83" s="26">
        <v>2302634</v>
      </c>
      <c r="Q83" s="41" t="s">
        <v>61</v>
      </c>
    </row>
    <row r="84" spans="1:17" x14ac:dyDescent="0.35">
      <c r="A84" s="25"/>
      <c r="B84" s="37" t="s">
        <v>4626</v>
      </c>
      <c r="C84" s="37">
        <v>79</v>
      </c>
      <c r="D84" s="33" t="s">
        <v>119</v>
      </c>
      <c r="E84" s="33" t="s">
        <v>269</v>
      </c>
      <c r="F84" s="37" t="s">
        <v>270</v>
      </c>
      <c r="G84" s="33" t="s">
        <v>121</v>
      </c>
      <c r="H84" s="33" t="s">
        <v>162</v>
      </c>
      <c r="I84" s="33" t="s">
        <v>155</v>
      </c>
      <c r="J84" s="39">
        <v>44927</v>
      </c>
      <c r="K84" s="39">
        <v>45291</v>
      </c>
      <c r="L84" s="37">
        <v>60</v>
      </c>
      <c r="M84" s="37" t="s">
        <v>1283</v>
      </c>
      <c r="N84" s="37" t="s">
        <v>124</v>
      </c>
      <c r="O84" s="39">
        <v>44733</v>
      </c>
      <c r="P84" s="37">
        <v>2302645</v>
      </c>
      <c r="Q84" s="42" t="s">
        <v>61</v>
      </c>
    </row>
    <row r="85" spans="1:17" x14ac:dyDescent="0.35">
      <c r="A85" s="25"/>
      <c r="B85" s="26" t="s">
        <v>4627</v>
      </c>
      <c r="C85" s="26">
        <v>80</v>
      </c>
      <c r="D85" s="25" t="s">
        <v>119</v>
      </c>
      <c r="E85" s="25" t="s">
        <v>269</v>
      </c>
      <c r="F85" s="26" t="s">
        <v>270</v>
      </c>
      <c r="G85" s="25" t="s">
        <v>121</v>
      </c>
      <c r="H85" s="25" t="s">
        <v>162</v>
      </c>
      <c r="I85" s="25" t="s">
        <v>155</v>
      </c>
      <c r="J85" s="27">
        <v>45292</v>
      </c>
      <c r="K85" s="27">
        <v>45657</v>
      </c>
      <c r="L85" s="26">
        <v>1060</v>
      </c>
      <c r="M85" s="26" t="s">
        <v>1283</v>
      </c>
      <c r="N85" s="26" t="s">
        <v>124</v>
      </c>
      <c r="O85" s="27">
        <v>44733</v>
      </c>
      <c r="P85" s="26">
        <v>2302645</v>
      </c>
      <c r="Q85" s="41" t="s">
        <v>61</v>
      </c>
    </row>
    <row r="86" spans="1:17" x14ac:dyDescent="0.35">
      <c r="A86" s="25"/>
      <c r="B86" s="37" t="s">
        <v>4628</v>
      </c>
      <c r="C86" s="37">
        <v>81</v>
      </c>
      <c r="D86" s="33" t="s">
        <v>119</v>
      </c>
      <c r="E86" s="33" t="s">
        <v>269</v>
      </c>
      <c r="F86" s="37" t="s">
        <v>270</v>
      </c>
      <c r="G86" s="33" t="s">
        <v>121</v>
      </c>
      <c r="H86" s="33" t="s">
        <v>162</v>
      </c>
      <c r="I86" s="33" t="s">
        <v>155</v>
      </c>
      <c r="J86" s="39">
        <v>45658</v>
      </c>
      <c r="K86" s="39">
        <v>46022</v>
      </c>
      <c r="L86" s="37">
        <v>1130</v>
      </c>
      <c r="M86" s="37" t="s">
        <v>1283</v>
      </c>
      <c r="N86" s="37" t="s">
        <v>124</v>
      </c>
      <c r="O86" s="39">
        <v>44733</v>
      </c>
      <c r="P86" s="37">
        <v>2302645</v>
      </c>
      <c r="Q86" s="42" t="s">
        <v>61</v>
      </c>
    </row>
    <row r="87" spans="1:17" x14ac:dyDescent="0.35">
      <c r="A87" s="25"/>
      <c r="B87" s="26" t="s">
        <v>4629</v>
      </c>
      <c r="C87" s="26">
        <v>82</v>
      </c>
      <c r="D87" s="25" t="s">
        <v>119</v>
      </c>
      <c r="E87" s="25" t="s">
        <v>269</v>
      </c>
      <c r="F87" s="26" t="s">
        <v>270</v>
      </c>
      <c r="G87" s="25" t="s">
        <v>121</v>
      </c>
      <c r="H87" s="25" t="s">
        <v>162</v>
      </c>
      <c r="I87" s="25" t="s">
        <v>155</v>
      </c>
      <c r="J87" s="27">
        <v>46023</v>
      </c>
      <c r="K87" s="27">
        <v>46387</v>
      </c>
      <c r="L87" s="26">
        <v>1469</v>
      </c>
      <c r="M87" s="26" t="s">
        <v>1283</v>
      </c>
      <c r="N87" s="26" t="s">
        <v>124</v>
      </c>
      <c r="O87" s="27">
        <v>44733</v>
      </c>
      <c r="P87" s="26">
        <v>2302645</v>
      </c>
      <c r="Q87" s="41" t="s">
        <v>61</v>
      </c>
    </row>
    <row r="88" spans="1:17" x14ac:dyDescent="0.35">
      <c r="A88" s="25"/>
      <c r="B88" s="37" t="s">
        <v>4199</v>
      </c>
      <c r="C88" s="37">
        <v>83</v>
      </c>
      <c r="D88" s="33" t="s">
        <v>119</v>
      </c>
      <c r="E88" s="33" t="s">
        <v>4124</v>
      </c>
      <c r="F88" s="33" t="s">
        <v>120</v>
      </c>
      <c r="G88" s="33" t="s">
        <v>121</v>
      </c>
      <c r="H88" s="33" t="s">
        <v>169</v>
      </c>
      <c r="I88" s="33" t="s">
        <v>259</v>
      </c>
      <c r="J88" s="39">
        <v>44743</v>
      </c>
      <c r="K88" s="39">
        <v>44926</v>
      </c>
      <c r="L88" s="37">
        <v>14000</v>
      </c>
      <c r="M88" s="37" t="s">
        <v>4630</v>
      </c>
      <c r="N88" s="37" t="s">
        <v>124</v>
      </c>
      <c r="O88" s="39">
        <v>44733</v>
      </c>
      <c r="P88" s="37">
        <v>2302652</v>
      </c>
      <c r="Q88" s="42" t="s">
        <v>61</v>
      </c>
    </row>
    <row r="89" spans="1:17" x14ac:dyDescent="0.35">
      <c r="A89" s="25"/>
      <c r="B89" s="41" t="s">
        <v>4631</v>
      </c>
      <c r="C89" s="41">
        <v>84</v>
      </c>
      <c r="D89" s="40" t="s">
        <v>119</v>
      </c>
      <c r="E89" s="40" t="s">
        <v>4124</v>
      </c>
      <c r="F89" s="40" t="s">
        <v>120</v>
      </c>
      <c r="G89" s="40" t="s">
        <v>121</v>
      </c>
      <c r="H89" s="40" t="s">
        <v>169</v>
      </c>
      <c r="I89" s="40" t="s">
        <v>259</v>
      </c>
      <c r="J89" s="43">
        <v>44743</v>
      </c>
      <c r="K89" s="43">
        <v>44926</v>
      </c>
      <c r="L89" s="41">
        <v>5858</v>
      </c>
      <c r="M89" s="41" t="s">
        <v>4632</v>
      </c>
      <c r="N89" s="41" t="s">
        <v>124</v>
      </c>
      <c r="O89" s="27">
        <v>44733</v>
      </c>
      <c r="P89" s="41">
        <v>2302652</v>
      </c>
      <c r="Q89" s="41" t="s">
        <v>61</v>
      </c>
    </row>
    <row r="90" spans="1:17" x14ac:dyDescent="0.35">
      <c r="A90" s="25"/>
      <c r="B90" s="37" t="s">
        <v>4633</v>
      </c>
      <c r="C90" s="37">
        <v>85</v>
      </c>
      <c r="D90" s="33" t="s">
        <v>119</v>
      </c>
      <c r="E90" s="33" t="s">
        <v>4124</v>
      </c>
      <c r="F90" s="33" t="s">
        <v>120</v>
      </c>
      <c r="G90" s="33" t="s">
        <v>121</v>
      </c>
      <c r="H90" s="33" t="s">
        <v>162</v>
      </c>
      <c r="I90" s="33" t="s">
        <v>259</v>
      </c>
      <c r="J90" s="39">
        <v>44743</v>
      </c>
      <c r="K90" s="39">
        <v>44926</v>
      </c>
      <c r="L90" s="37">
        <v>935</v>
      </c>
      <c r="M90" s="37" t="s">
        <v>1281</v>
      </c>
      <c r="N90" s="37" t="s">
        <v>124</v>
      </c>
      <c r="O90" s="39">
        <v>44733</v>
      </c>
      <c r="P90" s="37">
        <v>2302652</v>
      </c>
      <c r="Q90" s="42" t="s">
        <v>61</v>
      </c>
    </row>
    <row r="91" spans="1:17" x14ac:dyDescent="0.35">
      <c r="A91" s="25"/>
      <c r="B91" s="41" t="s">
        <v>4634</v>
      </c>
      <c r="C91" s="41">
        <v>86</v>
      </c>
      <c r="D91" s="40" t="s">
        <v>119</v>
      </c>
      <c r="E91" s="40" t="s">
        <v>4124</v>
      </c>
      <c r="F91" s="40" t="s">
        <v>120</v>
      </c>
      <c r="G91" s="40" t="s">
        <v>121</v>
      </c>
      <c r="H91" s="40" t="s">
        <v>162</v>
      </c>
      <c r="I91" s="40" t="s">
        <v>259</v>
      </c>
      <c r="J91" s="43">
        <v>44743</v>
      </c>
      <c r="K91" s="43">
        <v>44926</v>
      </c>
      <c r="L91" s="41">
        <v>11836</v>
      </c>
      <c r="M91" s="41" t="s">
        <v>1278</v>
      </c>
      <c r="N91" s="41" t="s">
        <v>124</v>
      </c>
      <c r="O91" s="27">
        <v>44733</v>
      </c>
      <c r="P91" s="41">
        <v>2302652</v>
      </c>
      <c r="Q91" s="41" t="s">
        <v>61</v>
      </c>
    </row>
    <row r="92" spans="1:17" x14ac:dyDescent="0.35">
      <c r="A92" s="25"/>
      <c r="B92" s="37" t="s">
        <v>4635</v>
      </c>
      <c r="C92" s="37">
        <v>87</v>
      </c>
      <c r="D92" s="33" t="s">
        <v>119</v>
      </c>
      <c r="E92" s="33" t="s">
        <v>4124</v>
      </c>
      <c r="F92" s="33" t="s">
        <v>120</v>
      </c>
      <c r="G92" s="33" t="s">
        <v>121</v>
      </c>
      <c r="H92" s="33" t="s">
        <v>162</v>
      </c>
      <c r="I92" s="33" t="s">
        <v>259</v>
      </c>
      <c r="J92" s="39">
        <v>44743</v>
      </c>
      <c r="K92" s="39">
        <v>44926</v>
      </c>
      <c r="L92" s="37">
        <v>1343</v>
      </c>
      <c r="M92" s="37" t="s">
        <v>1293</v>
      </c>
      <c r="N92" s="37" t="s">
        <v>124</v>
      </c>
      <c r="O92" s="39">
        <v>44733</v>
      </c>
      <c r="P92" s="37">
        <v>2302652</v>
      </c>
      <c r="Q92" s="42" t="s">
        <v>61</v>
      </c>
    </row>
    <row r="93" spans="1:17" x14ac:dyDescent="0.35">
      <c r="A93" s="25"/>
      <c r="B93" s="41" t="s">
        <v>4636</v>
      </c>
      <c r="C93" s="41">
        <v>88</v>
      </c>
      <c r="D93" s="40" t="s">
        <v>119</v>
      </c>
      <c r="E93" s="40" t="s">
        <v>4124</v>
      </c>
      <c r="F93" s="40" t="s">
        <v>120</v>
      </c>
      <c r="G93" s="40" t="s">
        <v>121</v>
      </c>
      <c r="H93" s="40" t="s">
        <v>162</v>
      </c>
      <c r="I93" s="40" t="s">
        <v>259</v>
      </c>
      <c r="J93" s="43">
        <v>44743</v>
      </c>
      <c r="K93" s="43">
        <v>44926</v>
      </c>
      <c r="L93" s="41">
        <v>826</v>
      </c>
      <c r="M93" s="41" t="s">
        <v>1283</v>
      </c>
      <c r="N93" s="41" t="s">
        <v>124</v>
      </c>
      <c r="O93" s="27">
        <v>44733</v>
      </c>
      <c r="P93" s="41">
        <v>2302652</v>
      </c>
      <c r="Q93" s="41" t="s">
        <v>61</v>
      </c>
    </row>
    <row r="94" spans="1:17" x14ac:dyDescent="0.35">
      <c r="A94" s="25"/>
      <c r="B94" s="37" t="s">
        <v>4637</v>
      </c>
      <c r="C94" s="37">
        <v>89</v>
      </c>
      <c r="D94" s="33" t="s">
        <v>119</v>
      </c>
      <c r="E94" s="33" t="s">
        <v>4124</v>
      </c>
      <c r="F94" s="33" t="s">
        <v>120</v>
      </c>
      <c r="G94" s="33" t="s">
        <v>121</v>
      </c>
      <c r="H94" s="33" t="s">
        <v>162</v>
      </c>
      <c r="I94" s="33" t="s">
        <v>259</v>
      </c>
      <c r="J94" s="39">
        <v>44743</v>
      </c>
      <c r="K94" s="39">
        <v>44926</v>
      </c>
      <c r="L94" s="37">
        <v>1727</v>
      </c>
      <c r="M94" s="37" t="s">
        <v>1362</v>
      </c>
      <c r="N94" s="37" t="s">
        <v>124</v>
      </c>
      <c r="O94" s="39">
        <v>44733</v>
      </c>
      <c r="P94" s="37">
        <v>2302652</v>
      </c>
      <c r="Q94" s="42" t="s">
        <v>61</v>
      </c>
    </row>
    <row r="95" spans="1:17" x14ac:dyDescent="0.35">
      <c r="A95" s="25"/>
      <c r="B95" s="26" t="s">
        <v>4638</v>
      </c>
      <c r="C95" s="26">
        <v>90</v>
      </c>
      <c r="D95" s="25" t="s">
        <v>119</v>
      </c>
      <c r="E95" s="25" t="s">
        <v>4124</v>
      </c>
      <c r="F95" s="25" t="s">
        <v>120</v>
      </c>
      <c r="G95" s="25" t="s">
        <v>121</v>
      </c>
      <c r="H95" s="25" t="s">
        <v>162</v>
      </c>
      <c r="I95" s="25" t="s">
        <v>259</v>
      </c>
      <c r="J95" s="27">
        <v>44927</v>
      </c>
      <c r="K95" s="27">
        <v>45291</v>
      </c>
      <c r="L95" s="26">
        <v>1241</v>
      </c>
      <c r="M95" s="26" t="s">
        <v>1293</v>
      </c>
      <c r="N95" s="26" t="s">
        <v>124</v>
      </c>
      <c r="O95" s="27">
        <v>44733</v>
      </c>
      <c r="P95" s="26">
        <v>2302652</v>
      </c>
      <c r="Q95" s="41" t="s">
        <v>61</v>
      </c>
    </row>
    <row r="96" spans="1:17" x14ac:dyDescent="0.35">
      <c r="A96" s="25"/>
      <c r="B96" s="37" t="s">
        <v>4639</v>
      </c>
      <c r="C96" s="37">
        <v>91</v>
      </c>
      <c r="D96" s="33" t="s">
        <v>119</v>
      </c>
      <c r="E96" s="33" t="s">
        <v>4124</v>
      </c>
      <c r="F96" s="33" t="s">
        <v>120</v>
      </c>
      <c r="G96" s="33" t="s">
        <v>121</v>
      </c>
      <c r="H96" s="33" t="s">
        <v>162</v>
      </c>
      <c r="I96" s="33" t="s">
        <v>259</v>
      </c>
      <c r="J96" s="39">
        <v>44927</v>
      </c>
      <c r="K96" s="39">
        <v>45291</v>
      </c>
      <c r="L96" s="37">
        <v>764</v>
      </c>
      <c r="M96" s="37" t="s">
        <v>1283</v>
      </c>
      <c r="N96" s="37" t="s">
        <v>124</v>
      </c>
      <c r="O96" s="39">
        <v>44733</v>
      </c>
      <c r="P96" s="37">
        <v>2302652</v>
      </c>
      <c r="Q96" s="42" t="s">
        <v>61</v>
      </c>
    </row>
    <row r="97" spans="1:17" x14ac:dyDescent="0.35">
      <c r="A97" s="25"/>
      <c r="B97" s="26" t="s">
        <v>4640</v>
      </c>
      <c r="C97" s="26">
        <v>92</v>
      </c>
      <c r="D97" s="25" t="s">
        <v>119</v>
      </c>
      <c r="E97" s="25" t="s">
        <v>4124</v>
      </c>
      <c r="F97" s="25" t="s">
        <v>120</v>
      </c>
      <c r="G97" s="25" t="s">
        <v>121</v>
      </c>
      <c r="H97" s="25" t="s">
        <v>162</v>
      </c>
      <c r="I97" s="25" t="s">
        <v>259</v>
      </c>
      <c r="J97" s="27">
        <v>45292</v>
      </c>
      <c r="K97" s="27">
        <v>45657</v>
      </c>
      <c r="L97" s="26">
        <v>661</v>
      </c>
      <c r="M97" s="26" t="s">
        <v>1293</v>
      </c>
      <c r="N97" s="26" t="s">
        <v>124</v>
      </c>
      <c r="O97" s="27">
        <v>44733</v>
      </c>
      <c r="P97" s="26">
        <v>2302652</v>
      </c>
      <c r="Q97" s="41" t="s">
        <v>61</v>
      </c>
    </row>
    <row r="98" spans="1:17" x14ac:dyDescent="0.35">
      <c r="A98" s="25"/>
      <c r="B98" s="37" t="s">
        <v>4641</v>
      </c>
      <c r="C98" s="37">
        <v>93</v>
      </c>
      <c r="D98" s="33" t="s">
        <v>119</v>
      </c>
      <c r="E98" s="33" t="s">
        <v>4124</v>
      </c>
      <c r="F98" s="33" t="s">
        <v>120</v>
      </c>
      <c r="G98" s="33" t="s">
        <v>121</v>
      </c>
      <c r="H98" s="33" t="s">
        <v>162</v>
      </c>
      <c r="I98" s="33" t="s">
        <v>259</v>
      </c>
      <c r="J98" s="39">
        <v>45292</v>
      </c>
      <c r="K98" s="39">
        <v>45657</v>
      </c>
      <c r="L98" s="37">
        <v>407</v>
      </c>
      <c r="M98" s="37" t="s">
        <v>1283</v>
      </c>
      <c r="N98" s="37" t="s">
        <v>124</v>
      </c>
      <c r="O98" s="39">
        <v>44733</v>
      </c>
      <c r="P98" s="37">
        <v>2302652</v>
      </c>
      <c r="Q98" s="42" t="s">
        <v>61</v>
      </c>
    </row>
    <row r="99" spans="1:17" x14ac:dyDescent="0.35">
      <c r="A99" s="25"/>
      <c r="B99" s="26" t="s">
        <v>4642</v>
      </c>
      <c r="C99" s="26">
        <v>94</v>
      </c>
      <c r="D99" s="25" t="s">
        <v>119</v>
      </c>
      <c r="E99" s="25" t="s">
        <v>4124</v>
      </c>
      <c r="F99" s="25" t="s">
        <v>120</v>
      </c>
      <c r="G99" s="25" t="s">
        <v>121</v>
      </c>
      <c r="H99" s="25" t="s">
        <v>162</v>
      </c>
      <c r="I99" s="25" t="s">
        <v>259</v>
      </c>
      <c r="J99" s="27">
        <v>45658</v>
      </c>
      <c r="K99" s="27">
        <v>46022</v>
      </c>
      <c r="L99" s="26">
        <v>551</v>
      </c>
      <c r="M99" s="26" t="s">
        <v>1293</v>
      </c>
      <c r="N99" s="26" t="s">
        <v>124</v>
      </c>
      <c r="O99" s="27">
        <v>44733</v>
      </c>
      <c r="P99" s="26">
        <v>2302652</v>
      </c>
      <c r="Q99" s="41" t="s">
        <v>61</v>
      </c>
    </row>
    <row r="100" spans="1:17" x14ac:dyDescent="0.35">
      <c r="A100" s="25"/>
      <c r="B100" s="37" t="s">
        <v>4643</v>
      </c>
      <c r="C100" s="37">
        <v>95</v>
      </c>
      <c r="D100" s="33" t="s">
        <v>119</v>
      </c>
      <c r="E100" s="33" t="s">
        <v>4124</v>
      </c>
      <c r="F100" s="33" t="s">
        <v>120</v>
      </c>
      <c r="G100" s="33" t="s">
        <v>121</v>
      </c>
      <c r="H100" s="33" t="s">
        <v>162</v>
      </c>
      <c r="I100" s="33" t="s">
        <v>259</v>
      </c>
      <c r="J100" s="39">
        <v>45658</v>
      </c>
      <c r="K100" s="39">
        <v>46022</v>
      </c>
      <c r="L100" s="37">
        <v>339</v>
      </c>
      <c r="M100" s="37" t="s">
        <v>1283</v>
      </c>
      <c r="N100" s="37" t="s">
        <v>124</v>
      </c>
      <c r="O100" s="39">
        <v>44733</v>
      </c>
      <c r="P100" s="37">
        <v>2302652</v>
      </c>
      <c r="Q100" s="42" t="s">
        <v>61</v>
      </c>
    </row>
    <row r="101" spans="1:17" x14ac:dyDescent="0.35">
      <c r="A101" s="25"/>
      <c r="B101" s="26" t="s">
        <v>4644</v>
      </c>
      <c r="C101" s="26">
        <v>96</v>
      </c>
      <c r="D101" s="25" t="s">
        <v>119</v>
      </c>
      <c r="E101" s="25" t="s">
        <v>4645</v>
      </c>
      <c r="F101" s="25" t="s">
        <v>270</v>
      </c>
      <c r="G101" s="25" t="s">
        <v>121</v>
      </c>
      <c r="H101" s="25" t="s">
        <v>162</v>
      </c>
      <c r="I101" s="25" t="s">
        <v>155</v>
      </c>
      <c r="J101" s="27">
        <v>44927</v>
      </c>
      <c r="K101" s="27">
        <v>45291</v>
      </c>
      <c r="L101" s="26">
        <v>1508</v>
      </c>
      <c r="M101" s="26" t="s">
        <v>1362</v>
      </c>
      <c r="N101" s="26" t="s">
        <v>124</v>
      </c>
      <c r="O101" s="27">
        <v>44733</v>
      </c>
      <c r="P101" s="26">
        <v>2302652</v>
      </c>
      <c r="Q101" s="41" t="s">
        <v>61</v>
      </c>
    </row>
    <row r="102" spans="1:17" x14ac:dyDescent="0.35">
      <c r="A102" s="25"/>
      <c r="B102" s="37" t="s">
        <v>4195</v>
      </c>
      <c r="C102" s="37">
        <v>97</v>
      </c>
      <c r="D102" s="33" t="s">
        <v>119</v>
      </c>
      <c r="E102" s="33" t="s">
        <v>4645</v>
      </c>
      <c r="F102" s="33" t="s">
        <v>270</v>
      </c>
      <c r="G102" s="33" t="s">
        <v>121</v>
      </c>
      <c r="H102" s="33" t="s">
        <v>162</v>
      </c>
      <c r="I102" s="33" t="s">
        <v>155</v>
      </c>
      <c r="J102" s="39">
        <v>45292</v>
      </c>
      <c r="K102" s="39">
        <v>45657</v>
      </c>
      <c r="L102" s="37">
        <v>634</v>
      </c>
      <c r="M102" s="37" t="s">
        <v>1362</v>
      </c>
      <c r="N102" s="37" t="s">
        <v>124</v>
      </c>
      <c r="O102" s="39">
        <v>44733</v>
      </c>
      <c r="P102" s="37">
        <v>2302652</v>
      </c>
      <c r="Q102" s="42" t="s">
        <v>61</v>
      </c>
    </row>
    <row r="103" spans="1:17" x14ac:dyDescent="0.35">
      <c r="A103" s="25"/>
      <c r="B103" s="26" t="s">
        <v>4197</v>
      </c>
      <c r="C103" s="26">
        <v>98</v>
      </c>
      <c r="D103" s="25" t="s">
        <v>119</v>
      </c>
      <c r="E103" s="25" t="s">
        <v>4645</v>
      </c>
      <c r="F103" s="25" t="s">
        <v>270</v>
      </c>
      <c r="G103" s="25" t="s">
        <v>121</v>
      </c>
      <c r="H103" s="25" t="s">
        <v>162</v>
      </c>
      <c r="I103" s="25" t="s">
        <v>155</v>
      </c>
      <c r="J103" s="27">
        <v>45658</v>
      </c>
      <c r="K103" s="27">
        <v>46022</v>
      </c>
      <c r="L103" s="26">
        <v>631</v>
      </c>
      <c r="M103" s="26" t="s">
        <v>1362</v>
      </c>
      <c r="N103" s="26" t="s">
        <v>124</v>
      </c>
      <c r="O103" s="27">
        <v>44733</v>
      </c>
      <c r="P103" s="26">
        <v>2302652</v>
      </c>
      <c r="Q103" s="41" t="s">
        <v>61</v>
      </c>
    </row>
    <row r="104" spans="1:17" x14ac:dyDescent="0.35">
      <c r="A104" s="25"/>
      <c r="B104" s="37" t="s">
        <v>4198</v>
      </c>
      <c r="C104" s="37">
        <v>99</v>
      </c>
      <c r="D104" s="33" t="s">
        <v>119</v>
      </c>
      <c r="E104" s="33" t="s">
        <v>4645</v>
      </c>
      <c r="F104" s="33" t="s">
        <v>270</v>
      </c>
      <c r="G104" s="33" t="s">
        <v>121</v>
      </c>
      <c r="H104" s="33" t="s">
        <v>162</v>
      </c>
      <c r="I104" s="33" t="s">
        <v>155</v>
      </c>
      <c r="J104" s="39">
        <v>46023</v>
      </c>
      <c r="K104" s="39">
        <v>46387</v>
      </c>
      <c r="L104" s="37">
        <v>72</v>
      </c>
      <c r="M104" s="37" t="s">
        <v>1362</v>
      </c>
      <c r="N104" s="37" t="s">
        <v>124</v>
      </c>
      <c r="O104" s="39">
        <v>44733</v>
      </c>
      <c r="P104" s="37">
        <v>2302652</v>
      </c>
      <c r="Q104" s="42" t="s">
        <v>61</v>
      </c>
    </row>
    <row r="105" spans="1:17" x14ac:dyDescent="0.35">
      <c r="A105" s="25"/>
      <c r="B105" s="26" t="s">
        <v>4646</v>
      </c>
      <c r="C105" s="26">
        <v>100</v>
      </c>
      <c r="D105" s="25" t="s">
        <v>119</v>
      </c>
      <c r="E105" s="25" t="s">
        <v>4591</v>
      </c>
      <c r="F105" s="25" t="s">
        <v>258</v>
      </c>
      <c r="G105" s="25" t="s">
        <v>148</v>
      </c>
      <c r="H105" s="25" t="s">
        <v>162</v>
      </c>
      <c r="I105" s="25" t="s">
        <v>254</v>
      </c>
      <c r="J105" s="27">
        <v>44733</v>
      </c>
      <c r="K105" s="27">
        <v>44733</v>
      </c>
      <c r="L105" s="26">
        <v>7</v>
      </c>
      <c r="M105" s="26" t="s">
        <v>1412</v>
      </c>
      <c r="N105" s="26" t="s">
        <v>124</v>
      </c>
      <c r="O105" s="27">
        <v>44732</v>
      </c>
      <c r="P105" s="26">
        <v>2302615</v>
      </c>
      <c r="Q105" s="41" t="s">
        <v>36</v>
      </c>
    </row>
    <row r="106" spans="1:17" x14ac:dyDescent="0.35">
      <c r="A106" s="25"/>
      <c r="B106" s="37" t="s">
        <v>4647</v>
      </c>
      <c r="C106" s="37">
        <v>101</v>
      </c>
      <c r="D106" s="33" t="s">
        <v>119</v>
      </c>
      <c r="E106" s="33" t="s">
        <v>4591</v>
      </c>
      <c r="F106" s="33" t="s">
        <v>258</v>
      </c>
      <c r="G106" s="33" t="s">
        <v>148</v>
      </c>
      <c r="H106" s="33" t="s">
        <v>169</v>
      </c>
      <c r="I106" s="33" t="s">
        <v>254</v>
      </c>
      <c r="J106" s="39">
        <v>44733</v>
      </c>
      <c r="K106" s="39">
        <v>44733</v>
      </c>
      <c r="L106" s="37">
        <v>7</v>
      </c>
      <c r="M106" s="37" t="s">
        <v>4630</v>
      </c>
      <c r="N106" s="37" t="s">
        <v>124</v>
      </c>
      <c r="O106" s="39">
        <v>44732</v>
      </c>
      <c r="P106" s="37">
        <v>2302615</v>
      </c>
      <c r="Q106" s="42" t="s">
        <v>36</v>
      </c>
    </row>
    <row r="107" spans="1:17" x14ac:dyDescent="0.35">
      <c r="A107" s="25"/>
      <c r="B107" s="26" t="s">
        <v>4648</v>
      </c>
      <c r="C107" s="26">
        <v>102</v>
      </c>
      <c r="D107" s="25" t="s">
        <v>119</v>
      </c>
      <c r="E107" s="25" t="s">
        <v>4591</v>
      </c>
      <c r="F107" s="25" t="s">
        <v>258</v>
      </c>
      <c r="G107" s="25" t="s">
        <v>148</v>
      </c>
      <c r="H107" s="25" t="s">
        <v>169</v>
      </c>
      <c r="I107" s="25" t="s">
        <v>254</v>
      </c>
      <c r="J107" s="27">
        <v>44734</v>
      </c>
      <c r="K107" s="27">
        <v>44734</v>
      </c>
      <c r="L107" s="26" t="s">
        <v>1415</v>
      </c>
      <c r="M107" s="26" t="s">
        <v>4630</v>
      </c>
      <c r="N107" s="26" t="s">
        <v>124</v>
      </c>
      <c r="O107" s="27">
        <v>44733</v>
      </c>
      <c r="P107" s="26">
        <v>2302615</v>
      </c>
      <c r="Q107" s="41" t="s">
        <v>36</v>
      </c>
    </row>
    <row r="108" spans="1:17" x14ac:dyDescent="0.35">
      <c r="A108" s="25"/>
      <c r="B108" s="37" t="s">
        <v>4649</v>
      </c>
      <c r="C108" s="37">
        <v>103</v>
      </c>
      <c r="D108" s="33" t="s">
        <v>119</v>
      </c>
      <c r="E108" s="33" t="s">
        <v>4591</v>
      </c>
      <c r="F108" s="33" t="s">
        <v>258</v>
      </c>
      <c r="G108" s="33" t="s">
        <v>148</v>
      </c>
      <c r="H108" s="33" t="s">
        <v>169</v>
      </c>
      <c r="I108" s="33" t="s">
        <v>254</v>
      </c>
      <c r="J108" s="39">
        <v>44734</v>
      </c>
      <c r="K108" s="39">
        <v>44734</v>
      </c>
      <c r="L108" s="37" t="s">
        <v>1415</v>
      </c>
      <c r="M108" s="37" t="s">
        <v>1412</v>
      </c>
      <c r="N108" s="37" t="s">
        <v>124</v>
      </c>
      <c r="O108" s="39">
        <v>44733</v>
      </c>
      <c r="P108" s="37">
        <v>2302615</v>
      </c>
      <c r="Q108" s="42" t="s">
        <v>36</v>
      </c>
    </row>
    <row r="109" spans="1:17" x14ac:dyDescent="0.35">
      <c r="A109" s="25"/>
      <c r="B109" s="26" t="s">
        <v>4650</v>
      </c>
      <c r="C109" s="26">
        <v>104</v>
      </c>
      <c r="D109" s="25" t="s">
        <v>119</v>
      </c>
      <c r="E109" s="25" t="s">
        <v>4591</v>
      </c>
      <c r="F109" s="25" t="s">
        <v>258</v>
      </c>
      <c r="G109" s="25" t="s">
        <v>148</v>
      </c>
      <c r="H109" s="25" t="s">
        <v>162</v>
      </c>
      <c r="I109" s="25" t="s">
        <v>254</v>
      </c>
      <c r="J109" s="27">
        <v>44735</v>
      </c>
      <c r="K109" s="27">
        <v>44735</v>
      </c>
      <c r="L109" s="26" t="s">
        <v>1415</v>
      </c>
      <c r="M109" s="26" t="s">
        <v>1412</v>
      </c>
      <c r="N109" s="26" t="s">
        <v>124</v>
      </c>
      <c r="O109" s="27">
        <v>44734</v>
      </c>
      <c r="P109" s="26">
        <v>2302615</v>
      </c>
      <c r="Q109" s="41" t="s">
        <v>36</v>
      </c>
    </row>
    <row r="110" spans="1:17" x14ac:dyDescent="0.35">
      <c r="A110" s="25"/>
      <c r="B110" s="37" t="s">
        <v>4651</v>
      </c>
      <c r="C110" s="37">
        <v>105</v>
      </c>
      <c r="D110" s="33" t="s">
        <v>119</v>
      </c>
      <c r="E110" s="33" t="s">
        <v>4591</v>
      </c>
      <c r="F110" s="33" t="s">
        <v>258</v>
      </c>
      <c r="G110" s="33" t="s">
        <v>148</v>
      </c>
      <c r="H110" s="33" t="s">
        <v>169</v>
      </c>
      <c r="I110" s="33" t="s">
        <v>254</v>
      </c>
      <c r="J110" s="39">
        <v>44735</v>
      </c>
      <c r="K110" s="39">
        <v>44735</v>
      </c>
      <c r="L110" s="37" t="s">
        <v>1415</v>
      </c>
      <c r="M110" s="37" t="s">
        <v>4630</v>
      </c>
      <c r="N110" s="37" t="s">
        <v>124</v>
      </c>
      <c r="O110" s="39">
        <v>44734</v>
      </c>
      <c r="P110" s="37">
        <v>2302615</v>
      </c>
      <c r="Q110" s="42" t="s">
        <v>36</v>
      </c>
    </row>
    <row r="111" spans="1:17" x14ac:dyDescent="0.35">
      <c r="A111" s="25"/>
      <c r="B111" s="26" t="s">
        <v>4652</v>
      </c>
      <c r="C111" s="26">
        <v>106</v>
      </c>
      <c r="D111" s="25" t="s">
        <v>119</v>
      </c>
      <c r="E111" s="25" t="s">
        <v>4591</v>
      </c>
      <c r="F111" s="25" t="s">
        <v>258</v>
      </c>
      <c r="G111" s="25" t="s">
        <v>148</v>
      </c>
      <c r="H111" s="25" t="s">
        <v>169</v>
      </c>
      <c r="I111" s="25" t="s">
        <v>254</v>
      </c>
      <c r="J111" s="27">
        <v>44736</v>
      </c>
      <c r="K111" s="27">
        <v>44736</v>
      </c>
      <c r="L111" s="26">
        <v>10</v>
      </c>
      <c r="M111" s="26" t="s">
        <v>4630</v>
      </c>
      <c r="N111" s="26" t="s">
        <v>124</v>
      </c>
      <c r="O111" s="27">
        <v>44735</v>
      </c>
      <c r="P111" s="26">
        <v>2302615</v>
      </c>
      <c r="Q111" s="41" t="s">
        <v>36</v>
      </c>
    </row>
    <row r="112" spans="1:17" x14ac:dyDescent="0.35">
      <c r="A112" s="25"/>
      <c r="B112" s="37" t="s">
        <v>4653</v>
      </c>
      <c r="C112" s="37">
        <v>107</v>
      </c>
      <c r="D112" s="33" t="s">
        <v>119</v>
      </c>
      <c r="E112" s="33" t="s">
        <v>4591</v>
      </c>
      <c r="F112" s="33" t="s">
        <v>258</v>
      </c>
      <c r="G112" s="33" t="s">
        <v>148</v>
      </c>
      <c r="H112" s="33" t="s">
        <v>162</v>
      </c>
      <c r="I112" s="33" t="s">
        <v>254</v>
      </c>
      <c r="J112" s="39">
        <v>44736</v>
      </c>
      <c r="K112" s="39">
        <v>44736</v>
      </c>
      <c r="L112" s="37">
        <v>10</v>
      </c>
      <c r="M112" s="37" t="s">
        <v>1412</v>
      </c>
      <c r="N112" s="37" t="s">
        <v>124</v>
      </c>
      <c r="O112" s="39">
        <v>44735</v>
      </c>
      <c r="P112" s="37">
        <v>2302615</v>
      </c>
      <c r="Q112" s="42" t="s">
        <v>36</v>
      </c>
    </row>
    <row r="113" spans="1:17" x14ac:dyDescent="0.35">
      <c r="A113" s="25"/>
      <c r="B113" s="26" t="s">
        <v>4654</v>
      </c>
      <c r="C113" s="26">
        <v>108</v>
      </c>
      <c r="D113" s="25" t="s">
        <v>119</v>
      </c>
      <c r="E113" s="25" t="s">
        <v>4591</v>
      </c>
      <c r="F113" s="25" t="s">
        <v>258</v>
      </c>
      <c r="G113" s="25" t="s">
        <v>148</v>
      </c>
      <c r="H113" s="25" t="s">
        <v>169</v>
      </c>
      <c r="I113" s="25" t="s">
        <v>254</v>
      </c>
      <c r="J113" s="27">
        <v>44737</v>
      </c>
      <c r="K113" s="27">
        <v>44737</v>
      </c>
      <c r="L113" s="26">
        <v>10</v>
      </c>
      <c r="M113" s="26" t="s">
        <v>4630</v>
      </c>
      <c r="N113" s="26" t="s">
        <v>124</v>
      </c>
      <c r="O113" s="27">
        <v>44736</v>
      </c>
      <c r="P113" s="26">
        <v>2302615</v>
      </c>
      <c r="Q113" s="41" t="s">
        <v>36</v>
      </c>
    </row>
    <row r="114" spans="1:17" x14ac:dyDescent="0.35">
      <c r="A114" s="25"/>
      <c r="B114" s="37" t="s">
        <v>4655</v>
      </c>
      <c r="C114" s="37">
        <v>109</v>
      </c>
      <c r="D114" s="33" t="s">
        <v>119</v>
      </c>
      <c r="E114" s="33" t="s">
        <v>4591</v>
      </c>
      <c r="F114" s="33" t="s">
        <v>258</v>
      </c>
      <c r="G114" s="33" t="s">
        <v>148</v>
      </c>
      <c r="H114" s="33" t="s">
        <v>162</v>
      </c>
      <c r="I114" s="33" t="s">
        <v>254</v>
      </c>
      <c r="J114" s="39">
        <v>44737</v>
      </c>
      <c r="K114" s="39">
        <v>44737</v>
      </c>
      <c r="L114" s="37">
        <v>10</v>
      </c>
      <c r="M114" s="37" t="s">
        <v>1412</v>
      </c>
      <c r="N114" s="37" t="s">
        <v>124</v>
      </c>
      <c r="O114" s="39">
        <v>44736</v>
      </c>
      <c r="P114" s="37">
        <v>2302615</v>
      </c>
      <c r="Q114" s="42" t="s">
        <v>36</v>
      </c>
    </row>
    <row r="115" spans="1:17" x14ac:dyDescent="0.35">
      <c r="A115" s="25"/>
      <c r="B115" s="26" t="s">
        <v>4656</v>
      </c>
      <c r="C115" s="26">
        <v>110</v>
      </c>
      <c r="D115" s="25" t="s">
        <v>119</v>
      </c>
      <c r="E115" s="25" t="s">
        <v>4591</v>
      </c>
      <c r="F115" s="25" t="s">
        <v>258</v>
      </c>
      <c r="G115" s="25" t="s">
        <v>148</v>
      </c>
      <c r="H115" s="25" t="s">
        <v>162</v>
      </c>
      <c r="I115" s="25" t="s">
        <v>254</v>
      </c>
      <c r="J115" s="27">
        <v>44738</v>
      </c>
      <c r="K115" s="27">
        <v>44738</v>
      </c>
      <c r="L115" s="26">
        <v>3</v>
      </c>
      <c r="M115" s="26" t="s">
        <v>1412</v>
      </c>
      <c r="N115" s="26" t="s">
        <v>124</v>
      </c>
      <c r="O115" s="27">
        <v>44737</v>
      </c>
      <c r="P115" s="26">
        <v>2302615</v>
      </c>
      <c r="Q115" s="41" t="s">
        <v>36</v>
      </c>
    </row>
    <row r="116" spans="1:17" x14ac:dyDescent="0.35">
      <c r="A116" s="25"/>
      <c r="B116" s="37" t="s">
        <v>4657</v>
      </c>
      <c r="C116" s="37">
        <v>111</v>
      </c>
      <c r="D116" s="33" t="s">
        <v>119</v>
      </c>
      <c r="E116" s="33" t="s">
        <v>4591</v>
      </c>
      <c r="F116" s="33" t="s">
        <v>258</v>
      </c>
      <c r="G116" s="33" t="s">
        <v>148</v>
      </c>
      <c r="H116" s="33" t="s">
        <v>169</v>
      </c>
      <c r="I116" s="33" t="s">
        <v>254</v>
      </c>
      <c r="J116" s="39">
        <v>44738</v>
      </c>
      <c r="K116" s="39">
        <v>44738</v>
      </c>
      <c r="L116" s="37">
        <v>3</v>
      </c>
      <c r="M116" s="37" t="s">
        <v>4630</v>
      </c>
      <c r="N116" s="37" t="s">
        <v>124</v>
      </c>
      <c r="O116" s="39">
        <v>44737</v>
      </c>
      <c r="P116" s="37">
        <v>2302615</v>
      </c>
      <c r="Q116" s="42" t="s">
        <v>36</v>
      </c>
    </row>
    <row r="117" spans="1:17" x14ac:dyDescent="0.35">
      <c r="A117" s="25"/>
      <c r="B117" s="58" t="s">
        <v>4658</v>
      </c>
      <c r="C117" s="29">
        <v>112</v>
      </c>
      <c r="D117" s="35" t="s">
        <v>132</v>
      </c>
      <c r="E117" t="s">
        <v>4659</v>
      </c>
      <c r="F117" s="45" t="s">
        <v>256</v>
      </c>
      <c r="G117" s="32" t="s">
        <v>187</v>
      </c>
      <c r="H117" s="30" t="s">
        <v>187</v>
      </c>
      <c r="I117" s="32" t="s">
        <v>188</v>
      </c>
      <c r="J117" s="27">
        <v>44608</v>
      </c>
      <c r="K117" s="2">
        <v>44926</v>
      </c>
      <c r="L117" s="44" t="s">
        <v>188</v>
      </c>
      <c r="M117" s="44" t="s">
        <v>188</v>
      </c>
      <c r="N117" s="38" t="s">
        <v>124</v>
      </c>
      <c r="O117" s="27">
        <v>44608</v>
      </c>
      <c r="P117" s="26">
        <v>2247849</v>
      </c>
      <c r="Q117" s="26" t="s">
        <v>38</v>
      </c>
    </row>
    <row r="118" spans="1:17" x14ac:dyDescent="0.35">
      <c r="A118" s="25"/>
      <c r="B118" s="37" t="s">
        <v>4660</v>
      </c>
      <c r="C118" s="37">
        <v>113</v>
      </c>
      <c r="D118" s="30" t="s">
        <v>132</v>
      </c>
      <c r="E118" s="33" t="s">
        <v>4659</v>
      </c>
      <c r="F118" s="33" t="s">
        <v>256</v>
      </c>
      <c r="G118" s="33" t="s">
        <v>148</v>
      </c>
      <c r="H118" s="33" t="s">
        <v>169</v>
      </c>
      <c r="I118" s="33" t="s">
        <v>155</v>
      </c>
      <c r="J118" s="39">
        <v>44713</v>
      </c>
      <c r="K118" s="39">
        <v>44926</v>
      </c>
      <c r="L118" s="37">
        <v>15</v>
      </c>
      <c r="M118" s="37" t="s">
        <v>1342</v>
      </c>
      <c r="N118" s="37" t="s">
        <v>124</v>
      </c>
      <c r="O118" s="39">
        <v>44711</v>
      </c>
      <c r="P118" s="37">
        <v>2247849</v>
      </c>
      <c r="Q118" s="42" t="s">
        <v>38</v>
      </c>
    </row>
    <row r="119" spans="1:17" x14ac:dyDescent="0.35">
      <c r="A119" s="25"/>
      <c r="B119" s="58" t="s">
        <v>4661</v>
      </c>
      <c r="C119" s="29">
        <v>114</v>
      </c>
      <c r="D119" s="35" t="s">
        <v>132</v>
      </c>
      <c r="E119" t="s">
        <v>4584</v>
      </c>
      <c r="F119" s="45" t="s">
        <v>263</v>
      </c>
      <c r="G119" s="32" t="s">
        <v>187</v>
      </c>
      <c r="H119" s="32" t="s">
        <v>188</v>
      </c>
      <c r="I119" s="32" t="s">
        <v>188</v>
      </c>
      <c r="J119" s="27">
        <v>44637</v>
      </c>
      <c r="K119" s="2">
        <v>44926</v>
      </c>
      <c r="L119" s="44" t="s">
        <v>188</v>
      </c>
      <c r="M119" s="44" t="s">
        <v>188</v>
      </c>
      <c r="N119" s="38" t="s">
        <v>124</v>
      </c>
      <c r="O119" s="27">
        <v>44637</v>
      </c>
      <c r="P119" s="26">
        <v>2399293</v>
      </c>
      <c r="Q119" s="26" t="s">
        <v>32</v>
      </c>
    </row>
    <row r="120" spans="1:17" x14ac:dyDescent="0.35">
      <c r="A120" s="25"/>
      <c r="B120" s="37" t="s">
        <v>4662</v>
      </c>
      <c r="C120" s="37">
        <v>115</v>
      </c>
      <c r="D120" s="30" t="s">
        <v>132</v>
      </c>
      <c r="E120" s="33" t="s">
        <v>4584</v>
      </c>
      <c r="F120" s="33" t="s">
        <v>263</v>
      </c>
      <c r="G120" s="33" t="s">
        <v>148</v>
      </c>
      <c r="H120" s="33" t="s">
        <v>162</v>
      </c>
      <c r="I120" s="33" t="s">
        <v>155</v>
      </c>
      <c r="J120" s="39">
        <v>44779</v>
      </c>
      <c r="K120" s="39">
        <v>44926</v>
      </c>
      <c r="L120" s="37">
        <v>30</v>
      </c>
      <c r="M120" s="37" t="s">
        <v>1381</v>
      </c>
      <c r="N120" s="37" t="s">
        <v>124</v>
      </c>
      <c r="O120" s="39">
        <v>44778</v>
      </c>
      <c r="P120" s="37">
        <v>2399293</v>
      </c>
      <c r="Q120" s="42" t="s">
        <v>32</v>
      </c>
    </row>
    <row r="121" spans="1:17" x14ac:dyDescent="0.35">
      <c r="A121" s="25"/>
      <c r="B121" s="58" t="s">
        <v>4663</v>
      </c>
      <c r="C121" s="29">
        <v>116</v>
      </c>
      <c r="D121" s="35" t="s">
        <v>132</v>
      </c>
      <c r="E121" t="s">
        <v>4108</v>
      </c>
      <c r="F121" s="45" t="s">
        <v>261</v>
      </c>
      <c r="G121" s="32" t="s">
        <v>187</v>
      </c>
      <c r="H121" s="30" t="s">
        <v>187</v>
      </c>
      <c r="I121" s="32" t="s">
        <v>188</v>
      </c>
      <c r="J121" s="27">
        <v>44624</v>
      </c>
      <c r="K121" s="2">
        <v>44926</v>
      </c>
      <c r="L121" s="44" t="s">
        <v>188</v>
      </c>
      <c r="M121" s="44" t="s">
        <v>188</v>
      </c>
      <c r="N121" s="38" t="s">
        <v>124</v>
      </c>
      <c r="O121" s="27">
        <v>44624</v>
      </c>
      <c r="P121" s="26">
        <v>2248008</v>
      </c>
      <c r="Q121" s="26" t="s">
        <v>29</v>
      </c>
    </row>
    <row r="122" spans="1:17" x14ac:dyDescent="0.35">
      <c r="A122" s="25"/>
      <c r="B122" s="37" t="s">
        <v>4664</v>
      </c>
      <c r="C122" s="37">
        <v>117</v>
      </c>
      <c r="D122" s="30" t="s">
        <v>132</v>
      </c>
      <c r="E122" s="33" t="s">
        <v>4108</v>
      </c>
      <c r="F122" s="33" t="s">
        <v>261</v>
      </c>
      <c r="G122" s="33" t="s">
        <v>148</v>
      </c>
      <c r="H122" s="33" t="s">
        <v>169</v>
      </c>
      <c r="I122" s="33" t="s">
        <v>155</v>
      </c>
      <c r="J122" s="39">
        <v>44713</v>
      </c>
      <c r="K122" s="39">
        <v>44926</v>
      </c>
      <c r="L122" s="37">
        <v>80</v>
      </c>
      <c r="M122" s="37" t="s">
        <v>1342</v>
      </c>
      <c r="N122" s="37" t="s">
        <v>124</v>
      </c>
      <c r="O122" s="39">
        <v>44711</v>
      </c>
      <c r="P122" s="37">
        <v>2248008</v>
      </c>
      <c r="Q122" s="42" t="s">
        <v>29</v>
      </c>
    </row>
    <row r="123" spans="1:17" x14ac:dyDescent="0.35">
      <c r="A123" s="25"/>
      <c r="B123" s="26" t="s">
        <v>4665</v>
      </c>
      <c r="C123" s="26">
        <v>118</v>
      </c>
      <c r="D123" s="25" t="s">
        <v>119</v>
      </c>
      <c r="E123" s="25" t="s">
        <v>4666</v>
      </c>
      <c r="F123" s="25" t="s">
        <v>237</v>
      </c>
      <c r="G123" s="25" t="s">
        <v>207</v>
      </c>
      <c r="H123" s="25" t="s">
        <v>169</v>
      </c>
      <c r="I123" s="25" t="s">
        <v>259</v>
      </c>
      <c r="J123" s="27">
        <v>44774</v>
      </c>
      <c r="K123" s="27">
        <v>44926</v>
      </c>
      <c r="L123" s="26">
        <v>15000</v>
      </c>
      <c r="M123" s="26" t="s">
        <v>4667</v>
      </c>
      <c r="N123" s="26" t="s">
        <v>124</v>
      </c>
      <c r="O123" s="27">
        <v>44748</v>
      </c>
      <c r="P123" s="26">
        <v>2331122</v>
      </c>
      <c r="Q123" s="41" t="s">
        <v>63</v>
      </c>
    </row>
    <row r="124" spans="1:17" x14ac:dyDescent="0.35">
      <c r="A124" s="25"/>
      <c r="B124" s="37" t="s">
        <v>4668</v>
      </c>
      <c r="C124" s="37">
        <v>119</v>
      </c>
      <c r="D124" s="33" t="s">
        <v>119</v>
      </c>
      <c r="E124" s="33" t="s">
        <v>4666</v>
      </c>
      <c r="F124" s="33" t="s">
        <v>237</v>
      </c>
      <c r="G124" s="33" t="s">
        <v>207</v>
      </c>
      <c r="H124" s="33" t="s">
        <v>162</v>
      </c>
      <c r="I124" s="33" t="s">
        <v>259</v>
      </c>
      <c r="J124" s="39">
        <v>44774</v>
      </c>
      <c r="K124" s="39">
        <v>44926</v>
      </c>
      <c r="L124" s="37">
        <v>150</v>
      </c>
      <c r="M124" s="37" t="s">
        <v>1285</v>
      </c>
      <c r="N124" s="37" t="s">
        <v>124</v>
      </c>
      <c r="O124" s="39">
        <v>44748</v>
      </c>
      <c r="P124" s="37">
        <v>2331122</v>
      </c>
      <c r="Q124" s="42" t="s">
        <v>63</v>
      </c>
    </row>
    <row r="125" spans="1:17" x14ac:dyDescent="0.35">
      <c r="A125" s="25"/>
      <c r="B125" s="26" t="s">
        <v>4669</v>
      </c>
      <c r="C125" s="26">
        <v>120</v>
      </c>
      <c r="D125" s="25" t="s">
        <v>119</v>
      </c>
      <c r="E125" s="25" t="s">
        <v>4666</v>
      </c>
      <c r="F125" s="25" t="s">
        <v>237</v>
      </c>
      <c r="G125" s="25" t="s">
        <v>207</v>
      </c>
      <c r="H125" s="25" t="s">
        <v>162</v>
      </c>
      <c r="I125" s="25" t="s">
        <v>259</v>
      </c>
      <c r="J125" s="27">
        <v>44774</v>
      </c>
      <c r="K125" s="27">
        <v>44926</v>
      </c>
      <c r="L125" s="26">
        <v>60</v>
      </c>
      <c r="M125" s="26" t="s">
        <v>1293</v>
      </c>
      <c r="N125" s="26" t="s">
        <v>124</v>
      </c>
      <c r="O125" s="27">
        <v>44748</v>
      </c>
      <c r="P125" s="26">
        <v>2331122</v>
      </c>
      <c r="Q125" s="41" t="s">
        <v>63</v>
      </c>
    </row>
    <row r="126" spans="1:17" x14ac:dyDescent="0.35">
      <c r="A126" s="25"/>
      <c r="B126" s="37" t="s">
        <v>4670</v>
      </c>
      <c r="C126" s="37">
        <v>121</v>
      </c>
      <c r="D126" s="33" t="s">
        <v>119</v>
      </c>
      <c r="E126" s="33" t="s">
        <v>4666</v>
      </c>
      <c r="F126" s="33" t="s">
        <v>237</v>
      </c>
      <c r="G126" s="33" t="s">
        <v>207</v>
      </c>
      <c r="H126" s="33" t="s">
        <v>162</v>
      </c>
      <c r="I126" s="33" t="s">
        <v>259</v>
      </c>
      <c r="J126" s="39">
        <v>44774</v>
      </c>
      <c r="K126" s="39">
        <v>44926</v>
      </c>
      <c r="L126" s="37">
        <v>60</v>
      </c>
      <c r="M126" s="37" t="s">
        <v>1283</v>
      </c>
      <c r="N126" s="37" t="s">
        <v>124</v>
      </c>
      <c r="O126" s="39">
        <v>44748</v>
      </c>
      <c r="P126" s="37">
        <v>2331122</v>
      </c>
      <c r="Q126" s="42" t="s">
        <v>63</v>
      </c>
    </row>
    <row r="127" spans="1:17" x14ac:dyDescent="0.35">
      <c r="A127" s="25"/>
      <c r="B127" s="26" t="s">
        <v>4671</v>
      </c>
      <c r="C127" s="26">
        <v>122</v>
      </c>
      <c r="D127" s="25" t="s">
        <v>119</v>
      </c>
      <c r="E127" s="25" t="s">
        <v>4666</v>
      </c>
      <c r="F127" s="45" t="s">
        <v>237</v>
      </c>
      <c r="G127" s="25" t="s">
        <v>207</v>
      </c>
      <c r="H127" s="25" t="s">
        <v>162</v>
      </c>
      <c r="I127" s="25" t="s">
        <v>259</v>
      </c>
      <c r="J127" s="27">
        <v>44779</v>
      </c>
      <c r="K127" s="27">
        <v>44926</v>
      </c>
      <c r="L127" s="26">
        <v>50</v>
      </c>
      <c r="M127" s="26" t="s">
        <v>1412</v>
      </c>
      <c r="N127" s="26" t="s">
        <v>124</v>
      </c>
      <c r="O127" s="27">
        <v>44771</v>
      </c>
      <c r="P127" s="26">
        <v>2384239</v>
      </c>
      <c r="Q127" s="41" t="s">
        <v>63</v>
      </c>
    </row>
    <row r="128" spans="1:17" x14ac:dyDescent="0.35">
      <c r="B128" s="59" t="s">
        <v>4672</v>
      </c>
      <c r="C128" s="50">
        <v>123</v>
      </c>
      <c r="D128" s="47" t="s">
        <v>130</v>
      </c>
      <c r="E128" s="48" t="s">
        <v>4565</v>
      </c>
      <c r="F128" s="65" t="s">
        <v>241</v>
      </c>
      <c r="G128" s="49" t="s">
        <v>207</v>
      </c>
      <c r="H128" s="49" t="s">
        <v>169</v>
      </c>
      <c r="I128" s="33" t="s">
        <v>259</v>
      </c>
      <c r="J128" s="51">
        <v>44803</v>
      </c>
      <c r="K128" s="39">
        <v>44926</v>
      </c>
      <c r="L128" s="50">
        <v>800</v>
      </c>
      <c r="M128" s="50" t="s">
        <v>1433</v>
      </c>
      <c r="N128" s="37" t="s">
        <v>124</v>
      </c>
      <c r="O128" s="52">
        <v>44803</v>
      </c>
      <c r="P128" s="50">
        <v>2432785</v>
      </c>
      <c r="Q128" s="50" t="s">
        <v>66</v>
      </c>
    </row>
    <row r="129" spans="1:17" x14ac:dyDescent="0.35">
      <c r="B129" s="26" t="s">
        <v>4673</v>
      </c>
      <c r="C129" s="3">
        <v>124</v>
      </c>
      <c r="D129" t="s">
        <v>130</v>
      </c>
      <c r="E129" s="46" t="s">
        <v>4565</v>
      </c>
      <c r="F129" s="66" t="s">
        <v>241</v>
      </c>
      <c r="G129" s="25" t="s">
        <v>207</v>
      </c>
      <c r="H129" s="25" t="s">
        <v>162</v>
      </c>
      <c r="I129" s="25" t="s">
        <v>259</v>
      </c>
      <c r="J129" s="53">
        <v>44803</v>
      </c>
      <c r="K129" s="27">
        <v>44926</v>
      </c>
      <c r="L129" s="3">
        <v>800</v>
      </c>
      <c r="M129" s="3" t="s">
        <v>1435</v>
      </c>
      <c r="N129" s="26" t="s">
        <v>124</v>
      </c>
      <c r="O129" s="2">
        <v>44803</v>
      </c>
      <c r="P129" s="3">
        <v>2432786</v>
      </c>
      <c r="Q129" s="3" t="s">
        <v>66</v>
      </c>
    </row>
    <row r="130" spans="1:17" x14ac:dyDescent="0.35">
      <c r="B130" s="59" t="s">
        <v>4674</v>
      </c>
      <c r="C130" s="50">
        <v>125</v>
      </c>
      <c r="D130" s="47" t="s">
        <v>130</v>
      </c>
      <c r="E130" s="47" t="s">
        <v>4581</v>
      </c>
      <c r="F130" s="67" t="s">
        <v>279</v>
      </c>
      <c r="G130" s="49" t="s">
        <v>207</v>
      </c>
      <c r="H130" s="49" t="s">
        <v>162</v>
      </c>
      <c r="I130" s="33" t="s">
        <v>259</v>
      </c>
      <c r="J130" s="51">
        <v>44834</v>
      </c>
      <c r="K130" s="39">
        <v>44926</v>
      </c>
      <c r="L130" s="50">
        <v>300</v>
      </c>
      <c r="M130" s="50" t="s">
        <v>1437</v>
      </c>
      <c r="N130" s="37" t="s">
        <v>124</v>
      </c>
      <c r="O130" s="52">
        <v>44834</v>
      </c>
      <c r="P130" s="50">
        <v>2526627</v>
      </c>
      <c r="Q130" s="50" t="s">
        <v>66</v>
      </c>
    </row>
    <row r="131" spans="1:17" ht="15.75" customHeight="1" x14ac:dyDescent="0.35">
      <c r="B131" s="26" t="s">
        <v>4675</v>
      </c>
      <c r="C131" s="3">
        <v>126</v>
      </c>
      <c r="D131" s="30" t="s">
        <v>132</v>
      </c>
      <c r="E131" s="33" t="s">
        <v>280</v>
      </c>
      <c r="F131" s="33" t="s">
        <v>281</v>
      </c>
      <c r="G131" s="33" t="s">
        <v>148</v>
      </c>
      <c r="H131" s="33" t="s">
        <v>162</v>
      </c>
      <c r="I131" s="33" t="s">
        <v>149</v>
      </c>
      <c r="J131" s="39">
        <v>44896</v>
      </c>
      <c r="K131" s="39">
        <v>44926</v>
      </c>
      <c r="L131" s="37">
        <v>600</v>
      </c>
      <c r="M131" s="37" t="s">
        <v>1338</v>
      </c>
      <c r="N131" s="37" t="s">
        <v>124</v>
      </c>
      <c r="O131" s="39">
        <v>44893</v>
      </c>
      <c r="P131" s="37">
        <v>2670854</v>
      </c>
      <c r="Q131" s="42" t="s">
        <v>41</v>
      </c>
    </row>
    <row r="132" spans="1:17" x14ac:dyDescent="0.35">
      <c r="B132" s="50" t="s">
        <v>4676</v>
      </c>
      <c r="C132" s="50">
        <v>127</v>
      </c>
      <c r="D132" s="47" t="s">
        <v>132</v>
      </c>
      <c r="E132" s="47" t="s">
        <v>274</v>
      </c>
      <c r="F132" s="67" t="s">
        <v>275</v>
      </c>
      <c r="G132" s="47" t="s">
        <v>187</v>
      </c>
      <c r="H132" s="30" t="s">
        <v>187</v>
      </c>
      <c r="I132" s="47" t="s">
        <v>188</v>
      </c>
      <c r="J132" s="52">
        <v>44819</v>
      </c>
      <c r="K132" s="52">
        <v>44926</v>
      </c>
      <c r="L132" s="50" t="s">
        <v>188</v>
      </c>
      <c r="M132" s="50" t="s">
        <v>188</v>
      </c>
      <c r="N132" s="50" t="s">
        <v>124</v>
      </c>
      <c r="O132" s="52">
        <v>44819</v>
      </c>
      <c r="P132" s="55">
        <v>2521311</v>
      </c>
      <c r="Q132" s="50" t="s">
        <v>44</v>
      </c>
    </row>
    <row r="133" spans="1:17" x14ac:dyDescent="0.35">
      <c r="B133" s="3" t="s">
        <v>4677</v>
      </c>
      <c r="C133" s="3">
        <v>128</v>
      </c>
      <c r="D133" t="s">
        <v>132</v>
      </c>
      <c r="E133" t="s">
        <v>274</v>
      </c>
      <c r="F133" s="54" t="s">
        <v>275</v>
      </c>
      <c r="G133" t="s">
        <v>148</v>
      </c>
      <c r="H133" t="s">
        <v>169</v>
      </c>
      <c r="I133" t="s">
        <v>155</v>
      </c>
      <c r="J133" s="2">
        <v>44834</v>
      </c>
      <c r="K133" s="2">
        <v>44926</v>
      </c>
      <c r="L133" s="3">
        <v>50</v>
      </c>
      <c r="M133" s="3" t="s">
        <v>1381</v>
      </c>
      <c r="N133" s="3" t="s">
        <v>124</v>
      </c>
      <c r="O133" s="2">
        <v>44834</v>
      </c>
      <c r="P133" s="4">
        <v>2521311</v>
      </c>
      <c r="Q133" s="3" t="s">
        <v>44</v>
      </c>
    </row>
    <row r="134" spans="1:17" x14ac:dyDescent="0.35">
      <c r="B134" s="50" t="s">
        <v>4678</v>
      </c>
      <c r="C134" s="50">
        <v>129</v>
      </c>
      <c r="D134" s="47" t="s">
        <v>132</v>
      </c>
      <c r="E134" s="47" t="s">
        <v>274</v>
      </c>
      <c r="F134" s="67" t="s">
        <v>275</v>
      </c>
      <c r="G134" s="47" t="s">
        <v>148</v>
      </c>
      <c r="H134" s="47" t="s">
        <v>162</v>
      </c>
      <c r="I134" s="47" t="s">
        <v>155</v>
      </c>
      <c r="J134" s="52">
        <v>44834</v>
      </c>
      <c r="K134" s="52">
        <v>44926</v>
      </c>
      <c r="L134" s="50">
        <v>30</v>
      </c>
      <c r="M134" s="50" t="s">
        <v>1441</v>
      </c>
      <c r="N134" s="50" t="s">
        <v>124</v>
      </c>
      <c r="O134" s="52">
        <v>44834</v>
      </c>
      <c r="P134" s="55">
        <v>2521311</v>
      </c>
      <c r="Q134" s="50" t="s">
        <v>44</v>
      </c>
    </row>
    <row r="135" spans="1:17" x14ac:dyDescent="0.35">
      <c r="B135" s="3" t="s">
        <v>4679</v>
      </c>
      <c r="C135" s="3">
        <v>130</v>
      </c>
      <c r="D135" t="s">
        <v>132</v>
      </c>
      <c r="E135" t="s">
        <v>242</v>
      </c>
      <c r="F135" s="54" t="s">
        <v>243</v>
      </c>
      <c r="G135" t="s">
        <v>148</v>
      </c>
      <c r="H135" t="s">
        <v>162</v>
      </c>
      <c r="I135" t="s">
        <v>155</v>
      </c>
      <c r="J135" s="2">
        <v>44746</v>
      </c>
      <c r="K135" s="2">
        <v>44926</v>
      </c>
      <c r="L135" s="3">
        <v>29</v>
      </c>
      <c r="M135" s="3" t="s">
        <v>1381</v>
      </c>
      <c r="N135" s="3" t="s">
        <v>124</v>
      </c>
      <c r="O135" s="2">
        <v>44743</v>
      </c>
      <c r="P135" s="4">
        <v>2338932</v>
      </c>
      <c r="Q135" s="3" t="s">
        <v>17</v>
      </c>
    </row>
    <row r="136" spans="1:17" x14ac:dyDescent="0.35">
      <c r="B136" s="50" t="s">
        <v>4680</v>
      </c>
      <c r="C136" s="50">
        <v>131</v>
      </c>
      <c r="D136" s="47" t="s">
        <v>132</v>
      </c>
      <c r="E136" s="47" t="s">
        <v>242</v>
      </c>
      <c r="F136" s="67" t="s">
        <v>243</v>
      </c>
      <c r="G136" s="47" t="s">
        <v>148</v>
      </c>
      <c r="H136" s="47" t="s">
        <v>162</v>
      </c>
      <c r="I136" s="47" t="s">
        <v>155</v>
      </c>
      <c r="J136" s="52">
        <v>44746</v>
      </c>
      <c r="K136" s="52">
        <v>44926</v>
      </c>
      <c r="L136" s="50">
        <v>1</v>
      </c>
      <c r="M136" s="50" t="s">
        <v>1441</v>
      </c>
      <c r="N136" s="50" t="s">
        <v>124</v>
      </c>
      <c r="O136" s="52">
        <v>44743</v>
      </c>
      <c r="P136" s="55">
        <v>2338933</v>
      </c>
      <c r="Q136" s="50" t="s">
        <v>17</v>
      </c>
    </row>
    <row r="137" spans="1:17" x14ac:dyDescent="0.35">
      <c r="B137" s="3" t="str">
        <f>IFERROR($H$2&amp;"."&amp;TEXT(C137,"0000")&amp;"."&amp;VLOOKUP(D137,'Dados (Listas Suspensas)'!$H$3:$I$7,2,FALSE)&amp;"."&amp;VLOOKUP(G137,'Dados (Listas Suspensas)'!$B$3:$C$8,2,FALSE)&amp;"."&amp;VLOOKUP(H137,'Dados (Listas Suspensas)'!$D$3:$E$9,2,FALSE)&amp;"."&amp;VLOOKUP(I137,'Dados (Listas Suspensas)'!$F$3:$G$10,2,FALSE),"")</f>
        <v>2022.0132.01.04.99.99</v>
      </c>
      <c r="C137" s="3">
        <v>132</v>
      </c>
      <c r="D137" t="s">
        <v>119</v>
      </c>
      <c r="E137" s="46" t="s">
        <v>272</v>
      </c>
      <c r="F137" s="66" t="s">
        <v>273</v>
      </c>
      <c r="G137" t="s">
        <v>187</v>
      </c>
      <c r="H137" s="30" t="s">
        <v>187</v>
      </c>
      <c r="I137" t="s">
        <v>188</v>
      </c>
      <c r="J137" s="2">
        <v>44782</v>
      </c>
      <c r="K137" s="2">
        <v>44926</v>
      </c>
      <c r="L137" s="3" t="s">
        <v>188</v>
      </c>
      <c r="M137" s="3" t="s">
        <v>188</v>
      </c>
      <c r="N137" s="3" t="s">
        <v>124</v>
      </c>
      <c r="O137" s="2">
        <v>44782</v>
      </c>
      <c r="P137" s="5">
        <v>2397312</v>
      </c>
      <c r="Q137" s="23" t="s">
        <v>16</v>
      </c>
    </row>
    <row r="138" spans="1:17" x14ac:dyDescent="0.35">
      <c r="B138" s="59" t="s">
        <v>4681</v>
      </c>
      <c r="C138" s="59">
        <v>133</v>
      </c>
      <c r="D138" s="47" t="s">
        <v>119</v>
      </c>
      <c r="E138" s="61" t="s">
        <v>236</v>
      </c>
      <c r="F138" s="67" t="s">
        <v>237</v>
      </c>
      <c r="G138" s="47" t="s">
        <v>148</v>
      </c>
      <c r="H138" s="49" t="s">
        <v>169</v>
      </c>
      <c r="I138" s="61" t="s">
        <v>219</v>
      </c>
      <c r="J138" s="62">
        <v>44835</v>
      </c>
      <c r="K138" s="62">
        <v>44926</v>
      </c>
      <c r="L138" s="50">
        <v>10</v>
      </c>
      <c r="M138" s="59" t="s">
        <v>4632</v>
      </c>
      <c r="N138" s="59" t="s">
        <v>124</v>
      </c>
      <c r="O138" s="62">
        <v>44834</v>
      </c>
      <c r="P138" s="63">
        <v>2498928</v>
      </c>
      <c r="Q138" s="64" t="s">
        <v>16</v>
      </c>
    </row>
    <row r="139" spans="1:17" x14ac:dyDescent="0.35">
      <c r="B139" s="26" t="s">
        <v>4682</v>
      </c>
      <c r="C139" s="3">
        <v>134</v>
      </c>
      <c r="D139" t="s">
        <v>119</v>
      </c>
      <c r="E139" t="s">
        <v>276</v>
      </c>
      <c r="F139" s="54" t="s">
        <v>277</v>
      </c>
      <c r="G139" t="s">
        <v>187</v>
      </c>
      <c r="H139" s="30" t="s">
        <v>187</v>
      </c>
      <c r="I139" t="s">
        <v>188</v>
      </c>
      <c r="J139" s="53">
        <v>44831</v>
      </c>
      <c r="K139" s="2">
        <v>44926</v>
      </c>
      <c r="L139" s="3" t="s">
        <v>188</v>
      </c>
      <c r="M139" s="3" t="s">
        <v>188</v>
      </c>
      <c r="N139" s="3" t="s">
        <v>124</v>
      </c>
      <c r="O139" s="2">
        <v>44831</v>
      </c>
      <c r="P139" s="3">
        <v>2506491</v>
      </c>
      <c r="Q139" s="23" t="s">
        <v>16</v>
      </c>
    </row>
    <row r="140" spans="1:17" x14ac:dyDescent="0.35">
      <c r="B140" s="50" t="s">
        <v>4683</v>
      </c>
      <c r="C140" s="50">
        <v>135</v>
      </c>
      <c r="D140" s="47" t="s">
        <v>4684</v>
      </c>
      <c r="E140" s="33" t="s">
        <v>267</v>
      </c>
      <c r="F140" s="68" t="s">
        <v>142</v>
      </c>
      <c r="G140" s="47" t="s">
        <v>187</v>
      </c>
      <c r="H140" s="30" t="s">
        <v>187</v>
      </c>
      <c r="I140" s="47" t="s">
        <v>188</v>
      </c>
      <c r="J140" s="52">
        <v>44609</v>
      </c>
      <c r="K140" s="52">
        <v>44926</v>
      </c>
      <c r="L140" s="50" t="s">
        <v>188</v>
      </c>
      <c r="M140" s="50" t="s">
        <v>188</v>
      </c>
      <c r="N140" s="50" t="s">
        <v>124</v>
      </c>
      <c r="O140" s="52">
        <v>44609</v>
      </c>
      <c r="P140" s="55">
        <v>1998850</v>
      </c>
      <c r="Q140" s="50" t="s">
        <v>64</v>
      </c>
    </row>
    <row r="141" spans="1:17" x14ac:dyDescent="0.35">
      <c r="A141" s="25"/>
      <c r="B141" s="58" t="s">
        <v>4685</v>
      </c>
      <c r="C141" s="29">
        <v>136</v>
      </c>
      <c r="D141" s="35" t="s">
        <v>132</v>
      </c>
      <c r="E141" t="s">
        <v>280</v>
      </c>
      <c r="F141" s="45" t="s">
        <v>281</v>
      </c>
      <c r="G141" s="32" t="s">
        <v>187</v>
      </c>
      <c r="H141" s="30" t="s">
        <v>187</v>
      </c>
      <c r="I141" t="s">
        <v>188</v>
      </c>
      <c r="J141" s="27">
        <v>44885</v>
      </c>
      <c r="K141" s="2">
        <v>44926</v>
      </c>
      <c r="L141" s="44" t="s">
        <v>188</v>
      </c>
      <c r="M141" s="44" t="s">
        <v>188</v>
      </c>
      <c r="N141" s="38" t="s">
        <v>124</v>
      </c>
      <c r="O141" s="27">
        <v>44885</v>
      </c>
      <c r="P141" s="26">
        <v>2670854</v>
      </c>
      <c r="Q141" s="26" t="s">
        <v>41</v>
      </c>
    </row>
    <row r="142" spans="1:17" x14ac:dyDescent="0.35">
      <c r="A142" s="25"/>
      <c r="B142" s="37"/>
      <c r="C142" s="37"/>
    </row>
    <row r="145" spans="2:17" x14ac:dyDescent="0.35">
      <c r="B145" s="50"/>
      <c r="C145" s="50"/>
      <c r="D145" s="47"/>
      <c r="E145" s="47"/>
      <c r="F145" s="50"/>
      <c r="G145" s="47"/>
      <c r="H145" s="47"/>
      <c r="I145" s="47"/>
      <c r="J145" s="52"/>
      <c r="K145" s="52"/>
      <c r="L145" s="50"/>
      <c r="M145" s="50"/>
      <c r="N145" s="50"/>
      <c r="O145" s="52"/>
      <c r="P145" s="55"/>
      <c r="Q145" s="50"/>
    </row>
    <row r="147" spans="2:17" x14ac:dyDescent="0.35">
      <c r="B147" s="60" t="s">
        <v>4608</v>
      </c>
    </row>
  </sheetData>
  <hyperlinks>
    <hyperlink ref="B147" r:id="rId1" display="https://nam10.safelinks.protection.outlook.com/ap/x-59584e83/?url=https%3A%2F%2Fgovanp-my.sharepoint.com%2F%3Ax%3A%2Fg%2Fpersonal%2Flveloso_anp_gov_br%2FEZEEDtc5K3xJo1oltvJHaJkBbvwXvEl55pP8YT9p79ZWVg&amp;data=04%7C01%7Calpereira%40anp.gov.br%7C45d27458f1f14d6b964308da0dbaf30e%7C4499f4ff24a64b42b7ef124afcadc913%7C0%7C0%7C637837393827211730%7CUnknown%7CTWFpbGZsb3d8eyJWIjoiMC4wLjAwMDAiLCJQIjoiV2luMzIiLCJBTiI6Ik1haWwiLCJXVCI6Mn0%3D%7C3000&amp;sdata=7z%2BZX3T7vAI7QyKLxTTG0UkFRiCdBV7%2FR%2Bgbrzl9SA8%3D&amp;reserved=0" xr:uid="{00000000-0004-0000-0C00-000000000000}"/>
  </hyperlinks>
  <pageMargins left="0.511811024" right="0.511811024" top="0.78740157499999996" bottom="0.78740157499999996" header="0.31496062000000002" footer="0.31496062000000002"/>
  <pageSetup paperSize="9" orientation="portrait"/>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sheetPr>
  <dimension ref="B2:Q40"/>
  <sheetViews>
    <sheetView workbookViewId="0">
      <selection activeCell="L33" sqref="L33"/>
    </sheetView>
  </sheetViews>
  <sheetFormatPr defaultRowHeight="14.5" x14ac:dyDescent="0.35"/>
  <cols>
    <col min="1" max="1" width="4.54296875" customWidth="1"/>
    <col min="2" max="2" width="22.1796875" customWidth="1"/>
    <col min="3" max="3" width="13.54296875" customWidth="1"/>
    <col min="4" max="4" width="50.54296875" customWidth="1"/>
    <col min="5" max="5" width="57.453125" bestFit="1" customWidth="1"/>
    <col min="6" max="6" width="21.1796875" bestFit="1" customWidth="1"/>
    <col min="7" max="7" width="24.453125" bestFit="1" customWidth="1"/>
    <col min="8" max="8" width="19.81640625" customWidth="1"/>
    <col min="9" max="9" width="15" customWidth="1"/>
    <col min="10" max="10" width="10.54296875" customWidth="1"/>
    <col min="11" max="11" width="11.81640625" customWidth="1"/>
    <col min="12" max="12" width="26" customWidth="1"/>
    <col min="13" max="13" width="24.81640625" customWidth="1"/>
    <col min="14" max="16" width="18.54296875" customWidth="1"/>
    <col min="17" max="17" width="22.81640625" customWidth="1"/>
  </cols>
  <sheetData>
    <row r="2" spans="2:17" x14ac:dyDescent="0.35">
      <c r="G2" t="s">
        <v>4553</v>
      </c>
      <c r="H2" s="3">
        <v>2021</v>
      </c>
    </row>
    <row r="5" spans="2:17" ht="27.75" customHeight="1" x14ac:dyDescent="0.35">
      <c r="B5" s="1" t="s">
        <v>98</v>
      </c>
      <c r="C5" s="1" t="s">
        <v>99</v>
      </c>
      <c r="D5" s="1" t="s">
        <v>100</v>
      </c>
      <c r="E5" s="1" t="s">
        <v>101</v>
      </c>
      <c r="F5" s="1" t="s">
        <v>102</v>
      </c>
      <c r="G5" s="1" t="s">
        <v>103</v>
      </c>
      <c r="H5" s="1" t="s">
        <v>4554</v>
      </c>
      <c r="I5" s="1" t="s">
        <v>105</v>
      </c>
      <c r="J5" s="1" t="s">
        <v>106</v>
      </c>
      <c r="K5" s="1" t="s">
        <v>107</v>
      </c>
      <c r="L5" s="1" t="s">
        <v>4555</v>
      </c>
      <c r="M5" s="1" t="s">
        <v>4556</v>
      </c>
      <c r="N5" s="1" t="s">
        <v>108</v>
      </c>
      <c r="O5" s="1" t="s">
        <v>109</v>
      </c>
      <c r="P5" s="9" t="s">
        <v>110</v>
      </c>
      <c r="Q5" s="1" t="s">
        <v>111</v>
      </c>
    </row>
    <row r="6" spans="2:17" x14ac:dyDescent="0.35">
      <c r="B6" s="3" t="str">
        <f>IFERROR($H$2&amp;"."&amp;TEXT(C6,"0000")&amp;"."&amp;VLOOKUP(D6,'Dados (Listas Suspensas)'!$H$3:$I$7,2,FALSE)&amp;"."&amp;VLOOKUP(G6,'Dados (Listas Suspensas)'!$B$3:$C$8,2,FALSE)&amp;"."&amp;VLOOKUP(H6,'Dados (Listas Suspensas)'!$D$3:$E$9,2,FALSE)&amp;"."&amp;VLOOKUP(I6,'Dados (Listas Suspensas)'!$F$3:$G$10,2,FALSE),"")</f>
        <v>2021.0001.01.01.03.02</v>
      </c>
      <c r="C6" s="3">
        <v>1</v>
      </c>
      <c r="D6" t="s">
        <v>119</v>
      </c>
      <c r="E6" t="s">
        <v>4611</v>
      </c>
      <c r="F6" s="3" t="s">
        <v>120</v>
      </c>
      <c r="G6" t="s">
        <v>121</v>
      </c>
      <c r="H6" t="s">
        <v>162</v>
      </c>
      <c r="I6" t="s">
        <v>155</v>
      </c>
      <c r="J6" s="2">
        <v>44197</v>
      </c>
      <c r="K6" s="2">
        <v>44561</v>
      </c>
      <c r="L6" s="12">
        <v>686</v>
      </c>
      <c r="M6" s="3" t="s">
        <v>1283</v>
      </c>
      <c r="N6" s="3" t="s">
        <v>124</v>
      </c>
      <c r="O6" s="2">
        <v>43826</v>
      </c>
      <c r="P6" s="11" t="s">
        <v>165</v>
      </c>
      <c r="Q6" s="2" t="s">
        <v>30</v>
      </c>
    </row>
    <row r="7" spans="2:17" x14ac:dyDescent="0.35">
      <c r="B7" s="3" t="str">
        <f>IFERROR($H$2&amp;"."&amp;TEXT(C7,"0000")&amp;"."&amp;VLOOKUP(D7,'Dados (Listas Suspensas)'!$H$3:$I$7,2,FALSE)&amp;"."&amp;VLOOKUP(G7,'Dados (Listas Suspensas)'!$B$3:$C$8,2,FALSE)&amp;"."&amp;VLOOKUP(H7,'Dados (Listas Suspensas)'!$D$3:$E$9,2,FALSE)&amp;"."&amp;VLOOKUP(I7,'Dados (Listas Suspensas)'!$F$3:$G$10,2,FALSE),"")</f>
        <v>2021.0002.01.01.03.02</v>
      </c>
      <c r="C7" s="3">
        <v>2</v>
      </c>
      <c r="D7" t="s">
        <v>119</v>
      </c>
      <c r="E7" t="s">
        <v>4611</v>
      </c>
      <c r="F7" s="3" t="s">
        <v>120</v>
      </c>
      <c r="G7" t="s">
        <v>121</v>
      </c>
      <c r="H7" t="s">
        <v>162</v>
      </c>
      <c r="I7" t="s">
        <v>155</v>
      </c>
      <c r="J7" s="2">
        <v>44197</v>
      </c>
      <c r="K7" s="2">
        <v>44561</v>
      </c>
      <c r="L7" s="12">
        <v>1134</v>
      </c>
      <c r="M7" s="3" t="s">
        <v>1293</v>
      </c>
      <c r="N7" s="3" t="s">
        <v>124</v>
      </c>
      <c r="O7" s="2">
        <v>43826</v>
      </c>
      <c r="P7" s="10" t="s">
        <v>168</v>
      </c>
      <c r="Q7" s="2" t="s">
        <v>30</v>
      </c>
    </row>
    <row r="8" spans="2:17" x14ac:dyDescent="0.35">
      <c r="B8" s="3" t="str">
        <f>IFERROR($H$2&amp;"."&amp;TEXT(C8,"0000")&amp;"."&amp;VLOOKUP(D8,'Dados (Listas Suspensas)'!$H$3:$I$7,2,FALSE)&amp;"."&amp;VLOOKUP(G8,'Dados (Listas Suspensas)'!$B$3:$C$8,2,FALSE)&amp;"."&amp;VLOOKUP(H8,'Dados (Listas Suspensas)'!$D$3:$E$9,2,FALSE)&amp;"."&amp;VLOOKUP(I8,'Dados (Listas Suspensas)'!$F$3:$G$10,2,FALSE),"")</f>
        <v>2021.0003.01.01.02.02</v>
      </c>
      <c r="C8" s="3">
        <v>3</v>
      </c>
      <c r="D8" t="s">
        <v>119</v>
      </c>
      <c r="E8" t="s">
        <v>4611</v>
      </c>
      <c r="F8" s="3" t="s">
        <v>120</v>
      </c>
      <c r="G8" t="s">
        <v>121</v>
      </c>
      <c r="H8" t="s">
        <v>169</v>
      </c>
      <c r="I8" t="s">
        <v>155</v>
      </c>
      <c r="J8" s="2">
        <v>44197</v>
      </c>
      <c r="K8" s="2">
        <v>44561</v>
      </c>
      <c r="L8" s="12">
        <v>8000</v>
      </c>
      <c r="M8" s="3" t="s">
        <v>1278</v>
      </c>
      <c r="N8" s="3" t="s">
        <v>124</v>
      </c>
      <c r="O8" s="2">
        <v>43826</v>
      </c>
      <c r="P8" s="10" t="s">
        <v>170</v>
      </c>
      <c r="Q8" s="2" t="s">
        <v>30</v>
      </c>
    </row>
    <row r="9" spans="2:17" x14ac:dyDescent="0.35">
      <c r="B9" s="3" t="str">
        <f>IFERROR($H$2&amp;"."&amp;TEXT(C9,"0000")&amp;"."&amp;VLOOKUP(D9,'Dados (Listas Suspensas)'!$H$3:$I$7,2,FALSE)&amp;"."&amp;VLOOKUP(G9,'Dados (Listas Suspensas)'!$B$3:$C$8,2,FALSE)&amp;"."&amp;VLOOKUP(H9,'Dados (Listas Suspensas)'!$D$3:$E$9,2,FALSE)&amp;"."&amp;VLOOKUP(I9,'Dados (Listas Suspensas)'!$F$3:$G$10,2,FALSE),"")</f>
        <v>2021.0004.01.03.02.02</v>
      </c>
      <c r="C9" s="3">
        <v>4</v>
      </c>
      <c r="D9" t="s">
        <v>119</v>
      </c>
      <c r="E9" t="s">
        <v>4611</v>
      </c>
      <c r="F9" s="3" t="s">
        <v>120</v>
      </c>
      <c r="G9" t="s">
        <v>148</v>
      </c>
      <c r="H9" t="s">
        <v>169</v>
      </c>
      <c r="I9" t="s">
        <v>155</v>
      </c>
      <c r="J9" s="2">
        <v>44197</v>
      </c>
      <c r="K9" s="2">
        <v>44561</v>
      </c>
      <c r="L9" s="13">
        <v>3000</v>
      </c>
      <c r="M9" s="3" t="s">
        <v>4686</v>
      </c>
      <c r="N9" s="3" t="s">
        <v>124</v>
      </c>
      <c r="O9" s="2">
        <v>44174</v>
      </c>
      <c r="P9" s="10" t="s">
        <v>196</v>
      </c>
      <c r="Q9" s="22" t="s">
        <v>60</v>
      </c>
    </row>
    <row r="10" spans="2:17" x14ac:dyDescent="0.35">
      <c r="B10" s="3" t="str">
        <f>IFERROR($H$2&amp;"."&amp;TEXT(C10,"0000")&amp;"."&amp;VLOOKUP(D10,'Dados (Listas Suspensas)'!$H$3:$I$7,2,FALSE)&amp;"."&amp;VLOOKUP(G10,'Dados (Listas Suspensas)'!$B$3:$C$8,2,FALSE)&amp;"."&amp;VLOOKUP(H10,'Dados (Listas Suspensas)'!$D$3:$E$9,2,FALSE)&amp;"."&amp;VLOOKUP(I10,'Dados (Listas Suspensas)'!$F$3:$G$10,2,FALSE),"")</f>
        <v>2021.0005.01.03.03.02</v>
      </c>
      <c r="C10" s="3">
        <v>5</v>
      </c>
      <c r="D10" t="s">
        <v>119</v>
      </c>
      <c r="E10" t="s">
        <v>4611</v>
      </c>
      <c r="F10" s="3" t="s">
        <v>120</v>
      </c>
      <c r="G10" t="s">
        <v>148</v>
      </c>
      <c r="H10" t="s">
        <v>162</v>
      </c>
      <c r="I10" t="s">
        <v>155</v>
      </c>
      <c r="J10" s="2">
        <v>44197</v>
      </c>
      <c r="K10" s="2">
        <v>44561</v>
      </c>
      <c r="L10" s="12">
        <v>40</v>
      </c>
      <c r="M10" s="3" t="s">
        <v>1293</v>
      </c>
      <c r="N10" s="3" t="s">
        <v>124</v>
      </c>
      <c r="O10" s="2">
        <v>44174</v>
      </c>
      <c r="P10" s="10" t="s">
        <v>197</v>
      </c>
      <c r="Q10" s="22" t="s">
        <v>60</v>
      </c>
    </row>
    <row r="11" spans="2:17" x14ac:dyDescent="0.35">
      <c r="B11" s="3" t="str">
        <f>IFERROR($H$2&amp;"."&amp;TEXT(C11,"0000")&amp;"."&amp;VLOOKUP(D11,'Dados (Listas Suspensas)'!$H$3:$I$7,2,FALSE)&amp;"."&amp;VLOOKUP(G11,'Dados (Listas Suspensas)'!$B$3:$C$8,2,FALSE)&amp;"."&amp;VLOOKUP(H11,'Dados (Listas Suspensas)'!$D$3:$E$9,2,FALSE)&amp;"."&amp;VLOOKUP(I11,'Dados (Listas Suspensas)'!$F$3:$G$10,2,FALSE),"")</f>
        <v>2021.0006.01.03.03.02</v>
      </c>
      <c r="C11" s="3">
        <v>6</v>
      </c>
      <c r="D11" t="s">
        <v>119</v>
      </c>
      <c r="E11" t="s">
        <v>4611</v>
      </c>
      <c r="F11" s="3" t="s">
        <v>120</v>
      </c>
      <c r="G11" t="s">
        <v>148</v>
      </c>
      <c r="H11" t="s">
        <v>162</v>
      </c>
      <c r="I11" t="s">
        <v>155</v>
      </c>
      <c r="J11" s="2">
        <v>44197</v>
      </c>
      <c r="K11" s="2">
        <v>44561</v>
      </c>
      <c r="L11" s="12">
        <v>729</v>
      </c>
      <c r="M11" s="3" t="s">
        <v>1281</v>
      </c>
      <c r="N11" s="3" t="s">
        <v>124</v>
      </c>
      <c r="O11" s="2">
        <v>44174</v>
      </c>
      <c r="P11" s="10" t="s">
        <v>198</v>
      </c>
      <c r="Q11" s="22" t="s">
        <v>60</v>
      </c>
    </row>
    <row r="12" spans="2:17" x14ac:dyDescent="0.35">
      <c r="B12" s="3" t="str">
        <f>IFERROR($H$2&amp;"."&amp;TEXT(C12,"0000")&amp;"."&amp;VLOOKUP(D12,'Dados (Listas Suspensas)'!$H$3:$I$7,2,FALSE)&amp;"."&amp;VLOOKUP(G12,'Dados (Listas Suspensas)'!$B$3:$C$8,2,FALSE)&amp;"."&amp;VLOOKUP(H12,'Dados (Listas Suspensas)'!$D$3:$E$9,2,FALSE)&amp;"."&amp;VLOOKUP(I12,'Dados (Listas Suspensas)'!$F$3:$G$10,2,FALSE),"")</f>
        <v>2021.0007.01.03.03.02</v>
      </c>
      <c r="C12" s="3">
        <v>7</v>
      </c>
      <c r="D12" t="s">
        <v>119</v>
      </c>
      <c r="E12" t="s">
        <v>4611</v>
      </c>
      <c r="F12" s="3" t="s">
        <v>120</v>
      </c>
      <c r="G12" t="s">
        <v>148</v>
      </c>
      <c r="H12" t="s">
        <v>162</v>
      </c>
      <c r="I12" t="s">
        <v>155</v>
      </c>
      <c r="J12" s="2">
        <v>44197</v>
      </c>
      <c r="K12" s="2">
        <v>44561</v>
      </c>
      <c r="L12" s="12">
        <v>8084</v>
      </c>
      <c r="M12" s="3" t="s">
        <v>1278</v>
      </c>
      <c r="N12" s="3" t="s">
        <v>124</v>
      </c>
      <c r="O12" s="2">
        <v>44174</v>
      </c>
      <c r="P12" s="10" t="s">
        <v>199</v>
      </c>
      <c r="Q12" s="22" t="s">
        <v>60</v>
      </c>
    </row>
    <row r="13" spans="2:17" x14ac:dyDescent="0.35">
      <c r="B13" s="3" t="str">
        <f>IFERROR($H$2&amp;"."&amp;TEXT(C13,"0000")&amp;"."&amp;VLOOKUP(D13,'Dados (Listas Suspensas)'!$H$3:$I$7,2,FALSE)&amp;"."&amp;VLOOKUP(G13,'Dados (Listas Suspensas)'!$B$3:$C$8,2,FALSE)&amp;"."&amp;VLOOKUP(H13,'Dados (Listas Suspensas)'!$D$3:$E$9,2,FALSE)&amp;"."&amp;VLOOKUP(I13,'Dados (Listas Suspensas)'!$F$3:$G$10,2,FALSE),"")</f>
        <v>2021.0008.01.03.03.02</v>
      </c>
      <c r="C13" s="3">
        <v>8</v>
      </c>
      <c r="D13" t="s">
        <v>119</v>
      </c>
      <c r="E13" t="s">
        <v>4611</v>
      </c>
      <c r="F13" s="3" t="s">
        <v>120</v>
      </c>
      <c r="G13" t="s">
        <v>148</v>
      </c>
      <c r="H13" t="s">
        <v>162</v>
      </c>
      <c r="I13" t="s">
        <v>155</v>
      </c>
      <c r="J13" s="2">
        <v>44197</v>
      </c>
      <c r="K13" s="2">
        <v>44561</v>
      </c>
      <c r="L13" s="12">
        <v>614</v>
      </c>
      <c r="M13" s="3" t="s">
        <v>1298</v>
      </c>
      <c r="N13" s="3" t="s">
        <v>124</v>
      </c>
      <c r="O13" s="2">
        <v>44174</v>
      </c>
      <c r="P13" s="10" t="s">
        <v>200</v>
      </c>
      <c r="Q13" s="22" t="s">
        <v>60</v>
      </c>
    </row>
    <row r="14" spans="2:17" x14ac:dyDescent="0.35">
      <c r="B14" s="3" t="str">
        <f>IFERROR($H$2&amp;"."&amp;TEXT(C14,"0000")&amp;"."&amp;VLOOKUP(D14,'Dados (Listas Suspensas)'!$H$3:$I$7,2,FALSE)&amp;"."&amp;VLOOKUP(G14,'Dados (Listas Suspensas)'!$B$3:$C$8,2,FALSE)&amp;"."&amp;VLOOKUP(H14,'Dados (Listas Suspensas)'!$D$3:$E$9,2,FALSE)&amp;"."&amp;VLOOKUP(I14,'Dados (Listas Suspensas)'!$F$3:$G$10,2,FALSE),"")</f>
        <v>2021.0009.01.03.03.04</v>
      </c>
      <c r="C14" s="3">
        <v>9</v>
      </c>
      <c r="D14" t="s">
        <v>119</v>
      </c>
      <c r="E14" t="s">
        <v>4611</v>
      </c>
      <c r="F14" s="3" t="s">
        <v>120</v>
      </c>
      <c r="G14" t="s">
        <v>148</v>
      </c>
      <c r="H14" t="s">
        <v>162</v>
      </c>
      <c r="I14" t="s">
        <v>149</v>
      </c>
      <c r="J14" s="2">
        <v>44197</v>
      </c>
      <c r="K14" s="2">
        <v>44227</v>
      </c>
      <c r="L14" s="12">
        <v>30</v>
      </c>
      <c r="M14" s="3" t="s">
        <v>1293</v>
      </c>
      <c r="N14" s="3" t="s">
        <v>124</v>
      </c>
      <c r="O14" s="2" t="s">
        <v>4687</v>
      </c>
      <c r="P14" s="10" t="s">
        <v>201</v>
      </c>
      <c r="Q14" s="22" t="s">
        <v>60</v>
      </c>
    </row>
    <row r="15" spans="2:17" x14ac:dyDescent="0.35">
      <c r="B15" s="3" t="str">
        <f>IFERROR($H$2&amp;"."&amp;TEXT(C15,"0000")&amp;"."&amp;VLOOKUP(D15,'Dados (Listas Suspensas)'!$H$3:$I$7,2,FALSE)&amp;"."&amp;VLOOKUP(G15,'Dados (Listas Suspensas)'!$B$3:$C$8,2,FALSE)&amp;"."&amp;VLOOKUP(H15,'Dados (Listas Suspensas)'!$D$3:$E$9,2,FALSE)&amp;"."&amp;VLOOKUP(I15,'Dados (Listas Suspensas)'!$F$3:$G$10,2,FALSE),"")</f>
        <v>2021.0010.01.03.03.04</v>
      </c>
      <c r="C15" s="3">
        <v>10</v>
      </c>
      <c r="D15" t="s">
        <v>119</v>
      </c>
      <c r="E15" t="s">
        <v>4611</v>
      </c>
      <c r="F15" s="3" t="s">
        <v>120</v>
      </c>
      <c r="G15" t="s">
        <v>148</v>
      </c>
      <c r="H15" t="s">
        <v>162</v>
      </c>
      <c r="I15" t="s">
        <v>149</v>
      </c>
      <c r="J15" s="2">
        <v>44197</v>
      </c>
      <c r="K15" s="2">
        <v>44227</v>
      </c>
      <c r="L15" s="12">
        <v>465</v>
      </c>
      <c r="M15" s="3" t="s">
        <v>1285</v>
      </c>
      <c r="N15" s="3" t="s">
        <v>124</v>
      </c>
      <c r="O15" s="2">
        <v>44193</v>
      </c>
      <c r="P15" s="10" t="s">
        <v>202</v>
      </c>
      <c r="Q15" s="22" t="s">
        <v>60</v>
      </c>
    </row>
    <row r="16" spans="2:17" x14ac:dyDescent="0.35">
      <c r="B16" s="3" t="str">
        <f>IFERROR($H$2&amp;"."&amp;TEXT(C16,"0000")&amp;"."&amp;VLOOKUP(D16,'Dados (Listas Suspensas)'!$H$3:$I$7,2,FALSE)&amp;"."&amp;VLOOKUP(G16,'Dados (Listas Suspensas)'!$B$3:$C$8,2,FALSE)&amp;"."&amp;VLOOKUP(H16,'Dados (Listas Suspensas)'!$D$3:$E$9,2,FALSE)&amp;"."&amp;VLOOKUP(I16,'Dados (Listas Suspensas)'!$F$3:$G$10,2,FALSE),"")</f>
        <v>2021.0011.01.03.03.04</v>
      </c>
      <c r="C16" s="3">
        <v>11</v>
      </c>
      <c r="D16" t="s">
        <v>119</v>
      </c>
      <c r="E16" t="s">
        <v>4611</v>
      </c>
      <c r="F16" s="3" t="s">
        <v>120</v>
      </c>
      <c r="G16" t="s">
        <v>148</v>
      </c>
      <c r="H16" t="s">
        <v>162</v>
      </c>
      <c r="I16" t="s">
        <v>149</v>
      </c>
      <c r="J16" s="2">
        <v>44228</v>
      </c>
      <c r="K16" s="2">
        <v>44255</v>
      </c>
      <c r="L16" s="12">
        <v>465</v>
      </c>
      <c r="M16" s="3" t="s">
        <v>1285</v>
      </c>
      <c r="N16" s="3" t="s">
        <v>124</v>
      </c>
      <c r="O16" s="2" t="s">
        <v>4688</v>
      </c>
      <c r="P16" s="10" t="s">
        <v>204</v>
      </c>
      <c r="Q16" s="22" t="s">
        <v>16</v>
      </c>
    </row>
    <row r="17" spans="2:17" x14ac:dyDescent="0.35">
      <c r="B17" s="3" t="str">
        <f>IFERROR($H$2&amp;"."&amp;TEXT(C17,"0000")&amp;"."&amp;VLOOKUP(D17,'Dados (Listas Suspensas)'!$H$3:$I$7,2,FALSE)&amp;"."&amp;VLOOKUP(G17,'Dados (Listas Suspensas)'!$B$3:$C$8,2,FALSE)&amp;"."&amp;VLOOKUP(H17,'Dados (Listas Suspensas)'!$D$3:$E$9,2,FALSE)&amp;"."&amp;VLOOKUP(I17,'Dados (Listas Suspensas)'!$F$3:$G$10,2,FALSE),"")</f>
        <v>2021.0012.01.03.03.04</v>
      </c>
      <c r="C17" s="3">
        <v>12</v>
      </c>
      <c r="D17" t="s">
        <v>119</v>
      </c>
      <c r="E17" t="s">
        <v>4611</v>
      </c>
      <c r="F17" s="3" t="s">
        <v>120</v>
      </c>
      <c r="G17" t="s">
        <v>148</v>
      </c>
      <c r="H17" t="s">
        <v>162</v>
      </c>
      <c r="I17" t="s">
        <v>149</v>
      </c>
      <c r="J17" s="2">
        <v>44256</v>
      </c>
      <c r="K17" s="2">
        <v>44286</v>
      </c>
      <c r="L17" s="12">
        <v>430</v>
      </c>
      <c r="M17" s="3" t="s">
        <v>1285</v>
      </c>
      <c r="N17" s="3" t="s">
        <v>124</v>
      </c>
      <c r="O17" s="2">
        <v>44239</v>
      </c>
      <c r="P17" s="10" t="s">
        <v>210</v>
      </c>
      <c r="Q17" s="22" t="s">
        <v>16</v>
      </c>
    </row>
    <row r="18" spans="2:17" x14ac:dyDescent="0.35">
      <c r="B18" s="3" t="str">
        <f>IFERROR($H$2&amp;"."&amp;TEXT(C18,"0000")&amp;"."&amp;VLOOKUP(D18,'Dados (Listas Suspensas)'!$H$3:$I$7,2,FALSE)&amp;"."&amp;VLOOKUP(G18,'Dados (Listas Suspensas)'!$B$3:$C$8,2,FALSE)&amp;"."&amp;VLOOKUP(H18,'Dados (Listas Suspensas)'!$D$3:$E$9,2,FALSE)&amp;"."&amp;VLOOKUP(I18,'Dados (Listas Suspensas)'!$F$3:$G$10,2,FALSE),"")</f>
        <v>2021.0013.01.03.03.04</v>
      </c>
      <c r="C18" s="3">
        <v>13</v>
      </c>
      <c r="D18" t="s">
        <v>119</v>
      </c>
      <c r="E18" t="s">
        <v>4611</v>
      </c>
      <c r="F18" s="3" t="s">
        <v>120</v>
      </c>
      <c r="G18" t="s">
        <v>148</v>
      </c>
      <c r="H18" t="s">
        <v>162</v>
      </c>
      <c r="I18" t="s">
        <v>149</v>
      </c>
      <c r="J18" s="2">
        <v>44256</v>
      </c>
      <c r="K18" s="2">
        <v>44286</v>
      </c>
      <c r="L18" s="12">
        <v>25</v>
      </c>
      <c r="M18" s="3" t="s">
        <v>1298</v>
      </c>
      <c r="N18" s="3" t="s">
        <v>124</v>
      </c>
      <c r="O18" s="2">
        <v>44239</v>
      </c>
      <c r="P18" s="10" t="s">
        <v>211</v>
      </c>
      <c r="Q18" s="22" t="s">
        <v>16</v>
      </c>
    </row>
    <row r="19" spans="2:17" x14ac:dyDescent="0.35">
      <c r="B19" s="3" t="str">
        <f>IFERROR($H$2&amp;"."&amp;TEXT(C19,"0000")&amp;"."&amp;VLOOKUP(D19,'Dados (Listas Suspensas)'!$H$3:$I$7,2,FALSE)&amp;"."&amp;VLOOKUP(G19,'Dados (Listas Suspensas)'!$B$3:$C$8,2,FALSE)&amp;"."&amp;VLOOKUP(H19,'Dados (Listas Suspensas)'!$D$3:$E$9,2,FALSE)&amp;"."&amp;VLOOKUP(I19,'Dados (Listas Suspensas)'!$F$3:$G$10,2,FALSE),"")</f>
        <v>2021.0014.01.03.03.04</v>
      </c>
      <c r="C19" s="3">
        <v>14</v>
      </c>
      <c r="D19" t="s">
        <v>119</v>
      </c>
      <c r="E19" t="s">
        <v>4611</v>
      </c>
      <c r="F19" s="3" t="s">
        <v>120</v>
      </c>
      <c r="G19" t="s">
        <v>148</v>
      </c>
      <c r="H19" t="s">
        <v>162</v>
      </c>
      <c r="I19" t="s">
        <v>149</v>
      </c>
      <c r="J19" s="2">
        <v>44287</v>
      </c>
      <c r="K19" s="2">
        <v>44316</v>
      </c>
      <c r="L19" s="12">
        <v>430</v>
      </c>
      <c r="M19" s="3" t="s">
        <v>1285</v>
      </c>
      <c r="N19" s="3" t="s">
        <v>124</v>
      </c>
      <c r="O19" s="2">
        <v>44267</v>
      </c>
      <c r="P19" s="10" t="s">
        <v>213</v>
      </c>
      <c r="Q19" s="22" t="s">
        <v>16</v>
      </c>
    </row>
    <row r="20" spans="2:17" x14ac:dyDescent="0.35">
      <c r="B20" s="3" t="str">
        <f>IFERROR($H$2&amp;"."&amp;TEXT(C20,"0000")&amp;"."&amp;VLOOKUP(D20,'Dados (Listas Suspensas)'!$H$3:$I$7,2,FALSE)&amp;"."&amp;VLOOKUP(G20,'Dados (Listas Suspensas)'!$B$3:$C$8,2,FALSE)&amp;"."&amp;VLOOKUP(H20,'Dados (Listas Suspensas)'!$D$3:$E$9,2,FALSE)&amp;"."&amp;VLOOKUP(I20,'Dados (Listas Suspensas)'!$F$3:$G$10,2,FALSE),"")</f>
        <v>2021.0015.01.03.02.04</v>
      </c>
      <c r="C20" s="3">
        <v>15</v>
      </c>
      <c r="D20" t="s">
        <v>119</v>
      </c>
      <c r="E20" t="s">
        <v>4611</v>
      </c>
      <c r="F20" s="3" t="s">
        <v>120</v>
      </c>
      <c r="G20" t="s">
        <v>148</v>
      </c>
      <c r="H20" t="s">
        <v>169</v>
      </c>
      <c r="I20" t="s">
        <v>149</v>
      </c>
      <c r="J20" s="2">
        <v>44348</v>
      </c>
      <c r="K20" s="2">
        <v>44377</v>
      </c>
      <c r="L20" s="12">
        <v>727</v>
      </c>
      <c r="M20" s="3" t="s">
        <v>4686</v>
      </c>
      <c r="N20" s="3" t="s">
        <v>124</v>
      </c>
      <c r="O20" s="2">
        <v>44340</v>
      </c>
      <c r="P20" s="10" t="s">
        <v>218</v>
      </c>
      <c r="Q20" s="22" t="s">
        <v>16</v>
      </c>
    </row>
    <row r="21" spans="2:17" x14ac:dyDescent="0.35">
      <c r="B21" s="3" t="str">
        <f>IFERROR($H$2&amp;"."&amp;TEXT(C21,"0000")&amp;"."&amp;VLOOKUP(D21,'Dados (Listas Suspensas)'!$H$3:$I$7,2,FALSE)&amp;"."&amp;VLOOKUP(G21,'Dados (Listas Suspensas)'!$B$3:$C$8,2,FALSE)&amp;"."&amp;VLOOKUP(H21,'Dados (Listas Suspensas)'!$D$3:$E$9,2,FALSE)&amp;"."&amp;VLOOKUP(I21,'Dados (Listas Suspensas)'!$F$3:$G$10,2,FALSE),"")</f>
        <v>2021.0016.01.03.02.03</v>
      </c>
      <c r="C21" s="3">
        <v>16</v>
      </c>
      <c r="D21" t="s">
        <v>119</v>
      </c>
      <c r="E21" t="s">
        <v>4611</v>
      </c>
      <c r="F21" s="3" t="s">
        <v>120</v>
      </c>
      <c r="G21" t="s">
        <v>148</v>
      </c>
      <c r="H21" t="s">
        <v>169</v>
      </c>
      <c r="I21" t="s">
        <v>219</v>
      </c>
      <c r="J21" s="2">
        <v>44378</v>
      </c>
      <c r="K21" s="2">
        <v>44469</v>
      </c>
      <c r="L21" s="12">
        <v>741</v>
      </c>
      <c r="M21" s="3" t="s">
        <v>4686</v>
      </c>
      <c r="N21" s="3" t="s">
        <v>124</v>
      </c>
      <c r="O21" s="2">
        <v>44358</v>
      </c>
      <c r="P21" s="10" t="s">
        <v>220</v>
      </c>
      <c r="Q21" s="22" t="s">
        <v>16</v>
      </c>
    </row>
    <row r="22" spans="2:17" x14ac:dyDescent="0.35">
      <c r="B22" s="3" t="str">
        <f>IFERROR($H$2&amp;"."&amp;TEXT(C22,"0000")&amp;"."&amp;VLOOKUP(D22,'Dados (Listas Suspensas)'!$H$3:$I$7,2,FALSE)&amp;"."&amp;VLOOKUP(G22,'Dados (Listas Suspensas)'!$B$3:$C$8,2,FALSE)&amp;"."&amp;VLOOKUP(H22,'Dados (Listas Suspensas)'!$D$3:$E$9,2,FALSE)&amp;"."&amp;VLOOKUP(I22,'Dados (Listas Suspensas)'!$F$3:$G$10,2,FALSE),"")</f>
        <v>2021.0017.01.03.03.03</v>
      </c>
      <c r="C22" s="3">
        <v>17</v>
      </c>
      <c r="D22" t="s">
        <v>119</v>
      </c>
      <c r="E22" t="s">
        <v>4611</v>
      </c>
      <c r="F22" s="3" t="s">
        <v>120</v>
      </c>
      <c r="G22" t="s">
        <v>148</v>
      </c>
      <c r="H22" t="s">
        <v>162</v>
      </c>
      <c r="I22" t="s">
        <v>219</v>
      </c>
      <c r="J22" s="2">
        <v>44470</v>
      </c>
      <c r="K22" s="2">
        <v>44561</v>
      </c>
      <c r="L22" s="12">
        <v>2500</v>
      </c>
      <c r="M22" s="3" t="s">
        <v>1278</v>
      </c>
      <c r="N22" s="3" t="s">
        <v>124</v>
      </c>
      <c r="O22" s="2">
        <v>44452</v>
      </c>
      <c r="P22" s="10" t="s">
        <v>227</v>
      </c>
      <c r="Q22" s="22" t="s">
        <v>16</v>
      </c>
    </row>
    <row r="23" spans="2:17" x14ac:dyDescent="0.35">
      <c r="B23" s="3" t="str">
        <f>IFERROR($H$2&amp;"."&amp;TEXT(C23,"0000")&amp;"."&amp;VLOOKUP(D23,'Dados (Listas Suspensas)'!$H$3:$I$7,2,FALSE)&amp;"."&amp;VLOOKUP(G23,'Dados (Listas Suspensas)'!$B$3:$C$8,2,FALSE)&amp;"."&amp;VLOOKUP(H23,'Dados (Listas Suspensas)'!$D$3:$E$9,2,FALSE)&amp;"."&amp;VLOOKUP(I23,'Dados (Listas Suspensas)'!$F$3:$G$10,2,FALSE),"")</f>
        <v>2021.0018.01.03.02.03</v>
      </c>
      <c r="C23" s="3">
        <v>18</v>
      </c>
      <c r="D23" t="s">
        <v>119</v>
      </c>
      <c r="E23" t="s">
        <v>4611</v>
      </c>
      <c r="F23" s="3" t="s">
        <v>120</v>
      </c>
      <c r="G23" t="s">
        <v>148</v>
      </c>
      <c r="H23" t="s">
        <v>169</v>
      </c>
      <c r="I23" t="s">
        <v>219</v>
      </c>
      <c r="J23" s="2">
        <v>44470</v>
      </c>
      <c r="K23" s="2">
        <v>44561</v>
      </c>
      <c r="L23" s="12">
        <v>3600</v>
      </c>
      <c r="M23" s="3" t="s">
        <v>4686</v>
      </c>
      <c r="N23" s="3" t="s">
        <v>124</v>
      </c>
      <c r="O23" s="2">
        <v>44452</v>
      </c>
      <c r="P23" s="10" t="s">
        <v>228</v>
      </c>
      <c r="Q23" s="22" t="s">
        <v>16</v>
      </c>
    </row>
    <row r="24" spans="2:17" x14ac:dyDescent="0.35">
      <c r="B24" s="3" t="str">
        <f>IFERROR($H$2&amp;"."&amp;TEXT(C24,"0000")&amp;"."&amp;VLOOKUP(D24,'Dados (Listas Suspensas)'!$H$3:$I$7,2,FALSE)&amp;"."&amp;VLOOKUP(G24,'Dados (Listas Suspensas)'!$B$3:$C$8,2,FALSE)&amp;"."&amp;VLOOKUP(H24,'Dados (Listas Suspensas)'!$D$3:$E$9,2,FALSE)&amp;"."&amp;VLOOKUP(I24,'Dados (Listas Suspensas)'!$F$3:$G$10,2,FALSE),"")</f>
        <v>2021.0019.01.03.03.03</v>
      </c>
      <c r="C24" s="3">
        <v>19</v>
      </c>
      <c r="D24" t="s">
        <v>119</v>
      </c>
      <c r="E24" t="s">
        <v>4611</v>
      </c>
      <c r="F24" s="3" t="s">
        <v>120</v>
      </c>
      <c r="G24" t="s">
        <v>148</v>
      </c>
      <c r="H24" t="s">
        <v>162</v>
      </c>
      <c r="I24" t="s">
        <v>219</v>
      </c>
      <c r="J24" s="2">
        <v>44470</v>
      </c>
      <c r="K24" s="2">
        <v>44561</v>
      </c>
      <c r="L24" s="12">
        <v>350</v>
      </c>
      <c r="M24" s="3" t="s">
        <v>1285</v>
      </c>
      <c r="N24" s="3" t="s">
        <v>124</v>
      </c>
      <c r="O24" s="2">
        <v>44452</v>
      </c>
      <c r="P24" s="10" t="s">
        <v>229</v>
      </c>
      <c r="Q24" s="22" t="s">
        <v>16</v>
      </c>
    </row>
    <row r="25" spans="2:17" x14ac:dyDescent="0.35">
      <c r="B25" s="3" t="str">
        <f>IFERROR($H$2&amp;"."&amp;TEXT(C25,"0000")&amp;"."&amp;VLOOKUP(D25,'Dados (Listas Suspensas)'!$H$3:$I$7,2,FALSE)&amp;"."&amp;VLOOKUP(G25,'Dados (Listas Suspensas)'!$B$3:$C$8,2,FALSE)&amp;"."&amp;VLOOKUP(H25,'Dados (Listas Suspensas)'!$D$3:$E$9,2,FALSE)&amp;"."&amp;VLOOKUP(I25,'Dados (Listas Suspensas)'!$F$3:$G$10,2,FALSE),"")</f>
        <v>2021.0020.03.02.02.02</v>
      </c>
      <c r="C25" s="3">
        <v>20</v>
      </c>
      <c r="D25" t="s">
        <v>132</v>
      </c>
      <c r="E25" t="s">
        <v>205</v>
      </c>
      <c r="F25" s="3" t="s">
        <v>206</v>
      </c>
      <c r="G25" t="s">
        <v>207</v>
      </c>
      <c r="H25" t="s">
        <v>169</v>
      </c>
      <c r="I25" t="s">
        <v>155</v>
      </c>
      <c r="J25" s="2">
        <v>44225</v>
      </c>
      <c r="K25" s="2">
        <v>44590</v>
      </c>
      <c r="L25" s="12">
        <v>1100</v>
      </c>
      <c r="M25" s="6" t="s">
        <v>4689</v>
      </c>
      <c r="N25" s="3" t="s">
        <v>124</v>
      </c>
      <c r="O25" s="2">
        <v>44224</v>
      </c>
      <c r="P25" s="10" t="s">
        <v>208</v>
      </c>
      <c r="Q25" s="3" t="s">
        <v>70</v>
      </c>
    </row>
    <row r="26" spans="2:17" x14ac:dyDescent="0.35">
      <c r="B26" s="3" t="str">
        <f>IFERROR($H$2&amp;"."&amp;TEXT(C26,"0000")&amp;"."&amp;VLOOKUP(D26,'Dados (Listas Suspensas)'!$H$3:$I$7,2,FALSE)&amp;"."&amp;VLOOKUP(G26,'Dados (Listas Suspensas)'!$B$3:$C$8,2,FALSE)&amp;"."&amp;VLOOKUP(H26,'Dados (Listas Suspensas)'!$D$3:$E$9,2,FALSE)&amp;"."&amp;VLOOKUP(I26,'Dados (Listas Suspensas)'!$F$3:$G$10,2,FALSE),"")</f>
        <v>2021.0021.03.02.03.02</v>
      </c>
      <c r="C26" s="3">
        <v>21</v>
      </c>
      <c r="D26" t="s">
        <v>132</v>
      </c>
      <c r="E26" t="s">
        <v>205</v>
      </c>
      <c r="F26" s="3" t="s">
        <v>206</v>
      </c>
      <c r="G26" t="s">
        <v>207</v>
      </c>
      <c r="H26" t="s">
        <v>162</v>
      </c>
      <c r="I26" t="s">
        <v>155</v>
      </c>
      <c r="J26" s="2">
        <v>44225</v>
      </c>
      <c r="K26" s="2">
        <v>44590</v>
      </c>
      <c r="L26" s="12">
        <v>1100</v>
      </c>
      <c r="M26" s="3" t="s">
        <v>1786</v>
      </c>
      <c r="N26" s="3" t="s">
        <v>124</v>
      </c>
      <c r="O26" s="2">
        <v>44224</v>
      </c>
      <c r="P26" s="10" t="s">
        <v>209</v>
      </c>
      <c r="Q26" s="3" t="s">
        <v>70</v>
      </c>
    </row>
    <row r="27" spans="2:17" x14ac:dyDescent="0.35">
      <c r="B27" s="3" t="str">
        <f>IFERROR($H$2&amp;"."&amp;TEXT(C27,"0000")&amp;"."&amp;VLOOKUP(D27,'Dados (Listas Suspensas)'!$H$3:$I$7,2,FALSE)&amp;"."&amp;VLOOKUP(G27,'Dados (Listas Suspensas)'!$B$3:$C$8,2,FALSE)&amp;"."&amp;VLOOKUP(H27,'Dados (Listas Suspensas)'!$D$3:$E$9,2,FALSE)&amp;"."&amp;VLOOKUP(I27,'Dados (Listas Suspensas)'!$F$3:$G$10,2,FALSE),"")</f>
        <v>2021.0022.03.02.03.02</v>
      </c>
      <c r="C27" s="3">
        <v>22</v>
      </c>
      <c r="D27" t="s">
        <v>132</v>
      </c>
      <c r="E27" t="s">
        <v>205</v>
      </c>
      <c r="F27" s="3" t="s">
        <v>206</v>
      </c>
      <c r="G27" t="s">
        <v>207</v>
      </c>
      <c r="H27" t="s">
        <v>162</v>
      </c>
      <c r="I27" t="s">
        <v>155</v>
      </c>
      <c r="J27" s="2">
        <v>44310</v>
      </c>
      <c r="K27" s="2">
        <v>44675</v>
      </c>
      <c r="L27" s="12">
        <v>1200</v>
      </c>
      <c r="M27" s="3" t="s">
        <v>1315</v>
      </c>
      <c r="N27" s="3" t="s">
        <v>124</v>
      </c>
      <c r="O27" s="2">
        <v>44308</v>
      </c>
      <c r="P27" s="10" t="s">
        <v>214</v>
      </c>
      <c r="Q27" s="3" t="s">
        <v>70</v>
      </c>
    </row>
    <row r="28" spans="2:17" ht="30" customHeight="1" x14ac:dyDescent="0.35">
      <c r="B28" s="15" t="str">
        <f>IFERROR($H$2&amp;"."&amp;TEXT(C28,"0000")&amp;"."&amp;VLOOKUP(D28,'Dados (Listas Suspensas)'!$H$3:$I$7,2,FALSE)&amp;"."&amp;VLOOKUP(G28,'Dados (Listas Suspensas)'!$B$3:$C$8,2,FALSE)&amp;"."&amp;VLOOKUP(H28,'Dados (Listas Suspensas)'!$D$3:$E$9,2,FALSE)&amp;"."&amp;VLOOKUP(I28,'Dados (Listas Suspensas)'!$F$3:$G$10,2,FALSE),"")</f>
        <v>2021.0023.05.03.01.02</v>
      </c>
      <c r="C28" s="3">
        <v>23</v>
      </c>
      <c r="D28" s="16" t="s">
        <v>145</v>
      </c>
      <c r="E28" s="16" t="s">
        <v>146</v>
      </c>
      <c r="F28" s="15" t="s">
        <v>147</v>
      </c>
      <c r="G28" s="16" t="s">
        <v>148</v>
      </c>
      <c r="H28" s="16" t="s">
        <v>4151</v>
      </c>
      <c r="I28" s="16" t="s">
        <v>155</v>
      </c>
      <c r="J28" s="17">
        <v>44197</v>
      </c>
      <c r="K28" s="24">
        <v>44926</v>
      </c>
      <c r="L28" s="18">
        <v>2240</v>
      </c>
      <c r="M28" s="6" t="s">
        <v>4690</v>
      </c>
      <c r="N28" s="15" t="s">
        <v>150</v>
      </c>
      <c r="O28" s="17">
        <v>44197</v>
      </c>
      <c r="P28" s="21" t="s">
        <v>203</v>
      </c>
      <c r="Q28" s="15" t="s">
        <v>58</v>
      </c>
    </row>
    <row r="29" spans="2:17" ht="30" customHeight="1" x14ac:dyDescent="0.35">
      <c r="B29" s="15" t="str">
        <f>IFERROR($H$2&amp;"."&amp;TEXT(C29,"0000")&amp;"."&amp;VLOOKUP(D29,'Dados (Listas Suspensas)'!$H$3:$I$7,2,FALSE)&amp;"."&amp;VLOOKUP(G29,'Dados (Listas Suspensas)'!$B$3:$C$8,2,FALSE)&amp;"."&amp;VLOOKUP(H29,'Dados (Listas Suspensas)'!$D$3:$E$9,2,FALSE)&amp;"."&amp;VLOOKUP(I29,'Dados (Listas Suspensas)'!$F$3:$G$10,2,FALSE),"")</f>
        <v>2021.0024.05.03.01.02</v>
      </c>
      <c r="C29" s="3">
        <v>24</v>
      </c>
      <c r="D29" s="16" t="s">
        <v>145</v>
      </c>
      <c r="E29" s="16" t="s">
        <v>157</v>
      </c>
      <c r="F29" s="8" t="s">
        <v>158</v>
      </c>
      <c r="G29" s="16" t="s">
        <v>148</v>
      </c>
      <c r="H29" s="16" t="s">
        <v>4151</v>
      </c>
      <c r="I29" s="16" t="s">
        <v>155</v>
      </c>
      <c r="J29" s="17">
        <v>44434</v>
      </c>
      <c r="K29" s="24">
        <v>44926</v>
      </c>
      <c r="L29" s="18">
        <v>35</v>
      </c>
      <c r="M29" s="6" t="s">
        <v>4691</v>
      </c>
      <c r="N29" s="15" t="s">
        <v>150</v>
      </c>
      <c r="O29" s="17">
        <v>44434</v>
      </c>
      <c r="P29" s="19" t="s">
        <v>226</v>
      </c>
      <c r="Q29" s="15" t="s">
        <v>75</v>
      </c>
    </row>
    <row r="30" spans="2:17" ht="30" customHeight="1" x14ac:dyDescent="0.35">
      <c r="B30" s="15" t="str">
        <f>IFERROR($H$2&amp;"."&amp;TEXT(C30,"0000")&amp;"."&amp;VLOOKUP(D30,'Dados (Listas Suspensas)'!$H$3:$I$7,2,FALSE)&amp;"."&amp;VLOOKUP(G30,'Dados (Listas Suspensas)'!$B$3:$C$8,2,FALSE)&amp;"."&amp;VLOOKUP(H30,'Dados (Listas Suspensas)'!$D$3:$E$9,2,FALSE)&amp;"."&amp;VLOOKUP(I30,'Dados (Listas Suspensas)'!$F$3:$G$10,2,FALSE),"")</f>
        <v>2021.0025.04.03.01.02</v>
      </c>
      <c r="C30" s="3">
        <v>25</v>
      </c>
      <c r="D30" s="16" t="s">
        <v>141</v>
      </c>
      <c r="E30" s="16" t="s">
        <v>153</v>
      </c>
      <c r="F30" s="15" t="s">
        <v>154</v>
      </c>
      <c r="G30" s="16" t="s">
        <v>148</v>
      </c>
      <c r="H30" s="16" t="s">
        <v>4151</v>
      </c>
      <c r="I30" s="16" t="s">
        <v>155</v>
      </c>
      <c r="J30" s="17">
        <f>Tabela478[[#This Row],[Data de Assinatura]]</f>
        <v>44241</v>
      </c>
      <c r="K30" s="17">
        <v>44281</v>
      </c>
      <c r="L30" s="18">
        <v>2400</v>
      </c>
      <c r="M30" s="6" t="s">
        <v>4692</v>
      </c>
      <c r="N30" s="15" t="s">
        <v>144</v>
      </c>
      <c r="O30" s="17">
        <v>44241</v>
      </c>
      <c r="P30" s="21" t="s">
        <v>212</v>
      </c>
      <c r="Q30" s="15" t="s">
        <v>77</v>
      </c>
    </row>
    <row r="31" spans="2:17" ht="30" customHeight="1" x14ac:dyDescent="0.35">
      <c r="B31" s="15" t="str">
        <f>IFERROR($H$2&amp;"."&amp;TEXT(C31,"0000")&amp;"."&amp;VLOOKUP(D31,'Dados (Listas Suspensas)'!$H$3:$I$7,2,FALSE)&amp;"."&amp;VLOOKUP(G31,'Dados (Listas Suspensas)'!$B$3:$C$8,2,FALSE)&amp;"."&amp;VLOOKUP(H31,'Dados (Listas Suspensas)'!$D$3:$E$9,2,FALSE)&amp;"."&amp;VLOOKUP(I31,'Dados (Listas Suspensas)'!$F$3:$G$10,2,FALSE),"")</f>
        <v>2021.0026.04.03.01.02</v>
      </c>
      <c r="C31" s="3">
        <v>26</v>
      </c>
      <c r="D31" s="16" t="s">
        <v>141</v>
      </c>
      <c r="E31" s="16" t="s">
        <v>224</v>
      </c>
      <c r="F31" s="15" t="s">
        <v>154</v>
      </c>
      <c r="G31" s="16" t="s">
        <v>148</v>
      </c>
      <c r="H31" s="16" t="s">
        <v>4151</v>
      </c>
      <c r="I31" s="16" t="s">
        <v>155</v>
      </c>
      <c r="J31" s="17">
        <f>Tabela478[[#This Row],[Data de Assinatura]]</f>
        <v>44427</v>
      </c>
      <c r="K31" s="17">
        <v>44791</v>
      </c>
      <c r="L31" s="18">
        <v>2400</v>
      </c>
      <c r="M31" s="6" t="s">
        <v>4692</v>
      </c>
      <c r="N31" s="15" t="s">
        <v>144</v>
      </c>
      <c r="O31" s="17">
        <v>44427</v>
      </c>
      <c r="P31" s="21" t="s">
        <v>225</v>
      </c>
      <c r="Q31" s="15" t="s">
        <v>77</v>
      </c>
    </row>
    <row r="32" spans="2:17" x14ac:dyDescent="0.35">
      <c r="B32" s="3" t="str">
        <f>IFERROR($H$2&amp;"."&amp;TEXT(C32,"0000")&amp;"."&amp;VLOOKUP(D32,'Dados (Listas Suspensas)'!$H$3:$I$7,2,FALSE)&amp;"."&amp;VLOOKUP(G32,'Dados (Listas Suspensas)'!$B$3:$C$8,2,FALSE)&amp;"."&amp;VLOOKUP(H32,'Dados (Listas Suspensas)'!$D$3:$E$9,2,FALSE)&amp;"."&amp;VLOOKUP(I32,'Dados (Listas Suspensas)'!$F$3:$G$10,2,FALSE),"")</f>
        <v>2021.0027.01.04.99.99</v>
      </c>
      <c r="C32" s="3">
        <v>27</v>
      </c>
      <c r="D32" t="s">
        <v>119</v>
      </c>
      <c r="E32" t="s">
        <v>193</v>
      </c>
      <c r="F32" s="3" t="s">
        <v>194</v>
      </c>
      <c r="G32" t="s">
        <v>187</v>
      </c>
      <c r="H32" t="s">
        <v>187</v>
      </c>
      <c r="I32" t="s">
        <v>188</v>
      </c>
      <c r="J32" s="2">
        <f>Tabela478[[#This Row],[Data de Assinatura]]</f>
        <v>44165</v>
      </c>
      <c r="K32" s="17">
        <v>44561</v>
      </c>
      <c r="L32" s="12" t="s">
        <v>188</v>
      </c>
      <c r="M32" s="3" t="s">
        <v>188</v>
      </c>
      <c r="N32" s="3" t="s">
        <v>124</v>
      </c>
      <c r="O32" s="2">
        <v>44165</v>
      </c>
      <c r="P32" s="20" t="s">
        <v>195</v>
      </c>
      <c r="Q32" s="22" t="s">
        <v>60</v>
      </c>
    </row>
    <row r="33" spans="2:17" x14ac:dyDescent="0.35">
      <c r="B33" s="3" t="str">
        <f>IFERROR($H$2&amp;"."&amp;TEXT(C33,"0000")&amp;"."&amp;VLOOKUP(D33,'Dados (Listas Suspensas)'!$H$3:$I$7,2,FALSE)&amp;"."&amp;VLOOKUP(G33,'Dados (Listas Suspensas)'!$B$3:$C$8,2,FALSE)&amp;"."&amp;VLOOKUP(H33,'Dados (Listas Suspensas)'!$D$3:$E$9,2,FALSE)&amp;"."&amp;VLOOKUP(I33,'Dados (Listas Suspensas)'!$F$3:$G$10,2,FALSE),"")</f>
        <v>2021.0028.01.04.99.99</v>
      </c>
      <c r="C33" s="3">
        <v>28</v>
      </c>
      <c r="D33" t="s">
        <v>119</v>
      </c>
      <c r="E33" t="s">
        <v>4693</v>
      </c>
      <c r="F33" s="3" t="s">
        <v>191</v>
      </c>
      <c r="G33" t="s">
        <v>187</v>
      </c>
      <c r="H33" t="s">
        <v>187</v>
      </c>
      <c r="I33" t="s">
        <v>188</v>
      </c>
      <c r="J33" s="2">
        <f>Tabela478[[#This Row],[Data de Assinatura]]</f>
        <v>44162</v>
      </c>
      <c r="K33" s="17">
        <v>44561</v>
      </c>
      <c r="L33" s="12" t="s">
        <v>188</v>
      </c>
      <c r="M33" s="3" t="s">
        <v>188</v>
      </c>
      <c r="N33" s="3" t="s">
        <v>124</v>
      </c>
      <c r="O33" s="17">
        <v>44162</v>
      </c>
      <c r="P33" s="20" t="s">
        <v>192</v>
      </c>
      <c r="Q33" s="22" t="s">
        <v>60</v>
      </c>
    </row>
    <row r="34" spans="2:17" x14ac:dyDescent="0.35">
      <c r="B34" s="15" t="str">
        <f>IFERROR($H$2&amp;"."&amp;TEXT(C34,"0000")&amp;"."&amp;VLOOKUP(D34,'Dados (Listas Suspensas)'!$H$3:$I$7,2,FALSE)&amp;"."&amp;VLOOKUP(G34,'Dados (Listas Suspensas)'!$B$3:$C$8,2,FALSE)&amp;"."&amp;VLOOKUP(H34,'Dados (Listas Suspensas)'!$D$3:$E$9,2,FALSE)&amp;"."&amp;VLOOKUP(I34,'Dados (Listas Suspensas)'!$F$3:$G$10,2,FALSE),"")</f>
        <v>2021.0029.01.04.99.99</v>
      </c>
      <c r="C34" s="3">
        <v>29</v>
      </c>
      <c r="D34" t="s">
        <v>119</v>
      </c>
      <c r="E34" t="s">
        <v>4611</v>
      </c>
      <c r="F34" s="3" t="s">
        <v>120</v>
      </c>
      <c r="G34" t="s">
        <v>187</v>
      </c>
      <c r="H34" t="s">
        <v>187</v>
      </c>
      <c r="I34" t="s">
        <v>188</v>
      </c>
      <c r="J34" s="2">
        <f>Tabela478[[#This Row],[Data de Assinatura]]</f>
        <v>44161</v>
      </c>
      <c r="K34" s="17">
        <v>44561</v>
      </c>
      <c r="L34" s="12" t="s">
        <v>188</v>
      </c>
      <c r="M34" s="3" t="s">
        <v>188</v>
      </c>
      <c r="N34" s="3" t="s">
        <v>124</v>
      </c>
      <c r="O34" s="2">
        <v>44161</v>
      </c>
      <c r="P34" s="20" t="s">
        <v>189</v>
      </c>
      <c r="Q34" s="22" t="s">
        <v>60</v>
      </c>
    </row>
    <row r="35" spans="2:17" x14ac:dyDescent="0.35">
      <c r="B35" s="15" t="str">
        <f>IFERROR($H$2&amp;"."&amp;TEXT(C35,"0000")&amp;"."&amp;VLOOKUP(D35,'Dados (Listas Suspensas)'!$H$3:$I$7,2,FALSE)&amp;"."&amp;VLOOKUP(G35,'Dados (Listas Suspensas)'!$B$3:$C$8,2,FALSE)&amp;"."&amp;VLOOKUP(H35,'Dados (Listas Suspensas)'!$D$3:$E$9,2,FALSE)&amp;"."&amp;VLOOKUP(I35,'Dados (Listas Suspensas)'!$F$3:$G$10,2,FALSE),"")</f>
        <v>2021.0030.01.04.99.99</v>
      </c>
      <c r="C35" s="3">
        <v>30</v>
      </c>
      <c r="D35" t="s">
        <v>119</v>
      </c>
      <c r="E35" t="s">
        <v>4580</v>
      </c>
      <c r="F35" s="3" t="s">
        <v>216</v>
      </c>
      <c r="G35" t="s">
        <v>187</v>
      </c>
      <c r="H35" t="s">
        <v>187</v>
      </c>
      <c r="I35" t="s">
        <v>188</v>
      </c>
      <c r="J35" s="2">
        <f>Tabela478[[#This Row],[Data de Assinatura]]</f>
        <v>44334</v>
      </c>
      <c r="K35" s="17">
        <v>44561</v>
      </c>
      <c r="L35" s="12" t="s">
        <v>188</v>
      </c>
      <c r="M35" s="3" t="s">
        <v>188</v>
      </c>
      <c r="N35" s="3" t="s">
        <v>124</v>
      </c>
      <c r="O35" s="2">
        <v>44334</v>
      </c>
      <c r="P35" s="20" t="s">
        <v>217</v>
      </c>
      <c r="Q35" s="22" t="s">
        <v>16</v>
      </c>
    </row>
    <row r="36" spans="2:17" x14ac:dyDescent="0.35">
      <c r="B36" s="15" t="str">
        <f>IFERROR($H$2&amp;"."&amp;TEXT(C36,"0000")&amp;"."&amp;VLOOKUP(D36,'Dados (Listas Suspensas)'!$H$3:$I$7,2,FALSE)&amp;"."&amp;VLOOKUP(G36,'Dados (Listas Suspensas)'!$B$3:$C$8,2,FALSE)&amp;"."&amp;VLOOKUP(H36,'Dados (Listas Suspensas)'!$D$3:$E$9,2,FALSE)&amp;"."&amp;VLOOKUP(I36,'Dados (Listas Suspensas)'!$F$3:$G$10,2,FALSE),"")</f>
        <v>2021.0031.01.04.99.99</v>
      </c>
      <c r="C36" s="3">
        <v>31</v>
      </c>
      <c r="D36" t="s">
        <v>119</v>
      </c>
      <c r="E36" t="s">
        <v>221</v>
      </c>
      <c r="F36" s="3" t="s">
        <v>222</v>
      </c>
      <c r="G36" t="s">
        <v>187</v>
      </c>
      <c r="H36" t="s">
        <v>187</v>
      </c>
      <c r="I36" t="s">
        <v>188</v>
      </c>
      <c r="J36" s="2">
        <f>Tabela478[[#This Row],[Data de Assinatura]]</f>
        <v>44364</v>
      </c>
      <c r="K36" s="17">
        <v>44561</v>
      </c>
      <c r="L36" s="12" t="s">
        <v>188</v>
      </c>
      <c r="M36" s="3" t="s">
        <v>188</v>
      </c>
      <c r="N36" s="3" t="s">
        <v>124</v>
      </c>
      <c r="O36" s="2">
        <v>44364</v>
      </c>
      <c r="P36" s="20" t="s">
        <v>223</v>
      </c>
      <c r="Q36" s="22" t="s">
        <v>16</v>
      </c>
    </row>
    <row r="37" spans="2:17" x14ac:dyDescent="0.35">
      <c r="B37" s="3" t="str">
        <f>IFERROR($H$2&amp;"."&amp;TEXT(C37,"0000")&amp;"."&amp;VLOOKUP(D37,'Dados (Listas Suspensas)'!$H$3:$I$7,2,FALSE)&amp;"."&amp;VLOOKUP(G37,'Dados (Listas Suspensas)'!$B$3:$C$8,2,FALSE)&amp;"."&amp;VLOOKUP(H37,'Dados (Listas Suspensas)'!$D$3:$E$9,2,FALSE)&amp;"."&amp;VLOOKUP(I37,'Dados (Listas Suspensas)'!$F$3:$G$10,2,FALSE),"")</f>
        <v>2021.0032.01.04.99.99</v>
      </c>
      <c r="C37" s="3">
        <v>32</v>
      </c>
      <c r="D37" t="s">
        <v>119</v>
      </c>
      <c r="E37" t="s">
        <v>230</v>
      </c>
      <c r="F37" s="3" t="s">
        <v>231</v>
      </c>
      <c r="G37" t="s">
        <v>187</v>
      </c>
      <c r="H37" t="s">
        <v>187</v>
      </c>
      <c r="I37" t="s">
        <v>188</v>
      </c>
      <c r="J37" s="2">
        <f>Tabela478[[#This Row],[Data de Assinatura]]</f>
        <v>44468</v>
      </c>
      <c r="K37" s="17">
        <v>44561</v>
      </c>
      <c r="L37" s="12" t="s">
        <v>188</v>
      </c>
      <c r="M37" s="3" t="s">
        <v>188</v>
      </c>
      <c r="N37" s="3" t="s">
        <v>124</v>
      </c>
      <c r="O37" s="2">
        <v>44468</v>
      </c>
      <c r="P37" s="20" t="s">
        <v>232</v>
      </c>
      <c r="Q37" s="22" t="s">
        <v>16</v>
      </c>
    </row>
    <row r="38" spans="2:17" x14ac:dyDescent="0.35">
      <c r="B38" s="3" t="str">
        <f>IFERROR($H$2&amp;"."&amp;TEXT(C38,"0000")&amp;"."&amp;VLOOKUP(D38,'Dados (Listas Suspensas)'!$H$3:$I$7,2,FALSE)&amp;"."&amp;VLOOKUP(G38,'Dados (Listas Suspensas)'!$B$3:$C$8,2,FALSE)&amp;"."&amp;VLOOKUP(H38,'Dados (Listas Suspensas)'!$D$3:$E$9,2,FALSE)&amp;"."&amp;VLOOKUP(I38,'Dados (Listas Suspensas)'!$F$3:$G$10,2,FALSE),"")</f>
        <v>2021.0033.01.04.99.99</v>
      </c>
      <c r="C38" s="3">
        <v>33</v>
      </c>
      <c r="D38" t="s">
        <v>119</v>
      </c>
      <c r="E38" t="s">
        <v>233</v>
      </c>
      <c r="F38" s="3" t="s">
        <v>234</v>
      </c>
      <c r="G38" t="s">
        <v>187</v>
      </c>
      <c r="H38" t="s">
        <v>187</v>
      </c>
      <c r="I38" t="s">
        <v>188</v>
      </c>
      <c r="J38" s="2">
        <f>Tabela478[[#This Row],[Data de Assinatura]]</f>
        <v>44488</v>
      </c>
      <c r="K38" s="17">
        <v>44561</v>
      </c>
      <c r="L38" s="12" t="s">
        <v>188</v>
      </c>
      <c r="M38" s="3" t="s">
        <v>188</v>
      </c>
      <c r="N38" s="3" t="s">
        <v>124</v>
      </c>
      <c r="O38" s="2">
        <v>44488</v>
      </c>
      <c r="P38" s="20" t="s">
        <v>235</v>
      </c>
      <c r="Q38" s="22" t="s">
        <v>16</v>
      </c>
    </row>
    <row r="39" spans="2:17" x14ac:dyDescent="0.35">
      <c r="B39" s="3" t="str">
        <f>IFERROR($H$2&amp;"."&amp;TEXT(C39,"0000")&amp;"."&amp;VLOOKUP(D39,'Dados (Listas Suspensas)'!$H$3:$I$7,2,FALSE)&amp;"."&amp;VLOOKUP(G39,'Dados (Listas Suspensas)'!$B$3:$C$8,2,FALSE)&amp;"."&amp;VLOOKUP(H39,'Dados (Listas Suspensas)'!$D$3:$E$9,2,FALSE)&amp;"."&amp;VLOOKUP(I39,'Dados (Listas Suspensas)'!$F$3:$G$10,2,FALSE),"")</f>
        <v>2021.0034.01.04.99.99</v>
      </c>
      <c r="C39" s="3">
        <v>34</v>
      </c>
      <c r="D39" t="s">
        <v>119</v>
      </c>
      <c r="E39" t="s">
        <v>4586</v>
      </c>
      <c r="F39" s="3" t="s">
        <v>239</v>
      </c>
      <c r="G39" t="s">
        <v>187</v>
      </c>
      <c r="H39" t="s">
        <v>187</v>
      </c>
      <c r="I39" t="s">
        <v>188</v>
      </c>
      <c r="J39" s="2">
        <f>Tabela478[[#This Row],[Data de Assinatura]]</f>
        <v>44525</v>
      </c>
      <c r="K39" s="17">
        <v>44561</v>
      </c>
      <c r="L39" s="12" t="s">
        <v>188</v>
      </c>
      <c r="M39" s="3" t="s">
        <v>188</v>
      </c>
      <c r="N39" s="3" t="s">
        <v>124</v>
      </c>
      <c r="O39" s="2">
        <v>44525</v>
      </c>
      <c r="P39" s="20" t="s">
        <v>246</v>
      </c>
      <c r="Q39" s="22" t="s">
        <v>16</v>
      </c>
    </row>
    <row r="40" spans="2:17" x14ac:dyDescent="0.35">
      <c r="B40" s="3" t="str">
        <f>IFERROR($H$2&amp;"."&amp;TEXT(C40,"0000")&amp;"."&amp;VLOOKUP(D40,'Dados (Listas Suspensas)'!$H$3:$I$7,2,FALSE)&amp;"."&amp;VLOOKUP(G40,'Dados (Listas Suspensas)'!$B$3:$C$8,2,FALSE)&amp;"."&amp;VLOOKUP(H40,'Dados (Listas Suspensas)'!$D$3:$E$9,2,FALSE)&amp;"."&amp;VLOOKUP(I40,'Dados (Listas Suspensas)'!$F$3:$G$10,2,FALSE),"")</f>
        <v>2021.0035.01.04.99.99</v>
      </c>
      <c r="C40" s="3">
        <v>35</v>
      </c>
      <c r="D40" t="s">
        <v>119</v>
      </c>
      <c r="E40" t="s">
        <v>205</v>
      </c>
      <c r="F40" s="3" t="s">
        <v>206</v>
      </c>
      <c r="G40" t="s">
        <v>187</v>
      </c>
      <c r="H40" t="s">
        <v>187</v>
      </c>
      <c r="I40" t="s">
        <v>188</v>
      </c>
      <c r="J40" s="2">
        <f>Tabela478[[#This Row],[Data de Assinatura]]</f>
        <v>44525</v>
      </c>
      <c r="K40" s="17">
        <v>44561</v>
      </c>
      <c r="L40" s="12" t="s">
        <v>188</v>
      </c>
      <c r="M40" s="3" t="s">
        <v>188</v>
      </c>
      <c r="N40" s="3" t="s">
        <v>124</v>
      </c>
      <c r="O40" s="2">
        <v>44525</v>
      </c>
      <c r="P40" s="20">
        <v>1823598</v>
      </c>
      <c r="Q40" s="22" t="s">
        <v>16</v>
      </c>
    </row>
  </sheetData>
  <pageMargins left="0.511811024" right="0.511811024" top="0.78740157499999996" bottom="0.78740157499999996" header="0.31496062000000002" footer="0.31496062000000002"/>
  <pageSetup paperSize="9"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B2:Q17"/>
  <sheetViews>
    <sheetView workbookViewId="0">
      <selection activeCell="E9" sqref="E9"/>
    </sheetView>
  </sheetViews>
  <sheetFormatPr defaultRowHeight="14.5" x14ac:dyDescent="0.35"/>
  <cols>
    <col min="1" max="1" width="4.54296875" customWidth="1"/>
    <col min="2" max="2" width="22.1796875" customWidth="1"/>
    <col min="3" max="3" width="13.54296875" customWidth="1"/>
    <col min="4" max="5" width="50.54296875" customWidth="1"/>
    <col min="6" max="6" width="21.1796875" bestFit="1" customWidth="1"/>
    <col min="7" max="7" width="24.453125" bestFit="1" customWidth="1"/>
    <col min="8" max="8" width="19.81640625" customWidth="1"/>
    <col min="9" max="9" width="15" customWidth="1"/>
    <col min="10" max="10" width="10.54296875" customWidth="1"/>
    <col min="11" max="11" width="11.81640625" customWidth="1"/>
    <col min="12" max="12" width="26" customWidth="1"/>
    <col min="13" max="13" width="22.81640625" customWidth="1"/>
    <col min="14" max="16" width="18.54296875" customWidth="1"/>
    <col min="17" max="17" width="22.81640625" customWidth="1"/>
  </cols>
  <sheetData>
    <row r="2" spans="2:17" x14ac:dyDescent="0.35">
      <c r="G2" t="s">
        <v>4553</v>
      </c>
      <c r="H2" s="3">
        <v>2020</v>
      </c>
    </row>
    <row r="5" spans="2:17" ht="27.75" customHeight="1" x14ac:dyDescent="0.35">
      <c r="B5" s="1" t="s">
        <v>98</v>
      </c>
      <c r="C5" s="1" t="s">
        <v>99</v>
      </c>
      <c r="D5" s="1" t="s">
        <v>100</v>
      </c>
      <c r="E5" s="1" t="s">
        <v>101</v>
      </c>
      <c r="F5" s="1" t="s">
        <v>102</v>
      </c>
      <c r="G5" s="1" t="s">
        <v>103</v>
      </c>
      <c r="H5" s="1" t="s">
        <v>4554</v>
      </c>
      <c r="I5" s="1" t="s">
        <v>105</v>
      </c>
      <c r="J5" s="1" t="s">
        <v>106</v>
      </c>
      <c r="K5" s="1" t="s">
        <v>107</v>
      </c>
      <c r="L5" s="1" t="s">
        <v>4555</v>
      </c>
      <c r="M5" s="1" t="s">
        <v>4556</v>
      </c>
      <c r="N5" s="1" t="s">
        <v>108</v>
      </c>
      <c r="O5" s="1" t="s">
        <v>109</v>
      </c>
      <c r="P5" s="9" t="s">
        <v>110</v>
      </c>
      <c r="Q5" s="1" t="s">
        <v>111</v>
      </c>
    </row>
    <row r="6" spans="2:17" x14ac:dyDescent="0.35">
      <c r="B6" s="3" t="str">
        <f>IFERROR($H$2&amp;"."&amp;TEXT(C6,"0000")&amp;"."&amp;VLOOKUP(D6,'Dados (Listas Suspensas)'!$H$3:$I$7,2,FALSE)&amp;"."&amp;VLOOKUP(G6,'Dados (Listas Suspensas)'!$B$3:$C$8,2,FALSE)&amp;"."&amp;VLOOKUP(H6,'Dados (Listas Suspensas)'!$D$3:$E$9,2,FALSE)&amp;"."&amp;VLOOKUP(I6,'Dados (Listas Suspensas)'!$F$3:$G$10,2,FALSE),"")</f>
        <v>2020.0001.01.01.03.02</v>
      </c>
      <c r="C6" s="3">
        <v>1</v>
      </c>
      <c r="D6" t="s">
        <v>119</v>
      </c>
      <c r="E6" t="s">
        <v>160</v>
      </c>
      <c r="F6" s="3" t="s">
        <v>161</v>
      </c>
      <c r="G6" t="s">
        <v>121</v>
      </c>
      <c r="H6" t="s">
        <v>162</v>
      </c>
      <c r="I6" t="s">
        <v>155</v>
      </c>
      <c r="J6" s="2">
        <v>43831</v>
      </c>
      <c r="K6" s="2">
        <v>44196</v>
      </c>
      <c r="L6" s="12">
        <v>8.5</v>
      </c>
      <c r="M6" s="3" t="s">
        <v>1298</v>
      </c>
      <c r="N6" s="3" t="s">
        <v>124</v>
      </c>
      <c r="O6" s="2">
        <v>43823</v>
      </c>
      <c r="P6" s="10" t="s">
        <v>163</v>
      </c>
      <c r="Q6" s="2" t="s">
        <v>33</v>
      </c>
    </row>
    <row r="7" spans="2:17" x14ac:dyDescent="0.35">
      <c r="B7" s="3" t="str">
        <f>IFERROR($H$2&amp;"."&amp;TEXT(C7,"0000")&amp;"."&amp;VLOOKUP(D7,'Dados (Listas Suspensas)'!$H$3:$I$7,2,FALSE)&amp;"."&amp;VLOOKUP(G7,'Dados (Listas Suspensas)'!$B$3:$C$8,2,FALSE)&amp;"."&amp;VLOOKUP(H7,'Dados (Listas Suspensas)'!$D$3:$E$9,2,FALSE)&amp;"."&amp;VLOOKUP(I7,'Dados (Listas Suspensas)'!$F$3:$G$10,2,FALSE),"")</f>
        <v>2020.0002.01.01.03.02</v>
      </c>
      <c r="C7" s="3">
        <v>2</v>
      </c>
      <c r="D7" t="s">
        <v>119</v>
      </c>
      <c r="E7" t="s">
        <v>4611</v>
      </c>
      <c r="F7" s="3" t="s">
        <v>120</v>
      </c>
      <c r="G7" t="s">
        <v>121</v>
      </c>
      <c r="H7" t="s">
        <v>162</v>
      </c>
      <c r="I7" t="s">
        <v>155</v>
      </c>
      <c r="J7" s="2">
        <v>43831</v>
      </c>
      <c r="K7" s="2">
        <v>44196</v>
      </c>
      <c r="L7" s="12">
        <v>1260</v>
      </c>
      <c r="M7" s="3" t="s">
        <v>1298</v>
      </c>
      <c r="N7" s="3" t="s">
        <v>124</v>
      </c>
      <c r="O7" s="2">
        <v>43826</v>
      </c>
      <c r="P7" s="98" t="s">
        <v>167</v>
      </c>
      <c r="Q7" s="2" t="s">
        <v>30</v>
      </c>
    </row>
    <row r="8" spans="2:17" x14ac:dyDescent="0.35">
      <c r="B8" s="3" t="str">
        <f>IFERROR($H$2&amp;"."&amp;TEXT(C8,"0000")&amp;"."&amp;VLOOKUP(D8,'Dados (Listas Suspensas)'!$H$3:$I$7,2,FALSE)&amp;"."&amp;VLOOKUP(G8,'Dados (Listas Suspensas)'!$B$3:$C$8,2,FALSE)&amp;"."&amp;VLOOKUP(H8,'Dados (Listas Suspensas)'!$D$3:$E$9,2,FALSE)&amp;"."&amp;VLOOKUP(I8,'Dados (Listas Suspensas)'!$F$3:$G$10,2,FALSE),"")</f>
        <v>2020.0003.01.01.03.02</v>
      </c>
      <c r="C8" s="3">
        <v>3</v>
      </c>
      <c r="D8" t="s">
        <v>119</v>
      </c>
      <c r="E8" t="s">
        <v>4611</v>
      </c>
      <c r="F8" s="3" t="s">
        <v>120</v>
      </c>
      <c r="G8" t="s">
        <v>121</v>
      </c>
      <c r="H8" t="s">
        <v>162</v>
      </c>
      <c r="I8" t="s">
        <v>155</v>
      </c>
      <c r="J8" s="2">
        <v>43831</v>
      </c>
      <c r="K8" s="2">
        <v>44196</v>
      </c>
      <c r="L8" s="12">
        <v>9037.1</v>
      </c>
      <c r="M8" s="3" t="s">
        <v>1278</v>
      </c>
      <c r="N8" s="3" t="s">
        <v>124</v>
      </c>
      <c r="O8" s="2">
        <v>43826</v>
      </c>
      <c r="P8" s="10" t="s">
        <v>171</v>
      </c>
      <c r="Q8" s="2" t="s">
        <v>30</v>
      </c>
    </row>
    <row r="9" spans="2:17" x14ac:dyDescent="0.35">
      <c r="B9" s="3" t="str">
        <f>IFERROR($H$2&amp;"."&amp;TEXT(C9,"0000")&amp;"."&amp;VLOOKUP(D9,'Dados (Listas Suspensas)'!$H$3:$I$7,2,FALSE)&amp;"."&amp;VLOOKUP(G9,'Dados (Listas Suspensas)'!$B$3:$C$8,2,FALSE)&amp;"."&amp;VLOOKUP(H9,'Dados (Listas Suspensas)'!$D$3:$E$9,2,FALSE)&amp;"."&amp;VLOOKUP(I9,'Dados (Listas Suspensas)'!$F$3:$G$10,2,FALSE),"")</f>
        <v>2020.0004.01.01.03.02</v>
      </c>
      <c r="C9" s="3">
        <v>4</v>
      </c>
      <c r="D9" t="s">
        <v>119</v>
      </c>
      <c r="E9" t="s">
        <v>4611</v>
      </c>
      <c r="F9" s="3" t="s">
        <v>120</v>
      </c>
      <c r="G9" t="s">
        <v>121</v>
      </c>
      <c r="H9" t="s">
        <v>162</v>
      </c>
      <c r="I9" t="s">
        <v>155</v>
      </c>
      <c r="J9" s="2">
        <v>43831</v>
      </c>
      <c r="K9" s="2">
        <v>44196</v>
      </c>
      <c r="L9" s="13">
        <v>846.3</v>
      </c>
      <c r="M9" s="3" t="s">
        <v>1281</v>
      </c>
      <c r="N9" s="3" t="s">
        <v>124</v>
      </c>
      <c r="O9" s="2">
        <v>43826</v>
      </c>
      <c r="P9" s="10" t="s">
        <v>173</v>
      </c>
      <c r="Q9" s="2" t="s">
        <v>30</v>
      </c>
    </row>
    <row r="10" spans="2:17" x14ac:dyDescent="0.35">
      <c r="B10" s="3" t="str">
        <f>IFERROR($H$2&amp;"."&amp;TEXT(C10,"0000")&amp;"."&amp;VLOOKUP(D10,'Dados (Listas Suspensas)'!$H$3:$I$7,2,FALSE)&amp;"."&amp;VLOOKUP(G10,'Dados (Listas Suspensas)'!$B$3:$C$8,2,FALSE)&amp;"."&amp;VLOOKUP(H10,'Dados (Listas Suspensas)'!$D$3:$E$9,2,FALSE)&amp;"."&amp;VLOOKUP(I10,'Dados (Listas Suspensas)'!$F$3:$G$10,2,FALSE),"")</f>
        <v>2020.0005.01.01.03.02</v>
      </c>
      <c r="C10" s="3">
        <v>5</v>
      </c>
      <c r="D10" t="s">
        <v>119</v>
      </c>
      <c r="E10" t="s">
        <v>4611</v>
      </c>
      <c r="F10" s="3" t="s">
        <v>120</v>
      </c>
      <c r="G10" t="s">
        <v>121</v>
      </c>
      <c r="H10" t="s">
        <v>162</v>
      </c>
      <c r="I10" t="s">
        <v>155</v>
      </c>
      <c r="J10" s="2">
        <v>43831</v>
      </c>
      <c r="K10" s="2">
        <v>44196</v>
      </c>
      <c r="L10" s="12">
        <v>686</v>
      </c>
      <c r="M10" s="3" t="s">
        <v>1283</v>
      </c>
      <c r="N10" s="3" t="s">
        <v>124</v>
      </c>
      <c r="O10" s="2">
        <v>43826</v>
      </c>
      <c r="P10" s="11" t="s">
        <v>175</v>
      </c>
      <c r="Q10" s="2" t="s">
        <v>30</v>
      </c>
    </row>
    <row r="11" spans="2:17" x14ac:dyDescent="0.35">
      <c r="B11" s="3" t="str">
        <f>IFERROR($H$2&amp;"."&amp;TEXT(C11,"0000")&amp;"."&amp;VLOOKUP(D11,'Dados (Listas Suspensas)'!$H$3:$I$7,2,FALSE)&amp;"."&amp;VLOOKUP(G11,'Dados (Listas Suspensas)'!$B$3:$C$8,2,FALSE)&amp;"."&amp;VLOOKUP(H11,'Dados (Listas Suspensas)'!$D$3:$E$9,2,FALSE)&amp;"."&amp;VLOOKUP(I11,'Dados (Listas Suspensas)'!$F$3:$G$10,2,FALSE),"")</f>
        <v>2020.0006.01.01.03.02</v>
      </c>
      <c r="C11" s="3">
        <v>6</v>
      </c>
      <c r="D11" t="s">
        <v>119</v>
      </c>
      <c r="E11" t="s">
        <v>4611</v>
      </c>
      <c r="F11" s="3" t="s">
        <v>120</v>
      </c>
      <c r="G11" t="s">
        <v>121</v>
      </c>
      <c r="H11" t="s">
        <v>162</v>
      </c>
      <c r="I11" t="s">
        <v>155</v>
      </c>
      <c r="J11" s="2">
        <v>43831</v>
      </c>
      <c r="K11" s="2">
        <v>44196</v>
      </c>
      <c r="L11" s="12">
        <v>1134</v>
      </c>
      <c r="M11" s="3" t="s">
        <v>1293</v>
      </c>
      <c r="N11" s="3" t="s">
        <v>124</v>
      </c>
      <c r="O11" s="2">
        <v>43826</v>
      </c>
      <c r="P11" s="14" t="s">
        <v>177</v>
      </c>
      <c r="Q11" s="2" t="s">
        <v>30</v>
      </c>
    </row>
    <row r="12" spans="2:17" x14ac:dyDescent="0.35">
      <c r="B12" s="3" t="str">
        <f>IFERROR($H$2&amp;"."&amp;TEXT(C12,"0000")&amp;"."&amp;VLOOKUP(D12,'Dados (Listas Suspensas)'!$H$3:$I$7,2,FALSE)&amp;"."&amp;VLOOKUP(G12,'Dados (Listas Suspensas)'!$B$3:$C$8,2,FALSE)&amp;"."&amp;VLOOKUP(H12,'Dados (Listas Suspensas)'!$D$3:$E$9,2,FALSE)&amp;"."&amp;VLOOKUP(I12,'Dados (Listas Suspensas)'!$F$3:$G$10,2,FALSE),"")</f>
        <v>2020.0007.01.01.03.02</v>
      </c>
      <c r="C12" s="3">
        <v>7</v>
      </c>
      <c r="D12" t="s">
        <v>119</v>
      </c>
      <c r="E12" t="s">
        <v>4611</v>
      </c>
      <c r="F12" s="3" t="s">
        <v>120</v>
      </c>
      <c r="G12" t="s">
        <v>121</v>
      </c>
      <c r="H12" t="s">
        <v>162</v>
      </c>
      <c r="I12" t="s">
        <v>155</v>
      </c>
      <c r="J12" s="2">
        <v>43831</v>
      </c>
      <c r="K12" s="2">
        <v>44196</v>
      </c>
      <c r="L12" s="12">
        <v>465.05</v>
      </c>
      <c r="M12" s="3" t="s">
        <v>1285</v>
      </c>
      <c r="N12" s="3" t="s">
        <v>124</v>
      </c>
      <c r="O12" s="2">
        <v>43826</v>
      </c>
      <c r="P12" s="10" t="s">
        <v>179</v>
      </c>
      <c r="Q12" s="2" t="s">
        <v>30</v>
      </c>
    </row>
    <row r="13" spans="2:17" x14ac:dyDescent="0.35">
      <c r="B13" s="3" t="str">
        <f>IFERROR($H$2&amp;"."&amp;TEXT(C13,"0000")&amp;"."&amp;VLOOKUP(D13,'Dados (Listas Suspensas)'!$H$3:$I$7,2,FALSE)&amp;"."&amp;VLOOKUP(G13,'Dados (Listas Suspensas)'!$B$3:$C$8,2,FALSE)&amp;"."&amp;VLOOKUP(H13,'Dados (Listas Suspensas)'!$D$3:$E$9,2,FALSE)&amp;"."&amp;VLOOKUP(I13,'Dados (Listas Suspensas)'!$F$3:$G$10,2,FALSE),"")</f>
        <v>2020.0008.01.01.03.02</v>
      </c>
      <c r="C13" s="3">
        <v>8</v>
      </c>
      <c r="D13" t="s">
        <v>119</v>
      </c>
      <c r="E13" t="s">
        <v>4611</v>
      </c>
      <c r="F13" s="3" t="s">
        <v>120</v>
      </c>
      <c r="G13" t="s">
        <v>121</v>
      </c>
      <c r="H13" t="s">
        <v>162</v>
      </c>
      <c r="I13" t="s">
        <v>155</v>
      </c>
      <c r="J13" s="2">
        <v>43831</v>
      </c>
      <c r="K13" s="2">
        <v>44196</v>
      </c>
      <c r="L13" s="12">
        <v>3000</v>
      </c>
      <c r="M13" s="3" t="s">
        <v>4519</v>
      </c>
      <c r="N13" s="3" t="s">
        <v>124</v>
      </c>
      <c r="O13" s="2">
        <v>43826</v>
      </c>
      <c r="P13" s="10" t="s">
        <v>181</v>
      </c>
      <c r="Q13" s="2" t="s">
        <v>30</v>
      </c>
    </row>
    <row r="14" spans="2:17" x14ac:dyDescent="0.35">
      <c r="B14" s="3" t="str">
        <f>IFERROR($H$2&amp;"."&amp;TEXT(C14,"0000")&amp;"."&amp;VLOOKUP(D14,'Dados (Listas Suspensas)'!$H$3:$I$7,2,FALSE)&amp;"."&amp;VLOOKUP(G14,'Dados (Listas Suspensas)'!$B$3:$C$8,2,FALSE)&amp;"."&amp;VLOOKUP(H14,'Dados (Listas Suspensas)'!$D$3:$E$9,2,FALSE)&amp;"."&amp;VLOOKUP(I14,'Dados (Listas Suspensas)'!$F$3:$G$10,2,FALSE),"")</f>
        <v>2020.0009.01.01.02.02</v>
      </c>
      <c r="C14" s="3">
        <v>9</v>
      </c>
      <c r="D14" t="s">
        <v>119</v>
      </c>
      <c r="E14" t="s">
        <v>4611</v>
      </c>
      <c r="F14" s="3" t="s">
        <v>120</v>
      </c>
      <c r="G14" t="s">
        <v>121</v>
      </c>
      <c r="H14" t="s">
        <v>169</v>
      </c>
      <c r="I14" t="s">
        <v>155</v>
      </c>
      <c r="J14" s="2">
        <v>43831</v>
      </c>
      <c r="K14" s="2">
        <v>44196</v>
      </c>
      <c r="L14" s="12">
        <v>18080</v>
      </c>
      <c r="M14" s="3" t="s">
        <v>4612</v>
      </c>
      <c r="N14" s="3" t="s">
        <v>124</v>
      </c>
      <c r="O14" s="2">
        <v>43826</v>
      </c>
      <c r="P14" s="10" t="s">
        <v>183</v>
      </c>
      <c r="Q14" s="2" t="s">
        <v>30</v>
      </c>
    </row>
    <row r="15" spans="2:17" ht="30" customHeight="1" x14ac:dyDescent="0.35">
      <c r="B15" s="15" t="str">
        <f>IFERROR($H$2&amp;"."&amp;TEXT(C15,"0000")&amp;"."&amp;VLOOKUP(D15,'Dados (Listas Suspensas)'!$H$3:$I$7,2,FALSE)&amp;"."&amp;VLOOKUP(G15,'Dados (Listas Suspensas)'!$B$3:$C$8,2,FALSE)&amp;"."&amp;VLOOKUP(H15,'Dados (Listas Suspensas)'!$D$3:$E$9,2,FALSE)&amp;"."&amp;VLOOKUP(I15,'Dados (Listas Suspensas)'!$F$3:$G$10,2,FALSE),"")</f>
        <v>2020.0010.05.03.01.02</v>
      </c>
      <c r="C15" s="15">
        <v>10</v>
      </c>
      <c r="D15" s="16" t="s">
        <v>145</v>
      </c>
      <c r="E15" s="16" t="s">
        <v>146</v>
      </c>
      <c r="F15" s="15" t="s">
        <v>147</v>
      </c>
      <c r="G15" s="16" t="s">
        <v>148</v>
      </c>
      <c r="H15" s="16" t="s">
        <v>4151</v>
      </c>
      <c r="I15" s="16" t="s">
        <v>155</v>
      </c>
      <c r="J15" s="17">
        <v>43831</v>
      </c>
      <c r="K15" s="17">
        <v>44196</v>
      </c>
      <c r="L15" s="18">
        <v>2240</v>
      </c>
      <c r="M15" s="6" t="s">
        <v>4690</v>
      </c>
      <c r="N15" s="15" t="s">
        <v>150</v>
      </c>
      <c r="O15" s="17">
        <v>43831</v>
      </c>
      <c r="P15" s="21" t="s">
        <v>185</v>
      </c>
      <c r="Q15" s="15" t="s">
        <v>74</v>
      </c>
    </row>
    <row r="16" spans="2:17" ht="30" customHeight="1" x14ac:dyDescent="0.35">
      <c r="B16" s="15" t="str">
        <f>IFERROR($H$2&amp;"."&amp;TEXT(C16,"0000")&amp;"."&amp;VLOOKUP(D16,'Dados (Listas Suspensas)'!$H$3:$I$7,2,FALSE)&amp;"."&amp;VLOOKUP(G16,'Dados (Listas Suspensas)'!$B$3:$C$8,2,FALSE)&amp;"."&amp;VLOOKUP(H16,'Dados (Listas Suspensas)'!$D$3:$E$9,2,FALSE)&amp;"."&amp;VLOOKUP(I16,'Dados (Listas Suspensas)'!$F$3:$G$10,2,FALSE),"")</f>
        <v>2020.0011.05.03.01.02</v>
      </c>
      <c r="C16" s="15">
        <v>11</v>
      </c>
      <c r="D16" s="16" t="s">
        <v>145</v>
      </c>
      <c r="E16" s="16" t="s">
        <v>157</v>
      </c>
      <c r="F16" s="8" t="s">
        <v>158</v>
      </c>
      <c r="G16" s="16" t="s">
        <v>148</v>
      </c>
      <c r="H16" s="16" t="s">
        <v>4151</v>
      </c>
      <c r="I16" s="16" t="s">
        <v>155</v>
      </c>
      <c r="J16" s="17">
        <v>44069</v>
      </c>
      <c r="K16" s="17">
        <v>44433</v>
      </c>
      <c r="L16" s="18">
        <v>35</v>
      </c>
      <c r="M16" s="6" t="s">
        <v>4691</v>
      </c>
      <c r="N16" s="15" t="s">
        <v>150</v>
      </c>
      <c r="O16" s="17">
        <v>44069</v>
      </c>
      <c r="P16" s="21" t="s">
        <v>186</v>
      </c>
      <c r="Q16" s="15" t="s">
        <v>81</v>
      </c>
    </row>
    <row r="17" spans="2:17" x14ac:dyDescent="0.35">
      <c r="B17" s="15" t="str">
        <f>IFERROR($H$2&amp;"."&amp;TEXT(C17,"0000")&amp;"."&amp;VLOOKUP(D17,'Dados (Listas Suspensas)'!$H$3:$I$7,2,FALSE)&amp;"."&amp;VLOOKUP(G17,'Dados (Listas Suspensas)'!$B$3:$C$8,2,FALSE)&amp;"."&amp;VLOOKUP(H17,'Dados (Listas Suspensas)'!$D$3:$E$9,2,FALSE)&amp;"."&amp;VLOOKUP(I17,'Dados (Listas Suspensas)'!$F$3:$G$10,2,FALSE),"")</f>
        <v/>
      </c>
      <c r="C17" s="15"/>
      <c r="D17" s="16"/>
      <c r="E17" s="16"/>
      <c r="F17" s="15"/>
      <c r="G17" s="16"/>
      <c r="H17" s="16"/>
      <c r="I17" s="16"/>
      <c r="J17" s="17"/>
      <c r="K17" s="17"/>
      <c r="L17" s="18"/>
      <c r="M17" s="8"/>
      <c r="N17" s="15"/>
      <c r="O17" s="17"/>
      <c r="P17" s="21"/>
      <c r="Q17" s="15"/>
    </row>
  </sheetData>
  <pageMargins left="0.511811024" right="0.511811024" top="0.78740157499999996" bottom="0.78740157499999996" header="0.31496062000000002" footer="0.31496062000000002"/>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O446"/>
  <sheetViews>
    <sheetView zoomScaleNormal="100" workbookViewId="0">
      <pane ySplit="1" topLeftCell="A420" activePane="bottomLeft" state="frozen"/>
      <selection pane="bottomLeft" activeCell="C1" sqref="C1"/>
    </sheetView>
  </sheetViews>
  <sheetFormatPr defaultRowHeight="16" x14ac:dyDescent="0.4"/>
  <cols>
    <col min="1" max="1" width="8" style="335" bestFit="1" customWidth="1"/>
    <col min="2" max="2" width="55.26953125" customWidth="1"/>
    <col min="3" max="3" width="21.1796875" style="15" bestFit="1" customWidth="1"/>
    <col min="4" max="4" width="46" style="15" bestFit="1" customWidth="1"/>
    <col min="5" max="5" width="24.1796875" bestFit="1" customWidth="1"/>
    <col min="6" max="6" width="24.1796875" style="8" bestFit="1" customWidth="1"/>
    <col min="7" max="7" width="56.1796875" style="331" customWidth="1"/>
    <col min="8" max="8" width="21.7265625" style="8" bestFit="1" customWidth="1"/>
    <col min="9" max="9" width="26.81640625" style="8" bestFit="1" customWidth="1"/>
    <col min="10" max="10" width="75.26953125" style="15" bestFit="1" customWidth="1"/>
    <col min="11" max="11" width="52.54296875" style="15" bestFit="1" customWidth="1"/>
    <col min="12" max="12" width="18" style="15" customWidth="1"/>
    <col min="13" max="13" width="37.7265625" style="15" bestFit="1" customWidth="1"/>
  </cols>
  <sheetData>
    <row r="1" spans="1:15" ht="30" customHeight="1" x14ac:dyDescent="0.35">
      <c r="A1" s="346" t="s">
        <v>4694</v>
      </c>
      <c r="B1" s="350" t="s">
        <v>4695</v>
      </c>
      <c r="C1" s="347" t="s">
        <v>4696</v>
      </c>
      <c r="D1" s="348" t="s">
        <v>4488</v>
      </c>
      <c r="E1" s="349" t="s">
        <v>4697</v>
      </c>
      <c r="F1" s="349" t="s">
        <v>4698</v>
      </c>
      <c r="G1" s="347" t="s">
        <v>4699</v>
      </c>
      <c r="H1" s="351" t="s">
        <v>1273</v>
      </c>
      <c r="I1" s="348" t="s">
        <v>4700</v>
      </c>
      <c r="J1" s="352" t="s">
        <v>4701</v>
      </c>
      <c r="K1" s="352" t="s">
        <v>4702</v>
      </c>
      <c r="L1" s="352" t="s">
        <v>4118</v>
      </c>
      <c r="N1" s="15"/>
    </row>
    <row r="2" spans="1:15" ht="15" customHeight="1" x14ac:dyDescent="0.35">
      <c r="A2" s="384">
        <v>283474</v>
      </c>
      <c r="B2" s="383" t="s">
        <v>1317</v>
      </c>
      <c r="C2" s="385" t="s">
        <v>169</v>
      </c>
      <c r="D2" s="386" t="s">
        <v>145</v>
      </c>
      <c r="E2" s="386" t="str">
        <f t="array" ref="E2">RIGHT(INDEX(D:D,ROW(A2)),3)</f>
        <v>GOM</v>
      </c>
      <c r="F2" s="386" t="str">
        <f t="array" ref="F2">IFERROR(_xlfn.XLOOKUP(Tabela18[[#This Row],[SIGLA]],{"GOM";"NTS";"TAG";"TBG";"TSB"},{"01.717.813/0001-60";"04.992.714/0001-84";"06.248.349/0001-23";"01.891.441/0001-93";"03.146.349/0001-24"}),"")</f>
        <v>01.717.813/0001-60</v>
      </c>
      <c r="G2" s="385" t="s">
        <v>4703</v>
      </c>
      <c r="H2" s="386" t="s">
        <v>4704</v>
      </c>
      <c r="I2" s="386" t="s">
        <v>169</v>
      </c>
      <c r="J2" s="386" t="str">
        <f t="array" ref="J2">CONCATENATE(INDEX(I:I,ROW(A2)), " - ", INDEX(E:E,ROW(A2)))</f>
        <v>Entrada - GOM</v>
      </c>
      <c r="K2" s="386"/>
      <c r="L2" s="386" t="s">
        <v>4705</v>
      </c>
      <c r="N2" s="15"/>
    </row>
    <row r="3" spans="1:15" ht="15" customHeight="1" x14ac:dyDescent="0.35">
      <c r="A3" s="433">
        <v>283472</v>
      </c>
      <c r="B3" s="383" t="s">
        <v>1289</v>
      </c>
      <c r="C3" s="385" t="s">
        <v>162</v>
      </c>
      <c r="D3" s="386" t="s">
        <v>145</v>
      </c>
      <c r="E3" s="386" t="str">
        <f t="array" ref="E3">RIGHT(INDEX(D:D,ROW(A3)),3)</f>
        <v>GOM</v>
      </c>
      <c r="F3" s="386" t="str">
        <f t="array" ref="F3">IFERROR(_xlfn.XLOOKUP(Tabela18[[#This Row],[SIGLA]],{"GOM";"NTS";"TAG";"TBG";"TSB"},{"01.717.813/0001-60";"04.992.714/0001-84";"06.248.349/0001-23";"01.891.441/0001-93";"03.146.349/0001-24"}),"")</f>
        <v>01.717.813/0001-60</v>
      </c>
      <c r="G3" s="385" t="s">
        <v>4703</v>
      </c>
      <c r="H3" s="386" t="s">
        <v>4704</v>
      </c>
      <c r="I3" s="386" t="s">
        <v>4706</v>
      </c>
      <c r="J3" s="386" t="str">
        <f t="array" ref="J3">CONCATENATE(INDEX(I:I,ROW(A3)), " - ", INDEX(E:E,ROW(A3)))</f>
        <v>TermoCuiabá - GOM</v>
      </c>
      <c r="K3" s="386"/>
      <c r="L3" s="386"/>
      <c r="N3" s="15"/>
    </row>
    <row r="4" spans="1:15" ht="15" customHeight="1" x14ac:dyDescent="0.35">
      <c r="A4" s="384">
        <v>283473</v>
      </c>
      <c r="B4" s="383" t="s">
        <v>1291</v>
      </c>
      <c r="C4" s="385" t="s">
        <v>162</v>
      </c>
      <c r="D4" s="386" t="s">
        <v>145</v>
      </c>
      <c r="E4" s="386" t="str">
        <f t="array" ref="E4">RIGHT(INDEX(D:D,ROW(A4)),3)</f>
        <v>GOM</v>
      </c>
      <c r="F4" s="386" t="str">
        <f t="array" ref="F4">IFERROR(_xlfn.XLOOKUP(Tabela18[[#This Row],[SIGLA]],{"GOM";"NTS";"TAG";"TBG";"TSB"},{"01.717.813/0001-60";"04.992.714/0001-84";"06.248.349/0001-23";"01.891.441/0001-93";"03.146.349/0001-24"}),"")</f>
        <v>01.717.813/0001-60</v>
      </c>
      <c r="G4" s="385" t="s">
        <v>4703</v>
      </c>
      <c r="H4" s="386" t="s">
        <v>4704</v>
      </c>
      <c r="I4" s="386" t="s">
        <v>4707</v>
      </c>
      <c r="J4" s="386" t="str">
        <f t="array" ref="J4">CONCATENATE(INDEX(I:I,ROW(A4)), " - ", INDEX(E:E,ROW(A4)))</f>
        <v>MTGás - GOM</v>
      </c>
      <c r="K4" s="386"/>
      <c r="L4" s="386"/>
      <c r="N4" s="15"/>
      <c r="O4" s="84"/>
    </row>
    <row r="5" spans="1:15" ht="15" hidden="1" customHeight="1" x14ac:dyDescent="0.35">
      <c r="A5" s="384">
        <v>264</v>
      </c>
      <c r="B5" s="383" t="s">
        <v>1433</v>
      </c>
      <c r="C5" s="385" t="s">
        <v>169</v>
      </c>
      <c r="D5" s="386" t="s">
        <v>130</v>
      </c>
      <c r="E5" s="386" t="str">
        <f t="array" ref="E5">RIGHT(INDEX(D:D,ROW(A5)),3)</f>
        <v>NTS</v>
      </c>
      <c r="F5" s="386" t="str">
        <f t="array" ref="F5">IFERROR(_xlfn.XLOOKUP(Tabela18[[#This Row],[SIGLA]],{"GOM";"NTS";"TAG";"TBG";"TSB"},{"01.717.813/0001-60";"04.992.714/0001-84";"06.248.349/0001-23";"01.891.441/0001-93";"03.146.349/0001-24"}),"")</f>
        <v>04.992.714/0001-84</v>
      </c>
      <c r="G5" s="385" t="s">
        <v>4708</v>
      </c>
      <c r="H5" s="386" t="s">
        <v>685</v>
      </c>
      <c r="I5" s="386" t="s">
        <v>169</v>
      </c>
      <c r="J5" s="386" t="str">
        <f t="array" ref="J5">CONCATENATE(INDEX(I:I,ROW(A5)), " - ", INDEX(E:E,ROW(A5)))</f>
        <v>Entrada - NTS</v>
      </c>
      <c r="K5" s="386"/>
      <c r="L5" s="386"/>
      <c r="N5" s="15"/>
      <c r="O5" s="84"/>
    </row>
    <row r="6" spans="1:15" ht="15" customHeight="1" x14ac:dyDescent="0.35">
      <c r="A6" s="429">
        <v>385</v>
      </c>
      <c r="B6" s="430" t="s">
        <v>1731</v>
      </c>
      <c r="C6" s="431" t="s">
        <v>169</v>
      </c>
      <c r="D6" s="432" t="s">
        <v>130</v>
      </c>
      <c r="E6" s="386" t="str">
        <f t="array" ref="E6">RIGHT(INDEX(D:D,ROW(A6)),3)</f>
        <v>NTS</v>
      </c>
      <c r="F6" s="432" t="str">
        <f t="array" ref="F6">IFERROR(_xlfn.XLOOKUP(Tabela18[[#This Row],[SIGLA]],{"GOM";"NTS";"TAG";"TBG";"TSB"},{"01.717.813/0001-60";"04.992.714/0001-84";"06.248.349/0001-23";"01.891.441/0001-93";"03.146.349/0001-24"}),"")</f>
        <v>04.992.714/0001-84</v>
      </c>
      <c r="G6" s="431" t="s">
        <v>4703</v>
      </c>
      <c r="H6" s="386" t="s">
        <v>685</v>
      </c>
      <c r="I6" s="386" t="s">
        <v>169</v>
      </c>
      <c r="J6" s="386" t="str">
        <f t="array" ref="J6">CONCATENATE(INDEX(I:I,ROW(A6)), " - ", INDEX(E:E,ROW(A6)))</f>
        <v>Entrada - NTS</v>
      </c>
      <c r="K6" s="386">
        <v>2510335</v>
      </c>
      <c r="L6" s="386"/>
      <c r="N6" s="15"/>
      <c r="O6" s="84"/>
    </row>
    <row r="7" spans="1:15" ht="15" customHeight="1" x14ac:dyDescent="0.35">
      <c r="A7" s="384">
        <v>276645</v>
      </c>
      <c r="B7" s="382" t="s">
        <v>4709</v>
      </c>
      <c r="C7" s="385" t="s">
        <v>169</v>
      </c>
      <c r="D7" s="386" t="s">
        <v>130</v>
      </c>
      <c r="E7" s="386" t="str">
        <f t="array" ref="E7">RIGHT(INDEX(D:D,ROW(A7)),3)</f>
        <v>NTS</v>
      </c>
      <c r="F7" s="386" t="str">
        <f t="array" ref="F7">IFERROR(_xlfn.XLOOKUP(Tabela18[[#This Row],[SIGLA]],{"GOM";"NTS";"TAG";"TBG";"TSB"},{"01.717.813/0001-60";"04.992.714/0001-84";"06.248.349/0001-23";"01.891.441/0001-93";"03.146.349/0001-24"}),"")</f>
        <v>04.992.714/0001-84</v>
      </c>
      <c r="G7" s="385" t="s">
        <v>4703</v>
      </c>
      <c r="H7" s="386" t="s">
        <v>4710</v>
      </c>
      <c r="I7" s="382" t="s">
        <v>4511</v>
      </c>
      <c r="J7" s="386" t="str">
        <f t="array" ref="J7">CONCATENATE(INDEX(I:I,ROW(A7)), " - ", INDEX(E:E,ROW(A7)))</f>
        <v>Interconexão REPLAN - NTS</v>
      </c>
      <c r="K7" s="386"/>
      <c r="L7" s="386"/>
      <c r="N7" s="15"/>
      <c r="O7" s="84"/>
    </row>
    <row r="8" spans="1:15" ht="15" customHeight="1" x14ac:dyDescent="0.35">
      <c r="A8" s="384">
        <v>283466</v>
      </c>
      <c r="B8" s="383" t="s">
        <v>4536</v>
      </c>
      <c r="C8" s="385" t="s">
        <v>169</v>
      </c>
      <c r="D8" s="386" t="s">
        <v>130</v>
      </c>
      <c r="E8" s="386" t="str">
        <f t="array" ref="E8">RIGHT(INDEX(D:D,ROW(A8)),3)</f>
        <v>NTS</v>
      </c>
      <c r="F8" s="386" t="str">
        <f t="array" ref="F8">IFERROR(_xlfn.XLOOKUP(Tabela18[[#This Row],[SIGLA]],{"GOM";"NTS";"TAG";"TBG";"TSB"},{"01.717.813/0001-60";"04.992.714/0001-84";"06.248.349/0001-23";"01.891.441/0001-93";"03.146.349/0001-24"}),"")</f>
        <v>04.992.714/0001-84</v>
      </c>
      <c r="G8" s="385" t="s">
        <v>4703</v>
      </c>
      <c r="H8" s="386" t="s">
        <v>4710</v>
      </c>
      <c r="I8" s="386" t="s">
        <v>169</v>
      </c>
      <c r="J8" s="386" t="str">
        <f t="array" ref="J8">CONCATENATE(INDEX(I:I,ROW(A8)), " - ", INDEX(E:E,ROW(A8)))</f>
        <v>Entrada - NTS</v>
      </c>
      <c r="K8" s="386">
        <v>2510335</v>
      </c>
      <c r="L8" s="386"/>
      <c r="N8" s="15"/>
      <c r="O8" s="84"/>
    </row>
    <row r="9" spans="1:15" ht="15" customHeight="1" x14ac:dyDescent="0.35">
      <c r="A9" s="384">
        <v>756911</v>
      </c>
      <c r="B9" s="387" t="s">
        <v>1535</v>
      </c>
      <c r="C9" s="385" t="s">
        <v>169</v>
      </c>
      <c r="D9" s="386" t="s">
        <v>130</v>
      </c>
      <c r="E9" s="386" t="str">
        <f t="array" ref="E9">RIGHT(INDEX(D:D,ROW(A9)),3)</f>
        <v>NTS</v>
      </c>
      <c r="F9" s="386" t="str">
        <f t="array" ref="F9">IFERROR(_xlfn.XLOOKUP(Tabela18[[#This Row],[SIGLA]],{"GOM";"NTS";"TAG";"TBG";"TSB"},{"01.717.813/0001-60";"04.992.714/0001-84";"06.248.349/0001-23";"01.891.441/0001-93";"03.146.349/0001-24"}),"")</f>
        <v>04.992.714/0001-84</v>
      </c>
      <c r="G9" s="385" t="s">
        <v>4703</v>
      </c>
      <c r="H9" s="386" t="s">
        <v>4710</v>
      </c>
      <c r="I9" s="386" t="s">
        <v>169</v>
      </c>
      <c r="J9" s="386" t="str">
        <f t="array" ref="J9">CONCATENATE(INDEX(I:I,ROW(A9)), " - ", INDEX(E:E,ROW(A9)))</f>
        <v>Entrada - NTS</v>
      </c>
      <c r="K9" s="386">
        <v>2510335</v>
      </c>
      <c r="L9" s="386"/>
      <c r="N9" s="15"/>
      <c r="O9" s="84"/>
    </row>
    <row r="10" spans="1:15" ht="15" customHeight="1" x14ac:dyDescent="0.35">
      <c r="A10" s="384">
        <v>756911</v>
      </c>
      <c r="B10" s="385" t="s">
        <v>1643</v>
      </c>
      <c r="C10" s="385" t="s">
        <v>169</v>
      </c>
      <c r="D10" s="386" t="s">
        <v>130</v>
      </c>
      <c r="E10" s="386" t="str">
        <f t="array" ref="E10">RIGHT(INDEX(D:D,ROW(A10)),3)</f>
        <v>NTS</v>
      </c>
      <c r="F10" s="386" t="str">
        <f t="array" ref="F10">IFERROR(_xlfn.XLOOKUP(Tabela18[[#This Row],[SIGLA]],{"GOM";"NTS";"TAG";"TBG";"TSB"},{"01.717.813/0001-60";"04.992.714/0001-84";"06.248.349/0001-23";"01.891.441/0001-93";"03.146.349/0001-24"}),"")</f>
        <v>04.992.714/0001-84</v>
      </c>
      <c r="G10" s="385" t="s">
        <v>4703</v>
      </c>
      <c r="H10" s="386" t="s">
        <v>4710</v>
      </c>
      <c r="I10" s="386" t="s">
        <v>169</v>
      </c>
      <c r="J10" s="386" t="str">
        <f t="array" ref="J10">CONCATENATE(INDEX(I:I,ROW(A10)), " - ", INDEX(E:E,ROW(A10)))</f>
        <v>Entrada - NTS</v>
      </c>
      <c r="K10" s="386"/>
      <c r="L10" s="386"/>
      <c r="N10" s="15"/>
    </row>
    <row r="11" spans="1:15" ht="15" customHeight="1" x14ac:dyDescent="0.35">
      <c r="A11" s="384">
        <v>756992</v>
      </c>
      <c r="B11" s="383" t="s">
        <v>1737</v>
      </c>
      <c r="C11" s="385" t="s">
        <v>169</v>
      </c>
      <c r="D11" s="386" t="s">
        <v>130</v>
      </c>
      <c r="E11" s="386" t="str">
        <f t="array" ref="E11">RIGHT(INDEX(D:D,ROW(A11)),3)</f>
        <v>NTS</v>
      </c>
      <c r="F11" s="386" t="str">
        <f t="array" ref="F11">IFERROR(_xlfn.XLOOKUP(Tabela18[[#This Row],[SIGLA]],{"GOM";"NTS";"TAG";"TBG";"TSB"},{"01.717.813/0001-60";"04.992.714/0001-84";"06.248.349/0001-23";"01.891.441/0001-93";"03.146.349/0001-24"}),"")</f>
        <v>04.992.714/0001-84</v>
      </c>
      <c r="G11" s="385" t="s">
        <v>4703</v>
      </c>
      <c r="H11" s="386" t="s">
        <v>685</v>
      </c>
      <c r="I11" s="386" t="s">
        <v>169</v>
      </c>
      <c r="J11" s="386" t="str">
        <f t="array" ref="J11">CONCATENATE(INDEX(I:I,ROW(A11)), " - ", INDEX(E:E,ROW(A11)))</f>
        <v>Entrada - NTS</v>
      </c>
      <c r="K11" s="386">
        <v>2510335</v>
      </c>
      <c r="L11" s="386"/>
      <c r="N11" s="15"/>
    </row>
    <row r="12" spans="1:15" ht="15" customHeight="1" x14ac:dyDescent="0.35">
      <c r="A12" s="384">
        <v>757362</v>
      </c>
      <c r="B12" s="383" t="s">
        <v>1727</v>
      </c>
      <c r="C12" s="385" t="s">
        <v>169</v>
      </c>
      <c r="D12" s="386" t="s">
        <v>130</v>
      </c>
      <c r="E12" s="386" t="str">
        <f t="array" ref="E12">RIGHT(INDEX(D:D,ROW(A12)),3)</f>
        <v>NTS</v>
      </c>
      <c r="F12" s="386" t="str">
        <f t="array" ref="F12">IFERROR(_xlfn.XLOOKUP(Tabela18[[#This Row],[SIGLA]],{"GOM";"NTS";"TAG";"TBG";"TSB"},{"01.717.813/0001-60";"04.992.714/0001-84";"06.248.349/0001-23";"01.891.441/0001-93";"03.146.349/0001-24"}),"")</f>
        <v>04.992.714/0001-84</v>
      </c>
      <c r="G12" s="385" t="s">
        <v>4703</v>
      </c>
      <c r="H12" s="386" t="s">
        <v>685</v>
      </c>
      <c r="I12" s="386" t="s">
        <v>169</v>
      </c>
      <c r="J12" s="386" t="str">
        <f t="array" ref="J12">CONCATENATE(INDEX(I:I,ROW(A12)), " - ", INDEX(E:E,ROW(A12)))</f>
        <v>Entrada - NTS</v>
      </c>
      <c r="K12" s="386">
        <v>2510335</v>
      </c>
      <c r="L12" s="386"/>
      <c r="N12" s="15"/>
    </row>
    <row r="13" spans="1:15" ht="15" customHeight="1" x14ac:dyDescent="0.35">
      <c r="A13" s="384">
        <v>757856</v>
      </c>
      <c r="B13" s="382" t="s">
        <v>1726</v>
      </c>
      <c r="C13" s="385" t="s">
        <v>169</v>
      </c>
      <c r="D13" s="386" t="s">
        <v>130</v>
      </c>
      <c r="E13" s="386" t="str">
        <f t="array" ref="E13">RIGHT(INDEX(D:D,ROW(A13)),3)</f>
        <v>NTS</v>
      </c>
      <c r="F13" s="386" t="str">
        <f t="array" ref="F13">IFERROR(_xlfn.XLOOKUP(Tabela18[[#This Row],[SIGLA]],{"GOM";"NTS";"TAG";"TBG";"TSB"},{"01.717.813/0001-60";"04.992.714/0001-84";"06.248.349/0001-23";"01.891.441/0001-93";"03.146.349/0001-24"}),"")</f>
        <v>04.992.714/0001-84</v>
      </c>
      <c r="G13" s="385" t="s">
        <v>4703</v>
      </c>
      <c r="H13" s="386" t="s">
        <v>685</v>
      </c>
      <c r="I13" s="382" t="s">
        <v>4512</v>
      </c>
      <c r="J13" s="386" t="str">
        <f t="array" ref="J13">CONCATENATE(INDEX(I:I,ROW(A13)), " - ", INDEX(E:E,ROW(A13)))</f>
        <v>Interconexão Cabiúnas - NTS</v>
      </c>
      <c r="K13" s="386"/>
      <c r="L13" s="386"/>
      <c r="N13" s="15"/>
    </row>
    <row r="14" spans="1:15" ht="15" customHeight="1" x14ac:dyDescent="0.35">
      <c r="A14" s="384">
        <v>757856</v>
      </c>
      <c r="B14" s="383" t="s">
        <v>1537</v>
      </c>
      <c r="C14" s="385" t="s">
        <v>169</v>
      </c>
      <c r="D14" s="386" t="s">
        <v>130</v>
      </c>
      <c r="E14" s="386" t="str">
        <f t="array" ref="E14">RIGHT(INDEX(D:D,ROW(A14)),3)</f>
        <v>NTS</v>
      </c>
      <c r="F14" s="386" t="str">
        <f t="array" ref="F14">IFERROR(_xlfn.XLOOKUP(Tabela18[[#This Row],[SIGLA]],{"GOM";"NTS";"TAG";"TBG";"TSB"},{"01.717.813/0001-60";"04.992.714/0001-84";"06.248.349/0001-23";"01.891.441/0001-93";"03.146.349/0001-24"}),"")</f>
        <v>04.992.714/0001-84</v>
      </c>
      <c r="G14" s="385" t="s">
        <v>4703</v>
      </c>
      <c r="H14" s="386" t="s">
        <v>685</v>
      </c>
      <c r="I14" s="386" t="s">
        <v>169</v>
      </c>
      <c r="J14" s="386" t="str">
        <f t="array" ref="J14">CONCATENATE(INDEX(I:I,ROW(A14)), " - ", INDEX(E:E,ROW(A14)))</f>
        <v>Entrada - NTS</v>
      </c>
      <c r="K14" s="386"/>
      <c r="L14" s="386" t="s">
        <v>4711</v>
      </c>
      <c r="N14" s="15"/>
    </row>
    <row r="15" spans="1:15" ht="15" customHeight="1" x14ac:dyDescent="0.35">
      <c r="A15" s="384">
        <v>758012</v>
      </c>
      <c r="B15" s="383" t="s">
        <v>4534</v>
      </c>
      <c r="C15" s="385" t="s">
        <v>169</v>
      </c>
      <c r="D15" s="386" t="s">
        <v>130</v>
      </c>
      <c r="E15" s="386" t="str">
        <f t="array" ref="E15">RIGHT(INDEX(D:D,ROW(A15)),3)</f>
        <v>NTS</v>
      </c>
      <c r="F15" s="386" t="str">
        <f t="array" ref="F15">IFERROR(_xlfn.XLOOKUP(Tabela18[[#This Row],[SIGLA]],{"GOM";"NTS";"TAG";"TBG";"TSB"},{"01.717.813/0001-60";"04.992.714/0001-84";"06.248.349/0001-23";"01.891.441/0001-93";"03.146.349/0001-24"}),"")</f>
        <v>04.992.714/0001-84</v>
      </c>
      <c r="G15" s="385" t="s">
        <v>4703</v>
      </c>
      <c r="H15" s="386" t="s">
        <v>4710</v>
      </c>
      <c r="I15" s="386" t="s">
        <v>169</v>
      </c>
      <c r="J15" s="386" t="str">
        <f t="array" ref="J15">CONCATENATE(INDEX(I:I,ROW(A15)), " - ", INDEX(E:E,ROW(A15)))</f>
        <v>Entrada - NTS</v>
      </c>
      <c r="K15" s="386">
        <v>2510335</v>
      </c>
      <c r="L15" s="386"/>
      <c r="N15" s="15"/>
    </row>
    <row r="16" spans="1:15" ht="15" customHeight="1" x14ac:dyDescent="0.35">
      <c r="A16" s="384">
        <v>758315</v>
      </c>
      <c r="B16" s="383" t="s">
        <v>1736</v>
      </c>
      <c r="C16" s="385" t="s">
        <v>169</v>
      </c>
      <c r="D16" s="386" t="s">
        <v>130</v>
      </c>
      <c r="E16" s="386" t="str">
        <f t="array" ref="E16">RIGHT(INDEX(D:D,ROW(A16)),3)</f>
        <v>NTS</v>
      </c>
      <c r="F16" s="386" t="str">
        <f t="array" ref="F16">IFERROR(_xlfn.XLOOKUP(Tabela18[[#This Row],[SIGLA]],{"GOM";"NTS";"TAG";"TBG";"TSB"},{"01.717.813/0001-60";"04.992.714/0001-84";"06.248.349/0001-23";"01.891.441/0001-93";"03.146.349/0001-24"}),"")</f>
        <v>04.992.714/0001-84</v>
      </c>
      <c r="G16" s="385" t="s">
        <v>4703</v>
      </c>
      <c r="H16" s="386" t="s">
        <v>4710</v>
      </c>
      <c r="I16" s="386" t="s">
        <v>169</v>
      </c>
      <c r="J16" s="386" t="str">
        <f t="array" ref="J16">CONCATENATE(INDEX(I:I,ROW(A16)), " - ", INDEX(E:E,ROW(A16)))</f>
        <v>Entrada - NTS</v>
      </c>
      <c r="K16" s="386">
        <v>2510335</v>
      </c>
      <c r="L16" s="386"/>
      <c r="N16" s="15"/>
    </row>
    <row r="17" spans="1:14" ht="15" customHeight="1" x14ac:dyDescent="0.35">
      <c r="A17" s="384">
        <v>934963</v>
      </c>
      <c r="B17" s="383" t="s">
        <v>1734</v>
      </c>
      <c r="C17" s="385" t="s">
        <v>169</v>
      </c>
      <c r="D17" s="386" t="s">
        <v>130</v>
      </c>
      <c r="E17" s="386" t="str">
        <f t="array" ref="E17">RIGHT(INDEX(D:D,ROW(A17)),3)</f>
        <v>NTS</v>
      </c>
      <c r="F17" s="386" t="str">
        <f t="array" ref="F17">IFERROR(_xlfn.XLOOKUP(Tabela18[[#This Row],[SIGLA]],{"GOM";"NTS";"TAG";"TBG";"TSB"},{"01.717.813/0001-60";"04.992.714/0001-84";"06.248.349/0001-23";"01.891.441/0001-93";"03.146.349/0001-24"}),"")</f>
        <v>04.992.714/0001-84</v>
      </c>
      <c r="G17" s="385" t="s">
        <v>4703</v>
      </c>
      <c r="H17" s="386" t="s">
        <v>685</v>
      </c>
      <c r="I17" s="386" t="s">
        <v>169</v>
      </c>
      <c r="J17" s="386" t="str">
        <f t="array" ref="J17">CONCATENATE(INDEX(I:I,ROW(A17)), " - ", INDEX(E:E,ROW(A17)))</f>
        <v>Entrada - NTS</v>
      </c>
      <c r="K17" s="386">
        <v>2510335</v>
      </c>
      <c r="L17" s="386"/>
      <c r="N17" s="15"/>
    </row>
    <row r="18" spans="1:14" ht="15" customHeight="1" x14ac:dyDescent="0.35">
      <c r="A18" s="384">
        <v>1008763</v>
      </c>
      <c r="B18" s="382" t="s">
        <v>2475</v>
      </c>
      <c r="C18" s="385" t="s">
        <v>169</v>
      </c>
      <c r="D18" s="386" t="s">
        <v>130</v>
      </c>
      <c r="E18" s="386" t="str">
        <f t="array" ref="E18">RIGHT(INDEX(D:D,ROW(A18)),3)</f>
        <v>NTS</v>
      </c>
      <c r="F18" s="386" t="str">
        <f t="array" ref="F18">IFERROR(_xlfn.XLOOKUP(Tabela18[[#This Row],[SIGLA]],{"GOM";"NTS";"TAG";"TBG";"TSB"},{"01.717.813/0001-60";"04.992.714/0001-84";"06.248.349/0001-23";"01.891.441/0001-93";"03.146.349/0001-24"}),"")</f>
        <v>04.992.714/0001-84</v>
      </c>
      <c r="G18" s="385" t="s">
        <v>4703</v>
      </c>
      <c r="H18" s="386" t="s">
        <v>685</v>
      </c>
      <c r="I18" s="383" t="s">
        <v>169</v>
      </c>
      <c r="J18" s="386" t="str">
        <f t="array" ref="J18">CONCATENATE(INDEX(I:I,ROW(A18)), " - ", INDEX(E:E,ROW(A18)))</f>
        <v>Entrada - NTS</v>
      </c>
      <c r="K18" s="386"/>
      <c r="L18" s="386"/>
      <c r="N18" s="15"/>
    </row>
    <row r="19" spans="1:14" ht="15" hidden="1" customHeight="1" x14ac:dyDescent="0.35">
      <c r="A19" s="384">
        <v>249</v>
      </c>
      <c r="B19" s="383" t="s">
        <v>4712</v>
      </c>
      <c r="C19" s="385" t="s">
        <v>4713</v>
      </c>
      <c r="D19" s="393" t="s">
        <v>130</v>
      </c>
      <c r="E19" s="386" t="str">
        <f t="array" ref="E19">RIGHT(INDEX(D:D,ROW(A19)),3)</f>
        <v>NTS</v>
      </c>
      <c r="F19" s="393" t="str">
        <f t="array" ref="F19">IFERROR(_xlfn.XLOOKUP(Tabela18[[#This Row],[SIGLA]],{"GOM";"NTS";"TAG";"TBG";"TSB"},{"01.717.813/0001-60";"04.992.714/0001-84";"06.248.349/0001-23";"01.891.441/0001-93";"03.146.349/0001-24"}),"")</f>
        <v>04.992.714/0001-84</v>
      </c>
      <c r="G19" s="385" t="s">
        <v>4708</v>
      </c>
      <c r="H19" s="391" t="s">
        <v>4710</v>
      </c>
      <c r="I19" s="386" t="s">
        <v>4713</v>
      </c>
      <c r="J19" s="386" t="str">
        <f t="array" ref="J19">CONCATENATE(INDEX(I:I,ROW(A19)), " - ", INDEX(E:E,ROW(A19)))</f>
        <v>LEGADOS - NTS</v>
      </c>
      <c r="K19" s="386"/>
      <c r="L19" s="386"/>
      <c r="N19" s="15"/>
    </row>
    <row r="20" spans="1:14" ht="15" hidden="1" customHeight="1" x14ac:dyDescent="0.35">
      <c r="A20" s="384">
        <v>250</v>
      </c>
      <c r="B20" s="383" t="s">
        <v>4714</v>
      </c>
      <c r="C20" s="385" t="s">
        <v>4713</v>
      </c>
      <c r="D20" s="393" t="s">
        <v>130</v>
      </c>
      <c r="E20" s="386" t="str">
        <f t="array" ref="E20">RIGHT(INDEX(D:D,ROW(A20)),3)</f>
        <v>NTS</v>
      </c>
      <c r="F20" s="393" t="str">
        <f t="array" ref="F20">IFERROR(_xlfn.XLOOKUP(Tabela18[[#This Row],[SIGLA]],{"GOM";"NTS";"TAG";"TBG";"TSB"},{"01.717.813/0001-60";"04.992.714/0001-84";"06.248.349/0001-23";"01.891.441/0001-93";"03.146.349/0001-24"}),"")</f>
        <v>04.992.714/0001-84</v>
      </c>
      <c r="G20" s="385" t="s">
        <v>4708</v>
      </c>
      <c r="H20" s="386" t="s">
        <v>188</v>
      </c>
      <c r="I20" s="386" t="s">
        <v>4713</v>
      </c>
      <c r="J20" s="386" t="str">
        <f t="array" ref="J20">CONCATENATE(INDEX(I:I,ROW(A20)), " - ", INDEX(E:E,ROW(A20)))</f>
        <v>LEGADOS - NTS</v>
      </c>
      <c r="K20" s="386"/>
      <c r="L20" s="386"/>
      <c r="N20" s="15"/>
    </row>
    <row r="21" spans="1:14" ht="15" hidden="1" customHeight="1" x14ac:dyDescent="0.35">
      <c r="A21" s="384">
        <v>251</v>
      </c>
      <c r="B21" s="383" t="s">
        <v>4715</v>
      </c>
      <c r="C21" s="385" t="s">
        <v>4713</v>
      </c>
      <c r="D21" s="393" t="s">
        <v>130</v>
      </c>
      <c r="E21" s="386" t="str">
        <f t="array" ref="E21">RIGHT(INDEX(D:D,ROW(A21)),3)</f>
        <v>NTS</v>
      </c>
      <c r="F21" s="393" t="str">
        <f t="array" ref="F21">IFERROR(_xlfn.XLOOKUP(Tabela18[[#This Row],[SIGLA]],{"GOM";"NTS";"TAG";"TBG";"TSB"},{"01.717.813/0001-60";"04.992.714/0001-84";"06.248.349/0001-23";"01.891.441/0001-93";"03.146.349/0001-24"}),"")</f>
        <v>04.992.714/0001-84</v>
      </c>
      <c r="G21" s="385" t="s">
        <v>4708</v>
      </c>
      <c r="H21" s="386" t="s">
        <v>188</v>
      </c>
      <c r="I21" s="386" t="s">
        <v>4713</v>
      </c>
      <c r="J21" s="386" t="str">
        <f t="array" ref="J21">CONCATENATE(INDEX(I:I,ROW(A21)), " - ", INDEX(E:E,ROW(A21)))</f>
        <v>LEGADOS - NTS</v>
      </c>
      <c r="K21" s="386"/>
      <c r="L21" s="386"/>
      <c r="N21" s="15"/>
    </row>
    <row r="22" spans="1:14" ht="15" hidden="1" customHeight="1" x14ac:dyDescent="0.35">
      <c r="A22" s="384">
        <v>252</v>
      </c>
      <c r="B22" s="383" t="s">
        <v>4716</v>
      </c>
      <c r="C22" s="385" t="s">
        <v>4713</v>
      </c>
      <c r="D22" s="393" t="s">
        <v>130</v>
      </c>
      <c r="E22" s="386" t="str">
        <f t="array" ref="E22">RIGHT(INDEX(D:D,ROW(A22)),3)</f>
        <v>NTS</v>
      </c>
      <c r="F22" s="393" t="str">
        <f t="array" ref="F22">IFERROR(_xlfn.XLOOKUP(Tabela18[[#This Row],[SIGLA]],{"GOM";"NTS";"TAG";"TBG";"TSB"},{"01.717.813/0001-60";"04.992.714/0001-84";"06.248.349/0001-23";"01.891.441/0001-93";"03.146.349/0001-24"}),"")</f>
        <v>04.992.714/0001-84</v>
      </c>
      <c r="G22" s="385" t="s">
        <v>4708</v>
      </c>
      <c r="H22" s="391" t="s">
        <v>188</v>
      </c>
      <c r="I22" s="386" t="s">
        <v>4713</v>
      </c>
      <c r="J22" s="386" t="str">
        <f t="array" ref="J22">CONCATENATE(INDEX(I:I,ROW(A22)), " - ", INDEX(E:E,ROW(A22)))</f>
        <v>LEGADOS - NTS</v>
      </c>
      <c r="K22" s="386"/>
      <c r="L22" s="386"/>
      <c r="N22" s="15"/>
    </row>
    <row r="23" spans="1:14" ht="15" hidden="1" customHeight="1" x14ac:dyDescent="0.35">
      <c r="A23" s="384">
        <v>1084369</v>
      </c>
      <c r="B23" s="387" t="s">
        <v>4717</v>
      </c>
      <c r="C23" s="385" t="s">
        <v>4713</v>
      </c>
      <c r="D23" s="393" t="s">
        <v>130</v>
      </c>
      <c r="E23" s="386" t="str">
        <f t="array" ref="E23">RIGHT(INDEX(D:D,ROW(A23)),3)</f>
        <v>NTS</v>
      </c>
      <c r="F23" s="393" t="str">
        <f t="array" ref="F23">IFERROR(_xlfn.XLOOKUP(Tabela18[[#This Row],[SIGLA]],{"GOM";"NTS";"TAG";"TBG";"TSB"},{"01.717.813/0001-60";"04.992.714/0001-84";"06.248.349/0001-23";"01.891.441/0001-93";"03.146.349/0001-24"}),"")</f>
        <v>04.992.714/0001-84</v>
      </c>
      <c r="G23" s="385" t="s">
        <v>4708</v>
      </c>
      <c r="H23" s="391" t="s">
        <v>685</v>
      </c>
      <c r="I23" s="386" t="s">
        <v>4713</v>
      </c>
      <c r="J23" s="386" t="str">
        <f t="array" ref="J23">CONCATENATE(INDEX(I:I,ROW(A23)), " - ", INDEX(E:E,ROW(A23)))</f>
        <v>LEGADOS - NTS</v>
      </c>
      <c r="K23" s="386"/>
      <c r="L23" s="386"/>
      <c r="N23" s="15"/>
    </row>
    <row r="24" spans="1:14" ht="15" hidden="1" customHeight="1" x14ac:dyDescent="0.35">
      <c r="A24" s="384">
        <v>50</v>
      </c>
      <c r="B24" s="387" t="s">
        <v>1540</v>
      </c>
      <c r="C24" s="385" t="s">
        <v>162</v>
      </c>
      <c r="D24" s="386" t="s">
        <v>130</v>
      </c>
      <c r="E24" s="386" t="str">
        <f t="array" ref="E24">RIGHT(INDEX(D:D,ROW(A24)),3)</f>
        <v>NTS</v>
      </c>
      <c r="F24" s="386" t="str">
        <f t="array" ref="F24">IFERROR(_xlfn.XLOOKUP(Tabela18[[#This Row],[SIGLA]],{"GOM";"NTS";"TAG";"TBG";"TSB"},{"01.717.813/0001-60";"04.992.714/0001-84";"06.248.349/0001-23";"01.891.441/0001-93";"03.146.349/0001-24"}),"")</f>
        <v>04.992.714/0001-84</v>
      </c>
      <c r="G24" s="385" t="s">
        <v>4718</v>
      </c>
      <c r="H24" s="388" t="s">
        <v>4719</v>
      </c>
      <c r="I24" s="386" t="s">
        <v>1540</v>
      </c>
      <c r="J24" s="386" t="str">
        <f t="array" ref="J24">CONCATENATE(INDEX(I:I,ROW(A24)), " - ", INDEX(E:E,ROW(A24)))</f>
        <v>MG1 - NTS</v>
      </c>
      <c r="K24" s="386"/>
      <c r="L24" s="386"/>
      <c r="N24" s="15"/>
    </row>
    <row r="25" spans="1:14" ht="15" hidden="1" customHeight="1" x14ac:dyDescent="0.35">
      <c r="A25" s="384">
        <v>73</v>
      </c>
      <c r="B25" s="387" t="s">
        <v>1437</v>
      </c>
      <c r="C25" s="385" t="s">
        <v>162</v>
      </c>
      <c r="D25" s="386" t="s">
        <v>130</v>
      </c>
      <c r="E25" s="386" t="str">
        <f t="array" ref="E25">RIGHT(INDEX(D:D,ROW(A25)),3)</f>
        <v>NTS</v>
      </c>
      <c r="F25" s="386" t="str">
        <f t="array" ref="F25">IFERROR(_xlfn.XLOOKUP(Tabela18[[#This Row],[SIGLA]],{"GOM";"NTS";"TAG";"TBG";"TSB"},{"01.717.813/0001-60";"04.992.714/0001-84";"06.248.349/0001-23";"01.891.441/0001-93";"03.146.349/0001-24"}),"")</f>
        <v>04.992.714/0001-84</v>
      </c>
      <c r="G25" s="385" t="s">
        <v>4718</v>
      </c>
      <c r="H25" s="388" t="s">
        <v>4719</v>
      </c>
      <c r="I25" s="386" t="s">
        <v>1437</v>
      </c>
      <c r="J25" s="386" t="str">
        <f t="array" ref="J25">CONCATENATE(INDEX(I:I,ROW(A25)), " - ", INDEX(E:E,ROW(A25)))</f>
        <v>MG2 - NTS</v>
      </c>
      <c r="K25" s="386">
        <v>2510335</v>
      </c>
      <c r="L25" s="386"/>
      <c r="N25" s="15"/>
    </row>
    <row r="26" spans="1:14" ht="15" hidden="1" customHeight="1" x14ac:dyDescent="0.35">
      <c r="A26" s="384">
        <v>74</v>
      </c>
      <c r="B26" s="383" t="s">
        <v>1748</v>
      </c>
      <c r="C26" s="385" t="s">
        <v>162</v>
      </c>
      <c r="D26" s="386" t="s">
        <v>130</v>
      </c>
      <c r="E26" s="386" t="str">
        <f t="array" ref="E26">RIGHT(INDEX(D:D,ROW(A26)),3)</f>
        <v>NTS</v>
      </c>
      <c r="F26" s="386" t="str">
        <f t="array" ref="F26">IFERROR(_xlfn.XLOOKUP(Tabela18[[#This Row],[SIGLA]],{"GOM";"NTS";"TAG";"TBG";"TSB"},{"01.717.813/0001-60";"04.992.714/0001-84";"06.248.349/0001-23";"01.891.441/0001-93";"03.146.349/0001-24"}),"")</f>
        <v>04.992.714/0001-84</v>
      </c>
      <c r="G26" s="385" t="s">
        <v>4708</v>
      </c>
      <c r="H26" s="386" t="s">
        <v>4719</v>
      </c>
      <c r="I26" s="386" t="s">
        <v>1437</v>
      </c>
      <c r="J26" s="386" t="str">
        <f t="array" ref="J26">CONCATENATE(INDEX(I:I,ROW(A26)), " - ", INDEX(E:E,ROW(A26)))</f>
        <v>MG2 - NTS</v>
      </c>
      <c r="K26" s="386">
        <v>2510335</v>
      </c>
      <c r="L26" s="386"/>
      <c r="N26" s="15"/>
    </row>
    <row r="27" spans="1:14" ht="15" hidden="1" customHeight="1" x14ac:dyDescent="0.35">
      <c r="A27" s="384">
        <v>220</v>
      </c>
      <c r="B27" s="387" t="s">
        <v>4720</v>
      </c>
      <c r="C27" s="385" t="s">
        <v>162</v>
      </c>
      <c r="D27" s="386" t="s">
        <v>130</v>
      </c>
      <c r="E27" s="386" t="str">
        <f t="array" ref="E27">RIGHT(INDEX(D:D,ROW(A27)),3)</f>
        <v>NTS</v>
      </c>
      <c r="F27" s="386" t="str">
        <f t="array" ref="F27">IFERROR(_xlfn.XLOOKUP(Tabela18[[#This Row],[SIGLA]],{"GOM";"NTS";"TAG";"TBG";"TSB"},{"01.717.813/0001-60";"04.992.714/0001-84";"06.248.349/0001-23";"01.891.441/0001-93";"03.146.349/0001-24"}),"")</f>
        <v>04.992.714/0001-84</v>
      </c>
      <c r="G27" s="385" t="s">
        <v>4718</v>
      </c>
      <c r="H27" s="388" t="s">
        <v>685</v>
      </c>
      <c r="I27" s="386" t="s">
        <v>1435</v>
      </c>
      <c r="J27" s="386" t="str">
        <f t="array" ref="J27">CONCATENATE(INDEX(I:I,ROW(A27)), " - ", INDEX(E:E,ROW(A27)))</f>
        <v>RJ1 - NTS</v>
      </c>
      <c r="K27" s="386"/>
      <c r="L27" s="386"/>
      <c r="N27" s="15"/>
    </row>
    <row r="28" spans="1:14" ht="15" hidden="1" customHeight="1" x14ac:dyDescent="0.35">
      <c r="A28" s="384">
        <v>221</v>
      </c>
      <c r="B28" s="387" t="s">
        <v>4503</v>
      </c>
      <c r="C28" s="385" t="s">
        <v>162</v>
      </c>
      <c r="D28" s="386" t="s">
        <v>130</v>
      </c>
      <c r="E28" s="386" t="str">
        <f t="array" ref="E28">RIGHT(INDEX(D:D,ROW(A28)),3)</f>
        <v>NTS</v>
      </c>
      <c r="F28" s="386" t="str">
        <f t="array" ref="F28">IFERROR(_xlfn.XLOOKUP(Tabela18[[#This Row],[SIGLA]],{"GOM";"NTS";"TAG";"TBG";"TSB"},{"01.717.813/0001-60";"04.992.714/0001-84";"06.248.349/0001-23";"01.891.441/0001-93";"03.146.349/0001-24"}),"")</f>
        <v>04.992.714/0001-84</v>
      </c>
      <c r="G28" s="385" t="s">
        <v>4718</v>
      </c>
      <c r="H28" s="388" t="s">
        <v>685</v>
      </c>
      <c r="I28" s="386" t="s">
        <v>4503</v>
      </c>
      <c r="J28" s="386" t="str">
        <f t="array" ref="J28">CONCATENATE(INDEX(I:I,ROW(A28)), " - ", INDEX(E:E,ROW(A28)))</f>
        <v>RJ2 - NTS</v>
      </c>
      <c r="K28" s="386"/>
      <c r="L28" s="386"/>
      <c r="N28" s="15"/>
    </row>
    <row r="29" spans="1:14" ht="15" hidden="1" customHeight="1" x14ac:dyDescent="0.35">
      <c r="A29" s="384">
        <v>222</v>
      </c>
      <c r="B29" s="387" t="s">
        <v>1785</v>
      </c>
      <c r="C29" s="385" t="s">
        <v>162</v>
      </c>
      <c r="D29" s="386" t="s">
        <v>130</v>
      </c>
      <c r="E29" s="386" t="str">
        <f t="array" ref="E29">RIGHT(INDEX(D:D,ROW(A29)),3)</f>
        <v>NTS</v>
      </c>
      <c r="F29" s="386" t="str">
        <f t="array" ref="F29">IFERROR(_xlfn.XLOOKUP(Tabela18[[#This Row],[SIGLA]],{"GOM";"NTS";"TAG";"TBG";"TSB"},{"01.717.813/0001-60";"04.992.714/0001-84";"06.248.349/0001-23";"01.891.441/0001-93";"03.146.349/0001-24"}),"")</f>
        <v>04.992.714/0001-84</v>
      </c>
      <c r="G29" s="385" t="s">
        <v>4718</v>
      </c>
      <c r="H29" s="388" t="s">
        <v>685</v>
      </c>
      <c r="I29" s="386" t="s">
        <v>1785</v>
      </c>
      <c r="J29" s="386" t="str">
        <f t="array" ref="J29">CONCATENATE(INDEX(I:I,ROW(A29)), " - ", INDEX(E:E,ROW(A29)))</f>
        <v>RJ3 - NTS</v>
      </c>
      <c r="K29" s="386"/>
      <c r="L29" s="386"/>
      <c r="N29" s="15"/>
    </row>
    <row r="30" spans="1:14" ht="15" hidden="1" customHeight="1" x14ac:dyDescent="0.35">
      <c r="A30" s="384">
        <v>223</v>
      </c>
      <c r="B30" s="387" t="s">
        <v>4504</v>
      </c>
      <c r="C30" s="385" t="s">
        <v>162</v>
      </c>
      <c r="D30" s="386" t="s">
        <v>130</v>
      </c>
      <c r="E30" s="386" t="str">
        <f t="array" ref="E30">RIGHT(INDEX(D:D,ROW(A30)),3)</f>
        <v>NTS</v>
      </c>
      <c r="F30" s="386" t="str">
        <f t="array" ref="F30">IFERROR(_xlfn.XLOOKUP(Tabela18[[#This Row],[SIGLA]],{"GOM";"NTS";"TAG";"TBG";"TSB"},{"01.717.813/0001-60";"04.992.714/0001-84";"06.248.349/0001-23";"01.891.441/0001-93";"03.146.349/0001-24"}),"")</f>
        <v>04.992.714/0001-84</v>
      </c>
      <c r="G30" s="385" t="s">
        <v>4718</v>
      </c>
      <c r="H30" s="388" t="s">
        <v>685</v>
      </c>
      <c r="I30" s="386" t="s">
        <v>4504</v>
      </c>
      <c r="J30" s="386" t="str">
        <f t="array" ref="J30">CONCATENATE(INDEX(I:I,ROW(A30)), " - ", INDEX(E:E,ROW(A30)))</f>
        <v>RJ4 - NTS</v>
      </c>
      <c r="K30" s="386"/>
      <c r="L30" s="386"/>
      <c r="N30" s="15"/>
    </row>
    <row r="31" spans="1:14" ht="15" hidden="1" customHeight="1" x14ac:dyDescent="0.35">
      <c r="A31" s="384">
        <v>224</v>
      </c>
      <c r="B31" s="387" t="s">
        <v>4505</v>
      </c>
      <c r="C31" s="385" t="s">
        <v>162</v>
      </c>
      <c r="D31" s="386" t="s">
        <v>130</v>
      </c>
      <c r="E31" s="386" t="str">
        <f t="array" ref="E31">RIGHT(INDEX(D:D,ROW(A31)),3)</f>
        <v>NTS</v>
      </c>
      <c r="F31" s="386" t="str">
        <f t="array" ref="F31">IFERROR(_xlfn.XLOOKUP(Tabela18[[#This Row],[SIGLA]],{"GOM";"NTS";"TAG";"TBG";"TSB"},{"01.717.813/0001-60";"04.992.714/0001-84";"06.248.349/0001-23";"01.891.441/0001-93";"03.146.349/0001-24"}),"")</f>
        <v>04.992.714/0001-84</v>
      </c>
      <c r="G31" s="385" t="s">
        <v>4718</v>
      </c>
      <c r="H31" s="388" t="s">
        <v>685</v>
      </c>
      <c r="I31" s="386" t="s">
        <v>4505</v>
      </c>
      <c r="J31" s="386" t="str">
        <f t="array" ref="J31">CONCATENATE(INDEX(I:I,ROW(A31)), " - ", INDEX(E:E,ROW(A31)))</f>
        <v>RJ5 - NTS</v>
      </c>
      <c r="K31" s="386"/>
      <c r="L31" s="386"/>
      <c r="N31" s="15"/>
    </row>
    <row r="32" spans="1:14" ht="15" hidden="1" customHeight="1" x14ac:dyDescent="0.35">
      <c r="A32" s="384">
        <v>226</v>
      </c>
      <c r="B32" s="394" t="s">
        <v>4507</v>
      </c>
      <c r="C32" s="385" t="s">
        <v>162</v>
      </c>
      <c r="D32" s="386" t="s">
        <v>130</v>
      </c>
      <c r="E32" s="386" t="str">
        <f t="array" ref="E32">RIGHT(INDEX(D:D,ROW(A32)),3)</f>
        <v>NTS</v>
      </c>
      <c r="F32" s="386" t="str">
        <f t="array" ref="F32">IFERROR(_xlfn.XLOOKUP(Tabela18[[#This Row],[SIGLA]],{"GOM";"NTS";"TAG";"TBG";"TSB"},{"01.717.813/0001-60";"04.992.714/0001-84";"06.248.349/0001-23";"01.891.441/0001-93";"03.146.349/0001-24"}),"")</f>
        <v>04.992.714/0001-84</v>
      </c>
      <c r="G32" s="385" t="s">
        <v>4718</v>
      </c>
      <c r="H32" s="391" t="s">
        <v>4710</v>
      </c>
      <c r="I32" s="386" t="s">
        <v>1281</v>
      </c>
      <c r="J32" s="386" t="str">
        <f t="array" ref="J32">CONCATENATE(INDEX(I:I,ROW(A32)), " - ", INDEX(E:E,ROW(A32)))</f>
        <v>SP1 - NTS</v>
      </c>
      <c r="K32" s="386"/>
      <c r="L32" s="386"/>
      <c r="N32" s="15"/>
    </row>
    <row r="33" spans="1:14" ht="15" hidden="1" customHeight="1" x14ac:dyDescent="0.35">
      <c r="A33" s="384">
        <v>227</v>
      </c>
      <c r="B33" s="394" t="s">
        <v>4508</v>
      </c>
      <c r="C33" s="385" t="s">
        <v>162</v>
      </c>
      <c r="D33" s="386" t="s">
        <v>130</v>
      </c>
      <c r="E33" s="386" t="str">
        <f t="array" ref="E33">RIGHT(INDEX(D:D,ROW(A33)),3)</f>
        <v>NTS</v>
      </c>
      <c r="F33" s="386" t="str">
        <f t="array" ref="F33">IFERROR(_xlfn.XLOOKUP(Tabela18[[#This Row],[SIGLA]],{"GOM";"NTS";"TAG";"TBG";"TSB"},{"01.717.813/0001-60";"04.992.714/0001-84";"06.248.349/0001-23";"01.891.441/0001-93";"03.146.349/0001-24"}),"")</f>
        <v>04.992.714/0001-84</v>
      </c>
      <c r="G33" s="385" t="s">
        <v>4718</v>
      </c>
      <c r="H33" s="391" t="s">
        <v>4710</v>
      </c>
      <c r="I33" s="386" t="s">
        <v>1278</v>
      </c>
      <c r="J33" s="386" t="str">
        <f t="array" ref="J33">CONCATENATE(INDEX(I:I,ROW(A33)), " - ", INDEX(E:E,ROW(A33)))</f>
        <v>SP2 - NTS</v>
      </c>
      <c r="K33" s="386"/>
      <c r="L33" s="386"/>
      <c r="N33" s="15"/>
    </row>
    <row r="34" spans="1:14" ht="15" hidden="1" customHeight="1" x14ac:dyDescent="0.35">
      <c r="A34" s="384">
        <v>228</v>
      </c>
      <c r="B34" s="394" t="s">
        <v>4509</v>
      </c>
      <c r="C34" s="385" t="s">
        <v>162</v>
      </c>
      <c r="D34" s="386" t="s">
        <v>130</v>
      </c>
      <c r="E34" s="386" t="str">
        <f t="array" ref="E34">RIGHT(INDEX(D:D,ROW(A34)),3)</f>
        <v>NTS</v>
      </c>
      <c r="F34" s="386" t="str">
        <f t="array" ref="F34">IFERROR(_xlfn.XLOOKUP(Tabela18[[#This Row],[SIGLA]],{"GOM";"NTS";"TAG";"TBG";"TSB"},{"01.717.813/0001-60";"04.992.714/0001-84";"06.248.349/0001-23";"01.891.441/0001-93";"03.146.349/0001-24"}),"")</f>
        <v>04.992.714/0001-84</v>
      </c>
      <c r="G34" s="385" t="s">
        <v>4718</v>
      </c>
      <c r="H34" s="391" t="s">
        <v>4710</v>
      </c>
      <c r="I34" s="386" t="s">
        <v>1823</v>
      </c>
      <c r="J34" s="386" t="str">
        <f t="array" ref="J34">CONCATENATE(INDEX(I:I,ROW(A34)), " - ", INDEX(E:E,ROW(A34)))</f>
        <v>SP3 - NTS</v>
      </c>
      <c r="K34" s="386"/>
      <c r="L34" s="386"/>
      <c r="N34" s="15"/>
    </row>
    <row r="35" spans="1:14" ht="15" hidden="1" customHeight="1" x14ac:dyDescent="0.35">
      <c r="A35" s="384">
        <v>229</v>
      </c>
      <c r="B35" s="394" t="s">
        <v>4721</v>
      </c>
      <c r="C35" s="385" t="s">
        <v>162</v>
      </c>
      <c r="D35" s="386" t="s">
        <v>130</v>
      </c>
      <c r="E35" s="386" t="str">
        <f t="array" ref="E35">RIGHT(INDEX(D:D,ROW(A35)),3)</f>
        <v>NTS</v>
      </c>
      <c r="F35" s="386" t="str">
        <f t="array" ref="F35">IFERROR(_xlfn.XLOOKUP(Tabela18[[#This Row],[SIGLA]],{"GOM";"NTS";"TAG";"TBG";"TSB"},{"01.717.813/0001-60";"04.992.714/0001-84";"06.248.349/0001-23";"01.891.441/0001-93";"03.146.349/0001-24"}),"")</f>
        <v>04.992.714/0001-84</v>
      </c>
      <c r="G35" s="385" t="s">
        <v>4718</v>
      </c>
      <c r="H35" s="391" t="s">
        <v>4710</v>
      </c>
      <c r="I35" s="386" t="s">
        <v>1298</v>
      </c>
      <c r="J35" s="386" t="str">
        <f t="array" ref="J35">CONCATENATE(INDEX(I:I,ROW(A35)), " - ", INDEX(E:E,ROW(A35)))</f>
        <v>SP4 - NTS</v>
      </c>
      <c r="K35" s="386"/>
      <c r="L35" s="386"/>
      <c r="N35" s="15"/>
    </row>
    <row r="36" spans="1:14" ht="15" hidden="1" customHeight="1" x14ac:dyDescent="0.35">
      <c r="A36" s="384">
        <f>A35+1</f>
        <v>230</v>
      </c>
      <c r="B36" s="383" t="s">
        <v>1435</v>
      </c>
      <c r="C36" s="385" t="s">
        <v>162</v>
      </c>
      <c r="D36" s="386" t="s">
        <v>130</v>
      </c>
      <c r="E36" s="386" t="str">
        <f t="array" ref="E36">RIGHT(INDEX(D:D,ROW(A36)),3)</f>
        <v>NTS</v>
      </c>
      <c r="F36" s="386" t="str">
        <f t="array" ref="F36">IFERROR(_xlfn.XLOOKUP(Tabela18[[#This Row],[SIGLA]],{"GOM";"NTS";"TAG";"TBG";"TSB"},{"01.717.813/0001-60";"04.992.714/0001-84";"06.248.349/0001-23";"01.891.441/0001-93";"03.146.349/0001-24"}),"")</f>
        <v>04.992.714/0001-84</v>
      </c>
      <c r="G36" s="385" t="s">
        <v>4718</v>
      </c>
      <c r="H36" s="386" t="s">
        <v>685</v>
      </c>
      <c r="I36" s="383" t="s">
        <v>1435</v>
      </c>
      <c r="J36" s="386" t="str">
        <f t="array" ref="J36">CONCATENATE(INDEX(I:I,ROW(A36)), " - ", INDEX(E:E,ROW(A36)))</f>
        <v>RJ1 - NTS</v>
      </c>
      <c r="K36" s="386"/>
      <c r="L36" s="386"/>
      <c r="N36" s="15"/>
    </row>
    <row r="37" spans="1:14" ht="15" hidden="1" customHeight="1" x14ac:dyDescent="0.35">
      <c r="A37" s="384">
        <v>404</v>
      </c>
      <c r="B37" s="383" t="s">
        <v>1741</v>
      </c>
      <c r="C37" s="385" t="s">
        <v>162</v>
      </c>
      <c r="D37" s="386" t="s">
        <v>130</v>
      </c>
      <c r="E37" s="386" t="str">
        <f t="array" ref="E37">RIGHT(INDEX(D:D,ROW(A37)),3)</f>
        <v>NTS</v>
      </c>
      <c r="F37" s="386" t="str">
        <f t="array" ref="F37">IFERROR(_xlfn.XLOOKUP(Tabela18[[#This Row],[SIGLA]],{"GOM";"NTS";"TAG";"TBG";"TSB"},{"01.717.813/0001-60";"04.992.714/0001-84";"06.248.349/0001-23";"01.891.441/0001-93";"03.146.349/0001-24"}),"")</f>
        <v>04.992.714/0001-84</v>
      </c>
      <c r="G37" s="385" t="s">
        <v>4708</v>
      </c>
      <c r="H37" s="386" t="s">
        <v>685</v>
      </c>
      <c r="I37" s="386" t="s">
        <v>1435</v>
      </c>
      <c r="J37" s="386" t="str">
        <f t="array" ref="J37">CONCATENATE(INDEX(I:I,ROW(A37)), " - ", INDEX(E:E,ROW(A37)))</f>
        <v>RJ1 - NTS</v>
      </c>
      <c r="K37" s="386">
        <v>2510335</v>
      </c>
      <c r="L37" s="386"/>
      <c r="N37" s="15"/>
    </row>
    <row r="38" spans="1:14" ht="15" hidden="1" customHeight="1" x14ac:dyDescent="0.35">
      <c r="A38" s="384">
        <v>405</v>
      </c>
      <c r="B38" s="383" t="s">
        <v>1742</v>
      </c>
      <c r="C38" s="385" t="s">
        <v>162</v>
      </c>
      <c r="D38" s="386" t="s">
        <v>130</v>
      </c>
      <c r="E38" s="386" t="str">
        <f t="array" ref="E38">RIGHT(INDEX(D:D,ROW(A38)),3)</f>
        <v>NTS</v>
      </c>
      <c r="F38" s="386" t="str">
        <f t="array" ref="F38">IFERROR(_xlfn.XLOOKUP(Tabela18[[#This Row],[SIGLA]],{"GOM";"NTS";"TAG";"TBG";"TSB"},{"01.717.813/0001-60";"04.992.714/0001-84";"06.248.349/0001-23";"01.891.441/0001-93";"03.146.349/0001-24"}),"")</f>
        <v>04.992.714/0001-84</v>
      </c>
      <c r="G38" s="385" t="s">
        <v>4708</v>
      </c>
      <c r="H38" s="386" t="s">
        <v>685</v>
      </c>
      <c r="I38" s="386" t="s">
        <v>4503</v>
      </c>
      <c r="J38" s="386" t="str">
        <f t="array" ref="J38">CONCATENATE(INDEX(I:I,ROW(A38)), " - ", INDEX(E:E,ROW(A38)))</f>
        <v>RJ2 - NTS</v>
      </c>
      <c r="K38" s="386">
        <v>2510335</v>
      </c>
      <c r="L38" s="386"/>
      <c r="N38" s="15"/>
    </row>
    <row r="39" spans="1:14" ht="15" hidden="1" customHeight="1" x14ac:dyDescent="0.35">
      <c r="A39" s="384">
        <v>407</v>
      </c>
      <c r="B39" s="383" t="s">
        <v>1744</v>
      </c>
      <c r="C39" s="385" t="s">
        <v>162</v>
      </c>
      <c r="D39" s="386" t="s">
        <v>130</v>
      </c>
      <c r="E39" s="386" t="str">
        <f t="array" ref="E39">RIGHT(INDEX(D:D,ROW(A39)),3)</f>
        <v>NTS</v>
      </c>
      <c r="F39" s="386" t="str">
        <f t="array" ref="F39">IFERROR(_xlfn.XLOOKUP(Tabela18[[#This Row],[SIGLA]],{"GOM";"NTS";"TAG";"TBG";"TSB"},{"01.717.813/0001-60";"04.992.714/0001-84";"06.248.349/0001-23";"01.891.441/0001-93";"03.146.349/0001-24"}),"")</f>
        <v>04.992.714/0001-84</v>
      </c>
      <c r="G39" s="385" t="s">
        <v>4708</v>
      </c>
      <c r="H39" s="386" t="s">
        <v>685</v>
      </c>
      <c r="I39" s="386" t="s">
        <v>1785</v>
      </c>
      <c r="J39" s="386" t="str">
        <f t="array" ref="J39">CONCATENATE(INDEX(I:I,ROW(A39)), " - ", INDEX(E:E,ROW(A39)))</f>
        <v>RJ3 - NTS</v>
      </c>
      <c r="K39" s="386">
        <v>2510335</v>
      </c>
      <c r="L39" s="386"/>
      <c r="N39" s="15"/>
    </row>
    <row r="40" spans="1:14" ht="15" hidden="1" customHeight="1" x14ac:dyDescent="0.35">
      <c r="A40" s="384">
        <v>411</v>
      </c>
      <c r="B40" s="387" t="s">
        <v>1543</v>
      </c>
      <c r="C40" s="385" t="s">
        <v>162</v>
      </c>
      <c r="D40" s="386" t="s">
        <v>130</v>
      </c>
      <c r="E40" s="386" t="str">
        <f t="array" ref="E40">RIGHT(INDEX(D:D,ROW(A40)),3)</f>
        <v>NTS</v>
      </c>
      <c r="F40" s="386" t="str">
        <f t="array" ref="F40">IFERROR(_xlfn.XLOOKUP(Tabela18[[#This Row],[SIGLA]],{"GOM";"NTS";"TAG";"TBG";"TSB"},{"01.717.813/0001-60";"04.992.714/0001-84";"06.248.349/0001-23";"01.891.441/0001-93";"03.146.349/0001-24"}),"")</f>
        <v>04.992.714/0001-84</v>
      </c>
      <c r="G40" s="385" t="s">
        <v>4718</v>
      </c>
      <c r="H40" s="388" t="s">
        <v>4719</v>
      </c>
      <c r="I40" s="386" t="s">
        <v>1543</v>
      </c>
      <c r="J40" s="386" t="str">
        <f t="array" ref="J40">CONCATENATE(INDEX(I:I,ROW(A40)), " - ", INDEX(E:E,ROW(A40)))</f>
        <v>MG3 - NTS</v>
      </c>
      <c r="K40" s="386"/>
      <c r="L40" s="386"/>
      <c r="N40" s="15"/>
    </row>
    <row r="41" spans="1:14" ht="15" hidden="1" customHeight="1" x14ac:dyDescent="0.35">
      <c r="A41" s="384">
        <v>412</v>
      </c>
      <c r="B41" s="383" t="s">
        <v>1751</v>
      </c>
      <c r="C41" s="385" t="s">
        <v>162</v>
      </c>
      <c r="D41" s="386" t="s">
        <v>130</v>
      </c>
      <c r="E41" s="386" t="str">
        <f t="array" ref="E41">RIGHT(INDEX(D:D,ROW(A41)),3)</f>
        <v>NTS</v>
      </c>
      <c r="F41" s="386" t="str">
        <f t="array" ref="F41">IFERROR(_xlfn.XLOOKUP(Tabela18[[#This Row],[SIGLA]],{"GOM";"NTS";"TAG";"TBG";"TSB"},{"01.717.813/0001-60";"04.992.714/0001-84";"06.248.349/0001-23";"01.891.441/0001-93";"03.146.349/0001-24"}),"")</f>
        <v>04.992.714/0001-84</v>
      </c>
      <c r="G41" s="385" t="s">
        <v>4708</v>
      </c>
      <c r="H41" s="386" t="s">
        <v>4719</v>
      </c>
      <c r="I41" s="386" t="s">
        <v>1543</v>
      </c>
      <c r="J41" s="386" t="str">
        <f t="array" ref="J41">CONCATENATE(INDEX(I:I,ROW(A41)), " - ", INDEX(E:E,ROW(A41)))</f>
        <v>MG3 - NTS</v>
      </c>
      <c r="K41" s="386">
        <v>2510335</v>
      </c>
      <c r="L41" s="386"/>
      <c r="N41" s="15"/>
    </row>
    <row r="42" spans="1:14" ht="15" hidden="1" customHeight="1" x14ac:dyDescent="0.35">
      <c r="A42" s="384">
        <v>414</v>
      </c>
      <c r="B42" s="383" t="s">
        <v>1753</v>
      </c>
      <c r="C42" s="385" t="s">
        <v>162</v>
      </c>
      <c r="D42" s="386" t="s">
        <v>130</v>
      </c>
      <c r="E42" s="386" t="str">
        <f t="array" ref="E42">RIGHT(INDEX(D:D,ROW(A42)),3)</f>
        <v>NTS</v>
      </c>
      <c r="F42" s="386" t="str">
        <f t="array" ref="F42">IFERROR(_xlfn.XLOOKUP(Tabela18[[#This Row],[SIGLA]],{"GOM";"NTS";"TAG";"TBG";"TSB"},{"01.717.813/0001-60";"04.992.714/0001-84";"06.248.349/0001-23";"01.891.441/0001-93";"03.146.349/0001-24"}),"")</f>
        <v>04.992.714/0001-84</v>
      </c>
      <c r="G42" s="385" t="s">
        <v>4708</v>
      </c>
      <c r="H42" s="386" t="s">
        <v>4719</v>
      </c>
      <c r="I42" s="386" t="s">
        <v>1543</v>
      </c>
      <c r="J42" s="386" t="str">
        <f t="array" ref="J42">CONCATENATE(INDEX(I:I,ROW(A42)), " - ", INDEX(E:E,ROW(A42)))</f>
        <v>MG3 - NTS</v>
      </c>
      <c r="K42" s="386">
        <v>2510335</v>
      </c>
      <c r="L42" s="386"/>
      <c r="N42" s="15"/>
    </row>
    <row r="43" spans="1:14" ht="15" hidden="1" customHeight="1" x14ac:dyDescent="0.35">
      <c r="A43" s="384">
        <v>416</v>
      </c>
      <c r="B43" s="387" t="s">
        <v>4506</v>
      </c>
      <c r="C43" s="385" t="s">
        <v>162</v>
      </c>
      <c r="D43" s="386" t="s">
        <v>130</v>
      </c>
      <c r="E43" s="386" t="str">
        <f t="array" ref="E43">RIGHT(INDEX(D:D,ROW(A43)),3)</f>
        <v>NTS</v>
      </c>
      <c r="F43" s="386" t="str">
        <f t="array" ref="F43">IFERROR(_xlfn.XLOOKUP(Tabela18[[#This Row],[SIGLA]],{"GOM";"NTS";"TAG";"TBG";"TSB"},{"01.717.813/0001-60";"04.992.714/0001-84";"06.248.349/0001-23";"01.891.441/0001-93";"03.146.349/0001-24"}),"")</f>
        <v>04.992.714/0001-84</v>
      </c>
      <c r="G43" s="385" t="s">
        <v>4718</v>
      </c>
      <c r="H43" s="388" t="s">
        <v>4719</v>
      </c>
      <c r="I43" s="386" t="s">
        <v>4506</v>
      </c>
      <c r="J43" s="386" t="str">
        <f t="array" ref="J43">CONCATENATE(INDEX(I:I,ROW(A43)), " - ", INDEX(E:E,ROW(A43)))</f>
        <v>MG4 - NTS</v>
      </c>
      <c r="K43" s="386"/>
      <c r="L43" s="386"/>
      <c r="N43" s="15"/>
    </row>
    <row r="44" spans="1:14" ht="15" hidden="1" customHeight="1" x14ac:dyDescent="0.35">
      <c r="A44" s="384">
        <v>418</v>
      </c>
      <c r="B44" s="383" t="s">
        <v>1755</v>
      </c>
      <c r="C44" s="385" t="s">
        <v>162</v>
      </c>
      <c r="D44" s="386" t="s">
        <v>130</v>
      </c>
      <c r="E44" s="386" t="str">
        <f t="array" ref="E44">RIGHT(INDEX(D:D,ROW(A44)),3)</f>
        <v>NTS</v>
      </c>
      <c r="F44" s="386" t="str">
        <f t="array" ref="F44">IFERROR(_xlfn.XLOOKUP(Tabela18[[#This Row],[SIGLA]],{"GOM";"NTS";"TAG";"TBG";"TSB"},{"01.717.813/0001-60";"04.992.714/0001-84";"06.248.349/0001-23";"01.891.441/0001-93";"03.146.349/0001-24"}),"")</f>
        <v>04.992.714/0001-84</v>
      </c>
      <c r="G44" s="385" t="s">
        <v>4708</v>
      </c>
      <c r="H44" s="386" t="s">
        <v>4710</v>
      </c>
      <c r="I44" s="386" t="s">
        <v>1281</v>
      </c>
      <c r="J44" s="386" t="str">
        <f t="array" ref="J44">CONCATENATE(INDEX(I:I,ROW(A44)), " - ", INDEX(E:E,ROW(A44)))</f>
        <v>SP1 - NTS</v>
      </c>
      <c r="K44" s="386">
        <v>2510335</v>
      </c>
      <c r="L44" s="386"/>
      <c r="N44" s="15"/>
    </row>
    <row r="45" spans="1:14" ht="15" hidden="1" customHeight="1" x14ac:dyDescent="0.35">
      <c r="A45" s="384">
        <v>419</v>
      </c>
      <c r="B45" s="383" t="s">
        <v>1756</v>
      </c>
      <c r="C45" s="385" t="s">
        <v>162</v>
      </c>
      <c r="D45" s="386" t="s">
        <v>130</v>
      </c>
      <c r="E45" s="386" t="str">
        <f t="array" ref="E45">RIGHT(INDEX(D:D,ROW(A45)),3)</f>
        <v>NTS</v>
      </c>
      <c r="F45" s="386" t="str">
        <f t="array" ref="F45">IFERROR(_xlfn.XLOOKUP(Tabela18[[#This Row],[SIGLA]],{"GOM";"NTS";"TAG";"TBG";"TSB"},{"01.717.813/0001-60";"04.992.714/0001-84";"06.248.349/0001-23";"01.891.441/0001-93";"03.146.349/0001-24"}),"")</f>
        <v>04.992.714/0001-84</v>
      </c>
      <c r="G45" s="385" t="s">
        <v>4708</v>
      </c>
      <c r="H45" s="386" t="s">
        <v>4710</v>
      </c>
      <c r="I45" s="386" t="s">
        <v>1278</v>
      </c>
      <c r="J45" s="386" t="str">
        <f t="array" ref="J45">CONCATENATE(INDEX(I:I,ROW(A45)), " - ", INDEX(E:E,ROW(A45)))</f>
        <v>SP2 - NTS</v>
      </c>
      <c r="K45" s="386">
        <v>2510335</v>
      </c>
      <c r="L45" s="386"/>
      <c r="N45" s="15"/>
    </row>
    <row r="46" spans="1:14" ht="15" hidden="1" customHeight="1" x14ac:dyDescent="0.35">
      <c r="A46" s="384">
        <v>422</v>
      </c>
      <c r="B46" s="383" t="s">
        <v>1759</v>
      </c>
      <c r="C46" s="385" t="s">
        <v>162</v>
      </c>
      <c r="D46" s="386" t="s">
        <v>130</v>
      </c>
      <c r="E46" s="386" t="str">
        <f t="array" ref="E46">RIGHT(INDEX(D:D,ROW(A46)),3)</f>
        <v>NTS</v>
      </c>
      <c r="F46" s="386" t="str">
        <f t="array" ref="F46">IFERROR(_xlfn.XLOOKUP(Tabela18[[#This Row],[SIGLA]],{"GOM";"NTS";"TAG";"TBG";"TSB"},{"01.717.813/0001-60";"04.992.714/0001-84";"06.248.349/0001-23";"01.891.441/0001-93";"03.146.349/0001-24"}),"")</f>
        <v>04.992.714/0001-84</v>
      </c>
      <c r="G46" s="385" t="s">
        <v>4708</v>
      </c>
      <c r="H46" s="386" t="s">
        <v>4710</v>
      </c>
      <c r="I46" s="386" t="s">
        <v>1823</v>
      </c>
      <c r="J46" s="386" t="str">
        <f t="array" ref="J46">CONCATENATE(INDEX(I:I,ROW(A46)), " - ", INDEX(E:E,ROW(A46)))</f>
        <v>SP3 - NTS</v>
      </c>
      <c r="K46" s="386">
        <v>2510335</v>
      </c>
      <c r="L46" s="386"/>
      <c r="N46" s="15"/>
    </row>
    <row r="47" spans="1:14" ht="15" hidden="1" customHeight="1" x14ac:dyDescent="0.35">
      <c r="A47" s="384">
        <v>441</v>
      </c>
      <c r="B47" s="394" t="s">
        <v>1281</v>
      </c>
      <c r="C47" s="385" t="s">
        <v>162</v>
      </c>
      <c r="D47" s="386" t="s">
        <v>130</v>
      </c>
      <c r="E47" s="386" t="str">
        <f t="array" ref="E47">RIGHT(INDEX(D:D,ROW(A47)),3)</f>
        <v>NTS</v>
      </c>
      <c r="F47" s="386" t="str">
        <f t="array" ref="F47">IFERROR(_xlfn.XLOOKUP(Tabela18[[#This Row],[SIGLA]],{"GOM";"NTS";"TAG";"TBG";"TSB"},{"01.717.813/0001-60";"04.992.714/0001-84";"06.248.349/0001-23";"01.891.441/0001-93";"03.146.349/0001-24"}),"")</f>
        <v>04.992.714/0001-84</v>
      </c>
      <c r="G47" s="385" t="s">
        <v>4718</v>
      </c>
      <c r="H47" s="391" t="s">
        <v>4710</v>
      </c>
      <c r="I47" s="386" t="s">
        <v>1281</v>
      </c>
      <c r="J47" s="386" t="str">
        <f t="array" ref="J47">CONCATENATE(INDEX(I:I,ROW(A47)), " - ", INDEX(E:E,ROW(A47)))</f>
        <v>SP1 - NTS</v>
      </c>
      <c r="K47" s="386"/>
      <c r="L47" s="386"/>
      <c r="N47" s="15"/>
    </row>
    <row r="48" spans="1:14" ht="15" hidden="1" customHeight="1" x14ac:dyDescent="0.35">
      <c r="A48" s="384">
        <v>442</v>
      </c>
      <c r="B48" s="394" t="s">
        <v>1278</v>
      </c>
      <c r="C48" s="385" t="s">
        <v>162</v>
      </c>
      <c r="D48" s="386" t="s">
        <v>130</v>
      </c>
      <c r="E48" s="386" t="str">
        <f t="array" ref="E48">RIGHT(INDEX(D:D,ROW(A48)),3)</f>
        <v>NTS</v>
      </c>
      <c r="F48" s="386" t="str">
        <f t="array" ref="F48">IFERROR(_xlfn.XLOOKUP(Tabela18[[#This Row],[SIGLA]],{"GOM";"NTS";"TAG";"TBG";"TSB"},{"01.717.813/0001-60";"04.992.714/0001-84";"06.248.349/0001-23";"01.891.441/0001-93";"03.146.349/0001-24"}),"")</f>
        <v>04.992.714/0001-84</v>
      </c>
      <c r="G48" s="385" t="s">
        <v>4718</v>
      </c>
      <c r="H48" s="391" t="s">
        <v>4710</v>
      </c>
      <c r="I48" s="386" t="s">
        <v>1278</v>
      </c>
      <c r="J48" s="386" t="str">
        <f t="array" ref="J48">CONCATENATE(INDEX(I:I,ROW(A48)), " - ", INDEX(E:E,ROW(A48)))</f>
        <v>SP2 - NTS</v>
      </c>
      <c r="K48" s="386"/>
      <c r="L48" s="386"/>
      <c r="N48" s="15"/>
    </row>
    <row r="49" spans="1:14" ht="15" hidden="1" customHeight="1" x14ac:dyDescent="0.35">
      <c r="A49" s="384">
        <v>443</v>
      </c>
      <c r="B49" s="394" t="s">
        <v>1823</v>
      </c>
      <c r="C49" s="385" t="s">
        <v>162</v>
      </c>
      <c r="D49" s="386" t="s">
        <v>130</v>
      </c>
      <c r="E49" s="386" t="str">
        <f t="array" ref="E49">RIGHT(INDEX(D:D,ROW(A49)),3)</f>
        <v>NTS</v>
      </c>
      <c r="F49" s="386" t="str">
        <f t="array" ref="F49">IFERROR(_xlfn.XLOOKUP(Tabela18[[#This Row],[SIGLA]],{"GOM";"NTS";"TAG";"TBG";"TSB"},{"01.717.813/0001-60";"04.992.714/0001-84";"06.248.349/0001-23";"01.891.441/0001-93";"03.146.349/0001-24"}),"")</f>
        <v>04.992.714/0001-84</v>
      </c>
      <c r="G49" s="385" t="s">
        <v>4718</v>
      </c>
      <c r="H49" s="391" t="s">
        <v>4710</v>
      </c>
      <c r="I49" s="386" t="s">
        <v>1823</v>
      </c>
      <c r="J49" s="386" t="str">
        <f t="array" ref="J49">CONCATENATE(INDEX(I:I,ROW(A49)), " - ", INDEX(E:E,ROW(A49)))</f>
        <v>SP3 - NTS</v>
      </c>
      <c r="K49" s="386"/>
      <c r="L49" s="386"/>
      <c r="N49" s="15"/>
    </row>
    <row r="50" spans="1:14" ht="15" hidden="1" customHeight="1" x14ac:dyDescent="0.35">
      <c r="A50" s="384">
        <v>444</v>
      </c>
      <c r="B50" s="394" t="s">
        <v>1298</v>
      </c>
      <c r="C50" s="385" t="s">
        <v>162</v>
      </c>
      <c r="D50" s="386" t="s">
        <v>130</v>
      </c>
      <c r="E50" s="386" t="str">
        <f t="array" ref="E50">RIGHT(INDEX(D:D,ROW(A50)),3)</f>
        <v>NTS</v>
      </c>
      <c r="F50" s="386" t="str">
        <f t="array" ref="F50">IFERROR(_xlfn.XLOOKUP(Tabela18[[#This Row],[SIGLA]],{"GOM";"NTS";"TAG";"TBG";"TSB"},{"01.717.813/0001-60";"04.992.714/0001-84";"06.248.349/0001-23";"01.891.441/0001-93";"03.146.349/0001-24"}),"")</f>
        <v>04.992.714/0001-84</v>
      </c>
      <c r="G50" s="385" t="s">
        <v>4718</v>
      </c>
      <c r="H50" s="391" t="s">
        <v>4710</v>
      </c>
      <c r="I50" s="386" t="s">
        <v>1298</v>
      </c>
      <c r="J50" s="386" t="str">
        <f t="array" ref="J50">CONCATENATE(INDEX(I:I,ROW(A50)), " - ", INDEX(E:E,ROW(A50)))</f>
        <v>SP4 - NTS</v>
      </c>
      <c r="K50" s="386"/>
      <c r="L50" s="386"/>
      <c r="N50" s="15"/>
    </row>
    <row r="51" spans="1:14" ht="15" customHeight="1" x14ac:dyDescent="0.35">
      <c r="A51" s="384">
        <v>272133</v>
      </c>
      <c r="B51" s="383" t="s">
        <v>4722</v>
      </c>
      <c r="C51" s="385" t="s">
        <v>162</v>
      </c>
      <c r="D51" s="386" t="s">
        <v>130</v>
      </c>
      <c r="E51" s="386" t="str">
        <f t="array" ref="E51">RIGHT(INDEX(D:D,ROW(A51)),3)</f>
        <v>NTS</v>
      </c>
      <c r="F51" s="386" t="str">
        <f t="array" ref="F51">IFERROR(_xlfn.XLOOKUP(Tabela18[[#This Row],[SIGLA]],{"GOM";"NTS";"TAG";"TBG";"TSB"},{"01.717.813/0001-60";"04.992.714/0001-84";"06.248.349/0001-23";"01.891.441/0001-93";"03.146.349/0001-24"}),"")</f>
        <v>04.992.714/0001-84</v>
      </c>
      <c r="G51" s="385" t="s">
        <v>4703</v>
      </c>
      <c r="H51" s="386" t="s">
        <v>4710</v>
      </c>
      <c r="I51" s="386" t="s">
        <v>4511</v>
      </c>
      <c r="J51" s="386" t="str">
        <f t="array" ref="J51">CONCATENATE(INDEX(I:I,ROW(A51)), " - ", INDEX(E:E,ROW(A51)))</f>
        <v>Interconexão REPLAN - NTS</v>
      </c>
      <c r="K51" s="386">
        <v>2510335</v>
      </c>
      <c r="L51" s="386" t="s">
        <v>4723</v>
      </c>
      <c r="N51" s="15"/>
    </row>
    <row r="52" spans="1:14" ht="15" customHeight="1" x14ac:dyDescent="0.35">
      <c r="A52" s="384">
        <v>272723</v>
      </c>
      <c r="B52" s="383" t="s">
        <v>4724</v>
      </c>
      <c r="C52" s="385" t="s">
        <v>162</v>
      </c>
      <c r="D52" s="386" t="s">
        <v>130</v>
      </c>
      <c r="E52" s="386" t="str">
        <f t="array" ref="E52">RIGHT(INDEX(D:D,ROW(A52)),3)</f>
        <v>NTS</v>
      </c>
      <c r="F52" s="386" t="str">
        <f t="array" ref="F52">IFERROR(_xlfn.XLOOKUP(Tabela18[[#This Row],[SIGLA]],{"GOM";"NTS";"TAG";"TBG";"TSB"},{"01.717.813/0001-60";"04.992.714/0001-84";"06.248.349/0001-23";"01.891.441/0001-93";"03.146.349/0001-24"}),"")</f>
        <v>04.992.714/0001-84</v>
      </c>
      <c r="G52" s="385" t="s">
        <v>4703</v>
      </c>
      <c r="H52" s="386" t="s">
        <v>4710</v>
      </c>
      <c r="I52" s="386" t="s">
        <v>1281</v>
      </c>
      <c r="J52" s="386" t="str">
        <f t="array" ref="J52">CONCATENATE(INDEX(I:I,ROW(A52)), " - ", INDEX(E:E,ROW(A52)))</f>
        <v>SP1 - NTS</v>
      </c>
      <c r="K52" s="386">
        <v>2510335</v>
      </c>
      <c r="L52" s="386"/>
      <c r="N52" s="15"/>
    </row>
    <row r="53" spans="1:14" ht="15" customHeight="1" x14ac:dyDescent="0.35">
      <c r="A53" s="384">
        <v>272723</v>
      </c>
      <c r="B53" s="387" t="s">
        <v>4725</v>
      </c>
      <c r="C53" s="385" t="s">
        <v>162</v>
      </c>
      <c r="D53" s="386" t="s">
        <v>130</v>
      </c>
      <c r="E53" s="386" t="str">
        <f t="array" ref="E53">RIGHT(INDEX(D:D,ROW(A53)),3)</f>
        <v>NTS</v>
      </c>
      <c r="F53" s="386" t="str">
        <f t="array" ref="F53">IFERROR(_xlfn.XLOOKUP(Tabela18[[#This Row],[SIGLA]],{"GOM";"NTS";"TAG";"TBG";"TSB"},{"01.717.813/0001-60";"04.992.714/0001-84";"06.248.349/0001-23";"01.891.441/0001-93";"03.146.349/0001-24"}),"")</f>
        <v>04.992.714/0001-84</v>
      </c>
      <c r="G53" s="385" t="s">
        <v>4703</v>
      </c>
      <c r="H53" s="391" t="s">
        <v>4710</v>
      </c>
      <c r="I53" s="386" t="s">
        <v>1281</v>
      </c>
      <c r="J53" s="386" t="str">
        <f t="array" ref="J53">CONCATENATE(INDEX(I:I,ROW(A53)), " - ", INDEX(E:E,ROW(A53)))</f>
        <v>SP1 - NTS</v>
      </c>
      <c r="K53" s="386">
        <v>2510335</v>
      </c>
      <c r="L53" s="386"/>
      <c r="N53" s="15"/>
    </row>
    <row r="54" spans="1:14" ht="15" customHeight="1" x14ac:dyDescent="0.35">
      <c r="A54" s="384">
        <v>272748</v>
      </c>
      <c r="B54" s="387" t="s">
        <v>4726</v>
      </c>
      <c r="C54" s="385" t="s">
        <v>162</v>
      </c>
      <c r="D54" s="386" t="s">
        <v>130</v>
      </c>
      <c r="E54" s="386" t="str">
        <f t="array" ref="E54">RIGHT(INDEX(D:D,ROW(A54)),3)</f>
        <v>NTS</v>
      </c>
      <c r="F54" s="386" t="str">
        <f t="array" ref="F54">IFERROR(_xlfn.XLOOKUP(Tabela18[[#This Row],[SIGLA]],{"GOM";"NTS";"TAG";"TBG";"TSB"},{"01.717.813/0001-60";"04.992.714/0001-84";"06.248.349/0001-23";"01.891.441/0001-93";"03.146.349/0001-24"}),"")</f>
        <v>04.992.714/0001-84</v>
      </c>
      <c r="G54" s="385" t="s">
        <v>4703</v>
      </c>
      <c r="H54" s="388" t="s">
        <v>685</v>
      </c>
      <c r="I54" s="386" t="s">
        <v>1785</v>
      </c>
      <c r="J54" s="386" t="str">
        <f t="array" ref="J54">CONCATENATE(INDEX(I:I,ROW(A54)), " - ", INDEX(E:E,ROW(A54)))</f>
        <v>RJ3 - NTS</v>
      </c>
      <c r="K54" s="386">
        <v>2510335</v>
      </c>
      <c r="L54" s="386"/>
      <c r="N54" s="15"/>
    </row>
    <row r="55" spans="1:14" ht="15" customHeight="1" x14ac:dyDescent="0.35">
      <c r="A55" s="384">
        <v>272748</v>
      </c>
      <c r="B55" s="383" t="s">
        <v>4727</v>
      </c>
      <c r="C55" s="385" t="s">
        <v>162</v>
      </c>
      <c r="D55" s="386" t="s">
        <v>130</v>
      </c>
      <c r="E55" s="386" t="str">
        <f t="array" ref="E55">RIGHT(INDEX(D:D,ROW(A55)),3)</f>
        <v>NTS</v>
      </c>
      <c r="F55" s="386" t="str">
        <f t="array" ref="F55">IFERROR(_xlfn.XLOOKUP(Tabela18[[#This Row],[SIGLA]],{"GOM";"NTS";"TAG";"TBG";"TSB"},{"01.717.813/0001-60";"04.992.714/0001-84";"06.248.349/0001-23";"01.891.441/0001-93";"03.146.349/0001-24"}),"")</f>
        <v>04.992.714/0001-84</v>
      </c>
      <c r="G55" s="385" t="s">
        <v>4703</v>
      </c>
      <c r="H55" s="386" t="s">
        <v>685</v>
      </c>
      <c r="I55" s="386" t="s">
        <v>1785</v>
      </c>
      <c r="J55" s="386" t="str">
        <f t="array" ref="J55">CONCATENATE(INDEX(I:I,ROW(A55)), " - ", INDEX(E:E,ROW(A55)))</f>
        <v>RJ3 - NTS</v>
      </c>
      <c r="K55" s="386">
        <v>2510335</v>
      </c>
      <c r="L55" s="386"/>
      <c r="N55" s="15"/>
    </row>
    <row r="56" spans="1:14" ht="15" customHeight="1" x14ac:dyDescent="0.35">
      <c r="A56" s="384">
        <v>272749</v>
      </c>
      <c r="B56" s="387" t="s">
        <v>4728</v>
      </c>
      <c r="C56" s="385" t="s">
        <v>162</v>
      </c>
      <c r="D56" s="386" t="s">
        <v>130</v>
      </c>
      <c r="E56" s="386" t="str">
        <f t="array" ref="E56">RIGHT(INDEX(D:D,ROW(A56)),3)</f>
        <v>NTS</v>
      </c>
      <c r="F56" s="386" t="str">
        <f t="array" ref="F56">IFERROR(_xlfn.XLOOKUP(Tabela18[[#This Row],[SIGLA]],{"GOM";"NTS";"TAG";"TBG";"TSB"},{"01.717.813/0001-60";"04.992.714/0001-84";"06.248.349/0001-23";"01.891.441/0001-93";"03.146.349/0001-24"}),"")</f>
        <v>04.992.714/0001-84</v>
      </c>
      <c r="G56" s="385" t="s">
        <v>4703</v>
      </c>
      <c r="H56" s="388" t="s">
        <v>685</v>
      </c>
      <c r="I56" s="386" t="s">
        <v>1785</v>
      </c>
      <c r="J56" s="386" t="str">
        <f t="array" ref="J56">CONCATENATE(INDEX(I:I,ROW(A56)), " - ", INDEX(E:E,ROW(A56)))</f>
        <v>RJ3 - NTS</v>
      </c>
      <c r="K56" s="386">
        <v>2510335</v>
      </c>
      <c r="L56" s="386"/>
      <c r="N56" s="15"/>
    </row>
    <row r="57" spans="1:14" ht="15" customHeight="1" x14ac:dyDescent="0.35">
      <c r="A57" s="384">
        <v>272749</v>
      </c>
      <c r="B57" s="383" t="s">
        <v>4729</v>
      </c>
      <c r="C57" s="385" t="s">
        <v>162</v>
      </c>
      <c r="D57" s="386" t="s">
        <v>130</v>
      </c>
      <c r="E57" s="386" t="str">
        <f t="array" ref="E57">RIGHT(INDEX(D:D,ROW(A57)),3)</f>
        <v>NTS</v>
      </c>
      <c r="F57" s="386" t="str">
        <f t="array" ref="F57">IFERROR(_xlfn.XLOOKUP(Tabela18[[#This Row],[SIGLA]],{"GOM";"NTS";"TAG";"TBG";"TSB"},{"01.717.813/0001-60";"04.992.714/0001-84";"06.248.349/0001-23";"01.891.441/0001-93";"03.146.349/0001-24"}),"")</f>
        <v>04.992.714/0001-84</v>
      </c>
      <c r="G57" s="385" t="s">
        <v>4703</v>
      </c>
      <c r="H57" s="386" t="s">
        <v>685</v>
      </c>
      <c r="I57" s="386" t="s">
        <v>1785</v>
      </c>
      <c r="J57" s="386" t="str">
        <f t="array" ref="J57">CONCATENATE(INDEX(I:I,ROW(A57)), " - ", INDEX(E:E,ROW(A57)))</f>
        <v>RJ3 - NTS</v>
      </c>
      <c r="K57" s="386">
        <v>2510335</v>
      </c>
      <c r="L57" s="386"/>
      <c r="N57" s="15"/>
    </row>
    <row r="58" spans="1:14" ht="15" customHeight="1" x14ac:dyDescent="0.35">
      <c r="A58" s="384">
        <v>272750</v>
      </c>
      <c r="B58" s="387" t="s">
        <v>4730</v>
      </c>
      <c r="C58" s="385" t="s">
        <v>162</v>
      </c>
      <c r="D58" s="386" t="s">
        <v>130</v>
      </c>
      <c r="E58" s="386" t="str">
        <f t="array" ref="E58">RIGHT(INDEX(D:D,ROW(A58)),3)</f>
        <v>NTS</v>
      </c>
      <c r="F58" s="386" t="str">
        <f t="array" ref="F58">IFERROR(_xlfn.XLOOKUP(Tabela18[[#This Row],[SIGLA]],{"GOM";"NTS";"TAG";"TBG";"TSB"},{"01.717.813/0001-60";"04.992.714/0001-84";"06.248.349/0001-23";"01.891.441/0001-93";"03.146.349/0001-24"}),"")</f>
        <v>04.992.714/0001-84</v>
      </c>
      <c r="G58" s="385" t="s">
        <v>4703</v>
      </c>
      <c r="H58" s="388" t="s">
        <v>685</v>
      </c>
      <c r="I58" s="386" t="s">
        <v>4503</v>
      </c>
      <c r="J58" s="386" t="str">
        <f t="array" ref="J58">CONCATENATE(INDEX(I:I,ROW(A58)), " - ", INDEX(E:E,ROW(A58)))</f>
        <v>RJ2 - NTS</v>
      </c>
      <c r="K58" s="386">
        <v>2510335</v>
      </c>
      <c r="L58" s="386"/>
      <c r="N58" s="15"/>
    </row>
    <row r="59" spans="1:14" ht="15" customHeight="1" x14ac:dyDescent="0.35">
      <c r="A59" s="384">
        <v>272750</v>
      </c>
      <c r="B59" s="383" t="s">
        <v>4731</v>
      </c>
      <c r="C59" s="385" t="s">
        <v>162</v>
      </c>
      <c r="D59" s="386" t="s">
        <v>130</v>
      </c>
      <c r="E59" s="386" t="str">
        <f t="array" ref="E59">RIGHT(INDEX(D:D,ROW(A59)),3)</f>
        <v>NTS</v>
      </c>
      <c r="F59" s="386" t="str">
        <f t="array" ref="F59">IFERROR(_xlfn.XLOOKUP(Tabela18[[#This Row],[SIGLA]],{"GOM";"NTS";"TAG";"TBG";"TSB"},{"01.717.813/0001-60";"04.992.714/0001-84";"06.248.349/0001-23";"01.891.441/0001-93";"03.146.349/0001-24"}),"")</f>
        <v>04.992.714/0001-84</v>
      </c>
      <c r="G59" s="385" t="s">
        <v>4703</v>
      </c>
      <c r="H59" s="386" t="s">
        <v>685</v>
      </c>
      <c r="I59" s="386" t="s">
        <v>4503</v>
      </c>
      <c r="J59" s="386" t="str">
        <f t="array" ref="J59">CONCATENATE(INDEX(I:I,ROW(A59)), " - ", INDEX(E:E,ROW(A59)))</f>
        <v>RJ2 - NTS</v>
      </c>
      <c r="K59" s="386">
        <v>2510335</v>
      </c>
      <c r="L59" s="386"/>
      <c r="N59" s="15"/>
    </row>
    <row r="60" spans="1:14" ht="15" customHeight="1" x14ac:dyDescent="0.35">
      <c r="A60" s="384">
        <v>283467</v>
      </c>
      <c r="B60" s="387" t="s">
        <v>4732</v>
      </c>
      <c r="C60" s="385" t="s">
        <v>162</v>
      </c>
      <c r="D60" s="386" t="s">
        <v>130</v>
      </c>
      <c r="E60" s="386" t="str">
        <f t="array" ref="E60">RIGHT(INDEX(D:D,ROW(A60)),3)</f>
        <v>NTS</v>
      </c>
      <c r="F60" s="386" t="str">
        <f t="array" ref="F60">IFERROR(_xlfn.XLOOKUP(Tabela18[[#This Row],[SIGLA]],{"GOM";"NTS";"TAG";"TBG";"TSB"},{"01.717.813/0001-60";"04.992.714/0001-84";"06.248.349/0001-23";"01.891.441/0001-93";"03.146.349/0001-24"}),"")</f>
        <v>04.992.714/0001-84</v>
      </c>
      <c r="G60" s="385" t="s">
        <v>4703</v>
      </c>
      <c r="H60" s="388" t="s">
        <v>4719</v>
      </c>
      <c r="I60" s="386" t="s">
        <v>4506</v>
      </c>
      <c r="J60" s="386" t="str">
        <f t="array" ref="J60">CONCATENATE(INDEX(I:I,ROW(A60)), " - ", INDEX(E:E,ROW(A60)))</f>
        <v>MG4 - NTS</v>
      </c>
      <c r="K60" s="386">
        <v>2510335</v>
      </c>
      <c r="L60" s="386"/>
      <c r="N60" s="15"/>
    </row>
    <row r="61" spans="1:14" ht="15" customHeight="1" x14ac:dyDescent="0.35">
      <c r="A61" s="384">
        <v>756647</v>
      </c>
      <c r="B61" s="383" t="s">
        <v>4733</v>
      </c>
      <c r="C61" s="385" t="s">
        <v>162</v>
      </c>
      <c r="D61" s="386" t="s">
        <v>130</v>
      </c>
      <c r="E61" s="386" t="str">
        <f t="array" ref="E61">RIGHT(INDEX(D:D,ROW(A61)),3)</f>
        <v>NTS</v>
      </c>
      <c r="F61" s="386" t="str">
        <f t="array" ref="F61">IFERROR(_xlfn.XLOOKUP(Tabela18[[#This Row],[SIGLA]],{"GOM";"NTS";"TAG";"TBG";"TSB"},{"01.717.813/0001-60";"04.992.714/0001-84";"06.248.349/0001-23";"01.891.441/0001-93";"03.146.349/0001-24"}),"")</f>
        <v>04.992.714/0001-84</v>
      </c>
      <c r="G61" s="385" t="s">
        <v>4703</v>
      </c>
      <c r="H61" s="386" t="s">
        <v>4710</v>
      </c>
      <c r="I61" s="386" t="s">
        <v>1281</v>
      </c>
      <c r="J61" s="386" t="str">
        <f t="array" ref="J61">CONCATENATE(INDEX(I:I,ROW(A61)), " - ", INDEX(E:E,ROW(A61)))</f>
        <v>SP1 - NTS</v>
      </c>
      <c r="K61" s="386">
        <v>2510335</v>
      </c>
      <c r="L61" s="386"/>
      <c r="N61" s="15"/>
    </row>
    <row r="62" spans="1:14" ht="15" customHeight="1" x14ac:dyDescent="0.35">
      <c r="A62" s="384">
        <v>756647</v>
      </c>
      <c r="B62" s="387" t="s">
        <v>4734</v>
      </c>
      <c r="C62" s="385" t="s">
        <v>162</v>
      </c>
      <c r="D62" s="386" t="s">
        <v>130</v>
      </c>
      <c r="E62" s="386" t="str">
        <f t="array" ref="E62">RIGHT(INDEX(D:D,ROW(A62)),3)</f>
        <v>NTS</v>
      </c>
      <c r="F62" s="386" t="str">
        <f t="array" ref="F62">IFERROR(_xlfn.XLOOKUP(Tabela18[[#This Row],[SIGLA]],{"GOM";"NTS";"TAG";"TBG";"TSB"},{"01.717.813/0001-60";"04.992.714/0001-84";"06.248.349/0001-23";"01.891.441/0001-93";"03.146.349/0001-24"}),"")</f>
        <v>04.992.714/0001-84</v>
      </c>
      <c r="G62" s="385" t="s">
        <v>4703</v>
      </c>
      <c r="H62" s="391" t="s">
        <v>4710</v>
      </c>
      <c r="I62" s="386" t="s">
        <v>1281</v>
      </c>
      <c r="J62" s="386" t="str">
        <f t="array" ref="J62">CONCATENATE(INDEX(I:I,ROW(A62)), " - ", INDEX(E:E,ROW(A62)))</f>
        <v>SP1 - NTS</v>
      </c>
      <c r="K62" s="386">
        <v>2510335</v>
      </c>
      <c r="L62" s="386"/>
      <c r="N62" s="15"/>
    </row>
    <row r="63" spans="1:14" ht="15" customHeight="1" x14ac:dyDescent="0.35">
      <c r="A63" s="384">
        <v>756648</v>
      </c>
      <c r="B63" s="383" t="s">
        <v>4735</v>
      </c>
      <c r="C63" s="385" t="s">
        <v>162</v>
      </c>
      <c r="D63" s="386" t="s">
        <v>130</v>
      </c>
      <c r="E63" s="386" t="str">
        <f t="array" ref="E63">RIGHT(INDEX(D:D,ROW(A63)),3)</f>
        <v>NTS</v>
      </c>
      <c r="F63" s="386" t="str">
        <f t="array" ref="F63">IFERROR(_xlfn.XLOOKUP(Tabela18[[#This Row],[SIGLA]],{"GOM";"NTS";"TAG";"TBG";"TSB"},{"01.717.813/0001-60";"04.992.714/0001-84";"06.248.349/0001-23";"01.891.441/0001-93";"03.146.349/0001-24"}),"")</f>
        <v>04.992.714/0001-84</v>
      </c>
      <c r="G63" s="385" t="s">
        <v>4703</v>
      </c>
      <c r="H63" s="386" t="s">
        <v>4710</v>
      </c>
      <c r="I63" s="386" t="s">
        <v>1281</v>
      </c>
      <c r="J63" s="386" t="str">
        <f t="array" ref="J63">CONCATENATE(INDEX(I:I,ROW(A63)), " - ", INDEX(E:E,ROW(A63)))</f>
        <v>SP1 - NTS</v>
      </c>
      <c r="K63" s="386">
        <v>2510335</v>
      </c>
      <c r="L63" s="386"/>
      <c r="N63" s="15"/>
    </row>
    <row r="64" spans="1:14" ht="15" customHeight="1" x14ac:dyDescent="0.35">
      <c r="A64" s="384">
        <v>756648</v>
      </c>
      <c r="B64" s="387" t="s">
        <v>4736</v>
      </c>
      <c r="C64" s="385" t="s">
        <v>162</v>
      </c>
      <c r="D64" s="386" t="s">
        <v>130</v>
      </c>
      <c r="E64" s="386" t="str">
        <f t="array" ref="E64">RIGHT(INDEX(D:D,ROW(A64)),3)</f>
        <v>NTS</v>
      </c>
      <c r="F64" s="386" t="str">
        <f t="array" ref="F64">IFERROR(_xlfn.XLOOKUP(Tabela18[[#This Row],[SIGLA]],{"GOM";"NTS";"TAG";"TBG";"TSB"},{"01.717.813/0001-60";"04.992.714/0001-84";"06.248.349/0001-23";"01.891.441/0001-93";"03.146.349/0001-24"}),"")</f>
        <v>04.992.714/0001-84</v>
      </c>
      <c r="G64" s="385" t="s">
        <v>4703</v>
      </c>
      <c r="H64" s="391" t="s">
        <v>4710</v>
      </c>
      <c r="I64" s="386" t="s">
        <v>1281</v>
      </c>
      <c r="J64" s="386" t="str">
        <f t="array" ref="J64">CONCATENATE(INDEX(I:I,ROW(A64)), " - ", INDEX(E:E,ROW(A64)))</f>
        <v>SP1 - NTS</v>
      </c>
      <c r="K64" s="386">
        <v>2510335</v>
      </c>
      <c r="L64" s="386"/>
      <c r="N64" s="15"/>
    </row>
    <row r="65" spans="1:14" ht="15" customHeight="1" x14ac:dyDescent="0.35">
      <c r="A65" s="384">
        <v>756649</v>
      </c>
      <c r="B65" s="387" t="s">
        <v>4737</v>
      </c>
      <c r="C65" s="385" t="s">
        <v>162</v>
      </c>
      <c r="D65" s="386" t="s">
        <v>130</v>
      </c>
      <c r="E65" s="386" t="str">
        <f t="array" ref="E65">RIGHT(INDEX(D:D,ROW(A65)),3)</f>
        <v>NTS</v>
      </c>
      <c r="F65" s="386" t="str">
        <f t="array" ref="F65">IFERROR(_xlfn.XLOOKUP(Tabela18[[#This Row],[SIGLA]],{"GOM";"NTS";"TAG";"TBG";"TSB"},{"01.717.813/0001-60";"04.992.714/0001-84";"06.248.349/0001-23";"01.891.441/0001-93";"03.146.349/0001-24"}),"")</f>
        <v>04.992.714/0001-84</v>
      </c>
      <c r="G65" s="385" t="s">
        <v>4703</v>
      </c>
      <c r="H65" s="388" t="s">
        <v>685</v>
      </c>
      <c r="I65" s="386" t="s">
        <v>4503</v>
      </c>
      <c r="J65" s="386" t="str">
        <f t="array" ref="J65">CONCATENATE(INDEX(I:I,ROW(A65)), " - ", INDEX(E:E,ROW(A65)))</f>
        <v>RJ2 - NTS</v>
      </c>
      <c r="K65" s="386">
        <v>2510335</v>
      </c>
      <c r="L65" s="386"/>
      <c r="N65" s="15"/>
    </row>
    <row r="66" spans="1:14" ht="15" customHeight="1" x14ac:dyDescent="0.35">
      <c r="A66" s="384">
        <v>756649</v>
      </c>
      <c r="B66" s="383" t="s">
        <v>4738</v>
      </c>
      <c r="C66" s="385" t="s">
        <v>162</v>
      </c>
      <c r="D66" s="386" t="s">
        <v>130</v>
      </c>
      <c r="E66" s="386" t="str">
        <f t="array" ref="E66">RIGHT(INDEX(D:D,ROW(A66)),3)</f>
        <v>NTS</v>
      </c>
      <c r="F66" s="386" t="str">
        <f t="array" ref="F66">IFERROR(_xlfn.XLOOKUP(Tabela18[[#This Row],[SIGLA]],{"GOM";"NTS";"TAG";"TBG";"TSB"},{"01.717.813/0001-60";"04.992.714/0001-84";"06.248.349/0001-23";"01.891.441/0001-93";"03.146.349/0001-24"}),"")</f>
        <v>04.992.714/0001-84</v>
      </c>
      <c r="G66" s="385" t="s">
        <v>4703</v>
      </c>
      <c r="H66" s="386" t="s">
        <v>685</v>
      </c>
      <c r="I66" s="386" t="s">
        <v>4503</v>
      </c>
      <c r="J66" s="386" t="str">
        <f t="array" ref="J66">CONCATENATE(INDEX(I:I,ROW(A66)), " - ", INDEX(E:E,ROW(A66)))</f>
        <v>RJ2 - NTS</v>
      </c>
      <c r="K66" s="386">
        <v>2510335</v>
      </c>
      <c r="L66" s="386"/>
      <c r="N66" s="15"/>
    </row>
    <row r="67" spans="1:14" ht="15" customHeight="1" x14ac:dyDescent="0.35">
      <c r="A67" s="384">
        <v>756650</v>
      </c>
      <c r="B67" s="387" t="s">
        <v>4739</v>
      </c>
      <c r="C67" s="385" t="s">
        <v>162</v>
      </c>
      <c r="D67" s="386" t="s">
        <v>130</v>
      </c>
      <c r="E67" s="386" t="str">
        <f t="array" ref="E67">RIGHT(INDEX(D:D,ROW(A67)),3)</f>
        <v>NTS</v>
      </c>
      <c r="F67" s="386" t="str">
        <f t="array" ref="F67">IFERROR(_xlfn.XLOOKUP(Tabela18[[#This Row],[SIGLA]],{"GOM";"NTS";"TAG";"TBG";"TSB"},{"01.717.813/0001-60";"04.992.714/0001-84";"06.248.349/0001-23";"01.891.441/0001-93";"03.146.349/0001-24"}),"")</f>
        <v>04.992.714/0001-84</v>
      </c>
      <c r="G67" s="385" t="s">
        <v>4703</v>
      </c>
      <c r="H67" s="388" t="s">
        <v>685</v>
      </c>
      <c r="I67" s="386" t="s">
        <v>4504</v>
      </c>
      <c r="J67" s="386" t="str">
        <f t="array" ref="J67">CONCATENATE(INDEX(I:I,ROW(A67)), " - ", INDEX(E:E,ROW(A67)))</f>
        <v>RJ4 - NTS</v>
      </c>
      <c r="K67" s="386">
        <v>2510335</v>
      </c>
      <c r="L67" s="386"/>
      <c r="N67" s="15"/>
    </row>
    <row r="68" spans="1:14" ht="15" customHeight="1" x14ac:dyDescent="0.35">
      <c r="A68" s="384">
        <v>756650</v>
      </c>
      <c r="B68" s="383" t="s">
        <v>4543</v>
      </c>
      <c r="C68" s="385" t="s">
        <v>162</v>
      </c>
      <c r="D68" s="386" t="s">
        <v>130</v>
      </c>
      <c r="E68" s="386" t="str">
        <f t="array" ref="E68">RIGHT(INDEX(D:D,ROW(A68)),3)</f>
        <v>NTS</v>
      </c>
      <c r="F68" s="386" t="str">
        <f t="array" ref="F68">IFERROR(_xlfn.XLOOKUP(Tabela18[[#This Row],[SIGLA]],{"GOM";"NTS";"TAG";"TBG";"TSB"},{"01.717.813/0001-60";"04.992.714/0001-84";"06.248.349/0001-23";"01.891.441/0001-93";"03.146.349/0001-24"}),"")</f>
        <v>04.992.714/0001-84</v>
      </c>
      <c r="G68" s="385" t="s">
        <v>4703</v>
      </c>
      <c r="H68" s="386" t="s">
        <v>685</v>
      </c>
      <c r="I68" s="386" t="s">
        <v>4504</v>
      </c>
      <c r="J68" s="386" t="str">
        <f t="array" ref="J68">CONCATENATE(INDEX(I:I,ROW(A68)), " - ", INDEX(E:E,ROW(A68)))</f>
        <v>RJ4 - NTS</v>
      </c>
      <c r="K68" s="386">
        <v>2510335</v>
      </c>
      <c r="L68" s="386"/>
      <c r="N68" s="15"/>
    </row>
    <row r="69" spans="1:14" ht="15" customHeight="1" x14ac:dyDescent="0.35">
      <c r="A69" s="384">
        <v>756967</v>
      </c>
      <c r="B69" s="383" t="s">
        <v>4740</v>
      </c>
      <c r="C69" s="385" t="s">
        <v>162</v>
      </c>
      <c r="D69" s="386" t="s">
        <v>130</v>
      </c>
      <c r="E69" s="386" t="str">
        <f t="array" ref="E69">RIGHT(INDEX(D:D,ROW(A69)),3)</f>
        <v>NTS</v>
      </c>
      <c r="F69" s="386" t="str">
        <f t="array" ref="F69">IFERROR(_xlfn.XLOOKUP(Tabela18[[#This Row],[SIGLA]],{"GOM";"NTS";"TAG";"TBG";"TSB"},{"01.717.813/0001-60";"04.992.714/0001-84";"06.248.349/0001-23";"01.891.441/0001-93";"03.146.349/0001-24"}),"")</f>
        <v>04.992.714/0001-84</v>
      </c>
      <c r="G69" s="385" t="s">
        <v>4703</v>
      </c>
      <c r="H69" s="386" t="s">
        <v>685</v>
      </c>
      <c r="I69" s="386" t="s">
        <v>1785</v>
      </c>
      <c r="J69" s="386" t="str">
        <f t="array" ref="J69">CONCATENATE(INDEX(I:I,ROW(A69)), " - ", INDEX(E:E,ROW(A69)))</f>
        <v>RJ3 - NTS</v>
      </c>
      <c r="K69" s="386">
        <v>2510335</v>
      </c>
      <c r="L69" s="386"/>
      <c r="N69" s="15"/>
    </row>
    <row r="70" spans="1:14" ht="15" customHeight="1" x14ac:dyDescent="0.35">
      <c r="A70" s="384">
        <v>756967</v>
      </c>
      <c r="B70" s="387" t="s">
        <v>4741</v>
      </c>
      <c r="C70" s="385" t="s">
        <v>162</v>
      </c>
      <c r="D70" s="386" t="s">
        <v>130</v>
      </c>
      <c r="E70" s="386" t="str">
        <f t="array" ref="E70">RIGHT(INDEX(D:D,ROW(A70)),3)</f>
        <v>NTS</v>
      </c>
      <c r="F70" s="386" t="str">
        <f t="array" ref="F70">IFERROR(_xlfn.XLOOKUP(Tabela18[[#This Row],[SIGLA]],{"GOM";"NTS";"TAG";"TBG";"TSB"},{"01.717.813/0001-60";"04.992.714/0001-84";"06.248.349/0001-23";"01.891.441/0001-93";"03.146.349/0001-24"}),"")</f>
        <v>04.992.714/0001-84</v>
      </c>
      <c r="G70" s="385" t="s">
        <v>4703</v>
      </c>
      <c r="H70" s="388" t="s">
        <v>685</v>
      </c>
      <c r="I70" s="386" t="s">
        <v>1785</v>
      </c>
      <c r="J70" s="386" t="str">
        <f t="array" ref="J70">CONCATENATE(INDEX(I:I,ROW(A70)), " - ", INDEX(E:E,ROW(A70)))</f>
        <v>RJ3 - NTS</v>
      </c>
      <c r="K70" s="386">
        <v>2510335</v>
      </c>
      <c r="L70" s="386"/>
      <c r="N70" s="15"/>
    </row>
    <row r="71" spans="1:14" ht="15" customHeight="1" x14ac:dyDescent="0.35">
      <c r="A71" s="384">
        <v>757190</v>
      </c>
      <c r="B71" s="387" t="s">
        <v>4742</v>
      </c>
      <c r="C71" s="385" t="s">
        <v>162</v>
      </c>
      <c r="D71" s="386" t="s">
        <v>130</v>
      </c>
      <c r="E71" s="386" t="str">
        <f t="array" ref="E71">RIGHT(INDEX(D:D,ROW(A71)),3)</f>
        <v>NTS</v>
      </c>
      <c r="F71" s="386" t="str">
        <f t="array" ref="F71">IFERROR(_xlfn.XLOOKUP(Tabela18[[#This Row],[SIGLA]],{"GOM";"NTS";"TAG";"TBG";"TSB"},{"01.717.813/0001-60";"04.992.714/0001-84";"06.248.349/0001-23";"01.891.441/0001-93";"03.146.349/0001-24"}),"")</f>
        <v>04.992.714/0001-84</v>
      </c>
      <c r="G71" s="385" t="s">
        <v>4703</v>
      </c>
      <c r="H71" s="388" t="s">
        <v>685</v>
      </c>
      <c r="I71" s="386" t="s">
        <v>1435</v>
      </c>
      <c r="J71" s="386" t="str">
        <f t="array" ref="J71">CONCATENATE(INDEX(I:I,ROW(A71)), " - ", INDEX(E:E,ROW(A71)))</f>
        <v>RJ1 - NTS</v>
      </c>
      <c r="K71" s="386">
        <v>2510335</v>
      </c>
      <c r="L71" s="386"/>
      <c r="N71" s="15"/>
    </row>
    <row r="72" spans="1:14" ht="15" customHeight="1" x14ac:dyDescent="0.35">
      <c r="A72" s="384">
        <v>757190</v>
      </c>
      <c r="B72" s="383" t="s">
        <v>4743</v>
      </c>
      <c r="C72" s="385" t="s">
        <v>162</v>
      </c>
      <c r="D72" s="386" t="s">
        <v>130</v>
      </c>
      <c r="E72" s="386" t="str">
        <f t="array" ref="E72">RIGHT(INDEX(D:D,ROW(A72)),3)</f>
        <v>NTS</v>
      </c>
      <c r="F72" s="386" t="str">
        <f t="array" ref="F72">IFERROR(_xlfn.XLOOKUP(Tabela18[[#This Row],[SIGLA]],{"GOM";"NTS";"TAG";"TBG";"TSB"},{"01.717.813/0001-60";"04.992.714/0001-84";"06.248.349/0001-23";"01.891.441/0001-93";"03.146.349/0001-24"}),"")</f>
        <v>04.992.714/0001-84</v>
      </c>
      <c r="G72" s="385" t="s">
        <v>4703</v>
      </c>
      <c r="H72" s="386" t="s">
        <v>685</v>
      </c>
      <c r="I72" s="386" t="s">
        <v>1435</v>
      </c>
      <c r="J72" s="386" t="str">
        <f t="array" ref="J72">CONCATENATE(INDEX(I:I,ROW(A72)), " - ", INDEX(E:E,ROW(A72)))</f>
        <v>RJ1 - NTS</v>
      </c>
      <c r="K72" s="386">
        <v>2510335</v>
      </c>
      <c r="L72" s="386"/>
      <c r="N72" s="15"/>
    </row>
    <row r="73" spans="1:14" ht="15" customHeight="1" x14ac:dyDescent="0.35">
      <c r="A73" s="384">
        <v>757191</v>
      </c>
      <c r="B73" s="387" t="s">
        <v>4744</v>
      </c>
      <c r="C73" s="385" t="s">
        <v>162</v>
      </c>
      <c r="D73" s="386" t="s">
        <v>130</v>
      </c>
      <c r="E73" s="386" t="str">
        <f t="array" ref="E73">RIGHT(INDEX(D:D,ROW(A73)),3)</f>
        <v>NTS</v>
      </c>
      <c r="F73" s="386" t="str">
        <f t="array" ref="F73">IFERROR(_xlfn.XLOOKUP(Tabela18[[#This Row],[SIGLA]],{"GOM";"NTS";"TAG";"TBG";"TSB"},{"01.717.813/0001-60";"04.992.714/0001-84";"06.248.349/0001-23";"01.891.441/0001-93";"03.146.349/0001-24"}),"")</f>
        <v>04.992.714/0001-84</v>
      </c>
      <c r="G73" s="385" t="s">
        <v>4703</v>
      </c>
      <c r="H73" s="388" t="s">
        <v>685</v>
      </c>
      <c r="I73" s="386" t="s">
        <v>1435</v>
      </c>
      <c r="J73" s="386" t="str">
        <f t="array" ref="J73">CONCATENATE(INDEX(I:I,ROW(A73)), " - ", INDEX(E:E,ROW(A73)))</f>
        <v>RJ1 - NTS</v>
      </c>
      <c r="K73" s="386">
        <v>2510335</v>
      </c>
      <c r="L73" s="386"/>
      <c r="N73" s="15"/>
    </row>
    <row r="74" spans="1:14" ht="15" customHeight="1" x14ac:dyDescent="0.35">
      <c r="A74" s="384">
        <v>757191</v>
      </c>
      <c r="B74" s="383" t="s">
        <v>1738</v>
      </c>
      <c r="C74" s="385" t="s">
        <v>162</v>
      </c>
      <c r="D74" s="386" t="s">
        <v>130</v>
      </c>
      <c r="E74" s="386" t="str">
        <f t="array" ref="E74">RIGHT(INDEX(D:D,ROW(A74)),3)</f>
        <v>NTS</v>
      </c>
      <c r="F74" s="386" t="str">
        <f t="array" ref="F74">IFERROR(_xlfn.XLOOKUP(Tabela18[[#This Row],[SIGLA]],{"GOM";"NTS";"TAG";"TBG";"TSB"},{"01.717.813/0001-60";"04.992.714/0001-84";"06.248.349/0001-23";"01.891.441/0001-93";"03.146.349/0001-24"}),"")</f>
        <v>04.992.714/0001-84</v>
      </c>
      <c r="G74" s="385" t="s">
        <v>4703</v>
      </c>
      <c r="H74" s="386" t="s">
        <v>685</v>
      </c>
      <c r="I74" s="386" t="s">
        <v>1435</v>
      </c>
      <c r="J74" s="386" t="str">
        <f t="array" ref="J74">CONCATENATE(INDEX(I:I,ROW(A74)), " - ", INDEX(E:E,ROW(A74)))</f>
        <v>RJ1 - NTS</v>
      </c>
      <c r="K74" s="386">
        <v>2510335</v>
      </c>
      <c r="L74" s="386"/>
      <c r="N74" s="15"/>
    </row>
    <row r="75" spans="1:14" ht="15" customHeight="1" x14ac:dyDescent="0.35">
      <c r="A75" s="384">
        <v>757192</v>
      </c>
      <c r="B75" s="387" t="s">
        <v>4745</v>
      </c>
      <c r="C75" s="385" t="s">
        <v>162</v>
      </c>
      <c r="D75" s="386" t="s">
        <v>130</v>
      </c>
      <c r="E75" s="386" t="str">
        <f t="array" ref="E75">RIGHT(INDEX(D:D,ROW(A75)),3)</f>
        <v>NTS</v>
      </c>
      <c r="F75" s="386" t="str">
        <f t="array" ref="F75">IFERROR(_xlfn.XLOOKUP(Tabela18[[#This Row],[SIGLA]],{"GOM";"NTS";"TAG";"TBG";"TSB"},{"01.717.813/0001-60";"04.992.714/0001-84";"06.248.349/0001-23";"01.891.441/0001-93";"03.146.349/0001-24"}),"")</f>
        <v>04.992.714/0001-84</v>
      </c>
      <c r="G75" s="385" t="s">
        <v>4703</v>
      </c>
      <c r="H75" s="388" t="s">
        <v>685</v>
      </c>
      <c r="I75" s="386" t="s">
        <v>4505</v>
      </c>
      <c r="J75" s="386" t="str">
        <f t="array" ref="J75">CONCATENATE(INDEX(I:I,ROW(A75)), " - ", INDEX(E:E,ROW(A75)))</f>
        <v>RJ5 - NTS</v>
      </c>
      <c r="K75" s="386">
        <v>2510335</v>
      </c>
      <c r="L75" s="386"/>
      <c r="N75" s="15"/>
    </row>
    <row r="76" spans="1:14" ht="15" customHeight="1" x14ac:dyDescent="0.35">
      <c r="A76" s="384">
        <v>757192</v>
      </c>
      <c r="B76" s="383" t="s">
        <v>1747</v>
      </c>
      <c r="C76" s="385" t="s">
        <v>162</v>
      </c>
      <c r="D76" s="386" t="s">
        <v>130</v>
      </c>
      <c r="E76" s="386" t="str">
        <f t="array" ref="E76">RIGHT(INDEX(D:D,ROW(A76)),3)</f>
        <v>NTS</v>
      </c>
      <c r="F76" s="386" t="str">
        <f t="array" ref="F76">IFERROR(_xlfn.XLOOKUP(Tabela18[[#This Row],[SIGLA]],{"GOM";"NTS";"TAG";"TBG";"TSB"},{"01.717.813/0001-60";"04.992.714/0001-84";"06.248.349/0001-23";"01.891.441/0001-93";"03.146.349/0001-24"}),"")</f>
        <v>04.992.714/0001-84</v>
      </c>
      <c r="G76" s="385" t="s">
        <v>4703</v>
      </c>
      <c r="H76" s="386" t="s">
        <v>685</v>
      </c>
      <c r="I76" s="386" t="s">
        <v>4505</v>
      </c>
      <c r="J76" s="386" t="str">
        <f t="array" ref="J76">CONCATENATE(INDEX(I:I,ROW(A76)), " - ", INDEX(E:E,ROW(A76)))</f>
        <v>RJ5 - NTS</v>
      </c>
      <c r="K76" s="386">
        <v>2510335</v>
      </c>
      <c r="L76" s="386"/>
      <c r="N76" s="15"/>
    </row>
    <row r="77" spans="1:14" ht="15" customHeight="1" x14ac:dyDescent="0.35">
      <c r="A77" s="384">
        <v>757420</v>
      </c>
      <c r="B77" s="387" t="s">
        <v>4746</v>
      </c>
      <c r="C77" s="385" t="s">
        <v>162</v>
      </c>
      <c r="D77" s="386" t="s">
        <v>130</v>
      </c>
      <c r="E77" s="386" t="str">
        <f t="array" ref="E77">RIGHT(INDEX(D:D,ROW(A77)),3)</f>
        <v>NTS</v>
      </c>
      <c r="F77" s="386" t="str">
        <f t="array" ref="F77">IFERROR(_xlfn.XLOOKUP(Tabela18[[#This Row],[SIGLA]],{"GOM";"NTS";"TAG";"TBG";"TSB"},{"01.717.813/0001-60";"04.992.714/0001-84";"06.248.349/0001-23";"01.891.441/0001-93";"03.146.349/0001-24"}),"")</f>
        <v>04.992.714/0001-84</v>
      </c>
      <c r="G77" s="385" t="s">
        <v>4703</v>
      </c>
      <c r="H77" s="388" t="s">
        <v>685</v>
      </c>
      <c r="I77" s="386" t="s">
        <v>4505</v>
      </c>
      <c r="J77" s="386" t="str">
        <f t="array" ref="J77">CONCATENATE(INDEX(I:I,ROW(A77)), " - ", INDEX(E:E,ROW(A77)))</f>
        <v>RJ5 - NTS</v>
      </c>
      <c r="K77" s="386">
        <v>2510335</v>
      </c>
      <c r="L77" s="386"/>
      <c r="N77" s="15"/>
    </row>
    <row r="78" spans="1:14" ht="15" customHeight="1" x14ac:dyDescent="0.35">
      <c r="A78" s="384">
        <v>757420</v>
      </c>
      <c r="B78" s="383" t="s">
        <v>1746</v>
      </c>
      <c r="C78" s="385" t="s">
        <v>162</v>
      </c>
      <c r="D78" s="386" t="s">
        <v>130</v>
      </c>
      <c r="E78" s="386" t="str">
        <f t="array" ref="E78">RIGHT(INDEX(D:D,ROW(A78)),3)</f>
        <v>NTS</v>
      </c>
      <c r="F78" s="386" t="str">
        <f t="array" ref="F78">IFERROR(_xlfn.XLOOKUP(Tabela18[[#This Row],[SIGLA]],{"GOM";"NTS";"TAG";"TBG";"TSB"},{"01.717.813/0001-60";"04.992.714/0001-84";"06.248.349/0001-23";"01.891.441/0001-93";"03.146.349/0001-24"}),"")</f>
        <v>04.992.714/0001-84</v>
      </c>
      <c r="G78" s="385" t="s">
        <v>4703</v>
      </c>
      <c r="H78" s="386" t="s">
        <v>685</v>
      </c>
      <c r="I78" s="386" t="s">
        <v>4505</v>
      </c>
      <c r="J78" s="386" t="str">
        <f t="array" ref="J78">CONCATENATE(INDEX(I:I,ROW(A78)), " - ", INDEX(E:E,ROW(A78)))</f>
        <v>RJ5 - NTS</v>
      </c>
      <c r="K78" s="386">
        <v>2510335</v>
      </c>
      <c r="L78" s="386"/>
      <c r="N78" s="15"/>
    </row>
    <row r="79" spans="1:14" ht="15" customHeight="1" x14ac:dyDescent="0.35">
      <c r="A79" s="384">
        <v>757421</v>
      </c>
      <c r="B79" s="387" t="s">
        <v>4747</v>
      </c>
      <c r="C79" s="385" t="s">
        <v>162</v>
      </c>
      <c r="D79" s="386" t="s">
        <v>130</v>
      </c>
      <c r="E79" s="386" t="str">
        <f t="array" ref="E79">RIGHT(INDEX(D:D,ROW(A79)),3)</f>
        <v>NTS</v>
      </c>
      <c r="F79" s="386" t="str">
        <f t="array" ref="F79">IFERROR(_xlfn.XLOOKUP(Tabela18[[#This Row],[SIGLA]],{"GOM";"NTS";"TAG";"TBG";"TSB"},{"01.717.813/0001-60";"04.992.714/0001-84";"06.248.349/0001-23";"01.891.441/0001-93";"03.146.349/0001-24"}),"")</f>
        <v>04.992.714/0001-84</v>
      </c>
      <c r="G79" s="385" t="s">
        <v>4703</v>
      </c>
      <c r="H79" s="388" t="s">
        <v>4719</v>
      </c>
      <c r="I79" s="386" t="s">
        <v>1540</v>
      </c>
      <c r="J79" s="386" t="str">
        <f t="array" ref="J79">CONCATENATE(INDEX(I:I,ROW(A79)), " - ", INDEX(E:E,ROW(A79)))</f>
        <v>MG1 - NTS</v>
      </c>
      <c r="K79" s="386"/>
      <c r="L79" s="386"/>
      <c r="N79" s="15"/>
    </row>
    <row r="80" spans="1:14" ht="15" customHeight="1" x14ac:dyDescent="0.35">
      <c r="A80" s="384">
        <v>757421</v>
      </c>
      <c r="B80" s="383" t="s">
        <v>1750</v>
      </c>
      <c r="C80" s="385" t="s">
        <v>162</v>
      </c>
      <c r="D80" s="386" t="s">
        <v>130</v>
      </c>
      <c r="E80" s="386" t="str">
        <f t="array" ref="E80">RIGHT(INDEX(D:D,ROW(A80)),3)</f>
        <v>NTS</v>
      </c>
      <c r="F80" s="386" t="str">
        <f t="array" ref="F80">IFERROR(_xlfn.XLOOKUP(Tabela18[[#This Row],[SIGLA]],{"GOM";"NTS";"TAG";"TBG";"TSB"},{"01.717.813/0001-60";"04.992.714/0001-84";"06.248.349/0001-23";"01.891.441/0001-93";"03.146.349/0001-24"}),"")</f>
        <v>04.992.714/0001-84</v>
      </c>
      <c r="G80" s="385" t="s">
        <v>4703</v>
      </c>
      <c r="H80" s="386" t="s">
        <v>4719</v>
      </c>
      <c r="I80" s="386" t="s">
        <v>1540</v>
      </c>
      <c r="J80" s="386" t="str">
        <f t="array" ref="J80">CONCATENATE(INDEX(I:I,ROW(A80)), " - ", INDEX(E:E,ROW(A80)))</f>
        <v>MG1 - NTS</v>
      </c>
      <c r="K80" s="386">
        <v>2510335</v>
      </c>
      <c r="L80" s="386"/>
      <c r="N80" s="15"/>
    </row>
    <row r="81" spans="1:14" ht="15" customHeight="1" x14ac:dyDescent="0.35">
      <c r="A81" s="384">
        <v>757422</v>
      </c>
      <c r="B81" s="387" t="s">
        <v>4748</v>
      </c>
      <c r="C81" s="385" t="s">
        <v>162</v>
      </c>
      <c r="D81" s="386" t="s">
        <v>130</v>
      </c>
      <c r="E81" s="386" t="str">
        <f t="array" ref="E81">RIGHT(INDEX(D:D,ROW(A81)),3)</f>
        <v>NTS</v>
      </c>
      <c r="F81" s="386" t="str">
        <f t="array" ref="F81">IFERROR(_xlfn.XLOOKUP(Tabela18[[#This Row],[SIGLA]],{"GOM";"NTS";"TAG";"TBG";"TSB"},{"01.717.813/0001-60";"04.992.714/0001-84";"06.248.349/0001-23";"01.891.441/0001-93";"03.146.349/0001-24"}),"")</f>
        <v>04.992.714/0001-84</v>
      </c>
      <c r="G81" s="385" t="s">
        <v>4703</v>
      </c>
      <c r="H81" s="388" t="s">
        <v>4719</v>
      </c>
      <c r="I81" s="386" t="s">
        <v>1540</v>
      </c>
      <c r="J81" s="386" t="str">
        <f t="array" ref="J81">CONCATENATE(INDEX(I:I,ROW(A81)), " - ", INDEX(E:E,ROW(A81)))</f>
        <v>MG1 - NTS</v>
      </c>
      <c r="K81" s="386"/>
      <c r="L81" s="386"/>
      <c r="N81" s="15"/>
    </row>
    <row r="82" spans="1:14" ht="15" customHeight="1" x14ac:dyDescent="0.35">
      <c r="A82" s="384">
        <v>757422</v>
      </c>
      <c r="B82" s="383" t="s">
        <v>1749</v>
      </c>
      <c r="C82" s="385" t="s">
        <v>162</v>
      </c>
      <c r="D82" s="386" t="s">
        <v>130</v>
      </c>
      <c r="E82" s="386" t="str">
        <f t="array" ref="E82">RIGHT(INDEX(D:D,ROW(A82)),3)</f>
        <v>NTS</v>
      </c>
      <c r="F82" s="386" t="str">
        <f t="array" ref="F82">IFERROR(_xlfn.XLOOKUP(Tabela18[[#This Row],[SIGLA]],{"GOM";"NTS";"TAG";"TBG";"TSB"},{"01.717.813/0001-60";"04.992.714/0001-84";"06.248.349/0001-23";"01.891.441/0001-93";"03.146.349/0001-24"}),"")</f>
        <v>04.992.714/0001-84</v>
      </c>
      <c r="G82" s="385" t="s">
        <v>4703</v>
      </c>
      <c r="H82" s="386" t="s">
        <v>4719</v>
      </c>
      <c r="I82" s="386" t="s">
        <v>1540</v>
      </c>
      <c r="J82" s="386" t="str">
        <f t="array" ref="J82">CONCATENATE(INDEX(I:I,ROW(A82)), " - ", INDEX(E:E,ROW(A82)))</f>
        <v>MG1 - NTS</v>
      </c>
      <c r="K82" s="386">
        <v>2510335</v>
      </c>
      <c r="L82" s="386"/>
      <c r="N82" s="15"/>
    </row>
    <row r="83" spans="1:14" ht="15" customHeight="1" x14ac:dyDescent="0.35">
      <c r="A83" s="384">
        <v>757423</v>
      </c>
      <c r="B83" s="383" t="s">
        <v>4749</v>
      </c>
      <c r="C83" s="385" t="s">
        <v>162</v>
      </c>
      <c r="D83" s="386" t="s">
        <v>130</v>
      </c>
      <c r="E83" s="386" t="str">
        <f t="array" ref="E83">RIGHT(INDEX(D:D,ROW(A83)),3)</f>
        <v>NTS</v>
      </c>
      <c r="F83" s="386" t="str">
        <f t="array" ref="F83">IFERROR(_xlfn.XLOOKUP(Tabela18[[#This Row],[SIGLA]],{"GOM";"NTS";"TAG";"TBG";"TSB"},{"01.717.813/0001-60";"04.992.714/0001-84";"06.248.349/0001-23";"01.891.441/0001-93";"03.146.349/0001-24"}),"")</f>
        <v>04.992.714/0001-84</v>
      </c>
      <c r="G83" s="385" t="s">
        <v>4703</v>
      </c>
      <c r="H83" s="386" t="s">
        <v>4719</v>
      </c>
      <c r="I83" s="386" t="s">
        <v>1437</v>
      </c>
      <c r="J83" s="386" t="str">
        <f t="array" ref="J83">CONCATENATE(INDEX(I:I,ROW(A83)), " - ", INDEX(E:E,ROW(A83)))</f>
        <v>MG2 - NTS</v>
      </c>
      <c r="K83" s="386">
        <v>2510335</v>
      </c>
      <c r="L83" s="386"/>
      <c r="N83" s="15"/>
    </row>
    <row r="84" spans="1:14" ht="15" customHeight="1" x14ac:dyDescent="0.35">
      <c r="A84" s="384">
        <v>757423</v>
      </c>
      <c r="B84" s="387" t="s">
        <v>4750</v>
      </c>
      <c r="C84" s="385" t="s">
        <v>162</v>
      </c>
      <c r="D84" s="386" t="s">
        <v>130</v>
      </c>
      <c r="E84" s="386" t="str">
        <f t="array" ref="E84">RIGHT(INDEX(D:D,ROW(A84)),3)</f>
        <v>NTS</v>
      </c>
      <c r="F84" s="386" t="str">
        <f t="array" ref="F84">IFERROR(_xlfn.XLOOKUP(Tabela18[[#This Row],[SIGLA]],{"GOM";"NTS";"TAG";"TBG";"TSB"},{"01.717.813/0001-60";"04.992.714/0001-84";"06.248.349/0001-23";"01.891.441/0001-93";"03.146.349/0001-24"}),"")</f>
        <v>04.992.714/0001-84</v>
      </c>
      <c r="G84" s="385" t="s">
        <v>4703</v>
      </c>
      <c r="H84" s="388" t="s">
        <v>4719</v>
      </c>
      <c r="I84" s="386" t="s">
        <v>1437</v>
      </c>
      <c r="J84" s="386" t="str">
        <f t="array" ref="J84">CONCATENATE(INDEX(I:I,ROW(A84)), " - ", INDEX(E:E,ROW(A84)))</f>
        <v>MG2 - NTS</v>
      </c>
      <c r="K84" s="386">
        <v>2510335</v>
      </c>
      <c r="L84" s="386"/>
      <c r="N84" s="15"/>
    </row>
    <row r="85" spans="1:14" ht="15" customHeight="1" x14ac:dyDescent="0.35">
      <c r="A85" s="384">
        <v>757424</v>
      </c>
      <c r="B85" s="383" t="s">
        <v>4751</v>
      </c>
      <c r="C85" s="385" t="s">
        <v>162</v>
      </c>
      <c r="D85" s="386" t="s">
        <v>130</v>
      </c>
      <c r="E85" s="386" t="str">
        <f t="array" ref="E85">RIGHT(INDEX(D:D,ROW(A85)),3)</f>
        <v>NTS</v>
      </c>
      <c r="F85" s="386" t="str">
        <f t="array" ref="F85">IFERROR(_xlfn.XLOOKUP(Tabela18[[#This Row],[SIGLA]],{"GOM";"NTS";"TAG";"TBG";"TSB"},{"01.717.813/0001-60";"04.992.714/0001-84";"06.248.349/0001-23";"01.891.441/0001-93";"03.146.349/0001-24"}),"")</f>
        <v>04.992.714/0001-84</v>
      </c>
      <c r="G85" s="385" t="s">
        <v>4703</v>
      </c>
      <c r="H85" s="386" t="s">
        <v>4719</v>
      </c>
      <c r="I85" s="386" t="s">
        <v>1437</v>
      </c>
      <c r="J85" s="386" t="str">
        <f t="array" ref="J85">CONCATENATE(INDEX(I:I,ROW(A85)), " - ", INDEX(E:E,ROW(A85)))</f>
        <v>MG2 - NTS</v>
      </c>
      <c r="K85" s="386">
        <v>2510335</v>
      </c>
      <c r="L85" s="386"/>
      <c r="N85" s="15"/>
    </row>
    <row r="86" spans="1:14" ht="15" customHeight="1" x14ac:dyDescent="0.35">
      <c r="A86" s="384">
        <v>757424</v>
      </c>
      <c r="B86" s="387" t="s">
        <v>4752</v>
      </c>
      <c r="C86" s="385" t="s">
        <v>162</v>
      </c>
      <c r="D86" s="386" t="s">
        <v>130</v>
      </c>
      <c r="E86" s="386" t="str">
        <f t="array" ref="E86">RIGHT(INDEX(D:D,ROW(A86)),3)</f>
        <v>NTS</v>
      </c>
      <c r="F86" s="386" t="str">
        <f t="array" ref="F86">IFERROR(_xlfn.XLOOKUP(Tabela18[[#This Row],[SIGLA]],{"GOM";"NTS";"TAG";"TBG";"TSB"},{"01.717.813/0001-60";"04.992.714/0001-84";"06.248.349/0001-23";"01.891.441/0001-93";"03.146.349/0001-24"}),"")</f>
        <v>04.992.714/0001-84</v>
      </c>
      <c r="G86" s="385" t="s">
        <v>4703</v>
      </c>
      <c r="H86" s="388" t="s">
        <v>4719</v>
      </c>
      <c r="I86" s="386" t="s">
        <v>1437</v>
      </c>
      <c r="J86" s="386" t="str">
        <f t="array" ref="J86">CONCATENATE(INDEX(I:I,ROW(A86)), " - ", INDEX(E:E,ROW(A86)))</f>
        <v>MG2 - NTS</v>
      </c>
      <c r="K86" s="386">
        <v>2510335</v>
      </c>
      <c r="L86" s="386"/>
      <c r="N86" s="15"/>
    </row>
    <row r="87" spans="1:14" ht="15" customHeight="1" x14ac:dyDescent="0.35">
      <c r="A87" s="384">
        <v>757425</v>
      </c>
      <c r="B87" s="383" t="s">
        <v>4753</v>
      </c>
      <c r="C87" s="385" t="s">
        <v>162</v>
      </c>
      <c r="D87" s="386" t="s">
        <v>130</v>
      </c>
      <c r="E87" s="386" t="str">
        <f t="array" ref="E87">RIGHT(INDEX(D:D,ROW(A87)),3)</f>
        <v>NTS</v>
      </c>
      <c r="F87" s="386" t="str">
        <f t="array" ref="F87">IFERROR(_xlfn.XLOOKUP(Tabela18[[#This Row],[SIGLA]],{"GOM";"NTS";"TAG";"TBG";"TSB"},{"01.717.813/0001-60";"04.992.714/0001-84";"06.248.349/0001-23";"01.891.441/0001-93";"03.146.349/0001-24"}),"")</f>
        <v>04.992.714/0001-84</v>
      </c>
      <c r="G87" s="385" t="s">
        <v>4703</v>
      </c>
      <c r="H87" s="386" t="s">
        <v>4719</v>
      </c>
      <c r="I87" s="386" t="s">
        <v>1543</v>
      </c>
      <c r="J87" s="386" t="str">
        <f t="array" ref="J87">CONCATENATE(INDEX(I:I,ROW(A87)), " - ", INDEX(E:E,ROW(A87)))</f>
        <v>MG3 - NTS</v>
      </c>
      <c r="K87" s="386">
        <v>2510335</v>
      </c>
      <c r="L87" s="386"/>
      <c r="N87" s="15"/>
    </row>
    <row r="88" spans="1:14" ht="15" customHeight="1" x14ac:dyDescent="0.35">
      <c r="A88" s="384">
        <v>757425</v>
      </c>
      <c r="B88" s="387" t="s">
        <v>4754</v>
      </c>
      <c r="C88" s="385" t="s">
        <v>162</v>
      </c>
      <c r="D88" s="386" t="s">
        <v>130</v>
      </c>
      <c r="E88" s="386" t="str">
        <f t="array" ref="E88">RIGHT(INDEX(D:D,ROW(A88)),3)</f>
        <v>NTS</v>
      </c>
      <c r="F88" s="386" t="str">
        <f t="array" ref="F88">IFERROR(_xlfn.XLOOKUP(Tabela18[[#This Row],[SIGLA]],{"GOM";"NTS";"TAG";"TBG";"TSB"},{"01.717.813/0001-60";"04.992.714/0001-84";"06.248.349/0001-23";"01.891.441/0001-93";"03.146.349/0001-24"}),"")</f>
        <v>04.992.714/0001-84</v>
      </c>
      <c r="G88" s="385" t="s">
        <v>4703</v>
      </c>
      <c r="H88" s="388" t="s">
        <v>4719</v>
      </c>
      <c r="I88" s="386" t="s">
        <v>1543</v>
      </c>
      <c r="J88" s="386" t="str">
        <f t="array" ref="J88">CONCATENATE(INDEX(I:I,ROW(A88)), " - ", INDEX(E:E,ROW(A88)))</f>
        <v>MG3 - NTS</v>
      </c>
      <c r="K88" s="386">
        <v>2510335</v>
      </c>
      <c r="L88" s="386"/>
      <c r="N88" s="15"/>
    </row>
    <row r="89" spans="1:14" ht="15" customHeight="1" x14ac:dyDescent="0.35">
      <c r="A89" s="384">
        <v>757426</v>
      </c>
      <c r="B89" s="383" t="s">
        <v>4755</v>
      </c>
      <c r="C89" s="385" t="s">
        <v>162</v>
      </c>
      <c r="D89" s="386" t="s">
        <v>130</v>
      </c>
      <c r="E89" s="386" t="str">
        <f t="array" ref="E89">RIGHT(INDEX(D:D,ROW(A89)),3)</f>
        <v>NTS</v>
      </c>
      <c r="F89" s="386" t="str">
        <f t="array" ref="F89">IFERROR(_xlfn.XLOOKUP(Tabela18[[#This Row],[SIGLA]],{"GOM";"NTS";"TAG";"TBG";"TSB"},{"01.717.813/0001-60";"04.992.714/0001-84";"06.248.349/0001-23";"01.891.441/0001-93";"03.146.349/0001-24"}),"")</f>
        <v>04.992.714/0001-84</v>
      </c>
      <c r="G89" s="385" t="s">
        <v>4703</v>
      </c>
      <c r="H89" s="386" t="s">
        <v>4719</v>
      </c>
      <c r="I89" s="386" t="s">
        <v>1543</v>
      </c>
      <c r="J89" s="386" t="str">
        <f t="array" ref="J89">CONCATENATE(INDEX(I:I,ROW(A89)), " - ", INDEX(E:E,ROW(A89)))</f>
        <v>MG3 - NTS</v>
      </c>
      <c r="K89" s="386">
        <v>2510335</v>
      </c>
      <c r="L89" s="386"/>
      <c r="N89" s="15"/>
    </row>
    <row r="90" spans="1:14" ht="15" customHeight="1" x14ac:dyDescent="0.35">
      <c r="A90" s="384">
        <v>757426</v>
      </c>
      <c r="B90" s="387" t="s">
        <v>4756</v>
      </c>
      <c r="C90" s="385" t="s">
        <v>162</v>
      </c>
      <c r="D90" s="386" t="s">
        <v>130</v>
      </c>
      <c r="E90" s="386" t="str">
        <f t="array" ref="E90">RIGHT(INDEX(D:D,ROW(A90)),3)</f>
        <v>NTS</v>
      </c>
      <c r="F90" s="386" t="str">
        <f t="array" ref="F90">IFERROR(_xlfn.XLOOKUP(Tabela18[[#This Row],[SIGLA]],{"GOM";"NTS";"TAG";"TBG";"TSB"},{"01.717.813/0001-60";"04.992.714/0001-84";"06.248.349/0001-23";"01.891.441/0001-93";"03.146.349/0001-24"}),"")</f>
        <v>04.992.714/0001-84</v>
      </c>
      <c r="G90" s="385" t="s">
        <v>4703</v>
      </c>
      <c r="H90" s="388" t="s">
        <v>4719</v>
      </c>
      <c r="I90" s="386" t="s">
        <v>1543</v>
      </c>
      <c r="J90" s="386" t="str">
        <f t="array" ref="J90">CONCATENATE(INDEX(I:I,ROW(A90)), " - ", INDEX(E:E,ROW(A90)))</f>
        <v>MG3 - NTS</v>
      </c>
      <c r="K90" s="386" t="s">
        <v>1543</v>
      </c>
      <c r="L90" s="386"/>
      <c r="N90" s="15"/>
    </row>
    <row r="91" spans="1:14" ht="15" customHeight="1" x14ac:dyDescent="0.35">
      <c r="A91" s="384">
        <v>757427</v>
      </c>
      <c r="B91" s="383" t="s">
        <v>4757</v>
      </c>
      <c r="C91" s="385" t="s">
        <v>162</v>
      </c>
      <c r="D91" s="386" t="s">
        <v>130</v>
      </c>
      <c r="E91" s="386" t="str">
        <f t="array" ref="E91">RIGHT(INDEX(D:D,ROW(A91)),3)</f>
        <v>NTS</v>
      </c>
      <c r="F91" s="386" t="str">
        <f t="array" ref="F91">IFERROR(_xlfn.XLOOKUP(Tabela18[[#This Row],[SIGLA]],{"GOM";"NTS";"TAG";"TBG";"TSB"},{"01.717.813/0001-60";"04.992.714/0001-84";"06.248.349/0001-23";"01.891.441/0001-93";"03.146.349/0001-24"}),"")</f>
        <v>04.992.714/0001-84</v>
      </c>
      <c r="G91" s="385" t="s">
        <v>4703</v>
      </c>
      <c r="H91" s="386" t="s">
        <v>4719</v>
      </c>
      <c r="I91" s="386" t="s">
        <v>1543</v>
      </c>
      <c r="J91" s="386" t="str">
        <f t="array" ref="J91">CONCATENATE(INDEX(I:I,ROW(A91)), " - ", INDEX(E:E,ROW(A91)))</f>
        <v>MG3 - NTS</v>
      </c>
      <c r="K91" s="386">
        <v>2510335</v>
      </c>
      <c r="L91" s="386"/>
      <c r="N91" s="15"/>
    </row>
    <row r="92" spans="1:14" ht="15" customHeight="1" x14ac:dyDescent="0.35">
      <c r="A92" s="384">
        <v>757427</v>
      </c>
      <c r="B92" s="387" t="s">
        <v>4758</v>
      </c>
      <c r="C92" s="385" t="s">
        <v>162</v>
      </c>
      <c r="D92" s="386" t="s">
        <v>130</v>
      </c>
      <c r="E92" s="386" t="str">
        <f t="array" ref="E92">RIGHT(INDEX(D:D,ROW(A92)),3)</f>
        <v>NTS</v>
      </c>
      <c r="F92" s="386" t="str">
        <f t="array" ref="F92">IFERROR(_xlfn.XLOOKUP(Tabela18[[#This Row],[SIGLA]],{"GOM";"NTS";"TAG";"TBG";"TSB"},{"01.717.813/0001-60";"04.992.714/0001-84";"06.248.349/0001-23";"01.891.441/0001-93";"03.146.349/0001-24"}),"")</f>
        <v>04.992.714/0001-84</v>
      </c>
      <c r="G92" s="385" t="s">
        <v>4703</v>
      </c>
      <c r="H92" s="388" t="s">
        <v>4719</v>
      </c>
      <c r="I92" s="386" t="s">
        <v>1543</v>
      </c>
      <c r="J92" s="386" t="str">
        <f t="array" ref="J92">CONCATENATE(INDEX(I:I,ROW(A92)), " - ", INDEX(E:E,ROW(A92)))</f>
        <v>MG3 - NTS</v>
      </c>
      <c r="K92" s="386" t="s">
        <v>1543</v>
      </c>
      <c r="L92" s="386"/>
      <c r="N92" s="15"/>
    </row>
    <row r="93" spans="1:14" ht="15" customHeight="1" x14ac:dyDescent="0.35">
      <c r="A93" s="384">
        <v>757428</v>
      </c>
      <c r="B93" s="383" t="s">
        <v>4759</v>
      </c>
      <c r="C93" s="385" t="s">
        <v>162</v>
      </c>
      <c r="D93" s="386" t="s">
        <v>130</v>
      </c>
      <c r="E93" s="386" t="str">
        <f t="array" ref="E93">RIGHT(INDEX(D:D,ROW(A93)),3)</f>
        <v>NTS</v>
      </c>
      <c r="F93" s="386" t="str">
        <f t="array" ref="F93">IFERROR(_xlfn.XLOOKUP(Tabela18[[#This Row],[SIGLA]],{"GOM";"NTS";"TAG";"TBG";"TSB"},{"01.717.813/0001-60";"04.992.714/0001-84";"06.248.349/0001-23";"01.891.441/0001-93";"03.146.349/0001-24"}),"")</f>
        <v>04.992.714/0001-84</v>
      </c>
      <c r="G93" s="385" t="s">
        <v>4703</v>
      </c>
      <c r="H93" s="386" t="s">
        <v>4719</v>
      </c>
      <c r="I93" s="386" t="s">
        <v>1543</v>
      </c>
      <c r="J93" s="386" t="str">
        <f t="array" ref="J93">CONCATENATE(INDEX(I:I,ROW(A93)), " - ", INDEX(E:E,ROW(A93)))</f>
        <v>MG3 - NTS</v>
      </c>
      <c r="K93" s="386">
        <v>2510335</v>
      </c>
      <c r="L93" s="386"/>
      <c r="N93" s="15"/>
    </row>
    <row r="94" spans="1:14" ht="15" customHeight="1" x14ac:dyDescent="0.35">
      <c r="A94" s="384">
        <v>757428</v>
      </c>
      <c r="B94" s="387" t="s">
        <v>4760</v>
      </c>
      <c r="C94" s="385" t="s">
        <v>162</v>
      </c>
      <c r="D94" s="386" t="s">
        <v>130</v>
      </c>
      <c r="E94" s="386" t="str">
        <f t="array" ref="E94">RIGHT(INDEX(D:D,ROW(A94)),3)</f>
        <v>NTS</v>
      </c>
      <c r="F94" s="386" t="str">
        <f t="array" ref="F94">IFERROR(_xlfn.XLOOKUP(Tabela18[[#This Row],[SIGLA]],{"GOM";"NTS";"TAG";"TBG";"TSB"},{"01.717.813/0001-60";"04.992.714/0001-84";"06.248.349/0001-23";"01.891.441/0001-93";"03.146.349/0001-24"}),"")</f>
        <v>04.992.714/0001-84</v>
      </c>
      <c r="G94" s="385" t="s">
        <v>4703</v>
      </c>
      <c r="H94" s="388" t="s">
        <v>4719</v>
      </c>
      <c r="I94" s="386" t="s">
        <v>1543</v>
      </c>
      <c r="J94" s="386" t="str">
        <f t="array" ref="J94">CONCATENATE(INDEX(I:I,ROW(A94)), " - ", INDEX(E:E,ROW(A94)))</f>
        <v>MG3 - NTS</v>
      </c>
      <c r="K94" s="386"/>
      <c r="L94" s="386"/>
      <c r="N94" s="15"/>
    </row>
    <row r="95" spans="1:14" ht="15" customHeight="1" x14ac:dyDescent="0.35">
      <c r="A95" s="384">
        <v>757429</v>
      </c>
      <c r="B95" s="387" t="s">
        <v>4761</v>
      </c>
      <c r="C95" s="385" t="s">
        <v>162</v>
      </c>
      <c r="D95" s="386" t="s">
        <v>130</v>
      </c>
      <c r="E95" s="386" t="str">
        <f t="array" ref="E95">RIGHT(INDEX(D:D,ROW(A95)),3)</f>
        <v>NTS</v>
      </c>
      <c r="F95" s="386" t="str">
        <f t="array" ref="F95">IFERROR(_xlfn.XLOOKUP(Tabela18[[#This Row],[SIGLA]],{"GOM";"NTS";"TAG";"TBG";"TSB"},{"01.717.813/0001-60";"04.992.714/0001-84";"06.248.349/0001-23";"01.891.441/0001-93";"03.146.349/0001-24"}),"")</f>
        <v>04.992.714/0001-84</v>
      </c>
      <c r="G95" s="385" t="s">
        <v>4703</v>
      </c>
      <c r="H95" s="388" t="s">
        <v>4719</v>
      </c>
      <c r="I95" s="386" t="s">
        <v>1543</v>
      </c>
      <c r="J95" s="386" t="str">
        <f t="array" ref="J95">CONCATENATE(INDEX(I:I,ROW(A95)), " - ", INDEX(E:E,ROW(A95)))</f>
        <v>MG3 - NTS</v>
      </c>
      <c r="K95" s="386" t="s">
        <v>1543</v>
      </c>
      <c r="L95" s="386"/>
      <c r="N95" s="15"/>
    </row>
    <row r="96" spans="1:14" ht="15" customHeight="1" x14ac:dyDescent="0.35">
      <c r="A96" s="384">
        <v>757429</v>
      </c>
      <c r="B96" s="383" t="s">
        <v>1752</v>
      </c>
      <c r="C96" s="385" t="s">
        <v>162</v>
      </c>
      <c r="D96" s="386" t="s">
        <v>130</v>
      </c>
      <c r="E96" s="386" t="str">
        <f t="array" ref="E96">RIGHT(INDEX(D:D,ROW(A96)),3)</f>
        <v>NTS</v>
      </c>
      <c r="F96" s="386" t="str">
        <f t="array" ref="F96">IFERROR(_xlfn.XLOOKUP(Tabela18[[#This Row],[SIGLA]],{"GOM";"NTS";"TAG";"TBG";"TSB"},{"01.717.813/0001-60";"04.992.714/0001-84";"06.248.349/0001-23";"01.891.441/0001-93";"03.146.349/0001-24"}),"")</f>
        <v>04.992.714/0001-84</v>
      </c>
      <c r="G96" s="385" t="s">
        <v>4703</v>
      </c>
      <c r="H96" s="386" t="s">
        <v>4719</v>
      </c>
      <c r="I96" s="386" t="s">
        <v>1543</v>
      </c>
      <c r="J96" s="386" t="str">
        <f t="array" ref="J96">CONCATENATE(INDEX(I:I,ROW(A96)), " - ", INDEX(E:E,ROW(A96)))</f>
        <v>MG3 - NTS</v>
      </c>
      <c r="K96" s="386">
        <v>2510335</v>
      </c>
      <c r="L96" s="386"/>
      <c r="N96" s="15"/>
    </row>
    <row r="97" spans="1:14" ht="15" customHeight="1" x14ac:dyDescent="0.35">
      <c r="A97" s="384">
        <v>757495</v>
      </c>
      <c r="B97" s="387" t="s">
        <v>4762</v>
      </c>
      <c r="C97" s="385" t="s">
        <v>162</v>
      </c>
      <c r="D97" s="386" t="s">
        <v>130</v>
      </c>
      <c r="E97" s="386" t="str">
        <f t="array" ref="E97">RIGHT(INDEX(D:D,ROW(A97)),3)</f>
        <v>NTS</v>
      </c>
      <c r="F97" s="386" t="str">
        <f t="array" ref="F97">IFERROR(_xlfn.XLOOKUP(Tabela18[[#This Row],[SIGLA]],{"GOM";"NTS";"TAG";"TBG";"TSB"},{"01.717.813/0001-60";"04.992.714/0001-84";"06.248.349/0001-23";"01.891.441/0001-93";"03.146.349/0001-24"}),"")</f>
        <v>04.992.714/0001-84</v>
      </c>
      <c r="G97" s="385" t="s">
        <v>4703</v>
      </c>
      <c r="H97" s="388" t="s">
        <v>685</v>
      </c>
      <c r="I97" s="386" t="s">
        <v>4503</v>
      </c>
      <c r="J97" s="386" t="str">
        <f t="array" ref="J97">CONCATENATE(INDEX(I:I,ROW(A97)), " - ", INDEX(E:E,ROW(A97)))</f>
        <v>RJ2 - NTS</v>
      </c>
      <c r="K97" s="386">
        <v>2510335</v>
      </c>
      <c r="L97" s="386"/>
      <c r="N97" s="15"/>
    </row>
    <row r="98" spans="1:14" ht="15" customHeight="1" x14ac:dyDescent="0.35">
      <c r="A98" s="384">
        <v>757495</v>
      </c>
      <c r="B98" s="383" t="s">
        <v>1743</v>
      </c>
      <c r="C98" s="385" t="s">
        <v>162</v>
      </c>
      <c r="D98" s="386" t="s">
        <v>130</v>
      </c>
      <c r="E98" s="386" t="str">
        <f t="array" ref="E98">RIGHT(INDEX(D:D,ROW(A98)),3)</f>
        <v>NTS</v>
      </c>
      <c r="F98" s="386" t="str">
        <f t="array" ref="F98">IFERROR(_xlfn.XLOOKUP(Tabela18[[#This Row],[SIGLA]],{"GOM";"NTS";"TAG";"TBG";"TSB"},{"01.717.813/0001-60";"04.992.714/0001-84";"06.248.349/0001-23";"01.891.441/0001-93";"03.146.349/0001-24"}),"")</f>
        <v>04.992.714/0001-84</v>
      </c>
      <c r="G98" s="385" t="s">
        <v>4703</v>
      </c>
      <c r="H98" s="386" t="s">
        <v>685</v>
      </c>
      <c r="I98" s="386" t="s">
        <v>4503</v>
      </c>
      <c r="J98" s="386" t="str">
        <f t="array" ref="J98">CONCATENATE(INDEX(I:I,ROW(A98)), " - ", INDEX(E:E,ROW(A98)))</f>
        <v>RJ2 - NTS</v>
      </c>
      <c r="K98" s="386">
        <v>2510335</v>
      </c>
      <c r="L98" s="386"/>
      <c r="N98" s="15"/>
    </row>
    <row r="99" spans="1:14" ht="15" customHeight="1" x14ac:dyDescent="0.35">
      <c r="A99" s="384">
        <v>757496</v>
      </c>
      <c r="B99" s="387" t="s">
        <v>4763</v>
      </c>
      <c r="C99" s="385" t="s">
        <v>162</v>
      </c>
      <c r="D99" s="386" t="s">
        <v>130</v>
      </c>
      <c r="E99" s="386" t="str">
        <f t="array" ref="E99">RIGHT(INDEX(D:D,ROW(A99)),3)</f>
        <v>NTS</v>
      </c>
      <c r="F99" s="386" t="str">
        <f t="array" ref="F99">IFERROR(_xlfn.XLOOKUP(Tabela18[[#This Row],[SIGLA]],{"GOM";"NTS";"TAG";"TBG";"TSB"},{"01.717.813/0001-60";"04.992.714/0001-84";"06.248.349/0001-23";"01.891.441/0001-93";"03.146.349/0001-24"}),"")</f>
        <v>04.992.714/0001-84</v>
      </c>
      <c r="G99" s="385" t="s">
        <v>4703</v>
      </c>
      <c r="H99" s="388" t="s">
        <v>685</v>
      </c>
      <c r="I99" s="386" t="s">
        <v>1435</v>
      </c>
      <c r="J99" s="386" t="str">
        <f t="array" ref="J99">CONCATENATE(INDEX(I:I,ROW(A99)), " - ", INDEX(E:E,ROW(A99)))</f>
        <v>RJ1 - NTS</v>
      </c>
      <c r="K99" s="386">
        <v>2510335</v>
      </c>
      <c r="L99" s="386"/>
      <c r="N99" s="15"/>
    </row>
    <row r="100" spans="1:14" ht="15" customHeight="1" x14ac:dyDescent="0.35">
      <c r="A100" s="384">
        <v>757496</v>
      </c>
      <c r="B100" s="383" t="s">
        <v>4764</v>
      </c>
      <c r="C100" s="385" t="s">
        <v>162</v>
      </c>
      <c r="D100" s="386" t="s">
        <v>130</v>
      </c>
      <c r="E100" s="386" t="str">
        <f t="array" ref="E100">RIGHT(INDEX(D:D,ROW(A100)),3)</f>
        <v>NTS</v>
      </c>
      <c r="F100" s="386" t="str">
        <f t="array" ref="F100">IFERROR(_xlfn.XLOOKUP(Tabela18[[#This Row],[SIGLA]],{"GOM";"NTS";"TAG";"TBG";"TSB"},{"01.717.813/0001-60";"04.992.714/0001-84";"06.248.349/0001-23";"01.891.441/0001-93";"03.146.349/0001-24"}),"")</f>
        <v>04.992.714/0001-84</v>
      </c>
      <c r="G100" s="385" t="s">
        <v>4703</v>
      </c>
      <c r="H100" s="386" t="s">
        <v>685</v>
      </c>
      <c r="I100" s="386" t="s">
        <v>1435</v>
      </c>
      <c r="J100" s="386" t="str">
        <f t="array" ref="J100">CONCATENATE(INDEX(I:I,ROW(A100)), " - ", INDEX(E:E,ROW(A100)))</f>
        <v>RJ1 - NTS</v>
      </c>
      <c r="K100" s="386">
        <v>2510335</v>
      </c>
      <c r="L100" s="386"/>
      <c r="N100" s="15"/>
    </row>
    <row r="101" spans="1:14" ht="15" customHeight="1" x14ac:dyDescent="0.35">
      <c r="A101" s="384">
        <v>757858</v>
      </c>
      <c r="B101" s="387" t="s">
        <v>4765</v>
      </c>
      <c r="C101" s="385" t="s">
        <v>162</v>
      </c>
      <c r="D101" s="386" t="s">
        <v>130</v>
      </c>
      <c r="E101" s="386" t="str">
        <f t="array" ref="E101">RIGHT(INDEX(D:D,ROW(A101)),3)</f>
        <v>NTS</v>
      </c>
      <c r="F101" s="386" t="str">
        <f t="array" ref="F101">IFERROR(_xlfn.XLOOKUP(Tabela18[[#This Row],[SIGLA]],{"GOM";"NTS";"TAG";"TBG";"TSB"},{"01.717.813/0001-60";"04.992.714/0001-84";"06.248.349/0001-23";"01.891.441/0001-93";"03.146.349/0001-24"}),"")</f>
        <v>04.992.714/0001-84</v>
      </c>
      <c r="G101" s="385" t="s">
        <v>4703</v>
      </c>
      <c r="H101" s="388" t="s">
        <v>685</v>
      </c>
      <c r="I101" s="386" t="s">
        <v>1435</v>
      </c>
      <c r="J101" s="386" t="str">
        <f t="array" ref="J101">CONCATENATE(INDEX(I:I,ROW(A101)), " - ", INDEX(E:E,ROW(A101)))</f>
        <v>RJ1 - NTS</v>
      </c>
      <c r="K101" s="386"/>
      <c r="L101" s="386"/>
      <c r="N101" s="15"/>
    </row>
    <row r="102" spans="1:14" ht="15" customHeight="1" x14ac:dyDescent="0.35">
      <c r="A102" s="384">
        <v>757858</v>
      </c>
      <c r="B102" s="383" t="s">
        <v>4552</v>
      </c>
      <c r="C102" s="385" t="s">
        <v>162</v>
      </c>
      <c r="D102" s="386" t="s">
        <v>130</v>
      </c>
      <c r="E102" s="386" t="str">
        <f t="array" ref="E102">RIGHT(INDEX(D:D,ROW(A102)),3)</f>
        <v>NTS</v>
      </c>
      <c r="F102" s="386" t="str">
        <f t="array" ref="F102">IFERROR(_xlfn.XLOOKUP(Tabela18[[#This Row],[SIGLA]],{"GOM";"NTS";"TAG";"TBG";"TSB"},{"01.717.813/0001-60";"04.992.714/0001-84";"06.248.349/0001-23";"01.891.441/0001-93";"03.146.349/0001-24"}),"")</f>
        <v>04.992.714/0001-84</v>
      </c>
      <c r="G102" s="385" t="s">
        <v>4703</v>
      </c>
      <c r="H102" s="386" t="s">
        <v>685</v>
      </c>
      <c r="I102" s="386" t="s">
        <v>4512</v>
      </c>
      <c r="J102" s="386" t="str">
        <f t="array" ref="J102">CONCATENATE(INDEX(I:I,ROW(A102)), " - ", INDEX(E:E,ROW(A102)))</f>
        <v>Interconexão Cabiúnas - NTS</v>
      </c>
      <c r="K102" s="386">
        <v>2510335</v>
      </c>
      <c r="L102" s="386"/>
      <c r="N102" s="15"/>
    </row>
    <row r="103" spans="1:14" ht="15" customHeight="1" x14ac:dyDescent="0.35">
      <c r="A103" s="384">
        <v>757858</v>
      </c>
      <c r="B103" s="382" t="s">
        <v>1763</v>
      </c>
      <c r="C103" s="385" t="s">
        <v>162</v>
      </c>
      <c r="D103" s="386" t="s">
        <v>130</v>
      </c>
      <c r="E103" s="386" t="str">
        <f t="array" ref="E103">RIGHT(INDEX(D:D,ROW(A103)),3)</f>
        <v>NTS</v>
      </c>
      <c r="F103" s="386" t="str">
        <f t="array" ref="F103">IFERROR(_xlfn.XLOOKUP(Tabela18[[#This Row],[SIGLA]],{"GOM";"NTS";"TAG";"TBG";"TSB"},{"01.717.813/0001-60";"04.992.714/0001-84";"06.248.349/0001-23";"01.891.441/0001-93";"03.146.349/0001-24"}),"")</f>
        <v>04.992.714/0001-84</v>
      </c>
      <c r="G103" s="385" t="s">
        <v>4703</v>
      </c>
      <c r="H103" s="386" t="s">
        <v>685</v>
      </c>
      <c r="I103" s="382" t="s">
        <v>4512</v>
      </c>
      <c r="J103" s="386" t="str">
        <f t="array" ref="J103">CONCATENATE(INDEX(I:I,ROW(A103)), " - ", INDEX(E:E,ROW(A103)))</f>
        <v>Interconexão Cabiúnas - NTS</v>
      </c>
      <c r="K103" s="386"/>
      <c r="L103" s="386"/>
      <c r="N103" s="15"/>
    </row>
    <row r="104" spans="1:14" ht="15" customHeight="1" x14ac:dyDescent="0.35">
      <c r="A104" s="384">
        <v>757860</v>
      </c>
      <c r="B104" s="387" t="s">
        <v>4766</v>
      </c>
      <c r="C104" s="385" t="s">
        <v>162</v>
      </c>
      <c r="D104" s="386" t="s">
        <v>130</v>
      </c>
      <c r="E104" s="386" t="str">
        <f t="array" ref="E104">RIGHT(INDEX(D:D,ROW(A104)),3)</f>
        <v>NTS</v>
      </c>
      <c r="F104" s="386" t="str">
        <f t="array" ref="F104">IFERROR(_xlfn.XLOOKUP(Tabela18[[#This Row],[SIGLA]],{"GOM";"NTS";"TAG";"TBG";"TSB"},{"01.717.813/0001-60";"04.992.714/0001-84";"06.248.349/0001-23";"01.891.441/0001-93";"03.146.349/0001-24"}),"")</f>
        <v>04.992.714/0001-84</v>
      </c>
      <c r="G104" s="385" t="s">
        <v>4703</v>
      </c>
      <c r="H104" s="388" t="s">
        <v>685</v>
      </c>
      <c r="I104" s="386" t="s">
        <v>1435</v>
      </c>
      <c r="J104" s="386" t="str">
        <f t="array" ref="J104">CONCATENATE(INDEX(I:I,ROW(A104)), " - ", INDEX(E:E,ROW(A104)))</f>
        <v>RJ1 - NTS</v>
      </c>
      <c r="K104" s="386">
        <v>2510335</v>
      </c>
      <c r="L104" s="386"/>
      <c r="N104" s="15"/>
    </row>
    <row r="105" spans="1:14" ht="15" customHeight="1" x14ac:dyDescent="0.35">
      <c r="A105" s="384">
        <v>757860</v>
      </c>
      <c r="B105" s="383" t="s">
        <v>1740</v>
      </c>
      <c r="C105" s="385" t="s">
        <v>162</v>
      </c>
      <c r="D105" s="386" t="s">
        <v>130</v>
      </c>
      <c r="E105" s="386" t="str">
        <f t="array" ref="E105">RIGHT(INDEX(D:D,ROW(A105)),3)</f>
        <v>NTS</v>
      </c>
      <c r="F105" s="386" t="str">
        <f t="array" ref="F105">IFERROR(_xlfn.XLOOKUP(Tabela18[[#This Row],[SIGLA]],{"GOM";"NTS";"TAG";"TBG";"TSB"},{"01.717.813/0001-60";"04.992.714/0001-84";"06.248.349/0001-23";"01.891.441/0001-93";"03.146.349/0001-24"}),"")</f>
        <v>04.992.714/0001-84</v>
      </c>
      <c r="G105" s="385" t="s">
        <v>4703</v>
      </c>
      <c r="H105" s="386" t="s">
        <v>685</v>
      </c>
      <c r="I105" s="386" t="s">
        <v>1435</v>
      </c>
      <c r="J105" s="386" t="str">
        <f t="array" ref="J105">CONCATENATE(INDEX(I:I,ROW(A105)), " - ", INDEX(E:E,ROW(A105)))</f>
        <v>RJ1 - NTS</v>
      </c>
      <c r="K105" s="386">
        <v>2510335</v>
      </c>
      <c r="L105" s="386"/>
      <c r="N105" s="15"/>
    </row>
    <row r="106" spans="1:14" ht="15" customHeight="1" x14ac:dyDescent="0.35">
      <c r="A106" s="384">
        <v>757861</v>
      </c>
      <c r="B106" s="387" t="s">
        <v>4767</v>
      </c>
      <c r="C106" s="385" t="s">
        <v>162</v>
      </c>
      <c r="D106" s="386" t="s">
        <v>130</v>
      </c>
      <c r="E106" s="386" t="str">
        <f t="array" ref="E106">RIGHT(INDEX(D:D,ROW(A106)),3)</f>
        <v>NTS</v>
      </c>
      <c r="F106" s="386" t="str">
        <f t="array" ref="F106">IFERROR(_xlfn.XLOOKUP(Tabela18[[#This Row],[SIGLA]],{"GOM";"NTS";"TAG";"TBG";"TSB"},{"01.717.813/0001-60";"04.992.714/0001-84";"06.248.349/0001-23";"01.891.441/0001-93";"03.146.349/0001-24"}),"")</f>
        <v>04.992.714/0001-84</v>
      </c>
      <c r="G106" s="385" t="s">
        <v>4703</v>
      </c>
      <c r="H106" s="388" t="s">
        <v>685</v>
      </c>
      <c r="I106" s="386" t="s">
        <v>1435</v>
      </c>
      <c r="J106" s="386" t="str">
        <f t="array" ref="J106">CONCATENATE(INDEX(I:I,ROW(A106)), " - ", INDEX(E:E,ROW(A106)))</f>
        <v>RJ1 - NTS</v>
      </c>
      <c r="K106" s="386"/>
      <c r="L106" s="386"/>
      <c r="N106" s="15"/>
    </row>
    <row r="107" spans="1:14" ht="15" customHeight="1" x14ac:dyDescent="0.35">
      <c r="A107" s="384">
        <v>757861</v>
      </c>
      <c r="B107" s="383" t="s">
        <v>1739</v>
      </c>
      <c r="C107" s="385" t="s">
        <v>162</v>
      </c>
      <c r="D107" s="386" t="s">
        <v>130</v>
      </c>
      <c r="E107" s="386" t="str">
        <f t="array" ref="E107">RIGHT(INDEX(D:D,ROW(A107)),3)</f>
        <v>NTS</v>
      </c>
      <c r="F107" s="386" t="str">
        <f t="array" ref="F107">IFERROR(_xlfn.XLOOKUP(Tabela18[[#This Row],[SIGLA]],{"GOM";"NTS";"TAG";"TBG";"TSB"},{"01.717.813/0001-60";"04.992.714/0001-84";"06.248.349/0001-23";"01.891.441/0001-93";"03.146.349/0001-24"}),"")</f>
        <v>04.992.714/0001-84</v>
      </c>
      <c r="G107" s="385" t="s">
        <v>4703</v>
      </c>
      <c r="H107" s="386" t="s">
        <v>685</v>
      </c>
      <c r="I107" s="386" t="s">
        <v>1435</v>
      </c>
      <c r="J107" s="386" t="str">
        <f t="array" ref="J107">CONCATENATE(INDEX(I:I,ROW(A107)), " - ", INDEX(E:E,ROW(A107)))</f>
        <v>RJ1 - NTS</v>
      </c>
      <c r="K107" s="386">
        <v>2510335</v>
      </c>
      <c r="L107" s="386"/>
      <c r="N107" s="15"/>
    </row>
    <row r="108" spans="1:14" ht="15" customHeight="1" x14ac:dyDescent="0.35">
      <c r="A108" s="384">
        <v>757862</v>
      </c>
      <c r="B108" s="387" t="s">
        <v>4768</v>
      </c>
      <c r="C108" s="385" t="s">
        <v>162</v>
      </c>
      <c r="D108" s="386" t="s">
        <v>130</v>
      </c>
      <c r="E108" s="386" t="str">
        <f t="array" ref="E108">RIGHT(INDEX(D:D,ROW(A108)),3)</f>
        <v>NTS</v>
      </c>
      <c r="F108" s="386" t="str">
        <f t="array" ref="F108">IFERROR(_xlfn.XLOOKUP(Tabela18[[#This Row],[SIGLA]],{"GOM";"NTS";"TAG";"TBG";"TSB"},{"01.717.813/0001-60";"04.992.714/0001-84";"06.248.349/0001-23";"01.891.441/0001-93";"03.146.349/0001-24"}),"")</f>
        <v>04.992.714/0001-84</v>
      </c>
      <c r="G108" s="385" t="s">
        <v>4703</v>
      </c>
      <c r="H108" s="388" t="s">
        <v>685</v>
      </c>
      <c r="I108" s="386" t="s">
        <v>1435</v>
      </c>
      <c r="J108" s="386" t="str">
        <f t="array" ref="J108">CONCATENATE(INDEX(I:I,ROW(A108)), " - ", INDEX(E:E,ROW(A108)))</f>
        <v>RJ1 - NTS</v>
      </c>
      <c r="K108" s="386">
        <v>2510335</v>
      </c>
      <c r="L108" s="386"/>
      <c r="N108" s="15"/>
    </row>
    <row r="109" spans="1:14" ht="15" customHeight="1" x14ac:dyDescent="0.35">
      <c r="A109" s="384">
        <v>757862</v>
      </c>
      <c r="B109" s="383" t="s">
        <v>4769</v>
      </c>
      <c r="C109" s="385" t="s">
        <v>162</v>
      </c>
      <c r="D109" s="386" t="s">
        <v>130</v>
      </c>
      <c r="E109" s="386" t="str">
        <f t="array" ref="E109">RIGHT(INDEX(D:D,ROW(A109)),3)</f>
        <v>NTS</v>
      </c>
      <c r="F109" s="386" t="str">
        <f t="array" ref="F109">IFERROR(_xlfn.XLOOKUP(Tabela18[[#This Row],[SIGLA]],{"GOM";"NTS";"TAG";"TBG";"TSB"},{"01.717.813/0001-60";"04.992.714/0001-84";"06.248.349/0001-23";"01.891.441/0001-93";"03.146.349/0001-24"}),"")</f>
        <v>04.992.714/0001-84</v>
      </c>
      <c r="G109" s="385" t="s">
        <v>4703</v>
      </c>
      <c r="H109" s="386" t="s">
        <v>685</v>
      </c>
      <c r="I109" s="386" t="s">
        <v>1435</v>
      </c>
      <c r="J109" s="386" t="str">
        <f t="array" ref="J109">CONCATENATE(INDEX(I:I,ROW(A109)), " - ", INDEX(E:E,ROW(A109)))</f>
        <v>RJ1 - NTS</v>
      </c>
      <c r="K109" s="386">
        <v>2510335</v>
      </c>
      <c r="L109" s="386"/>
      <c r="N109" s="15"/>
    </row>
    <row r="110" spans="1:14" ht="15" customHeight="1" x14ac:dyDescent="0.35">
      <c r="A110" s="384">
        <v>758001</v>
      </c>
      <c r="B110" s="387" t="s">
        <v>4770</v>
      </c>
      <c r="C110" s="385" t="s">
        <v>162</v>
      </c>
      <c r="D110" s="386" t="s">
        <v>130</v>
      </c>
      <c r="E110" s="386" t="str">
        <f t="array" ref="E110">RIGHT(INDEX(D:D,ROW(A110)),3)</f>
        <v>NTS</v>
      </c>
      <c r="F110" s="386" t="str">
        <f t="array" ref="F110">IFERROR(_xlfn.XLOOKUP(Tabela18[[#This Row],[SIGLA]],{"GOM";"NTS";"TAG";"TBG";"TSB"},{"01.717.813/0001-60";"04.992.714/0001-84";"06.248.349/0001-23";"01.891.441/0001-93";"03.146.349/0001-24"}),"")</f>
        <v>04.992.714/0001-84</v>
      </c>
      <c r="G110" s="385" t="s">
        <v>4703</v>
      </c>
      <c r="H110" s="388" t="s">
        <v>685</v>
      </c>
      <c r="I110" s="386" t="s">
        <v>1785</v>
      </c>
      <c r="J110" s="386" t="str">
        <f t="array" ref="J110">CONCATENATE(INDEX(I:I,ROW(A110)), " - ", INDEX(E:E,ROW(A110)))</f>
        <v>RJ3 - NTS</v>
      </c>
      <c r="K110" s="386">
        <v>2510335</v>
      </c>
      <c r="L110" s="386"/>
      <c r="N110" s="15"/>
    </row>
    <row r="111" spans="1:14" ht="15" customHeight="1" x14ac:dyDescent="0.35">
      <c r="A111" s="384">
        <v>758001</v>
      </c>
      <c r="B111" s="383" t="s">
        <v>4771</v>
      </c>
      <c r="C111" s="385" t="s">
        <v>162</v>
      </c>
      <c r="D111" s="386" t="s">
        <v>130</v>
      </c>
      <c r="E111" s="386" t="str">
        <f t="array" ref="E111">RIGHT(INDEX(D:D,ROW(A111)),3)</f>
        <v>NTS</v>
      </c>
      <c r="F111" s="386" t="str">
        <f t="array" ref="F111">IFERROR(_xlfn.XLOOKUP(Tabela18[[#This Row],[SIGLA]],{"GOM";"NTS";"TAG";"TBG";"TSB"},{"01.717.813/0001-60";"04.992.714/0001-84";"06.248.349/0001-23";"01.891.441/0001-93";"03.146.349/0001-24"}),"")</f>
        <v>04.992.714/0001-84</v>
      </c>
      <c r="G111" s="385" t="s">
        <v>4703</v>
      </c>
      <c r="H111" s="386" t="s">
        <v>685</v>
      </c>
      <c r="I111" s="386" t="s">
        <v>1785</v>
      </c>
      <c r="J111" s="386" t="str">
        <f t="array" ref="J111">CONCATENATE(INDEX(I:I,ROW(A111)), " - ", INDEX(E:E,ROW(A111)))</f>
        <v>RJ3 - NTS</v>
      </c>
      <c r="K111" s="386">
        <v>2510335</v>
      </c>
      <c r="L111" s="386"/>
      <c r="N111" s="15"/>
    </row>
    <row r="112" spans="1:14" ht="15" customHeight="1" x14ac:dyDescent="0.35">
      <c r="A112" s="384">
        <v>758002</v>
      </c>
      <c r="B112" s="383" t="s">
        <v>4772</v>
      </c>
      <c r="C112" s="385" t="s">
        <v>162</v>
      </c>
      <c r="D112" s="386" t="s">
        <v>130</v>
      </c>
      <c r="E112" s="386" t="str">
        <f t="array" ref="E112">RIGHT(INDEX(D:D,ROW(A112)),3)</f>
        <v>NTS</v>
      </c>
      <c r="F112" s="386" t="str">
        <f t="array" ref="F112">IFERROR(_xlfn.XLOOKUP(Tabela18[[#This Row],[SIGLA]],{"GOM";"NTS";"TAG";"TBG";"TSB"},{"01.717.813/0001-60";"04.992.714/0001-84";"06.248.349/0001-23";"01.891.441/0001-93";"03.146.349/0001-24"}),"")</f>
        <v>04.992.714/0001-84</v>
      </c>
      <c r="G112" s="385" t="s">
        <v>4703</v>
      </c>
      <c r="H112" s="386" t="s">
        <v>4710</v>
      </c>
      <c r="I112" s="386" t="s">
        <v>1823</v>
      </c>
      <c r="J112" s="386" t="str">
        <f t="array" ref="J112">CONCATENATE(INDEX(I:I,ROW(A112)), " - ", INDEX(E:E,ROW(A112)))</f>
        <v>SP3 - NTS</v>
      </c>
      <c r="K112" s="386">
        <v>2510335</v>
      </c>
      <c r="L112" s="386"/>
      <c r="N112" s="15"/>
    </row>
    <row r="113" spans="1:14" ht="15" customHeight="1" x14ac:dyDescent="0.35">
      <c r="A113" s="384">
        <v>758002</v>
      </c>
      <c r="B113" s="387" t="s">
        <v>4773</v>
      </c>
      <c r="C113" s="385" t="s">
        <v>162</v>
      </c>
      <c r="D113" s="386" t="s">
        <v>130</v>
      </c>
      <c r="E113" s="386" t="str">
        <f t="array" ref="E113">RIGHT(INDEX(D:D,ROW(A113)),3)</f>
        <v>NTS</v>
      </c>
      <c r="F113" s="386" t="str">
        <f t="array" ref="F113">IFERROR(_xlfn.XLOOKUP(Tabela18[[#This Row],[SIGLA]],{"GOM";"NTS";"TAG";"TBG";"TSB"},{"01.717.813/0001-60";"04.992.714/0001-84";"06.248.349/0001-23";"01.891.441/0001-93";"03.146.349/0001-24"}),"")</f>
        <v>04.992.714/0001-84</v>
      </c>
      <c r="G113" s="385" t="s">
        <v>4703</v>
      </c>
      <c r="H113" s="391" t="s">
        <v>4710</v>
      </c>
      <c r="I113" s="386" t="s">
        <v>1823</v>
      </c>
      <c r="J113" s="386" t="str">
        <f t="array" ref="J113">CONCATENATE(INDEX(I:I,ROW(A113)), " - ", INDEX(E:E,ROW(A113)))</f>
        <v>SP3 - NTS</v>
      </c>
      <c r="K113" s="386">
        <v>2510335</v>
      </c>
      <c r="L113" s="386"/>
      <c r="N113" s="15"/>
    </row>
    <row r="114" spans="1:14" ht="15" customHeight="1" x14ac:dyDescent="0.35">
      <c r="A114" s="384">
        <v>758003</v>
      </c>
      <c r="B114" s="387" t="s">
        <v>4774</v>
      </c>
      <c r="C114" s="385" t="s">
        <v>162</v>
      </c>
      <c r="D114" s="386" t="s">
        <v>130</v>
      </c>
      <c r="E114" s="386" t="str">
        <f t="array" ref="E114">RIGHT(INDEX(D:D,ROW(A114)),3)</f>
        <v>NTS</v>
      </c>
      <c r="F114" s="386" t="str">
        <f t="array" ref="F114">IFERROR(_xlfn.XLOOKUP(Tabela18[[#This Row],[SIGLA]],{"GOM";"NTS";"TAG";"TBG";"TSB"},{"01.717.813/0001-60";"04.992.714/0001-84";"06.248.349/0001-23";"01.891.441/0001-93";"03.146.349/0001-24"}),"")</f>
        <v>04.992.714/0001-84</v>
      </c>
      <c r="G114" s="385" t="s">
        <v>4703</v>
      </c>
      <c r="H114" s="388" t="s">
        <v>685</v>
      </c>
      <c r="I114" s="386" t="s">
        <v>1785</v>
      </c>
      <c r="J114" s="386" t="str">
        <f t="array" ref="J114">CONCATENATE(INDEX(I:I,ROW(A114)), " - ", INDEX(E:E,ROW(A114)))</f>
        <v>RJ3 - NTS</v>
      </c>
      <c r="K114" s="386">
        <v>2510335</v>
      </c>
      <c r="L114" s="386"/>
      <c r="N114" s="15"/>
    </row>
    <row r="115" spans="1:14" ht="15" customHeight="1" x14ac:dyDescent="0.35">
      <c r="A115" s="384">
        <v>758003</v>
      </c>
      <c r="B115" s="383" t="s">
        <v>4775</v>
      </c>
      <c r="C115" s="385" t="s">
        <v>162</v>
      </c>
      <c r="D115" s="386" t="s">
        <v>130</v>
      </c>
      <c r="E115" s="386" t="str">
        <f t="array" ref="E115">RIGHT(INDEX(D:D,ROW(A115)),3)</f>
        <v>NTS</v>
      </c>
      <c r="F115" s="386" t="str">
        <f t="array" ref="F115">IFERROR(_xlfn.XLOOKUP(Tabela18[[#This Row],[SIGLA]],{"GOM";"NTS";"TAG";"TBG";"TSB"},{"01.717.813/0001-60";"04.992.714/0001-84";"06.248.349/0001-23";"01.891.441/0001-93";"03.146.349/0001-24"}),"")</f>
        <v>04.992.714/0001-84</v>
      </c>
      <c r="G115" s="385" t="s">
        <v>4703</v>
      </c>
      <c r="H115" s="386" t="s">
        <v>685</v>
      </c>
      <c r="I115" s="386" t="s">
        <v>1785</v>
      </c>
      <c r="J115" s="386" t="str">
        <f t="array" ref="J115">CONCATENATE(INDEX(I:I,ROW(A115)), " - ", INDEX(E:E,ROW(A115)))</f>
        <v>RJ3 - NTS</v>
      </c>
      <c r="K115" s="386">
        <v>2510335</v>
      </c>
      <c r="L115" s="386"/>
      <c r="N115" s="15"/>
    </row>
    <row r="116" spans="1:14" ht="15" customHeight="1" x14ac:dyDescent="0.35">
      <c r="A116" s="384">
        <v>758004</v>
      </c>
      <c r="B116" s="383" t="s">
        <v>4776</v>
      </c>
      <c r="C116" s="385" t="s">
        <v>162</v>
      </c>
      <c r="D116" s="386" t="s">
        <v>130</v>
      </c>
      <c r="E116" s="386" t="str">
        <f t="array" ref="E116">RIGHT(INDEX(D:D,ROW(A116)),3)</f>
        <v>NTS</v>
      </c>
      <c r="F116" s="386" t="str">
        <f t="array" ref="F116">IFERROR(_xlfn.XLOOKUP(Tabela18[[#This Row],[SIGLA]],{"GOM";"NTS";"TAG";"TBG";"TSB"},{"01.717.813/0001-60";"04.992.714/0001-84";"06.248.349/0001-23";"01.891.441/0001-93";"03.146.349/0001-24"}),"")</f>
        <v>04.992.714/0001-84</v>
      </c>
      <c r="G116" s="385" t="s">
        <v>4703</v>
      </c>
      <c r="H116" s="386" t="s">
        <v>4710</v>
      </c>
      <c r="I116" s="386" t="s">
        <v>1281</v>
      </c>
      <c r="J116" s="386" t="str">
        <f t="array" ref="J116">CONCATENATE(INDEX(I:I,ROW(A116)), " - ", INDEX(E:E,ROW(A116)))</f>
        <v>SP1 - NTS</v>
      </c>
      <c r="K116" s="386">
        <v>2510335</v>
      </c>
      <c r="L116" s="386"/>
      <c r="N116" s="15"/>
    </row>
    <row r="117" spans="1:14" ht="15" customHeight="1" x14ac:dyDescent="0.35">
      <c r="A117" s="384">
        <v>758004</v>
      </c>
      <c r="B117" s="387" t="s">
        <v>4777</v>
      </c>
      <c r="C117" s="385" t="s">
        <v>162</v>
      </c>
      <c r="D117" s="386" t="s">
        <v>130</v>
      </c>
      <c r="E117" s="386" t="str">
        <f t="array" ref="E117">RIGHT(INDEX(D:D,ROW(A117)),3)</f>
        <v>NTS</v>
      </c>
      <c r="F117" s="386" t="str">
        <f t="array" ref="F117">IFERROR(_xlfn.XLOOKUP(Tabela18[[#This Row],[SIGLA]],{"GOM";"NTS";"TAG";"TBG";"TSB"},{"01.717.813/0001-60";"04.992.714/0001-84";"06.248.349/0001-23";"01.891.441/0001-93";"03.146.349/0001-24"}),"")</f>
        <v>04.992.714/0001-84</v>
      </c>
      <c r="G117" s="385" t="s">
        <v>4703</v>
      </c>
      <c r="H117" s="391" t="s">
        <v>4710</v>
      </c>
      <c r="I117" s="386" t="s">
        <v>1281</v>
      </c>
      <c r="J117" s="386" t="str">
        <f t="array" ref="J117">CONCATENATE(INDEX(I:I,ROW(A117)), " - ", INDEX(E:E,ROW(A117)))</f>
        <v>SP1 - NTS</v>
      </c>
      <c r="K117" s="386">
        <v>2510335</v>
      </c>
      <c r="L117" s="386"/>
      <c r="N117" s="15"/>
    </row>
    <row r="118" spans="1:14" ht="15" customHeight="1" x14ac:dyDescent="0.35">
      <c r="A118" s="384">
        <v>758005</v>
      </c>
      <c r="B118" s="383" t="s">
        <v>4778</v>
      </c>
      <c r="C118" s="385" t="s">
        <v>162</v>
      </c>
      <c r="D118" s="386" t="s">
        <v>130</v>
      </c>
      <c r="E118" s="386" t="str">
        <f t="array" ref="E118">RIGHT(INDEX(D:D,ROW(A118)),3)</f>
        <v>NTS</v>
      </c>
      <c r="F118" s="386" t="str">
        <f t="array" ref="F118">IFERROR(_xlfn.XLOOKUP(Tabela18[[#This Row],[SIGLA]],{"GOM";"NTS";"TAG";"TBG";"TSB"},{"01.717.813/0001-60";"04.992.714/0001-84";"06.248.349/0001-23";"01.891.441/0001-93";"03.146.349/0001-24"}),"")</f>
        <v>04.992.714/0001-84</v>
      </c>
      <c r="G118" s="385" t="s">
        <v>4703</v>
      </c>
      <c r="H118" s="386" t="s">
        <v>4710</v>
      </c>
      <c r="I118" s="386" t="s">
        <v>1281</v>
      </c>
      <c r="J118" s="386" t="str">
        <f t="array" ref="J118">CONCATENATE(INDEX(I:I,ROW(A118)), " - ", INDEX(E:E,ROW(A118)))</f>
        <v>SP1 - NTS</v>
      </c>
      <c r="K118" s="386">
        <v>2510335</v>
      </c>
      <c r="L118" s="386"/>
      <c r="N118" s="15"/>
    </row>
    <row r="119" spans="1:14" ht="15" customHeight="1" x14ac:dyDescent="0.35">
      <c r="A119" s="384">
        <v>758005</v>
      </c>
      <c r="B119" s="387" t="s">
        <v>4779</v>
      </c>
      <c r="C119" s="385" t="s">
        <v>162</v>
      </c>
      <c r="D119" s="386" t="s">
        <v>130</v>
      </c>
      <c r="E119" s="386" t="str">
        <f t="array" ref="E119">RIGHT(INDEX(D:D,ROW(A119)),3)</f>
        <v>NTS</v>
      </c>
      <c r="F119" s="386" t="str">
        <f t="array" ref="F119">IFERROR(_xlfn.XLOOKUP(Tabela18[[#This Row],[SIGLA]],{"GOM";"NTS";"TAG";"TBG";"TSB"},{"01.717.813/0001-60";"04.992.714/0001-84";"06.248.349/0001-23";"01.891.441/0001-93";"03.146.349/0001-24"}),"")</f>
        <v>04.992.714/0001-84</v>
      </c>
      <c r="G119" s="385" t="s">
        <v>4703</v>
      </c>
      <c r="H119" s="391" t="s">
        <v>4710</v>
      </c>
      <c r="I119" s="386" t="s">
        <v>1281</v>
      </c>
      <c r="J119" s="386" t="str">
        <f t="array" ref="J119">CONCATENATE(INDEX(I:I,ROW(A119)), " - ", INDEX(E:E,ROW(A119)))</f>
        <v>SP1 - NTS</v>
      </c>
      <c r="K119" s="386">
        <v>2510335</v>
      </c>
      <c r="L119" s="386"/>
      <c r="N119" s="15"/>
    </row>
    <row r="120" spans="1:14" ht="15" customHeight="1" x14ac:dyDescent="0.35">
      <c r="A120" s="384">
        <v>758006</v>
      </c>
      <c r="B120" s="383" t="s">
        <v>4780</v>
      </c>
      <c r="C120" s="385" t="s">
        <v>162</v>
      </c>
      <c r="D120" s="386" t="s">
        <v>130</v>
      </c>
      <c r="E120" s="386" t="str">
        <f t="array" ref="E120">RIGHT(INDEX(D:D,ROW(A120)),3)</f>
        <v>NTS</v>
      </c>
      <c r="F120" s="386" t="str">
        <f t="array" ref="F120">IFERROR(_xlfn.XLOOKUP(Tabela18[[#This Row],[SIGLA]],{"GOM";"NTS";"TAG";"TBG";"TSB"},{"01.717.813/0001-60";"04.992.714/0001-84";"06.248.349/0001-23";"01.891.441/0001-93";"03.146.349/0001-24"}),"")</f>
        <v>04.992.714/0001-84</v>
      </c>
      <c r="G120" s="385" t="s">
        <v>4703</v>
      </c>
      <c r="H120" s="386" t="s">
        <v>4710</v>
      </c>
      <c r="I120" s="386" t="s">
        <v>1281</v>
      </c>
      <c r="J120" s="386" t="str">
        <f t="array" ref="J120">CONCATENATE(INDEX(I:I,ROW(A120)), " - ", INDEX(E:E,ROW(A120)))</f>
        <v>SP1 - NTS</v>
      </c>
      <c r="K120" s="386">
        <v>2510335</v>
      </c>
      <c r="L120" s="386"/>
      <c r="N120" s="15"/>
    </row>
    <row r="121" spans="1:14" ht="15" customHeight="1" x14ac:dyDescent="0.35">
      <c r="A121" s="384">
        <v>758006</v>
      </c>
      <c r="B121" s="387" t="s">
        <v>4781</v>
      </c>
      <c r="C121" s="385" t="s">
        <v>162</v>
      </c>
      <c r="D121" s="386" t="s">
        <v>130</v>
      </c>
      <c r="E121" s="386" t="str">
        <f t="array" ref="E121">RIGHT(INDEX(D:D,ROW(A121)),3)</f>
        <v>NTS</v>
      </c>
      <c r="F121" s="386" t="str">
        <f t="array" ref="F121">IFERROR(_xlfn.XLOOKUP(Tabela18[[#This Row],[SIGLA]],{"GOM";"NTS";"TAG";"TBG";"TSB"},{"01.717.813/0001-60";"04.992.714/0001-84";"06.248.349/0001-23";"01.891.441/0001-93";"03.146.349/0001-24"}),"")</f>
        <v>04.992.714/0001-84</v>
      </c>
      <c r="G121" s="385" t="s">
        <v>4703</v>
      </c>
      <c r="H121" s="391" t="s">
        <v>4710</v>
      </c>
      <c r="I121" s="386" t="s">
        <v>1281</v>
      </c>
      <c r="J121" s="386" t="str">
        <f t="array" ref="J121">CONCATENATE(INDEX(I:I,ROW(A121)), " - ", INDEX(E:E,ROW(A121)))</f>
        <v>SP1 - NTS</v>
      </c>
      <c r="K121" s="386">
        <v>2510335</v>
      </c>
      <c r="L121" s="386"/>
      <c r="N121" s="15"/>
    </row>
    <row r="122" spans="1:14" ht="15" customHeight="1" x14ac:dyDescent="0.35">
      <c r="A122" s="384">
        <v>758007</v>
      </c>
      <c r="B122" s="387" t="s">
        <v>4782</v>
      </c>
      <c r="C122" s="385" t="s">
        <v>162</v>
      </c>
      <c r="D122" s="386" t="s">
        <v>130</v>
      </c>
      <c r="E122" s="386" t="str">
        <f t="array" ref="E122">RIGHT(INDEX(D:D,ROW(A122)),3)</f>
        <v>NTS</v>
      </c>
      <c r="F122" s="386" t="str">
        <f t="array" ref="F122">IFERROR(_xlfn.XLOOKUP(Tabela18[[#This Row],[SIGLA]],{"GOM";"NTS";"TAG";"TBG";"TSB"},{"01.717.813/0001-60";"04.992.714/0001-84";"06.248.349/0001-23";"01.891.441/0001-93";"03.146.349/0001-24"}),"")</f>
        <v>04.992.714/0001-84</v>
      </c>
      <c r="G122" s="385" t="s">
        <v>4703</v>
      </c>
      <c r="H122" s="391" t="s">
        <v>4710</v>
      </c>
      <c r="I122" s="386" t="s">
        <v>1823</v>
      </c>
      <c r="J122" s="386" t="str">
        <f t="array" ref="J122">CONCATENATE(INDEX(I:I,ROW(A122)), " - ", INDEX(E:E,ROW(A122)))</f>
        <v>SP3 - NTS</v>
      </c>
      <c r="K122" s="386">
        <v>2510335</v>
      </c>
      <c r="L122" s="386"/>
      <c r="N122" s="15"/>
    </row>
    <row r="123" spans="1:14" ht="15" customHeight="1" x14ac:dyDescent="0.35">
      <c r="A123" s="384">
        <v>758007</v>
      </c>
      <c r="B123" s="383" t="s">
        <v>1758</v>
      </c>
      <c r="C123" s="385" t="s">
        <v>162</v>
      </c>
      <c r="D123" s="386" t="s">
        <v>130</v>
      </c>
      <c r="E123" s="386" t="str">
        <f t="array" ref="E123">RIGHT(INDEX(D:D,ROW(A123)),3)</f>
        <v>NTS</v>
      </c>
      <c r="F123" s="386" t="str">
        <f t="array" ref="F123">IFERROR(_xlfn.XLOOKUP(Tabela18[[#This Row],[SIGLA]],{"GOM";"NTS";"TAG";"TBG";"TSB"},{"01.717.813/0001-60";"04.992.714/0001-84";"06.248.349/0001-23";"01.891.441/0001-93";"03.146.349/0001-24"}),"")</f>
        <v>04.992.714/0001-84</v>
      </c>
      <c r="G123" s="385" t="s">
        <v>4703</v>
      </c>
      <c r="H123" s="386" t="s">
        <v>4710</v>
      </c>
      <c r="I123" s="386" t="s">
        <v>1823</v>
      </c>
      <c r="J123" s="386" t="str">
        <f t="array" ref="J123">CONCATENATE(INDEX(I:I,ROW(A123)), " - ", INDEX(E:E,ROW(A123)))</f>
        <v>SP3 - NTS</v>
      </c>
      <c r="K123" s="386">
        <v>2510335</v>
      </c>
      <c r="L123" s="386"/>
      <c r="N123" s="15"/>
    </row>
    <row r="124" spans="1:14" ht="15" customHeight="1" x14ac:dyDescent="0.35">
      <c r="A124" s="384">
        <v>758008</v>
      </c>
      <c r="B124" s="387" t="s">
        <v>4783</v>
      </c>
      <c r="C124" s="385" t="s">
        <v>162</v>
      </c>
      <c r="D124" s="386" t="s">
        <v>130</v>
      </c>
      <c r="E124" s="386" t="str">
        <f t="array" ref="E124">RIGHT(INDEX(D:D,ROW(A124)),3)</f>
        <v>NTS</v>
      </c>
      <c r="F124" s="386" t="str">
        <f t="array" ref="F124">IFERROR(_xlfn.XLOOKUP(Tabela18[[#This Row],[SIGLA]],{"GOM";"NTS";"TAG";"TBG";"TSB"},{"01.717.813/0001-60";"04.992.714/0001-84";"06.248.349/0001-23";"01.891.441/0001-93";"03.146.349/0001-24"}),"")</f>
        <v>04.992.714/0001-84</v>
      </c>
      <c r="G124" s="385" t="s">
        <v>4703</v>
      </c>
      <c r="H124" s="391" t="s">
        <v>4710</v>
      </c>
      <c r="I124" s="386" t="s">
        <v>1278</v>
      </c>
      <c r="J124" s="386" t="str">
        <f t="array" ref="J124">CONCATENATE(INDEX(I:I,ROW(A124)), " - ", INDEX(E:E,ROW(A124)))</f>
        <v>SP2 - NTS</v>
      </c>
      <c r="K124" s="386">
        <v>2510335</v>
      </c>
      <c r="L124" s="386"/>
      <c r="N124" s="15"/>
    </row>
    <row r="125" spans="1:14" ht="15" customHeight="1" x14ac:dyDescent="0.35">
      <c r="A125" s="384">
        <v>758008</v>
      </c>
      <c r="B125" s="383" t="s">
        <v>1757</v>
      </c>
      <c r="C125" s="385" t="s">
        <v>162</v>
      </c>
      <c r="D125" s="386" t="s">
        <v>130</v>
      </c>
      <c r="E125" s="386" t="str">
        <f t="array" ref="E125">RIGHT(INDEX(D:D,ROW(A125)),3)</f>
        <v>NTS</v>
      </c>
      <c r="F125" s="386" t="str">
        <f t="array" ref="F125">IFERROR(_xlfn.XLOOKUP(Tabela18[[#This Row],[SIGLA]],{"GOM";"NTS";"TAG";"TBG";"TSB"},{"01.717.813/0001-60";"04.992.714/0001-84";"06.248.349/0001-23";"01.891.441/0001-93";"03.146.349/0001-24"}),"")</f>
        <v>04.992.714/0001-84</v>
      </c>
      <c r="G125" s="385" t="s">
        <v>4703</v>
      </c>
      <c r="H125" s="386" t="s">
        <v>4710</v>
      </c>
      <c r="I125" s="386" t="s">
        <v>1278</v>
      </c>
      <c r="J125" s="386" t="str">
        <f t="array" ref="J125">CONCATENATE(INDEX(I:I,ROW(A125)), " - ", INDEX(E:E,ROW(A125)))</f>
        <v>SP2 - NTS</v>
      </c>
      <c r="K125" s="386">
        <v>2510335</v>
      </c>
      <c r="L125" s="386"/>
      <c r="N125" s="15"/>
    </row>
    <row r="126" spans="1:14" ht="15" customHeight="1" x14ac:dyDescent="0.35">
      <c r="A126" s="384">
        <v>758009</v>
      </c>
      <c r="B126" s="383" t="s">
        <v>4784</v>
      </c>
      <c r="C126" s="385" t="s">
        <v>162</v>
      </c>
      <c r="D126" s="386" t="s">
        <v>130</v>
      </c>
      <c r="E126" s="386" t="str">
        <f t="array" ref="E126">RIGHT(INDEX(D:D,ROW(A126)),3)</f>
        <v>NTS</v>
      </c>
      <c r="F126" s="386" t="str">
        <f t="array" ref="F126">IFERROR(_xlfn.XLOOKUP(Tabela18[[#This Row],[SIGLA]],{"GOM";"NTS";"TAG";"TBG";"TSB"},{"01.717.813/0001-60";"04.992.714/0001-84";"06.248.349/0001-23";"01.891.441/0001-93";"03.146.349/0001-24"}),"")</f>
        <v>04.992.714/0001-84</v>
      </c>
      <c r="G126" s="385" t="s">
        <v>4703</v>
      </c>
      <c r="H126" s="386" t="s">
        <v>4710</v>
      </c>
      <c r="I126" s="386" t="s">
        <v>1278</v>
      </c>
      <c r="J126" s="386" t="str">
        <f t="array" ref="J126">CONCATENATE(INDEX(I:I,ROW(A126)), " - ", INDEX(E:E,ROW(A126)))</f>
        <v>SP2 - NTS</v>
      </c>
      <c r="K126" s="386">
        <v>2510335</v>
      </c>
      <c r="L126" s="386"/>
      <c r="N126" s="15"/>
    </row>
    <row r="127" spans="1:14" ht="15" customHeight="1" x14ac:dyDescent="0.35">
      <c r="A127" s="384">
        <v>758009</v>
      </c>
      <c r="B127" s="387" t="s">
        <v>4785</v>
      </c>
      <c r="C127" s="385" t="s">
        <v>162</v>
      </c>
      <c r="D127" s="386" t="s">
        <v>130</v>
      </c>
      <c r="E127" s="386" t="str">
        <f t="array" ref="E127">RIGHT(INDEX(D:D,ROW(A127)),3)</f>
        <v>NTS</v>
      </c>
      <c r="F127" s="386" t="str">
        <f t="array" ref="F127">IFERROR(_xlfn.XLOOKUP(Tabela18[[#This Row],[SIGLA]],{"GOM";"NTS";"TAG";"TBG";"TSB"},{"01.717.813/0001-60";"04.992.714/0001-84";"06.248.349/0001-23";"01.891.441/0001-93";"03.146.349/0001-24"}),"")</f>
        <v>04.992.714/0001-84</v>
      </c>
      <c r="G127" s="385" t="s">
        <v>4703</v>
      </c>
      <c r="H127" s="391" t="s">
        <v>4710</v>
      </c>
      <c r="I127" s="386" t="s">
        <v>1278</v>
      </c>
      <c r="J127" s="386" t="str">
        <f t="array" ref="J127">CONCATENATE(INDEX(I:I,ROW(A127)), " - ", INDEX(E:E,ROW(A127)))</f>
        <v>SP2 - NTS</v>
      </c>
      <c r="K127" s="386">
        <v>2510335</v>
      </c>
      <c r="L127" s="386"/>
      <c r="N127" s="15"/>
    </row>
    <row r="128" spans="1:14" ht="15" customHeight="1" x14ac:dyDescent="0.35">
      <c r="A128" s="384">
        <v>758010</v>
      </c>
      <c r="B128" s="383" t="s">
        <v>4786</v>
      </c>
      <c r="C128" s="385" t="s">
        <v>162</v>
      </c>
      <c r="D128" s="386" t="s">
        <v>130</v>
      </c>
      <c r="E128" s="386" t="str">
        <f t="array" ref="E128">RIGHT(INDEX(D:D,ROW(A128)),3)</f>
        <v>NTS</v>
      </c>
      <c r="F128" s="386" t="str">
        <f t="array" ref="F128">IFERROR(_xlfn.XLOOKUP(Tabela18[[#This Row],[SIGLA]],{"GOM";"NTS";"TAG";"TBG";"TSB"},{"01.717.813/0001-60";"04.992.714/0001-84";"06.248.349/0001-23";"01.891.441/0001-93";"03.146.349/0001-24"}),"")</f>
        <v>04.992.714/0001-84</v>
      </c>
      <c r="G128" s="385" t="s">
        <v>4703</v>
      </c>
      <c r="H128" s="386" t="s">
        <v>4710</v>
      </c>
      <c r="I128" s="386" t="s">
        <v>1823</v>
      </c>
      <c r="J128" s="386" t="str">
        <f t="array" ref="J128">CONCATENATE(INDEX(I:I,ROW(A128)), " - ", INDEX(E:E,ROW(A128)))</f>
        <v>SP3 - NTS</v>
      </c>
      <c r="K128" s="386">
        <v>2510335</v>
      </c>
      <c r="L128" s="386"/>
      <c r="N128" s="15"/>
    </row>
    <row r="129" spans="1:14" ht="15" customHeight="1" x14ac:dyDescent="0.35">
      <c r="A129" s="384">
        <v>758010</v>
      </c>
      <c r="B129" s="387" t="s">
        <v>4787</v>
      </c>
      <c r="C129" s="385" t="s">
        <v>162</v>
      </c>
      <c r="D129" s="386" t="s">
        <v>130</v>
      </c>
      <c r="E129" s="386" t="str">
        <f t="array" ref="E129">RIGHT(INDEX(D:D,ROW(A129)),3)</f>
        <v>NTS</v>
      </c>
      <c r="F129" s="386" t="str">
        <f t="array" ref="F129">IFERROR(_xlfn.XLOOKUP(Tabela18[[#This Row],[SIGLA]],{"GOM";"NTS";"TAG";"TBG";"TSB"},{"01.717.813/0001-60";"04.992.714/0001-84";"06.248.349/0001-23";"01.891.441/0001-93";"03.146.349/0001-24"}),"")</f>
        <v>04.992.714/0001-84</v>
      </c>
      <c r="G129" s="385" t="s">
        <v>4703</v>
      </c>
      <c r="H129" s="391" t="s">
        <v>4710</v>
      </c>
      <c r="I129" s="386" t="s">
        <v>1823</v>
      </c>
      <c r="J129" s="386" t="str">
        <f t="array" ref="J129">CONCATENATE(INDEX(I:I,ROW(A129)), " - ", INDEX(E:E,ROW(A129)))</f>
        <v>SP3 - NTS</v>
      </c>
      <c r="K129" s="386">
        <v>2510335</v>
      </c>
      <c r="L129" s="386"/>
      <c r="N129" s="15"/>
    </row>
    <row r="130" spans="1:14" ht="15" customHeight="1" x14ac:dyDescent="0.35">
      <c r="A130" s="384">
        <v>758011</v>
      </c>
      <c r="B130" s="383" t="s">
        <v>4788</v>
      </c>
      <c r="C130" s="385" t="s">
        <v>162</v>
      </c>
      <c r="D130" s="386" t="s">
        <v>130</v>
      </c>
      <c r="E130" s="386" t="str">
        <f t="array" ref="E130">RIGHT(INDEX(D:D,ROW(A130)),3)</f>
        <v>NTS</v>
      </c>
      <c r="F130" s="386" t="str">
        <f t="array" ref="F130">IFERROR(_xlfn.XLOOKUP(Tabela18[[#This Row],[SIGLA]],{"GOM";"NTS";"TAG";"TBG";"TSB"},{"01.717.813/0001-60";"04.992.714/0001-84";"06.248.349/0001-23";"01.891.441/0001-93";"03.146.349/0001-24"}),"")</f>
        <v>04.992.714/0001-84</v>
      </c>
      <c r="G130" s="385" t="s">
        <v>4703</v>
      </c>
      <c r="H130" s="386" t="s">
        <v>4710</v>
      </c>
      <c r="I130" s="386" t="s">
        <v>1278</v>
      </c>
      <c r="J130" s="386" t="str">
        <f t="array" ref="J130">CONCATENATE(INDEX(I:I,ROW(A130)), " - ", INDEX(E:E,ROW(A130)))</f>
        <v>SP2 - NTS</v>
      </c>
      <c r="K130" s="386">
        <v>2510335</v>
      </c>
      <c r="L130" s="386"/>
      <c r="N130" s="15"/>
    </row>
    <row r="131" spans="1:14" ht="15" customHeight="1" x14ac:dyDescent="0.35">
      <c r="A131" s="384">
        <v>758011</v>
      </c>
      <c r="B131" s="387" t="s">
        <v>4789</v>
      </c>
      <c r="C131" s="385" t="s">
        <v>162</v>
      </c>
      <c r="D131" s="386" t="s">
        <v>130</v>
      </c>
      <c r="E131" s="386" t="str">
        <f t="array" ref="E131">RIGHT(INDEX(D:D,ROW(A131)),3)</f>
        <v>NTS</v>
      </c>
      <c r="F131" s="386" t="str">
        <f t="array" ref="F131">IFERROR(_xlfn.XLOOKUP(Tabela18[[#This Row],[SIGLA]],{"GOM";"NTS";"TAG";"TBG";"TSB"},{"01.717.813/0001-60";"04.992.714/0001-84";"06.248.349/0001-23";"01.891.441/0001-93";"03.146.349/0001-24"}),"")</f>
        <v>04.992.714/0001-84</v>
      </c>
      <c r="G131" s="385" t="s">
        <v>4703</v>
      </c>
      <c r="H131" s="391" t="s">
        <v>4710</v>
      </c>
      <c r="I131" s="386" t="s">
        <v>1278</v>
      </c>
      <c r="J131" s="386" t="str">
        <f t="array" ref="J131">CONCATENATE(INDEX(I:I,ROW(A131)), " - ", INDEX(E:E,ROW(A131)))</f>
        <v>SP2 - NTS</v>
      </c>
      <c r="K131" s="386">
        <v>2510335</v>
      </c>
      <c r="L131" s="386"/>
      <c r="N131" s="15"/>
    </row>
    <row r="132" spans="1:14" ht="15" customHeight="1" x14ac:dyDescent="0.35">
      <c r="A132" s="384">
        <v>758307</v>
      </c>
      <c r="B132" s="383" t="s">
        <v>4790</v>
      </c>
      <c r="C132" s="385" t="s">
        <v>162</v>
      </c>
      <c r="D132" s="386" t="s">
        <v>130</v>
      </c>
      <c r="E132" s="386" t="str">
        <f t="array" ref="E132">RIGHT(INDEX(D:D,ROW(A132)),3)</f>
        <v>NTS</v>
      </c>
      <c r="F132" s="386" t="str">
        <f t="array" ref="F132">IFERROR(_xlfn.XLOOKUP(Tabela18[[#This Row],[SIGLA]],{"GOM";"NTS";"TAG";"TBG";"TSB"},{"01.717.813/0001-60";"04.992.714/0001-84";"06.248.349/0001-23";"01.891.441/0001-93";"03.146.349/0001-24"}),"")</f>
        <v>04.992.714/0001-84</v>
      </c>
      <c r="G132" s="385" t="s">
        <v>4703</v>
      </c>
      <c r="H132" s="386" t="s">
        <v>4710</v>
      </c>
      <c r="I132" s="386" t="s">
        <v>1823</v>
      </c>
      <c r="J132" s="386" t="str">
        <f t="array" ref="J132">CONCATENATE(INDEX(I:I,ROW(A132)), " - ", INDEX(E:E,ROW(A132)))</f>
        <v>SP3 - NTS</v>
      </c>
      <c r="K132" s="386">
        <v>2510335</v>
      </c>
      <c r="L132" s="386"/>
      <c r="N132" s="15"/>
    </row>
    <row r="133" spans="1:14" ht="15" customHeight="1" x14ac:dyDescent="0.35">
      <c r="A133" s="384">
        <v>758307</v>
      </c>
      <c r="B133" s="387" t="s">
        <v>4791</v>
      </c>
      <c r="C133" s="385" t="s">
        <v>162</v>
      </c>
      <c r="D133" s="386" t="s">
        <v>130</v>
      </c>
      <c r="E133" s="386" t="str">
        <f t="array" ref="E133">RIGHT(INDEX(D:D,ROW(A133)),3)</f>
        <v>NTS</v>
      </c>
      <c r="F133" s="386" t="str">
        <f t="array" ref="F133">IFERROR(_xlfn.XLOOKUP(Tabela18[[#This Row],[SIGLA]],{"GOM";"NTS";"TAG";"TBG";"TSB"},{"01.717.813/0001-60";"04.992.714/0001-84";"06.248.349/0001-23";"01.891.441/0001-93";"03.146.349/0001-24"}),"")</f>
        <v>04.992.714/0001-84</v>
      </c>
      <c r="G133" s="385" t="s">
        <v>4703</v>
      </c>
      <c r="H133" s="391" t="s">
        <v>4710</v>
      </c>
      <c r="I133" s="386" t="s">
        <v>1823</v>
      </c>
      <c r="J133" s="386" t="str">
        <f t="array" ref="J133">CONCATENATE(INDEX(I:I,ROW(A133)), " - ", INDEX(E:E,ROW(A133)))</f>
        <v>SP3 - NTS</v>
      </c>
      <c r="K133" s="386">
        <v>2510335</v>
      </c>
      <c r="L133" s="386"/>
      <c r="N133" s="15"/>
    </row>
    <row r="134" spans="1:14" ht="15" customHeight="1" x14ac:dyDescent="0.35">
      <c r="A134" s="384">
        <v>758317</v>
      </c>
      <c r="B134" s="383" t="s">
        <v>1761</v>
      </c>
      <c r="C134" s="385" t="s">
        <v>162</v>
      </c>
      <c r="D134" s="386" t="s">
        <v>130</v>
      </c>
      <c r="E134" s="386" t="str">
        <f t="array" ref="E134">RIGHT(INDEX(D:D,ROW(A134)),3)</f>
        <v>NTS</v>
      </c>
      <c r="F134" s="386" t="str">
        <f t="array" ref="F134">IFERROR(_xlfn.XLOOKUP(Tabela18[[#This Row],[SIGLA]],{"GOM";"NTS";"TAG";"TBG";"TSB"},{"01.717.813/0001-60";"04.992.714/0001-84";"06.248.349/0001-23";"01.891.441/0001-93";"03.146.349/0001-24"}),"")</f>
        <v>04.992.714/0001-84</v>
      </c>
      <c r="G134" s="385" t="s">
        <v>4703</v>
      </c>
      <c r="H134" s="386" t="s">
        <v>4710</v>
      </c>
      <c r="I134" s="386" t="s">
        <v>1298</v>
      </c>
      <c r="J134" s="386" t="str">
        <f t="array" ref="J134">CONCATENATE(INDEX(I:I,ROW(A134)), " - ", INDEX(E:E,ROW(A134)))</f>
        <v>SP4 - NTS</v>
      </c>
      <c r="K134" s="386">
        <v>2510335</v>
      </c>
      <c r="L134" s="386"/>
      <c r="N134" s="15"/>
    </row>
    <row r="135" spans="1:14" ht="15" customHeight="1" x14ac:dyDescent="0.35">
      <c r="A135" s="384">
        <v>758317</v>
      </c>
      <c r="B135" s="387" t="s">
        <v>4792</v>
      </c>
      <c r="C135" s="385" t="s">
        <v>162</v>
      </c>
      <c r="D135" s="386" t="s">
        <v>130</v>
      </c>
      <c r="E135" s="386" t="str">
        <f t="array" ref="E135">RIGHT(INDEX(D:D,ROW(A135)),3)</f>
        <v>NTS</v>
      </c>
      <c r="F135" s="386" t="str">
        <f t="array" ref="F135">IFERROR(_xlfn.XLOOKUP(Tabela18[[#This Row],[SIGLA]],{"GOM";"NTS";"TAG";"TBG";"TSB"},{"01.717.813/0001-60";"04.992.714/0001-84";"06.248.349/0001-23";"01.891.441/0001-93";"03.146.349/0001-24"}),"")</f>
        <v>04.992.714/0001-84</v>
      </c>
      <c r="G135" s="385" t="s">
        <v>4703</v>
      </c>
      <c r="H135" s="391" t="s">
        <v>4710</v>
      </c>
      <c r="I135" s="386" t="s">
        <v>1298</v>
      </c>
      <c r="J135" s="386" t="str">
        <f t="array" ref="J135">CONCATENATE(INDEX(I:I,ROW(A135)), " - ", INDEX(E:E,ROW(A135)))</f>
        <v>SP4 - NTS</v>
      </c>
      <c r="K135" s="386">
        <v>2510335</v>
      </c>
      <c r="L135" s="386"/>
      <c r="N135" s="15"/>
    </row>
    <row r="136" spans="1:14" ht="15" customHeight="1" x14ac:dyDescent="0.35">
      <c r="A136" s="384">
        <v>758318</v>
      </c>
      <c r="B136" s="387" t="s">
        <v>4793</v>
      </c>
      <c r="C136" s="385" t="s">
        <v>162</v>
      </c>
      <c r="D136" s="386" t="s">
        <v>130</v>
      </c>
      <c r="E136" s="386" t="str">
        <f t="array" ref="E136">RIGHT(INDEX(D:D,ROW(A136)),3)</f>
        <v>NTS</v>
      </c>
      <c r="F136" s="386" t="str">
        <f t="array" ref="F136">IFERROR(_xlfn.XLOOKUP(Tabela18[[#This Row],[SIGLA]],{"GOM";"NTS";"TAG";"TBG";"TSB"},{"01.717.813/0001-60";"04.992.714/0001-84";"06.248.349/0001-23";"01.891.441/0001-93";"03.146.349/0001-24"}),"")</f>
        <v>04.992.714/0001-84</v>
      </c>
      <c r="G136" s="385" t="s">
        <v>4703</v>
      </c>
      <c r="H136" s="391" t="s">
        <v>4710</v>
      </c>
      <c r="I136" s="386" t="s">
        <v>1298</v>
      </c>
      <c r="J136" s="386" t="str">
        <f t="array" ref="J136">CONCATENATE(INDEX(I:I,ROW(A136)), " - ", INDEX(E:E,ROW(A136)))</f>
        <v>SP4 - NTS</v>
      </c>
      <c r="K136" s="386">
        <v>2510335</v>
      </c>
      <c r="L136" s="386"/>
      <c r="N136" s="15"/>
    </row>
    <row r="137" spans="1:14" ht="15" customHeight="1" x14ac:dyDescent="0.35">
      <c r="A137" s="384">
        <v>758318</v>
      </c>
      <c r="B137" s="383" t="s">
        <v>1762</v>
      </c>
      <c r="C137" s="385" t="s">
        <v>162</v>
      </c>
      <c r="D137" s="386" t="s">
        <v>130</v>
      </c>
      <c r="E137" s="386" t="str">
        <f t="array" ref="E137">RIGHT(INDEX(D:D,ROW(A137)),3)</f>
        <v>NTS</v>
      </c>
      <c r="F137" s="386" t="str">
        <f t="array" ref="F137">IFERROR(_xlfn.XLOOKUP(Tabela18[[#This Row],[SIGLA]],{"GOM";"NTS";"TAG";"TBG";"TSB"},{"01.717.813/0001-60";"04.992.714/0001-84";"06.248.349/0001-23";"01.891.441/0001-93";"03.146.349/0001-24"}),"")</f>
        <v>04.992.714/0001-84</v>
      </c>
      <c r="G137" s="385" t="s">
        <v>4703</v>
      </c>
      <c r="H137" s="386" t="s">
        <v>4710</v>
      </c>
      <c r="I137" s="386" t="s">
        <v>1298</v>
      </c>
      <c r="J137" s="386" t="str">
        <f t="array" ref="J137">CONCATENATE(INDEX(I:I,ROW(A137)), " - ", INDEX(E:E,ROW(A137)))</f>
        <v>SP4 - NTS</v>
      </c>
      <c r="K137" s="386">
        <v>2510335</v>
      </c>
      <c r="L137" s="386"/>
      <c r="N137" s="15"/>
    </row>
    <row r="138" spans="1:14" ht="15" customHeight="1" x14ac:dyDescent="0.35">
      <c r="A138" s="384">
        <v>758342</v>
      </c>
      <c r="B138" s="383" t="s">
        <v>4794</v>
      </c>
      <c r="C138" s="385" t="s">
        <v>162</v>
      </c>
      <c r="D138" s="386" t="s">
        <v>130</v>
      </c>
      <c r="E138" s="386" t="str">
        <f t="array" ref="E138">RIGHT(INDEX(D:D,ROW(A138)),3)</f>
        <v>NTS</v>
      </c>
      <c r="F138" s="386" t="str">
        <f t="array" ref="F138">IFERROR(_xlfn.XLOOKUP(Tabela18[[#This Row],[SIGLA]],{"GOM";"NTS";"TAG";"TBG";"TSB"},{"01.717.813/0001-60";"04.992.714/0001-84";"06.248.349/0001-23";"01.891.441/0001-93";"03.146.349/0001-24"}),"")</f>
        <v>04.992.714/0001-84</v>
      </c>
      <c r="G138" s="385" t="s">
        <v>4703</v>
      </c>
      <c r="H138" s="386" t="s">
        <v>4710</v>
      </c>
      <c r="I138" s="386" t="s">
        <v>1823</v>
      </c>
      <c r="J138" s="386" t="str">
        <f t="array" ref="J138">CONCATENATE(INDEX(I:I,ROW(A138)), " - ", INDEX(E:E,ROW(A138)))</f>
        <v>SP3 - NTS</v>
      </c>
      <c r="K138" s="386">
        <v>2510335</v>
      </c>
      <c r="L138" s="386"/>
      <c r="N138" s="15"/>
    </row>
    <row r="139" spans="1:14" ht="15" customHeight="1" x14ac:dyDescent="0.35">
      <c r="A139" s="384">
        <v>758342</v>
      </c>
      <c r="B139" s="387" t="s">
        <v>4795</v>
      </c>
      <c r="C139" s="385" t="s">
        <v>162</v>
      </c>
      <c r="D139" s="386" t="s">
        <v>130</v>
      </c>
      <c r="E139" s="386" t="str">
        <f t="array" ref="E139">RIGHT(INDEX(D:D,ROW(A139)),3)</f>
        <v>NTS</v>
      </c>
      <c r="F139" s="386" t="str">
        <f t="array" ref="F139">IFERROR(_xlfn.XLOOKUP(Tabela18[[#This Row],[SIGLA]],{"GOM";"NTS";"TAG";"TBG";"TSB"},{"01.717.813/0001-60";"04.992.714/0001-84";"06.248.349/0001-23";"01.891.441/0001-93";"03.146.349/0001-24"}),"")</f>
        <v>04.992.714/0001-84</v>
      </c>
      <c r="G139" s="385" t="s">
        <v>4703</v>
      </c>
      <c r="H139" s="391" t="s">
        <v>4710</v>
      </c>
      <c r="I139" s="386" t="s">
        <v>1823</v>
      </c>
      <c r="J139" s="386" t="str">
        <f t="array" ref="J139">CONCATENATE(INDEX(I:I,ROW(A139)), " - ", INDEX(E:E,ROW(A139)))</f>
        <v>SP3 - NTS</v>
      </c>
      <c r="K139" s="386">
        <v>2510335</v>
      </c>
      <c r="L139" s="386"/>
      <c r="N139" s="15"/>
    </row>
    <row r="140" spans="1:14" ht="15" customHeight="1" x14ac:dyDescent="0.35">
      <c r="A140" s="384">
        <v>817352</v>
      </c>
      <c r="B140" s="382" t="s">
        <v>1447</v>
      </c>
      <c r="C140" s="385" t="s">
        <v>162</v>
      </c>
      <c r="D140" s="386" t="s">
        <v>130</v>
      </c>
      <c r="E140" s="386" t="str">
        <f t="array" ref="E140">RIGHT(INDEX(D:D,ROW(A140)),3)</f>
        <v>NTS</v>
      </c>
      <c r="F140" s="386" t="str">
        <f t="array" ref="F140">IFERROR(_xlfn.XLOOKUP(Tabela18[[#This Row],[SIGLA]],{"GOM";"NTS";"TAG";"TBG";"TSB"},{"01.717.813/0001-60";"04.992.714/0001-84";"06.248.349/0001-23";"01.891.441/0001-93";"03.146.349/0001-24"}),"")</f>
        <v>04.992.714/0001-84</v>
      </c>
      <c r="G140" s="385" t="s">
        <v>4703</v>
      </c>
      <c r="H140" s="386" t="s">
        <v>4710</v>
      </c>
      <c r="I140" s="382" t="s">
        <v>4511</v>
      </c>
      <c r="J140" s="386" t="str">
        <f t="array" ref="J140">CONCATENATE(INDEX(I:I,ROW(A140)), " - ", INDEX(E:E,ROW(A140)))</f>
        <v>Interconexão REPLAN - NTS</v>
      </c>
      <c r="K140" s="386"/>
      <c r="L140" s="386"/>
      <c r="N140" s="15"/>
    </row>
    <row r="141" spans="1:14" ht="15" customHeight="1" x14ac:dyDescent="0.35">
      <c r="A141" s="384">
        <v>817735</v>
      </c>
      <c r="B141" s="387" t="s">
        <v>4796</v>
      </c>
      <c r="C141" s="385" t="s">
        <v>162</v>
      </c>
      <c r="D141" s="386" t="s">
        <v>130</v>
      </c>
      <c r="E141" s="386" t="str">
        <f t="array" ref="E141">RIGHT(INDEX(D:D,ROW(A141)),3)</f>
        <v>NTS</v>
      </c>
      <c r="F141" s="386" t="str">
        <f t="array" ref="F141">IFERROR(_xlfn.XLOOKUP(Tabela18[[#This Row],[SIGLA]],{"GOM";"NTS";"TAG";"TBG";"TSB"},{"01.717.813/0001-60";"04.992.714/0001-84";"06.248.349/0001-23";"01.891.441/0001-93";"03.146.349/0001-24"}),"")</f>
        <v>04.992.714/0001-84</v>
      </c>
      <c r="G141" s="385" t="s">
        <v>4703</v>
      </c>
      <c r="H141" s="391" t="s">
        <v>4710</v>
      </c>
      <c r="I141" s="386" t="s">
        <v>1298</v>
      </c>
      <c r="J141" s="386" t="str">
        <f t="array" ref="J141">CONCATENATE(INDEX(I:I,ROW(A141)), " - ", INDEX(E:E,ROW(A141)))</f>
        <v>SP4 - NTS</v>
      </c>
      <c r="K141" s="386">
        <v>2510335</v>
      </c>
      <c r="L141" s="386"/>
      <c r="N141" s="15"/>
    </row>
    <row r="142" spans="1:14" ht="15" customHeight="1" x14ac:dyDescent="0.35">
      <c r="A142" s="384">
        <v>817735</v>
      </c>
      <c r="B142" s="383" t="s">
        <v>1760</v>
      </c>
      <c r="C142" s="385" t="s">
        <v>162</v>
      </c>
      <c r="D142" s="386" t="s">
        <v>130</v>
      </c>
      <c r="E142" s="386" t="str">
        <f t="array" ref="E142">RIGHT(INDEX(D:D,ROW(A142)),3)</f>
        <v>NTS</v>
      </c>
      <c r="F142" s="386" t="str">
        <f t="array" ref="F142">IFERROR(_xlfn.XLOOKUP(Tabela18[[#This Row],[SIGLA]],{"GOM";"NTS";"TAG";"TBG";"TSB"},{"01.717.813/0001-60";"04.992.714/0001-84";"06.248.349/0001-23";"01.891.441/0001-93";"03.146.349/0001-24"}),"")</f>
        <v>04.992.714/0001-84</v>
      </c>
      <c r="G142" s="385" t="s">
        <v>4703</v>
      </c>
      <c r="H142" s="386" t="s">
        <v>4710</v>
      </c>
      <c r="I142" s="386" t="s">
        <v>1298</v>
      </c>
      <c r="J142" s="386" t="str">
        <f t="array" ref="J142">CONCATENATE(INDEX(I:I,ROW(A142)), " - ", INDEX(E:E,ROW(A142)))</f>
        <v>SP4 - NTS</v>
      </c>
      <c r="K142" s="386">
        <v>2510335</v>
      </c>
      <c r="L142" s="386"/>
      <c r="N142" s="15"/>
    </row>
    <row r="143" spans="1:14" ht="15" customHeight="1" x14ac:dyDescent="0.35">
      <c r="A143" s="384">
        <v>283467</v>
      </c>
      <c r="B143" s="383" t="s">
        <v>1754</v>
      </c>
      <c r="C143" s="385" t="s">
        <v>162</v>
      </c>
      <c r="D143" s="386" t="s">
        <v>130</v>
      </c>
      <c r="E143" s="386" t="str">
        <f t="array" ref="E143">RIGHT(INDEX(D:D,ROW(A143)),3)</f>
        <v>NTS</v>
      </c>
      <c r="F143" s="386" t="str">
        <f t="array" ref="F143">IFERROR(_xlfn.XLOOKUP(Tabela18[[#This Row],[SIGLA]],{"GOM";"NTS";"TAG";"TBG";"TSB"},{"01.717.813/0001-60";"04.992.714/0001-84";"06.248.349/0001-23";"01.891.441/0001-93";"03.146.349/0001-24"}),"")</f>
        <v>04.992.714/0001-84</v>
      </c>
      <c r="G143" s="385" t="s">
        <v>4703</v>
      </c>
      <c r="H143" s="386" t="s">
        <v>4719</v>
      </c>
      <c r="I143" s="386" t="s">
        <v>4506</v>
      </c>
      <c r="J143" s="386" t="str">
        <f t="array" ref="J143">CONCATENATE(INDEX(I:I,ROW(A143)), " - ", INDEX(E:E,ROW(A143)))</f>
        <v>MG4 - NTS</v>
      </c>
      <c r="K143" s="386">
        <v>2510335</v>
      </c>
      <c r="L143" s="386"/>
      <c r="N143" s="15"/>
    </row>
    <row r="144" spans="1:14" ht="15" customHeight="1" x14ac:dyDescent="0.35">
      <c r="A144" s="384">
        <v>756434</v>
      </c>
      <c r="B144" s="383" t="s">
        <v>1807</v>
      </c>
      <c r="C144" s="385" t="s">
        <v>169</v>
      </c>
      <c r="D144" s="386" t="s">
        <v>132</v>
      </c>
      <c r="E144" s="386" t="str">
        <f t="array" ref="E144">RIGHT(INDEX(D:D,ROW(A144)),3)</f>
        <v>TAG</v>
      </c>
      <c r="F144" s="386" t="str">
        <f t="array" ref="F144">IFERROR(_xlfn.XLOOKUP(Tabela18[[#This Row],[SIGLA]],{"GOM";"NTS";"TAG";"TBG";"TSB"},{"01.717.813/0001-60";"04.992.714/0001-84";"06.248.349/0001-23";"01.891.441/0001-93";"03.146.349/0001-24"}),"")</f>
        <v>06.248.349/0001-23</v>
      </c>
      <c r="G144" s="385" t="s">
        <v>4703</v>
      </c>
      <c r="H144" s="386" t="s">
        <v>4797</v>
      </c>
      <c r="I144" s="386" t="s">
        <v>169</v>
      </c>
      <c r="J144" s="386" t="str">
        <f t="array" ref="J144">CONCATENATE(INDEX(I:I,ROW(A144)), " - ", INDEX(E:E,ROW(A144)))</f>
        <v>Entrada - TAG</v>
      </c>
      <c r="K144" s="386">
        <v>1840213</v>
      </c>
      <c r="L144" s="386"/>
      <c r="N144" s="15"/>
    </row>
    <row r="145" spans="1:14" ht="15" customHeight="1" x14ac:dyDescent="0.35">
      <c r="A145" s="384">
        <v>305299</v>
      </c>
      <c r="B145" s="387" t="s">
        <v>4610</v>
      </c>
      <c r="C145" s="385" t="s">
        <v>169</v>
      </c>
      <c r="D145" s="386" t="s">
        <v>132</v>
      </c>
      <c r="E145" s="386" t="str">
        <f t="array" ref="E145">RIGHT(INDEX(D:D,ROW(A145)),3)</f>
        <v>TAG</v>
      </c>
      <c r="F145" s="386" t="str">
        <f t="array" ref="F145">IFERROR(_xlfn.XLOOKUP(Tabela18[[#This Row],[SIGLA]],{"GOM";"NTS";"TAG";"TBG";"TSB"},{"01.717.813/0001-60";"04.992.714/0001-84";"06.248.349/0001-23";"01.891.441/0001-93";"03.146.349/0001-24"}),"")</f>
        <v>06.248.349/0001-23</v>
      </c>
      <c r="G145" s="385" t="s">
        <v>4703</v>
      </c>
      <c r="H145" s="386" t="s">
        <v>4797</v>
      </c>
      <c r="I145" s="386" t="s">
        <v>169</v>
      </c>
      <c r="J145" s="386" t="str">
        <f t="array" ref="J145">CONCATENATE(INDEX(I:I,ROW(A145)), " - ", INDEX(E:E,ROW(A145)))</f>
        <v>Entrada - TAG</v>
      </c>
      <c r="K145" s="386"/>
      <c r="L145" s="386"/>
      <c r="N145" s="15"/>
    </row>
    <row r="146" spans="1:14" ht="15" customHeight="1" x14ac:dyDescent="0.35">
      <c r="A146" s="384">
        <v>305310</v>
      </c>
      <c r="B146" s="383" t="s">
        <v>1810</v>
      </c>
      <c r="C146" s="385" t="s">
        <v>169</v>
      </c>
      <c r="D146" s="386" t="s">
        <v>132</v>
      </c>
      <c r="E146" s="386" t="str">
        <f t="array" ref="E146">RIGHT(INDEX(D:D,ROW(A146)),3)</f>
        <v>TAG</v>
      </c>
      <c r="F146" s="386" t="str">
        <f t="array" ref="F146">IFERROR(_xlfn.XLOOKUP(Tabela18[[#This Row],[SIGLA]],{"GOM";"NTS";"TAG";"TBG";"TSB"},{"01.717.813/0001-60";"04.992.714/0001-84";"06.248.349/0001-23";"01.891.441/0001-93";"03.146.349/0001-24"}),"")</f>
        <v>06.248.349/0001-23</v>
      </c>
      <c r="G146" s="385" t="s">
        <v>4703</v>
      </c>
      <c r="H146" s="386" t="s">
        <v>4797</v>
      </c>
      <c r="I146" s="386" t="s">
        <v>169</v>
      </c>
      <c r="J146" s="386" t="str">
        <f t="array" ref="J146">CONCATENATE(INDEX(I:I,ROW(A146)), " - ", INDEX(E:E,ROW(A146)))</f>
        <v>Entrada - TAG</v>
      </c>
      <c r="K146" s="386">
        <v>1840213</v>
      </c>
      <c r="L146" s="386"/>
      <c r="N146" s="15"/>
    </row>
    <row r="147" spans="1:14" ht="15" customHeight="1" x14ac:dyDescent="0.35">
      <c r="A147" s="384">
        <v>305311</v>
      </c>
      <c r="B147" s="387" t="s">
        <v>4689</v>
      </c>
      <c r="C147" s="385" t="s">
        <v>169</v>
      </c>
      <c r="D147" s="386" t="s">
        <v>132</v>
      </c>
      <c r="E147" s="386" t="str">
        <f t="array" ref="E147">RIGHT(INDEX(D:D,ROW(A147)),3)</f>
        <v>TAG</v>
      </c>
      <c r="F147" s="386" t="str">
        <f t="array" ref="F147">IFERROR(_xlfn.XLOOKUP(Tabela18[[#This Row],[SIGLA]],{"GOM";"NTS";"TAG";"TBG";"TSB"},{"01.717.813/0001-60";"04.992.714/0001-84";"06.248.349/0001-23";"01.891.441/0001-93";"03.146.349/0001-24"}),"")</f>
        <v>06.248.349/0001-23</v>
      </c>
      <c r="G147" s="385" t="s">
        <v>4703</v>
      </c>
      <c r="H147" s="386" t="s">
        <v>4797</v>
      </c>
      <c r="I147" s="386" t="s">
        <v>169</v>
      </c>
      <c r="J147" s="386" t="str">
        <f t="array" ref="J147">CONCATENATE(INDEX(I:I,ROW(A147)), " - ", INDEX(E:E,ROW(A147)))</f>
        <v>Entrada - TAG</v>
      </c>
      <c r="K147" s="386"/>
      <c r="L147" s="386" t="s">
        <v>4798</v>
      </c>
      <c r="N147" s="15"/>
    </row>
    <row r="148" spans="1:14" ht="15" customHeight="1" x14ac:dyDescent="0.35">
      <c r="A148" s="384">
        <v>755548</v>
      </c>
      <c r="B148" s="387" t="s">
        <v>1346</v>
      </c>
      <c r="C148" s="385" t="s">
        <v>169</v>
      </c>
      <c r="D148" s="386" t="s">
        <v>132</v>
      </c>
      <c r="E148" s="386" t="str">
        <f t="array" ref="E148">RIGHT(INDEX(D:D,ROW(A148)),3)</f>
        <v>TAG</v>
      </c>
      <c r="F148" s="386" t="str">
        <f t="array" ref="F148">IFERROR(_xlfn.XLOOKUP(Tabela18[[#This Row],[SIGLA]],{"GOM";"NTS";"TAG";"TBG";"TSB"},{"01.717.813/0001-60";"04.992.714/0001-84";"06.248.349/0001-23";"01.891.441/0001-93";"03.146.349/0001-24"}),"")</f>
        <v>06.248.349/0001-23</v>
      </c>
      <c r="G148" s="385" t="s">
        <v>4703</v>
      </c>
      <c r="H148" s="391" t="s">
        <v>4799</v>
      </c>
      <c r="I148" s="386" t="s">
        <v>169</v>
      </c>
      <c r="J148" s="386" t="str">
        <f t="array" ref="J148">CONCATENATE(INDEX(I:I,ROW(A148)), " - ", INDEX(E:E,ROW(A148)))</f>
        <v>Entrada - TAG</v>
      </c>
      <c r="K148" s="386">
        <v>1840213</v>
      </c>
      <c r="L148" s="386"/>
      <c r="N148" s="15"/>
    </row>
    <row r="149" spans="1:14" ht="15" customHeight="1" x14ac:dyDescent="0.35">
      <c r="A149" s="384">
        <v>755560</v>
      </c>
      <c r="B149" s="383" t="s">
        <v>1812</v>
      </c>
      <c r="C149" s="385" t="s">
        <v>169</v>
      </c>
      <c r="D149" s="386" t="s">
        <v>132</v>
      </c>
      <c r="E149" s="386" t="str">
        <f t="array" ref="E149">RIGHT(INDEX(D:D,ROW(A149)),3)</f>
        <v>TAG</v>
      </c>
      <c r="F149" s="386" t="str">
        <f t="array" ref="F149">IFERROR(_xlfn.XLOOKUP(Tabela18[[#This Row],[SIGLA]],{"GOM";"NTS";"TAG";"TBG";"TSB"},{"01.717.813/0001-60";"04.992.714/0001-84";"06.248.349/0001-23";"01.891.441/0001-93";"03.146.349/0001-24"}),"")</f>
        <v>06.248.349/0001-23</v>
      </c>
      <c r="G149" s="385" t="s">
        <v>4703</v>
      </c>
      <c r="H149" s="386" t="s">
        <v>4800</v>
      </c>
      <c r="I149" s="386" t="s">
        <v>169</v>
      </c>
      <c r="J149" s="386" t="str">
        <f t="array" ref="J149">CONCATENATE(INDEX(I:I,ROW(A149)), " - ", INDEX(E:E,ROW(A149)))</f>
        <v>Entrada - TAG</v>
      </c>
      <c r="K149" s="386">
        <v>1840213</v>
      </c>
      <c r="L149" s="386"/>
      <c r="N149" s="15"/>
    </row>
    <row r="150" spans="1:14" ht="15" customHeight="1" x14ac:dyDescent="0.35">
      <c r="A150" s="384">
        <v>756434</v>
      </c>
      <c r="B150" s="383" t="s">
        <v>1809</v>
      </c>
      <c r="C150" s="385" t="s">
        <v>169</v>
      </c>
      <c r="D150" s="386" t="s">
        <v>132</v>
      </c>
      <c r="E150" s="386" t="str">
        <f t="array" ref="E150">RIGHT(INDEX(D:D,ROW(A150)),3)</f>
        <v>TAG</v>
      </c>
      <c r="F150" s="386" t="str">
        <f t="array" ref="F150">IFERROR(_xlfn.XLOOKUP(Tabela18[[#This Row],[SIGLA]],{"GOM";"NTS";"TAG";"TBG";"TSB"},{"01.717.813/0001-60";"04.992.714/0001-84";"06.248.349/0001-23";"01.891.441/0001-93";"03.146.349/0001-24"}),"")</f>
        <v>06.248.349/0001-23</v>
      </c>
      <c r="G150" s="385" t="s">
        <v>4703</v>
      </c>
      <c r="H150" s="386" t="s">
        <v>4797</v>
      </c>
      <c r="I150" s="386" t="s">
        <v>169</v>
      </c>
      <c r="J150" s="386" t="str">
        <f t="array" ref="J150">CONCATENATE(INDEX(I:I,ROW(A150)), " - ", INDEX(E:E,ROW(A150)))</f>
        <v>Entrada - TAG</v>
      </c>
      <c r="K150" s="386">
        <v>1840213</v>
      </c>
      <c r="L150" s="386"/>
      <c r="N150" s="15"/>
    </row>
    <row r="151" spans="1:14" ht="15" customHeight="1" x14ac:dyDescent="0.35">
      <c r="A151" s="384">
        <v>756606</v>
      </c>
      <c r="B151" s="383" t="s">
        <v>1806</v>
      </c>
      <c r="C151" s="385" t="s">
        <v>169</v>
      </c>
      <c r="D151" s="386" t="s">
        <v>132</v>
      </c>
      <c r="E151" s="386" t="str">
        <f t="array" ref="E151">RIGHT(INDEX(D:D,ROW(A151)),3)</f>
        <v>TAG</v>
      </c>
      <c r="F151" s="386" t="str">
        <f t="array" ref="F151">IFERROR(_xlfn.XLOOKUP(Tabela18[[#This Row],[SIGLA]],{"GOM";"NTS";"TAG";"TBG";"TSB"},{"01.717.813/0001-60";"04.992.714/0001-84";"06.248.349/0001-23";"01.891.441/0001-93";"03.146.349/0001-24"}),"")</f>
        <v>06.248.349/0001-23</v>
      </c>
      <c r="G151" s="385" t="s">
        <v>4703</v>
      </c>
      <c r="H151" s="386" t="s">
        <v>4801</v>
      </c>
      <c r="I151" s="386" t="s">
        <v>169</v>
      </c>
      <c r="J151" s="386" t="str">
        <f t="array" ref="J151">CONCATENATE(INDEX(I:I,ROW(A151)), " - ", INDEX(E:E,ROW(A151)))</f>
        <v>Entrada - TAG</v>
      </c>
      <c r="K151" s="386">
        <v>1840213</v>
      </c>
      <c r="L151" s="386"/>
      <c r="N151" s="15"/>
    </row>
    <row r="152" spans="1:14" ht="15" customHeight="1" x14ac:dyDescent="0.35">
      <c r="A152" s="384">
        <v>756635</v>
      </c>
      <c r="B152" s="387" t="s">
        <v>1324</v>
      </c>
      <c r="C152" s="385" t="s">
        <v>169</v>
      </c>
      <c r="D152" s="386" t="s">
        <v>132</v>
      </c>
      <c r="E152" s="386" t="str">
        <f t="array" ref="E152">RIGHT(INDEX(D:D,ROW(A152)),3)</f>
        <v>TAG</v>
      </c>
      <c r="F152" s="386" t="str">
        <f t="array" ref="F152">IFERROR(_xlfn.XLOOKUP(Tabela18[[#This Row],[SIGLA]],{"GOM";"NTS";"TAG";"TBG";"TSB"},{"01.717.813/0001-60";"04.992.714/0001-84";"06.248.349/0001-23";"01.891.441/0001-93";"03.146.349/0001-24"}),"")</f>
        <v>06.248.349/0001-23</v>
      </c>
      <c r="G152" s="385" t="s">
        <v>4703</v>
      </c>
      <c r="H152" s="386" t="s">
        <v>685</v>
      </c>
      <c r="I152" s="386" t="s">
        <v>169</v>
      </c>
      <c r="J152" s="386" t="str">
        <f t="array" ref="J152">CONCATENATE(INDEX(I:I,ROW(A152)), " - ", INDEX(E:E,ROW(A152)))</f>
        <v>Entrada - TAG</v>
      </c>
      <c r="K152" s="386">
        <v>1840213</v>
      </c>
      <c r="L152" s="386"/>
      <c r="N152" s="15"/>
    </row>
    <row r="153" spans="1:14" ht="15" customHeight="1" x14ac:dyDescent="0.35">
      <c r="A153" s="384">
        <v>756635</v>
      </c>
      <c r="B153" s="383" t="s">
        <v>4533</v>
      </c>
      <c r="C153" s="385" t="s">
        <v>169</v>
      </c>
      <c r="D153" s="386" t="s">
        <v>132</v>
      </c>
      <c r="E153" s="386" t="str">
        <f t="array" ref="E153">RIGHT(INDEX(D:D,ROW(A153)),3)</f>
        <v>TAG</v>
      </c>
      <c r="F153" s="386" t="str">
        <f t="array" ref="F153">IFERROR(_xlfn.XLOOKUP(Tabela18[[#This Row],[SIGLA]],{"GOM";"NTS";"TAG";"TBG";"TSB"},{"01.717.813/0001-60";"04.992.714/0001-84";"06.248.349/0001-23";"01.891.441/0001-93";"03.146.349/0001-24"}),"")</f>
        <v>06.248.349/0001-23</v>
      </c>
      <c r="G153" s="385" t="s">
        <v>4703</v>
      </c>
      <c r="H153" s="386" t="s">
        <v>685</v>
      </c>
      <c r="I153" s="386" t="s">
        <v>169</v>
      </c>
      <c r="J153" s="386" t="str">
        <f t="array" ref="J153">CONCATENATE(INDEX(I:I,ROW(A153)), " - ", INDEX(E:E,ROW(A153)))</f>
        <v>Entrada - TAG</v>
      </c>
      <c r="K153" s="386">
        <v>1840213</v>
      </c>
      <c r="L153" s="386"/>
      <c r="N153" s="15"/>
    </row>
    <row r="154" spans="1:14" ht="15" customHeight="1" x14ac:dyDescent="0.35">
      <c r="A154" s="384">
        <v>756640</v>
      </c>
      <c r="B154" s="383" t="s">
        <v>4496</v>
      </c>
      <c r="C154" s="385" t="s">
        <v>169</v>
      </c>
      <c r="D154" s="386" t="s">
        <v>132</v>
      </c>
      <c r="E154" s="386" t="str">
        <f t="array" ref="E154">RIGHT(INDEX(D:D,ROW(A154)),3)</f>
        <v>TAG</v>
      </c>
      <c r="F154" s="386" t="str">
        <f t="array" ref="F154">IFERROR(_xlfn.XLOOKUP(Tabela18[[#This Row],[SIGLA]],{"GOM";"NTS";"TAG";"TBG";"TSB"},{"01.717.813/0001-60";"04.992.714/0001-84";"06.248.349/0001-23";"01.891.441/0001-93";"03.146.349/0001-24"}),"")</f>
        <v>06.248.349/0001-23</v>
      </c>
      <c r="G154" s="385" t="s">
        <v>4703</v>
      </c>
      <c r="H154" s="386" t="s">
        <v>4801</v>
      </c>
      <c r="I154" s="386" t="s">
        <v>169</v>
      </c>
      <c r="J154" s="386" t="str">
        <f t="array" ref="J154">CONCATENATE(INDEX(I:I,ROW(A154)), " - ", INDEX(E:E,ROW(A154)))</f>
        <v>Entrada - TAG</v>
      </c>
      <c r="K154" s="386">
        <v>1840213</v>
      </c>
      <c r="L154" s="386"/>
      <c r="N154" s="15"/>
    </row>
    <row r="155" spans="1:14" ht="15" customHeight="1" x14ac:dyDescent="0.35">
      <c r="A155" s="384">
        <v>756640</v>
      </c>
      <c r="B155" s="383" t="s">
        <v>1805</v>
      </c>
      <c r="C155" s="385" t="s">
        <v>169</v>
      </c>
      <c r="D155" s="386" t="s">
        <v>132</v>
      </c>
      <c r="E155" s="386" t="str">
        <f t="array" ref="E155">RIGHT(INDEX(D:D,ROW(A155)),3)</f>
        <v>TAG</v>
      </c>
      <c r="F155" s="386" t="str">
        <f t="array" ref="F155">IFERROR(_xlfn.XLOOKUP(Tabela18[[#This Row],[SIGLA]],{"GOM";"NTS";"TAG";"TBG";"TSB"},{"01.717.813/0001-60";"04.992.714/0001-84";"06.248.349/0001-23";"01.891.441/0001-93";"03.146.349/0001-24"}),"")</f>
        <v>06.248.349/0001-23</v>
      </c>
      <c r="G155" s="385" t="s">
        <v>4703</v>
      </c>
      <c r="H155" s="386" t="s">
        <v>4801</v>
      </c>
      <c r="I155" s="386" t="s">
        <v>169</v>
      </c>
      <c r="J155" s="386" t="str">
        <f t="array" ref="J155">CONCATENATE(INDEX(I:I,ROW(A155)), " - ", INDEX(E:E,ROW(A155)))</f>
        <v>Entrada - TAG</v>
      </c>
      <c r="K155" s="386">
        <v>1840213</v>
      </c>
      <c r="L155" s="386"/>
      <c r="N155" s="15"/>
    </row>
    <row r="156" spans="1:14" ht="15" customHeight="1" x14ac:dyDescent="0.35">
      <c r="A156" s="384">
        <v>757408</v>
      </c>
      <c r="B156" s="383" t="s">
        <v>4498</v>
      </c>
      <c r="C156" s="385" t="s">
        <v>169</v>
      </c>
      <c r="D156" s="386" t="s">
        <v>132</v>
      </c>
      <c r="E156" s="386" t="str">
        <f t="array" ref="E156">RIGHT(INDEX(D:D,ROW(A156)),3)</f>
        <v>TAG</v>
      </c>
      <c r="F156" s="386" t="str">
        <f t="array" ref="F156">IFERROR(_xlfn.XLOOKUP(Tabela18[[#This Row],[SIGLA]],{"GOM";"NTS";"TAG";"TBG";"TSB"},{"01.717.813/0001-60";"04.992.714/0001-84";"06.248.349/0001-23";"01.891.441/0001-93";"03.146.349/0001-24"}),"")</f>
        <v>06.248.349/0001-23</v>
      </c>
      <c r="G156" s="385" t="s">
        <v>4703</v>
      </c>
      <c r="H156" s="386" t="s">
        <v>4797</v>
      </c>
      <c r="I156" s="386" t="s">
        <v>169</v>
      </c>
      <c r="J156" s="386" t="str">
        <f t="array" ref="J156">CONCATENATE(INDEX(I:I,ROW(A156)), " - ", INDEX(E:E,ROW(A156)))</f>
        <v>Entrada - TAG</v>
      </c>
      <c r="K156" s="386">
        <v>1840213</v>
      </c>
      <c r="L156" s="386"/>
      <c r="N156" s="15"/>
    </row>
    <row r="157" spans="1:14" ht="15" customHeight="1" x14ac:dyDescent="0.35">
      <c r="A157" s="384">
        <v>823226</v>
      </c>
      <c r="B157" s="383" t="s">
        <v>1813</v>
      </c>
      <c r="C157" s="385" t="s">
        <v>169</v>
      </c>
      <c r="D157" s="386" t="s">
        <v>132</v>
      </c>
      <c r="E157" s="386" t="str">
        <f t="array" ref="E157">RIGHT(INDEX(D:D,ROW(A157)),3)</f>
        <v>TAG</v>
      </c>
      <c r="F157" s="386" t="str">
        <f t="array" ref="F157">IFERROR(_xlfn.XLOOKUP(Tabela18[[#This Row],[SIGLA]],{"GOM";"NTS";"TAG";"TBG";"TSB"},{"01.717.813/0001-60";"04.992.714/0001-84";"06.248.349/0001-23";"01.891.441/0001-93";"03.146.349/0001-24"}),"")</f>
        <v>06.248.349/0001-23</v>
      </c>
      <c r="G157" s="385" t="s">
        <v>4703</v>
      </c>
      <c r="H157" s="386" t="s">
        <v>4802</v>
      </c>
      <c r="I157" s="386" t="s">
        <v>169</v>
      </c>
      <c r="J157" s="386" t="str">
        <f t="array" ref="J157">CONCATENATE(INDEX(I:I,ROW(A157)), " - ", INDEX(E:E,ROW(A157)))</f>
        <v>Entrada - TAG</v>
      </c>
      <c r="K157" s="386">
        <v>1840213</v>
      </c>
      <c r="L157" s="386"/>
      <c r="N157" s="15"/>
    </row>
    <row r="158" spans="1:14" ht="15" customHeight="1" x14ac:dyDescent="0.35">
      <c r="A158" s="384">
        <v>823527</v>
      </c>
      <c r="B158" s="387" t="s">
        <v>1340</v>
      </c>
      <c r="C158" s="385" t="s">
        <v>169</v>
      </c>
      <c r="D158" s="386" t="s">
        <v>132</v>
      </c>
      <c r="E158" s="386" t="str">
        <f t="array" ref="E158">RIGHT(INDEX(D:D,ROW(A158)),3)</f>
        <v>TAG</v>
      </c>
      <c r="F158" s="386" t="str">
        <f t="array" ref="F158">IFERROR(_xlfn.XLOOKUP(Tabela18[[#This Row],[SIGLA]],{"GOM";"NTS";"TAG";"TBG";"TSB"},{"01.717.813/0001-60";"04.992.714/0001-84";"06.248.349/0001-23";"01.891.441/0001-93";"03.146.349/0001-24"}),"")</f>
        <v>06.248.349/0001-23</v>
      </c>
      <c r="G158" s="385" t="s">
        <v>4703</v>
      </c>
      <c r="H158" s="391" t="s">
        <v>4803</v>
      </c>
      <c r="I158" s="386" t="s">
        <v>169</v>
      </c>
      <c r="J158" s="386" t="str">
        <f t="array" ref="J158">CONCATENATE(INDEX(I:I,ROW(A158)), " - ", INDEX(E:E,ROW(A158)))</f>
        <v>Entrada - TAG</v>
      </c>
      <c r="K158" s="386">
        <v>1840213</v>
      </c>
      <c r="L158" s="386"/>
      <c r="N158" s="15"/>
    </row>
    <row r="159" spans="1:14" ht="15" customHeight="1" x14ac:dyDescent="0.35">
      <c r="A159" s="384">
        <v>823527</v>
      </c>
      <c r="B159" s="387" t="s">
        <v>4804</v>
      </c>
      <c r="C159" s="385" t="s">
        <v>169</v>
      </c>
      <c r="D159" s="386" t="s">
        <v>132</v>
      </c>
      <c r="E159" s="386" t="str">
        <f t="array" ref="E159">RIGHT(INDEX(D:D,ROW(A159)),3)</f>
        <v>TAG</v>
      </c>
      <c r="F159" s="386" t="str">
        <f t="array" ref="F159">IFERROR(_xlfn.XLOOKUP(Tabela18[[#This Row],[SIGLA]],{"GOM";"NTS";"TAG";"TBG";"TSB"},{"01.717.813/0001-60";"04.992.714/0001-84";"06.248.349/0001-23";"01.891.441/0001-93";"03.146.349/0001-24"}),"")</f>
        <v>06.248.349/0001-23</v>
      </c>
      <c r="G159" s="385" t="s">
        <v>4703</v>
      </c>
      <c r="H159" s="386" t="s">
        <v>4803</v>
      </c>
      <c r="I159" s="386" t="s">
        <v>169</v>
      </c>
      <c r="J159" s="386" t="str">
        <f t="array" ref="J159">CONCATENATE(INDEX(I:I,ROW(A159)), " - ", INDEX(E:E,ROW(A159)))</f>
        <v>Entrada - TAG</v>
      </c>
      <c r="K159" s="389" t="s">
        <v>4805</v>
      </c>
      <c r="L159" s="386"/>
      <c r="N159" s="15"/>
    </row>
    <row r="160" spans="1:14" ht="15" customHeight="1" x14ac:dyDescent="0.35">
      <c r="A160" s="384">
        <v>823737</v>
      </c>
      <c r="B160" s="383" t="s">
        <v>1811</v>
      </c>
      <c r="C160" s="385" t="s">
        <v>169</v>
      </c>
      <c r="D160" s="386" t="s">
        <v>132</v>
      </c>
      <c r="E160" s="386" t="str">
        <f t="array" ref="E160">RIGHT(INDEX(D:D,ROW(A160)),3)</f>
        <v>TAG</v>
      </c>
      <c r="F160" s="386" t="str">
        <f t="array" ref="F160">IFERROR(_xlfn.XLOOKUP(Tabela18[[#This Row],[SIGLA]],{"GOM";"NTS";"TAG";"TBG";"TSB"},{"01.717.813/0001-60";"04.992.714/0001-84";"06.248.349/0001-23";"01.891.441/0001-93";"03.146.349/0001-24"}),"")</f>
        <v>06.248.349/0001-23</v>
      </c>
      <c r="G160" s="385" t="s">
        <v>4703</v>
      </c>
      <c r="H160" s="386" t="s">
        <v>4806</v>
      </c>
      <c r="I160" s="386" t="s">
        <v>169</v>
      </c>
      <c r="J160" s="386" t="str">
        <f t="array" ref="J160">CONCATENATE(INDEX(I:I,ROW(A160)), " - ", INDEX(E:E,ROW(A160)))</f>
        <v>Entrada - TAG</v>
      </c>
      <c r="K160" s="386">
        <v>1840213</v>
      </c>
      <c r="L160" s="386"/>
      <c r="N160" s="15"/>
    </row>
    <row r="161" spans="1:14" ht="15" customHeight="1" x14ac:dyDescent="0.35">
      <c r="A161" s="384">
        <v>1074593</v>
      </c>
      <c r="B161" s="383" t="s">
        <v>2685</v>
      </c>
      <c r="C161" s="385" t="s">
        <v>169</v>
      </c>
      <c r="D161" s="386" t="s">
        <v>132</v>
      </c>
      <c r="E161" s="386" t="str">
        <f t="array" ref="E161">RIGHT(INDEX(D:D,ROW(A161)),3)</f>
        <v>TAG</v>
      </c>
      <c r="F161" s="386" t="str">
        <f t="array" ref="F161">IFERROR(_xlfn.XLOOKUP(Tabela18[[#This Row],[SIGLA]],{"GOM";"NTS";"TAG";"TBG";"TSB"},{"01.717.813/0001-60";"04.992.714/0001-84";"06.248.349/0001-23";"01.891.441/0001-93";"03.146.349/0001-24"}),"")</f>
        <v>06.248.349/0001-23</v>
      </c>
      <c r="G161" s="385" t="s">
        <v>4703</v>
      </c>
      <c r="H161" s="386" t="s">
        <v>4806</v>
      </c>
      <c r="I161" s="383" t="s">
        <v>1313</v>
      </c>
      <c r="J161" s="386" t="str">
        <f t="array" ref="J161">CONCATENATE(INDEX(I:I,ROW(A161)), " - ", INDEX(E:E,ROW(A161)))</f>
        <v>SE - TAG</v>
      </c>
      <c r="K161" s="386"/>
      <c r="L161" s="386"/>
      <c r="N161" s="15"/>
    </row>
    <row r="162" spans="1:14" ht="15" hidden="1" customHeight="1" x14ac:dyDescent="0.35">
      <c r="A162" s="384">
        <v>253</v>
      </c>
      <c r="B162" s="392" t="s">
        <v>4807</v>
      </c>
      <c r="C162" s="385" t="s">
        <v>4713</v>
      </c>
      <c r="D162" s="386" t="s">
        <v>132</v>
      </c>
      <c r="E162" s="386" t="str">
        <f t="array" ref="E162">RIGHT(INDEX(D:D,ROW(A162)),3)</f>
        <v>TAG</v>
      </c>
      <c r="F162" s="386" t="str">
        <f t="array" ref="F162">IFERROR(_xlfn.XLOOKUP(Tabela18[[#This Row],[SIGLA]],{"GOM";"NTS";"TAG";"TBG";"TSB"},{"01.717.813/0001-60";"04.992.714/0001-84";"06.248.349/0001-23";"01.891.441/0001-93";"03.146.349/0001-24"}),"")</f>
        <v>06.248.349/0001-23</v>
      </c>
      <c r="G162" s="385" t="s">
        <v>4708</v>
      </c>
      <c r="H162" s="395" t="s">
        <v>188</v>
      </c>
      <c r="I162" s="386" t="s">
        <v>4713</v>
      </c>
      <c r="J162" s="386" t="str">
        <f t="array" ref="J162">CONCATENATE(INDEX(I:I,ROW(A162)), " - ", INDEX(E:E,ROW(A162)))</f>
        <v>LEGADOS - TAG</v>
      </c>
      <c r="K162" s="386"/>
      <c r="L162" s="386"/>
      <c r="N162" s="15"/>
    </row>
    <row r="163" spans="1:14" ht="15" hidden="1" customHeight="1" x14ac:dyDescent="0.35">
      <c r="A163" s="384">
        <v>254</v>
      </c>
      <c r="B163" s="392" t="s">
        <v>4808</v>
      </c>
      <c r="C163" s="385" t="s">
        <v>4713</v>
      </c>
      <c r="D163" s="386" t="s">
        <v>132</v>
      </c>
      <c r="E163" s="386" t="str">
        <f t="array" ref="E163">RIGHT(INDEX(D:D,ROW(A163)),3)</f>
        <v>TAG</v>
      </c>
      <c r="F163" s="386" t="str">
        <f t="array" ref="F163">IFERROR(_xlfn.XLOOKUP(Tabela18[[#This Row],[SIGLA]],{"GOM";"NTS";"TAG";"TBG";"TSB"},{"01.717.813/0001-60";"04.992.714/0001-84";"06.248.349/0001-23";"01.891.441/0001-93";"03.146.349/0001-24"}),"")</f>
        <v>06.248.349/0001-23</v>
      </c>
      <c r="G163" s="385" t="s">
        <v>4708</v>
      </c>
      <c r="H163" s="396" t="s">
        <v>188</v>
      </c>
      <c r="I163" s="386" t="s">
        <v>4713</v>
      </c>
      <c r="J163" s="386" t="str">
        <f t="array" ref="J163">CONCATENATE(INDEX(I:I,ROW(A163)), " - ", INDEX(E:E,ROW(A163)))</f>
        <v>LEGADOS - TAG</v>
      </c>
      <c r="K163" s="386"/>
      <c r="L163" s="386"/>
      <c r="N163" s="15"/>
    </row>
    <row r="164" spans="1:14" ht="15" hidden="1" customHeight="1" x14ac:dyDescent="0.35">
      <c r="A164" s="384">
        <v>255</v>
      </c>
      <c r="B164" s="392" t="s">
        <v>4809</v>
      </c>
      <c r="C164" s="385" t="s">
        <v>4713</v>
      </c>
      <c r="D164" s="386" t="s">
        <v>132</v>
      </c>
      <c r="E164" s="386" t="str">
        <f t="array" ref="E164">RIGHT(INDEX(D:D,ROW(A164)),3)</f>
        <v>TAG</v>
      </c>
      <c r="F164" s="386" t="str">
        <f t="array" ref="F164">IFERROR(_xlfn.XLOOKUP(Tabela18[[#This Row],[SIGLA]],{"GOM";"NTS";"TAG";"TBG";"TSB"},{"01.717.813/0001-60";"04.992.714/0001-84";"06.248.349/0001-23";"01.891.441/0001-93";"03.146.349/0001-24"}),"")</f>
        <v>06.248.349/0001-23</v>
      </c>
      <c r="G164" s="385" t="s">
        <v>4708</v>
      </c>
      <c r="H164" s="396" t="s">
        <v>188</v>
      </c>
      <c r="I164" s="386" t="s">
        <v>4713</v>
      </c>
      <c r="J164" s="386" t="str">
        <f t="array" ref="J164">CONCATENATE(INDEX(I:I,ROW(A164)), " - ", INDEX(E:E,ROW(A164)))</f>
        <v>LEGADOS - TAG</v>
      </c>
      <c r="K164" s="386"/>
      <c r="L164" s="386"/>
      <c r="N164" s="15"/>
    </row>
    <row r="165" spans="1:14" ht="15" hidden="1" customHeight="1" x14ac:dyDescent="0.35">
      <c r="A165" s="384">
        <v>259</v>
      </c>
      <c r="B165" s="383" t="s">
        <v>4810</v>
      </c>
      <c r="C165" s="385" t="s">
        <v>4713</v>
      </c>
      <c r="D165" s="386" t="s">
        <v>132</v>
      </c>
      <c r="E165" s="386" t="str">
        <f t="array" ref="E165">RIGHT(INDEX(D:D,ROW(A165)),3)</f>
        <v>TAG</v>
      </c>
      <c r="F165" s="386" t="str">
        <f t="array" ref="F165">IFERROR(_xlfn.XLOOKUP(Tabela18[[#This Row],[SIGLA]],{"GOM";"NTS";"TAG";"TBG";"TSB"},{"01.717.813/0001-60";"04.992.714/0001-84";"06.248.349/0001-23";"01.891.441/0001-93";"03.146.349/0001-24"}),"")</f>
        <v>06.248.349/0001-23</v>
      </c>
      <c r="G165" s="385" t="s">
        <v>4708</v>
      </c>
      <c r="H165" s="386" t="s">
        <v>188</v>
      </c>
      <c r="I165" s="386" t="s">
        <v>4713</v>
      </c>
      <c r="J165" s="386" t="str">
        <f t="array" ref="J165">CONCATENATE(INDEX(I:I,ROW(A165)), " - ", INDEX(E:E,ROW(A165)))</f>
        <v>LEGADOS - TAG</v>
      </c>
      <c r="K165" s="386"/>
      <c r="L165" s="386"/>
      <c r="N165" s="15"/>
    </row>
    <row r="166" spans="1:14" ht="15" hidden="1" customHeight="1" x14ac:dyDescent="0.35">
      <c r="A166" s="384">
        <v>260</v>
      </c>
      <c r="B166" s="383" t="s">
        <v>4444</v>
      </c>
      <c r="C166" s="385" t="s">
        <v>4713</v>
      </c>
      <c r="D166" s="386" t="s">
        <v>132</v>
      </c>
      <c r="E166" s="386" t="str">
        <f t="array" ref="E166">RIGHT(INDEX(D:D,ROW(A166)),3)</f>
        <v>TAG</v>
      </c>
      <c r="F166" s="386" t="str">
        <f t="array" ref="F166">IFERROR(_xlfn.XLOOKUP(Tabela18[[#This Row],[SIGLA]],{"GOM";"NTS";"TAG";"TBG";"TSB"},{"01.717.813/0001-60";"04.992.714/0001-84";"06.248.349/0001-23";"01.891.441/0001-93";"03.146.349/0001-24"}),"")</f>
        <v>06.248.349/0001-23</v>
      </c>
      <c r="G166" s="385" t="s">
        <v>4708</v>
      </c>
      <c r="H166" s="386" t="s">
        <v>4802</v>
      </c>
      <c r="I166" s="386" t="s">
        <v>4713</v>
      </c>
      <c r="J166" s="386" t="str">
        <f t="array" ref="J166">CONCATENATE(INDEX(I:I,ROW(A166)), " - ", INDEX(E:E,ROW(A166)))</f>
        <v>LEGADOS - TAG</v>
      </c>
      <c r="K166" s="386"/>
      <c r="L166" s="386"/>
      <c r="N166" s="15"/>
    </row>
    <row r="167" spans="1:14" ht="15" hidden="1" customHeight="1" x14ac:dyDescent="0.35">
      <c r="A167" s="384">
        <v>195</v>
      </c>
      <c r="B167" s="387" t="s">
        <v>1331</v>
      </c>
      <c r="C167" s="385" t="s">
        <v>162</v>
      </c>
      <c r="D167" s="386" t="s">
        <v>132</v>
      </c>
      <c r="E167" s="386" t="str">
        <f t="array" ref="E167">RIGHT(INDEX(D:D,ROW(A167)),3)</f>
        <v>TAG</v>
      </c>
      <c r="F167" s="386" t="str">
        <f t="array" ref="F167">IFERROR(_xlfn.XLOOKUP(Tabela18[[#This Row],[SIGLA]],{"GOM";"NTS";"TAG";"TBG";"TSB"},{"01.717.813/0001-60";"04.992.714/0001-84";"06.248.349/0001-23";"01.891.441/0001-93";"03.146.349/0001-24"}),"")</f>
        <v>06.248.349/0001-23</v>
      </c>
      <c r="G167" s="385" t="s">
        <v>4718</v>
      </c>
      <c r="H167" s="386" t="s">
        <v>4803</v>
      </c>
      <c r="I167" s="386" t="s">
        <v>1331</v>
      </c>
      <c r="J167" s="386" t="str">
        <f t="array" ref="J167">CONCATENATE(INDEX(I:I,ROW(A167)), " - ", INDEX(E:E,ROW(A167)))</f>
        <v>AL - TAG</v>
      </c>
      <c r="K167" s="386"/>
      <c r="L167" s="386"/>
      <c r="N167" s="15"/>
    </row>
    <row r="168" spans="1:14" ht="15" hidden="1" customHeight="1" x14ac:dyDescent="0.35">
      <c r="A168" s="384">
        <v>198</v>
      </c>
      <c r="B168" s="387" t="s">
        <v>1313</v>
      </c>
      <c r="C168" s="385" t="s">
        <v>162</v>
      </c>
      <c r="D168" s="386" t="s">
        <v>132</v>
      </c>
      <c r="E168" s="386" t="str">
        <f t="array" ref="E168">RIGHT(INDEX(D:D,ROW(A168)),3)</f>
        <v>TAG</v>
      </c>
      <c r="F168" s="386" t="str">
        <f t="array" ref="F168">IFERROR(_xlfn.XLOOKUP(Tabela18[[#This Row],[SIGLA]],{"GOM";"NTS";"TAG";"TBG";"TSB"},{"01.717.813/0001-60";"04.992.714/0001-84";"06.248.349/0001-23";"01.891.441/0001-93";"03.146.349/0001-24"}),"")</f>
        <v>06.248.349/0001-23</v>
      </c>
      <c r="G168" s="385" t="s">
        <v>4718</v>
      </c>
      <c r="H168" s="386" t="s">
        <v>4806</v>
      </c>
      <c r="I168" s="386" t="s">
        <v>1313</v>
      </c>
      <c r="J168" s="386" t="str">
        <f t="array" ref="J168">CONCATENATE(INDEX(I:I,ROW(A168)), " - ", INDEX(E:E,ROW(A168)))</f>
        <v>SE - TAG</v>
      </c>
      <c r="K168" s="389" t="s">
        <v>4805</v>
      </c>
      <c r="L168" s="386"/>
      <c r="N168" s="15"/>
    </row>
    <row r="169" spans="1:14" ht="15" hidden="1" customHeight="1" x14ac:dyDescent="0.35">
      <c r="A169" s="384">
        <v>202</v>
      </c>
      <c r="B169" s="387" t="s">
        <v>1348</v>
      </c>
      <c r="C169" s="385" t="s">
        <v>162</v>
      </c>
      <c r="D169" s="386" t="s">
        <v>132</v>
      </c>
      <c r="E169" s="386" t="str">
        <f t="array" ref="E169">RIGHT(INDEX(D:D,ROW(A169)),3)</f>
        <v>TAG</v>
      </c>
      <c r="F169" s="386" t="str">
        <f t="array" ref="F169">IFERROR(_xlfn.XLOOKUP(Tabela18[[#This Row],[SIGLA]],{"GOM";"NTS";"TAG";"TBG";"TSB"},{"01.717.813/0001-60";"04.992.714/0001-84";"06.248.349/0001-23";"01.891.441/0001-93";"03.146.349/0001-24"}),"")</f>
        <v>06.248.349/0001-23</v>
      </c>
      <c r="G169" s="385" t="s">
        <v>4718</v>
      </c>
      <c r="H169" s="386" t="s">
        <v>4811</v>
      </c>
      <c r="I169" s="386" t="s">
        <v>1348</v>
      </c>
      <c r="J169" s="386" t="str">
        <f t="array" ref="J169">CONCATENATE(INDEX(I:I,ROW(A169)), " - ", INDEX(E:E,ROW(A169)))</f>
        <v>PB - TAG</v>
      </c>
      <c r="K169" s="386" t="s">
        <v>4805</v>
      </c>
      <c r="L169" s="386"/>
      <c r="N169" s="15"/>
    </row>
    <row r="170" spans="1:14" ht="15" hidden="1" customHeight="1" x14ac:dyDescent="0.35">
      <c r="A170" s="384">
        <v>225</v>
      </c>
      <c r="B170" s="387" t="s">
        <v>4812</v>
      </c>
      <c r="C170" s="385" t="s">
        <v>162</v>
      </c>
      <c r="D170" s="386" t="s">
        <v>132</v>
      </c>
      <c r="E170" s="386" t="str">
        <f t="array" ref="E170">RIGHT(INDEX(D:D,ROW(A170)),3)</f>
        <v>TAG</v>
      </c>
      <c r="F170" s="386" t="str">
        <f t="array" ref="F170">IFERROR(_xlfn.XLOOKUP(Tabela18[[#This Row],[SIGLA]],{"GOM";"NTS";"TAG";"TBG";"TSB"},{"01.717.813/0001-60";"04.992.714/0001-84";"06.248.349/0001-23";"01.891.441/0001-93";"03.146.349/0001-24"}),"")</f>
        <v>06.248.349/0001-23</v>
      </c>
      <c r="G170" s="385" t="s">
        <v>4718</v>
      </c>
      <c r="H170" s="388" t="s">
        <v>685</v>
      </c>
      <c r="I170" s="386" t="s">
        <v>1435</v>
      </c>
      <c r="J170" s="386" t="str">
        <f t="array" ref="J170">CONCATENATE(INDEX(I:I,ROW(A170)), " - ", INDEX(E:E,ROW(A170)))</f>
        <v>RJ1 - TAG</v>
      </c>
      <c r="K170" s="386"/>
      <c r="L170" s="386"/>
      <c r="N170" s="15"/>
    </row>
    <row r="171" spans="1:14" ht="15" hidden="1" customHeight="1" x14ac:dyDescent="0.35">
      <c r="A171" s="384">
        <v>230</v>
      </c>
      <c r="B171" s="387" t="s">
        <v>1469</v>
      </c>
      <c r="C171" s="385" t="s">
        <v>162</v>
      </c>
      <c r="D171" s="386" t="s">
        <v>132</v>
      </c>
      <c r="E171" s="386" t="str">
        <f t="array" ref="E171">RIGHT(INDEX(D:D,ROW(A171)),3)</f>
        <v>TAG</v>
      </c>
      <c r="F171" s="386" t="str">
        <f t="array" ref="F171">IFERROR(_xlfn.XLOOKUP(Tabela18[[#This Row],[SIGLA]],{"GOM";"NTS";"TAG";"TBG";"TSB"},{"01.717.813/0001-60";"04.992.714/0001-84";"06.248.349/0001-23";"01.891.441/0001-93";"03.146.349/0001-24"}),"")</f>
        <v>06.248.349/0001-23</v>
      </c>
      <c r="G171" s="385" t="s">
        <v>4718</v>
      </c>
      <c r="H171" s="391" t="s">
        <v>4801</v>
      </c>
      <c r="I171" s="386" t="s">
        <v>1469</v>
      </c>
      <c r="J171" s="386" t="str">
        <f t="array" ref="J171">CONCATENATE(INDEX(I:I,ROW(A171)), " - ", INDEX(E:E,ROW(A171)))</f>
        <v>ES1 - TAG</v>
      </c>
      <c r="K171" s="386"/>
      <c r="L171" s="386"/>
      <c r="N171" s="15"/>
    </row>
    <row r="172" spans="1:14" ht="15" hidden="1" customHeight="1" x14ac:dyDescent="0.35">
      <c r="A172" s="384">
        <v>231</v>
      </c>
      <c r="B172" s="387" t="s">
        <v>1466</v>
      </c>
      <c r="C172" s="385" t="s">
        <v>162</v>
      </c>
      <c r="D172" s="386" t="s">
        <v>132</v>
      </c>
      <c r="E172" s="386" t="str">
        <f t="array" ref="E172">RIGHT(INDEX(D:D,ROW(A172)),3)</f>
        <v>TAG</v>
      </c>
      <c r="F172" s="386" t="str">
        <f t="array" ref="F172">IFERROR(_xlfn.XLOOKUP(Tabela18[[#This Row],[SIGLA]],{"GOM";"NTS";"TAG";"TBG";"TSB"},{"01.717.813/0001-60";"04.992.714/0001-84";"06.248.349/0001-23";"01.891.441/0001-93";"03.146.349/0001-24"}),"")</f>
        <v>06.248.349/0001-23</v>
      </c>
      <c r="G172" s="385" t="s">
        <v>4718</v>
      </c>
      <c r="H172" s="391" t="s">
        <v>4801</v>
      </c>
      <c r="I172" s="386" t="s">
        <v>1466</v>
      </c>
      <c r="J172" s="386" t="str">
        <f t="array" ref="J172">CONCATENATE(INDEX(I:I,ROW(A172)), " - ", INDEX(E:E,ROW(A172)))</f>
        <v>ES2 - TAG</v>
      </c>
      <c r="K172" s="386"/>
      <c r="L172" s="386"/>
      <c r="N172" s="15"/>
    </row>
    <row r="173" spans="1:14" ht="15" hidden="1" customHeight="1" x14ac:dyDescent="0.35">
      <c r="A173" s="384">
        <v>232</v>
      </c>
      <c r="B173" s="387" t="s">
        <v>1637</v>
      </c>
      <c r="C173" s="385" t="s">
        <v>162</v>
      </c>
      <c r="D173" s="386" t="s">
        <v>132</v>
      </c>
      <c r="E173" s="386" t="str">
        <f t="array" ref="E173">RIGHT(INDEX(D:D,ROW(A173)),3)</f>
        <v>TAG</v>
      </c>
      <c r="F173" s="386" t="str">
        <f t="array" ref="F173">IFERROR(_xlfn.XLOOKUP(Tabela18[[#This Row],[SIGLA]],{"GOM";"NTS";"TAG";"TBG";"TSB"},{"01.717.813/0001-60";"04.992.714/0001-84";"06.248.349/0001-23";"01.891.441/0001-93";"03.146.349/0001-24"}),"")</f>
        <v>06.248.349/0001-23</v>
      </c>
      <c r="G173" s="385" t="s">
        <v>4718</v>
      </c>
      <c r="H173" s="391" t="s">
        <v>4801</v>
      </c>
      <c r="I173" s="386" t="s">
        <v>1637</v>
      </c>
      <c r="J173" s="386" t="str">
        <f t="array" ref="J173">CONCATENATE(INDEX(I:I,ROW(A173)), " - ", INDEX(E:E,ROW(A173)))</f>
        <v>ES3 - TAG</v>
      </c>
      <c r="K173" s="386"/>
      <c r="L173" s="386"/>
      <c r="N173" s="15"/>
    </row>
    <row r="174" spans="1:14" ht="15" hidden="1" customHeight="1" x14ac:dyDescent="0.35">
      <c r="A174" s="384">
        <v>233</v>
      </c>
      <c r="B174" s="387" t="s">
        <v>1333</v>
      </c>
      <c r="C174" s="385" t="s">
        <v>162</v>
      </c>
      <c r="D174" s="386" t="s">
        <v>132</v>
      </c>
      <c r="E174" s="386" t="str">
        <f t="array" ref="E174">RIGHT(INDEX(D:D,ROW(A174)),3)</f>
        <v>TAG</v>
      </c>
      <c r="F174" s="386" t="str">
        <f t="array" ref="F174">IFERROR(_xlfn.XLOOKUP(Tabela18[[#This Row],[SIGLA]],{"GOM";"NTS";"TAG";"TBG";"TSB"},{"01.717.813/0001-60";"04.992.714/0001-84";"06.248.349/0001-23";"01.891.441/0001-93";"03.146.349/0001-24"}),"")</f>
        <v>06.248.349/0001-23</v>
      </c>
      <c r="G174" s="385" t="s">
        <v>4718</v>
      </c>
      <c r="H174" s="391" t="s">
        <v>4797</v>
      </c>
      <c r="I174" s="386" t="s">
        <v>1333</v>
      </c>
      <c r="J174" s="386" t="str">
        <f t="array" ref="J174">CONCATENATE(INDEX(I:I,ROW(A174)), " - ", INDEX(E:E,ROW(A174)))</f>
        <v>BA1 - TAG</v>
      </c>
      <c r="K174" s="386"/>
      <c r="L174" s="386"/>
      <c r="N174" s="15"/>
    </row>
    <row r="175" spans="1:14" ht="15" hidden="1" customHeight="1" x14ac:dyDescent="0.35">
      <c r="A175" s="384">
        <v>234</v>
      </c>
      <c r="B175" s="387" t="s">
        <v>1335</v>
      </c>
      <c r="C175" s="385" t="s">
        <v>162</v>
      </c>
      <c r="D175" s="386" t="s">
        <v>132</v>
      </c>
      <c r="E175" s="386" t="str">
        <f t="array" ref="E175">RIGHT(INDEX(D:D,ROW(A175)),3)</f>
        <v>TAG</v>
      </c>
      <c r="F175" s="386" t="str">
        <f t="array" ref="F175">IFERROR(_xlfn.XLOOKUP(Tabela18[[#This Row],[SIGLA]],{"GOM";"NTS";"TAG";"TBG";"TSB"},{"01.717.813/0001-60";"04.992.714/0001-84";"06.248.349/0001-23";"01.891.441/0001-93";"03.146.349/0001-24"}),"")</f>
        <v>06.248.349/0001-23</v>
      </c>
      <c r="G175" s="385" t="s">
        <v>4718</v>
      </c>
      <c r="H175" s="391" t="s">
        <v>4797</v>
      </c>
      <c r="I175" s="386" t="s">
        <v>1335</v>
      </c>
      <c r="J175" s="386" t="str">
        <f t="array" ref="J175">CONCATENATE(INDEX(I:I,ROW(A175)), " - ", INDEX(E:E,ROW(A175)))</f>
        <v>BA2 - TAG</v>
      </c>
      <c r="K175" s="386"/>
      <c r="L175" s="386"/>
      <c r="N175" s="15"/>
    </row>
    <row r="176" spans="1:14" ht="15" hidden="1" customHeight="1" x14ac:dyDescent="0.35">
      <c r="A176" s="384">
        <v>235</v>
      </c>
      <c r="B176" s="387" t="s">
        <v>1311</v>
      </c>
      <c r="C176" s="385" t="s">
        <v>162</v>
      </c>
      <c r="D176" s="386" t="s">
        <v>132</v>
      </c>
      <c r="E176" s="386" t="str">
        <f t="array" ref="E176">RIGHT(INDEX(D:D,ROW(A176)),3)</f>
        <v>TAG</v>
      </c>
      <c r="F176" s="386" t="str">
        <f t="array" ref="F176">IFERROR(_xlfn.XLOOKUP(Tabela18[[#This Row],[SIGLA]],{"GOM";"NTS";"TAG";"TBG";"TSB"},{"01.717.813/0001-60";"04.992.714/0001-84";"06.248.349/0001-23";"01.891.441/0001-93";"03.146.349/0001-24"}),"")</f>
        <v>06.248.349/0001-23</v>
      </c>
      <c r="G176" s="385" t="s">
        <v>4718</v>
      </c>
      <c r="H176" s="391" t="s">
        <v>4797</v>
      </c>
      <c r="I176" s="386" t="s">
        <v>1311</v>
      </c>
      <c r="J176" s="386" t="str">
        <f t="array" ref="J176">CONCATENATE(INDEX(I:I,ROW(A176)), " - ", INDEX(E:E,ROW(A176)))</f>
        <v>BA3 - TAG</v>
      </c>
      <c r="K176" s="386"/>
      <c r="L176" s="386"/>
      <c r="N176" s="15"/>
    </row>
    <row r="177" spans="1:14" ht="15" hidden="1" customHeight="1" x14ac:dyDescent="0.35">
      <c r="A177" s="384">
        <v>236</v>
      </c>
      <c r="B177" s="387" t="s">
        <v>1338</v>
      </c>
      <c r="C177" s="385" t="s">
        <v>162</v>
      </c>
      <c r="D177" s="386" t="s">
        <v>132</v>
      </c>
      <c r="E177" s="386" t="str">
        <f t="array" ref="E177">RIGHT(INDEX(D:D,ROW(A177)),3)</f>
        <v>TAG</v>
      </c>
      <c r="F177" s="386" t="str">
        <f t="array" ref="F177">IFERROR(_xlfn.XLOOKUP(Tabela18[[#This Row],[SIGLA]],{"GOM";"NTS";"TAG";"TBG";"TSB"},{"01.717.813/0001-60";"04.992.714/0001-84";"06.248.349/0001-23";"01.891.441/0001-93";"03.146.349/0001-24"}),"")</f>
        <v>06.248.349/0001-23</v>
      </c>
      <c r="G177" s="385" t="s">
        <v>4718</v>
      </c>
      <c r="H177" s="391" t="s">
        <v>4797</v>
      </c>
      <c r="I177" s="386" t="s">
        <v>1338</v>
      </c>
      <c r="J177" s="386" t="str">
        <f t="array" ref="J177">CONCATENATE(INDEX(I:I,ROW(A177)), " - ", INDEX(E:E,ROW(A177)))</f>
        <v>BA4 - TAG</v>
      </c>
      <c r="K177" s="386"/>
      <c r="L177" s="386"/>
      <c r="N177" s="15"/>
    </row>
    <row r="178" spans="1:14" ht="15" hidden="1" customHeight="1" x14ac:dyDescent="0.35">
      <c r="A178" s="384">
        <v>237</v>
      </c>
      <c r="B178" s="387" t="s">
        <v>1329</v>
      </c>
      <c r="C178" s="385" t="s">
        <v>162</v>
      </c>
      <c r="D178" s="386" t="s">
        <v>132</v>
      </c>
      <c r="E178" s="386" t="str">
        <f t="array" ref="E178">RIGHT(INDEX(D:D,ROW(A178)),3)</f>
        <v>TAG</v>
      </c>
      <c r="F178" s="386" t="str">
        <f t="array" ref="F178">IFERROR(_xlfn.XLOOKUP(Tabela18[[#This Row],[SIGLA]],{"GOM";"NTS";"TAG";"TBG";"TSB"},{"01.717.813/0001-60";"04.992.714/0001-84";"06.248.349/0001-23";"01.891.441/0001-93";"03.146.349/0001-24"}),"")</f>
        <v>06.248.349/0001-23</v>
      </c>
      <c r="G178" s="385" t="s">
        <v>4718</v>
      </c>
      <c r="H178" s="391" t="s">
        <v>4797</v>
      </c>
      <c r="I178" s="386" t="s">
        <v>1329</v>
      </c>
      <c r="J178" s="386" t="str">
        <f t="array" ref="J178">CONCATENATE(INDEX(I:I,ROW(A178)), " - ", INDEX(E:E,ROW(A178)))</f>
        <v>BA5 - TAG</v>
      </c>
      <c r="K178" s="386"/>
      <c r="L178" s="386"/>
      <c r="N178" s="15"/>
    </row>
    <row r="179" spans="1:14" ht="15" hidden="1" customHeight="1" x14ac:dyDescent="0.35">
      <c r="A179" s="384">
        <v>238</v>
      </c>
      <c r="B179" s="387" t="s">
        <v>4813</v>
      </c>
      <c r="C179" s="385" t="s">
        <v>162</v>
      </c>
      <c r="D179" s="386" t="s">
        <v>132</v>
      </c>
      <c r="E179" s="386" t="str">
        <f t="array" ref="E179">RIGHT(INDEX(D:D,ROW(A179)),3)</f>
        <v>TAG</v>
      </c>
      <c r="F179" s="386" t="str">
        <f t="array" ref="F179">IFERROR(_xlfn.XLOOKUP(Tabela18[[#This Row],[SIGLA]],{"GOM";"NTS";"TAG";"TBG";"TSB"},{"01.717.813/0001-60";"04.992.714/0001-84";"06.248.349/0001-23";"01.891.441/0001-93";"03.146.349/0001-24"}),"")</f>
        <v>06.248.349/0001-23</v>
      </c>
      <c r="G179" s="385" t="s">
        <v>4718</v>
      </c>
      <c r="H179" s="391" t="s">
        <v>4806</v>
      </c>
      <c r="I179" s="386" t="s">
        <v>4813</v>
      </c>
      <c r="J179" s="386" t="str">
        <f t="array" ref="J179">CONCATENATE(INDEX(I:I,ROW(A179)), " - ", INDEX(E:E,ROW(A179)))</f>
        <v>SE1 - TAG</v>
      </c>
      <c r="K179" s="386"/>
      <c r="L179" s="386"/>
      <c r="N179" s="15"/>
    </row>
    <row r="180" spans="1:14" ht="15" hidden="1" customHeight="1" x14ac:dyDescent="0.35">
      <c r="A180" s="384">
        <v>239</v>
      </c>
      <c r="B180" s="387" t="s">
        <v>4814</v>
      </c>
      <c r="C180" s="385" t="s">
        <v>162</v>
      </c>
      <c r="D180" s="386" t="s">
        <v>132</v>
      </c>
      <c r="E180" s="386" t="str">
        <f t="array" ref="E180">RIGHT(INDEX(D:D,ROW(A180)),3)</f>
        <v>TAG</v>
      </c>
      <c r="F180" s="386" t="str">
        <f t="array" ref="F180">IFERROR(_xlfn.XLOOKUP(Tabela18[[#This Row],[SIGLA]],{"GOM";"NTS";"TAG";"TBG";"TSB"},{"01.717.813/0001-60";"04.992.714/0001-84";"06.248.349/0001-23";"01.891.441/0001-93";"03.146.349/0001-24"}),"")</f>
        <v>06.248.349/0001-23</v>
      </c>
      <c r="G180" s="385" t="s">
        <v>4718</v>
      </c>
      <c r="H180" s="391" t="s">
        <v>4803</v>
      </c>
      <c r="I180" s="386" t="s">
        <v>1326</v>
      </c>
      <c r="J180" s="386" t="str">
        <f t="array" ref="J180">CONCATENATE(INDEX(I:I,ROW(A180)), " - ", INDEX(E:E,ROW(A180)))</f>
        <v>PE1 - TAG</v>
      </c>
      <c r="K180" s="386"/>
      <c r="L180" s="386"/>
      <c r="N180" s="15"/>
    </row>
    <row r="181" spans="1:14" ht="15" hidden="1" customHeight="1" x14ac:dyDescent="0.35">
      <c r="A181" s="384">
        <v>240</v>
      </c>
      <c r="B181" s="387" t="s">
        <v>1326</v>
      </c>
      <c r="C181" s="385" t="s">
        <v>162</v>
      </c>
      <c r="D181" s="386" t="s">
        <v>132</v>
      </c>
      <c r="E181" s="386" t="str">
        <f t="array" ref="E181">RIGHT(INDEX(D:D,ROW(A181)),3)</f>
        <v>TAG</v>
      </c>
      <c r="F181" s="386" t="str">
        <f t="array" ref="F181">IFERROR(_xlfn.XLOOKUP(Tabela18[[#This Row],[SIGLA]],{"GOM";"NTS";"TAG";"TBG";"TSB"},{"01.717.813/0001-60";"04.992.714/0001-84";"06.248.349/0001-23";"01.891.441/0001-93";"03.146.349/0001-24"}),"")</f>
        <v>06.248.349/0001-23</v>
      </c>
      <c r="G181" s="385" t="s">
        <v>4718</v>
      </c>
      <c r="H181" s="388" t="s">
        <v>4815</v>
      </c>
      <c r="I181" s="386" t="s">
        <v>1326</v>
      </c>
      <c r="J181" s="386" t="str">
        <f t="array" ref="J181">CONCATENATE(INDEX(I:I,ROW(A181)), " - ", INDEX(E:E,ROW(A181)))</f>
        <v>PE1 - TAG</v>
      </c>
      <c r="K181" s="386"/>
      <c r="L181" s="386"/>
      <c r="N181" s="15"/>
    </row>
    <row r="182" spans="1:14" ht="15" hidden="1" customHeight="1" x14ac:dyDescent="0.35">
      <c r="A182" s="384">
        <v>241</v>
      </c>
      <c r="B182" s="387" t="s">
        <v>1513</v>
      </c>
      <c r="C182" s="385" t="s">
        <v>162</v>
      </c>
      <c r="D182" s="386" t="s">
        <v>132</v>
      </c>
      <c r="E182" s="386" t="str">
        <f t="array" ref="E182">RIGHT(INDEX(D:D,ROW(A182)),3)</f>
        <v>TAG</v>
      </c>
      <c r="F182" s="386" t="str">
        <f t="array" ref="F182">IFERROR(_xlfn.XLOOKUP(Tabela18[[#This Row],[SIGLA]],{"GOM";"NTS";"TAG";"TBG";"TSB"},{"01.717.813/0001-60";"04.992.714/0001-84";"06.248.349/0001-23";"01.891.441/0001-93";"03.146.349/0001-24"}),"")</f>
        <v>06.248.349/0001-23</v>
      </c>
      <c r="G182" s="385" t="s">
        <v>4718</v>
      </c>
      <c r="H182" s="388" t="s">
        <v>4815</v>
      </c>
      <c r="I182" s="386" t="s">
        <v>1513</v>
      </c>
      <c r="J182" s="386" t="str">
        <f t="array" ref="J182">CONCATENATE(INDEX(I:I,ROW(A182)), " - ", INDEX(E:E,ROW(A182)))</f>
        <v>PE2 - TAG</v>
      </c>
      <c r="K182" s="386"/>
      <c r="L182" s="386"/>
      <c r="N182" s="15"/>
    </row>
    <row r="183" spans="1:14" ht="15" hidden="1" customHeight="1" x14ac:dyDescent="0.35">
      <c r="A183" s="384">
        <v>242</v>
      </c>
      <c r="B183" s="387" t="s">
        <v>4816</v>
      </c>
      <c r="C183" s="385" t="s">
        <v>162</v>
      </c>
      <c r="D183" s="386" t="s">
        <v>132</v>
      </c>
      <c r="E183" s="386" t="str">
        <f t="array" ref="E183">RIGHT(INDEX(D:D,ROW(A183)),3)</f>
        <v>TAG</v>
      </c>
      <c r="F183" s="386" t="str">
        <f t="array" ref="F183">IFERROR(_xlfn.XLOOKUP(Tabela18[[#This Row],[SIGLA]],{"GOM";"NTS";"TAG";"TBG";"TSB"},{"01.717.813/0001-60";"04.992.714/0001-84";"06.248.349/0001-23";"01.891.441/0001-93";"03.146.349/0001-24"}),"")</f>
        <v>06.248.349/0001-23</v>
      </c>
      <c r="G183" s="385" t="s">
        <v>4718</v>
      </c>
      <c r="H183" s="391" t="s">
        <v>4811</v>
      </c>
      <c r="I183" s="386" t="s">
        <v>4816</v>
      </c>
      <c r="J183" s="386" t="str">
        <f t="array" ref="J183">CONCATENATE(INDEX(I:I,ROW(A183)), " - ", INDEX(E:E,ROW(A183)))</f>
        <v>PB1 - TAG</v>
      </c>
      <c r="K183" s="386"/>
      <c r="L183" s="386"/>
      <c r="N183" s="15"/>
    </row>
    <row r="184" spans="1:14" ht="15" hidden="1" customHeight="1" x14ac:dyDescent="0.35">
      <c r="A184" s="384">
        <v>243</v>
      </c>
      <c r="B184" s="387" t="s">
        <v>1350</v>
      </c>
      <c r="C184" s="385" t="s">
        <v>162</v>
      </c>
      <c r="D184" s="386" t="s">
        <v>132</v>
      </c>
      <c r="E184" s="386" t="str">
        <f t="array" ref="E184">RIGHT(INDEX(D:D,ROW(A184)),3)</f>
        <v>TAG</v>
      </c>
      <c r="F184" s="386" t="str">
        <f t="array" ref="F184">IFERROR(_xlfn.XLOOKUP(Tabela18[[#This Row],[SIGLA]],{"GOM";"NTS";"TAG";"TBG";"TSB"},{"01.717.813/0001-60";"04.992.714/0001-84";"06.248.349/0001-23";"01.891.441/0001-93";"03.146.349/0001-24"}),"")</f>
        <v>06.248.349/0001-23</v>
      </c>
      <c r="G184" s="385" t="s">
        <v>4718</v>
      </c>
      <c r="H184" s="391" t="s">
        <v>4799</v>
      </c>
      <c r="I184" s="386" t="s">
        <v>1350</v>
      </c>
      <c r="J184" s="386" t="str">
        <f t="array" ref="J184">CONCATENATE(INDEX(I:I,ROW(A184)), " - ", INDEX(E:E,ROW(A184)))</f>
        <v>RN1 - TAG</v>
      </c>
      <c r="K184" s="386"/>
      <c r="L184" s="386"/>
      <c r="N184" s="15"/>
    </row>
    <row r="185" spans="1:14" ht="15" hidden="1" customHeight="1" x14ac:dyDescent="0.35">
      <c r="A185" s="384">
        <v>244</v>
      </c>
      <c r="B185" s="387" t="s">
        <v>4491</v>
      </c>
      <c r="C185" s="385" t="s">
        <v>162</v>
      </c>
      <c r="D185" s="386" t="s">
        <v>132</v>
      </c>
      <c r="E185" s="386" t="str">
        <f t="array" ref="E185">RIGHT(INDEX(D:D,ROW(A185)),3)</f>
        <v>TAG</v>
      </c>
      <c r="F185" s="386" t="str">
        <f t="array" ref="F185">IFERROR(_xlfn.XLOOKUP(Tabela18[[#This Row],[SIGLA]],{"GOM";"NTS";"TAG";"TBG";"TSB"},{"01.717.813/0001-60";"04.992.714/0001-84";"06.248.349/0001-23";"01.891.441/0001-93";"03.146.349/0001-24"}),"")</f>
        <v>06.248.349/0001-23</v>
      </c>
      <c r="G185" s="385" t="s">
        <v>4718</v>
      </c>
      <c r="H185" s="391" t="s">
        <v>4799</v>
      </c>
      <c r="I185" s="386" t="s">
        <v>4491</v>
      </c>
      <c r="J185" s="386" t="str">
        <f t="array" ref="J185">CONCATENATE(INDEX(I:I,ROW(A185)), " - ", INDEX(E:E,ROW(A185)))</f>
        <v>RN2 - TAG</v>
      </c>
      <c r="K185" s="386"/>
      <c r="L185" s="386"/>
      <c r="N185" s="15"/>
    </row>
    <row r="186" spans="1:14" ht="15" hidden="1" customHeight="1" x14ac:dyDescent="0.35">
      <c r="A186" s="384">
        <v>245</v>
      </c>
      <c r="B186" s="387" t="s">
        <v>1352</v>
      </c>
      <c r="C186" s="385" t="s">
        <v>162</v>
      </c>
      <c r="D186" s="386" t="s">
        <v>132</v>
      </c>
      <c r="E186" s="386" t="str">
        <f t="array" ref="E186">RIGHT(INDEX(D:D,ROW(A186)),3)</f>
        <v>TAG</v>
      </c>
      <c r="F186" s="386" t="str">
        <f t="array" ref="F186">IFERROR(_xlfn.XLOOKUP(Tabela18[[#This Row],[SIGLA]],{"GOM";"NTS";"TAG";"TBG";"TSB"},{"01.717.813/0001-60";"04.992.714/0001-84";"06.248.349/0001-23";"01.891.441/0001-93";"03.146.349/0001-24"}),"")</f>
        <v>06.248.349/0001-23</v>
      </c>
      <c r="G186" s="385" t="s">
        <v>4718</v>
      </c>
      <c r="H186" s="391" t="s">
        <v>4799</v>
      </c>
      <c r="I186" s="386" t="s">
        <v>1352</v>
      </c>
      <c r="J186" s="386" t="str">
        <f t="array" ref="J186">CONCATENATE(INDEX(I:I,ROW(A186)), " - ", INDEX(E:E,ROW(A186)))</f>
        <v>RN3 - TAG</v>
      </c>
      <c r="K186" s="386"/>
      <c r="L186" s="386"/>
      <c r="N186" s="15"/>
    </row>
    <row r="187" spans="1:14" ht="15" hidden="1" customHeight="1" x14ac:dyDescent="0.35">
      <c r="A187" s="384">
        <v>246</v>
      </c>
      <c r="B187" s="387" t="s">
        <v>1381</v>
      </c>
      <c r="C187" s="385" t="s">
        <v>162</v>
      </c>
      <c r="D187" s="386" t="s">
        <v>132</v>
      </c>
      <c r="E187" s="386" t="str">
        <f t="array" ref="E187">RIGHT(INDEX(D:D,ROW(A187)),3)</f>
        <v>TAG</v>
      </c>
      <c r="F187" s="386" t="str">
        <f t="array" ref="F187">IFERROR(_xlfn.XLOOKUP(Tabela18[[#This Row],[SIGLA]],{"GOM";"NTS";"TAG";"TBG";"TSB"},{"01.717.813/0001-60";"04.992.714/0001-84";"06.248.349/0001-23";"01.891.441/0001-93";"03.146.349/0001-24"}),"")</f>
        <v>06.248.349/0001-23</v>
      </c>
      <c r="G187" s="385" t="s">
        <v>4718</v>
      </c>
      <c r="H187" s="391" t="s">
        <v>4800</v>
      </c>
      <c r="I187" s="386" t="s">
        <v>1381</v>
      </c>
      <c r="J187" s="386" t="str">
        <f t="array" ref="J187">CONCATENATE(INDEX(I:I,ROW(A187)), " - ", INDEX(E:E,ROW(A187)))</f>
        <v>CE1 - TAG</v>
      </c>
      <c r="K187" s="386"/>
      <c r="L187" s="386"/>
      <c r="N187" s="15"/>
    </row>
    <row r="188" spans="1:14" ht="15" hidden="1" customHeight="1" x14ac:dyDescent="0.35">
      <c r="A188" s="384">
        <v>247</v>
      </c>
      <c r="B188" s="387" t="s">
        <v>1441</v>
      </c>
      <c r="C188" s="385" t="s">
        <v>162</v>
      </c>
      <c r="D188" s="386" t="s">
        <v>132</v>
      </c>
      <c r="E188" s="386" t="str">
        <f t="array" ref="E188">RIGHT(INDEX(D:D,ROW(A188)),3)</f>
        <v>TAG</v>
      </c>
      <c r="F188" s="386" t="str">
        <f t="array" ref="F188">IFERROR(_xlfn.XLOOKUP(Tabela18[[#This Row],[SIGLA]],{"GOM";"NTS";"TAG";"TBG";"TSB"},{"01.717.813/0001-60";"04.992.714/0001-84";"06.248.349/0001-23";"01.891.441/0001-93";"03.146.349/0001-24"}),"")</f>
        <v>06.248.349/0001-23</v>
      </c>
      <c r="G188" s="385" t="s">
        <v>4718</v>
      </c>
      <c r="H188" s="391" t="s">
        <v>4800</v>
      </c>
      <c r="I188" s="386" t="s">
        <v>1441</v>
      </c>
      <c r="J188" s="386" t="str">
        <f t="array" ref="J188">CONCATENATE(INDEX(I:I,ROW(A188)), " - ", INDEX(E:E,ROW(A188)))</f>
        <v>CE2 - TAG</v>
      </c>
      <c r="K188" s="386"/>
      <c r="L188" s="386"/>
      <c r="N188" s="15"/>
    </row>
    <row r="189" spans="1:14" ht="15" hidden="1" customHeight="1" x14ac:dyDescent="0.35">
      <c r="A189" s="384">
        <v>335</v>
      </c>
      <c r="B189" s="383" t="s">
        <v>1728</v>
      </c>
      <c r="C189" s="385" t="s">
        <v>162</v>
      </c>
      <c r="D189" s="386" t="s">
        <v>132</v>
      </c>
      <c r="E189" s="386" t="str">
        <f t="array" ref="E189">RIGHT(INDEX(D:D,ROW(A189)),3)</f>
        <v>TAG</v>
      </c>
      <c r="F189" s="386" t="str">
        <f t="array" ref="F189">IFERROR(_xlfn.XLOOKUP(Tabela18[[#This Row],[SIGLA]],{"GOM";"NTS";"TAG";"TBG";"TSB"},{"01.717.813/0001-60";"04.992.714/0001-84";"06.248.349/0001-23";"01.891.441/0001-93";"03.146.349/0001-24"}),"")</f>
        <v>06.248.349/0001-23</v>
      </c>
      <c r="G189" s="385" t="s">
        <v>4708</v>
      </c>
      <c r="H189" s="386" t="s">
        <v>4800</v>
      </c>
      <c r="I189" s="386" t="s">
        <v>1441</v>
      </c>
      <c r="J189" s="386" t="str">
        <f t="array" ref="J189">CONCATENATE(INDEX(I:I,ROW(A189)), " - ", INDEX(E:E,ROW(A189)))</f>
        <v>CE2 - TAG</v>
      </c>
      <c r="K189" s="386">
        <v>1840213</v>
      </c>
      <c r="L189" s="386"/>
      <c r="N189" s="15"/>
    </row>
    <row r="190" spans="1:14" ht="15" hidden="1" customHeight="1" x14ac:dyDescent="0.35">
      <c r="A190" s="384">
        <v>338</v>
      </c>
      <c r="B190" s="383" t="s">
        <v>1733</v>
      </c>
      <c r="C190" s="385" t="s">
        <v>162</v>
      </c>
      <c r="D190" s="386" t="s">
        <v>132</v>
      </c>
      <c r="E190" s="386" t="str">
        <f t="array" ref="E190">RIGHT(INDEX(D:D,ROW(A190)),3)</f>
        <v>TAG</v>
      </c>
      <c r="F190" s="386" t="str">
        <f t="array" ref="F190">IFERROR(_xlfn.XLOOKUP(Tabela18[[#This Row],[SIGLA]],{"GOM";"NTS";"TAG";"TBG";"TSB"},{"01.717.813/0001-60";"04.992.714/0001-84";"06.248.349/0001-23";"01.891.441/0001-93";"03.146.349/0001-24"}),"")</f>
        <v>06.248.349/0001-23</v>
      </c>
      <c r="G190" s="385" t="s">
        <v>4708</v>
      </c>
      <c r="H190" s="386" t="s">
        <v>4800</v>
      </c>
      <c r="I190" s="386" t="s">
        <v>1381</v>
      </c>
      <c r="J190" s="386" t="str">
        <f t="array" ref="J190">CONCATENATE(INDEX(I:I,ROW(A190)), " - ", INDEX(E:E,ROW(A190)))</f>
        <v>CE1 - TAG</v>
      </c>
      <c r="K190" s="386">
        <v>1840213</v>
      </c>
      <c r="L190" s="386"/>
      <c r="N190" s="15"/>
    </row>
    <row r="191" spans="1:14" ht="15" hidden="1" customHeight="1" x14ac:dyDescent="0.35">
      <c r="A191" s="384">
        <v>342</v>
      </c>
      <c r="B191" s="383" t="s">
        <v>1588</v>
      </c>
      <c r="C191" s="385" t="s">
        <v>162</v>
      </c>
      <c r="D191" s="386" t="s">
        <v>132</v>
      </c>
      <c r="E191" s="386" t="str">
        <f t="array" ref="E191">RIGHT(INDEX(D:D,ROW(A191)),3)</f>
        <v>TAG</v>
      </c>
      <c r="F191" s="386" t="str">
        <f t="array" ref="F191">IFERROR(_xlfn.XLOOKUP(Tabela18[[#This Row],[SIGLA]],{"GOM";"NTS";"TAG";"TBG";"TSB"},{"01.717.813/0001-60";"04.992.714/0001-84";"06.248.349/0001-23";"01.891.441/0001-93";"03.146.349/0001-24"}),"")</f>
        <v>06.248.349/0001-23</v>
      </c>
      <c r="G191" s="385" t="s">
        <v>4708</v>
      </c>
      <c r="H191" s="386" t="s">
        <v>4799</v>
      </c>
      <c r="I191" s="386" t="s">
        <v>1350</v>
      </c>
      <c r="J191" s="386" t="str">
        <f t="array" ref="J191">CONCATENATE(INDEX(I:I,ROW(A191)), " - ", INDEX(E:E,ROW(A191)))</f>
        <v>RN1 - TAG</v>
      </c>
      <c r="K191" s="386">
        <v>1840213</v>
      </c>
      <c r="L191" s="386"/>
      <c r="N191" s="15"/>
    </row>
    <row r="192" spans="1:14" ht="15" hidden="1" customHeight="1" x14ac:dyDescent="0.35">
      <c r="A192" s="384">
        <v>343</v>
      </c>
      <c r="B192" s="383" t="s">
        <v>1589</v>
      </c>
      <c r="C192" s="385" t="s">
        <v>162</v>
      </c>
      <c r="D192" s="386" t="s">
        <v>132</v>
      </c>
      <c r="E192" s="386" t="str">
        <f t="array" ref="E192">RIGHT(INDEX(D:D,ROW(A192)),3)</f>
        <v>TAG</v>
      </c>
      <c r="F192" s="386" t="str">
        <f t="array" ref="F192">IFERROR(_xlfn.XLOOKUP(Tabela18[[#This Row],[SIGLA]],{"GOM";"NTS";"TAG";"TBG";"TSB"},{"01.717.813/0001-60";"04.992.714/0001-84";"06.248.349/0001-23";"01.891.441/0001-93";"03.146.349/0001-24"}),"")</f>
        <v>06.248.349/0001-23</v>
      </c>
      <c r="G192" s="385" t="s">
        <v>4708</v>
      </c>
      <c r="H192" s="386" t="s">
        <v>4811</v>
      </c>
      <c r="I192" s="386" t="s">
        <v>1348</v>
      </c>
      <c r="J192" s="386" t="str">
        <f t="array" ref="J192">CONCATENATE(INDEX(I:I,ROW(A192)), " - ", INDEX(E:E,ROW(A192)))</f>
        <v>PB - TAG</v>
      </c>
      <c r="K192" s="386">
        <v>1840213</v>
      </c>
      <c r="L192" s="386"/>
      <c r="N192" s="15"/>
    </row>
    <row r="193" spans="1:14" ht="15" hidden="1" customHeight="1" x14ac:dyDescent="0.35">
      <c r="A193" s="384">
        <v>344</v>
      </c>
      <c r="B193" s="383" t="s">
        <v>1529</v>
      </c>
      <c r="C193" s="385" t="s">
        <v>162</v>
      </c>
      <c r="D193" s="386" t="s">
        <v>132</v>
      </c>
      <c r="E193" s="386" t="str">
        <f t="array" ref="E193">RIGHT(INDEX(D:D,ROW(A193)),3)</f>
        <v>TAG</v>
      </c>
      <c r="F193" s="386" t="str">
        <f t="array" ref="F193">IFERROR(_xlfn.XLOOKUP(Tabela18[[#This Row],[SIGLA]],{"GOM";"NTS";"TAG";"TBG";"TSB"},{"01.717.813/0001-60";"04.992.714/0001-84";"06.248.349/0001-23";"01.891.441/0001-93";"03.146.349/0001-24"}),"")</f>
        <v>06.248.349/0001-23</v>
      </c>
      <c r="G193" s="385" t="s">
        <v>4708</v>
      </c>
      <c r="H193" s="386" t="s">
        <v>4815</v>
      </c>
      <c r="I193" s="386" t="s">
        <v>1513</v>
      </c>
      <c r="J193" s="386" t="str">
        <f t="array" ref="J193">CONCATENATE(INDEX(I:I,ROW(A193)), " - ", INDEX(E:E,ROW(A193)))</f>
        <v>PE2 - TAG</v>
      </c>
      <c r="K193" s="386">
        <v>1840213</v>
      </c>
      <c r="L193" s="386"/>
      <c r="N193" s="15"/>
    </row>
    <row r="194" spans="1:14" ht="15" hidden="1" customHeight="1" x14ac:dyDescent="0.35">
      <c r="A194" s="384">
        <v>345</v>
      </c>
      <c r="B194" s="383" t="s">
        <v>1590</v>
      </c>
      <c r="C194" s="385" t="s">
        <v>162</v>
      </c>
      <c r="D194" s="386" t="s">
        <v>132</v>
      </c>
      <c r="E194" s="386" t="str">
        <f t="array" ref="E194">RIGHT(INDEX(D:D,ROW(A194)),3)</f>
        <v>TAG</v>
      </c>
      <c r="F194" s="386" t="str">
        <f t="array" ref="F194">IFERROR(_xlfn.XLOOKUP(Tabela18[[#This Row],[SIGLA]],{"GOM";"NTS";"TAG";"TBG";"TSB"},{"01.717.813/0001-60";"04.992.714/0001-84";"06.248.349/0001-23";"01.891.441/0001-93";"03.146.349/0001-24"}),"")</f>
        <v>06.248.349/0001-23</v>
      </c>
      <c r="G194" s="385" t="s">
        <v>4708</v>
      </c>
      <c r="H194" s="386" t="s">
        <v>4815</v>
      </c>
      <c r="I194" s="386" t="s">
        <v>1326</v>
      </c>
      <c r="J194" s="386" t="str">
        <f t="array" ref="J194">CONCATENATE(INDEX(I:I,ROW(A194)), " - ", INDEX(E:E,ROW(A194)))</f>
        <v>PE1 - TAG</v>
      </c>
      <c r="K194" s="386">
        <v>1840213</v>
      </c>
      <c r="L194" s="386"/>
      <c r="N194" s="15"/>
    </row>
    <row r="195" spans="1:14" ht="15" hidden="1" customHeight="1" x14ac:dyDescent="0.35">
      <c r="A195" s="384">
        <v>348</v>
      </c>
      <c r="B195" s="383" t="s">
        <v>1592</v>
      </c>
      <c r="C195" s="385" t="s">
        <v>162</v>
      </c>
      <c r="D195" s="386" t="s">
        <v>132</v>
      </c>
      <c r="E195" s="386" t="str">
        <f t="array" ref="E195">RIGHT(INDEX(D:D,ROW(A195)),3)</f>
        <v>TAG</v>
      </c>
      <c r="F195" s="386" t="str">
        <f t="array" ref="F195">IFERROR(_xlfn.XLOOKUP(Tabela18[[#This Row],[SIGLA]],{"GOM";"NTS";"TAG";"TBG";"TSB"},{"01.717.813/0001-60";"04.992.714/0001-84";"06.248.349/0001-23";"01.891.441/0001-93";"03.146.349/0001-24"}),"")</f>
        <v>06.248.349/0001-23</v>
      </c>
      <c r="G195" s="385" t="s">
        <v>4708</v>
      </c>
      <c r="H195" s="386" t="s">
        <v>4803</v>
      </c>
      <c r="I195" s="386" t="s">
        <v>1331</v>
      </c>
      <c r="J195" s="386" t="str">
        <f t="array" ref="J195">CONCATENATE(INDEX(I:I,ROW(A195)), " - ", INDEX(E:E,ROW(A195)))</f>
        <v>AL - TAG</v>
      </c>
      <c r="K195" s="386">
        <v>1840213</v>
      </c>
      <c r="L195" s="386"/>
      <c r="N195" s="15"/>
    </row>
    <row r="196" spans="1:14" ht="15" hidden="1" customHeight="1" x14ac:dyDescent="0.35">
      <c r="A196" s="384">
        <v>349</v>
      </c>
      <c r="B196" s="383" t="s">
        <v>1593</v>
      </c>
      <c r="C196" s="385" t="s">
        <v>162</v>
      </c>
      <c r="D196" s="386" t="s">
        <v>132</v>
      </c>
      <c r="E196" s="386" t="str">
        <f t="array" ref="E196">RIGHT(INDEX(D:D,ROW(A196)),3)</f>
        <v>TAG</v>
      </c>
      <c r="F196" s="386" t="str">
        <f t="array" ref="F196">IFERROR(_xlfn.XLOOKUP(Tabela18[[#This Row],[SIGLA]],{"GOM";"NTS";"TAG";"TBG";"TSB"},{"01.717.813/0001-60";"04.992.714/0001-84";"06.248.349/0001-23";"01.891.441/0001-93";"03.146.349/0001-24"}),"")</f>
        <v>06.248.349/0001-23</v>
      </c>
      <c r="G196" s="385" t="s">
        <v>4708</v>
      </c>
      <c r="H196" s="386" t="s">
        <v>4803</v>
      </c>
      <c r="I196" s="386" t="s">
        <v>1331</v>
      </c>
      <c r="J196" s="386" t="str">
        <f t="array" ref="J196">CONCATENATE(INDEX(I:I,ROW(A196)), " - ", INDEX(E:E,ROW(A196)))</f>
        <v>AL - TAG</v>
      </c>
      <c r="K196" s="386">
        <v>1840213</v>
      </c>
      <c r="L196" s="386"/>
      <c r="N196" s="15"/>
    </row>
    <row r="197" spans="1:14" ht="15" hidden="1" customHeight="1" x14ac:dyDescent="0.35">
      <c r="A197" s="384">
        <v>352</v>
      </c>
      <c r="B197" s="383" t="s">
        <v>1787</v>
      </c>
      <c r="C197" s="385" t="s">
        <v>162</v>
      </c>
      <c r="D197" s="386" t="s">
        <v>132</v>
      </c>
      <c r="E197" s="386" t="str">
        <f t="array" ref="E197">RIGHT(INDEX(D:D,ROW(A197)),3)</f>
        <v>TAG</v>
      </c>
      <c r="F197" s="386" t="str">
        <f t="array" ref="F197">IFERROR(_xlfn.XLOOKUP(Tabela18[[#This Row],[SIGLA]],{"GOM";"NTS";"TAG";"TBG";"TSB"},{"01.717.813/0001-60";"04.992.714/0001-84";"06.248.349/0001-23";"01.891.441/0001-93";"03.146.349/0001-24"}),"")</f>
        <v>06.248.349/0001-23</v>
      </c>
      <c r="G197" s="385" t="s">
        <v>4708</v>
      </c>
      <c r="H197" s="386" t="s">
        <v>4806</v>
      </c>
      <c r="I197" s="386" t="s">
        <v>1313</v>
      </c>
      <c r="J197" s="386" t="str">
        <f t="array" ref="J197">CONCATENATE(INDEX(I:I,ROW(A197)), " - ", INDEX(E:E,ROW(A197)))</f>
        <v>SE - TAG</v>
      </c>
      <c r="K197" s="386">
        <v>1840213</v>
      </c>
      <c r="L197" s="386"/>
      <c r="N197" s="15"/>
    </row>
    <row r="198" spans="1:14" ht="15" hidden="1" customHeight="1" x14ac:dyDescent="0.35">
      <c r="A198" s="384">
        <v>353</v>
      </c>
      <c r="B198" s="383" t="s">
        <v>1788</v>
      </c>
      <c r="C198" s="385" t="s">
        <v>162</v>
      </c>
      <c r="D198" s="386" t="s">
        <v>132</v>
      </c>
      <c r="E198" s="386" t="str">
        <f t="array" ref="E198">RIGHT(INDEX(D:D,ROW(A198)),3)</f>
        <v>TAG</v>
      </c>
      <c r="F198" s="386" t="str">
        <f t="array" ref="F198">IFERROR(_xlfn.XLOOKUP(Tabela18[[#This Row],[SIGLA]],{"GOM";"NTS";"TAG";"TBG";"TSB"},{"01.717.813/0001-60";"04.992.714/0001-84";"06.248.349/0001-23";"01.891.441/0001-93";"03.146.349/0001-24"}),"")</f>
        <v>06.248.349/0001-23</v>
      </c>
      <c r="G198" s="385" t="s">
        <v>4708</v>
      </c>
      <c r="H198" s="386" t="s">
        <v>4797</v>
      </c>
      <c r="I198" s="386" t="s">
        <v>1335</v>
      </c>
      <c r="J198" s="386" t="str">
        <f t="array" ref="J198">CONCATENATE(INDEX(I:I,ROW(A198)), " - ", INDEX(E:E,ROW(A198)))</f>
        <v>BA2 - TAG</v>
      </c>
      <c r="K198" s="386">
        <v>1840213</v>
      </c>
      <c r="L198" s="386"/>
      <c r="N198" s="15"/>
    </row>
    <row r="199" spans="1:14" ht="15" hidden="1" customHeight="1" x14ac:dyDescent="0.35">
      <c r="A199" s="384">
        <v>354</v>
      </c>
      <c r="B199" s="383" t="s">
        <v>1789</v>
      </c>
      <c r="C199" s="385" t="s">
        <v>162</v>
      </c>
      <c r="D199" s="386" t="s">
        <v>132</v>
      </c>
      <c r="E199" s="386" t="str">
        <f t="array" ref="E199">RIGHT(INDEX(D:D,ROW(A199)),3)</f>
        <v>TAG</v>
      </c>
      <c r="F199" s="386" t="str">
        <f t="array" ref="F199">IFERROR(_xlfn.XLOOKUP(Tabela18[[#This Row],[SIGLA]],{"GOM";"NTS";"TAG";"TBG";"TSB"},{"01.717.813/0001-60";"04.992.714/0001-84";"06.248.349/0001-23";"01.891.441/0001-93";"03.146.349/0001-24"}),"")</f>
        <v>06.248.349/0001-23</v>
      </c>
      <c r="G199" s="385" t="s">
        <v>4708</v>
      </c>
      <c r="H199" s="386" t="s">
        <v>4797</v>
      </c>
      <c r="I199" s="386" t="s">
        <v>1335</v>
      </c>
      <c r="J199" s="386" t="str">
        <f t="array" ref="J199">CONCATENATE(INDEX(I:I,ROW(A199)), " - ", INDEX(E:E,ROW(A199)))</f>
        <v>BA2 - TAG</v>
      </c>
      <c r="K199" s="386">
        <v>1840213</v>
      </c>
      <c r="L199" s="386"/>
      <c r="N199" s="15"/>
    </row>
    <row r="200" spans="1:14" ht="15" hidden="1" customHeight="1" x14ac:dyDescent="0.35">
      <c r="A200" s="384">
        <v>355</v>
      </c>
      <c r="B200" s="383" t="s">
        <v>1790</v>
      </c>
      <c r="C200" s="385" t="s">
        <v>162</v>
      </c>
      <c r="D200" s="386" t="s">
        <v>132</v>
      </c>
      <c r="E200" s="386" t="str">
        <f t="array" ref="E200">RIGHT(INDEX(D:D,ROW(A200)),3)</f>
        <v>TAG</v>
      </c>
      <c r="F200" s="386" t="str">
        <f t="array" ref="F200">IFERROR(_xlfn.XLOOKUP(Tabela18[[#This Row],[SIGLA]],{"GOM";"NTS";"TAG";"TBG";"TSB"},{"01.717.813/0001-60";"04.992.714/0001-84";"06.248.349/0001-23";"01.891.441/0001-93";"03.146.349/0001-24"}),"")</f>
        <v>06.248.349/0001-23</v>
      </c>
      <c r="G200" s="385" t="s">
        <v>4708</v>
      </c>
      <c r="H200" s="386" t="s">
        <v>4797</v>
      </c>
      <c r="I200" s="386" t="s">
        <v>1311</v>
      </c>
      <c r="J200" s="386" t="str">
        <f t="array" ref="J200">CONCATENATE(INDEX(I:I,ROW(A200)), " - ", INDEX(E:E,ROW(A200)))</f>
        <v>BA3 - TAG</v>
      </c>
      <c r="K200" s="386">
        <v>1840213</v>
      </c>
      <c r="L200" s="386"/>
      <c r="N200" s="15"/>
    </row>
    <row r="201" spans="1:14" ht="15" hidden="1" customHeight="1" x14ac:dyDescent="0.35">
      <c r="A201" s="384">
        <v>358</v>
      </c>
      <c r="B201" s="383" t="s">
        <v>1792</v>
      </c>
      <c r="C201" s="385" t="s">
        <v>162</v>
      </c>
      <c r="D201" s="386" t="s">
        <v>132</v>
      </c>
      <c r="E201" s="386" t="str">
        <f t="array" ref="E201">RIGHT(INDEX(D:D,ROW(A201)),3)</f>
        <v>TAG</v>
      </c>
      <c r="F201" s="386" t="str">
        <f t="array" ref="F201">IFERROR(_xlfn.XLOOKUP(Tabela18[[#This Row],[SIGLA]],{"GOM";"NTS";"TAG";"TBG";"TSB"},{"01.717.813/0001-60";"04.992.714/0001-84";"06.248.349/0001-23";"01.891.441/0001-93";"03.146.349/0001-24"}),"")</f>
        <v>06.248.349/0001-23</v>
      </c>
      <c r="G201" s="385" t="s">
        <v>4708</v>
      </c>
      <c r="H201" s="386" t="s">
        <v>4797</v>
      </c>
      <c r="I201" s="386" t="s">
        <v>1329</v>
      </c>
      <c r="J201" s="386" t="str">
        <f t="array" ref="J201">CONCATENATE(INDEX(I:I,ROW(A201)), " - ", INDEX(E:E,ROW(A201)))</f>
        <v>BA5 - TAG</v>
      </c>
      <c r="K201" s="386">
        <v>1840213</v>
      </c>
      <c r="L201" s="386"/>
      <c r="N201" s="15"/>
    </row>
    <row r="202" spans="1:14" ht="15" hidden="1" customHeight="1" x14ac:dyDescent="0.35">
      <c r="A202" s="384">
        <v>360</v>
      </c>
      <c r="B202" s="383" t="s">
        <v>1794</v>
      </c>
      <c r="C202" s="385" t="s">
        <v>162</v>
      </c>
      <c r="D202" s="386" t="s">
        <v>132</v>
      </c>
      <c r="E202" s="386" t="str">
        <f t="array" ref="E202">RIGHT(INDEX(D:D,ROW(A202)),3)</f>
        <v>TAG</v>
      </c>
      <c r="F202" s="386" t="str">
        <f t="array" ref="F202">IFERROR(_xlfn.XLOOKUP(Tabela18[[#This Row],[SIGLA]],{"GOM";"NTS";"TAG";"TBG";"TSB"},{"01.717.813/0001-60";"04.992.714/0001-84";"06.248.349/0001-23";"01.891.441/0001-93";"03.146.349/0001-24"}),"")</f>
        <v>06.248.349/0001-23</v>
      </c>
      <c r="G202" s="385" t="s">
        <v>4708</v>
      </c>
      <c r="H202" s="386" t="s">
        <v>4797</v>
      </c>
      <c r="I202" s="386" t="s">
        <v>1338</v>
      </c>
      <c r="J202" s="386" t="str">
        <f t="array" ref="J202">CONCATENATE(INDEX(I:I,ROW(A202)), " - ", INDEX(E:E,ROW(A202)))</f>
        <v>BA4 - TAG</v>
      </c>
      <c r="K202" s="386">
        <v>1840213</v>
      </c>
      <c r="L202" s="386"/>
      <c r="N202" s="15"/>
    </row>
    <row r="203" spans="1:14" ht="15" hidden="1" customHeight="1" x14ac:dyDescent="0.35">
      <c r="A203" s="384">
        <v>361</v>
      </c>
      <c r="B203" s="383" t="s">
        <v>1795</v>
      </c>
      <c r="C203" s="385" t="s">
        <v>162</v>
      </c>
      <c r="D203" s="386" t="s">
        <v>132</v>
      </c>
      <c r="E203" s="386" t="str">
        <f t="array" ref="E203">RIGHT(INDEX(D:D,ROW(A203)),3)</f>
        <v>TAG</v>
      </c>
      <c r="F203" s="386" t="str">
        <f t="array" ref="F203">IFERROR(_xlfn.XLOOKUP(Tabela18[[#This Row],[SIGLA]],{"GOM";"NTS";"TAG";"TBG";"TSB"},{"01.717.813/0001-60";"04.992.714/0001-84";"06.248.349/0001-23";"01.891.441/0001-93";"03.146.349/0001-24"}),"")</f>
        <v>06.248.349/0001-23</v>
      </c>
      <c r="G203" s="385" t="s">
        <v>4708</v>
      </c>
      <c r="H203" s="386" t="s">
        <v>4797</v>
      </c>
      <c r="I203" s="386" t="s">
        <v>1338</v>
      </c>
      <c r="J203" s="386" t="str">
        <f t="array" ref="J203">CONCATENATE(INDEX(I:I,ROW(A203)), " - ", INDEX(E:E,ROW(A203)))</f>
        <v>BA4 - TAG</v>
      </c>
      <c r="K203" s="386">
        <v>1840213</v>
      </c>
      <c r="L203" s="386"/>
      <c r="N203" s="15"/>
    </row>
    <row r="204" spans="1:14" ht="15" hidden="1" customHeight="1" x14ac:dyDescent="0.35">
      <c r="A204" s="384">
        <v>363</v>
      </c>
      <c r="B204" s="383" t="s">
        <v>1797</v>
      </c>
      <c r="C204" s="385" t="s">
        <v>162</v>
      </c>
      <c r="D204" s="386" t="s">
        <v>132</v>
      </c>
      <c r="E204" s="386" t="str">
        <f t="array" ref="E204">RIGHT(INDEX(D:D,ROW(A204)),3)</f>
        <v>TAG</v>
      </c>
      <c r="F204" s="386" t="str">
        <f t="array" ref="F204">IFERROR(_xlfn.XLOOKUP(Tabela18[[#This Row],[SIGLA]],{"GOM";"NTS";"TAG";"TBG";"TSB"},{"01.717.813/0001-60";"04.992.714/0001-84";"06.248.349/0001-23";"01.891.441/0001-93";"03.146.349/0001-24"}),"")</f>
        <v>06.248.349/0001-23</v>
      </c>
      <c r="G204" s="385" t="s">
        <v>4708</v>
      </c>
      <c r="H204" s="386" t="s">
        <v>4797</v>
      </c>
      <c r="I204" s="386" t="s">
        <v>1333</v>
      </c>
      <c r="J204" s="386" t="str">
        <f t="array" ref="J204">CONCATENATE(INDEX(I:I,ROW(A204)), " - ", INDEX(E:E,ROW(A204)))</f>
        <v>BA1 - TAG</v>
      </c>
      <c r="K204" s="386">
        <v>1840213</v>
      </c>
      <c r="L204" s="386"/>
      <c r="N204" s="15"/>
    </row>
    <row r="205" spans="1:14" ht="15" hidden="1" customHeight="1" x14ac:dyDescent="0.35">
      <c r="A205" s="384">
        <v>364</v>
      </c>
      <c r="B205" s="383" t="s">
        <v>1798</v>
      </c>
      <c r="C205" s="385" t="s">
        <v>162</v>
      </c>
      <c r="D205" s="386" t="s">
        <v>132</v>
      </c>
      <c r="E205" s="386" t="str">
        <f t="array" ref="E205">RIGHT(INDEX(D:D,ROW(A205)),3)</f>
        <v>TAG</v>
      </c>
      <c r="F205" s="386" t="str">
        <f t="array" ref="F205">IFERROR(_xlfn.XLOOKUP(Tabela18[[#This Row],[SIGLA]],{"GOM";"NTS";"TAG";"TBG";"TSB"},{"01.717.813/0001-60";"04.992.714/0001-84";"06.248.349/0001-23";"01.891.441/0001-93";"03.146.349/0001-24"}),"")</f>
        <v>06.248.349/0001-23</v>
      </c>
      <c r="G205" s="385" t="s">
        <v>4708</v>
      </c>
      <c r="H205" s="386" t="s">
        <v>4801</v>
      </c>
      <c r="I205" s="386" t="s">
        <v>1466</v>
      </c>
      <c r="J205" s="386" t="str">
        <f t="array" ref="J205">CONCATENATE(INDEX(I:I,ROW(A205)), " - ", INDEX(E:E,ROW(A205)))</f>
        <v>ES2 - TAG</v>
      </c>
      <c r="K205" s="386">
        <v>1840213</v>
      </c>
      <c r="L205" s="386"/>
      <c r="N205" s="15"/>
    </row>
    <row r="206" spans="1:14" ht="15" hidden="1" customHeight="1" x14ac:dyDescent="0.35">
      <c r="A206" s="384">
        <v>366</v>
      </c>
      <c r="B206" s="383" t="s">
        <v>1800</v>
      </c>
      <c r="C206" s="385" t="s">
        <v>162</v>
      </c>
      <c r="D206" s="386" t="s">
        <v>132</v>
      </c>
      <c r="E206" s="386" t="str">
        <f t="array" ref="E206">RIGHT(INDEX(D:D,ROW(A206)),3)</f>
        <v>TAG</v>
      </c>
      <c r="F206" s="386" t="str">
        <f t="array" ref="F206">IFERROR(_xlfn.XLOOKUP(Tabela18[[#This Row],[SIGLA]],{"GOM";"NTS";"TAG";"TBG";"TSB"},{"01.717.813/0001-60";"04.992.714/0001-84";"06.248.349/0001-23";"01.891.441/0001-93";"03.146.349/0001-24"}),"")</f>
        <v>06.248.349/0001-23</v>
      </c>
      <c r="G206" s="385" t="s">
        <v>4708</v>
      </c>
      <c r="H206" s="386" t="s">
        <v>4801</v>
      </c>
      <c r="I206" s="386" t="s">
        <v>1469</v>
      </c>
      <c r="J206" s="386" t="str">
        <f t="array" ref="J206">CONCATENATE(INDEX(I:I,ROW(A206)), " - ", INDEX(E:E,ROW(A206)))</f>
        <v>ES1 - TAG</v>
      </c>
      <c r="K206" s="386">
        <v>1840213</v>
      </c>
      <c r="L206" s="386"/>
      <c r="N206" s="15"/>
    </row>
    <row r="207" spans="1:14" ht="15" hidden="1" customHeight="1" x14ac:dyDescent="0.35">
      <c r="A207" s="384">
        <v>369</v>
      </c>
      <c r="B207" s="383" t="s">
        <v>1803</v>
      </c>
      <c r="C207" s="385" t="s">
        <v>162</v>
      </c>
      <c r="D207" s="386" t="s">
        <v>132</v>
      </c>
      <c r="E207" s="386" t="str">
        <f t="array" ref="E207">RIGHT(INDEX(D:D,ROW(A207)),3)</f>
        <v>TAG</v>
      </c>
      <c r="F207" s="386" t="str">
        <f t="array" ref="F207">IFERROR(_xlfn.XLOOKUP(Tabela18[[#This Row],[SIGLA]],{"GOM";"NTS";"TAG";"TBG";"TSB"},{"01.717.813/0001-60";"04.992.714/0001-84";"06.248.349/0001-23";"01.891.441/0001-93";"03.146.349/0001-24"}),"")</f>
        <v>06.248.349/0001-23</v>
      </c>
      <c r="G207" s="385" t="s">
        <v>4708</v>
      </c>
      <c r="H207" s="386" t="s">
        <v>4802</v>
      </c>
      <c r="I207" s="386" t="s">
        <v>4494</v>
      </c>
      <c r="J207" s="386" t="str">
        <f t="array" ref="J207">CONCATENATE(INDEX(I:I,ROW(A207)), " - ", INDEX(E:E,ROW(A207)))</f>
        <v>AM - TAG</v>
      </c>
      <c r="K207" s="386">
        <v>1840213</v>
      </c>
      <c r="L207" s="386"/>
      <c r="N207" s="15"/>
    </row>
    <row r="208" spans="1:14" ht="15" hidden="1" customHeight="1" x14ac:dyDescent="0.35">
      <c r="A208" s="384">
        <v>428</v>
      </c>
      <c r="B208" s="383" t="s">
        <v>4817</v>
      </c>
      <c r="C208" s="385" t="s">
        <v>162</v>
      </c>
      <c r="D208" s="386" t="s">
        <v>132</v>
      </c>
      <c r="E208" s="386" t="str">
        <f t="array" ref="E208">RIGHT(INDEX(D:D,ROW(A208)),3)</f>
        <v>TAG</v>
      </c>
      <c r="F208" s="386" t="str">
        <f t="array" ref="F208">IFERROR(_xlfn.XLOOKUP(Tabela18[[#This Row],[SIGLA]],{"GOM";"NTS";"TAG";"TBG";"TSB"},{"01.717.813/0001-60";"04.992.714/0001-84";"06.248.349/0001-23";"01.891.441/0001-93";"03.146.349/0001-24"}),"")</f>
        <v>06.248.349/0001-23</v>
      </c>
      <c r="G208" s="385" t="s">
        <v>4708</v>
      </c>
      <c r="H208" s="386" t="s">
        <v>4801</v>
      </c>
      <c r="I208" s="386" t="s">
        <v>1637</v>
      </c>
      <c r="J208" s="386" t="str">
        <f t="array" ref="J208">CONCATENATE(INDEX(I:I,ROW(A208)), " - ", INDEX(E:E,ROW(A208)))</f>
        <v>ES3 - TAG</v>
      </c>
      <c r="K208" s="386"/>
      <c r="L208" s="386"/>
      <c r="N208" s="15"/>
    </row>
    <row r="209" spans="1:14" ht="15" customHeight="1" x14ac:dyDescent="0.35">
      <c r="A209" s="384">
        <v>272753</v>
      </c>
      <c r="B209" s="387" t="s">
        <v>4818</v>
      </c>
      <c r="C209" s="385" t="s">
        <v>162</v>
      </c>
      <c r="D209" s="386" t="s">
        <v>132</v>
      </c>
      <c r="E209" s="386" t="str">
        <f t="array" ref="E209">RIGHT(INDEX(D:D,ROW(A209)),3)</f>
        <v>TAG</v>
      </c>
      <c r="F209" s="386" t="str">
        <f t="array" ref="F209">IFERROR(_xlfn.XLOOKUP(Tabela18[[#This Row],[SIGLA]],{"GOM";"NTS";"TAG";"TBG";"TSB"},{"01.717.813/0001-60";"04.992.714/0001-84";"06.248.349/0001-23";"01.891.441/0001-93";"03.146.349/0001-24"}),"")</f>
        <v>06.248.349/0001-23</v>
      </c>
      <c r="G209" s="385" t="s">
        <v>4703</v>
      </c>
      <c r="H209" s="391" t="s">
        <v>4803</v>
      </c>
      <c r="I209" s="386" t="s">
        <v>4814</v>
      </c>
      <c r="J209" s="386" t="str">
        <f t="array" ref="J209">CONCATENATE(INDEX(I:I,ROW(A209)), " - ", INDEX(E:E,ROW(A209)))</f>
        <v>AL1 - TAG</v>
      </c>
      <c r="K209" s="386">
        <v>1840213</v>
      </c>
      <c r="L209" s="386"/>
      <c r="N209" s="15"/>
    </row>
    <row r="210" spans="1:14" ht="15" customHeight="1" x14ac:dyDescent="0.35">
      <c r="A210" s="384">
        <v>272753</v>
      </c>
      <c r="B210" s="383" t="s">
        <v>4819</v>
      </c>
      <c r="C210" s="385" t="s">
        <v>162</v>
      </c>
      <c r="D210" s="386" t="s">
        <v>132</v>
      </c>
      <c r="E210" s="386" t="str">
        <f t="array" ref="E210">RIGHT(INDEX(D:D,ROW(A210)),3)</f>
        <v>TAG</v>
      </c>
      <c r="F210" s="386" t="str">
        <f t="array" ref="F210">IFERROR(_xlfn.XLOOKUP(Tabela18[[#This Row],[SIGLA]],{"GOM";"NTS";"TAG";"TBG";"TSB"},{"01.717.813/0001-60";"04.992.714/0001-84";"06.248.349/0001-23";"01.891.441/0001-93";"03.146.349/0001-24"}),"")</f>
        <v>06.248.349/0001-23</v>
      </c>
      <c r="G210" s="385" t="s">
        <v>4703</v>
      </c>
      <c r="H210" s="386" t="s">
        <v>4803</v>
      </c>
      <c r="I210" s="386" t="s">
        <v>1331</v>
      </c>
      <c r="J210" s="386" t="str">
        <f t="array" ref="J210">CONCATENATE(INDEX(I:I,ROW(A210)), " - ", INDEX(E:E,ROW(A210)))</f>
        <v>AL - TAG</v>
      </c>
      <c r="K210" s="386">
        <v>1840213</v>
      </c>
      <c r="L210" s="386"/>
      <c r="N210" s="15"/>
    </row>
    <row r="211" spans="1:14" ht="15" customHeight="1" x14ac:dyDescent="0.35">
      <c r="A211" s="384">
        <v>272802</v>
      </c>
      <c r="B211" s="387" t="s">
        <v>4820</v>
      </c>
      <c r="C211" s="385" t="s">
        <v>162</v>
      </c>
      <c r="D211" s="386" t="s">
        <v>132</v>
      </c>
      <c r="E211" s="386" t="str">
        <f t="array" ref="E211">RIGHT(INDEX(D:D,ROW(A211)),3)</f>
        <v>TAG</v>
      </c>
      <c r="F211" s="386" t="str">
        <f t="array" ref="F211">IFERROR(_xlfn.XLOOKUP(Tabela18[[#This Row],[SIGLA]],{"GOM";"NTS";"TAG";"TBG";"TSB"},{"01.717.813/0001-60";"04.992.714/0001-84";"06.248.349/0001-23";"01.891.441/0001-93";"03.146.349/0001-24"}),"")</f>
        <v>06.248.349/0001-23</v>
      </c>
      <c r="G211" s="385" t="s">
        <v>4703</v>
      </c>
      <c r="H211" s="391" t="s">
        <v>4799</v>
      </c>
      <c r="I211" s="386" t="s">
        <v>1350</v>
      </c>
      <c r="J211" s="386" t="str">
        <f t="array" ref="J211">CONCATENATE(INDEX(I:I,ROW(A211)), " - ", INDEX(E:E,ROW(A211)))</f>
        <v>RN1 - TAG</v>
      </c>
      <c r="K211" s="386">
        <v>1840213</v>
      </c>
      <c r="L211" s="386"/>
      <c r="N211" s="15"/>
    </row>
    <row r="212" spans="1:14" ht="15" customHeight="1" x14ac:dyDescent="0.35">
      <c r="A212" s="384">
        <v>272802</v>
      </c>
      <c r="B212" s="383" t="s">
        <v>4821</v>
      </c>
      <c r="C212" s="385" t="s">
        <v>162</v>
      </c>
      <c r="D212" s="386" t="s">
        <v>132</v>
      </c>
      <c r="E212" s="386" t="str">
        <f t="array" ref="E212">RIGHT(INDEX(D:D,ROW(A212)),3)</f>
        <v>TAG</v>
      </c>
      <c r="F212" s="386" t="str">
        <f t="array" ref="F212">IFERROR(_xlfn.XLOOKUP(Tabela18[[#This Row],[SIGLA]],{"GOM";"NTS";"TAG";"TBG";"TSB"},{"01.717.813/0001-60";"04.992.714/0001-84";"06.248.349/0001-23";"01.891.441/0001-93";"03.146.349/0001-24"}),"")</f>
        <v>06.248.349/0001-23</v>
      </c>
      <c r="G212" s="385" t="s">
        <v>4703</v>
      </c>
      <c r="H212" s="386" t="s">
        <v>4799</v>
      </c>
      <c r="I212" s="386" t="s">
        <v>1350</v>
      </c>
      <c r="J212" s="386" t="str">
        <f t="array" ref="J212">CONCATENATE(INDEX(I:I,ROW(A212)), " - ", INDEX(E:E,ROW(A212)))</f>
        <v>RN1 - TAG</v>
      </c>
      <c r="K212" s="386">
        <v>1840213</v>
      </c>
      <c r="L212" s="386"/>
      <c r="N212" s="15"/>
    </row>
    <row r="213" spans="1:14" ht="15" customHeight="1" x14ac:dyDescent="0.35">
      <c r="A213" s="384">
        <v>272803</v>
      </c>
      <c r="B213" s="387" t="s">
        <v>4822</v>
      </c>
      <c r="C213" s="385" t="s">
        <v>162</v>
      </c>
      <c r="D213" s="386" t="s">
        <v>132</v>
      </c>
      <c r="E213" s="386" t="str">
        <f t="array" ref="E213">RIGHT(INDEX(D:D,ROW(A213)),3)</f>
        <v>TAG</v>
      </c>
      <c r="F213" s="386" t="str">
        <f t="array" ref="F213">IFERROR(_xlfn.XLOOKUP(Tabela18[[#This Row],[SIGLA]],{"GOM";"NTS";"TAG";"TBG";"TSB"},{"01.717.813/0001-60";"04.992.714/0001-84";"06.248.349/0001-23";"01.891.441/0001-93";"03.146.349/0001-24"}),"")</f>
        <v>06.248.349/0001-23</v>
      </c>
      <c r="G213" s="385" t="s">
        <v>4703</v>
      </c>
      <c r="H213" s="391" t="s">
        <v>4799</v>
      </c>
      <c r="I213" s="386" t="s">
        <v>1350</v>
      </c>
      <c r="J213" s="386" t="str">
        <f t="array" ref="J213">CONCATENATE(INDEX(I:I,ROW(A213)), " - ", INDEX(E:E,ROW(A213)))</f>
        <v>RN1 - TAG</v>
      </c>
      <c r="K213" s="386">
        <v>1840213</v>
      </c>
      <c r="L213" s="386"/>
      <c r="N213" s="15"/>
    </row>
    <row r="214" spans="1:14" ht="15" customHeight="1" x14ac:dyDescent="0.35">
      <c r="A214" s="384">
        <v>272803</v>
      </c>
      <c r="B214" s="383" t="s">
        <v>4823</v>
      </c>
      <c r="C214" s="385" t="s">
        <v>162</v>
      </c>
      <c r="D214" s="386" t="s">
        <v>132</v>
      </c>
      <c r="E214" s="386" t="str">
        <f t="array" ref="E214">RIGHT(INDEX(D:D,ROW(A214)),3)</f>
        <v>TAG</v>
      </c>
      <c r="F214" s="386" t="str">
        <f t="array" ref="F214">IFERROR(_xlfn.XLOOKUP(Tabela18[[#This Row],[SIGLA]],{"GOM";"NTS";"TAG";"TBG";"TSB"},{"01.717.813/0001-60";"04.992.714/0001-84";"06.248.349/0001-23";"01.891.441/0001-93";"03.146.349/0001-24"}),"")</f>
        <v>06.248.349/0001-23</v>
      </c>
      <c r="G214" s="385" t="s">
        <v>4703</v>
      </c>
      <c r="H214" s="386" t="s">
        <v>4799</v>
      </c>
      <c r="I214" s="386" t="s">
        <v>1350</v>
      </c>
      <c r="J214" s="386" t="str">
        <f t="array" ref="J214">CONCATENATE(INDEX(I:I,ROW(A214)), " - ", INDEX(E:E,ROW(A214)))</f>
        <v>RN1 - TAG</v>
      </c>
      <c r="K214" s="386">
        <v>1840213</v>
      </c>
      <c r="L214" s="386"/>
      <c r="N214" s="15"/>
    </row>
    <row r="215" spans="1:14" ht="15" customHeight="1" x14ac:dyDescent="0.35">
      <c r="A215" s="384">
        <v>272804</v>
      </c>
      <c r="B215" s="387" t="s">
        <v>4824</v>
      </c>
      <c r="C215" s="385" t="s">
        <v>162</v>
      </c>
      <c r="D215" s="386" t="s">
        <v>132</v>
      </c>
      <c r="E215" s="386" t="str">
        <f t="array" ref="E215">RIGHT(INDEX(D:D,ROW(A215)),3)</f>
        <v>TAG</v>
      </c>
      <c r="F215" s="386" t="str">
        <f t="array" ref="F215">IFERROR(_xlfn.XLOOKUP(Tabela18[[#This Row],[SIGLA]],{"GOM";"NTS";"TAG";"TBG";"TSB"},{"01.717.813/0001-60";"04.992.714/0001-84";"06.248.349/0001-23";"01.891.441/0001-93";"03.146.349/0001-24"}),"")</f>
        <v>06.248.349/0001-23</v>
      </c>
      <c r="G215" s="385" t="s">
        <v>4703</v>
      </c>
      <c r="H215" s="391" t="s">
        <v>4799</v>
      </c>
      <c r="I215" s="386" t="s">
        <v>1350</v>
      </c>
      <c r="J215" s="386" t="str">
        <f t="array" ref="J215">CONCATENATE(INDEX(I:I,ROW(A215)), " - ", INDEX(E:E,ROW(A215)))</f>
        <v>RN1 - TAG</v>
      </c>
      <c r="K215" s="386">
        <v>1840213</v>
      </c>
      <c r="L215" s="386"/>
      <c r="N215" s="15"/>
    </row>
    <row r="216" spans="1:14" ht="15" customHeight="1" x14ac:dyDescent="0.35">
      <c r="A216" s="384">
        <v>272804</v>
      </c>
      <c r="B216" s="383" t="s">
        <v>4825</v>
      </c>
      <c r="C216" s="385" t="s">
        <v>162</v>
      </c>
      <c r="D216" s="386" t="s">
        <v>132</v>
      </c>
      <c r="E216" s="386" t="str">
        <f t="array" ref="E216">RIGHT(INDEX(D:D,ROW(A216)),3)</f>
        <v>TAG</v>
      </c>
      <c r="F216" s="386" t="str">
        <f t="array" ref="F216">IFERROR(_xlfn.XLOOKUP(Tabela18[[#This Row],[SIGLA]],{"GOM";"NTS";"TAG";"TBG";"TSB"},{"01.717.813/0001-60";"04.992.714/0001-84";"06.248.349/0001-23";"01.891.441/0001-93";"03.146.349/0001-24"}),"")</f>
        <v>06.248.349/0001-23</v>
      </c>
      <c r="G216" s="385" t="s">
        <v>4703</v>
      </c>
      <c r="H216" s="386" t="s">
        <v>4799</v>
      </c>
      <c r="I216" s="386" t="s">
        <v>1350</v>
      </c>
      <c r="J216" s="386" t="str">
        <f t="array" ref="J216">CONCATENATE(INDEX(I:I,ROW(A216)), " - ", INDEX(E:E,ROW(A216)))</f>
        <v>RN1 - TAG</v>
      </c>
      <c r="K216" s="386">
        <v>1840213</v>
      </c>
      <c r="L216" s="386"/>
      <c r="N216" s="15"/>
    </row>
    <row r="217" spans="1:14" ht="15" customHeight="1" x14ac:dyDescent="0.35">
      <c r="A217" s="384">
        <v>272858</v>
      </c>
      <c r="B217" s="383" t="s">
        <v>4826</v>
      </c>
      <c r="C217" s="385" t="s">
        <v>162</v>
      </c>
      <c r="D217" s="386" t="s">
        <v>132</v>
      </c>
      <c r="E217" s="386" t="str">
        <f t="array" ref="E217">RIGHT(INDEX(D:D,ROW(A217)),3)</f>
        <v>TAG</v>
      </c>
      <c r="F217" s="386" t="str">
        <f t="array" ref="F217">IFERROR(_xlfn.XLOOKUP(Tabela18[[#This Row],[SIGLA]],{"GOM";"NTS";"TAG";"TBG";"TSB"},{"01.717.813/0001-60";"04.992.714/0001-84";"06.248.349/0001-23";"01.891.441/0001-93";"03.146.349/0001-24"}),"")</f>
        <v>06.248.349/0001-23</v>
      </c>
      <c r="G217" s="385" t="s">
        <v>4703</v>
      </c>
      <c r="H217" s="386" t="s">
        <v>4802</v>
      </c>
      <c r="I217" s="386" t="s">
        <v>4494</v>
      </c>
      <c r="J217" s="386" t="str">
        <f t="array" ref="J217">CONCATENATE(INDEX(I:I,ROW(A217)), " - ", INDEX(E:E,ROW(A217)))</f>
        <v>AM - TAG</v>
      </c>
      <c r="K217" s="386">
        <v>1840213</v>
      </c>
      <c r="L217" s="386"/>
      <c r="N217" s="15"/>
    </row>
    <row r="218" spans="1:14" ht="15" customHeight="1" x14ac:dyDescent="0.35">
      <c r="A218" s="384">
        <v>272866</v>
      </c>
      <c r="B218" s="383" t="s">
        <v>4827</v>
      </c>
      <c r="C218" s="385" t="s">
        <v>162</v>
      </c>
      <c r="D218" s="386" t="s">
        <v>132</v>
      </c>
      <c r="E218" s="386" t="str">
        <f t="array" ref="E218">RIGHT(INDEX(D:D,ROW(A218)),3)</f>
        <v>TAG</v>
      </c>
      <c r="F218" s="386" t="str">
        <f t="array" ref="F218">IFERROR(_xlfn.XLOOKUP(Tabela18[[#This Row],[SIGLA]],{"GOM";"NTS";"TAG";"TBG";"TSB"},{"01.717.813/0001-60";"04.992.714/0001-84";"06.248.349/0001-23";"01.891.441/0001-93";"03.146.349/0001-24"}),"")</f>
        <v>06.248.349/0001-23</v>
      </c>
      <c r="G218" s="385" t="s">
        <v>4703</v>
      </c>
      <c r="H218" s="386" t="s">
        <v>4802</v>
      </c>
      <c r="I218" s="386" t="s">
        <v>4494</v>
      </c>
      <c r="J218" s="386" t="str">
        <f t="array" ref="J218">CONCATENATE(INDEX(I:I,ROW(A218)), " - ", INDEX(E:E,ROW(A218)))</f>
        <v>AM - TAG</v>
      </c>
      <c r="K218" s="386">
        <v>1840213</v>
      </c>
      <c r="L218" s="386"/>
      <c r="N218" s="15"/>
    </row>
    <row r="219" spans="1:14" ht="15" customHeight="1" x14ac:dyDescent="0.35">
      <c r="A219" s="384">
        <v>272867</v>
      </c>
      <c r="B219" s="383" t="s">
        <v>4828</v>
      </c>
      <c r="C219" s="385" t="s">
        <v>162</v>
      </c>
      <c r="D219" s="386" t="s">
        <v>132</v>
      </c>
      <c r="E219" s="386" t="str">
        <f t="array" ref="E219">RIGHT(INDEX(D:D,ROW(A219)),3)</f>
        <v>TAG</v>
      </c>
      <c r="F219" s="386" t="str">
        <f t="array" ref="F219">IFERROR(_xlfn.XLOOKUP(Tabela18[[#This Row],[SIGLA]],{"GOM";"NTS";"TAG";"TBG";"TSB"},{"01.717.813/0001-60";"04.992.714/0001-84";"06.248.349/0001-23";"01.891.441/0001-93";"03.146.349/0001-24"}),"")</f>
        <v>06.248.349/0001-23</v>
      </c>
      <c r="G219" s="385" t="s">
        <v>4703</v>
      </c>
      <c r="H219" s="386" t="s">
        <v>4802</v>
      </c>
      <c r="I219" s="386" t="s">
        <v>4494</v>
      </c>
      <c r="J219" s="386" t="str">
        <f t="array" ref="J219">CONCATENATE(INDEX(I:I,ROW(A219)), " - ", INDEX(E:E,ROW(A219)))</f>
        <v>AM - TAG</v>
      </c>
      <c r="K219" s="386">
        <v>1840213</v>
      </c>
      <c r="L219" s="386"/>
      <c r="N219" s="15"/>
    </row>
    <row r="220" spans="1:14" ht="15" customHeight="1" x14ac:dyDescent="0.35">
      <c r="A220" s="384">
        <v>272868</v>
      </c>
      <c r="B220" s="383" t="s">
        <v>4829</v>
      </c>
      <c r="C220" s="385" t="s">
        <v>162</v>
      </c>
      <c r="D220" s="386" t="s">
        <v>132</v>
      </c>
      <c r="E220" s="386" t="str">
        <f t="array" ref="E220">RIGHT(INDEX(D:D,ROW(A220)),3)</f>
        <v>TAG</v>
      </c>
      <c r="F220" s="386" t="str">
        <f t="array" ref="F220">IFERROR(_xlfn.XLOOKUP(Tabela18[[#This Row],[SIGLA]],{"GOM";"NTS";"TAG";"TBG";"TSB"},{"01.717.813/0001-60";"04.992.714/0001-84";"06.248.349/0001-23";"01.891.441/0001-93";"03.146.349/0001-24"}),"")</f>
        <v>06.248.349/0001-23</v>
      </c>
      <c r="G220" s="385" t="s">
        <v>4703</v>
      </c>
      <c r="H220" s="386" t="s">
        <v>4802</v>
      </c>
      <c r="I220" s="386" t="s">
        <v>4494</v>
      </c>
      <c r="J220" s="386" t="str">
        <f t="array" ref="J220">CONCATENATE(INDEX(I:I,ROW(A220)), " - ", INDEX(E:E,ROW(A220)))</f>
        <v>AM - TAG</v>
      </c>
      <c r="K220" s="386">
        <v>1840213</v>
      </c>
      <c r="L220" s="386"/>
      <c r="N220" s="15"/>
    </row>
    <row r="221" spans="1:14" ht="15" customHeight="1" x14ac:dyDescent="0.35">
      <c r="A221" s="384">
        <v>272869</v>
      </c>
      <c r="B221" s="383" t="s">
        <v>4830</v>
      </c>
      <c r="C221" s="385" t="s">
        <v>162</v>
      </c>
      <c r="D221" s="386" t="s">
        <v>132</v>
      </c>
      <c r="E221" s="386" t="str">
        <f t="array" ref="E221">RIGHT(INDEX(D:D,ROW(A221)),3)</f>
        <v>TAG</v>
      </c>
      <c r="F221" s="386" t="str">
        <f t="array" ref="F221">IFERROR(_xlfn.XLOOKUP(Tabela18[[#This Row],[SIGLA]],{"GOM";"NTS";"TAG";"TBG";"TSB"},{"01.717.813/0001-60";"04.992.714/0001-84";"06.248.349/0001-23";"01.891.441/0001-93";"03.146.349/0001-24"}),"")</f>
        <v>06.248.349/0001-23</v>
      </c>
      <c r="G221" s="385" t="s">
        <v>4703</v>
      </c>
      <c r="H221" s="386" t="s">
        <v>4802</v>
      </c>
      <c r="I221" s="386" t="s">
        <v>4494</v>
      </c>
      <c r="J221" s="386" t="str">
        <f t="array" ref="J221">CONCATENATE(INDEX(I:I,ROW(A221)), " - ", INDEX(E:E,ROW(A221)))</f>
        <v>AM - TAG</v>
      </c>
      <c r="K221" s="386">
        <v>1840213</v>
      </c>
      <c r="L221" s="386"/>
      <c r="N221" s="15"/>
    </row>
    <row r="222" spans="1:14" ht="15" customHeight="1" x14ac:dyDescent="0.35">
      <c r="A222" s="384">
        <v>272870</v>
      </c>
      <c r="B222" s="383" t="s">
        <v>4831</v>
      </c>
      <c r="C222" s="385" t="s">
        <v>162</v>
      </c>
      <c r="D222" s="386" t="s">
        <v>132</v>
      </c>
      <c r="E222" s="386" t="str">
        <f t="array" ref="E222">RIGHT(INDEX(D:D,ROW(A222)),3)</f>
        <v>TAG</v>
      </c>
      <c r="F222" s="386" t="str">
        <f t="array" ref="F222">IFERROR(_xlfn.XLOOKUP(Tabela18[[#This Row],[SIGLA]],{"GOM";"NTS";"TAG";"TBG";"TSB"},{"01.717.813/0001-60";"04.992.714/0001-84";"06.248.349/0001-23";"01.891.441/0001-93";"03.146.349/0001-24"}),"")</f>
        <v>06.248.349/0001-23</v>
      </c>
      <c r="G222" s="385" t="s">
        <v>4703</v>
      </c>
      <c r="H222" s="386" t="s">
        <v>4802</v>
      </c>
      <c r="I222" s="386" t="s">
        <v>4494</v>
      </c>
      <c r="J222" s="386" t="str">
        <f t="array" ref="J222">CONCATENATE(INDEX(I:I,ROW(A222)), " - ", INDEX(E:E,ROW(A222)))</f>
        <v>AM - TAG</v>
      </c>
      <c r="K222" s="386">
        <v>1840213</v>
      </c>
      <c r="L222" s="386"/>
      <c r="N222" s="15"/>
    </row>
    <row r="223" spans="1:14" ht="15" customHeight="1" x14ac:dyDescent="0.35">
      <c r="A223" s="384">
        <v>272871</v>
      </c>
      <c r="B223" s="383" t="s">
        <v>4832</v>
      </c>
      <c r="C223" s="385" t="s">
        <v>162</v>
      </c>
      <c r="D223" s="386" t="s">
        <v>132</v>
      </c>
      <c r="E223" s="386" t="str">
        <f t="array" ref="E223">RIGHT(INDEX(D:D,ROW(A223)),3)</f>
        <v>TAG</v>
      </c>
      <c r="F223" s="386" t="str">
        <f t="array" ref="F223">IFERROR(_xlfn.XLOOKUP(Tabela18[[#This Row],[SIGLA]],{"GOM";"NTS";"TAG";"TBG";"TSB"},{"01.717.813/0001-60";"04.992.714/0001-84";"06.248.349/0001-23";"01.891.441/0001-93";"03.146.349/0001-24"}),"")</f>
        <v>06.248.349/0001-23</v>
      </c>
      <c r="G223" s="385" t="s">
        <v>4703</v>
      </c>
      <c r="H223" s="386" t="s">
        <v>4802</v>
      </c>
      <c r="I223" s="386" t="s">
        <v>4494</v>
      </c>
      <c r="J223" s="386" t="str">
        <f t="array" ref="J223">CONCATENATE(INDEX(I:I,ROW(A223)), " - ", INDEX(E:E,ROW(A223)))</f>
        <v>AM - TAG</v>
      </c>
      <c r="K223" s="386">
        <v>1840213</v>
      </c>
      <c r="L223" s="386"/>
      <c r="N223" s="15"/>
    </row>
    <row r="224" spans="1:14" ht="15" customHeight="1" x14ac:dyDescent="0.35">
      <c r="A224" s="384">
        <v>272872</v>
      </c>
      <c r="B224" s="383" t="s">
        <v>4833</v>
      </c>
      <c r="C224" s="385" t="s">
        <v>162</v>
      </c>
      <c r="D224" s="386" t="s">
        <v>132</v>
      </c>
      <c r="E224" s="386" t="str">
        <f t="array" ref="E224">RIGHT(INDEX(D:D,ROW(A224)),3)</f>
        <v>TAG</v>
      </c>
      <c r="F224" s="386" t="str">
        <f t="array" ref="F224">IFERROR(_xlfn.XLOOKUP(Tabela18[[#This Row],[SIGLA]],{"GOM";"NTS";"TAG";"TBG";"TSB"},{"01.717.813/0001-60";"04.992.714/0001-84";"06.248.349/0001-23";"01.891.441/0001-93";"03.146.349/0001-24"}),"")</f>
        <v>06.248.349/0001-23</v>
      </c>
      <c r="G224" s="385" t="s">
        <v>4703</v>
      </c>
      <c r="H224" s="386" t="s">
        <v>4802</v>
      </c>
      <c r="I224" s="386" t="s">
        <v>4494</v>
      </c>
      <c r="J224" s="386" t="str">
        <f t="array" ref="J224">CONCATENATE(INDEX(I:I,ROW(A224)), " - ", INDEX(E:E,ROW(A224)))</f>
        <v>AM - TAG</v>
      </c>
      <c r="K224" s="386">
        <v>1840213</v>
      </c>
      <c r="L224" s="386"/>
      <c r="N224" s="15"/>
    </row>
    <row r="225" spans="1:14" ht="15" customHeight="1" x14ac:dyDescent="0.35">
      <c r="A225" s="384">
        <v>272873</v>
      </c>
      <c r="B225" s="383" t="s">
        <v>4834</v>
      </c>
      <c r="C225" s="385" t="s">
        <v>162</v>
      </c>
      <c r="D225" s="386" t="s">
        <v>132</v>
      </c>
      <c r="E225" s="386" t="str">
        <f t="array" ref="E225">RIGHT(INDEX(D:D,ROW(A225)),3)</f>
        <v>TAG</v>
      </c>
      <c r="F225" s="386" t="str">
        <f t="array" ref="F225">IFERROR(_xlfn.XLOOKUP(Tabela18[[#This Row],[SIGLA]],{"GOM";"NTS";"TAG";"TBG";"TSB"},{"01.717.813/0001-60";"04.992.714/0001-84";"06.248.349/0001-23";"01.891.441/0001-93";"03.146.349/0001-24"}),"")</f>
        <v>06.248.349/0001-23</v>
      </c>
      <c r="G225" s="385" t="s">
        <v>4703</v>
      </c>
      <c r="H225" s="386" t="s">
        <v>4802</v>
      </c>
      <c r="I225" s="386" t="s">
        <v>4494</v>
      </c>
      <c r="J225" s="386" t="str">
        <f t="array" ref="J225">CONCATENATE(INDEX(I:I,ROW(A225)), " - ", INDEX(E:E,ROW(A225)))</f>
        <v>AM - TAG</v>
      </c>
      <c r="K225" s="386">
        <v>1840213</v>
      </c>
      <c r="L225" s="386"/>
      <c r="N225" s="15"/>
    </row>
    <row r="226" spans="1:14" ht="15" customHeight="1" x14ac:dyDescent="0.35">
      <c r="A226" s="384">
        <v>276557</v>
      </c>
      <c r="B226" s="387" t="s">
        <v>4835</v>
      </c>
      <c r="C226" s="385" t="s">
        <v>162</v>
      </c>
      <c r="D226" s="386" t="s">
        <v>132</v>
      </c>
      <c r="E226" s="386" t="str">
        <f t="array" ref="E226">RIGHT(INDEX(D:D,ROW(A226)),3)</f>
        <v>TAG</v>
      </c>
      <c r="F226" s="386" t="str">
        <f t="array" ref="F226">IFERROR(_xlfn.XLOOKUP(Tabela18[[#This Row],[SIGLA]],{"GOM";"NTS";"TAG";"TBG";"TSB"},{"01.717.813/0001-60";"04.992.714/0001-84";"06.248.349/0001-23";"01.891.441/0001-93";"03.146.349/0001-24"}),"")</f>
        <v>06.248.349/0001-23</v>
      </c>
      <c r="G226" s="385" t="s">
        <v>4703</v>
      </c>
      <c r="H226" s="391" t="s">
        <v>4801</v>
      </c>
      <c r="I226" s="386" t="s">
        <v>1637</v>
      </c>
      <c r="J226" s="386" t="str">
        <f t="array" ref="J226">CONCATENATE(INDEX(I:I,ROW(A226)), " - ", INDEX(E:E,ROW(A226)))</f>
        <v>ES3 - TAG</v>
      </c>
      <c r="K226" s="386"/>
      <c r="L226" s="386"/>
      <c r="N226" s="15"/>
    </row>
    <row r="227" spans="1:14" ht="15" customHeight="1" x14ac:dyDescent="0.35">
      <c r="A227" s="384">
        <v>276558</v>
      </c>
      <c r="B227" s="387" t="s">
        <v>4836</v>
      </c>
      <c r="C227" s="385" t="s">
        <v>162</v>
      </c>
      <c r="D227" s="386" t="s">
        <v>132</v>
      </c>
      <c r="E227" s="386" t="str">
        <f t="array" ref="E227">RIGHT(INDEX(D:D,ROW(A227)),3)</f>
        <v>TAG</v>
      </c>
      <c r="F227" s="386" t="str">
        <f t="array" ref="F227">IFERROR(_xlfn.XLOOKUP(Tabela18[[#This Row],[SIGLA]],{"GOM";"NTS";"TAG";"TBG";"TSB"},{"01.717.813/0001-60";"04.992.714/0001-84";"06.248.349/0001-23";"01.891.441/0001-93";"03.146.349/0001-24"}),"")</f>
        <v>06.248.349/0001-23</v>
      </c>
      <c r="G227" s="385" t="s">
        <v>4703</v>
      </c>
      <c r="H227" s="391" t="s">
        <v>4801</v>
      </c>
      <c r="I227" s="386" t="s">
        <v>1637</v>
      </c>
      <c r="J227" s="386" t="str">
        <f t="array" ref="J227">CONCATENATE(INDEX(I:I,ROW(A227)), " - ", INDEX(E:E,ROW(A227)))</f>
        <v>ES3 - TAG</v>
      </c>
      <c r="K227" s="386"/>
      <c r="L227" s="386"/>
      <c r="N227" s="15"/>
    </row>
    <row r="228" spans="1:14" ht="15" customHeight="1" x14ac:dyDescent="0.35">
      <c r="A228" s="384">
        <v>276560</v>
      </c>
      <c r="B228" s="387" t="s">
        <v>4837</v>
      </c>
      <c r="C228" s="385" t="s">
        <v>162</v>
      </c>
      <c r="D228" s="386" t="s">
        <v>132</v>
      </c>
      <c r="E228" s="386" t="str">
        <f t="array" ref="E228">RIGHT(INDEX(D:D,ROW(A228)),3)</f>
        <v>TAG</v>
      </c>
      <c r="F228" s="386" t="str">
        <f t="array" ref="F228">IFERROR(_xlfn.XLOOKUP(Tabela18[[#This Row],[SIGLA]],{"GOM";"NTS";"TAG";"TBG";"TSB"},{"01.717.813/0001-60";"04.992.714/0001-84";"06.248.349/0001-23";"01.891.441/0001-93";"03.146.349/0001-24"}),"")</f>
        <v>06.248.349/0001-23</v>
      </c>
      <c r="G228" s="385" t="s">
        <v>4703</v>
      </c>
      <c r="H228" s="391" t="s">
        <v>4801</v>
      </c>
      <c r="I228" s="386" t="s">
        <v>1637</v>
      </c>
      <c r="J228" s="386" t="str">
        <f t="array" ref="J228">CONCATENATE(INDEX(I:I,ROW(A228)), " - ", INDEX(E:E,ROW(A228)))</f>
        <v>ES3 - TAG</v>
      </c>
      <c r="K228" s="386"/>
      <c r="L228" s="386"/>
      <c r="N228" s="15"/>
    </row>
    <row r="229" spans="1:14" ht="15" customHeight="1" x14ac:dyDescent="0.35">
      <c r="A229" s="384">
        <v>305294</v>
      </c>
      <c r="B229" s="387" t="s">
        <v>4838</v>
      </c>
      <c r="C229" s="385" t="s">
        <v>162</v>
      </c>
      <c r="D229" s="386" t="s">
        <v>132</v>
      </c>
      <c r="E229" s="386" t="str">
        <f t="array" ref="E229">RIGHT(INDEX(D:D,ROW(A229)),3)</f>
        <v>TAG</v>
      </c>
      <c r="F229" s="386" t="str">
        <f t="array" ref="F229">IFERROR(_xlfn.XLOOKUP(Tabela18[[#This Row],[SIGLA]],{"GOM";"NTS";"TAG";"TBG";"TSB"},{"01.717.813/0001-60";"04.992.714/0001-84";"06.248.349/0001-23";"01.891.441/0001-93";"03.146.349/0001-24"}),"")</f>
        <v>06.248.349/0001-23</v>
      </c>
      <c r="G229" s="385" t="s">
        <v>4703</v>
      </c>
      <c r="H229" s="391" t="s">
        <v>4797</v>
      </c>
      <c r="I229" s="386" t="s">
        <v>1311</v>
      </c>
      <c r="J229" s="386" t="str">
        <f t="array" ref="J229">CONCATENATE(INDEX(I:I,ROW(A229)), " - ", INDEX(E:E,ROW(A229)))</f>
        <v>BA3 - TAG</v>
      </c>
      <c r="K229" s="386">
        <v>1840213</v>
      </c>
      <c r="L229" s="386"/>
      <c r="N229" s="15"/>
    </row>
    <row r="230" spans="1:14" ht="15" customHeight="1" x14ac:dyDescent="0.35">
      <c r="A230" s="384">
        <v>305294</v>
      </c>
      <c r="B230" s="383" t="s">
        <v>4839</v>
      </c>
      <c r="C230" s="385" t="s">
        <v>162</v>
      </c>
      <c r="D230" s="386" t="s">
        <v>132</v>
      </c>
      <c r="E230" s="386" t="str">
        <f t="array" ref="E230">RIGHT(INDEX(D:D,ROW(A230)),3)</f>
        <v>TAG</v>
      </c>
      <c r="F230" s="386" t="str">
        <f t="array" ref="F230">IFERROR(_xlfn.XLOOKUP(Tabela18[[#This Row],[SIGLA]],{"GOM";"NTS";"TAG";"TBG";"TSB"},{"01.717.813/0001-60";"04.992.714/0001-84";"06.248.349/0001-23";"01.891.441/0001-93";"03.146.349/0001-24"}),"")</f>
        <v>06.248.349/0001-23</v>
      </c>
      <c r="G230" s="385" t="s">
        <v>4703</v>
      </c>
      <c r="H230" s="386" t="s">
        <v>4797</v>
      </c>
      <c r="I230" s="386" t="s">
        <v>1311</v>
      </c>
      <c r="J230" s="386" t="str">
        <f t="array" ref="J230">CONCATENATE(INDEX(I:I,ROW(A230)), " - ", INDEX(E:E,ROW(A230)))</f>
        <v>BA3 - TAG</v>
      </c>
      <c r="K230" s="386">
        <v>1840213</v>
      </c>
      <c r="L230" s="386"/>
      <c r="N230" s="15"/>
    </row>
    <row r="231" spans="1:14" ht="15" customHeight="1" x14ac:dyDescent="0.35">
      <c r="A231" s="384">
        <v>305295</v>
      </c>
      <c r="B231" s="387" t="s">
        <v>4840</v>
      </c>
      <c r="C231" s="385" t="s">
        <v>162</v>
      </c>
      <c r="D231" s="386" t="s">
        <v>132</v>
      </c>
      <c r="E231" s="386" t="str">
        <f t="array" ref="E231">RIGHT(INDEX(D:D,ROW(A231)),3)</f>
        <v>TAG</v>
      </c>
      <c r="F231" s="386" t="str">
        <f t="array" ref="F231">IFERROR(_xlfn.XLOOKUP(Tabela18[[#This Row],[SIGLA]],{"GOM";"NTS";"TAG";"TBG";"TSB"},{"01.717.813/0001-60";"04.992.714/0001-84";"06.248.349/0001-23";"01.891.441/0001-93";"03.146.349/0001-24"}),"")</f>
        <v>06.248.349/0001-23</v>
      </c>
      <c r="G231" s="385" t="s">
        <v>4703</v>
      </c>
      <c r="H231" s="391" t="s">
        <v>4797</v>
      </c>
      <c r="I231" s="386" t="s">
        <v>1311</v>
      </c>
      <c r="J231" s="386" t="str">
        <f t="array" ref="J231">CONCATENATE(INDEX(I:I,ROW(A231)), " - ", INDEX(E:E,ROW(A231)))</f>
        <v>BA3 - TAG</v>
      </c>
      <c r="K231" s="386">
        <v>1840213</v>
      </c>
      <c r="L231" s="386"/>
      <c r="N231" s="15"/>
    </row>
    <row r="232" spans="1:14" ht="15" customHeight="1" x14ac:dyDescent="0.35">
      <c r="A232" s="384">
        <v>305295</v>
      </c>
      <c r="B232" s="387" t="s">
        <v>4841</v>
      </c>
      <c r="C232" s="385" t="s">
        <v>162</v>
      </c>
      <c r="D232" s="386" t="s">
        <v>132</v>
      </c>
      <c r="E232" s="386" t="str">
        <f t="array" ref="E232">RIGHT(INDEX(D:D,ROW(A232)),3)</f>
        <v>TAG</v>
      </c>
      <c r="F232" s="386" t="str">
        <f t="array" ref="F232">IFERROR(_xlfn.XLOOKUP(Tabela18[[#This Row],[SIGLA]],{"GOM";"NTS";"TAG";"TBG";"TSB"},{"01.717.813/0001-60";"04.992.714/0001-84";"06.248.349/0001-23";"01.891.441/0001-93";"03.146.349/0001-24"}),"")</f>
        <v>06.248.349/0001-23</v>
      </c>
      <c r="G232" s="385" t="s">
        <v>4703</v>
      </c>
      <c r="H232" s="391" t="s">
        <v>4797</v>
      </c>
      <c r="I232" s="386" t="s">
        <v>1338</v>
      </c>
      <c r="J232" s="386" t="str">
        <f t="array" ref="J232">CONCATENATE(INDEX(I:I,ROW(A232)), " - ", INDEX(E:E,ROW(A232)))</f>
        <v>BA4 - TAG</v>
      </c>
      <c r="K232" s="386">
        <v>1840213</v>
      </c>
      <c r="L232" s="386"/>
      <c r="N232" s="15"/>
    </row>
    <row r="233" spans="1:14" ht="15" customHeight="1" x14ac:dyDescent="0.35">
      <c r="A233" s="384">
        <v>305295</v>
      </c>
      <c r="B233" s="383" t="s">
        <v>4842</v>
      </c>
      <c r="C233" s="385" t="s">
        <v>162</v>
      </c>
      <c r="D233" s="386" t="s">
        <v>132</v>
      </c>
      <c r="E233" s="386" t="str">
        <f t="array" ref="E233">RIGHT(INDEX(D:D,ROW(A233)),3)</f>
        <v>TAG</v>
      </c>
      <c r="F233" s="386" t="str">
        <f t="array" ref="F233">IFERROR(_xlfn.XLOOKUP(Tabela18[[#This Row],[SIGLA]],{"GOM";"NTS";"TAG";"TBG";"TSB"},{"01.717.813/0001-60";"04.992.714/0001-84";"06.248.349/0001-23";"01.891.441/0001-93";"03.146.349/0001-24"}),"")</f>
        <v>06.248.349/0001-23</v>
      </c>
      <c r="G233" s="385" t="s">
        <v>4703</v>
      </c>
      <c r="H233" s="386" t="s">
        <v>4797</v>
      </c>
      <c r="I233" s="386" t="s">
        <v>1311</v>
      </c>
      <c r="J233" s="386" t="str">
        <f t="array" ref="J233">CONCATENATE(INDEX(I:I,ROW(A233)), " - ", INDEX(E:E,ROW(A233)))</f>
        <v>BA3 - TAG</v>
      </c>
      <c r="K233" s="386">
        <v>1840213</v>
      </c>
      <c r="L233" s="386"/>
      <c r="N233" s="15"/>
    </row>
    <row r="234" spans="1:14" ht="15" customHeight="1" x14ac:dyDescent="0.35">
      <c r="A234" s="384">
        <v>305295</v>
      </c>
      <c r="B234" s="383" t="s">
        <v>4843</v>
      </c>
      <c r="C234" s="385" t="s">
        <v>162</v>
      </c>
      <c r="D234" s="386" t="s">
        <v>132</v>
      </c>
      <c r="E234" s="386" t="str">
        <f t="array" ref="E234">RIGHT(INDEX(D:D,ROW(A234)),3)</f>
        <v>TAG</v>
      </c>
      <c r="F234" s="386" t="str">
        <f t="array" ref="F234">IFERROR(_xlfn.XLOOKUP(Tabela18[[#This Row],[SIGLA]],{"GOM";"NTS";"TAG";"TBG";"TSB"},{"01.717.813/0001-60";"04.992.714/0001-84";"06.248.349/0001-23";"01.891.441/0001-93";"03.146.349/0001-24"}),"")</f>
        <v>06.248.349/0001-23</v>
      </c>
      <c r="G234" s="385" t="s">
        <v>4703</v>
      </c>
      <c r="H234" s="386" t="s">
        <v>4797</v>
      </c>
      <c r="I234" s="386" t="s">
        <v>1338</v>
      </c>
      <c r="J234" s="386" t="str">
        <f t="array" ref="J234">CONCATENATE(INDEX(I:I,ROW(A234)), " - ", INDEX(E:E,ROW(A234)))</f>
        <v>BA4 - TAG</v>
      </c>
      <c r="K234" s="386">
        <v>1840213</v>
      </c>
      <c r="L234" s="386"/>
      <c r="N234" s="15"/>
    </row>
    <row r="235" spans="1:14" ht="15" customHeight="1" x14ac:dyDescent="0.35">
      <c r="A235" s="384">
        <v>305295</v>
      </c>
      <c r="B235" s="383" t="s">
        <v>1511</v>
      </c>
      <c r="C235" s="385" t="s">
        <v>162</v>
      </c>
      <c r="D235" s="386" t="s">
        <v>132</v>
      </c>
      <c r="E235" s="386" t="str">
        <f t="array" ref="E235">RIGHT(INDEX(D:D,ROW(A235)),3)</f>
        <v>TAG</v>
      </c>
      <c r="F235" s="386" t="str">
        <f t="array" ref="F235">IFERROR(_xlfn.XLOOKUP(Tabela18[[#This Row],[SIGLA]],{"GOM";"NTS";"TAG";"TBG";"TSB"},{"01.717.813/0001-60";"04.992.714/0001-84";"06.248.349/0001-23";"01.891.441/0001-93";"03.146.349/0001-24"}),"")</f>
        <v>06.248.349/0001-23</v>
      </c>
      <c r="G235" s="385" t="s">
        <v>4703</v>
      </c>
      <c r="H235" s="386" t="s">
        <v>4797</v>
      </c>
      <c r="I235" s="386" t="s">
        <v>1311</v>
      </c>
      <c r="J235" s="386" t="str">
        <f t="array" ref="J235">CONCATENATE(INDEX(I:I,ROW(A235)), " - ", INDEX(E:E,ROW(A235)))</f>
        <v>BA3 - TAG</v>
      </c>
      <c r="K235" s="386">
        <v>1840213</v>
      </c>
      <c r="L235" s="386"/>
      <c r="N235" s="15"/>
    </row>
    <row r="236" spans="1:14" ht="15" customHeight="1" x14ac:dyDescent="0.35">
      <c r="A236" s="384">
        <v>305296</v>
      </c>
      <c r="B236" s="387" t="s">
        <v>4844</v>
      </c>
      <c r="C236" s="385" t="s">
        <v>162</v>
      </c>
      <c r="D236" s="386" t="s">
        <v>132</v>
      </c>
      <c r="E236" s="386" t="str">
        <f t="array" ref="E236">RIGHT(INDEX(D:D,ROW(A236)),3)</f>
        <v>TAG</v>
      </c>
      <c r="F236" s="386" t="str">
        <f t="array" ref="F236">IFERROR(_xlfn.XLOOKUP(Tabela18[[#This Row],[SIGLA]],{"GOM";"NTS";"TAG";"TBG";"TSB"},{"01.717.813/0001-60";"04.992.714/0001-84";"06.248.349/0001-23";"01.891.441/0001-93";"03.146.349/0001-24"}),"")</f>
        <v>06.248.349/0001-23</v>
      </c>
      <c r="G236" s="385" t="s">
        <v>4703</v>
      </c>
      <c r="H236" s="391" t="s">
        <v>4797</v>
      </c>
      <c r="I236" s="386" t="s">
        <v>1311</v>
      </c>
      <c r="J236" s="386" t="str">
        <f t="array" ref="J236">CONCATENATE(INDEX(I:I,ROW(A236)), " - ", INDEX(E:E,ROW(A236)))</f>
        <v>BA3 - TAG</v>
      </c>
      <c r="K236" s="386">
        <v>1840213</v>
      </c>
      <c r="L236" s="386"/>
      <c r="N236" s="15"/>
    </row>
    <row r="237" spans="1:14" ht="15" customHeight="1" x14ac:dyDescent="0.35">
      <c r="A237" s="384">
        <v>305296</v>
      </c>
      <c r="B237" s="387" t="s">
        <v>4845</v>
      </c>
      <c r="C237" s="385" t="s">
        <v>162</v>
      </c>
      <c r="D237" s="386" t="s">
        <v>132</v>
      </c>
      <c r="E237" s="386" t="str">
        <f t="array" ref="E237">RIGHT(INDEX(D:D,ROW(A237)),3)</f>
        <v>TAG</v>
      </c>
      <c r="F237" s="386" t="str">
        <f t="array" ref="F237">IFERROR(_xlfn.XLOOKUP(Tabela18[[#This Row],[SIGLA]],{"GOM";"NTS";"TAG";"TBG";"TSB"},{"01.717.813/0001-60";"04.992.714/0001-84";"06.248.349/0001-23";"01.891.441/0001-93";"03.146.349/0001-24"}),"")</f>
        <v>06.248.349/0001-23</v>
      </c>
      <c r="G237" s="385" t="s">
        <v>4703</v>
      </c>
      <c r="H237" s="391" t="s">
        <v>4797</v>
      </c>
      <c r="I237" s="386" t="s">
        <v>1338</v>
      </c>
      <c r="J237" s="386" t="str">
        <f t="array" ref="J237">CONCATENATE(INDEX(I:I,ROW(A237)), " - ", INDEX(E:E,ROW(A237)))</f>
        <v>BA4 - TAG</v>
      </c>
      <c r="K237" s="386">
        <v>1840213</v>
      </c>
      <c r="L237" s="386"/>
      <c r="N237" s="15"/>
    </row>
    <row r="238" spans="1:14" ht="15" customHeight="1" x14ac:dyDescent="0.35">
      <c r="A238" s="384">
        <v>305296</v>
      </c>
      <c r="B238" s="383" t="s">
        <v>4846</v>
      </c>
      <c r="C238" s="385" t="s">
        <v>162</v>
      </c>
      <c r="D238" s="386" t="s">
        <v>132</v>
      </c>
      <c r="E238" s="386" t="str">
        <f t="array" ref="E238">RIGHT(INDEX(D:D,ROW(A238)),3)</f>
        <v>TAG</v>
      </c>
      <c r="F238" s="386" t="str">
        <f t="array" ref="F238">IFERROR(_xlfn.XLOOKUP(Tabela18[[#This Row],[SIGLA]],{"GOM";"NTS";"TAG";"TBG";"TSB"},{"01.717.813/0001-60";"04.992.714/0001-84";"06.248.349/0001-23";"01.891.441/0001-93";"03.146.349/0001-24"}),"")</f>
        <v>06.248.349/0001-23</v>
      </c>
      <c r="G238" s="385" t="s">
        <v>4703</v>
      </c>
      <c r="H238" s="386" t="s">
        <v>4797</v>
      </c>
      <c r="I238" s="386" t="s">
        <v>1311</v>
      </c>
      <c r="J238" s="386" t="str">
        <f t="array" ref="J238">CONCATENATE(INDEX(I:I,ROW(A238)), " - ", INDEX(E:E,ROW(A238)))</f>
        <v>BA3 - TAG</v>
      </c>
      <c r="K238" s="386">
        <v>1840213</v>
      </c>
      <c r="L238" s="386"/>
      <c r="N238" s="15"/>
    </row>
    <row r="239" spans="1:14" ht="15" customHeight="1" x14ac:dyDescent="0.35">
      <c r="A239" s="384">
        <v>305296</v>
      </c>
      <c r="B239" s="383" t="s">
        <v>4847</v>
      </c>
      <c r="C239" s="385" t="s">
        <v>162</v>
      </c>
      <c r="D239" s="386" t="s">
        <v>132</v>
      </c>
      <c r="E239" s="386" t="str">
        <f t="array" ref="E239">RIGHT(INDEX(D:D,ROW(A239)),3)</f>
        <v>TAG</v>
      </c>
      <c r="F239" s="386" t="str">
        <f t="array" ref="F239">IFERROR(_xlfn.XLOOKUP(Tabela18[[#This Row],[SIGLA]],{"GOM";"NTS";"TAG";"TBG";"TSB"},{"01.717.813/0001-60";"04.992.714/0001-84";"06.248.349/0001-23";"01.891.441/0001-93";"03.146.349/0001-24"}),"")</f>
        <v>06.248.349/0001-23</v>
      </c>
      <c r="G239" s="385" t="s">
        <v>4703</v>
      </c>
      <c r="H239" s="386" t="s">
        <v>4797</v>
      </c>
      <c r="I239" s="386" t="s">
        <v>1338</v>
      </c>
      <c r="J239" s="386" t="str">
        <f t="array" ref="J239">CONCATENATE(INDEX(I:I,ROW(A239)), " - ", INDEX(E:E,ROW(A239)))</f>
        <v>BA4 - TAG</v>
      </c>
      <c r="K239" s="386">
        <v>1840213</v>
      </c>
      <c r="L239" s="386"/>
      <c r="N239" s="15"/>
    </row>
    <row r="240" spans="1:14" ht="15" customHeight="1" x14ac:dyDescent="0.35">
      <c r="A240" s="384">
        <v>305297</v>
      </c>
      <c r="B240" s="387" t="s">
        <v>4848</v>
      </c>
      <c r="C240" s="385" t="s">
        <v>162</v>
      </c>
      <c r="D240" s="386" t="s">
        <v>132</v>
      </c>
      <c r="E240" s="386" t="str">
        <f t="array" ref="E240">RIGHT(INDEX(D:D,ROW(A240)),3)</f>
        <v>TAG</v>
      </c>
      <c r="F240" s="386" t="str">
        <f t="array" ref="F240">IFERROR(_xlfn.XLOOKUP(Tabela18[[#This Row],[SIGLA]],{"GOM";"NTS";"TAG";"TBG";"TSB"},{"01.717.813/0001-60";"04.992.714/0001-84";"06.248.349/0001-23";"01.891.441/0001-93";"03.146.349/0001-24"}),"")</f>
        <v>06.248.349/0001-23</v>
      </c>
      <c r="G240" s="385" t="s">
        <v>4703</v>
      </c>
      <c r="H240" s="391" t="s">
        <v>4797</v>
      </c>
      <c r="I240" s="386" t="s">
        <v>1311</v>
      </c>
      <c r="J240" s="386" t="str">
        <f t="array" ref="J240">CONCATENATE(INDEX(I:I,ROW(A240)), " - ", INDEX(E:E,ROW(A240)))</f>
        <v>BA3 - TAG</v>
      </c>
      <c r="K240" s="386">
        <v>1840213</v>
      </c>
      <c r="L240" s="386"/>
      <c r="N240" s="15"/>
    </row>
    <row r="241" spans="1:14" ht="15" customHeight="1" x14ac:dyDescent="0.35">
      <c r="A241" s="384">
        <v>305297</v>
      </c>
      <c r="B241" s="387" t="s">
        <v>1315</v>
      </c>
      <c r="C241" s="385" t="s">
        <v>162</v>
      </c>
      <c r="D241" s="386" t="s">
        <v>132</v>
      </c>
      <c r="E241" s="386" t="str">
        <f t="array" ref="E241">RIGHT(INDEX(D:D,ROW(A241)),3)</f>
        <v>TAG</v>
      </c>
      <c r="F241" s="386" t="str">
        <f t="array" ref="F241">IFERROR(_xlfn.XLOOKUP(Tabela18[[#This Row],[SIGLA]],{"GOM";"NTS";"TAG";"TBG";"TSB"},{"01.717.813/0001-60";"04.992.714/0001-84";"06.248.349/0001-23";"01.891.441/0001-93";"03.146.349/0001-24"}),"")</f>
        <v>06.248.349/0001-23</v>
      </c>
      <c r="G241" s="385" t="s">
        <v>4703</v>
      </c>
      <c r="H241" s="386" t="s">
        <v>4797</v>
      </c>
      <c r="I241" s="386" t="s">
        <v>1311</v>
      </c>
      <c r="J241" s="386" t="str">
        <f t="array" ref="J241">CONCATENATE(INDEX(I:I,ROW(A241)), " - ", INDEX(E:E,ROW(A241)))</f>
        <v>BA3 - TAG</v>
      </c>
      <c r="K241" s="385">
        <v>1840213</v>
      </c>
      <c r="L241" s="385"/>
      <c r="N241" s="15"/>
    </row>
    <row r="242" spans="1:14" ht="15" customHeight="1" x14ac:dyDescent="0.35">
      <c r="A242" s="384">
        <v>305297</v>
      </c>
      <c r="B242" s="383" t="s">
        <v>4532</v>
      </c>
      <c r="C242" s="385" t="s">
        <v>162</v>
      </c>
      <c r="D242" s="386" t="s">
        <v>132</v>
      </c>
      <c r="E242" s="386" t="str">
        <f t="array" ref="E242">RIGHT(INDEX(D:D,ROW(A242)),3)</f>
        <v>TAG</v>
      </c>
      <c r="F242" s="386" t="str">
        <f t="array" ref="F242">IFERROR(_xlfn.XLOOKUP(Tabela18[[#This Row],[SIGLA]],{"GOM";"NTS";"TAG";"TBG";"TSB"},{"01.717.813/0001-60";"04.992.714/0001-84";"06.248.349/0001-23";"01.891.441/0001-93";"03.146.349/0001-24"}),"")</f>
        <v>06.248.349/0001-23</v>
      </c>
      <c r="G242" s="385" t="s">
        <v>4703</v>
      </c>
      <c r="H242" s="386" t="s">
        <v>4797</v>
      </c>
      <c r="I242" s="386" t="s">
        <v>1311</v>
      </c>
      <c r="J242" s="386" t="str">
        <f t="array" ref="J242">CONCATENATE(INDEX(I:I,ROW(A242)), " - ", INDEX(E:E,ROW(A242)))</f>
        <v>BA3 - TAG</v>
      </c>
      <c r="K242" s="386">
        <v>1840213</v>
      </c>
      <c r="L242" s="386"/>
      <c r="N242" s="15"/>
    </row>
    <row r="243" spans="1:14" ht="15" customHeight="1" x14ac:dyDescent="0.35">
      <c r="A243" s="384">
        <v>305326</v>
      </c>
      <c r="B243" s="387" t="s">
        <v>4849</v>
      </c>
      <c r="C243" s="385" t="s">
        <v>162</v>
      </c>
      <c r="D243" s="386" t="s">
        <v>132</v>
      </c>
      <c r="E243" s="386" t="str">
        <f t="array" ref="E243">RIGHT(INDEX(D:D,ROW(A243)),3)</f>
        <v>TAG</v>
      </c>
      <c r="F243" s="386" t="str">
        <f t="array" ref="F243">IFERROR(_xlfn.XLOOKUP(Tabela18[[#This Row],[SIGLA]],{"GOM";"NTS";"TAG";"TBG";"TSB"},{"01.717.813/0001-60";"04.992.714/0001-84";"06.248.349/0001-23";"01.891.441/0001-93";"03.146.349/0001-24"}),"")</f>
        <v>06.248.349/0001-23</v>
      </c>
      <c r="G243" s="385" t="s">
        <v>4703</v>
      </c>
      <c r="H243" s="391" t="s">
        <v>4797</v>
      </c>
      <c r="I243" s="386" t="s">
        <v>1338</v>
      </c>
      <c r="J243" s="386" t="str">
        <f t="array" ref="J243">CONCATENATE(INDEX(I:I,ROW(A243)), " - ", INDEX(E:E,ROW(A243)))</f>
        <v>BA4 - TAG</v>
      </c>
      <c r="K243" s="386">
        <v>1840213</v>
      </c>
      <c r="L243" s="386"/>
      <c r="N243" s="15"/>
    </row>
    <row r="244" spans="1:14" ht="15" customHeight="1" x14ac:dyDescent="0.35">
      <c r="A244" s="384">
        <v>305326</v>
      </c>
      <c r="B244" s="383" t="s">
        <v>4850</v>
      </c>
      <c r="C244" s="385" t="s">
        <v>162</v>
      </c>
      <c r="D244" s="386" t="s">
        <v>132</v>
      </c>
      <c r="E244" s="386" t="str">
        <f t="array" ref="E244">RIGHT(INDEX(D:D,ROW(A244)),3)</f>
        <v>TAG</v>
      </c>
      <c r="F244" s="386" t="str">
        <f t="array" ref="F244">IFERROR(_xlfn.XLOOKUP(Tabela18[[#This Row],[SIGLA]],{"GOM";"NTS";"TAG";"TBG";"TSB"},{"01.717.813/0001-60";"04.992.714/0001-84";"06.248.349/0001-23";"01.891.441/0001-93";"03.146.349/0001-24"}),"")</f>
        <v>06.248.349/0001-23</v>
      </c>
      <c r="G244" s="385" t="s">
        <v>4703</v>
      </c>
      <c r="H244" s="386" t="s">
        <v>4797</v>
      </c>
      <c r="I244" s="386" t="s">
        <v>1338</v>
      </c>
      <c r="J244" s="386" t="str">
        <f t="array" ref="J244">CONCATENATE(INDEX(I:I,ROW(A244)), " - ", INDEX(E:E,ROW(A244)))</f>
        <v>BA4 - TAG</v>
      </c>
      <c r="K244" s="386">
        <v>1840213</v>
      </c>
      <c r="L244" s="386"/>
      <c r="N244" s="15"/>
    </row>
    <row r="245" spans="1:14" ht="15" customHeight="1" x14ac:dyDescent="0.35">
      <c r="A245" s="384">
        <v>305327</v>
      </c>
      <c r="B245" s="387" t="s">
        <v>4851</v>
      </c>
      <c r="C245" s="385" t="s">
        <v>162</v>
      </c>
      <c r="D245" s="386" t="s">
        <v>132</v>
      </c>
      <c r="E245" s="386" t="str">
        <f t="array" ref="E245">RIGHT(INDEX(D:D,ROW(A245)),3)</f>
        <v>TAG</v>
      </c>
      <c r="F245" s="386" t="str">
        <f t="array" ref="F245">IFERROR(_xlfn.XLOOKUP(Tabela18[[#This Row],[SIGLA]],{"GOM";"NTS";"TAG";"TBG";"TSB"},{"01.717.813/0001-60";"04.992.714/0001-84";"06.248.349/0001-23";"01.891.441/0001-93";"03.146.349/0001-24"}),"")</f>
        <v>06.248.349/0001-23</v>
      </c>
      <c r="G245" s="385" t="s">
        <v>4703</v>
      </c>
      <c r="H245" s="391" t="s">
        <v>4797</v>
      </c>
      <c r="I245" s="386" t="s">
        <v>1338</v>
      </c>
      <c r="J245" s="386" t="str">
        <f t="array" ref="J245">CONCATENATE(INDEX(I:I,ROW(A245)), " - ", INDEX(E:E,ROW(A245)))</f>
        <v>BA4 - TAG</v>
      </c>
      <c r="K245" s="386"/>
      <c r="L245" s="386"/>
      <c r="N245" s="15"/>
    </row>
    <row r="246" spans="1:14" ht="15" customHeight="1" x14ac:dyDescent="0.35">
      <c r="A246" s="384">
        <v>305327</v>
      </c>
      <c r="B246" s="383" t="s">
        <v>4852</v>
      </c>
      <c r="C246" s="385" t="s">
        <v>162</v>
      </c>
      <c r="D246" s="386" t="s">
        <v>132</v>
      </c>
      <c r="E246" s="386" t="str">
        <f t="array" ref="E246">RIGHT(INDEX(D:D,ROW(A246)),3)</f>
        <v>TAG</v>
      </c>
      <c r="F246" s="386" t="str">
        <f t="array" ref="F246">IFERROR(_xlfn.XLOOKUP(Tabela18[[#This Row],[SIGLA]],{"GOM";"NTS";"TAG";"TBG";"TSB"},{"01.717.813/0001-60";"04.992.714/0001-84";"06.248.349/0001-23";"01.891.441/0001-93";"03.146.349/0001-24"}),"")</f>
        <v>06.248.349/0001-23</v>
      </c>
      <c r="G246" s="385" t="s">
        <v>4703</v>
      </c>
      <c r="H246" s="386" t="s">
        <v>4797</v>
      </c>
      <c r="I246" s="386" t="s">
        <v>1338</v>
      </c>
      <c r="J246" s="386" t="str">
        <f t="array" ref="J246">CONCATENATE(INDEX(I:I,ROW(A246)), " - ", INDEX(E:E,ROW(A246)))</f>
        <v>BA4 - TAG</v>
      </c>
      <c r="K246" s="386">
        <v>1840213</v>
      </c>
      <c r="L246" s="386"/>
      <c r="N246" s="15"/>
    </row>
    <row r="247" spans="1:14" ht="15" customHeight="1" x14ac:dyDescent="0.35">
      <c r="A247" s="384">
        <v>305328</v>
      </c>
      <c r="B247" s="387" t="s">
        <v>4853</v>
      </c>
      <c r="C247" s="385" t="s">
        <v>162</v>
      </c>
      <c r="D247" s="386" t="s">
        <v>132</v>
      </c>
      <c r="E247" s="386" t="str">
        <f t="array" ref="E247">RIGHT(INDEX(D:D,ROW(A247)),3)</f>
        <v>TAG</v>
      </c>
      <c r="F247" s="386" t="str">
        <f t="array" ref="F247">IFERROR(_xlfn.XLOOKUP(Tabela18[[#This Row],[SIGLA]],{"GOM";"NTS";"TAG";"TBG";"TSB"},{"01.717.813/0001-60";"04.992.714/0001-84";"06.248.349/0001-23";"01.891.441/0001-93";"03.146.349/0001-24"}),"")</f>
        <v>06.248.349/0001-23</v>
      </c>
      <c r="G247" s="385" t="s">
        <v>4703</v>
      </c>
      <c r="H247" s="391" t="s">
        <v>4797</v>
      </c>
      <c r="I247" s="386" t="s">
        <v>1338</v>
      </c>
      <c r="J247" s="386" t="str">
        <f t="array" ref="J247">CONCATENATE(INDEX(I:I,ROW(A247)), " - ", INDEX(E:E,ROW(A247)))</f>
        <v>BA4 - TAG</v>
      </c>
      <c r="K247" s="386">
        <v>1840213</v>
      </c>
      <c r="L247" s="386"/>
      <c r="N247" s="15"/>
    </row>
    <row r="248" spans="1:14" ht="15" customHeight="1" x14ac:dyDescent="0.35">
      <c r="A248" s="384">
        <v>305328</v>
      </c>
      <c r="B248" s="383" t="s">
        <v>1793</v>
      </c>
      <c r="C248" s="385" t="s">
        <v>162</v>
      </c>
      <c r="D248" s="386" t="s">
        <v>132</v>
      </c>
      <c r="E248" s="386" t="str">
        <f t="array" ref="E248">RIGHT(INDEX(D:D,ROW(A248)),3)</f>
        <v>TAG</v>
      </c>
      <c r="F248" s="386" t="str">
        <f t="array" ref="F248">IFERROR(_xlfn.XLOOKUP(Tabela18[[#This Row],[SIGLA]],{"GOM";"NTS";"TAG";"TBG";"TSB"},{"01.717.813/0001-60";"04.992.714/0001-84";"06.248.349/0001-23";"01.891.441/0001-93";"03.146.349/0001-24"}),"")</f>
        <v>06.248.349/0001-23</v>
      </c>
      <c r="G248" s="385" t="s">
        <v>4703</v>
      </c>
      <c r="H248" s="386" t="s">
        <v>4797</v>
      </c>
      <c r="I248" s="386" t="s">
        <v>1338</v>
      </c>
      <c r="J248" s="386" t="str">
        <f t="array" ref="J248">CONCATENATE(INDEX(I:I,ROW(A248)), " - ", INDEX(E:E,ROW(A248)))</f>
        <v>BA4 - TAG</v>
      </c>
      <c r="K248" s="386">
        <v>1840213</v>
      </c>
      <c r="L248" s="386"/>
      <c r="N248" s="15"/>
    </row>
    <row r="249" spans="1:14" ht="15" customHeight="1" x14ac:dyDescent="0.35">
      <c r="A249" s="384">
        <v>305331</v>
      </c>
      <c r="B249" s="387" t="s">
        <v>4854</v>
      </c>
      <c r="C249" s="385" t="s">
        <v>162</v>
      </c>
      <c r="D249" s="386" t="s">
        <v>132</v>
      </c>
      <c r="E249" s="386" t="str">
        <f t="array" ref="E249">RIGHT(INDEX(D:D,ROW(A249)),3)</f>
        <v>TAG</v>
      </c>
      <c r="F249" s="386" t="str">
        <f t="array" ref="F249">IFERROR(_xlfn.XLOOKUP(Tabela18[[#This Row],[SIGLA]],{"GOM";"NTS";"TAG";"TBG";"TSB"},{"01.717.813/0001-60";"04.992.714/0001-84";"06.248.349/0001-23";"01.891.441/0001-93";"03.146.349/0001-24"}),"")</f>
        <v>06.248.349/0001-23</v>
      </c>
      <c r="G249" s="385" t="s">
        <v>4703</v>
      </c>
      <c r="H249" s="391" t="s">
        <v>4797</v>
      </c>
      <c r="I249" s="386" t="s">
        <v>1338</v>
      </c>
      <c r="J249" s="386" t="str">
        <f t="array" ref="J249">CONCATENATE(INDEX(I:I,ROW(A249)), " - ", INDEX(E:E,ROW(A249)))</f>
        <v>BA4 - TAG</v>
      </c>
      <c r="K249" s="386">
        <v>1840213</v>
      </c>
      <c r="L249" s="386"/>
      <c r="N249" s="15"/>
    </row>
    <row r="250" spans="1:14" ht="15" customHeight="1" x14ac:dyDescent="0.35">
      <c r="A250" s="384">
        <v>305331</v>
      </c>
      <c r="B250" s="383" t="s">
        <v>4855</v>
      </c>
      <c r="C250" s="385" t="s">
        <v>162</v>
      </c>
      <c r="D250" s="386" t="s">
        <v>132</v>
      </c>
      <c r="E250" s="386" t="str">
        <f t="array" ref="E250">RIGHT(INDEX(D:D,ROW(A250)),3)</f>
        <v>TAG</v>
      </c>
      <c r="F250" s="386" t="str">
        <f t="array" ref="F250">IFERROR(_xlfn.XLOOKUP(Tabela18[[#This Row],[SIGLA]],{"GOM";"NTS";"TAG";"TBG";"TSB"},{"01.717.813/0001-60";"04.992.714/0001-84";"06.248.349/0001-23";"01.891.441/0001-93";"03.146.349/0001-24"}),"")</f>
        <v>06.248.349/0001-23</v>
      </c>
      <c r="G250" s="385" t="s">
        <v>4703</v>
      </c>
      <c r="H250" s="386" t="s">
        <v>4797</v>
      </c>
      <c r="I250" s="386" t="s">
        <v>1338</v>
      </c>
      <c r="J250" s="386" t="str">
        <f t="array" ref="J250">CONCATENATE(INDEX(I:I,ROW(A250)), " - ", INDEX(E:E,ROW(A250)))</f>
        <v>BA4 - TAG</v>
      </c>
      <c r="K250" s="386">
        <v>1840213</v>
      </c>
      <c r="L250" s="386"/>
      <c r="N250" s="15"/>
    </row>
    <row r="251" spans="1:14" ht="15" customHeight="1" x14ac:dyDescent="0.35">
      <c r="A251" s="384">
        <v>305584</v>
      </c>
      <c r="B251" s="387" t="s">
        <v>4856</v>
      </c>
      <c r="C251" s="385" t="s">
        <v>162</v>
      </c>
      <c r="D251" s="386" t="s">
        <v>132</v>
      </c>
      <c r="E251" s="386" t="str">
        <f t="array" ref="E251">RIGHT(INDEX(D:D,ROW(A251)),3)</f>
        <v>TAG</v>
      </c>
      <c r="F251" s="386" t="str">
        <f t="array" ref="F251">IFERROR(_xlfn.XLOOKUP(Tabela18[[#This Row],[SIGLA]],{"GOM";"NTS";"TAG";"TBG";"TSB"},{"01.717.813/0001-60";"04.992.714/0001-84";"06.248.349/0001-23";"01.891.441/0001-93";"03.146.349/0001-24"}),"")</f>
        <v>06.248.349/0001-23</v>
      </c>
      <c r="G251" s="385" t="s">
        <v>4703</v>
      </c>
      <c r="H251" s="391" t="s">
        <v>4797</v>
      </c>
      <c r="I251" s="386" t="s">
        <v>1311</v>
      </c>
      <c r="J251" s="386" t="str">
        <f t="array" ref="J251">CONCATENATE(INDEX(I:I,ROW(A251)), " - ", INDEX(E:E,ROW(A251)))</f>
        <v>BA3 - TAG</v>
      </c>
      <c r="K251" s="386">
        <v>1840213</v>
      </c>
      <c r="L251" s="386"/>
      <c r="N251" s="15"/>
    </row>
    <row r="252" spans="1:14" ht="15" customHeight="1" x14ac:dyDescent="0.35">
      <c r="A252" s="384">
        <v>305584</v>
      </c>
      <c r="B252" s="383" t="s">
        <v>1791</v>
      </c>
      <c r="C252" s="385" t="s">
        <v>162</v>
      </c>
      <c r="D252" s="386" t="s">
        <v>132</v>
      </c>
      <c r="E252" s="386" t="str">
        <f t="array" ref="E252">RIGHT(INDEX(D:D,ROW(A252)),3)</f>
        <v>TAG</v>
      </c>
      <c r="F252" s="386" t="str">
        <f t="array" ref="F252">IFERROR(_xlfn.XLOOKUP(Tabela18[[#This Row],[SIGLA]],{"GOM";"NTS";"TAG";"TBG";"TSB"},{"01.717.813/0001-60";"04.992.714/0001-84";"06.248.349/0001-23";"01.891.441/0001-93";"03.146.349/0001-24"}),"")</f>
        <v>06.248.349/0001-23</v>
      </c>
      <c r="G252" s="385" t="s">
        <v>4703</v>
      </c>
      <c r="H252" s="386" t="s">
        <v>4797</v>
      </c>
      <c r="I252" s="386" t="s">
        <v>1311</v>
      </c>
      <c r="J252" s="386" t="str">
        <f t="array" ref="J252">CONCATENATE(INDEX(I:I,ROW(A252)), " - ", INDEX(E:E,ROW(A252)))</f>
        <v>BA3 - TAG</v>
      </c>
      <c r="K252" s="386">
        <v>1840213</v>
      </c>
      <c r="L252" s="386"/>
      <c r="N252" s="15"/>
    </row>
    <row r="253" spans="1:14" ht="15" customHeight="1" x14ac:dyDescent="0.35">
      <c r="A253" s="384">
        <v>305589</v>
      </c>
      <c r="B253" s="387" t="s">
        <v>4857</v>
      </c>
      <c r="C253" s="385" t="s">
        <v>162</v>
      </c>
      <c r="D253" s="386" t="s">
        <v>132</v>
      </c>
      <c r="E253" s="386" t="str">
        <f t="array" ref="E253">RIGHT(INDEX(D:D,ROW(A253)),3)</f>
        <v>TAG</v>
      </c>
      <c r="F253" s="386" t="str">
        <f t="array" ref="F253">IFERROR(_xlfn.XLOOKUP(Tabela18[[#This Row],[SIGLA]],{"GOM";"NTS";"TAG";"TBG";"TSB"},{"01.717.813/0001-60";"04.992.714/0001-84";"06.248.349/0001-23";"01.891.441/0001-93";"03.146.349/0001-24"}),"")</f>
        <v>06.248.349/0001-23</v>
      </c>
      <c r="G253" s="385" t="s">
        <v>4703</v>
      </c>
      <c r="H253" s="391" t="s">
        <v>4797</v>
      </c>
      <c r="I253" s="386" t="s">
        <v>1329</v>
      </c>
      <c r="J253" s="386" t="str">
        <f t="array" ref="J253">CONCATENATE(INDEX(I:I,ROW(A253)), " - ", INDEX(E:E,ROW(A253)))</f>
        <v>BA5 - TAG</v>
      </c>
      <c r="K253" s="386">
        <v>1840213</v>
      </c>
      <c r="L253" s="386"/>
      <c r="N253" s="15"/>
    </row>
    <row r="254" spans="1:14" ht="15" customHeight="1" x14ac:dyDescent="0.35">
      <c r="A254" s="384">
        <v>305589</v>
      </c>
      <c r="B254" s="383" t="s">
        <v>4858</v>
      </c>
      <c r="C254" s="385" t="s">
        <v>162</v>
      </c>
      <c r="D254" s="386" t="s">
        <v>132</v>
      </c>
      <c r="E254" s="386" t="str">
        <f t="array" ref="E254">RIGHT(INDEX(D:D,ROW(A254)),3)</f>
        <v>TAG</v>
      </c>
      <c r="F254" s="386" t="str">
        <f t="array" ref="F254">IFERROR(_xlfn.XLOOKUP(Tabela18[[#This Row],[SIGLA]],{"GOM";"NTS";"TAG";"TBG";"TSB"},{"01.717.813/0001-60";"04.992.714/0001-84";"06.248.349/0001-23";"01.891.441/0001-93";"03.146.349/0001-24"}),"")</f>
        <v>06.248.349/0001-23</v>
      </c>
      <c r="G254" s="385" t="s">
        <v>4703</v>
      </c>
      <c r="H254" s="386" t="s">
        <v>4797</v>
      </c>
      <c r="I254" s="386" t="s">
        <v>1329</v>
      </c>
      <c r="J254" s="386" t="str">
        <f t="array" ref="J254">CONCATENATE(INDEX(I:I,ROW(A254)), " - ", INDEX(E:E,ROW(A254)))</f>
        <v>BA5 - TAG</v>
      </c>
      <c r="K254" s="386">
        <v>1840213</v>
      </c>
      <c r="L254" s="386"/>
      <c r="N254" s="15"/>
    </row>
    <row r="255" spans="1:14" ht="15" customHeight="1" x14ac:dyDescent="0.35">
      <c r="A255" s="384">
        <v>305590</v>
      </c>
      <c r="B255" s="387" t="s">
        <v>4859</v>
      </c>
      <c r="C255" s="385" t="s">
        <v>162</v>
      </c>
      <c r="D255" s="386" t="s">
        <v>132</v>
      </c>
      <c r="E255" s="386" t="str">
        <f t="array" ref="E255">RIGHT(INDEX(D:D,ROW(A255)),3)</f>
        <v>TAG</v>
      </c>
      <c r="F255" s="386" t="str">
        <f t="array" ref="F255">IFERROR(_xlfn.XLOOKUP(Tabela18[[#This Row],[SIGLA]],{"GOM";"NTS";"TAG";"TBG";"TSB"},{"01.717.813/0001-60";"04.992.714/0001-84";"06.248.349/0001-23";"01.891.441/0001-93";"03.146.349/0001-24"}),"")</f>
        <v>06.248.349/0001-23</v>
      </c>
      <c r="G255" s="385" t="s">
        <v>4703</v>
      </c>
      <c r="H255" s="391" t="s">
        <v>4797</v>
      </c>
      <c r="I255" s="386" t="s">
        <v>1329</v>
      </c>
      <c r="J255" s="386" t="str">
        <f t="array" ref="J255">CONCATENATE(INDEX(I:I,ROW(A255)), " - ", INDEX(E:E,ROW(A255)))</f>
        <v>BA5 - TAG</v>
      </c>
      <c r="K255" s="386">
        <v>1840213</v>
      </c>
      <c r="L255" s="386"/>
      <c r="N255" s="15"/>
    </row>
    <row r="256" spans="1:14" ht="15" customHeight="1" x14ac:dyDescent="0.35">
      <c r="A256" s="384">
        <v>305590</v>
      </c>
      <c r="B256" s="383" t="s">
        <v>4860</v>
      </c>
      <c r="C256" s="385" t="s">
        <v>162</v>
      </c>
      <c r="D256" s="386" t="s">
        <v>132</v>
      </c>
      <c r="E256" s="386" t="str">
        <f t="array" ref="E256">RIGHT(INDEX(D:D,ROW(A256)),3)</f>
        <v>TAG</v>
      </c>
      <c r="F256" s="386" t="str">
        <f t="array" ref="F256">IFERROR(_xlfn.XLOOKUP(Tabela18[[#This Row],[SIGLA]],{"GOM";"NTS";"TAG";"TBG";"TSB"},{"01.717.813/0001-60";"04.992.714/0001-84";"06.248.349/0001-23";"01.891.441/0001-93";"03.146.349/0001-24"}),"")</f>
        <v>06.248.349/0001-23</v>
      </c>
      <c r="G256" s="385" t="s">
        <v>4703</v>
      </c>
      <c r="H256" s="386" t="s">
        <v>4797</v>
      </c>
      <c r="I256" s="386" t="s">
        <v>1329</v>
      </c>
      <c r="J256" s="386" t="str">
        <f t="array" ref="J256">CONCATENATE(INDEX(I:I,ROW(A256)), " - ", INDEX(E:E,ROW(A256)))</f>
        <v>BA5 - TAG</v>
      </c>
      <c r="K256" s="386">
        <v>1840213</v>
      </c>
      <c r="L256" s="386"/>
      <c r="N256" s="15"/>
    </row>
    <row r="257" spans="1:14" ht="15" customHeight="1" x14ac:dyDescent="0.35">
      <c r="A257" s="384">
        <v>754755</v>
      </c>
      <c r="B257" s="387" t="s">
        <v>4861</v>
      </c>
      <c r="C257" s="385" t="s">
        <v>162</v>
      </c>
      <c r="D257" s="386" t="s">
        <v>132</v>
      </c>
      <c r="E257" s="386" t="str">
        <f t="array" ref="E257">RIGHT(INDEX(D:D,ROW(A257)),3)</f>
        <v>TAG</v>
      </c>
      <c r="F257" s="386" t="str">
        <f t="array" ref="F257">IFERROR(_xlfn.XLOOKUP(Tabela18[[#This Row],[SIGLA]],{"GOM";"NTS";"TAG";"TBG";"TSB"},{"01.717.813/0001-60";"04.992.714/0001-84";"06.248.349/0001-23";"01.891.441/0001-93";"03.146.349/0001-24"}),"")</f>
        <v>06.248.349/0001-23</v>
      </c>
      <c r="G257" s="385" t="s">
        <v>4703</v>
      </c>
      <c r="H257" s="391" t="s">
        <v>4797</v>
      </c>
      <c r="I257" s="386" t="s">
        <v>1335</v>
      </c>
      <c r="J257" s="386" t="str">
        <f t="array" ref="J257">CONCATENATE(INDEX(I:I,ROW(A257)), " - ", INDEX(E:E,ROW(A257)))</f>
        <v>BA2 - TAG</v>
      </c>
      <c r="K257" s="386">
        <v>1840213</v>
      </c>
      <c r="L257" s="386"/>
      <c r="N257" s="15"/>
    </row>
    <row r="258" spans="1:14" ht="15" customHeight="1" x14ac:dyDescent="0.35">
      <c r="A258" s="384">
        <v>754755</v>
      </c>
      <c r="B258" s="383" t="s">
        <v>4862</v>
      </c>
      <c r="C258" s="385" t="s">
        <v>162</v>
      </c>
      <c r="D258" s="386" t="s">
        <v>132</v>
      </c>
      <c r="E258" s="386" t="str">
        <f t="array" ref="E258">RIGHT(INDEX(D:D,ROW(A258)),3)</f>
        <v>TAG</v>
      </c>
      <c r="F258" s="386" t="str">
        <f t="array" ref="F258">IFERROR(_xlfn.XLOOKUP(Tabela18[[#This Row],[SIGLA]],{"GOM";"NTS";"TAG";"TBG";"TSB"},{"01.717.813/0001-60";"04.992.714/0001-84";"06.248.349/0001-23";"01.891.441/0001-93";"03.146.349/0001-24"}),"")</f>
        <v>06.248.349/0001-23</v>
      </c>
      <c r="G258" s="385" t="s">
        <v>4703</v>
      </c>
      <c r="H258" s="386" t="s">
        <v>4797</v>
      </c>
      <c r="I258" s="386" t="s">
        <v>1335</v>
      </c>
      <c r="J258" s="386" t="str">
        <f t="array" ref="J258">CONCATENATE(INDEX(I:I,ROW(A258)), " - ", INDEX(E:E,ROW(A258)))</f>
        <v>BA2 - TAG</v>
      </c>
      <c r="K258" s="386">
        <v>1840213</v>
      </c>
      <c r="L258" s="386"/>
      <c r="N258" s="15"/>
    </row>
    <row r="259" spans="1:14" ht="15" customHeight="1" x14ac:dyDescent="0.35">
      <c r="A259" s="384">
        <v>754757</v>
      </c>
      <c r="B259" s="387" t="s">
        <v>4863</v>
      </c>
      <c r="C259" s="385" t="s">
        <v>162</v>
      </c>
      <c r="D259" s="386" t="s">
        <v>132</v>
      </c>
      <c r="E259" s="386" t="str">
        <f t="array" ref="E259">RIGHT(INDEX(D:D,ROW(A259)),3)</f>
        <v>TAG</v>
      </c>
      <c r="F259" s="386" t="str">
        <f t="array" ref="F259">IFERROR(_xlfn.XLOOKUP(Tabela18[[#This Row],[SIGLA]],{"GOM";"NTS";"TAG";"TBG";"TSB"},{"01.717.813/0001-60";"04.992.714/0001-84";"06.248.349/0001-23";"01.891.441/0001-93";"03.146.349/0001-24"}),"")</f>
        <v>06.248.349/0001-23</v>
      </c>
      <c r="G259" s="385" t="s">
        <v>4703</v>
      </c>
      <c r="H259" s="391" t="s">
        <v>4797</v>
      </c>
      <c r="I259" s="386" t="s">
        <v>1335</v>
      </c>
      <c r="J259" s="386" t="str">
        <f t="array" ref="J259">CONCATENATE(INDEX(I:I,ROW(A259)), " - ", INDEX(E:E,ROW(A259)))</f>
        <v>BA2 - TAG</v>
      </c>
      <c r="K259" s="386">
        <v>1840213</v>
      </c>
      <c r="L259" s="386"/>
      <c r="N259" s="15"/>
    </row>
    <row r="260" spans="1:14" ht="15" customHeight="1" x14ac:dyDescent="0.35">
      <c r="A260" s="384">
        <v>754757</v>
      </c>
      <c r="B260" s="383" t="s">
        <v>4864</v>
      </c>
      <c r="C260" s="385" t="s">
        <v>162</v>
      </c>
      <c r="D260" s="386" t="s">
        <v>132</v>
      </c>
      <c r="E260" s="386" t="str">
        <f t="array" ref="E260">RIGHT(INDEX(D:D,ROW(A260)),3)</f>
        <v>TAG</v>
      </c>
      <c r="F260" s="386" t="str">
        <f t="array" ref="F260">IFERROR(_xlfn.XLOOKUP(Tabela18[[#This Row],[SIGLA]],{"GOM";"NTS";"TAG";"TBG";"TSB"},{"01.717.813/0001-60";"04.992.714/0001-84";"06.248.349/0001-23";"01.891.441/0001-93";"03.146.349/0001-24"}),"")</f>
        <v>06.248.349/0001-23</v>
      </c>
      <c r="G260" s="385" t="s">
        <v>4703</v>
      </c>
      <c r="H260" s="386" t="s">
        <v>4797</v>
      </c>
      <c r="I260" s="386" t="s">
        <v>1335</v>
      </c>
      <c r="J260" s="386" t="str">
        <f t="array" ref="J260">CONCATENATE(INDEX(I:I,ROW(A260)), " - ", INDEX(E:E,ROW(A260)))</f>
        <v>BA2 - TAG</v>
      </c>
      <c r="K260" s="386">
        <v>1840213</v>
      </c>
      <c r="L260" s="386"/>
      <c r="N260" s="15"/>
    </row>
    <row r="261" spans="1:14" ht="15" customHeight="1" x14ac:dyDescent="0.35">
      <c r="A261" s="384">
        <v>754760</v>
      </c>
      <c r="B261" s="387" t="s">
        <v>4865</v>
      </c>
      <c r="C261" s="385" t="s">
        <v>162</v>
      </c>
      <c r="D261" s="386" t="s">
        <v>132</v>
      </c>
      <c r="E261" s="386" t="str">
        <f t="array" ref="E261">RIGHT(INDEX(D:D,ROW(A261)),3)</f>
        <v>TAG</v>
      </c>
      <c r="F261" s="386" t="str">
        <f t="array" ref="F261">IFERROR(_xlfn.XLOOKUP(Tabela18[[#This Row],[SIGLA]],{"GOM";"NTS";"TAG";"TBG";"TSB"},{"01.717.813/0001-60";"04.992.714/0001-84";"06.248.349/0001-23";"01.891.441/0001-93";"03.146.349/0001-24"}),"")</f>
        <v>06.248.349/0001-23</v>
      </c>
      <c r="G261" s="385" t="s">
        <v>4703</v>
      </c>
      <c r="H261" s="391" t="s">
        <v>4797</v>
      </c>
      <c r="I261" s="386" t="s">
        <v>1335</v>
      </c>
      <c r="J261" s="386" t="str">
        <f t="array" ref="J261">CONCATENATE(INDEX(I:I,ROW(A261)), " - ", INDEX(E:E,ROW(A261)))</f>
        <v>BA2 - TAG</v>
      </c>
      <c r="K261" s="386">
        <v>1840213</v>
      </c>
      <c r="L261" s="386"/>
      <c r="N261" s="15"/>
    </row>
    <row r="262" spans="1:14" ht="15" customHeight="1" x14ac:dyDescent="0.35">
      <c r="A262" s="384">
        <v>754760</v>
      </c>
      <c r="B262" s="383" t="s">
        <v>4866</v>
      </c>
      <c r="C262" s="385" t="s">
        <v>162</v>
      </c>
      <c r="D262" s="386" t="s">
        <v>132</v>
      </c>
      <c r="E262" s="386" t="str">
        <f t="array" ref="E262">RIGHT(INDEX(D:D,ROW(A262)),3)</f>
        <v>TAG</v>
      </c>
      <c r="F262" s="386" t="str">
        <f t="array" ref="F262">IFERROR(_xlfn.XLOOKUP(Tabela18[[#This Row],[SIGLA]],{"GOM";"NTS";"TAG";"TBG";"TSB"},{"01.717.813/0001-60";"04.992.714/0001-84";"06.248.349/0001-23";"01.891.441/0001-93";"03.146.349/0001-24"}),"")</f>
        <v>06.248.349/0001-23</v>
      </c>
      <c r="G262" s="385" t="s">
        <v>4703</v>
      </c>
      <c r="H262" s="386" t="s">
        <v>4797</v>
      </c>
      <c r="I262" s="386" t="s">
        <v>1335</v>
      </c>
      <c r="J262" s="386" t="str">
        <f t="array" ref="J262">CONCATENATE(INDEX(I:I,ROW(A262)), " - ", INDEX(E:E,ROW(A262)))</f>
        <v>BA2 - TAG</v>
      </c>
      <c r="K262" s="386">
        <v>1840213</v>
      </c>
      <c r="L262" s="386"/>
      <c r="N262" s="15"/>
    </row>
    <row r="263" spans="1:14" ht="15" customHeight="1" x14ac:dyDescent="0.35">
      <c r="A263" s="384">
        <v>754764</v>
      </c>
      <c r="B263" s="387" t="s">
        <v>4867</v>
      </c>
      <c r="C263" s="385" t="s">
        <v>162</v>
      </c>
      <c r="D263" s="386" t="s">
        <v>132</v>
      </c>
      <c r="E263" s="386" t="str">
        <f t="array" ref="E263">RIGHT(INDEX(D:D,ROW(A263)),3)</f>
        <v>TAG</v>
      </c>
      <c r="F263" s="386" t="str">
        <f t="array" ref="F263">IFERROR(_xlfn.XLOOKUP(Tabela18[[#This Row],[SIGLA]],{"GOM";"NTS";"TAG";"TBG";"TSB"},{"01.717.813/0001-60";"04.992.714/0001-84";"06.248.349/0001-23";"01.891.441/0001-93";"03.146.349/0001-24"}),"")</f>
        <v>06.248.349/0001-23</v>
      </c>
      <c r="G263" s="385" t="s">
        <v>4703</v>
      </c>
      <c r="H263" s="391" t="s">
        <v>4806</v>
      </c>
      <c r="I263" s="386" t="s">
        <v>4813</v>
      </c>
      <c r="J263" s="386" t="str">
        <f t="array" ref="J263">CONCATENATE(INDEX(I:I,ROW(A263)), " - ", INDEX(E:E,ROW(A263)))</f>
        <v>SE1 - TAG</v>
      </c>
      <c r="K263" s="386">
        <v>1840213</v>
      </c>
      <c r="L263" s="386"/>
      <c r="N263" s="15"/>
    </row>
    <row r="264" spans="1:14" ht="15" customHeight="1" x14ac:dyDescent="0.35">
      <c r="A264" s="384">
        <v>754764</v>
      </c>
      <c r="B264" s="383" t="s">
        <v>4868</v>
      </c>
      <c r="C264" s="385" t="s">
        <v>162</v>
      </c>
      <c r="D264" s="386" t="s">
        <v>132</v>
      </c>
      <c r="E264" s="386" t="str">
        <f t="array" ref="E264">RIGHT(INDEX(D:D,ROW(A264)),3)</f>
        <v>TAG</v>
      </c>
      <c r="F264" s="386" t="str">
        <f t="array" ref="F264">IFERROR(_xlfn.XLOOKUP(Tabela18[[#This Row],[SIGLA]],{"GOM";"NTS";"TAG";"TBG";"TSB"},{"01.717.813/0001-60";"04.992.714/0001-84";"06.248.349/0001-23";"01.891.441/0001-93";"03.146.349/0001-24"}),"")</f>
        <v>06.248.349/0001-23</v>
      </c>
      <c r="G264" s="385" t="s">
        <v>4703</v>
      </c>
      <c r="H264" s="386" t="s">
        <v>4806</v>
      </c>
      <c r="I264" s="386" t="s">
        <v>1313</v>
      </c>
      <c r="J264" s="386" t="str">
        <f t="array" ref="J264">CONCATENATE(INDEX(I:I,ROW(A264)), " - ", INDEX(E:E,ROW(A264)))</f>
        <v>SE - TAG</v>
      </c>
      <c r="K264" s="386">
        <v>1840213</v>
      </c>
      <c r="L264" s="386"/>
      <c r="N264" s="15"/>
    </row>
    <row r="265" spans="1:14" ht="15" customHeight="1" x14ac:dyDescent="0.35">
      <c r="A265" s="384">
        <v>754767</v>
      </c>
      <c r="B265" s="387" t="s">
        <v>4869</v>
      </c>
      <c r="C265" s="385" t="s">
        <v>162</v>
      </c>
      <c r="D265" s="386" t="s">
        <v>132</v>
      </c>
      <c r="E265" s="386" t="str">
        <f t="array" ref="E265">RIGHT(INDEX(D:D,ROW(A265)),3)</f>
        <v>TAG</v>
      </c>
      <c r="F265" s="386" t="str">
        <f t="array" ref="F265">IFERROR(_xlfn.XLOOKUP(Tabela18[[#This Row],[SIGLA]],{"GOM";"NTS";"TAG";"TBG";"TSB"},{"01.717.813/0001-60";"04.992.714/0001-84";"06.248.349/0001-23";"01.891.441/0001-93";"03.146.349/0001-24"}),"")</f>
        <v>06.248.349/0001-23</v>
      </c>
      <c r="G265" s="385" t="s">
        <v>4703</v>
      </c>
      <c r="H265" s="391" t="s">
        <v>4806</v>
      </c>
      <c r="I265" s="386" t="s">
        <v>4813</v>
      </c>
      <c r="J265" s="386" t="str">
        <f t="array" ref="J265">CONCATENATE(INDEX(I:I,ROW(A265)), " - ", INDEX(E:E,ROW(A265)))</f>
        <v>SE1 - TAG</v>
      </c>
      <c r="K265" s="386">
        <v>1840213</v>
      </c>
      <c r="L265" s="386"/>
      <c r="N265" s="15"/>
    </row>
    <row r="266" spans="1:14" ht="15" customHeight="1" x14ac:dyDescent="0.35">
      <c r="A266" s="384">
        <v>754767</v>
      </c>
      <c r="B266" s="383" t="s">
        <v>4870</v>
      </c>
      <c r="C266" s="385" t="s">
        <v>162</v>
      </c>
      <c r="D266" s="386" t="s">
        <v>132</v>
      </c>
      <c r="E266" s="386" t="str">
        <f t="array" ref="E266">RIGHT(INDEX(D:D,ROW(A266)),3)</f>
        <v>TAG</v>
      </c>
      <c r="F266" s="386" t="str">
        <f t="array" ref="F266">IFERROR(_xlfn.XLOOKUP(Tabela18[[#This Row],[SIGLA]],{"GOM";"NTS";"TAG";"TBG";"TSB"},{"01.717.813/0001-60";"04.992.714/0001-84";"06.248.349/0001-23";"01.891.441/0001-93";"03.146.349/0001-24"}),"")</f>
        <v>06.248.349/0001-23</v>
      </c>
      <c r="G266" s="385" t="s">
        <v>4703</v>
      </c>
      <c r="H266" s="386" t="s">
        <v>4806</v>
      </c>
      <c r="I266" s="386" t="s">
        <v>1313</v>
      </c>
      <c r="J266" s="386" t="str">
        <f t="array" ref="J266">CONCATENATE(INDEX(I:I,ROW(A266)), " - ", INDEX(E:E,ROW(A266)))</f>
        <v>SE - TAG</v>
      </c>
      <c r="K266" s="386">
        <v>1840213</v>
      </c>
      <c r="L266" s="386"/>
      <c r="N266" s="15"/>
    </row>
    <row r="267" spans="1:14" ht="15" customHeight="1" x14ac:dyDescent="0.35">
      <c r="A267" s="384">
        <v>754768</v>
      </c>
      <c r="B267" s="387" t="s">
        <v>4871</v>
      </c>
      <c r="C267" s="385" t="s">
        <v>162</v>
      </c>
      <c r="D267" s="386" t="s">
        <v>132</v>
      </c>
      <c r="E267" s="386" t="str">
        <f t="array" ref="E267">RIGHT(INDEX(D:D,ROW(A267)),3)</f>
        <v>TAG</v>
      </c>
      <c r="F267" s="386" t="str">
        <f t="array" ref="F267">IFERROR(_xlfn.XLOOKUP(Tabela18[[#This Row],[SIGLA]],{"GOM";"NTS";"TAG";"TBG";"TSB"},{"01.717.813/0001-60";"04.992.714/0001-84";"06.248.349/0001-23";"01.891.441/0001-93";"03.146.349/0001-24"}),"")</f>
        <v>06.248.349/0001-23</v>
      </c>
      <c r="G267" s="385" t="s">
        <v>4703</v>
      </c>
      <c r="H267" s="391" t="s">
        <v>4806</v>
      </c>
      <c r="I267" s="386" t="s">
        <v>4813</v>
      </c>
      <c r="J267" s="386" t="str">
        <f t="array" ref="J267">CONCATENATE(INDEX(I:I,ROW(A267)), " - ", INDEX(E:E,ROW(A267)))</f>
        <v>SE1 - TAG</v>
      </c>
      <c r="K267" s="386">
        <v>1840213</v>
      </c>
      <c r="L267" s="386"/>
      <c r="N267" s="15"/>
    </row>
    <row r="268" spans="1:14" ht="15" customHeight="1" x14ac:dyDescent="0.35">
      <c r="A268" s="384">
        <v>754768</v>
      </c>
      <c r="B268" s="383" t="s">
        <v>4872</v>
      </c>
      <c r="C268" s="385" t="s">
        <v>162</v>
      </c>
      <c r="D268" s="386" t="s">
        <v>132</v>
      </c>
      <c r="E268" s="386" t="str">
        <f t="array" ref="E268">RIGHT(INDEX(D:D,ROW(A268)),3)</f>
        <v>TAG</v>
      </c>
      <c r="F268" s="386" t="str">
        <f t="array" ref="F268">IFERROR(_xlfn.XLOOKUP(Tabela18[[#This Row],[SIGLA]],{"GOM";"NTS";"TAG";"TBG";"TSB"},{"01.717.813/0001-60";"04.992.714/0001-84";"06.248.349/0001-23";"01.891.441/0001-93";"03.146.349/0001-24"}),"")</f>
        <v>06.248.349/0001-23</v>
      </c>
      <c r="G268" s="385" t="s">
        <v>4703</v>
      </c>
      <c r="H268" s="386" t="s">
        <v>4806</v>
      </c>
      <c r="I268" s="386" t="s">
        <v>1313</v>
      </c>
      <c r="J268" s="386" t="str">
        <f t="array" ref="J268">CONCATENATE(INDEX(I:I,ROW(A268)), " - ", INDEX(E:E,ROW(A268)))</f>
        <v>SE - TAG</v>
      </c>
      <c r="K268" s="386">
        <v>1840213</v>
      </c>
      <c r="L268" s="386"/>
      <c r="N268" s="15"/>
    </row>
    <row r="269" spans="1:14" ht="15" customHeight="1" x14ac:dyDescent="0.35">
      <c r="A269" s="384">
        <v>754830</v>
      </c>
      <c r="B269" s="387" t="s">
        <v>4873</v>
      </c>
      <c r="C269" s="385" t="s">
        <v>162</v>
      </c>
      <c r="D269" s="386" t="s">
        <v>132</v>
      </c>
      <c r="E269" s="386" t="str">
        <f t="array" ref="E269">RIGHT(INDEX(D:D,ROW(A269)),3)</f>
        <v>TAG</v>
      </c>
      <c r="F269" s="386" t="str">
        <f t="array" ref="F269">IFERROR(_xlfn.XLOOKUP(Tabela18[[#This Row],[SIGLA]],{"GOM";"NTS";"TAG";"TBG";"TSB"},{"01.717.813/0001-60";"04.992.714/0001-84";"06.248.349/0001-23";"01.891.441/0001-93";"03.146.349/0001-24"}),"")</f>
        <v>06.248.349/0001-23</v>
      </c>
      <c r="G269" s="385" t="s">
        <v>4703</v>
      </c>
      <c r="H269" s="391" t="s">
        <v>4803</v>
      </c>
      <c r="I269" s="386" t="s">
        <v>4814</v>
      </c>
      <c r="J269" s="386" t="str">
        <f t="array" ref="J269">CONCATENATE(INDEX(I:I,ROW(A269)), " - ", INDEX(E:E,ROW(A269)))</f>
        <v>AL1 - TAG</v>
      </c>
      <c r="K269" s="386">
        <v>1840213</v>
      </c>
      <c r="L269" s="386"/>
      <c r="N269" s="15"/>
    </row>
    <row r="270" spans="1:14" ht="15" customHeight="1" x14ac:dyDescent="0.35">
      <c r="A270" s="384">
        <v>754830</v>
      </c>
      <c r="B270" s="383" t="s">
        <v>4874</v>
      </c>
      <c r="C270" s="385" t="s">
        <v>162</v>
      </c>
      <c r="D270" s="386" t="s">
        <v>132</v>
      </c>
      <c r="E270" s="386" t="str">
        <f t="array" ref="E270">RIGHT(INDEX(D:D,ROW(A270)),3)</f>
        <v>TAG</v>
      </c>
      <c r="F270" s="386" t="str">
        <f t="array" ref="F270">IFERROR(_xlfn.XLOOKUP(Tabela18[[#This Row],[SIGLA]],{"GOM";"NTS";"TAG";"TBG";"TSB"},{"01.717.813/0001-60";"04.992.714/0001-84";"06.248.349/0001-23";"01.891.441/0001-93";"03.146.349/0001-24"}),"")</f>
        <v>06.248.349/0001-23</v>
      </c>
      <c r="G270" s="385" t="s">
        <v>4703</v>
      </c>
      <c r="H270" s="386" t="s">
        <v>4803</v>
      </c>
      <c r="I270" s="386" t="s">
        <v>1331</v>
      </c>
      <c r="J270" s="386" t="str">
        <f t="array" ref="J270">CONCATENATE(INDEX(I:I,ROW(A270)), " - ", INDEX(E:E,ROW(A270)))</f>
        <v>AL - TAG</v>
      </c>
      <c r="K270" s="386">
        <v>1840213</v>
      </c>
      <c r="L270" s="386"/>
      <c r="N270" s="15"/>
    </row>
    <row r="271" spans="1:14" ht="15" customHeight="1" x14ac:dyDescent="0.35">
      <c r="A271" s="384">
        <v>754831</v>
      </c>
      <c r="B271" s="387" t="s">
        <v>4875</v>
      </c>
      <c r="C271" s="385" t="s">
        <v>162</v>
      </c>
      <c r="D271" s="386" t="s">
        <v>132</v>
      </c>
      <c r="E271" s="386" t="str">
        <f t="array" ref="E271">RIGHT(INDEX(D:D,ROW(A271)),3)</f>
        <v>TAG</v>
      </c>
      <c r="F271" s="386" t="str">
        <f t="array" ref="F271">IFERROR(_xlfn.XLOOKUP(Tabela18[[#This Row],[SIGLA]],{"GOM";"NTS";"TAG";"TBG";"TSB"},{"01.717.813/0001-60";"04.992.714/0001-84";"06.248.349/0001-23";"01.891.441/0001-93";"03.146.349/0001-24"}),"")</f>
        <v>06.248.349/0001-23</v>
      </c>
      <c r="G271" s="385" t="s">
        <v>4703</v>
      </c>
      <c r="H271" s="391" t="s">
        <v>4803</v>
      </c>
      <c r="I271" s="386" t="s">
        <v>4814</v>
      </c>
      <c r="J271" s="386" t="str">
        <f t="array" ref="J271">CONCATENATE(INDEX(I:I,ROW(A271)), " - ", INDEX(E:E,ROW(A271)))</f>
        <v>AL1 - TAG</v>
      </c>
      <c r="K271" s="386">
        <v>1840213</v>
      </c>
      <c r="L271" s="386"/>
      <c r="N271" s="15"/>
    </row>
    <row r="272" spans="1:14" ht="15" customHeight="1" x14ac:dyDescent="0.35">
      <c r="A272" s="384">
        <v>754831</v>
      </c>
      <c r="B272" s="383" t="s">
        <v>4876</v>
      </c>
      <c r="C272" s="385" t="s">
        <v>162</v>
      </c>
      <c r="D272" s="386" t="s">
        <v>132</v>
      </c>
      <c r="E272" s="386" t="str">
        <f t="array" ref="E272">RIGHT(INDEX(D:D,ROW(A272)),3)</f>
        <v>TAG</v>
      </c>
      <c r="F272" s="386" t="str">
        <f t="array" ref="F272">IFERROR(_xlfn.XLOOKUP(Tabela18[[#This Row],[SIGLA]],{"GOM";"NTS";"TAG";"TBG";"TSB"},{"01.717.813/0001-60";"04.992.714/0001-84";"06.248.349/0001-23";"01.891.441/0001-93";"03.146.349/0001-24"}),"")</f>
        <v>06.248.349/0001-23</v>
      </c>
      <c r="G272" s="385" t="s">
        <v>4703</v>
      </c>
      <c r="H272" s="386" t="s">
        <v>4803</v>
      </c>
      <c r="I272" s="386" t="s">
        <v>1331</v>
      </c>
      <c r="J272" s="386" t="str">
        <f t="array" ref="J272">CONCATENATE(INDEX(I:I,ROW(A272)), " - ", INDEX(E:E,ROW(A272)))</f>
        <v>AL - TAG</v>
      </c>
      <c r="K272" s="386">
        <v>1840213</v>
      </c>
      <c r="L272" s="386"/>
      <c r="N272" s="15"/>
    </row>
    <row r="273" spans="1:14" ht="15" customHeight="1" x14ac:dyDescent="0.35">
      <c r="A273" s="384">
        <v>754907</v>
      </c>
      <c r="B273" s="387" t="s">
        <v>4877</v>
      </c>
      <c r="C273" s="385" t="s">
        <v>162</v>
      </c>
      <c r="D273" s="386" t="s">
        <v>132</v>
      </c>
      <c r="E273" s="386" t="str">
        <f t="array" ref="E273">RIGHT(INDEX(D:D,ROW(A273)),3)</f>
        <v>TAG</v>
      </c>
      <c r="F273" s="386" t="str">
        <f t="array" ref="F273">IFERROR(_xlfn.XLOOKUP(Tabela18[[#This Row],[SIGLA]],{"GOM";"NTS";"TAG";"TBG";"TSB"},{"01.717.813/0001-60";"04.992.714/0001-84";"06.248.349/0001-23";"01.891.441/0001-93";"03.146.349/0001-24"}),"")</f>
        <v>06.248.349/0001-23</v>
      </c>
      <c r="G273" s="385" t="s">
        <v>4703</v>
      </c>
      <c r="H273" s="388" t="s">
        <v>4815</v>
      </c>
      <c r="I273" s="386" t="s">
        <v>1326</v>
      </c>
      <c r="J273" s="386" t="str">
        <f t="array" ref="J273">CONCATENATE(INDEX(I:I,ROW(A273)), " - ", INDEX(E:E,ROW(A273)))</f>
        <v>PE1 - TAG</v>
      </c>
      <c r="K273" s="386">
        <v>1840213</v>
      </c>
      <c r="L273" s="386"/>
      <c r="N273" s="15"/>
    </row>
    <row r="274" spans="1:14" ht="15" customHeight="1" x14ac:dyDescent="0.35">
      <c r="A274" s="384">
        <v>754907</v>
      </c>
      <c r="B274" s="383" t="s">
        <v>4878</v>
      </c>
      <c r="C274" s="385" t="s">
        <v>162</v>
      </c>
      <c r="D274" s="386" t="s">
        <v>132</v>
      </c>
      <c r="E274" s="386" t="str">
        <f t="array" ref="E274">RIGHT(INDEX(D:D,ROW(A274)),3)</f>
        <v>TAG</v>
      </c>
      <c r="F274" s="386" t="str">
        <f t="array" ref="F274">IFERROR(_xlfn.XLOOKUP(Tabela18[[#This Row],[SIGLA]],{"GOM";"NTS";"TAG";"TBG";"TSB"},{"01.717.813/0001-60";"04.992.714/0001-84";"06.248.349/0001-23";"01.891.441/0001-93";"03.146.349/0001-24"}),"")</f>
        <v>06.248.349/0001-23</v>
      </c>
      <c r="G274" s="385" t="s">
        <v>4703</v>
      </c>
      <c r="H274" s="386" t="s">
        <v>4815</v>
      </c>
      <c r="I274" s="386" t="s">
        <v>1326</v>
      </c>
      <c r="J274" s="386" t="str">
        <f t="array" ref="J274">CONCATENATE(INDEX(I:I,ROW(A274)), " - ", INDEX(E:E,ROW(A274)))</f>
        <v>PE1 - TAG</v>
      </c>
      <c r="K274" s="386">
        <v>1840213</v>
      </c>
      <c r="L274" s="386"/>
      <c r="N274" s="15"/>
    </row>
    <row r="275" spans="1:14" ht="15" customHeight="1" x14ac:dyDescent="0.35">
      <c r="A275" s="384">
        <v>754909</v>
      </c>
      <c r="B275" s="387" t="s">
        <v>4879</v>
      </c>
      <c r="C275" s="385" t="s">
        <v>162</v>
      </c>
      <c r="D275" s="386" t="s">
        <v>132</v>
      </c>
      <c r="E275" s="386" t="str">
        <f t="array" ref="E275">RIGHT(INDEX(D:D,ROW(A275)),3)</f>
        <v>TAG</v>
      </c>
      <c r="F275" s="386" t="str">
        <f t="array" ref="F275">IFERROR(_xlfn.XLOOKUP(Tabela18[[#This Row],[SIGLA]],{"GOM";"NTS";"TAG";"TBG";"TSB"},{"01.717.813/0001-60";"04.992.714/0001-84";"06.248.349/0001-23";"01.891.441/0001-93";"03.146.349/0001-24"}),"")</f>
        <v>06.248.349/0001-23</v>
      </c>
      <c r="G275" s="385" t="s">
        <v>4703</v>
      </c>
      <c r="H275" s="388" t="s">
        <v>4815</v>
      </c>
      <c r="I275" s="386" t="s">
        <v>1326</v>
      </c>
      <c r="J275" s="386" t="str">
        <f t="array" ref="J275">CONCATENATE(INDEX(I:I,ROW(A275)), " - ", INDEX(E:E,ROW(A275)))</f>
        <v>PE1 - TAG</v>
      </c>
      <c r="K275" s="386">
        <v>1840213</v>
      </c>
      <c r="L275" s="386"/>
      <c r="N275" s="15"/>
    </row>
    <row r="276" spans="1:14" ht="15" customHeight="1" x14ac:dyDescent="0.35">
      <c r="A276" s="384">
        <v>754909</v>
      </c>
      <c r="B276" s="383" t="s">
        <v>1591</v>
      </c>
      <c r="C276" s="385" t="s">
        <v>162</v>
      </c>
      <c r="D276" s="386" t="s">
        <v>132</v>
      </c>
      <c r="E276" s="386" t="str">
        <f t="array" ref="E276">RIGHT(INDEX(D:D,ROW(A276)),3)</f>
        <v>TAG</v>
      </c>
      <c r="F276" s="386" t="str">
        <f t="array" ref="F276">IFERROR(_xlfn.XLOOKUP(Tabela18[[#This Row],[SIGLA]],{"GOM";"NTS";"TAG";"TBG";"TSB"},{"01.717.813/0001-60";"04.992.714/0001-84";"06.248.349/0001-23";"01.891.441/0001-93";"03.146.349/0001-24"}),"")</f>
        <v>06.248.349/0001-23</v>
      </c>
      <c r="G276" s="385" t="s">
        <v>4703</v>
      </c>
      <c r="H276" s="386" t="s">
        <v>4815</v>
      </c>
      <c r="I276" s="386" t="s">
        <v>1326</v>
      </c>
      <c r="J276" s="386" t="str">
        <f t="array" ref="J276">CONCATENATE(INDEX(I:I,ROW(A276)), " - ", INDEX(E:E,ROW(A276)))</f>
        <v>PE1 - TAG</v>
      </c>
      <c r="K276" s="386">
        <v>1840213</v>
      </c>
      <c r="L276" s="386"/>
      <c r="N276" s="15"/>
    </row>
    <row r="277" spans="1:14" ht="15" customHeight="1" x14ac:dyDescent="0.35">
      <c r="A277" s="384">
        <v>754924</v>
      </c>
      <c r="B277" s="387" t="s">
        <v>4880</v>
      </c>
      <c r="C277" s="385" t="s">
        <v>162</v>
      </c>
      <c r="D277" s="386" t="s">
        <v>132</v>
      </c>
      <c r="E277" s="386" t="str">
        <f t="array" ref="E277">RIGHT(INDEX(D:D,ROW(A277)),3)</f>
        <v>TAG</v>
      </c>
      <c r="F277" s="386" t="str">
        <f t="array" ref="F277">IFERROR(_xlfn.XLOOKUP(Tabela18[[#This Row],[SIGLA]],{"GOM";"NTS";"TAG";"TBG";"TSB"},{"01.717.813/0001-60";"04.992.714/0001-84";"06.248.349/0001-23";"01.891.441/0001-93";"03.146.349/0001-24"}),"")</f>
        <v>06.248.349/0001-23</v>
      </c>
      <c r="G277" s="385" t="s">
        <v>4703</v>
      </c>
      <c r="H277" s="388" t="s">
        <v>4815</v>
      </c>
      <c r="I277" s="386" t="s">
        <v>1326</v>
      </c>
      <c r="J277" s="386" t="str">
        <f t="array" ref="J277">CONCATENATE(INDEX(I:I,ROW(A277)), " - ", INDEX(E:E,ROW(A277)))</f>
        <v>PE1 - TAG</v>
      </c>
      <c r="K277" s="386">
        <v>1840213</v>
      </c>
      <c r="L277" s="386"/>
      <c r="N277" s="15"/>
    </row>
    <row r="278" spans="1:14" ht="15" customHeight="1" x14ac:dyDescent="0.35">
      <c r="A278" s="384">
        <v>754924</v>
      </c>
      <c r="B278" s="383" t="s">
        <v>1723</v>
      </c>
      <c r="C278" s="385" t="s">
        <v>162</v>
      </c>
      <c r="D278" s="386" t="s">
        <v>132</v>
      </c>
      <c r="E278" s="386" t="str">
        <f t="array" ref="E278">RIGHT(INDEX(D:D,ROW(A278)),3)</f>
        <v>TAG</v>
      </c>
      <c r="F278" s="386" t="str">
        <f t="array" ref="F278">IFERROR(_xlfn.XLOOKUP(Tabela18[[#This Row],[SIGLA]],{"GOM";"NTS";"TAG";"TBG";"TSB"},{"01.717.813/0001-60";"04.992.714/0001-84";"06.248.349/0001-23";"01.891.441/0001-93";"03.146.349/0001-24"}),"")</f>
        <v>06.248.349/0001-23</v>
      </c>
      <c r="G278" s="385" t="s">
        <v>4703</v>
      </c>
      <c r="H278" s="386" t="s">
        <v>4815</v>
      </c>
      <c r="I278" s="386" t="s">
        <v>1326</v>
      </c>
      <c r="J278" s="386" t="str">
        <f t="array" ref="J278">CONCATENATE(INDEX(I:I,ROW(A278)), " - ", INDEX(E:E,ROW(A278)))</f>
        <v>PE1 - TAG</v>
      </c>
      <c r="K278" s="386">
        <v>1840213</v>
      </c>
      <c r="L278" s="386"/>
      <c r="N278" s="15"/>
    </row>
    <row r="279" spans="1:14" ht="15" customHeight="1" x14ac:dyDescent="0.35">
      <c r="A279" s="384">
        <v>754959</v>
      </c>
      <c r="B279" s="383" t="s">
        <v>4881</v>
      </c>
      <c r="C279" s="385" t="s">
        <v>162</v>
      </c>
      <c r="D279" s="386" t="s">
        <v>132</v>
      </c>
      <c r="E279" s="386" t="str">
        <f t="array" ref="E279">RIGHT(INDEX(D:D,ROW(A279)),3)</f>
        <v>TAG</v>
      </c>
      <c r="F279" s="386" t="str">
        <f t="array" ref="F279">IFERROR(_xlfn.XLOOKUP(Tabela18[[#This Row],[SIGLA]],{"GOM";"NTS";"TAG";"TBG";"TSB"},{"01.717.813/0001-60";"04.992.714/0001-84";"06.248.349/0001-23";"01.891.441/0001-93";"03.146.349/0001-24"}),"")</f>
        <v>06.248.349/0001-23</v>
      </c>
      <c r="G279" s="385" t="s">
        <v>4703</v>
      </c>
      <c r="H279" s="386" t="s">
        <v>4803</v>
      </c>
      <c r="I279" s="386" t="s">
        <v>1331</v>
      </c>
      <c r="J279" s="386" t="str">
        <f t="array" ref="J279">CONCATENATE(INDEX(I:I,ROW(A279)), " - ", INDEX(E:E,ROW(A279)))</f>
        <v>AL - TAG</v>
      </c>
      <c r="K279" s="386">
        <v>1840213</v>
      </c>
      <c r="L279" s="386"/>
      <c r="N279" s="15"/>
    </row>
    <row r="280" spans="1:14" ht="15" customHeight="1" x14ac:dyDescent="0.35">
      <c r="A280" s="384">
        <v>754964</v>
      </c>
      <c r="B280" s="387" t="s">
        <v>4882</v>
      </c>
      <c r="C280" s="385" t="s">
        <v>162</v>
      </c>
      <c r="D280" s="386" t="s">
        <v>132</v>
      </c>
      <c r="E280" s="386" t="str">
        <f t="array" ref="E280">RIGHT(INDEX(D:D,ROW(A280)),3)</f>
        <v>TAG</v>
      </c>
      <c r="F280" s="386" t="str">
        <f t="array" ref="F280">IFERROR(_xlfn.XLOOKUP(Tabela18[[#This Row],[SIGLA]],{"GOM";"NTS";"TAG";"TBG";"TSB"},{"01.717.813/0001-60";"04.992.714/0001-84";"06.248.349/0001-23";"01.891.441/0001-93";"03.146.349/0001-24"}),"")</f>
        <v>06.248.349/0001-23</v>
      </c>
      <c r="G280" s="385" t="s">
        <v>4703</v>
      </c>
      <c r="H280" s="391" t="s">
        <v>4811</v>
      </c>
      <c r="I280" s="386" t="s">
        <v>4816</v>
      </c>
      <c r="J280" s="386" t="str">
        <f t="array" ref="J280">CONCATENATE(INDEX(I:I,ROW(A280)), " - ", INDEX(E:E,ROW(A280)))</f>
        <v>PB1 - TAG</v>
      </c>
      <c r="K280" s="386">
        <v>1840213</v>
      </c>
      <c r="L280" s="386"/>
      <c r="N280" s="15"/>
    </row>
    <row r="281" spans="1:14" ht="15" customHeight="1" x14ac:dyDescent="0.35">
      <c r="A281" s="384">
        <v>754964</v>
      </c>
      <c r="B281" s="383" t="s">
        <v>4883</v>
      </c>
      <c r="C281" s="385" t="s">
        <v>162</v>
      </c>
      <c r="D281" s="386" t="s">
        <v>132</v>
      </c>
      <c r="E281" s="386" t="str">
        <f t="array" ref="E281">RIGHT(INDEX(D:D,ROW(A281)),3)</f>
        <v>TAG</v>
      </c>
      <c r="F281" s="386" t="str">
        <f t="array" ref="F281">IFERROR(_xlfn.XLOOKUP(Tabela18[[#This Row],[SIGLA]],{"GOM";"NTS";"TAG";"TBG";"TSB"},{"01.717.813/0001-60";"04.992.714/0001-84";"06.248.349/0001-23";"01.891.441/0001-93";"03.146.349/0001-24"}),"")</f>
        <v>06.248.349/0001-23</v>
      </c>
      <c r="G281" s="385" t="s">
        <v>4703</v>
      </c>
      <c r="H281" s="386" t="s">
        <v>4811</v>
      </c>
      <c r="I281" s="386" t="s">
        <v>1348</v>
      </c>
      <c r="J281" s="386" t="str">
        <f t="array" ref="J281">CONCATENATE(INDEX(I:I,ROW(A281)), " - ", INDEX(E:E,ROW(A281)))</f>
        <v>PB - TAG</v>
      </c>
      <c r="K281" s="386">
        <v>1840213</v>
      </c>
      <c r="L281" s="386"/>
      <c r="N281" s="15"/>
    </row>
    <row r="282" spans="1:14" ht="15" customHeight="1" x14ac:dyDescent="0.35">
      <c r="A282" s="384">
        <v>754965</v>
      </c>
      <c r="B282" s="387" t="s">
        <v>4884</v>
      </c>
      <c r="C282" s="385" t="s">
        <v>162</v>
      </c>
      <c r="D282" s="386" t="s">
        <v>132</v>
      </c>
      <c r="E282" s="386" t="str">
        <f t="array" ref="E282">RIGHT(INDEX(D:D,ROW(A282)),3)</f>
        <v>TAG</v>
      </c>
      <c r="F282" s="386" t="str">
        <f t="array" ref="F282">IFERROR(_xlfn.XLOOKUP(Tabela18[[#This Row],[SIGLA]],{"GOM";"NTS";"TAG";"TBG";"TSB"},{"01.717.813/0001-60";"04.992.714/0001-84";"06.248.349/0001-23";"01.891.441/0001-93";"03.146.349/0001-24"}),"")</f>
        <v>06.248.349/0001-23</v>
      </c>
      <c r="G282" s="385" t="s">
        <v>4703</v>
      </c>
      <c r="H282" s="388" t="s">
        <v>4815</v>
      </c>
      <c r="I282" s="386" t="s">
        <v>1326</v>
      </c>
      <c r="J282" s="386" t="str">
        <f t="array" ref="J282">CONCATENATE(INDEX(I:I,ROW(A282)), " - ", INDEX(E:E,ROW(A282)))</f>
        <v>PE1 - TAG</v>
      </c>
      <c r="K282" s="386">
        <v>1840213</v>
      </c>
      <c r="L282" s="386"/>
      <c r="N282" s="15"/>
    </row>
    <row r="283" spans="1:14" ht="15" customHeight="1" x14ac:dyDescent="0.35">
      <c r="A283" s="384">
        <v>754965</v>
      </c>
      <c r="B283" s="383" t="s">
        <v>4885</v>
      </c>
      <c r="C283" s="385" t="s">
        <v>162</v>
      </c>
      <c r="D283" s="386" t="s">
        <v>132</v>
      </c>
      <c r="E283" s="386" t="str">
        <f t="array" ref="E283">RIGHT(INDEX(D:D,ROW(A283)),3)</f>
        <v>TAG</v>
      </c>
      <c r="F283" s="386" t="str">
        <f t="array" ref="F283">IFERROR(_xlfn.XLOOKUP(Tabela18[[#This Row],[SIGLA]],{"GOM";"NTS";"TAG";"TBG";"TSB"},{"01.717.813/0001-60";"04.992.714/0001-84";"06.248.349/0001-23";"01.891.441/0001-93";"03.146.349/0001-24"}),"")</f>
        <v>06.248.349/0001-23</v>
      </c>
      <c r="G283" s="385" t="s">
        <v>4703</v>
      </c>
      <c r="H283" s="386" t="s">
        <v>4815</v>
      </c>
      <c r="I283" s="386" t="s">
        <v>1326</v>
      </c>
      <c r="J283" s="386" t="str">
        <f t="array" ref="J283">CONCATENATE(INDEX(I:I,ROW(A283)), " - ", INDEX(E:E,ROW(A283)))</f>
        <v>PE1 - TAG</v>
      </c>
      <c r="K283" s="386">
        <v>1840213</v>
      </c>
      <c r="L283" s="386"/>
      <c r="N283" s="15"/>
    </row>
    <row r="284" spans="1:14" ht="15" customHeight="1" x14ac:dyDescent="0.35">
      <c r="A284" s="384">
        <v>754976</v>
      </c>
      <c r="B284" s="387" t="s">
        <v>4886</v>
      </c>
      <c r="C284" s="385" t="s">
        <v>162</v>
      </c>
      <c r="D284" s="386" t="s">
        <v>132</v>
      </c>
      <c r="E284" s="386" t="str">
        <f t="array" ref="E284">RIGHT(INDEX(D:D,ROW(A284)),3)</f>
        <v>TAG</v>
      </c>
      <c r="F284" s="386" t="str">
        <f t="array" ref="F284">IFERROR(_xlfn.XLOOKUP(Tabela18[[#This Row],[SIGLA]],{"GOM";"NTS";"TAG";"TBG";"TSB"},{"01.717.813/0001-60";"04.992.714/0001-84";"06.248.349/0001-23";"01.891.441/0001-93";"03.146.349/0001-24"}),"")</f>
        <v>06.248.349/0001-23</v>
      </c>
      <c r="G284" s="385" t="s">
        <v>4703</v>
      </c>
      <c r="H284" s="391" t="s">
        <v>4811</v>
      </c>
      <c r="I284" s="386" t="s">
        <v>4816</v>
      </c>
      <c r="J284" s="386" t="str">
        <f t="array" ref="J284">CONCATENATE(INDEX(I:I,ROW(A284)), " - ", INDEX(E:E,ROW(A284)))</f>
        <v>PB1 - TAG</v>
      </c>
      <c r="K284" s="386">
        <v>1840213</v>
      </c>
      <c r="L284" s="386"/>
      <c r="N284" s="15"/>
    </row>
    <row r="285" spans="1:14" ht="15" customHeight="1" x14ac:dyDescent="0.35">
      <c r="A285" s="384">
        <v>754976</v>
      </c>
      <c r="B285" s="383" t="s">
        <v>4887</v>
      </c>
      <c r="C285" s="385" t="s">
        <v>162</v>
      </c>
      <c r="D285" s="386" t="s">
        <v>132</v>
      </c>
      <c r="E285" s="386" t="str">
        <f t="array" ref="E285">RIGHT(INDEX(D:D,ROW(A285)),3)</f>
        <v>TAG</v>
      </c>
      <c r="F285" s="386" t="str">
        <f t="array" ref="F285">IFERROR(_xlfn.XLOOKUP(Tabela18[[#This Row],[SIGLA]],{"GOM";"NTS";"TAG";"TBG";"TSB"},{"01.717.813/0001-60";"04.992.714/0001-84";"06.248.349/0001-23";"01.891.441/0001-93";"03.146.349/0001-24"}),"")</f>
        <v>06.248.349/0001-23</v>
      </c>
      <c r="G285" s="385" t="s">
        <v>4703</v>
      </c>
      <c r="H285" s="386" t="s">
        <v>4811</v>
      </c>
      <c r="I285" s="386" t="s">
        <v>1348</v>
      </c>
      <c r="J285" s="386" t="str">
        <f t="array" ref="J285">CONCATENATE(INDEX(I:I,ROW(A285)), " - ", INDEX(E:E,ROW(A285)))</f>
        <v>PB - TAG</v>
      </c>
      <c r="K285" s="386">
        <v>1840213</v>
      </c>
      <c r="L285" s="386"/>
      <c r="N285" s="15"/>
    </row>
    <row r="286" spans="1:14" ht="15" customHeight="1" x14ac:dyDescent="0.35">
      <c r="A286" s="384">
        <v>754978</v>
      </c>
      <c r="B286" s="387" t="s">
        <v>4888</v>
      </c>
      <c r="C286" s="385" t="s">
        <v>162</v>
      </c>
      <c r="D286" s="386" t="s">
        <v>132</v>
      </c>
      <c r="E286" s="386" t="str">
        <f t="array" ref="E286">RIGHT(INDEX(D:D,ROW(A286)),3)</f>
        <v>TAG</v>
      </c>
      <c r="F286" s="386" t="str">
        <f t="array" ref="F286">IFERROR(_xlfn.XLOOKUP(Tabela18[[#This Row],[SIGLA]],{"GOM";"NTS";"TAG";"TBG";"TSB"},{"01.717.813/0001-60";"04.992.714/0001-84";"06.248.349/0001-23";"01.891.441/0001-93";"03.146.349/0001-24"}),"")</f>
        <v>06.248.349/0001-23</v>
      </c>
      <c r="G286" s="385" t="s">
        <v>4703</v>
      </c>
      <c r="H286" s="388" t="s">
        <v>4815</v>
      </c>
      <c r="I286" s="386" t="s">
        <v>1513</v>
      </c>
      <c r="J286" s="386" t="str">
        <f t="array" ref="J286">CONCATENATE(INDEX(I:I,ROW(A286)), " - ", INDEX(E:E,ROW(A286)))</f>
        <v>PE2 - TAG</v>
      </c>
      <c r="K286" s="386">
        <v>1840213</v>
      </c>
      <c r="L286" s="386"/>
      <c r="N286" s="15"/>
    </row>
    <row r="287" spans="1:14" ht="15" customHeight="1" x14ac:dyDescent="0.35">
      <c r="A287" s="384">
        <v>754978</v>
      </c>
      <c r="B287" s="383" t="s">
        <v>4889</v>
      </c>
      <c r="C287" s="385" t="s">
        <v>162</v>
      </c>
      <c r="D287" s="386" t="s">
        <v>132</v>
      </c>
      <c r="E287" s="386" t="str">
        <f t="array" ref="E287">RIGHT(INDEX(D:D,ROW(A287)),3)</f>
        <v>TAG</v>
      </c>
      <c r="F287" s="386" t="str">
        <f t="array" ref="F287">IFERROR(_xlfn.XLOOKUP(Tabela18[[#This Row],[SIGLA]],{"GOM";"NTS";"TAG";"TBG";"TSB"},{"01.717.813/0001-60";"04.992.714/0001-84";"06.248.349/0001-23";"01.891.441/0001-93";"03.146.349/0001-24"}),"")</f>
        <v>06.248.349/0001-23</v>
      </c>
      <c r="G287" s="385" t="s">
        <v>4703</v>
      </c>
      <c r="H287" s="386" t="s">
        <v>4815</v>
      </c>
      <c r="I287" s="386" t="s">
        <v>1513</v>
      </c>
      <c r="J287" s="386" t="str">
        <f t="array" ref="J287">CONCATENATE(INDEX(I:I,ROW(A287)), " - ", INDEX(E:E,ROW(A287)))</f>
        <v>PE2 - TAG</v>
      </c>
      <c r="K287" s="386">
        <v>1840213</v>
      </c>
      <c r="L287" s="386"/>
      <c r="N287" s="15"/>
    </row>
    <row r="288" spans="1:14" ht="15" customHeight="1" x14ac:dyDescent="0.35">
      <c r="A288" s="384">
        <v>754979</v>
      </c>
      <c r="B288" s="387" t="s">
        <v>4890</v>
      </c>
      <c r="C288" s="385" t="s">
        <v>162</v>
      </c>
      <c r="D288" s="386" t="s">
        <v>132</v>
      </c>
      <c r="E288" s="386" t="str">
        <f t="array" ref="E288">RIGHT(INDEX(D:D,ROW(A288)),3)</f>
        <v>TAG</v>
      </c>
      <c r="F288" s="386" t="str">
        <f t="array" ref="F288">IFERROR(_xlfn.XLOOKUP(Tabela18[[#This Row],[SIGLA]],{"GOM";"NTS";"TAG";"TBG";"TSB"},{"01.717.813/0001-60";"04.992.714/0001-84";"06.248.349/0001-23";"01.891.441/0001-93";"03.146.349/0001-24"}),"")</f>
        <v>06.248.349/0001-23</v>
      </c>
      <c r="G288" s="385" t="s">
        <v>4703</v>
      </c>
      <c r="H288" s="388" t="s">
        <v>4815</v>
      </c>
      <c r="I288" s="386" t="s">
        <v>1513</v>
      </c>
      <c r="J288" s="386" t="str">
        <f t="array" ref="J288">CONCATENATE(INDEX(I:I,ROW(A288)), " - ", INDEX(E:E,ROW(A288)))</f>
        <v>PE2 - TAG</v>
      </c>
      <c r="K288" s="386">
        <v>1840213</v>
      </c>
      <c r="L288" s="386"/>
      <c r="N288" s="15"/>
    </row>
    <row r="289" spans="1:14" ht="15" customHeight="1" x14ac:dyDescent="0.35">
      <c r="A289" s="384">
        <v>754979</v>
      </c>
      <c r="B289" s="383" t="s">
        <v>4891</v>
      </c>
      <c r="C289" s="385" t="s">
        <v>162</v>
      </c>
      <c r="D289" s="386" t="s">
        <v>132</v>
      </c>
      <c r="E289" s="386" t="str">
        <f t="array" ref="E289">RIGHT(INDEX(D:D,ROW(A289)),3)</f>
        <v>TAG</v>
      </c>
      <c r="F289" s="386" t="str">
        <f t="array" ref="F289">IFERROR(_xlfn.XLOOKUP(Tabela18[[#This Row],[SIGLA]],{"GOM";"NTS";"TAG";"TBG";"TSB"},{"01.717.813/0001-60";"04.992.714/0001-84";"06.248.349/0001-23";"01.891.441/0001-93";"03.146.349/0001-24"}),"")</f>
        <v>06.248.349/0001-23</v>
      </c>
      <c r="G289" s="385" t="s">
        <v>4703</v>
      </c>
      <c r="H289" s="386" t="s">
        <v>4815</v>
      </c>
      <c r="I289" s="386" t="s">
        <v>1513</v>
      </c>
      <c r="J289" s="386" t="str">
        <f t="array" ref="J289">CONCATENATE(INDEX(I:I,ROW(A289)), " - ", INDEX(E:E,ROW(A289)))</f>
        <v>PE2 - TAG</v>
      </c>
      <c r="K289" s="386">
        <v>1840213</v>
      </c>
      <c r="L289" s="386"/>
      <c r="N289" s="15"/>
    </row>
    <row r="290" spans="1:14" ht="15" customHeight="1" x14ac:dyDescent="0.35">
      <c r="A290" s="384">
        <v>754980</v>
      </c>
      <c r="B290" s="387" t="s">
        <v>4892</v>
      </c>
      <c r="C290" s="385" t="s">
        <v>162</v>
      </c>
      <c r="D290" s="386" t="s">
        <v>132</v>
      </c>
      <c r="E290" s="386" t="str">
        <f t="array" ref="E290">RIGHT(INDEX(D:D,ROW(A290)),3)</f>
        <v>TAG</v>
      </c>
      <c r="F290" s="386" t="str">
        <f t="array" ref="F290">IFERROR(_xlfn.XLOOKUP(Tabela18[[#This Row],[SIGLA]],{"GOM";"NTS";"TAG";"TBG";"TSB"},{"01.717.813/0001-60";"04.992.714/0001-84";"06.248.349/0001-23";"01.891.441/0001-93";"03.146.349/0001-24"}),"")</f>
        <v>06.248.349/0001-23</v>
      </c>
      <c r="G290" s="385" t="s">
        <v>4703</v>
      </c>
      <c r="H290" s="388" t="s">
        <v>4815</v>
      </c>
      <c r="I290" s="386" t="s">
        <v>1513</v>
      </c>
      <c r="J290" s="386" t="str">
        <f t="array" ref="J290">CONCATENATE(INDEX(I:I,ROW(A290)), " - ", INDEX(E:E,ROW(A290)))</f>
        <v>PE2 - TAG</v>
      </c>
      <c r="K290" s="386">
        <v>1840213</v>
      </c>
      <c r="L290" s="386"/>
      <c r="N290" s="15"/>
    </row>
    <row r="291" spans="1:14" ht="15" customHeight="1" x14ac:dyDescent="0.35">
      <c r="A291" s="384">
        <v>754980</v>
      </c>
      <c r="B291" s="383" t="s">
        <v>4893</v>
      </c>
      <c r="C291" s="385" t="s">
        <v>162</v>
      </c>
      <c r="D291" s="386" t="s">
        <v>132</v>
      </c>
      <c r="E291" s="386" t="str">
        <f t="array" ref="E291">RIGHT(INDEX(D:D,ROW(A291)),3)</f>
        <v>TAG</v>
      </c>
      <c r="F291" s="386" t="str">
        <f t="array" ref="F291">IFERROR(_xlfn.XLOOKUP(Tabela18[[#This Row],[SIGLA]],{"GOM";"NTS";"TAG";"TBG";"TSB"},{"01.717.813/0001-60";"04.992.714/0001-84";"06.248.349/0001-23";"01.891.441/0001-93";"03.146.349/0001-24"}),"")</f>
        <v>06.248.349/0001-23</v>
      </c>
      <c r="G291" s="385" t="s">
        <v>4703</v>
      </c>
      <c r="H291" s="386" t="s">
        <v>4815</v>
      </c>
      <c r="I291" s="386" t="s">
        <v>1513</v>
      </c>
      <c r="J291" s="386" t="str">
        <f t="array" ref="J291">CONCATENATE(INDEX(I:I,ROW(A291)), " - ", INDEX(E:E,ROW(A291)))</f>
        <v>PE2 - TAG</v>
      </c>
      <c r="K291" s="386">
        <v>1840213</v>
      </c>
      <c r="L291" s="386"/>
      <c r="N291" s="15"/>
    </row>
    <row r="292" spans="1:14" ht="15" customHeight="1" x14ac:dyDescent="0.35">
      <c r="A292" s="384">
        <v>755253</v>
      </c>
      <c r="B292" s="387" t="s">
        <v>4894</v>
      </c>
      <c r="C292" s="385" t="s">
        <v>162</v>
      </c>
      <c r="D292" s="386" t="s">
        <v>132</v>
      </c>
      <c r="E292" s="386" t="str">
        <f t="array" ref="E292">RIGHT(INDEX(D:D,ROW(A292)),3)</f>
        <v>TAG</v>
      </c>
      <c r="F292" s="386" t="str">
        <f t="array" ref="F292">IFERROR(_xlfn.XLOOKUP(Tabela18[[#This Row],[SIGLA]],{"GOM";"NTS";"TAG";"TBG";"TSB"},{"01.717.813/0001-60";"04.992.714/0001-84";"06.248.349/0001-23";"01.891.441/0001-93";"03.146.349/0001-24"}),"")</f>
        <v>06.248.349/0001-23</v>
      </c>
      <c r="G292" s="385" t="s">
        <v>4703</v>
      </c>
      <c r="H292" s="388" t="s">
        <v>4815</v>
      </c>
      <c r="I292" s="386" t="s">
        <v>1513</v>
      </c>
      <c r="J292" s="386" t="str">
        <f t="array" ref="J292">CONCATENATE(INDEX(I:I,ROW(A292)), " - ", INDEX(E:E,ROW(A292)))</f>
        <v>PE2 - TAG</v>
      </c>
      <c r="K292" s="386">
        <v>1840213</v>
      </c>
      <c r="L292" s="386"/>
      <c r="N292" s="15"/>
    </row>
    <row r="293" spans="1:14" ht="15" customHeight="1" x14ac:dyDescent="0.35">
      <c r="A293" s="384">
        <v>755253</v>
      </c>
      <c r="B293" s="383" t="s">
        <v>4895</v>
      </c>
      <c r="C293" s="385" t="s">
        <v>162</v>
      </c>
      <c r="D293" s="386" t="s">
        <v>132</v>
      </c>
      <c r="E293" s="386" t="str">
        <f t="array" ref="E293">RIGHT(INDEX(D:D,ROW(A293)),3)</f>
        <v>TAG</v>
      </c>
      <c r="F293" s="386" t="str">
        <f t="array" ref="F293">IFERROR(_xlfn.XLOOKUP(Tabela18[[#This Row],[SIGLA]],{"GOM";"NTS";"TAG";"TBG";"TSB"},{"01.717.813/0001-60";"04.992.714/0001-84";"06.248.349/0001-23";"01.891.441/0001-93";"03.146.349/0001-24"}),"")</f>
        <v>06.248.349/0001-23</v>
      </c>
      <c r="G293" s="385" t="s">
        <v>4703</v>
      </c>
      <c r="H293" s="386" t="s">
        <v>4815</v>
      </c>
      <c r="I293" s="386" t="s">
        <v>1513</v>
      </c>
      <c r="J293" s="386" t="str">
        <f t="array" ref="J293">CONCATENATE(INDEX(I:I,ROW(A293)), " - ", INDEX(E:E,ROW(A293)))</f>
        <v>PE2 - TAG</v>
      </c>
      <c r="K293" s="386">
        <v>1840213</v>
      </c>
      <c r="L293" s="386"/>
      <c r="N293" s="15"/>
    </row>
    <row r="294" spans="1:14" ht="15" customHeight="1" x14ac:dyDescent="0.35">
      <c r="A294" s="384">
        <v>755256</v>
      </c>
      <c r="B294" s="387" t="s">
        <v>4896</v>
      </c>
      <c r="C294" s="385" t="s">
        <v>162</v>
      </c>
      <c r="D294" s="386" t="s">
        <v>132</v>
      </c>
      <c r="E294" s="386" t="str">
        <f t="array" ref="E294">RIGHT(INDEX(D:D,ROW(A294)),3)</f>
        <v>TAG</v>
      </c>
      <c r="F294" s="386" t="str">
        <f t="array" ref="F294">IFERROR(_xlfn.XLOOKUP(Tabela18[[#This Row],[SIGLA]],{"GOM";"NTS";"TAG";"TBG";"TSB"},{"01.717.813/0001-60";"04.992.714/0001-84";"06.248.349/0001-23";"01.891.441/0001-93";"03.146.349/0001-24"}),"")</f>
        <v>06.248.349/0001-23</v>
      </c>
      <c r="G294" s="385" t="s">
        <v>4703</v>
      </c>
      <c r="H294" s="391" t="s">
        <v>4811</v>
      </c>
      <c r="I294" s="386" t="s">
        <v>4816</v>
      </c>
      <c r="J294" s="386" t="str">
        <f t="array" ref="J294">CONCATENATE(INDEX(I:I,ROW(A294)), " - ", INDEX(E:E,ROW(A294)))</f>
        <v>PB1 - TAG</v>
      </c>
      <c r="K294" s="386">
        <v>1840213</v>
      </c>
      <c r="L294" s="386"/>
      <c r="N294" s="15"/>
    </row>
    <row r="295" spans="1:14" ht="15" customHeight="1" x14ac:dyDescent="0.35">
      <c r="A295" s="384">
        <v>755256</v>
      </c>
      <c r="B295" s="383" t="s">
        <v>4897</v>
      </c>
      <c r="C295" s="385" t="s">
        <v>162</v>
      </c>
      <c r="D295" s="386" t="s">
        <v>132</v>
      </c>
      <c r="E295" s="386" t="str">
        <f t="array" ref="E295">RIGHT(INDEX(D:D,ROW(A295)),3)</f>
        <v>TAG</v>
      </c>
      <c r="F295" s="386" t="str">
        <f t="array" ref="F295">IFERROR(_xlfn.XLOOKUP(Tabela18[[#This Row],[SIGLA]],{"GOM";"NTS";"TAG";"TBG";"TSB"},{"01.717.813/0001-60";"04.992.714/0001-84";"06.248.349/0001-23";"01.891.441/0001-93";"03.146.349/0001-24"}),"")</f>
        <v>06.248.349/0001-23</v>
      </c>
      <c r="G295" s="385" t="s">
        <v>4703</v>
      </c>
      <c r="H295" s="386" t="s">
        <v>4811</v>
      </c>
      <c r="I295" s="386" t="s">
        <v>1348</v>
      </c>
      <c r="J295" s="386" t="str">
        <f t="array" ref="J295">CONCATENATE(INDEX(I:I,ROW(A295)), " - ", INDEX(E:E,ROW(A295)))</f>
        <v>PB - TAG</v>
      </c>
      <c r="K295" s="386">
        <v>1840213</v>
      </c>
      <c r="L295" s="386"/>
      <c r="N295" s="15"/>
    </row>
    <row r="296" spans="1:14" ht="15" customHeight="1" x14ac:dyDescent="0.35">
      <c r="A296" s="384">
        <v>755550</v>
      </c>
      <c r="B296" s="387" t="s">
        <v>4898</v>
      </c>
      <c r="C296" s="385" t="s">
        <v>162</v>
      </c>
      <c r="D296" s="386" t="s">
        <v>132</v>
      </c>
      <c r="E296" s="386" t="str">
        <f t="array" ref="E296">RIGHT(INDEX(D:D,ROW(A296)),3)</f>
        <v>TAG</v>
      </c>
      <c r="F296" s="386" t="str">
        <f t="array" ref="F296">IFERROR(_xlfn.XLOOKUP(Tabela18[[#This Row],[SIGLA]],{"GOM";"NTS";"TAG";"TBG";"TSB"},{"01.717.813/0001-60";"04.992.714/0001-84";"06.248.349/0001-23";"01.891.441/0001-93";"03.146.349/0001-24"}),"")</f>
        <v>06.248.349/0001-23</v>
      </c>
      <c r="G296" s="385" t="s">
        <v>4703</v>
      </c>
      <c r="H296" s="391" t="s">
        <v>4799</v>
      </c>
      <c r="I296" s="386" t="s">
        <v>1352</v>
      </c>
      <c r="J296" s="386" t="str">
        <f t="array" ref="J296">CONCATENATE(INDEX(I:I,ROW(A296)), " - ", INDEX(E:E,ROW(A296)))</f>
        <v>RN3 - TAG</v>
      </c>
      <c r="K296" s="386">
        <v>1840213</v>
      </c>
      <c r="L296" s="386"/>
      <c r="N296" s="15"/>
    </row>
    <row r="297" spans="1:14" ht="15" customHeight="1" x14ac:dyDescent="0.35">
      <c r="A297" s="384">
        <v>755550</v>
      </c>
      <c r="B297" s="383" t="s">
        <v>1586</v>
      </c>
      <c r="C297" s="385" t="s">
        <v>162</v>
      </c>
      <c r="D297" s="386" t="s">
        <v>132</v>
      </c>
      <c r="E297" s="386" t="str">
        <f t="array" ref="E297">RIGHT(INDEX(D:D,ROW(A297)),3)</f>
        <v>TAG</v>
      </c>
      <c r="F297" s="386" t="str">
        <f t="array" ref="F297">IFERROR(_xlfn.XLOOKUP(Tabela18[[#This Row],[SIGLA]],{"GOM";"NTS";"TAG";"TBG";"TSB"},{"01.717.813/0001-60";"04.992.714/0001-84";"06.248.349/0001-23";"01.891.441/0001-93";"03.146.349/0001-24"}),"")</f>
        <v>06.248.349/0001-23</v>
      </c>
      <c r="G297" s="385" t="s">
        <v>4703</v>
      </c>
      <c r="H297" s="386" t="s">
        <v>4799</v>
      </c>
      <c r="I297" s="386" t="s">
        <v>1352</v>
      </c>
      <c r="J297" s="386" t="str">
        <f t="array" ref="J297">CONCATENATE(INDEX(I:I,ROW(A297)), " - ", INDEX(E:E,ROW(A297)))</f>
        <v>RN3 - TAG</v>
      </c>
      <c r="K297" s="386">
        <v>1840213</v>
      </c>
      <c r="L297" s="386"/>
      <c r="N297" s="15"/>
    </row>
    <row r="298" spans="1:14" ht="15" customHeight="1" x14ac:dyDescent="0.35">
      <c r="A298" s="384">
        <v>755551</v>
      </c>
      <c r="B298" s="387" t="s">
        <v>4899</v>
      </c>
      <c r="C298" s="385" t="s">
        <v>162</v>
      </c>
      <c r="D298" s="386" t="s">
        <v>132</v>
      </c>
      <c r="E298" s="386" t="str">
        <f t="array" ref="E298">RIGHT(INDEX(D:D,ROW(A298)),3)</f>
        <v>TAG</v>
      </c>
      <c r="F298" s="386" t="str">
        <f t="array" ref="F298">IFERROR(_xlfn.XLOOKUP(Tabela18[[#This Row],[SIGLA]],{"GOM";"NTS";"TAG";"TBG";"TSB"},{"01.717.813/0001-60";"04.992.714/0001-84";"06.248.349/0001-23";"01.891.441/0001-93";"03.146.349/0001-24"}),"")</f>
        <v>06.248.349/0001-23</v>
      </c>
      <c r="G298" s="385" t="s">
        <v>4703</v>
      </c>
      <c r="H298" s="391" t="s">
        <v>4800</v>
      </c>
      <c r="I298" s="386" t="s">
        <v>1381</v>
      </c>
      <c r="J298" s="386" t="str">
        <f t="array" ref="J298">CONCATENATE(INDEX(I:I,ROW(A298)), " - ", INDEX(E:E,ROW(A298)))</f>
        <v>CE1 - TAG</v>
      </c>
      <c r="K298" s="386">
        <v>1840213</v>
      </c>
      <c r="L298" s="386"/>
      <c r="N298" s="15"/>
    </row>
    <row r="299" spans="1:14" ht="15" customHeight="1" x14ac:dyDescent="0.35">
      <c r="A299" s="384">
        <v>755551</v>
      </c>
      <c r="B299" s="383" t="s">
        <v>1585</v>
      </c>
      <c r="C299" s="385" t="s">
        <v>162</v>
      </c>
      <c r="D299" s="386" t="s">
        <v>132</v>
      </c>
      <c r="E299" s="386" t="str">
        <f t="array" ref="E299">RIGHT(INDEX(D:D,ROW(A299)),3)</f>
        <v>TAG</v>
      </c>
      <c r="F299" s="386" t="str">
        <f t="array" ref="F299">IFERROR(_xlfn.XLOOKUP(Tabela18[[#This Row],[SIGLA]],{"GOM";"NTS";"TAG";"TBG";"TSB"},{"01.717.813/0001-60";"04.992.714/0001-84";"06.248.349/0001-23";"01.891.441/0001-93";"03.146.349/0001-24"}),"")</f>
        <v>06.248.349/0001-23</v>
      </c>
      <c r="G299" s="385" t="s">
        <v>4703</v>
      </c>
      <c r="H299" s="386" t="s">
        <v>4800</v>
      </c>
      <c r="I299" s="386" t="s">
        <v>1381</v>
      </c>
      <c r="J299" s="386" t="str">
        <f t="array" ref="J299">CONCATENATE(INDEX(I:I,ROW(A299)), " - ", INDEX(E:E,ROW(A299)))</f>
        <v>CE1 - TAG</v>
      </c>
      <c r="K299" s="386">
        <v>1840213</v>
      </c>
      <c r="L299" s="386"/>
      <c r="N299" s="15"/>
    </row>
    <row r="300" spans="1:14" ht="15" customHeight="1" x14ac:dyDescent="0.35">
      <c r="A300" s="384">
        <v>755553</v>
      </c>
      <c r="B300" s="387" t="s">
        <v>4900</v>
      </c>
      <c r="C300" s="385" t="s">
        <v>162</v>
      </c>
      <c r="D300" s="386" t="s">
        <v>132</v>
      </c>
      <c r="E300" s="386" t="str">
        <f t="array" ref="E300">RIGHT(INDEX(D:D,ROW(A300)),3)</f>
        <v>TAG</v>
      </c>
      <c r="F300" s="386" t="str">
        <f t="array" ref="F300">IFERROR(_xlfn.XLOOKUP(Tabela18[[#This Row],[SIGLA]],{"GOM";"NTS";"TAG";"TBG";"TSB"},{"01.717.813/0001-60";"04.992.714/0001-84";"06.248.349/0001-23";"01.891.441/0001-93";"03.146.349/0001-24"}),"")</f>
        <v>06.248.349/0001-23</v>
      </c>
      <c r="G300" s="385" t="s">
        <v>4703</v>
      </c>
      <c r="H300" s="391" t="s">
        <v>4800</v>
      </c>
      <c r="I300" s="386" t="s">
        <v>1381</v>
      </c>
      <c r="J300" s="386" t="str">
        <f t="array" ref="J300">CONCATENATE(INDEX(I:I,ROW(A300)), " - ", INDEX(E:E,ROW(A300)))</f>
        <v>CE1 - TAG</v>
      </c>
      <c r="K300" s="386">
        <v>1840213</v>
      </c>
      <c r="L300" s="386"/>
      <c r="N300" s="15"/>
    </row>
    <row r="301" spans="1:14" ht="15" customHeight="1" x14ac:dyDescent="0.35">
      <c r="A301" s="384">
        <v>755553</v>
      </c>
      <c r="B301" s="383" t="s">
        <v>4901</v>
      </c>
      <c r="C301" s="385" t="s">
        <v>162</v>
      </c>
      <c r="D301" s="386" t="s">
        <v>132</v>
      </c>
      <c r="E301" s="386" t="str">
        <f t="array" ref="E301">RIGHT(INDEX(D:D,ROW(A301)),3)</f>
        <v>TAG</v>
      </c>
      <c r="F301" s="386" t="str">
        <f t="array" ref="F301">IFERROR(_xlfn.XLOOKUP(Tabela18[[#This Row],[SIGLA]],{"GOM";"NTS";"TAG";"TBG";"TSB"},{"01.717.813/0001-60";"04.992.714/0001-84";"06.248.349/0001-23";"01.891.441/0001-93";"03.146.349/0001-24"}),"")</f>
        <v>06.248.349/0001-23</v>
      </c>
      <c r="G301" s="385" t="s">
        <v>4703</v>
      </c>
      <c r="H301" s="386" t="s">
        <v>4800</v>
      </c>
      <c r="I301" s="386" t="s">
        <v>1381</v>
      </c>
      <c r="J301" s="386" t="str">
        <f t="array" ref="J301">CONCATENATE(INDEX(I:I,ROW(A301)), " - ", INDEX(E:E,ROW(A301)))</f>
        <v>CE1 - TAG</v>
      </c>
      <c r="K301" s="386">
        <v>1840213</v>
      </c>
      <c r="L301" s="386"/>
      <c r="N301" s="15"/>
    </row>
    <row r="302" spans="1:14" ht="15" customHeight="1" x14ac:dyDescent="0.35">
      <c r="A302" s="384">
        <v>755554</v>
      </c>
      <c r="B302" s="387" t="s">
        <v>4902</v>
      </c>
      <c r="C302" s="385" t="s">
        <v>162</v>
      </c>
      <c r="D302" s="386" t="s">
        <v>132</v>
      </c>
      <c r="E302" s="386" t="str">
        <f t="array" ref="E302">RIGHT(INDEX(D:D,ROW(A302)),3)</f>
        <v>TAG</v>
      </c>
      <c r="F302" s="386" t="str">
        <f t="array" ref="F302">IFERROR(_xlfn.XLOOKUP(Tabela18[[#This Row],[SIGLA]],{"GOM";"NTS";"TAG";"TBG";"TSB"},{"01.717.813/0001-60";"04.992.714/0001-84";"06.248.349/0001-23";"01.891.441/0001-93";"03.146.349/0001-24"}),"")</f>
        <v>06.248.349/0001-23</v>
      </c>
      <c r="G302" s="385" t="s">
        <v>4703</v>
      </c>
      <c r="H302" s="391" t="s">
        <v>4800</v>
      </c>
      <c r="I302" s="386" t="s">
        <v>1381</v>
      </c>
      <c r="J302" s="386" t="str">
        <f t="array" ref="J302">CONCATENATE(INDEX(I:I,ROW(A302)), " - ", INDEX(E:E,ROW(A302)))</f>
        <v>CE1 - TAG</v>
      </c>
      <c r="K302" s="386">
        <v>1840213</v>
      </c>
      <c r="L302" s="386"/>
      <c r="N302" s="15"/>
    </row>
    <row r="303" spans="1:14" ht="15" customHeight="1" x14ac:dyDescent="0.35">
      <c r="A303" s="384">
        <v>755554</v>
      </c>
      <c r="B303" s="383" t="s">
        <v>4903</v>
      </c>
      <c r="C303" s="385" t="s">
        <v>162</v>
      </c>
      <c r="D303" s="386" t="s">
        <v>132</v>
      </c>
      <c r="E303" s="386" t="str">
        <f t="array" ref="E303">RIGHT(INDEX(D:D,ROW(A303)),3)</f>
        <v>TAG</v>
      </c>
      <c r="F303" s="386" t="str">
        <f t="array" ref="F303">IFERROR(_xlfn.XLOOKUP(Tabela18[[#This Row],[SIGLA]],{"GOM";"NTS";"TAG";"TBG";"TSB"},{"01.717.813/0001-60";"04.992.714/0001-84";"06.248.349/0001-23";"01.891.441/0001-93";"03.146.349/0001-24"}),"")</f>
        <v>06.248.349/0001-23</v>
      </c>
      <c r="G303" s="385" t="s">
        <v>4703</v>
      </c>
      <c r="H303" s="386" t="s">
        <v>4800</v>
      </c>
      <c r="I303" s="386" t="s">
        <v>1381</v>
      </c>
      <c r="J303" s="386" t="str">
        <f t="array" ref="J303">CONCATENATE(INDEX(I:I,ROW(A303)), " - ", INDEX(E:E,ROW(A303)))</f>
        <v>CE1 - TAG</v>
      </c>
      <c r="K303" s="386">
        <v>1840213</v>
      </c>
      <c r="L303" s="386"/>
      <c r="N303" s="15"/>
    </row>
    <row r="304" spans="1:14" ht="15" customHeight="1" x14ac:dyDescent="0.35">
      <c r="A304" s="384">
        <v>755555</v>
      </c>
      <c r="B304" s="387" t="s">
        <v>4904</v>
      </c>
      <c r="C304" s="385" t="s">
        <v>162</v>
      </c>
      <c r="D304" s="386" t="s">
        <v>132</v>
      </c>
      <c r="E304" s="386" t="str">
        <f t="array" ref="E304">RIGHT(INDEX(D:D,ROW(A304)),3)</f>
        <v>TAG</v>
      </c>
      <c r="F304" s="386" t="str">
        <f t="array" ref="F304">IFERROR(_xlfn.XLOOKUP(Tabela18[[#This Row],[SIGLA]],{"GOM";"NTS";"TAG";"TBG";"TSB"},{"01.717.813/0001-60";"04.992.714/0001-84";"06.248.349/0001-23";"01.891.441/0001-93";"03.146.349/0001-24"}),"")</f>
        <v>06.248.349/0001-23</v>
      </c>
      <c r="G304" s="385" t="s">
        <v>4703</v>
      </c>
      <c r="H304" s="391" t="s">
        <v>4800</v>
      </c>
      <c r="I304" s="386" t="s">
        <v>1381</v>
      </c>
      <c r="J304" s="386" t="str">
        <f t="array" ref="J304">CONCATENATE(INDEX(I:I,ROW(A304)), " - ", INDEX(E:E,ROW(A304)))</f>
        <v>CE1 - TAG</v>
      </c>
      <c r="K304" s="386">
        <v>1840213</v>
      </c>
      <c r="L304" s="386"/>
      <c r="N304" s="15"/>
    </row>
    <row r="305" spans="1:14" ht="15" customHeight="1" x14ac:dyDescent="0.35">
      <c r="A305" s="384">
        <v>755555</v>
      </c>
      <c r="B305" s="383" t="s">
        <v>4905</v>
      </c>
      <c r="C305" s="385" t="s">
        <v>162</v>
      </c>
      <c r="D305" s="386" t="s">
        <v>132</v>
      </c>
      <c r="E305" s="386" t="str">
        <f t="array" ref="E305">RIGHT(INDEX(D:D,ROW(A305)),3)</f>
        <v>TAG</v>
      </c>
      <c r="F305" s="386" t="str">
        <f t="array" ref="F305">IFERROR(_xlfn.XLOOKUP(Tabela18[[#This Row],[SIGLA]],{"GOM";"NTS";"TAG";"TBG";"TSB"},{"01.717.813/0001-60";"04.992.714/0001-84";"06.248.349/0001-23";"01.891.441/0001-93";"03.146.349/0001-24"}),"")</f>
        <v>06.248.349/0001-23</v>
      </c>
      <c r="G305" s="385" t="s">
        <v>4703</v>
      </c>
      <c r="H305" s="386" t="s">
        <v>4800</v>
      </c>
      <c r="I305" s="386" t="s">
        <v>1381</v>
      </c>
      <c r="J305" s="386" t="str">
        <f t="array" ref="J305">CONCATENATE(INDEX(I:I,ROW(A305)), " - ", INDEX(E:E,ROW(A305)))</f>
        <v>CE1 - TAG</v>
      </c>
      <c r="K305" s="386">
        <v>1840213</v>
      </c>
      <c r="L305" s="386"/>
      <c r="N305" s="15"/>
    </row>
    <row r="306" spans="1:14" ht="15" customHeight="1" x14ac:dyDescent="0.35">
      <c r="A306" s="384">
        <v>755556</v>
      </c>
      <c r="B306" s="387" t="s">
        <v>4906</v>
      </c>
      <c r="C306" s="385" t="s">
        <v>162</v>
      </c>
      <c r="D306" s="386" t="s">
        <v>132</v>
      </c>
      <c r="E306" s="386" t="str">
        <f t="array" ref="E306">RIGHT(INDEX(D:D,ROW(A306)),3)</f>
        <v>TAG</v>
      </c>
      <c r="F306" s="386" t="str">
        <f t="array" ref="F306">IFERROR(_xlfn.XLOOKUP(Tabela18[[#This Row],[SIGLA]],{"GOM";"NTS";"TAG";"TBG";"TSB"},{"01.717.813/0001-60";"04.992.714/0001-84";"06.248.349/0001-23";"01.891.441/0001-93";"03.146.349/0001-24"}),"")</f>
        <v>06.248.349/0001-23</v>
      </c>
      <c r="G306" s="385" t="s">
        <v>4703</v>
      </c>
      <c r="H306" s="391" t="s">
        <v>4800</v>
      </c>
      <c r="I306" s="386" t="s">
        <v>1381</v>
      </c>
      <c r="J306" s="386" t="str">
        <f t="array" ref="J306">CONCATENATE(INDEX(I:I,ROW(A306)), " - ", INDEX(E:E,ROW(A306)))</f>
        <v>CE1 - TAG</v>
      </c>
      <c r="K306" s="386">
        <v>1840213</v>
      </c>
      <c r="L306" s="386"/>
      <c r="N306" s="15"/>
    </row>
    <row r="307" spans="1:14" ht="15" customHeight="1" x14ac:dyDescent="0.35">
      <c r="A307" s="384">
        <v>755556</v>
      </c>
      <c r="B307" s="383" t="s">
        <v>4907</v>
      </c>
      <c r="C307" s="385" t="s">
        <v>162</v>
      </c>
      <c r="D307" s="386" t="s">
        <v>132</v>
      </c>
      <c r="E307" s="386" t="str">
        <f t="array" ref="E307">RIGHT(INDEX(D:D,ROW(A307)),3)</f>
        <v>TAG</v>
      </c>
      <c r="F307" s="386" t="str">
        <f t="array" ref="F307">IFERROR(_xlfn.XLOOKUP(Tabela18[[#This Row],[SIGLA]],{"GOM";"NTS";"TAG";"TBG";"TSB"},{"01.717.813/0001-60";"04.992.714/0001-84";"06.248.349/0001-23";"01.891.441/0001-93";"03.146.349/0001-24"}),"")</f>
        <v>06.248.349/0001-23</v>
      </c>
      <c r="G307" s="385" t="s">
        <v>4703</v>
      </c>
      <c r="H307" s="386" t="s">
        <v>4800</v>
      </c>
      <c r="I307" s="386" t="s">
        <v>1381</v>
      </c>
      <c r="J307" s="386" t="str">
        <f t="array" ref="J307">CONCATENATE(INDEX(I:I,ROW(A307)), " - ", INDEX(E:E,ROW(A307)))</f>
        <v>CE1 - TAG</v>
      </c>
      <c r="K307" s="386">
        <v>1840213</v>
      </c>
      <c r="L307" s="386"/>
      <c r="N307" s="15"/>
    </row>
    <row r="308" spans="1:14" ht="15" customHeight="1" x14ac:dyDescent="0.35">
      <c r="A308" s="384">
        <v>755558</v>
      </c>
      <c r="B308" s="387" t="s">
        <v>4908</v>
      </c>
      <c r="C308" s="385" t="s">
        <v>162</v>
      </c>
      <c r="D308" s="386" t="s">
        <v>132</v>
      </c>
      <c r="E308" s="386" t="str">
        <f t="array" ref="E308">RIGHT(INDEX(D:D,ROW(A308)),3)</f>
        <v>TAG</v>
      </c>
      <c r="F308" s="386" t="str">
        <f t="array" ref="F308">IFERROR(_xlfn.XLOOKUP(Tabela18[[#This Row],[SIGLA]],{"GOM";"NTS";"TAG";"TBG";"TSB"},{"01.717.813/0001-60";"04.992.714/0001-84";"06.248.349/0001-23";"01.891.441/0001-93";"03.146.349/0001-24"}),"")</f>
        <v>06.248.349/0001-23</v>
      </c>
      <c r="G308" s="385" t="s">
        <v>4703</v>
      </c>
      <c r="H308" s="391" t="s">
        <v>4800</v>
      </c>
      <c r="I308" s="386" t="s">
        <v>1441</v>
      </c>
      <c r="J308" s="386" t="str">
        <f t="array" ref="J308">CONCATENATE(INDEX(I:I,ROW(A308)), " - ", INDEX(E:E,ROW(A308)))</f>
        <v>CE2 - TAG</v>
      </c>
      <c r="K308" s="386">
        <v>1840213</v>
      </c>
      <c r="L308" s="386"/>
      <c r="N308" s="15"/>
    </row>
    <row r="309" spans="1:14" ht="15" customHeight="1" x14ac:dyDescent="0.35">
      <c r="A309" s="384">
        <v>755558</v>
      </c>
      <c r="B309" s="383" t="s">
        <v>4909</v>
      </c>
      <c r="C309" s="385" t="s">
        <v>162</v>
      </c>
      <c r="D309" s="386" t="s">
        <v>132</v>
      </c>
      <c r="E309" s="386" t="str">
        <f t="array" ref="E309">RIGHT(INDEX(D:D,ROW(A309)),3)</f>
        <v>TAG</v>
      </c>
      <c r="F309" s="386" t="str">
        <f t="array" ref="F309">IFERROR(_xlfn.XLOOKUP(Tabela18[[#This Row],[SIGLA]],{"GOM";"NTS";"TAG";"TBG";"TSB"},{"01.717.813/0001-60";"04.992.714/0001-84";"06.248.349/0001-23";"01.891.441/0001-93";"03.146.349/0001-24"}),"")</f>
        <v>06.248.349/0001-23</v>
      </c>
      <c r="G309" s="385" t="s">
        <v>4703</v>
      </c>
      <c r="H309" s="386" t="s">
        <v>4800</v>
      </c>
      <c r="I309" s="386" t="s">
        <v>1441</v>
      </c>
      <c r="J309" s="386" t="str">
        <f t="array" ref="J309">CONCATENATE(INDEX(I:I,ROW(A309)), " - ", INDEX(E:E,ROW(A309)))</f>
        <v>CE2 - TAG</v>
      </c>
      <c r="K309" s="386">
        <v>1840213</v>
      </c>
      <c r="L309" s="386"/>
      <c r="N309" s="15"/>
    </row>
    <row r="310" spans="1:14" ht="15" customHeight="1" x14ac:dyDescent="0.35">
      <c r="A310" s="384">
        <v>755559</v>
      </c>
      <c r="B310" s="387" t="s">
        <v>4910</v>
      </c>
      <c r="C310" s="385" t="s">
        <v>162</v>
      </c>
      <c r="D310" s="386" t="s">
        <v>132</v>
      </c>
      <c r="E310" s="386" t="str">
        <f t="array" ref="E310">RIGHT(INDEX(D:D,ROW(A310)),3)</f>
        <v>TAG</v>
      </c>
      <c r="F310" s="386" t="str">
        <f t="array" ref="F310">IFERROR(_xlfn.XLOOKUP(Tabela18[[#This Row],[SIGLA]],{"GOM";"NTS";"TAG";"TBG";"TSB"},{"01.717.813/0001-60";"04.992.714/0001-84";"06.248.349/0001-23";"01.891.441/0001-93";"03.146.349/0001-24"}),"")</f>
        <v>06.248.349/0001-23</v>
      </c>
      <c r="G310" s="385" t="s">
        <v>4703</v>
      </c>
      <c r="H310" s="391" t="s">
        <v>4800</v>
      </c>
      <c r="I310" s="386" t="s">
        <v>1441</v>
      </c>
      <c r="J310" s="386" t="str">
        <f t="array" ref="J310">CONCATENATE(INDEX(I:I,ROW(A310)), " - ", INDEX(E:E,ROW(A310)))</f>
        <v>CE2 - TAG</v>
      </c>
      <c r="K310" s="386">
        <v>1840213</v>
      </c>
      <c r="L310" s="386"/>
      <c r="N310" s="15"/>
    </row>
    <row r="311" spans="1:14" ht="15" customHeight="1" x14ac:dyDescent="0.35">
      <c r="A311" s="384">
        <v>755559</v>
      </c>
      <c r="B311" s="383" t="s">
        <v>4911</v>
      </c>
      <c r="C311" s="385" t="s">
        <v>162</v>
      </c>
      <c r="D311" s="386" t="s">
        <v>132</v>
      </c>
      <c r="E311" s="386" t="str">
        <f t="array" ref="E311">RIGHT(INDEX(D:D,ROW(A311)),3)</f>
        <v>TAG</v>
      </c>
      <c r="F311" s="386" t="str">
        <f t="array" ref="F311">IFERROR(_xlfn.XLOOKUP(Tabela18[[#This Row],[SIGLA]],{"GOM";"NTS";"TAG";"TBG";"TSB"},{"01.717.813/0001-60";"04.992.714/0001-84";"06.248.349/0001-23";"01.891.441/0001-93";"03.146.349/0001-24"}),"")</f>
        <v>06.248.349/0001-23</v>
      </c>
      <c r="G311" s="385" t="s">
        <v>4703</v>
      </c>
      <c r="H311" s="386" t="s">
        <v>4800</v>
      </c>
      <c r="I311" s="386" t="s">
        <v>1441</v>
      </c>
      <c r="J311" s="386" t="str">
        <f t="array" ref="J311">CONCATENATE(INDEX(I:I,ROW(A311)), " - ", INDEX(E:E,ROW(A311)))</f>
        <v>CE2 - TAG</v>
      </c>
      <c r="K311" s="386">
        <v>1840213</v>
      </c>
      <c r="L311" s="386"/>
      <c r="N311" s="15"/>
    </row>
    <row r="312" spans="1:14" ht="15" customHeight="1" x14ac:dyDescent="0.35">
      <c r="A312" s="384">
        <v>755561</v>
      </c>
      <c r="B312" s="387" t="s">
        <v>4912</v>
      </c>
      <c r="C312" s="385" t="s">
        <v>162</v>
      </c>
      <c r="D312" s="386" t="s">
        <v>132</v>
      </c>
      <c r="E312" s="386" t="str">
        <f t="array" ref="E312">RIGHT(INDEX(D:D,ROW(A312)),3)</f>
        <v>TAG</v>
      </c>
      <c r="F312" s="386" t="str">
        <f t="array" ref="F312">IFERROR(_xlfn.XLOOKUP(Tabela18[[#This Row],[SIGLA]],{"GOM";"NTS";"TAG";"TBG";"TSB"},{"01.717.813/0001-60";"04.992.714/0001-84";"06.248.349/0001-23";"01.891.441/0001-93";"03.146.349/0001-24"}),"")</f>
        <v>06.248.349/0001-23</v>
      </c>
      <c r="G312" s="385" t="s">
        <v>4703</v>
      </c>
      <c r="H312" s="391" t="s">
        <v>4800</v>
      </c>
      <c r="I312" s="386" t="s">
        <v>1381</v>
      </c>
      <c r="J312" s="386" t="str">
        <f t="array" ref="J312">CONCATENATE(INDEX(I:I,ROW(A312)), " - ", INDEX(E:E,ROW(A312)))</f>
        <v>CE1 - TAG</v>
      </c>
      <c r="K312" s="386">
        <v>1840213</v>
      </c>
      <c r="L312" s="386"/>
      <c r="N312" s="15"/>
    </row>
    <row r="313" spans="1:14" ht="15" customHeight="1" x14ac:dyDescent="0.35">
      <c r="A313" s="384">
        <v>755561</v>
      </c>
      <c r="B313" s="383" t="s">
        <v>4913</v>
      </c>
      <c r="C313" s="385" t="s">
        <v>162</v>
      </c>
      <c r="D313" s="386" t="s">
        <v>132</v>
      </c>
      <c r="E313" s="386" t="str">
        <f t="array" ref="E313">RIGHT(INDEX(D:D,ROW(A313)),3)</f>
        <v>TAG</v>
      </c>
      <c r="F313" s="386" t="str">
        <f t="array" ref="F313">IFERROR(_xlfn.XLOOKUP(Tabela18[[#This Row],[SIGLA]],{"GOM";"NTS";"TAG";"TBG";"TSB"},{"01.717.813/0001-60";"04.992.714/0001-84";"06.248.349/0001-23";"01.891.441/0001-93";"03.146.349/0001-24"}),"")</f>
        <v>06.248.349/0001-23</v>
      </c>
      <c r="G313" s="385" t="s">
        <v>4703</v>
      </c>
      <c r="H313" s="386" t="s">
        <v>4800</v>
      </c>
      <c r="I313" s="386" t="s">
        <v>1381</v>
      </c>
      <c r="J313" s="386" t="str">
        <f t="array" ref="J313">CONCATENATE(INDEX(I:I,ROW(A313)), " - ", INDEX(E:E,ROW(A313)))</f>
        <v>CE1 - TAG</v>
      </c>
      <c r="K313" s="386">
        <v>1840213</v>
      </c>
      <c r="L313" s="386"/>
      <c r="N313" s="15"/>
    </row>
    <row r="314" spans="1:14" ht="15" customHeight="1" x14ac:dyDescent="0.35">
      <c r="A314" s="384">
        <v>755562</v>
      </c>
      <c r="B314" s="387" t="s">
        <v>4914</v>
      </c>
      <c r="C314" s="385" t="s">
        <v>162</v>
      </c>
      <c r="D314" s="386" t="s">
        <v>132</v>
      </c>
      <c r="E314" s="386" t="str">
        <f t="array" ref="E314">RIGHT(INDEX(D:D,ROW(A314)),3)</f>
        <v>TAG</v>
      </c>
      <c r="F314" s="386" t="str">
        <f t="array" ref="F314">IFERROR(_xlfn.XLOOKUP(Tabela18[[#This Row],[SIGLA]],{"GOM";"NTS";"TAG";"TBG";"TSB"},{"01.717.813/0001-60";"04.992.714/0001-84";"06.248.349/0001-23";"01.891.441/0001-93";"03.146.349/0001-24"}),"")</f>
        <v>06.248.349/0001-23</v>
      </c>
      <c r="G314" s="385" t="s">
        <v>4703</v>
      </c>
      <c r="H314" s="391" t="s">
        <v>4800</v>
      </c>
      <c r="I314" s="386" t="s">
        <v>1441</v>
      </c>
      <c r="J314" s="386" t="str">
        <f t="array" ref="J314">CONCATENATE(INDEX(I:I,ROW(A314)), " - ", INDEX(E:E,ROW(A314)))</f>
        <v>CE2 - TAG</v>
      </c>
      <c r="K314" s="386">
        <v>1840213</v>
      </c>
      <c r="L314" s="386"/>
      <c r="N314" s="15"/>
    </row>
    <row r="315" spans="1:14" ht="15" customHeight="1" x14ac:dyDescent="0.35">
      <c r="A315" s="384">
        <v>755562</v>
      </c>
      <c r="B315" s="383" t="s">
        <v>1584</v>
      </c>
      <c r="C315" s="385" t="s">
        <v>162</v>
      </c>
      <c r="D315" s="386" t="s">
        <v>132</v>
      </c>
      <c r="E315" s="386" t="str">
        <f t="array" ref="E315">RIGHT(INDEX(D:D,ROW(A315)),3)</f>
        <v>TAG</v>
      </c>
      <c r="F315" s="386" t="str">
        <f t="array" ref="F315">IFERROR(_xlfn.XLOOKUP(Tabela18[[#This Row],[SIGLA]],{"GOM";"NTS";"TAG";"TBG";"TSB"},{"01.717.813/0001-60";"04.992.714/0001-84";"06.248.349/0001-23";"01.891.441/0001-93";"03.146.349/0001-24"}),"")</f>
        <v>06.248.349/0001-23</v>
      </c>
      <c r="G315" s="385" t="s">
        <v>4703</v>
      </c>
      <c r="H315" s="386" t="s">
        <v>4800</v>
      </c>
      <c r="I315" s="386" t="s">
        <v>1441</v>
      </c>
      <c r="J315" s="386" t="str">
        <f t="array" ref="J315">CONCATENATE(INDEX(I:I,ROW(A315)), " - ", INDEX(E:E,ROW(A315)))</f>
        <v>CE2 - TAG</v>
      </c>
      <c r="K315" s="386">
        <v>1840213</v>
      </c>
      <c r="L315" s="386"/>
      <c r="N315" s="15"/>
    </row>
    <row r="316" spans="1:14" ht="15" customHeight="1" x14ac:dyDescent="0.35">
      <c r="A316" s="384">
        <v>755829</v>
      </c>
      <c r="B316" s="387" t="s">
        <v>1786</v>
      </c>
      <c r="C316" s="385" t="s">
        <v>162</v>
      </c>
      <c r="D316" s="386" t="s">
        <v>132</v>
      </c>
      <c r="E316" s="386" t="str">
        <f t="array" ref="E316">RIGHT(INDEX(D:D,ROW(A316)),3)</f>
        <v>TAG</v>
      </c>
      <c r="F316" s="386" t="str">
        <f t="array" ref="F316">IFERROR(_xlfn.XLOOKUP(Tabela18[[#This Row],[SIGLA]],{"GOM";"NTS";"TAG";"TBG";"TSB"},{"01.717.813/0001-60";"04.992.714/0001-84";"06.248.349/0001-23";"01.891.441/0001-93";"03.146.349/0001-24"}),"")</f>
        <v>06.248.349/0001-23</v>
      </c>
      <c r="G316" s="385" t="s">
        <v>4703</v>
      </c>
      <c r="H316" s="386" t="s">
        <v>4806</v>
      </c>
      <c r="I316" s="386" t="s">
        <v>4813</v>
      </c>
      <c r="J316" s="386" t="str">
        <f t="array" ref="J316">CONCATENATE(INDEX(I:I,ROW(A316)), " - ", INDEX(E:E,ROW(A316)))</f>
        <v>SE1 - TAG</v>
      </c>
      <c r="K316" s="385">
        <v>1840213</v>
      </c>
      <c r="L316" s="385"/>
      <c r="N316" s="15"/>
    </row>
    <row r="317" spans="1:14" ht="15" customHeight="1" x14ac:dyDescent="0.35">
      <c r="A317" s="384">
        <v>755829</v>
      </c>
      <c r="B317" s="383" t="s">
        <v>4531</v>
      </c>
      <c r="C317" s="385" t="s">
        <v>162</v>
      </c>
      <c r="D317" s="386" t="s">
        <v>132</v>
      </c>
      <c r="E317" s="386" t="str">
        <f t="array" ref="E317">RIGHT(INDEX(D:D,ROW(A317)),3)</f>
        <v>TAG</v>
      </c>
      <c r="F317" s="386" t="str">
        <f t="array" ref="F317">IFERROR(_xlfn.XLOOKUP(Tabela18[[#This Row],[SIGLA]],{"GOM";"NTS";"TAG";"TBG";"TSB"},{"01.717.813/0001-60";"04.992.714/0001-84";"06.248.349/0001-23";"01.891.441/0001-93";"03.146.349/0001-24"}),"")</f>
        <v>06.248.349/0001-23</v>
      </c>
      <c r="G317" s="385" t="s">
        <v>4703</v>
      </c>
      <c r="H317" s="386" t="s">
        <v>4806</v>
      </c>
      <c r="I317" s="386" t="s">
        <v>1313</v>
      </c>
      <c r="J317" s="386" t="str">
        <f t="array" ref="J317">CONCATENATE(INDEX(I:I,ROW(A317)), " - ", INDEX(E:E,ROW(A317)))</f>
        <v>SE - TAG</v>
      </c>
      <c r="K317" s="386">
        <v>1840213</v>
      </c>
      <c r="L317" s="386"/>
      <c r="N317" s="15"/>
    </row>
    <row r="318" spans="1:14" ht="15" customHeight="1" x14ac:dyDescent="0.35">
      <c r="A318" s="384">
        <v>755829</v>
      </c>
      <c r="B318" s="387" t="s">
        <v>4915</v>
      </c>
      <c r="C318" s="385" t="s">
        <v>162</v>
      </c>
      <c r="D318" s="386" t="s">
        <v>132</v>
      </c>
      <c r="E318" s="386" t="str">
        <f t="array" ref="E318">RIGHT(INDEX(D:D,ROW(A318)),3)</f>
        <v>TAG</v>
      </c>
      <c r="F318" s="386" t="str">
        <f t="array" ref="F318">IFERROR(_xlfn.XLOOKUP(Tabela18[[#This Row],[SIGLA]],{"GOM";"NTS";"TAG";"TBG";"TSB"},{"01.717.813/0001-60";"04.992.714/0001-84";"06.248.349/0001-23";"01.891.441/0001-93";"03.146.349/0001-24"}),"")</f>
        <v>06.248.349/0001-23</v>
      </c>
      <c r="G318" s="385" t="s">
        <v>4703</v>
      </c>
      <c r="H318" s="391" t="s">
        <v>4806</v>
      </c>
      <c r="I318" s="386" t="s">
        <v>4813</v>
      </c>
      <c r="J318" s="386" t="str">
        <f t="array" ref="J318">CONCATENATE(INDEX(I:I,ROW(A318)), " - ", INDEX(E:E,ROW(A318)))</f>
        <v>SE1 - TAG</v>
      </c>
      <c r="K318" s="386">
        <v>1840213</v>
      </c>
      <c r="L318" s="386"/>
      <c r="N318" s="15"/>
    </row>
    <row r="319" spans="1:14" ht="15" customHeight="1" x14ac:dyDescent="0.35">
      <c r="A319" s="384">
        <v>755922</v>
      </c>
      <c r="B319" s="383" t="s">
        <v>1804</v>
      </c>
      <c r="C319" s="385" t="s">
        <v>162</v>
      </c>
      <c r="D319" s="386" t="s">
        <v>132</v>
      </c>
      <c r="E319" s="386" t="str">
        <f t="array" ref="E319">RIGHT(INDEX(D:D,ROW(A319)),3)</f>
        <v>TAG</v>
      </c>
      <c r="F319" s="386" t="str">
        <f t="array" ref="F319">IFERROR(_xlfn.XLOOKUP(Tabela18[[#This Row],[SIGLA]],{"GOM";"NTS";"TAG";"TBG";"TSB"},{"01.717.813/0001-60";"04.992.714/0001-84";"06.248.349/0001-23";"01.891.441/0001-93";"03.146.349/0001-24"}),"")</f>
        <v>06.248.349/0001-23</v>
      </c>
      <c r="G319" s="385" t="s">
        <v>4703</v>
      </c>
      <c r="H319" s="386" t="s">
        <v>4802</v>
      </c>
      <c r="I319" s="386" t="s">
        <v>4494</v>
      </c>
      <c r="J319" s="386" t="str">
        <f t="array" ref="J319">CONCATENATE(INDEX(I:I,ROW(A319)), " - ", INDEX(E:E,ROW(A319)))</f>
        <v>AM - TAG</v>
      </c>
      <c r="K319" s="386">
        <v>1840213</v>
      </c>
      <c r="L319" s="386"/>
      <c r="N319" s="15"/>
    </row>
    <row r="320" spans="1:14" ht="15" customHeight="1" x14ac:dyDescent="0.35">
      <c r="A320" s="384">
        <v>756422</v>
      </c>
      <c r="B320" s="387" t="s">
        <v>4916</v>
      </c>
      <c r="C320" s="385" t="s">
        <v>162</v>
      </c>
      <c r="D320" s="386" t="s">
        <v>132</v>
      </c>
      <c r="E320" s="386" t="str">
        <f t="array" ref="E320">RIGHT(INDEX(D:D,ROW(A320)),3)</f>
        <v>TAG</v>
      </c>
      <c r="F320" s="386" t="str">
        <f t="array" ref="F320">IFERROR(_xlfn.XLOOKUP(Tabela18[[#This Row],[SIGLA]],{"GOM";"NTS";"TAG";"TBG";"TSB"},{"01.717.813/0001-60";"04.992.714/0001-84";"06.248.349/0001-23";"01.891.441/0001-93";"03.146.349/0001-24"}),"")</f>
        <v>06.248.349/0001-23</v>
      </c>
      <c r="G320" s="385" t="s">
        <v>4703</v>
      </c>
      <c r="H320" s="391" t="s">
        <v>4797</v>
      </c>
      <c r="I320" s="386" t="s">
        <v>1333</v>
      </c>
      <c r="J320" s="386" t="str">
        <f t="array" ref="J320">CONCATENATE(INDEX(I:I,ROW(A320)), " - ", INDEX(E:E,ROW(A320)))</f>
        <v>BA1 - TAG</v>
      </c>
      <c r="K320" s="386">
        <v>1840213</v>
      </c>
      <c r="L320" s="386"/>
      <c r="N320" s="15"/>
    </row>
    <row r="321" spans="1:14" ht="15" customHeight="1" x14ac:dyDescent="0.35">
      <c r="A321" s="384">
        <v>756422</v>
      </c>
      <c r="B321" s="383" t="s">
        <v>4917</v>
      </c>
      <c r="C321" s="385" t="s">
        <v>162</v>
      </c>
      <c r="D321" s="386" t="s">
        <v>132</v>
      </c>
      <c r="E321" s="386" t="str">
        <f t="array" ref="E321">RIGHT(INDEX(D:D,ROW(A321)),3)</f>
        <v>TAG</v>
      </c>
      <c r="F321" s="386" t="str">
        <f t="array" ref="F321">IFERROR(_xlfn.XLOOKUP(Tabela18[[#This Row],[SIGLA]],{"GOM";"NTS";"TAG";"TBG";"TSB"},{"01.717.813/0001-60";"04.992.714/0001-84";"06.248.349/0001-23";"01.891.441/0001-93";"03.146.349/0001-24"}),"")</f>
        <v>06.248.349/0001-23</v>
      </c>
      <c r="G321" s="385" t="s">
        <v>4703</v>
      </c>
      <c r="H321" s="386" t="s">
        <v>4797</v>
      </c>
      <c r="I321" s="386" t="s">
        <v>1333</v>
      </c>
      <c r="J321" s="386" t="str">
        <f t="array" ref="J321">CONCATENATE(INDEX(I:I,ROW(A321)), " - ", INDEX(E:E,ROW(A321)))</f>
        <v>BA1 - TAG</v>
      </c>
      <c r="K321" s="386">
        <v>1840213</v>
      </c>
      <c r="L321" s="386"/>
      <c r="N321" s="15"/>
    </row>
    <row r="322" spans="1:14" ht="15" customHeight="1" x14ac:dyDescent="0.35">
      <c r="A322" s="384">
        <v>756423</v>
      </c>
      <c r="B322" s="387" t="s">
        <v>4918</v>
      </c>
      <c r="C322" s="385" t="s">
        <v>162</v>
      </c>
      <c r="D322" s="386" t="s">
        <v>132</v>
      </c>
      <c r="E322" s="386" t="str">
        <f t="array" ref="E322">RIGHT(INDEX(D:D,ROW(A322)),3)</f>
        <v>TAG</v>
      </c>
      <c r="F322" s="386" t="str">
        <f t="array" ref="F322">IFERROR(_xlfn.XLOOKUP(Tabela18[[#This Row],[SIGLA]],{"GOM";"NTS";"TAG";"TBG";"TSB"},{"01.717.813/0001-60";"04.992.714/0001-84";"06.248.349/0001-23";"01.891.441/0001-93";"03.146.349/0001-24"}),"")</f>
        <v>06.248.349/0001-23</v>
      </c>
      <c r="G322" s="385" t="s">
        <v>4703</v>
      </c>
      <c r="H322" s="391" t="s">
        <v>4797</v>
      </c>
      <c r="I322" s="386" t="s">
        <v>1333</v>
      </c>
      <c r="J322" s="386" t="str">
        <f t="array" ref="J322">CONCATENATE(INDEX(I:I,ROW(A322)), " - ", INDEX(E:E,ROW(A322)))</f>
        <v>BA1 - TAG</v>
      </c>
      <c r="K322" s="386">
        <v>1840213</v>
      </c>
      <c r="L322" s="386"/>
      <c r="N322" s="15"/>
    </row>
    <row r="323" spans="1:14" ht="15" customHeight="1" x14ac:dyDescent="0.35">
      <c r="A323" s="384">
        <v>756423</v>
      </c>
      <c r="B323" s="383" t="s">
        <v>4919</v>
      </c>
      <c r="C323" s="385" t="s">
        <v>162</v>
      </c>
      <c r="D323" s="386" t="s">
        <v>132</v>
      </c>
      <c r="E323" s="386" t="str">
        <f t="array" ref="E323">RIGHT(INDEX(D:D,ROW(A323)),3)</f>
        <v>TAG</v>
      </c>
      <c r="F323" s="386" t="str">
        <f t="array" ref="F323">IFERROR(_xlfn.XLOOKUP(Tabela18[[#This Row],[SIGLA]],{"GOM";"NTS";"TAG";"TBG";"TSB"},{"01.717.813/0001-60";"04.992.714/0001-84";"06.248.349/0001-23";"01.891.441/0001-93";"03.146.349/0001-24"}),"")</f>
        <v>06.248.349/0001-23</v>
      </c>
      <c r="G323" s="385" t="s">
        <v>4703</v>
      </c>
      <c r="H323" s="386" t="s">
        <v>4797</v>
      </c>
      <c r="I323" s="386" t="s">
        <v>1333</v>
      </c>
      <c r="J323" s="386" t="str">
        <f t="array" ref="J323">CONCATENATE(INDEX(I:I,ROW(A323)), " - ", INDEX(E:E,ROW(A323)))</f>
        <v>BA1 - TAG</v>
      </c>
      <c r="K323" s="386">
        <v>1840213</v>
      </c>
      <c r="L323" s="386"/>
      <c r="N323" s="15"/>
    </row>
    <row r="324" spans="1:14" ht="15" customHeight="1" x14ac:dyDescent="0.35">
      <c r="A324" s="384">
        <v>756424</v>
      </c>
      <c r="B324" s="387" t="s">
        <v>4920</v>
      </c>
      <c r="C324" s="385" t="s">
        <v>162</v>
      </c>
      <c r="D324" s="386" t="s">
        <v>132</v>
      </c>
      <c r="E324" s="386" t="str">
        <f t="array" ref="E324">RIGHT(INDEX(D:D,ROW(A324)),3)</f>
        <v>TAG</v>
      </c>
      <c r="F324" s="386" t="str">
        <f t="array" ref="F324">IFERROR(_xlfn.XLOOKUP(Tabela18[[#This Row],[SIGLA]],{"GOM";"NTS";"TAG";"TBG";"TSB"},{"01.717.813/0001-60";"04.992.714/0001-84";"06.248.349/0001-23";"01.891.441/0001-93";"03.146.349/0001-24"}),"")</f>
        <v>06.248.349/0001-23</v>
      </c>
      <c r="G324" s="385" t="s">
        <v>4703</v>
      </c>
      <c r="H324" s="391" t="s">
        <v>4797</v>
      </c>
      <c r="I324" s="386" t="s">
        <v>1333</v>
      </c>
      <c r="J324" s="386" t="str">
        <f t="array" ref="J324">CONCATENATE(INDEX(I:I,ROW(A324)), " - ", INDEX(E:E,ROW(A324)))</f>
        <v>BA1 - TAG</v>
      </c>
      <c r="K324" s="386">
        <v>1840213</v>
      </c>
      <c r="L324" s="386"/>
      <c r="N324" s="15"/>
    </row>
    <row r="325" spans="1:14" ht="15" customHeight="1" x14ac:dyDescent="0.35">
      <c r="A325" s="384">
        <v>756424</v>
      </c>
      <c r="B325" s="383" t="s">
        <v>4921</v>
      </c>
      <c r="C325" s="385" t="s">
        <v>162</v>
      </c>
      <c r="D325" s="386" t="s">
        <v>132</v>
      </c>
      <c r="E325" s="386" t="str">
        <f t="array" ref="E325">RIGHT(INDEX(D:D,ROW(A325)),3)</f>
        <v>TAG</v>
      </c>
      <c r="F325" s="386" t="str">
        <f t="array" ref="F325">IFERROR(_xlfn.XLOOKUP(Tabela18[[#This Row],[SIGLA]],{"GOM";"NTS";"TAG";"TBG";"TSB"},{"01.717.813/0001-60";"04.992.714/0001-84";"06.248.349/0001-23";"01.891.441/0001-93";"03.146.349/0001-24"}),"")</f>
        <v>06.248.349/0001-23</v>
      </c>
      <c r="G325" s="385" t="s">
        <v>4703</v>
      </c>
      <c r="H325" s="386" t="s">
        <v>4797</v>
      </c>
      <c r="I325" s="386" t="s">
        <v>1333</v>
      </c>
      <c r="J325" s="386" t="str">
        <f t="array" ref="J325">CONCATENATE(INDEX(I:I,ROW(A325)), " - ", INDEX(E:E,ROW(A325)))</f>
        <v>BA1 - TAG</v>
      </c>
      <c r="K325" s="386">
        <v>1840213</v>
      </c>
      <c r="L325" s="386"/>
      <c r="N325" s="15"/>
    </row>
    <row r="326" spans="1:14" ht="15" customHeight="1" x14ac:dyDescent="0.35">
      <c r="A326" s="384">
        <v>756428</v>
      </c>
      <c r="B326" s="387" t="s">
        <v>4922</v>
      </c>
      <c r="C326" s="385" t="s">
        <v>162</v>
      </c>
      <c r="D326" s="386" t="s">
        <v>132</v>
      </c>
      <c r="E326" s="386" t="str">
        <f t="array" ref="E326">RIGHT(INDEX(D:D,ROW(A326)),3)</f>
        <v>TAG</v>
      </c>
      <c r="F326" s="386" t="str">
        <f t="array" ref="F326">IFERROR(_xlfn.XLOOKUP(Tabela18[[#This Row],[SIGLA]],{"GOM";"NTS";"TAG";"TBG";"TSB"},{"01.717.813/0001-60";"04.992.714/0001-84";"06.248.349/0001-23";"01.891.441/0001-93";"03.146.349/0001-24"}),"")</f>
        <v>06.248.349/0001-23</v>
      </c>
      <c r="G326" s="385" t="s">
        <v>4703</v>
      </c>
      <c r="H326" s="391" t="s">
        <v>4801</v>
      </c>
      <c r="I326" s="386" t="s">
        <v>1469</v>
      </c>
      <c r="J326" s="386" t="str">
        <f t="array" ref="J326">CONCATENATE(INDEX(I:I,ROW(A326)), " - ", INDEX(E:E,ROW(A326)))</f>
        <v>ES1 - TAG</v>
      </c>
      <c r="K326" s="386">
        <v>1840213</v>
      </c>
      <c r="L326" s="386"/>
      <c r="N326" s="15"/>
    </row>
    <row r="327" spans="1:14" ht="15" customHeight="1" x14ac:dyDescent="0.35">
      <c r="A327" s="384">
        <v>756428</v>
      </c>
      <c r="B327" s="383" t="s">
        <v>4923</v>
      </c>
      <c r="C327" s="385" t="s">
        <v>162</v>
      </c>
      <c r="D327" s="386" t="s">
        <v>132</v>
      </c>
      <c r="E327" s="386" t="str">
        <f t="array" ref="E327">RIGHT(INDEX(D:D,ROW(A327)),3)</f>
        <v>TAG</v>
      </c>
      <c r="F327" s="386" t="str">
        <f t="array" ref="F327">IFERROR(_xlfn.XLOOKUP(Tabela18[[#This Row],[SIGLA]],{"GOM";"NTS";"TAG";"TBG";"TSB"},{"01.717.813/0001-60";"04.992.714/0001-84";"06.248.349/0001-23";"01.891.441/0001-93";"03.146.349/0001-24"}),"")</f>
        <v>06.248.349/0001-23</v>
      </c>
      <c r="G327" s="385" t="s">
        <v>4703</v>
      </c>
      <c r="H327" s="386" t="s">
        <v>4801</v>
      </c>
      <c r="I327" s="386" t="s">
        <v>1469</v>
      </c>
      <c r="J327" s="386" t="str">
        <f t="array" ref="J327">CONCATENATE(INDEX(I:I,ROW(A327)), " - ", INDEX(E:E,ROW(A327)))</f>
        <v>ES1 - TAG</v>
      </c>
      <c r="K327" s="386">
        <v>1840213</v>
      </c>
      <c r="L327" s="386"/>
      <c r="N327" s="15"/>
    </row>
    <row r="328" spans="1:14" ht="15" customHeight="1" x14ac:dyDescent="0.35">
      <c r="A328" s="384">
        <v>756430</v>
      </c>
      <c r="B328" s="387" t="s">
        <v>4924</v>
      </c>
      <c r="C328" s="385" t="s">
        <v>162</v>
      </c>
      <c r="D328" s="386" t="s">
        <v>132</v>
      </c>
      <c r="E328" s="386" t="str">
        <f t="array" ref="E328">RIGHT(INDEX(D:D,ROW(A328)),3)</f>
        <v>TAG</v>
      </c>
      <c r="F328" s="386" t="str">
        <f t="array" ref="F328">IFERROR(_xlfn.XLOOKUP(Tabela18[[#This Row],[SIGLA]],{"GOM";"NTS";"TAG";"TBG";"TSB"},{"01.717.813/0001-60";"04.992.714/0001-84";"06.248.349/0001-23";"01.891.441/0001-93";"03.146.349/0001-24"}),"")</f>
        <v>06.248.349/0001-23</v>
      </c>
      <c r="G328" s="385" t="s">
        <v>4703</v>
      </c>
      <c r="H328" s="391" t="s">
        <v>4797</v>
      </c>
      <c r="I328" s="386" t="s">
        <v>1333</v>
      </c>
      <c r="J328" s="386" t="str">
        <f t="array" ref="J328">CONCATENATE(INDEX(I:I,ROW(A328)), " - ", INDEX(E:E,ROW(A328)))</f>
        <v>BA1 - TAG</v>
      </c>
      <c r="K328" s="386">
        <v>1840213</v>
      </c>
      <c r="L328" s="386"/>
      <c r="N328" s="15"/>
    </row>
    <row r="329" spans="1:14" ht="15" customHeight="1" x14ac:dyDescent="0.35">
      <c r="A329" s="384">
        <v>756430</v>
      </c>
      <c r="B329" s="383" t="s">
        <v>4925</v>
      </c>
      <c r="C329" s="385" t="s">
        <v>162</v>
      </c>
      <c r="D329" s="386" t="s">
        <v>132</v>
      </c>
      <c r="E329" s="386" t="str">
        <f t="array" ref="E329">RIGHT(INDEX(D:D,ROW(A329)),3)</f>
        <v>TAG</v>
      </c>
      <c r="F329" s="386" t="str">
        <f t="array" ref="F329">IFERROR(_xlfn.XLOOKUP(Tabela18[[#This Row],[SIGLA]],{"GOM";"NTS";"TAG";"TBG";"TSB"},{"01.717.813/0001-60";"04.992.714/0001-84";"06.248.349/0001-23";"01.891.441/0001-93";"03.146.349/0001-24"}),"")</f>
        <v>06.248.349/0001-23</v>
      </c>
      <c r="G329" s="385" t="s">
        <v>4703</v>
      </c>
      <c r="H329" s="386" t="s">
        <v>4797</v>
      </c>
      <c r="I329" s="386" t="s">
        <v>1333</v>
      </c>
      <c r="J329" s="386" t="str">
        <f t="array" ref="J329">CONCATENATE(INDEX(I:I,ROW(A329)), " - ", INDEX(E:E,ROW(A329)))</f>
        <v>BA1 - TAG</v>
      </c>
      <c r="K329" s="386">
        <v>1840213</v>
      </c>
      <c r="L329" s="386"/>
      <c r="N329" s="15"/>
    </row>
    <row r="330" spans="1:14" ht="15" customHeight="1" x14ac:dyDescent="0.35">
      <c r="A330" s="384">
        <v>756616</v>
      </c>
      <c r="B330" s="387" t="s">
        <v>4926</v>
      </c>
      <c r="C330" s="385" t="s">
        <v>162</v>
      </c>
      <c r="D330" s="386" t="s">
        <v>132</v>
      </c>
      <c r="E330" s="386" t="str">
        <f t="array" ref="E330">RIGHT(INDEX(D:D,ROW(A330)),3)</f>
        <v>TAG</v>
      </c>
      <c r="F330" s="386" t="str">
        <f t="array" ref="F330">IFERROR(_xlfn.XLOOKUP(Tabela18[[#This Row],[SIGLA]],{"GOM";"NTS";"TAG";"TBG";"TSB"},{"01.717.813/0001-60";"04.992.714/0001-84";"06.248.349/0001-23";"01.891.441/0001-93";"03.146.349/0001-24"}),"")</f>
        <v>06.248.349/0001-23</v>
      </c>
      <c r="G330" s="385" t="s">
        <v>4703</v>
      </c>
      <c r="H330" s="391" t="s">
        <v>4801</v>
      </c>
      <c r="I330" s="386" t="s">
        <v>1469</v>
      </c>
      <c r="J330" s="386" t="str">
        <f t="array" ref="J330">CONCATENATE(INDEX(I:I,ROW(A330)), " - ", INDEX(E:E,ROW(A330)))</f>
        <v>ES1 - TAG</v>
      </c>
      <c r="K330" s="386">
        <v>1840213</v>
      </c>
      <c r="L330" s="386"/>
      <c r="N330" s="15"/>
    </row>
    <row r="331" spans="1:14" ht="15" customHeight="1" x14ac:dyDescent="0.35">
      <c r="A331" s="384">
        <v>756616</v>
      </c>
      <c r="B331" s="383" t="s">
        <v>1799</v>
      </c>
      <c r="C331" s="385" t="s">
        <v>162</v>
      </c>
      <c r="D331" s="386" t="s">
        <v>132</v>
      </c>
      <c r="E331" s="386" t="str">
        <f t="array" ref="E331">RIGHT(INDEX(D:D,ROW(A331)),3)</f>
        <v>TAG</v>
      </c>
      <c r="F331" s="386" t="str">
        <f t="array" ref="F331">IFERROR(_xlfn.XLOOKUP(Tabela18[[#This Row],[SIGLA]],{"GOM";"NTS";"TAG";"TBG";"TSB"},{"01.717.813/0001-60";"04.992.714/0001-84";"06.248.349/0001-23";"01.891.441/0001-93";"03.146.349/0001-24"}),"")</f>
        <v>06.248.349/0001-23</v>
      </c>
      <c r="G331" s="385" t="s">
        <v>4703</v>
      </c>
      <c r="H331" s="386" t="s">
        <v>4801</v>
      </c>
      <c r="I331" s="386" t="s">
        <v>1469</v>
      </c>
      <c r="J331" s="386" t="str">
        <f t="array" ref="J331">CONCATENATE(INDEX(I:I,ROW(A331)), " - ", INDEX(E:E,ROW(A331)))</f>
        <v>ES1 - TAG</v>
      </c>
      <c r="K331" s="386">
        <v>1840213</v>
      </c>
      <c r="L331" s="386"/>
      <c r="N331" s="15"/>
    </row>
    <row r="332" spans="1:14" ht="15" customHeight="1" x14ac:dyDescent="0.35">
      <c r="A332" s="384">
        <v>756617</v>
      </c>
      <c r="B332" s="387" t="s">
        <v>4927</v>
      </c>
      <c r="C332" s="385" t="s">
        <v>162</v>
      </c>
      <c r="D332" s="386" t="s">
        <v>132</v>
      </c>
      <c r="E332" s="386" t="str">
        <f t="array" ref="E332">RIGHT(INDEX(D:D,ROW(A332)),3)</f>
        <v>TAG</v>
      </c>
      <c r="F332" s="386" t="str">
        <f t="array" ref="F332">IFERROR(_xlfn.XLOOKUP(Tabela18[[#This Row],[SIGLA]],{"GOM";"NTS";"TAG";"TBG";"TSB"},{"01.717.813/0001-60";"04.992.714/0001-84";"06.248.349/0001-23";"01.891.441/0001-93";"03.146.349/0001-24"}),"")</f>
        <v>06.248.349/0001-23</v>
      </c>
      <c r="G332" s="385" t="s">
        <v>4703</v>
      </c>
      <c r="H332" s="391" t="s">
        <v>4801</v>
      </c>
      <c r="I332" s="386" t="s">
        <v>1469</v>
      </c>
      <c r="J332" s="386" t="str">
        <f t="array" ref="J332">CONCATENATE(INDEX(I:I,ROW(A332)), " - ", INDEX(E:E,ROW(A332)))</f>
        <v>ES1 - TAG</v>
      </c>
      <c r="K332" s="386">
        <v>1840213</v>
      </c>
      <c r="L332" s="386"/>
      <c r="N332" s="15"/>
    </row>
    <row r="333" spans="1:14" ht="15" customHeight="1" x14ac:dyDescent="0.35">
      <c r="A333" s="384">
        <v>756617</v>
      </c>
      <c r="B333" s="383" t="s">
        <v>4928</v>
      </c>
      <c r="C333" s="385" t="s">
        <v>162</v>
      </c>
      <c r="D333" s="386" t="s">
        <v>132</v>
      </c>
      <c r="E333" s="386" t="str">
        <f t="array" ref="E333">RIGHT(INDEX(D:D,ROW(A333)),3)</f>
        <v>TAG</v>
      </c>
      <c r="F333" s="386" t="str">
        <f t="array" ref="F333">IFERROR(_xlfn.XLOOKUP(Tabela18[[#This Row],[SIGLA]],{"GOM";"NTS";"TAG";"TBG";"TSB"},{"01.717.813/0001-60";"04.992.714/0001-84";"06.248.349/0001-23";"01.891.441/0001-93";"03.146.349/0001-24"}),"")</f>
        <v>06.248.349/0001-23</v>
      </c>
      <c r="G333" s="385" t="s">
        <v>4703</v>
      </c>
      <c r="H333" s="386" t="s">
        <v>4801</v>
      </c>
      <c r="I333" s="386" t="s">
        <v>1469</v>
      </c>
      <c r="J333" s="386" t="str">
        <f t="array" ref="J333">CONCATENATE(INDEX(I:I,ROW(A333)), " - ", INDEX(E:E,ROW(A333)))</f>
        <v>ES1 - TAG</v>
      </c>
      <c r="K333" s="386">
        <v>1840213</v>
      </c>
      <c r="L333" s="386"/>
      <c r="N333" s="15"/>
    </row>
    <row r="334" spans="1:14" ht="15" customHeight="1" x14ac:dyDescent="0.35">
      <c r="A334" s="384">
        <v>756627</v>
      </c>
      <c r="B334" s="387" t="s">
        <v>4929</v>
      </c>
      <c r="C334" s="385" t="s">
        <v>162</v>
      </c>
      <c r="D334" s="386" t="s">
        <v>132</v>
      </c>
      <c r="E334" s="386" t="str">
        <f t="array" ref="E334">RIGHT(INDEX(D:D,ROW(A334)),3)</f>
        <v>TAG</v>
      </c>
      <c r="F334" s="386" t="str">
        <f t="array" ref="F334">IFERROR(_xlfn.XLOOKUP(Tabela18[[#This Row],[SIGLA]],{"GOM";"NTS";"TAG";"TBG";"TSB"},{"01.717.813/0001-60";"04.992.714/0001-84";"06.248.349/0001-23";"01.891.441/0001-93";"03.146.349/0001-24"}),"")</f>
        <v>06.248.349/0001-23</v>
      </c>
      <c r="G334" s="385" t="s">
        <v>4703</v>
      </c>
      <c r="H334" s="391" t="s">
        <v>4801</v>
      </c>
      <c r="I334" s="386" t="s">
        <v>1466</v>
      </c>
      <c r="J334" s="386" t="str">
        <f t="array" ref="J334">CONCATENATE(INDEX(I:I,ROW(A334)), " - ", INDEX(E:E,ROW(A334)))</f>
        <v>ES2 - TAG</v>
      </c>
      <c r="K334" s="386">
        <v>1840213</v>
      </c>
      <c r="L334" s="386"/>
      <c r="N334" s="15"/>
    </row>
    <row r="335" spans="1:14" ht="30" customHeight="1" x14ac:dyDescent="0.35">
      <c r="A335" s="384">
        <v>756627</v>
      </c>
      <c r="B335" s="383" t="s">
        <v>4930</v>
      </c>
      <c r="C335" s="385" t="s">
        <v>162</v>
      </c>
      <c r="D335" s="386" t="s">
        <v>132</v>
      </c>
      <c r="E335" s="386" t="str">
        <f t="array" ref="E335">RIGHT(INDEX(D:D,ROW(A335)),3)</f>
        <v>TAG</v>
      </c>
      <c r="F335" s="386" t="str">
        <f t="array" ref="F335">IFERROR(_xlfn.XLOOKUP(Tabela18[[#This Row],[SIGLA]],{"GOM";"NTS";"TAG";"TBG";"TSB"},{"01.717.813/0001-60";"04.992.714/0001-84";"06.248.349/0001-23";"01.891.441/0001-93";"03.146.349/0001-24"}),"")</f>
        <v>06.248.349/0001-23</v>
      </c>
      <c r="G335" s="385" t="s">
        <v>4703</v>
      </c>
      <c r="H335" s="386" t="s">
        <v>4801</v>
      </c>
      <c r="I335" s="386" t="s">
        <v>1466</v>
      </c>
      <c r="J335" s="386" t="str">
        <f t="array" ref="J335">CONCATENATE(INDEX(I:I,ROW(A335)), " - ", INDEX(E:E,ROW(A335)))</f>
        <v>ES2 - TAG</v>
      </c>
      <c r="K335" s="386">
        <v>1840213</v>
      </c>
      <c r="L335" s="386"/>
      <c r="N335" s="15"/>
    </row>
    <row r="336" spans="1:14" ht="15" customHeight="1" x14ac:dyDescent="0.35">
      <c r="A336" s="384">
        <v>756632</v>
      </c>
      <c r="B336" s="387" t="s">
        <v>4931</v>
      </c>
      <c r="C336" s="385" t="s">
        <v>162</v>
      </c>
      <c r="D336" s="386" t="s">
        <v>132</v>
      </c>
      <c r="E336" s="386" t="str">
        <f t="array" ref="E336">RIGHT(INDEX(D:D,ROW(A336)),3)</f>
        <v>TAG</v>
      </c>
      <c r="F336" s="386" t="str">
        <f t="array" ref="F336">IFERROR(_xlfn.XLOOKUP(Tabela18[[#This Row],[SIGLA]],{"GOM";"NTS";"TAG";"TBG";"TSB"},{"01.717.813/0001-60";"04.992.714/0001-84";"06.248.349/0001-23";"01.891.441/0001-93";"03.146.349/0001-24"}),"")</f>
        <v>06.248.349/0001-23</v>
      </c>
      <c r="G336" s="385" t="s">
        <v>4703</v>
      </c>
      <c r="H336" s="391" t="s">
        <v>4801</v>
      </c>
      <c r="I336" s="386" t="s">
        <v>1466</v>
      </c>
      <c r="J336" s="386" t="str">
        <f t="array" ref="J336">CONCATENATE(INDEX(I:I,ROW(A336)), " - ", INDEX(E:E,ROW(A336)))</f>
        <v>ES2 - TAG</v>
      </c>
      <c r="K336" s="386">
        <v>1840213</v>
      </c>
      <c r="L336" s="386"/>
      <c r="N336" s="15"/>
    </row>
    <row r="337" spans="1:14" ht="15" customHeight="1" x14ac:dyDescent="0.35">
      <c r="A337" s="384">
        <v>756632</v>
      </c>
      <c r="B337" s="383" t="s">
        <v>4932</v>
      </c>
      <c r="C337" s="385" t="s">
        <v>162</v>
      </c>
      <c r="D337" s="386" t="s">
        <v>132</v>
      </c>
      <c r="E337" s="386" t="str">
        <f t="array" ref="E337">RIGHT(INDEX(D:D,ROW(A337)),3)</f>
        <v>TAG</v>
      </c>
      <c r="F337" s="386" t="str">
        <f t="array" ref="F337">IFERROR(_xlfn.XLOOKUP(Tabela18[[#This Row],[SIGLA]],{"GOM";"NTS";"TAG";"TBG";"TSB"},{"01.717.813/0001-60";"04.992.714/0001-84";"06.248.349/0001-23";"01.891.441/0001-93";"03.146.349/0001-24"}),"")</f>
        <v>06.248.349/0001-23</v>
      </c>
      <c r="G337" s="385" t="s">
        <v>4703</v>
      </c>
      <c r="H337" s="386" t="s">
        <v>4801</v>
      </c>
      <c r="I337" s="386" t="s">
        <v>1466</v>
      </c>
      <c r="J337" s="386" t="str">
        <f t="array" ref="J337">CONCATENATE(INDEX(I:I,ROW(A337)), " - ", INDEX(E:E,ROW(A337)))</f>
        <v>ES2 - TAG</v>
      </c>
      <c r="K337" s="386">
        <v>1840213</v>
      </c>
      <c r="L337" s="386"/>
      <c r="N337" s="15"/>
    </row>
    <row r="338" spans="1:14" ht="15" customHeight="1" x14ac:dyDescent="0.35">
      <c r="A338" s="384">
        <v>756636</v>
      </c>
      <c r="B338" s="387" t="s">
        <v>4933</v>
      </c>
      <c r="C338" s="385" t="s">
        <v>162</v>
      </c>
      <c r="D338" s="386" t="s">
        <v>132</v>
      </c>
      <c r="E338" s="386" t="str">
        <f t="array" ref="E338">RIGHT(INDEX(D:D,ROW(A338)),3)</f>
        <v>TAG</v>
      </c>
      <c r="F338" s="386" t="str">
        <f t="array" ref="F338">IFERROR(_xlfn.XLOOKUP(Tabela18[[#This Row],[SIGLA]],{"GOM";"NTS";"TAG";"TBG";"TSB"},{"01.717.813/0001-60";"04.992.714/0001-84";"06.248.349/0001-23";"01.891.441/0001-93";"03.146.349/0001-24"}),"")</f>
        <v>06.248.349/0001-23</v>
      </c>
      <c r="G338" s="385" t="s">
        <v>4703</v>
      </c>
      <c r="H338" s="388" t="s">
        <v>685</v>
      </c>
      <c r="I338" s="386" t="s">
        <v>1435</v>
      </c>
      <c r="J338" s="386" t="str">
        <f t="array" ref="J338">CONCATENATE(INDEX(I:I,ROW(A338)), " - ", INDEX(E:E,ROW(A338)))</f>
        <v>RJ1 - TAG</v>
      </c>
      <c r="K338" s="386">
        <v>1840213</v>
      </c>
      <c r="L338" s="386"/>
      <c r="N338" s="15"/>
    </row>
    <row r="339" spans="1:14" ht="15" customHeight="1" x14ac:dyDescent="0.35">
      <c r="A339" s="384">
        <v>756636</v>
      </c>
      <c r="B339" s="383" t="s">
        <v>1801</v>
      </c>
      <c r="C339" s="385" t="s">
        <v>162</v>
      </c>
      <c r="D339" s="386" t="s">
        <v>132</v>
      </c>
      <c r="E339" s="386" t="str">
        <f t="array" ref="E339">RIGHT(INDEX(D:D,ROW(A339)),3)</f>
        <v>TAG</v>
      </c>
      <c r="F339" s="386" t="str">
        <f t="array" ref="F339">IFERROR(_xlfn.XLOOKUP(Tabela18[[#This Row],[SIGLA]],{"GOM";"NTS";"TAG";"TBG";"TSB"},{"01.717.813/0001-60";"04.992.714/0001-84";"06.248.349/0001-23";"01.891.441/0001-93";"03.146.349/0001-24"}),"")</f>
        <v>06.248.349/0001-23</v>
      </c>
      <c r="G339" s="385" t="s">
        <v>4703</v>
      </c>
      <c r="H339" s="386" t="s">
        <v>685</v>
      </c>
      <c r="I339" s="386" t="s">
        <v>4492</v>
      </c>
      <c r="J339" s="386" t="str">
        <f t="array" ref="J339">CONCATENATE(INDEX(I:I,ROW(A339)), " - ", INDEX(E:E,ROW(A339)))</f>
        <v>RJ - TAG</v>
      </c>
      <c r="K339" s="386">
        <v>1840213</v>
      </c>
      <c r="L339" s="386"/>
      <c r="N339" s="15"/>
    </row>
    <row r="340" spans="1:14" ht="15" customHeight="1" x14ac:dyDescent="0.35">
      <c r="A340" s="384">
        <v>756637</v>
      </c>
      <c r="B340" s="387" t="s">
        <v>4934</v>
      </c>
      <c r="C340" s="385" t="s">
        <v>162</v>
      </c>
      <c r="D340" s="386" t="s">
        <v>132</v>
      </c>
      <c r="E340" s="386" t="str">
        <f t="array" ref="E340">RIGHT(INDEX(D:D,ROW(A340)),3)</f>
        <v>TAG</v>
      </c>
      <c r="F340" s="386" t="str">
        <f t="array" ref="F340">IFERROR(_xlfn.XLOOKUP(Tabela18[[#This Row],[SIGLA]],{"GOM";"NTS";"TAG";"TBG";"TSB"},{"01.717.813/0001-60";"04.992.714/0001-84";"06.248.349/0001-23";"01.891.441/0001-93";"03.146.349/0001-24"}),"")</f>
        <v>06.248.349/0001-23</v>
      </c>
      <c r="G340" s="385" t="s">
        <v>4703</v>
      </c>
      <c r="H340" s="391" t="s">
        <v>4801</v>
      </c>
      <c r="I340" s="386" t="s">
        <v>1469</v>
      </c>
      <c r="J340" s="386" t="str">
        <f t="array" ref="J340">CONCATENATE(INDEX(I:I,ROW(A340)), " - ", INDEX(E:E,ROW(A340)))</f>
        <v>ES1 - TAG</v>
      </c>
      <c r="K340" s="386">
        <v>1840213</v>
      </c>
      <c r="L340" s="386"/>
      <c r="N340" s="15"/>
    </row>
    <row r="341" spans="1:14" ht="15" customHeight="1" x14ac:dyDescent="0.35">
      <c r="A341" s="384">
        <v>756637</v>
      </c>
      <c r="B341" s="383" t="s">
        <v>4935</v>
      </c>
      <c r="C341" s="385" t="s">
        <v>162</v>
      </c>
      <c r="D341" s="386" t="s">
        <v>132</v>
      </c>
      <c r="E341" s="386" t="str">
        <f t="array" ref="E341">RIGHT(INDEX(D:D,ROW(A341)),3)</f>
        <v>TAG</v>
      </c>
      <c r="F341" s="386" t="str">
        <f t="array" ref="F341">IFERROR(_xlfn.XLOOKUP(Tabela18[[#This Row],[SIGLA]],{"GOM";"NTS";"TAG";"TBG";"TSB"},{"01.717.813/0001-60";"04.992.714/0001-84";"06.248.349/0001-23";"01.891.441/0001-93";"03.146.349/0001-24"}),"")</f>
        <v>06.248.349/0001-23</v>
      </c>
      <c r="G341" s="385" t="s">
        <v>4703</v>
      </c>
      <c r="H341" s="386" t="s">
        <v>4801</v>
      </c>
      <c r="I341" s="386" t="s">
        <v>1469</v>
      </c>
      <c r="J341" s="386" t="str">
        <f t="array" ref="J341">CONCATENATE(INDEX(I:I,ROW(A341)), " - ", INDEX(E:E,ROW(A341)))</f>
        <v>ES1 - TAG</v>
      </c>
      <c r="K341" s="386">
        <v>1840213</v>
      </c>
      <c r="L341" s="386"/>
      <c r="N341" s="15"/>
    </row>
    <row r="342" spans="1:14" ht="15" customHeight="1" x14ac:dyDescent="0.35">
      <c r="A342" s="384">
        <v>756638</v>
      </c>
      <c r="B342" s="387" t="s">
        <v>4936</v>
      </c>
      <c r="C342" s="385" t="s">
        <v>162</v>
      </c>
      <c r="D342" s="386" t="s">
        <v>132</v>
      </c>
      <c r="E342" s="386" t="str">
        <f t="array" ref="E342">RIGHT(INDEX(D:D,ROW(A342)),3)</f>
        <v>TAG</v>
      </c>
      <c r="F342" s="386" t="str">
        <f t="array" ref="F342">IFERROR(_xlfn.XLOOKUP(Tabela18[[#This Row],[SIGLA]],{"GOM";"NTS";"TAG";"TBG";"TSB"},{"01.717.813/0001-60";"04.992.714/0001-84";"06.248.349/0001-23";"01.891.441/0001-93";"03.146.349/0001-24"}),"")</f>
        <v>06.248.349/0001-23</v>
      </c>
      <c r="G342" s="385" t="s">
        <v>4703</v>
      </c>
      <c r="H342" s="391" t="s">
        <v>4801</v>
      </c>
      <c r="I342" s="386" t="s">
        <v>1469</v>
      </c>
      <c r="J342" s="386" t="str">
        <f t="array" ref="J342">CONCATENATE(INDEX(I:I,ROW(A342)), " - ", INDEX(E:E,ROW(A342)))</f>
        <v>ES1 - TAG</v>
      </c>
      <c r="K342" s="386">
        <v>1840213</v>
      </c>
      <c r="L342" s="386"/>
      <c r="N342" s="15"/>
    </row>
    <row r="343" spans="1:14" ht="15" customHeight="1" x14ac:dyDescent="0.35">
      <c r="A343" s="384">
        <v>756638</v>
      </c>
      <c r="B343" s="383" t="s">
        <v>4937</v>
      </c>
      <c r="C343" s="385" t="s">
        <v>162</v>
      </c>
      <c r="D343" s="386" t="s">
        <v>132</v>
      </c>
      <c r="E343" s="386" t="str">
        <f t="array" ref="E343">RIGHT(INDEX(D:D,ROW(A343)),3)</f>
        <v>TAG</v>
      </c>
      <c r="F343" s="386" t="str">
        <f t="array" ref="F343">IFERROR(_xlfn.XLOOKUP(Tabela18[[#This Row],[SIGLA]],{"GOM";"NTS";"TAG";"TBG";"TSB"},{"01.717.813/0001-60";"04.992.714/0001-84";"06.248.349/0001-23";"01.891.441/0001-93";"03.146.349/0001-24"}),"")</f>
        <v>06.248.349/0001-23</v>
      </c>
      <c r="G343" s="385" t="s">
        <v>4703</v>
      </c>
      <c r="H343" s="386" t="s">
        <v>4801</v>
      </c>
      <c r="I343" s="386" t="s">
        <v>1469</v>
      </c>
      <c r="J343" s="386" t="str">
        <f t="array" ref="J343">CONCATENATE(INDEX(I:I,ROW(A343)), " - ", INDEX(E:E,ROW(A343)))</f>
        <v>ES1 - TAG</v>
      </c>
      <c r="K343" s="386">
        <v>1840213</v>
      </c>
      <c r="L343" s="386"/>
      <c r="N343" s="15"/>
    </row>
    <row r="344" spans="1:14" ht="30" customHeight="1" x14ac:dyDescent="0.35">
      <c r="A344" s="384">
        <v>756641</v>
      </c>
      <c r="B344" s="387" t="s">
        <v>4938</v>
      </c>
      <c r="C344" s="385" t="s">
        <v>162</v>
      </c>
      <c r="D344" s="386" t="s">
        <v>132</v>
      </c>
      <c r="E344" s="386" t="str">
        <f t="array" ref="E344">RIGHT(INDEX(D:D,ROW(A344)),3)</f>
        <v>TAG</v>
      </c>
      <c r="F344" s="386" t="str">
        <f t="array" ref="F344">IFERROR(_xlfn.XLOOKUP(Tabela18[[#This Row],[SIGLA]],{"GOM";"NTS";"TAG";"TBG";"TSB"},{"01.717.813/0001-60";"04.992.714/0001-84";"06.248.349/0001-23";"01.891.441/0001-93";"03.146.349/0001-24"}),"")</f>
        <v>06.248.349/0001-23</v>
      </c>
      <c r="G344" s="385" t="s">
        <v>4703</v>
      </c>
      <c r="H344" s="391" t="s">
        <v>4801</v>
      </c>
      <c r="I344" s="386" t="s">
        <v>1469</v>
      </c>
      <c r="J344" s="386" t="str">
        <f t="array" ref="J344">CONCATENATE(INDEX(I:I,ROW(A344)), " - ", INDEX(E:E,ROW(A344)))</f>
        <v>ES1 - TAG</v>
      </c>
      <c r="K344" s="386">
        <v>1840213</v>
      </c>
      <c r="L344" s="386"/>
      <c r="N344" s="15"/>
    </row>
    <row r="345" spans="1:14" ht="15" customHeight="1" x14ac:dyDescent="0.35">
      <c r="A345" s="384">
        <v>756641</v>
      </c>
      <c r="B345" s="383" t="s">
        <v>4939</v>
      </c>
      <c r="C345" s="385" t="s">
        <v>162</v>
      </c>
      <c r="D345" s="386" t="s">
        <v>132</v>
      </c>
      <c r="E345" s="386" t="str">
        <f t="array" ref="E345">RIGHT(INDEX(D:D,ROW(A345)),3)</f>
        <v>TAG</v>
      </c>
      <c r="F345" s="386" t="str">
        <f t="array" ref="F345">IFERROR(_xlfn.XLOOKUP(Tabela18[[#This Row],[SIGLA]],{"GOM";"NTS";"TAG";"TBG";"TSB"},{"01.717.813/0001-60";"04.992.714/0001-84";"06.248.349/0001-23";"01.891.441/0001-93";"03.146.349/0001-24"}),"")</f>
        <v>06.248.349/0001-23</v>
      </c>
      <c r="G345" s="385" t="s">
        <v>4703</v>
      </c>
      <c r="H345" s="386" t="s">
        <v>4801</v>
      </c>
      <c r="I345" s="386" t="s">
        <v>1469</v>
      </c>
      <c r="J345" s="386" t="str">
        <f t="array" ref="J345">CONCATENATE(INDEX(I:I,ROW(A345)), " - ", INDEX(E:E,ROW(A345)))</f>
        <v>ES1 - TAG</v>
      </c>
      <c r="K345" s="386">
        <v>1840213</v>
      </c>
      <c r="L345" s="386"/>
      <c r="N345" s="15"/>
    </row>
    <row r="346" spans="1:14" ht="15" customHeight="1" x14ac:dyDescent="0.35">
      <c r="A346" s="384">
        <v>756642</v>
      </c>
      <c r="B346" s="383" t="s">
        <v>1802</v>
      </c>
      <c r="C346" s="385" t="s">
        <v>162</v>
      </c>
      <c r="D346" s="386" t="s">
        <v>132</v>
      </c>
      <c r="E346" s="386" t="str">
        <f t="array" ref="E346">RIGHT(INDEX(D:D,ROW(A346)),3)</f>
        <v>TAG</v>
      </c>
      <c r="F346" s="386" t="str">
        <f t="array" ref="F346">IFERROR(_xlfn.XLOOKUP(Tabela18[[#This Row],[SIGLA]],{"GOM";"NTS";"TAG";"TBG";"TSB"},{"01.717.813/0001-60";"04.992.714/0001-84";"06.248.349/0001-23";"01.891.441/0001-93";"03.146.349/0001-24"}),"")</f>
        <v>06.248.349/0001-23</v>
      </c>
      <c r="G346" s="385" t="s">
        <v>4703</v>
      </c>
      <c r="H346" s="386" t="s">
        <v>685</v>
      </c>
      <c r="I346" s="386" t="s">
        <v>1802</v>
      </c>
      <c r="J346" s="386" t="str">
        <f t="array" ref="J346">CONCATENATE(INDEX(I:I,ROW(A346)), " - ", INDEX(E:E,ROW(A346)))</f>
        <v>Interconexão TECAB - TAG</v>
      </c>
      <c r="K346" s="386">
        <v>1840213</v>
      </c>
      <c r="L346" s="386"/>
      <c r="N346" s="15"/>
    </row>
    <row r="347" spans="1:14" ht="15" customHeight="1" x14ac:dyDescent="0.35">
      <c r="A347" s="384">
        <v>759183</v>
      </c>
      <c r="B347" s="383" t="s">
        <v>4940</v>
      </c>
      <c r="C347" s="385" t="s">
        <v>162</v>
      </c>
      <c r="D347" s="386" t="s">
        <v>132</v>
      </c>
      <c r="E347" s="386" t="str">
        <f t="array" ref="E347">RIGHT(INDEX(D:D,ROW(A347)),3)</f>
        <v>TAG</v>
      </c>
      <c r="F347" s="386" t="str">
        <f t="array" ref="F347">IFERROR(_xlfn.XLOOKUP(Tabela18[[#This Row],[SIGLA]],{"GOM";"NTS";"TAG";"TBG";"TSB"},{"01.717.813/0001-60";"04.992.714/0001-84";"06.248.349/0001-23";"01.891.441/0001-93";"03.146.349/0001-24"}),"")</f>
        <v>06.248.349/0001-23</v>
      </c>
      <c r="G347" s="385" t="s">
        <v>4703</v>
      </c>
      <c r="H347" s="386" t="s">
        <v>4802</v>
      </c>
      <c r="I347" s="386" t="s">
        <v>4494</v>
      </c>
      <c r="J347" s="386" t="str">
        <f t="array" ref="J347">CONCATENATE(INDEX(I:I,ROW(A347)), " - ", INDEX(E:E,ROW(A347)))</f>
        <v>AM - TAG</v>
      </c>
      <c r="K347" s="386">
        <v>1840213</v>
      </c>
      <c r="L347" s="386"/>
      <c r="N347" s="15"/>
    </row>
    <row r="348" spans="1:14" ht="15" customHeight="1" x14ac:dyDescent="0.35">
      <c r="A348" s="384">
        <v>759184</v>
      </c>
      <c r="B348" s="383" t="s">
        <v>4941</v>
      </c>
      <c r="C348" s="385" t="s">
        <v>162</v>
      </c>
      <c r="D348" s="386" t="s">
        <v>132</v>
      </c>
      <c r="E348" s="386" t="str">
        <f t="array" ref="E348">RIGHT(INDEX(D:D,ROW(A348)),3)</f>
        <v>TAG</v>
      </c>
      <c r="F348" s="386" t="str">
        <f t="array" ref="F348">IFERROR(_xlfn.XLOOKUP(Tabela18[[#This Row],[SIGLA]],{"GOM";"NTS";"TAG";"TBG";"TSB"},{"01.717.813/0001-60";"04.992.714/0001-84";"06.248.349/0001-23";"01.891.441/0001-93";"03.146.349/0001-24"}),"")</f>
        <v>06.248.349/0001-23</v>
      </c>
      <c r="G348" s="385" t="s">
        <v>4703</v>
      </c>
      <c r="H348" s="386" t="s">
        <v>4802</v>
      </c>
      <c r="I348" s="386" t="s">
        <v>4494</v>
      </c>
      <c r="J348" s="386" t="str">
        <f t="array" ref="J348">CONCATENATE(INDEX(I:I,ROW(A348)), " - ", INDEX(E:E,ROW(A348)))</f>
        <v>AM - TAG</v>
      </c>
      <c r="K348" s="386">
        <v>1840213</v>
      </c>
      <c r="L348" s="386"/>
      <c r="N348" s="15"/>
    </row>
    <row r="349" spans="1:14" ht="15" customHeight="1" x14ac:dyDescent="0.35">
      <c r="A349" s="384">
        <v>772277</v>
      </c>
      <c r="B349" s="387" t="s">
        <v>4942</v>
      </c>
      <c r="C349" s="385" t="s">
        <v>162</v>
      </c>
      <c r="D349" s="386" t="s">
        <v>132</v>
      </c>
      <c r="E349" s="386" t="str">
        <f t="array" ref="E349">RIGHT(INDEX(D:D,ROW(A349)),3)</f>
        <v>TAG</v>
      </c>
      <c r="F349" s="386" t="str">
        <f t="array" ref="F349">IFERROR(_xlfn.XLOOKUP(Tabela18[[#This Row],[SIGLA]],{"GOM";"NTS";"TAG";"TBG";"TSB"},{"01.717.813/0001-60";"04.992.714/0001-84";"06.248.349/0001-23";"01.891.441/0001-93";"03.146.349/0001-24"}),"")</f>
        <v>06.248.349/0001-23</v>
      </c>
      <c r="G349" s="385" t="s">
        <v>4703</v>
      </c>
      <c r="H349" s="388" t="s">
        <v>4815</v>
      </c>
      <c r="I349" s="386" t="s">
        <v>1513</v>
      </c>
      <c r="J349" s="386" t="str">
        <f t="array" ref="J349">CONCATENATE(INDEX(I:I,ROW(A349)), " - ", INDEX(E:E,ROW(A349)))</f>
        <v>PE2 - TAG</v>
      </c>
      <c r="K349" s="386">
        <v>1840213</v>
      </c>
      <c r="L349" s="386"/>
      <c r="N349" s="15"/>
    </row>
    <row r="350" spans="1:14" ht="15" customHeight="1" x14ac:dyDescent="0.35">
      <c r="A350" s="384">
        <v>772277</v>
      </c>
      <c r="B350" s="383" t="s">
        <v>4943</v>
      </c>
      <c r="C350" s="385" t="s">
        <v>162</v>
      </c>
      <c r="D350" s="386" t="s">
        <v>132</v>
      </c>
      <c r="E350" s="386" t="str">
        <f t="array" ref="E350">RIGHT(INDEX(D:D,ROW(A350)),3)</f>
        <v>TAG</v>
      </c>
      <c r="F350" s="386" t="str">
        <f t="array" ref="F350">IFERROR(_xlfn.XLOOKUP(Tabela18[[#This Row],[SIGLA]],{"GOM";"NTS";"TAG";"TBG";"TSB"},{"01.717.813/0001-60";"04.992.714/0001-84";"06.248.349/0001-23";"01.891.441/0001-93";"03.146.349/0001-24"}),"")</f>
        <v>06.248.349/0001-23</v>
      </c>
      <c r="G350" s="385" t="s">
        <v>4703</v>
      </c>
      <c r="H350" s="386" t="s">
        <v>4815</v>
      </c>
      <c r="I350" s="386" t="s">
        <v>1513</v>
      </c>
      <c r="J350" s="386" t="str">
        <f t="array" ref="J350">CONCATENATE(INDEX(I:I,ROW(A350)), " - ", INDEX(E:E,ROW(A350)))</f>
        <v>PE2 - TAG</v>
      </c>
      <c r="K350" s="386">
        <v>1840213</v>
      </c>
      <c r="L350" s="386"/>
      <c r="N350" s="15"/>
    </row>
    <row r="351" spans="1:14" ht="15" customHeight="1" x14ac:dyDescent="0.35">
      <c r="A351" s="384">
        <v>823349</v>
      </c>
      <c r="B351" s="387" t="s">
        <v>4944</v>
      </c>
      <c r="C351" s="385" t="s">
        <v>162</v>
      </c>
      <c r="D351" s="386" t="s">
        <v>132</v>
      </c>
      <c r="E351" s="386" t="str">
        <f t="array" ref="E351">RIGHT(INDEX(D:D,ROW(A351)),3)</f>
        <v>TAG</v>
      </c>
      <c r="F351" s="386" t="str">
        <f t="array" ref="F351">IFERROR(_xlfn.XLOOKUP(Tabela18[[#This Row],[SIGLA]],{"GOM";"NTS";"TAG";"TBG";"TSB"},{"01.717.813/0001-60";"04.992.714/0001-84";"06.248.349/0001-23";"01.891.441/0001-93";"03.146.349/0001-24"}),"")</f>
        <v>06.248.349/0001-23</v>
      </c>
      <c r="G351" s="385" t="s">
        <v>4703</v>
      </c>
      <c r="H351" s="391" t="s">
        <v>4799</v>
      </c>
      <c r="I351" s="386" t="s">
        <v>4491</v>
      </c>
      <c r="J351" s="386" t="str">
        <f t="array" ref="J351">CONCATENATE(INDEX(I:I,ROW(A351)), " - ", INDEX(E:E,ROW(A351)))</f>
        <v>RN2 - TAG</v>
      </c>
      <c r="K351" s="386">
        <v>1840213</v>
      </c>
      <c r="L351" s="386"/>
      <c r="N351" s="15"/>
    </row>
    <row r="352" spans="1:14" ht="15" customHeight="1" x14ac:dyDescent="0.35">
      <c r="A352" s="384">
        <v>823349</v>
      </c>
      <c r="B352" s="383" t="s">
        <v>1587</v>
      </c>
      <c r="C352" s="385" t="s">
        <v>162</v>
      </c>
      <c r="D352" s="386" t="s">
        <v>132</v>
      </c>
      <c r="E352" s="386" t="str">
        <f t="array" ref="E352">RIGHT(INDEX(D:D,ROW(A352)),3)</f>
        <v>TAG</v>
      </c>
      <c r="F352" s="386" t="str">
        <f t="array" ref="F352">IFERROR(_xlfn.XLOOKUP(Tabela18[[#This Row],[SIGLA]],{"GOM";"NTS";"TAG";"TBG";"TSB"},{"01.717.813/0001-60";"04.992.714/0001-84";"06.248.349/0001-23";"01.891.441/0001-93";"03.146.349/0001-24"}),"")</f>
        <v>06.248.349/0001-23</v>
      </c>
      <c r="G352" s="385" t="s">
        <v>4703</v>
      </c>
      <c r="H352" s="386" t="s">
        <v>4799</v>
      </c>
      <c r="I352" s="386" t="s">
        <v>4491</v>
      </c>
      <c r="J352" s="386" t="str">
        <f t="array" ref="J352">CONCATENATE(INDEX(I:I,ROW(A352)), " - ", INDEX(E:E,ROW(A352)))</f>
        <v>RN2 - TAG</v>
      </c>
      <c r="K352" s="386">
        <v>1840213</v>
      </c>
      <c r="L352" s="386"/>
      <c r="N352" s="15"/>
    </row>
    <row r="353" spans="1:14" ht="15" customHeight="1" x14ac:dyDescent="0.35">
      <c r="A353" s="384">
        <v>823355</v>
      </c>
      <c r="B353" s="387" t="s">
        <v>4945</v>
      </c>
      <c r="C353" s="385" t="s">
        <v>162</v>
      </c>
      <c r="D353" s="386" t="s">
        <v>132</v>
      </c>
      <c r="E353" s="386" t="str">
        <f t="array" ref="E353">RIGHT(INDEX(D:D,ROW(A353)),3)</f>
        <v>TAG</v>
      </c>
      <c r="F353" s="386" t="str">
        <f t="array" ref="F353">IFERROR(_xlfn.XLOOKUP(Tabela18[[#This Row],[SIGLA]],{"GOM";"NTS";"TAG";"TBG";"TSB"},{"01.717.813/0001-60";"04.992.714/0001-84";"06.248.349/0001-23";"01.891.441/0001-93";"03.146.349/0001-24"}),"")</f>
        <v>06.248.349/0001-23</v>
      </c>
      <c r="G353" s="385" t="s">
        <v>4703</v>
      </c>
      <c r="H353" s="391" t="s">
        <v>4801</v>
      </c>
      <c r="I353" s="386" t="s">
        <v>1469</v>
      </c>
      <c r="J353" s="386" t="str">
        <f t="array" ref="J353">CONCATENATE(INDEX(I:I,ROW(A353)), " - ", INDEX(E:E,ROW(A353)))</f>
        <v>ES1 - TAG</v>
      </c>
      <c r="K353" s="386">
        <v>1840213</v>
      </c>
      <c r="L353" s="386"/>
      <c r="N353" s="15"/>
    </row>
    <row r="354" spans="1:14" ht="15" customHeight="1" x14ac:dyDescent="0.35">
      <c r="A354" s="384">
        <v>823355</v>
      </c>
      <c r="B354" s="383" t="s">
        <v>4946</v>
      </c>
      <c r="C354" s="385" t="s">
        <v>162</v>
      </c>
      <c r="D354" s="386" t="s">
        <v>132</v>
      </c>
      <c r="E354" s="386" t="str">
        <f t="array" ref="E354">RIGHT(INDEX(D:D,ROW(A354)),3)</f>
        <v>TAG</v>
      </c>
      <c r="F354" s="386" t="str">
        <f t="array" ref="F354">IFERROR(_xlfn.XLOOKUP(Tabela18[[#This Row],[SIGLA]],{"GOM";"NTS";"TAG";"TBG";"TSB"},{"01.717.813/0001-60";"04.992.714/0001-84";"06.248.349/0001-23";"01.891.441/0001-93";"03.146.349/0001-24"}),"")</f>
        <v>06.248.349/0001-23</v>
      </c>
      <c r="G354" s="385" t="s">
        <v>4703</v>
      </c>
      <c r="H354" s="386" t="s">
        <v>4801</v>
      </c>
      <c r="I354" s="386" t="s">
        <v>1469</v>
      </c>
      <c r="J354" s="386" t="str">
        <f t="array" ref="J354">CONCATENATE(INDEX(I:I,ROW(A354)), " - ", INDEX(E:E,ROW(A354)))</f>
        <v>ES1 - TAG</v>
      </c>
      <c r="K354" s="386">
        <v>1840213</v>
      </c>
      <c r="L354" s="386"/>
      <c r="N354" s="15"/>
    </row>
    <row r="355" spans="1:14" ht="15" customHeight="1" x14ac:dyDescent="0.35">
      <c r="A355" s="384">
        <v>823634</v>
      </c>
      <c r="B355" s="387" t="s">
        <v>4947</v>
      </c>
      <c r="C355" s="385" t="s">
        <v>162</v>
      </c>
      <c r="D355" s="386" t="s">
        <v>132</v>
      </c>
      <c r="E355" s="386" t="str">
        <f t="array" ref="E355">RIGHT(INDEX(D:D,ROW(A355)),3)</f>
        <v>TAG</v>
      </c>
      <c r="F355" s="386" t="str">
        <f t="array" ref="F355">IFERROR(_xlfn.XLOOKUP(Tabela18[[#This Row],[SIGLA]],{"GOM";"NTS";"TAG";"TBG";"TSB"},{"01.717.813/0001-60";"04.992.714/0001-84";"06.248.349/0001-23";"01.891.441/0001-93";"03.146.349/0001-24"}),"")</f>
        <v>06.248.349/0001-23</v>
      </c>
      <c r="G355" s="385" t="s">
        <v>4703</v>
      </c>
      <c r="H355" s="391" t="s">
        <v>4797</v>
      </c>
      <c r="I355" s="386" t="s">
        <v>1335</v>
      </c>
      <c r="J355" s="386" t="str">
        <f t="array" ref="J355">CONCATENATE(INDEX(I:I,ROW(A355)), " - ", INDEX(E:E,ROW(A355)))</f>
        <v>BA2 - TAG</v>
      </c>
      <c r="K355" s="386">
        <v>1840213</v>
      </c>
      <c r="L355" s="386"/>
      <c r="N355" s="15"/>
    </row>
    <row r="356" spans="1:14" ht="15" customHeight="1" x14ac:dyDescent="0.35">
      <c r="A356" s="384">
        <v>823634</v>
      </c>
      <c r="B356" s="383" t="s">
        <v>4948</v>
      </c>
      <c r="C356" s="385" t="s">
        <v>162</v>
      </c>
      <c r="D356" s="386" t="s">
        <v>132</v>
      </c>
      <c r="E356" s="386" t="str">
        <f t="array" ref="E356">RIGHT(INDEX(D:D,ROW(A356)),3)</f>
        <v>TAG</v>
      </c>
      <c r="F356" s="386" t="str">
        <f t="array" ref="F356">IFERROR(_xlfn.XLOOKUP(Tabela18[[#This Row],[SIGLA]],{"GOM";"NTS";"TAG";"TBG";"TSB"},{"01.717.813/0001-60";"04.992.714/0001-84";"06.248.349/0001-23";"01.891.441/0001-93";"03.146.349/0001-24"}),"")</f>
        <v>06.248.349/0001-23</v>
      </c>
      <c r="G356" s="385" t="s">
        <v>4703</v>
      </c>
      <c r="H356" s="386" t="s">
        <v>4797</v>
      </c>
      <c r="I356" s="386" t="s">
        <v>1335</v>
      </c>
      <c r="J356" s="386" t="str">
        <f t="array" ref="J356">CONCATENATE(INDEX(I:I,ROW(A356)), " - ", INDEX(E:E,ROW(A356)))</f>
        <v>BA2 - TAG</v>
      </c>
      <c r="K356" s="386">
        <v>1840213</v>
      </c>
      <c r="L356" s="386"/>
      <c r="N356" s="15"/>
    </row>
    <row r="357" spans="1:14" ht="15" customHeight="1" x14ac:dyDescent="0.35">
      <c r="A357" s="384">
        <v>823692</v>
      </c>
      <c r="B357" s="387" t="s">
        <v>4949</v>
      </c>
      <c r="C357" s="385" t="s">
        <v>162</v>
      </c>
      <c r="D357" s="386" t="s">
        <v>132</v>
      </c>
      <c r="E357" s="386" t="str">
        <f t="array" ref="E357">RIGHT(INDEX(D:D,ROW(A357)),3)</f>
        <v>TAG</v>
      </c>
      <c r="F357" s="386" t="str">
        <f t="array" ref="F357">IFERROR(_xlfn.XLOOKUP(Tabela18[[#This Row],[SIGLA]],{"GOM";"NTS";"TAG";"TBG";"TSB"},{"01.717.813/0001-60";"04.992.714/0001-84";"06.248.349/0001-23";"01.891.441/0001-93";"03.146.349/0001-24"}),"")</f>
        <v>06.248.349/0001-23</v>
      </c>
      <c r="G357" s="385" t="s">
        <v>4703</v>
      </c>
      <c r="H357" s="388" t="s">
        <v>4815</v>
      </c>
      <c r="I357" s="386" t="s">
        <v>1513</v>
      </c>
      <c r="J357" s="386" t="str">
        <f t="array" ref="J357">CONCATENATE(INDEX(I:I,ROW(A357)), " - ", INDEX(E:E,ROW(A357)))</f>
        <v>PE2 - TAG</v>
      </c>
      <c r="K357" s="386">
        <v>1840213</v>
      </c>
      <c r="L357" s="386"/>
      <c r="N357" s="15"/>
    </row>
    <row r="358" spans="1:14" ht="30" customHeight="1" x14ac:dyDescent="0.35">
      <c r="A358" s="384">
        <v>823692</v>
      </c>
      <c r="B358" s="383" t="s">
        <v>4950</v>
      </c>
      <c r="C358" s="385" t="s">
        <v>162</v>
      </c>
      <c r="D358" s="386" t="s">
        <v>132</v>
      </c>
      <c r="E358" s="386" t="str">
        <f t="array" ref="E358">RIGHT(INDEX(D:D,ROW(A358)),3)</f>
        <v>TAG</v>
      </c>
      <c r="F358" s="386" t="str">
        <f t="array" ref="F358">IFERROR(_xlfn.XLOOKUP(Tabela18[[#This Row],[SIGLA]],{"GOM";"NTS";"TAG";"TBG";"TSB"},{"01.717.813/0001-60";"04.992.714/0001-84";"06.248.349/0001-23";"01.891.441/0001-93";"03.146.349/0001-24"}),"")</f>
        <v>06.248.349/0001-23</v>
      </c>
      <c r="G358" s="385" t="s">
        <v>4703</v>
      </c>
      <c r="H358" s="386" t="s">
        <v>4815</v>
      </c>
      <c r="I358" s="386" t="s">
        <v>1513</v>
      </c>
      <c r="J358" s="386" t="str">
        <f t="array" ref="J358">CONCATENATE(INDEX(I:I,ROW(A358)), " - ", INDEX(E:E,ROW(A358)))</f>
        <v>PE2 - TAG</v>
      </c>
      <c r="K358" s="386">
        <v>1840213</v>
      </c>
      <c r="L358" s="386"/>
      <c r="N358" s="15"/>
    </row>
    <row r="359" spans="1:14" ht="15" customHeight="1" x14ac:dyDescent="0.35">
      <c r="A359" s="384">
        <v>823693</v>
      </c>
      <c r="B359" s="387" t="s">
        <v>4951</v>
      </c>
      <c r="C359" s="385" t="s">
        <v>162</v>
      </c>
      <c r="D359" s="386" t="s">
        <v>132</v>
      </c>
      <c r="E359" s="386" t="str">
        <f t="array" ref="E359">RIGHT(INDEX(D:D,ROW(A359)),3)</f>
        <v>TAG</v>
      </c>
      <c r="F359" s="386" t="str">
        <f t="array" ref="F359">IFERROR(_xlfn.XLOOKUP(Tabela18[[#This Row],[SIGLA]],{"GOM";"NTS";"TAG";"TBG";"TSB"},{"01.717.813/0001-60";"04.992.714/0001-84";"06.248.349/0001-23";"01.891.441/0001-93";"03.146.349/0001-24"}),"")</f>
        <v>06.248.349/0001-23</v>
      </c>
      <c r="G359" s="385" t="s">
        <v>4703</v>
      </c>
      <c r="H359" s="391" t="s">
        <v>4811</v>
      </c>
      <c r="I359" s="386" t="s">
        <v>4816</v>
      </c>
      <c r="J359" s="386" t="str">
        <f t="array" ref="J359">CONCATENATE(INDEX(I:I,ROW(A359)), " - ", INDEX(E:E,ROW(A359)))</f>
        <v>PB1 - TAG</v>
      </c>
      <c r="K359" s="386">
        <v>1840213</v>
      </c>
      <c r="L359" s="386"/>
      <c r="N359" s="15"/>
    </row>
    <row r="360" spans="1:14" ht="15" customHeight="1" x14ac:dyDescent="0.35">
      <c r="A360" s="384">
        <v>823693</v>
      </c>
      <c r="B360" s="383" t="s">
        <v>4952</v>
      </c>
      <c r="C360" s="385" t="s">
        <v>162</v>
      </c>
      <c r="D360" s="386" t="s">
        <v>132</v>
      </c>
      <c r="E360" s="386" t="str">
        <f t="array" ref="E360">RIGHT(INDEX(D:D,ROW(A360)),3)</f>
        <v>TAG</v>
      </c>
      <c r="F360" s="386" t="str">
        <f t="array" ref="F360">IFERROR(_xlfn.XLOOKUP(Tabela18[[#This Row],[SIGLA]],{"GOM";"NTS";"TAG";"TBG";"TSB"},{"01.717.813/0001-60";"04.992.714/0001-84";"06.248.349/0001-23";"01.891.441/0001-93";"03.146.349/0001-24"}),"")</f>
        <v>06.248.349/0001-23</v>
      </c>
      <c r="G360" s="385" t="s">
        <v>4703</v>
      </c>
      <c r="H360" s="386" t="s">
        <v>4811</v>
      </c>
      <c r="I360" s="386" t="s">
        <v>4816</v>
      </c>
      <c r="J360" s="386" t="str">
        <f t="array" ref="J360">CONCATENATE(INDEX(I:I,ROW(A360)), " - ", INDEX(E:E,ROW(A360)))</f>
        <v>PB1 - TAG</v>
      </c>
      <c r="K360" s="386">
        <v>1840213</v>
      </c>
      <c r="L360" s="386"/>
      <c r="N360" s="15"/>
    </row>
    <row r="361" spans="1:14" ht="30" customHeight="1" x14ac:dyDescent="0.35">
      <c r="A361" s="384">
        <v>823735</v>
      </c>
      <c r="B361" s="387" t="s">
        <v>4953</v>
      </c>
      <c r="C361" s="385" t="s">
        <v>162</v>
      </c>
      <c r="D361" s="386" t="s">
        <v>132</v>
      </c>
      <c r="E361" s="386" t="str">
        <f t="array" ref="E361">RIGHT(INDEX(D:D,ROW(A361)),3)</f>
        <v>TAG</v>
      </c>
      <c r="F361" s="386" t="str">
        <f t="array" ref="F361">IFERROR(_xlfn.XLOOKUP(Tabela18[[#This Row],[SIGLA]],{"GOM";"NTS";"TAG";"TBG";"TSB"},{"01.717.813/0001-60";"04.992.714/0001-84";"06.248.349/0001-23";"01.891.441/0001-93";"03.146.349/0001-24"}),"")</f>
        <v>06.248.349/0001-23</v>
      </c>
      <c r="G361" s="385" t="s">
        <v>4703</v>
      </c>
      <c r="H361" s="391" t="s">
        <v>4797</v>
      </c>
      <c r="I361" s="386" t="s">
        <v>1329</v>
      </c>
      <c r="J361" s="386" t="str">
        <f t="array" ref="J361">CONCATENATE(INDEX(I:I,ROW(A361)), " - ", INDEX(E:E,ROW(A361)))</f>
        <v>BA5 - TAG</v>
      </c>
      <c r="K361" s="386">
        <v>1840213</v>
      </c>
      <c r="L361" s="386"/>
      <c r="N361" s="15"/>
    </row>
    <row r="362" spans="1:14" ht="15" customHeight="1" x14ac:dyDescent="0.35">
      <c r="A362" s="384">
        <v>823735</v>
      </c>
      <c r="B362" s="383" t="s">
        <v>4954</v>
      </c>
      <c r="C362" s="385" t="s">
        <v>162</v>
      </c>
      <c r="D362" s="386" t="s">
        <v>132</v>
      </c>
      <c r="E362" s="386" t="str">
        <f t="array" ref="E362">RIGHT(INDEX(D:D,ROW(A362)),3)</f>
        <v>TAG</v>
      </c>
      <c r="F362" s="386" t="str">
        <f t="array" ref="F362">IFERROR(_xlfn.XLOOKUP(Tabela18[[#This Row],[SIGLA]],{"GOM";"NTS";"TAG";"TBG";"TSB"},{"01.717.813/0001-60";"04.992.714/0001-84";"06.248.349/0001-23";"01.891.441/0001-93";"03.146.349/0001-24"}),"")</f>
        <v>06.248.349/0001-23</v>
      </c>
      <c r="G362" s="385" t="s">
        <v>4703</v>
      </c>
      <c r="H362" s="386" t="s">
        <v>4797</v>
      </c>
      <c r="I362" s="386" t="s">
        <v>1329</v>
      </c>
      <c r="J362" s="386" t="str">
        <f t="array" ref="J362">CONCATENATE(INDEX(I:I,ROW(A362)), " - ", INDEX(E:E,ROW(A362)))</f>
        <v>BA5 - TAG</v>
      </c>
      <c r="K362" s="386">
        <v>1840213</v>
      </c>
      <c r="L362" s="386"/>
      <c r="N362" s="15"/>
    </row>
    <row r="363" spans="1:14" ht="15" customHeight="1" x14ac:dyDescent="0.35">
      <c r="A363" s="384">
        <v>823742</v>
      </c>
      <c r="B363" s="387" t="s">
        <v>4955</v>
      </c>
      <c r="C363" s="385" t="s">
        <v>162</v>
      </c>
      <c r="D363" s="386" t="s">
        <v>132</v>
      </c>
      <c r="E363" s="386" t="str">
        <f t="array" ref="E363">RIGHT(INDEX(D:D,ROW(A363)),3)</f>
        <v>TAG</v>
      </c>
      <c r="F363" s="386" t="str">
        <f t="array" ref="F363">IFERROR(_xlfn.XLOOKUP(Tabela18[[#This Row],[SIGLA]],{"GOM";"NTS";"TAG";"TBG";"TSB"},{"01.717.813/0001-60";"04.992.714/0001-84";"06.248.349/0001-23";"01.891.441/0001-93";"03.146.349/0001-24"}),"")</f>
        <v>06.248.349/0001-23</v>
      </c>
      <c r="G363" s="385" t="s">
        <v>4703</v>
      </c>
      <c r="H363" s="391" t="s">
        <v>4806</v>
      </c>
      <c r="I363" s="386" t="s">
        <v>4813</v>
      </c>
      <c r="J363" s="386" t="str">
        <f t="array" ref="J363">CONCATENATE(INDEX(I:I,ROW(A363)), " - ", INDEX(E:E,ROW(A363)))</f>
        <v>SE1 - TAG</v>
      </c>
      <c r="K363" s="386">
        <v>1840213</v>
      </c>
      <c r="L363" s="386"/>
      <c r="N363" s="15"/>
    </row>
    <row r="364" spans="1:14" ht="15" customHeight="1" x14ac:dyDescent="0.35">
      <c r="A364" s="384">
        <v>823742</v>
      </c>
      <c r="B364" s="383" t="s">
        <v>4956</v>
      </c>
      <c r="C364" s="385" t="s">
        <v>162</v>
      </c>
      <c r="D364" s="386" t="s">
        <v>132</v>
      </c>
      <c r="E364" s="386" t="str">
        <f t="array" ref="E364">RIGHT(INDEX(D:D,ROW(A364)),3)</f>
        <v>TAG</v>
      </c>
      <c r="F364" s="386" t="str">
        <f t="array" ref="F364">IFERROR(_xlfn.XLOOKUP(Tabela18[[#This Row],[SIGLA]],{"GOM";"NTS";"TAG";"TBG";"TSB"},{"01.717.813/0001-60";"04.992.714/0001-84";"06.248.349/0001-23";"01.891.441/0001-93";"03.146.349/0001-24"}),"")</f>
        <v>06.248.349/0001-23</v>
      </c>
      <c r="G364" s="385" t="s">
        <v>4703</v>
      </c>
      <c r="H364" s="386" t="s">
        <v>4806</v>
      </c>
      <c r="I364" s="386" t="s">
        <v>1313</v>
      </c>
      <c r="J364" s="386" t="str">
        <f t="array" ref="J364">CONCATENATE(INDEX(I:I,ROW(A364)), " - ", INDEX(E:E,ROW(A364)))</f>
        <v>SE - TAG</v>
      </c>
      <c r="K364" s="386">
        <v>1840213</v>
      </c>
      <c r="L364" s="386"/>
      <c r="N364" s="15"/>
    </row>
    <row r="365" spans="1:14" ht="15" customHeight="1" x14ac:dyDescent="0.35">
      <c r="A365" s="384">
        <v>823752</v>
      </c>
      <c r="B365" s="387" t="s">
        <v>4957</v>
      </c>
      <c r="C365" s="385" t="s">
        <v>162</v>
      </c>
      <c r="D365" s="386" t="s">
        <v>132</v>
      </c>
      <c r="E365" s="386" t="str">
        <f t="array" ref="E365">RIGHT(INDEX(D:D,ROW(A365)),3)</f>
        <v>TAG</v>
      </c>
      <c r="F365" s="386" t="str">
        <f t="array" ref="F365">IFERROR(_xlfn.XLOOKUP(Tabela18[[#This Row],[SIGLA]],{"GOM";"NTS";"TAG";"TBG";"TSB"},{"01.717.813/0001-60";"04.992.714/0001-84";"06.248.349/0001-23";"01.891.441/0001-93";"03.146.349/0001-24"}),"")</f>
        <v>06.248.349/0001-23</v>
      </c>
      <c r="G365" s="385" t="s">
        <v>4703</v>
      </c>
      <c r="H365" s="391" t="s">
        <v>4806</v>
      </c>
      <c r="I365" s="386" t="s">
        <v>4813</v>
      </c>
      <c r="J365" s="386" t="str">
        <f t="array" ref="J365">CONCATENATE(INDEX(I:I,ROW(A365)), " - ", INDEX(E:E,ROW(A365)))</f>
        <v>SE1 - TAG</v>
      </c>
      <c r="K365" s="386">
        <v>1840213</v>
      </c>
      <c r="L365" s="386"/>
      <c r="N365" s="15"/>
    </row>
    <row r="366" spans="1:14" ht="15" customHeight="1" x14ac:dyDescent="0.35">
      <c r="A366" s="384">
        <v>823753</v>
      </c>
      <c r="B366" s="387" t="s">
        <v>4958</v>
      </c>
      <c r="C366" s="385" t="s">
        <v>162</v>
      </c>
      <c r="D366" s="386" t="s">
        <v>132</v>
      </c>
      <c r="E366" s="386" t="str">
        <f t="array" ref="E366">RIGHT(INDEX(D:D,ROW(A366)),3)</f>
        <v>TAG</v>
      </c>
      <c r="F366" s="386" t="str">
        <f t="array" ref="F366">IFERROR(_xlfn.XLOOKUP(Tabela18[[#This Row],[SIGLA]],{"GOM";"NTS";"TAG";"TBG";"TSB"},{"01.717.813/0001-60";"04.992.714/0001-84";"06.248.349/0001-23";"01.891.441/0001-93";"03.146.349/0001-24"}),"")</f>
        <v>06.248.349/0001-23</v>
      </c>
      <c r="G366" s="385" t="s">
        <v>4703</v>
      </c>
      <c r="H366" s="391" t="s">
        <v>4806</v>
      </c>
      <c r="I366" s="386" t="s">
        <v>4813</v>
      </c>
      <c r="J366" s="386" t="str">
        <f t="array" ref="J366">CONCATENATE(INDEX(I:I,ROW(A366)), " - ", INDEX(E:E,ROW(A366)))</f>
        <v>SE1 - TAG</v>
      </c>
      <c r="K366" s="386">
        <v>1840213</v>
      </c>
      <c r="L366" s="386"/>
      <c r="N366" s="15"/>
    </row>
    <row r="367" spans="1:14" ht="15" customHeight="1" x14ac:dyDescent="0.35">
      <c r="A367" s="384">
        <v>823753</v>
      </c>
      <c r="B367" s="383" t="s">
        <v>1594</v>
      </c>
      <c r="C367" s="385" t="s">
        <v>162</v>
      </c>
      <c r="D367" s="386" t="s">
        <v>132</v>
      </c>
      <c r="E367" s="386" t="str">
        <f t="array" ref="E367">RIGHT(INDEX(D:D,ROW(A367)),3)</f>
        <v>TAG</v>
      </c>
      <c r="F367" s="386" t="str">
        <f t="array" ref="F367">IFERROR(_xlfn.XLOOKUP(Tabela18[[#This Row],[SIGLA]],{"GOM";"NTS";"TAG";"TBG";"TSB"},{"01.717.813/0001-60";"04.992.714/0001-84";"06.248.349/0001-23";"01.891.441/0001-93";"03.146.349/0001-24"}),"")</f>
        <v>06.248.349/0001-23</v>
      </c>
      <c r="G367" s="385" t="s">
        <v>4703</v>
      </c>
      <c r="H367" s="386" t="s">
        <v>4806</v>
      </c>
      <c r="I367" s="386" t="s">
        <v>1313</v>
      </c>
      <c r="J367" s="386" t="str">
        <f t="array" ref="J367">CONCATENATE(INDEX(I:I,ROW(A367)), " - ", INDEX(E:E,ROW(A367)))</f>
        <v>SE - TAG</v>
      </c>
      <c r="K367" s="386">
        <v>1840213</v>
      </c>
      <c r="L367" s="386"/>
      <c r="N367" s="15"/>
    </row>
    <row r="368" spans="1:14" ht="15" customHeight="1" x14ac:dyDescent="0.35">
      <c r="A368" s="384">
        <v>823776</v>
      </c>
      <c r="B368" s="387" t="s">
        <v>4959</v>
      </c>
      <c r="C368" s="385" t="s">
        <v>162</v>
      </c>
      <c r="D368" s="386" t="s">
        <v>132</v>
      </c>
      <c r="E368" s="386" t="str">
        <f t="array" ref="E368">RIGHT(INDEX(D:D,ROW(A368)),3)</f>
        <v>TAG</v>
      </c>
      <c r="F368" s="386" t="str">
        <f t="array" ref="F368">IFERROR(_xlfn.XLOOKUP(Tabela18[[#This Row],[SIGLA]],{"GOM";"NTS";"TAG";"TBG";"TSB"},{"01.717.813/0001-60";"04.992.714/0001-84";"06.248.349/0001-23";"01.891.441/0001-93";"03.146.349/0001-24"}),"")</f>
        <v>06.248.349/0001-23</v>
      </c>
      <c r="G368" s="385" t="s">
        <v>4703</v>
      </c>
      <c r="H368" s="391" t="s">
        <v>4806</v>
      </c>
      <c r="I368" s="386" t="s">
        <v>4813</v>
      </c>
      <c r="J368" s="386" t="str">
        <f t="array" ref="J368">CONCATENATE(INDEX(I:I,ROW(A368)), " - ", INDEX(E:E,ROW(A368)))</f>
        <v>SE1 - TAG</v>
      </c>
      <c r="K368" s="386"/>
      <c r="L368" s="386"/>
      <c r="N368" s="15"/>
    </row>
    <row r="369" spans="1:14" ht="15" customHeight="1" x14ac:dyDescent="0.35">
      <c r="A369" s="384">
        <v>823778</v>
      </c>
      <c r="B369" s="387" t="s">
        <v>4960</v>
      </c>
      <c r="C369" s="385" t="s">
        <v>162</v>
      </c>
      <c r="D369" s="386" t="s">
        <v>132</v>
      </c>
      <c r="E369" s="386" t="str">
        <f t="array" ref="E369">RIGHT(INDEX(D:D,ROW(A369)),3)</f>
        <v>TAG</v>
      </c>
      <c r="F369" s="386" t="str">
        <f t="array" ref="F369">IFERROR(_xlfn.XLOOKUP(Tabela18[[#This Row],[SIGLA]],{"GOM";"NTS";"TAG";"TBG";"TSB"},{"01.717.813/0001-60";"04.992.714/0001-84";"06.248.349/0001-23";"01.891.441/0001-93";"03.146.349/0001-24"}),"")</f>
        <v>06.248.349/0001-23</v>
      </c>
      <c r="G369" s="385" t="s">
        <v>4703</v>
      </c>
      <c r="H369" s="391" t="s">
        <v>4806</v>
      </c>
      <c r="I369" s="386" t="s">
        <v>4813</v>
      </c>
      <c r="J369" s="386" t="str">
        <f t="array" ref="J369">CONCATENATE(INDEX(I:I,ROW(A369)), " - ", INDEX(E:E,ROW(A369)))</f>
        <v>SE1 - TAG</v>
      </c>
      <c r="K369" s="386">
        <v>1840213</v>
      </c>
      <c r="L369" s="386"/>
      <c r="N369" s="15"/>
    </row>
    <row r="370" spans="1:14" ht="15" customHeight="1" x14ac:dyDescent="0.35">
      <c r="A370" s="384">
        <v>823778</v>
      </c>
      <c r="B370" s="383" t="s">
        <v>4961</v>
      </c>
      <c r="C370" s="385" t="s">
        <v>162</v>
      </c>
      <c r="D370" s="386" t="s">
        <v>132</v>
      </c>
      <c r="E370" s="386" t="str">
        <f t="array" ref="E370">RIGHT(INDEX(D:D,ROW(A370)),3)</f>
        <v>TAG</v>
      </c>
      <c r="F370" s="386" t="str">
        <f t="array" ref="F370">IFERROR(_xlfn.XLOOKUP(Tabela18[[#This Row],[SIGLA]],{"GOM";"NTS";"TAG";"TBG";"TSB"},{"01.717.813/0001-60";"04.992.714/0001-84";"06.248.349/0001-23";"01.891.441/0001-93";"03.146.349/0001-24"}),"")</f>
        <v>06.248.349/0001-23</v>
      </c>
      <c r="G370" s="385" t="s">
        <v>4703</v>
      </c>
      <c r="H370" s="386" t="s">
        <v>4806</v>
      </c>
      <c r="I370" s="386" t="s">
        <v>1313</v>
      </c>
      <c r="J370" s="386" t="str">
        <f t="array" ref="J370">CONCATENATE(INDEX(I:I,ROW(A370)), " - ", INDEX(E:E,ROW(A370)))</f>
        <v>SE - TAG</v>
      </c>
      <c r="K370" s="386">
        <v>1840213</v>
      </c>
      <c r="L370" s="386"/>
      <c r="N370" s="15"/>
    </row>
    <row r="371" spans="1:14" ht="15" customHeight="1" x14ac:dyDescent="0.35">
      <c r="A371" s="384">
        <v>823779</v>
      </c>
      <c r="B371" s="387" t="s">
        <v>4962</v>
      </c>
      <c r="C371" s="385" t="s">
        <v>162</v>
      </c>
      <c r="D371" s="386" t="s">
        <v>132</v>
      </c>
      <c r="E371" s="386" t="str">
        <f t="array" ref="E371">RIGHT(INDEX(D:D,ROW(A371)),3)</f>
        <v>TAG</v>
      </c>
      <c r="F371" s="386" t="str">
        <f t="array" ref="F371">IFERROR(_xlfn.XLOOKUP(Tabela18[[#This Row],[SIGLA]],{"GOM";"NTS";"TAG";"TBG";"TSB"},{"01.717.813/0001-60";"04.992.714/0001-84";"06.248.349/0001-23";"01.891.441/0001-93";"03.146.349/0001-24"}),"")</f>
        <v>06.248.349/0001-23</v>
      </c>
      <c r="G371" s="385" t="s">
        <v>4703</v>
      </c>
      <c r="H371" s="391" t="s">
        <v>4806</v>
      </c>
      <c r="I371" s="386" t="s">
        <v>4813</v>
      </c>
      <c r="J371" s="386" t="str">
        <f t="array" ref="J371">CONCATENATE(INDEX(I:I,ROW(A371)), " - ", INDEX(E:E,ROW(A371)))</f>
        <v>SE1 - TAG</v>
      </c>
      <c r="K371" s="386">
        <v>1840213</v>
      </c>
      <c r="L371" s="386"/>
      <c r="N371" s="15"/>
    </row>
    <row r="372" spans="1:14" ht="15" customHeight="1" x14ac:dyDescent="0.35">
      <c r="A372" s="384">
        <v>823779</v>
      </c>
      <c r="B372" s="383" t="s">
        <v>4963</v>
      </c>
      <c r="C372" s="385" t="s">
        <v>162</v>
      </c>
      <c r="D372" s="386" t="s">
        <v>132</v>
      </c>
      <c r="E372" s="386" t="str">
        <f t="array" ref="E372">RIGHT(INDEX(D:D,ROW(A372)),3)</f>
        <v>TAG</v>
      </c>
      <c r="F372" s="386" t="str">
        <f t="array" ref="F372">IFERROR(_xlfn.XLOOKUP(Tabela18[[#This Row],[SIGLA]],{"GOM";"NTS";"TAG";"TBG";"TSB"},{"01.717.813/0001-60";"04.992.714/0001-84";"06.248.349/0001-23";"01.891.441/0001-93";"03.146.349/0001-24"}),"")</f>
        <v>06.248.349/0001-23</v>
      </c>
      <c r="G372" s="385" t="s">
        <v>4703</v>
      </c>
      <c r="H372" s="386" t="s">
        <v>4806</v>
      </c>
      <c r="I372" s="386" t="s">
        <v>1313</v>
      </c>
      <c r="J372" s="386" t="str">
        <f t="array" ref="J372">CONCATENATE(INDEX(I:I,ROW(A372)), " - ", INDEX(E:E,ROW(A372)))</f>
        <v>SE - TAG</v>
      </c>
      <c r="K372" s="386">
        <v>1840213</v>
      </c>
      <c r="L372" s="386"/>
      <c r="N372" s="15"/>
    </row>
    <row r="373" spans="1:14" ht="15" customHeight="1" x14ac:dyDescent="0.35">
      <c r="A373" s="384">
        <v>1001018</v>
      </c>
      <c r="B373" s="387" t="s">
        <v>4964</v>
      </c>
      <c r="C373" s="385" t="s">
        <v>162</v>
      </c>
      <c r="D373" s="386" t="s">
        <v>132</v>
      </c>
      <c r="E373" s="386" t="str">
        <f t="array" ref="E373">RIGHT(INDEX(D:D,ROW(A373)),3)</f>
        <v>TAG</v>
      </c>
      <c r="F373" s="386" t="str">
        <f t="array" ref="F373">IFERROR(_xlfn.XLOOKUP(Tabela18[[#This Row],[SIGLA]],{"GOM";"NTS";"TAG";"TBG";"TSB"},{"01.717.813/0001-60";"04.992.714/0001-84";"06.248.349/0001-23";"01.891.441/0001-93";"03.146.349/0001-24"}),"")</f>
        <v>06.248.349/0001-23</v>
      </c>
      <c r="G373" s="385" t="s">
        <v>4703</v>
      </c>
      <c r="H373" s="391" t="s">
        <v>4800</v>
      </c>
      <c r="I373" s="386" t="s">
        <v>1441</v>
      </c>
      <c r="J373" s="386" t="str">
        <f t="array" ref="J373">CONCATENATE(INDEX(I:I,ROW(A373)), " - ", INDEX(E:E,ROW(A373)))</f>
        <v>CE2 - TAG</v>
      </c>
      <c r="K373" s="386">
        <v>1840213</v>
      </c>
      <c r="L373" s="386"/>
      <c r="N373" s="15"/>
    </row>
    <row r="374" spans="1:14" ht="15" customHeight="1" x14ac:dyDescent="0.35">
      <c r="A374" s="384">
        <v>1001018</v>
      </c>
      <c r="B374" s="383" t="s">
        <v>1732</v>
      </c>
      <c r="C374" s="385" t="s">
        <v>162</v>
      </c>
      <c r="D374" s="386" t="s">
        <v>132</v>
      </c>
      <c r="E374" s="386" t="str">
        <f t="array" ref="E374">RIGHT(INDEX(D:D,ROW(A374)),3)</f>
        <v>TAG</v>
      </c>
      <c r="F374" s="386" t="str">
        <f t="array" ref="F374">IFERROR(_xlfn.XLOOKUP(Tabela18[[#This Row],[SIGLA]],{"GOM";"NTS";"TAG";"TBG";"TSB"},{"01.717.813/0001-60";"04.992.714/0001-84";"06.248.349/0001-23";"01.891.441/0001-93";"03.146.349/0001-24"}),"")</f>
        <v>06.248.349/0001-23</v>
      </c>
      <c r="G374" s="385" t="s">
        <v>4703</v>
      </c>
      <c r="H374" s="386" t="s">
        <v>4800</v>
      </c>
      <c r="I374" s="386" t="s">
        <v>1441</v>
      </c>
      <c r="J374" s="386" t="str">
        <f t="array" ref="J374">CONCATENATE(INDEX(I:I,ROW(A374)), " - ", INDEX(E:E,ROW(A374)))</f>
        <v>CE2 - TAG</v>
      </c>
      <c r="K374" s="386">
        <v>1840213</v>
      </c>
      <c r="L374" s="386"/>
      <c r="N374" s="15"/>
    </row>
    <row r="375" spans="1:14" ht="15" customHeight="1" x14ac:dyDescent="0.35">
      <c r="A375" s="384">
        <v>270738</v>
      </c>
      <c r="B375" s="387" t="s">
        <v>1287</v>
      </c>
      <c r="C375" s="385" t="s">
        <v>169</v>
      </c>
      <c r="D375" s="386" t="s">
        <v>119</v>
      </c>
      <c r="E375" s="386" t="str">
        <f t="array" ref="E375">RIGHT(INDEX(D:D,ROW(A375)),3)</f>
        <v>TBG</v>
      </c>
      <c r="F375" s="386" t="str">
        <f t="array" ref="F375">IFERROR(_xlfn.XLOOKUP(Tabela18[[#This Row],[SIGLA]],{"GOM";"NTS";"TAG";"TBG";"TSB"},{"01.717.813/0001-60";"04.992.714/0001-84";"06.248.349/0001-23";"01.891.441/0001-93";"03.146.349/0001-24"}),"")</f>
        <v>01.891.441/0001-93</v>
      </c>
      <c r="G375" s="385" t="s">
        <v>4703</v>
      </c>
      <c r="H375" s="388" t="s">
        <v>4965</v>
      </c>
      <c r="I375" s="386" t="s">
        <v>169</v>
      </c>
      <c r="J375" s="386" t="str">
        <f t="array" ref="J375">CONCATENATE(INDEX(I:I,ROW(A375)), " - ", INDEX(E:E,ROW(A375)))</f>
        <v>Entrada - TBG</v>
      </c>
      <c r="K375" s="386"/>
      <c r="L375" s="386"/>
      <c r="N375" s="15"/>
    </row>
    <row r="376" spans="1:14" ht="15" customHeight="1" x14ac:dyDescent="0.35">
      <c r="A376" s="384">
        <v>283466</v>
      </c>
      <c r="B376" s="387" t="s">
        <v>1735</v>
      </c>
      <c r="C376" s="385" t="s">
        <v>169</v>
      </c>
      <c r="D376" s="393" t="s">
        <v>119</v>
      </c>
      <c r="E376" s="386" t="str">
        <f t="array" ref="E376">RIGHT(INDEX(D:D,ROW(A376)),3)</f>
        <v>TBG</v>
      </c>
      <c r="F376" s="393" t="str">
        <f t="array" ref="F376">IFERROR(_xlfn.XLOOKUP(Tabela18[[#This Row],[SIGLA]],{"GOM";"NTS";"TAG";"TBG";"TSB"},{"01.717.813/0001-60";"04.992.714/0001-84";"06.248.349/0001-23";"01.891.441/0001-93";"03.146.349/0001-24"}),"")</f>
        <v>01.891.441/0001-93</v>
      </c>
      <c r="G376" s="385" t="s">
        <v>4703</v>
      </c>
      <c r="H376" s="386" t="s">
        <v>4710</v>
      </c>
      <c r="I376" s="386" t="s">
        <v>169</v>
      </c>
      <c r="J376" s="386" t="str">
        <f t="array" ref="J376">CONCATENATE(INDEX(I:I,ROW(A376)), " - ", INDEX(E:E,ROW(A376)))</f>
        <v>Entrada - TBG</v>
      </c>
      <c r="K376" s="386"/>
      <c r="L376" s="386"/>
      <c r="N376" s="15"/>
    </row>
    <row r="377" spans="1:14" ht="15" customHeight="1" x14ac:dyDescent="0.35">
      <c r="A377" s="384">
        <v>807420</v>
      </c>
      <c r="B377" s="387" t="s">
        <v>4966</v>
      </c>
      <c r="C377" s="385" t="s">
        <v>169</v>
      </c>
      <c r="D377" s="386" t="s">
        <v>119</v>
      </c>
      <c r="E377" s="386" t="str">
        <f t="array" ref="E377">RIGHT(INDEX(D:D,ROW(A377)),3)</f>
        <v>TBG</v>
      </c>
      <c r="F377" s="386" t="str">
        <f t="array" ref="F377">IFERROR(_xlfn.XLOOKUP(Tabela18[[#This Row],[SIGLA]],{"GOM";"NTS";"TAG";"TBG";"TSB"},{"01.717.813/0001-60";"04.992.714/0001-84";"06.248.349/0001-23";"01.891.441/0001-93";"03.146.349/0001-24"}),"")</f>
        <v>01.891.441/0001-93</v>
      </c>
      <c r="G377" s="385" t="s">
        <v>4703</v>
      </c>
      <c r="H377" s="388" t="s">
        <v>4710</v>
      </c>
      <c r="I377" s="386" t="s">
        <v>169</v>
      </c>
      <c r="J377" s="386" t="str">
        <f t="array" ref="J377">CONCATENATE(INDEX(I:I,ROW(A377)), " - ", INDEX(E:E,ROW(A377)))</f>
        <v>Entrada - TBG</v>
      </c>
      <c r="K377" s="386"/>
      <c r="L377" s="386" t="s">
        <v>4967</v>
      </c>
      <c r="N377" s="15"/>
    </row>
    <row r="378" spans="1:14" ht="15" customHeight="1" x14ac:dyDescent="0.35">
      <c r="A378" s="384">
        <v>1</v>
      </c>
      <c r="B378" s="387" t="s">
        <v>1295</v>
      </c>
      <c r="C378" s="385" t="s">
        <v>169</v>
      </c>
      <c r="D378" s="386" t="s">
        <v>119</v>
      </c>
      <c r="E378" s="386" t="str">
        <f t="array" ref="E378">RIGHT(INDEX(D:D,ROW(A378)),3)</f>
        <v>TBG</v>
      </c>
      <c r="F378" s="386" t="str">
        <f t="array" ref="F378">IFERROR(_xlfn.XLOOKUP(Tabela18[[#This Row],[SIGLA]],{"GOM";"NTS";"TAG";"TBG";"TSB"},{"01.717.813/0001-60";"04.992.714/0001-84";"06.248.349/0001-23";"01.891.441/0001-93";"03.146.349/0001-24"}),"")</f>
        <v>01.891.441/0001-93</v>
      </c>
      <c r="G378" s="385" t="s">
        <v>4703</v>
      </c>
      <c r="H378" s="388" t="s">
        <v>4710</v>
      </c>
      <c r="I378" s="386" t="s">
        <v>169</v>
      </c>
      <c r="J378" s="386" t="str">
        <f t="array" ref="J378">CONCATENATE(INDEX(I:I,ROW(A378)), " - ", INDEX(E:E,ROW(A378)))</f>
        <v>Entrada - TBG</v>
      </c>
      <c r="K378" s="386"/>
      <c r="L378" s="386" t="s">
        <v>4967</v>
      </c>
      <c r="N378" s="15"/>
    </row>
    <row r="379" spans="1:14" ht="15" customHeight="1" x14ac:dyDescent="0.35">
      <c r="A379" s="384">
        <v>804007</v>
      </c>
      <c r="B379" s="434" t="s">
        <v>4968</v>
      </c>
      <c r="C379" s="385" t="s">
        <v>169</v>
      </c>
      <c r="D379" s="386" t="s">
        <v>119</v>
      </c>
      <c r="E379" s="386" t="str">
        <f t="array" ref="E379">RIGHT(INDEX(D:D,ROW(A379)),3)</f>
        <v>TBG</v>
      </c>
      <c r="F379" s="386" t="str">
        <f t="array" ref="F379">IFERROR(_xlfn.XLOOKUP(Tabela18[[#This Row],[SIGLA]],{"GOM";"NTS";"TAG";"TBG";"TSB"},{"01.717.813/0001-60";"04.992.714/0001-84";"06.248.349/0001-23";"01.891.441/0001-93";"03.146.349/0001-24"}),"")</f>
        <v>01.891.441/0001-93</v>
      </c>
      <c r="G379" s="385" t="s">
        <v>4703</v>
      </c>
      <c r="H379" s="388" t="s">
        <v>4710</v>
      </c>
      <c r="I379" s="386" t="s">
        <v>169</v>
      </c>
      <c r="J379" s="383" t="str">
        <f t="array" ref="J379">CONCATENATE(INDEX(I:I,ROW(A379)), " - ", INDEX(E:E,ROW(A379)))</f>
        <v>Entrada - TBG</v>
      </c>
      <c r="K379" s="386"/>
      <c r="L379" s="435"/>
      <c r="N379" s="15"/>
    </row>
    <row r="380" spans="1:14" ht="15" customHeight="1" x14ac:dyDescent="0.35">
      <c r="A380" s="384">
        <v>1084443</v>
      </c>
      <c r="B380" s="387" t="s">
        <v>2265</v>
      </c>
      <c r="C380" s="385" t="s">
        <v>169</v>
      </c>
      <c r="D380" s="386" t="s">
        <v>119</v>
      </c>
      <c r="E380" s="386" t="str">
        <f t="array" ref="E380">RIGHT(INDEX(D:D,ROW(A380)),3)</f>
        <v>TBG</v>
      </c>
      <c r="F380" s="386" t="str">
        <f t="array" ref="F380">IFERROR(_xlfn.XLOOKUP(Tabela18[[#This Row],[SIGLA]],{"GOM";"NTS";"TAG";"TBG";"TSB"},{"01.717.813/0001-60";"04.992.714/0001-84";"06.248.349/0001-23";"01.891.441/0001-93";"03.146.349/0001-24"}),"")</f>
        <v>01.891.441/0001-93</v>
      </c>
      <c r="G380" s="385" t="s">
        <v>4703</v>
      </c>
      <c r="H380" s="388" t="s">
        <v>4969</v>
      </c>
      <c r="I380" s="386" t="s">
        <v>169</v>
      </c>
      <c r="J380" s="386" t="str">
        <f t="array" ref="J380">CONCATENATE(INDEX(I:I,ROW(A380)), " - ", INDEX(E:E,ROW(A380)))</f>
        <v>Entrada - TBG</v>
      </c>
      <c r="K380" s="390"/>
      <c r="L380" s="389" t="s">
        <v>4967</v>
      </c>
      <c r="N380" s="15"/>
    </row>
    <row r="381" spans="1:14" ht="15" customHeight="1" x14ac:dyDescent="0.35">
      <c r="A381" s="384">
        <v>270891</v>
      </c>
      <c r="B381" s="387" t="s">
        <v>4970</v>
      </c>
      <c r="C381" s="385" t="s">
        <v>162</v>
      </c>
      <c r="D381" s="386" t="s">
        <v>119</v>
      </c>
      <c r="E381" s="386" t="str">
        <f t="array" ref="E381">RIGHT(INDEX(D:D,ROW(A381)),3)</f>
        <v>TBG</v>
      </c>
      <c r="F381" s="386" t="str">
        <f t="array" ref="F381">IFERROR(_xlfn.XLOOKUP(Tabela18[[#This Row],[SIGLA]],{"GOM";"NTS";"TAG";"TBG";"TSB"},{"01.717.813/0001-60";"04.992.714/0001-84";"06.248.349/0001-23";"01.891.441/0001-93";"03.146.349/0001-24"}),"")</f>
        <v>01.891.441/0001-93</v>
      </c>
      <c r="G381" s="385" t="s">
        <v>4703</v>
      </c>
      <c r="H381" s="388" t="s">
        <v>4965</v>
      </c>
      <c r="I381" s="386" t="s">
        <v>169</v>
      </c>
      <c r="J381" s="386" t="str">
        <f t="array" ref="J381">CONCATENATE(INDEX(I:I,ROW(A381)), " - ", INDEX(E:E,ROW(A381)))</f>
        <v>Entrada - TBG</v>
      </c>
      <c r="K381" s="389"/>
      <c r="L381" s="389"/>
      <c r="N381" s="15"/>
    </row>
    <row r="382" spans="1:14" ht="15" hidden="1" customHeight="1" x14ac:dyDescent="0.35">
      <c r="A382" s="384">
        <v>248</v>
      </c>
      <c r="B382" s="383" t="s">
        <v>4513</v>
      </c>
      <c r="C382" s="385" t="s">
        <v>4713</v>
      </c>
      <c r="D382" s="386" t="s">
        <v>119</v>
      </c>
      <c r="E382" s="386" t="str">
        <f t="array" ref="E382">RIGHT(INDEX(D:D,ROW(A382)),3)</f>
        <v>TBG</v>
      </c>
      <c r="F382" s="386" t="str">
        <f t="array" ref="F382">IFERROR(_xlfn.XLOOKUP(Tabela18[[#This Row],[SIGLA]],{"GOM";"NTS";"TAG";"TBG";"TSB"},{"01.717.813/0001-60";"04.992.714/0001-84";"06.248.349/0001-23";"01.891.441/0001-93";"03.146.349/0001-24"}),"")</f>
        <v>01.891.441/0001-93</v>
      </c>
      <c r="G382" s="385" t="s">
        <v>4708</v>
      </c>
      <c r="H382" s="391" t="s">
        <v>188</v>
      </c>
      <c r="I382" s="386" t="s">
        <v>4713</v>
      </c>
      <c r="J382" s="386" t="str">
        <f t="array" ref="J382">CONCATENATE(INDEX(I:I,ROW(A382)), " - ", INDEX(E:E,ROW(A382)))</f>
        <v>LEGADOS - TBG</v>
      </c>
      <c r="K382" s="386"/>
      <c r="L382" s="386"/>
      <c r="N382" s="15"/>
    </row>
    <row r="383" spans="1:14" ht="15" hidden="1" customHeight="1" x14ac:dyDescent="0.35">
      <c r="A383" s="384">
        <v>256</v>
      </c>
      <c r="B383" s="383" t="s">
        <v>4971</v>
      </c>
      <c r="C383" s="385" t="s">
        <v>4713</v>
      </c>
      <c r="D383" s="386" t="s">
        <v>119</v>
      </c>
      <c r="E383" s="386" t="str">
        <f t="array" ref="E383">RIGHT(INDEX(D:D,ROW(A383)),3)</f>
        <v>TBG</v>
      </c>
      <c r="F383" s="386" t="str">
        <f t="array" ref="F383">IFERROR(_xlfn.XLOOKUP(Tabela18[[#This Row],[SIGLA]],{"GOM";"NTS";"TAG";"TBG";"TSB"},{"01.717.813/0001-60";"04.992.714/0001-84";"06.248.349/0001-23";"01.891.441/0001-93";"03.146.349/0001-24"}),"")</f>
        <v>01.891.441/0001-93</v>
      </c>
      <c r="G383" s="385" t="s">
        <v>4708</v>
      </c>
      <c r="H383" s="386" t="s">
        <v>188</v>
      </c>
      <c r="I383" s="386" t="s">
        <v>4713</v>
      </c>
      <c r="J383" s="386" t="str">
        <f t="array" ref="J383">CONCATENATE(INDEX(I:I,ROW(A383)), " - ", INDEX(E:E,ROW(A383)))</f>
        <v>LEGADOS - TBG</v>
      </c>
      <c r="K383" s="386"/>
      <c r="L383" s="386"/>
      <c r="N383" s="15"/>
    </row>
    <row r="384" spans="1:14" ht="15" hidden="1" customHeight="1" x14ac:dyDescent="0.35">
      <c r="A384" s="384">
        <v>257</v>
      </c>
      <c r="B384" s="383" t="s">
        <v>4972</v>
      </c>
      <c r="C384" s="385" t="s">
        <v>4713</v>
      </c>
      <c r="D384" s="386" t="s">
        <v>119</v>
      </c>
      <c r="E384" s="386" t="str">
        <f t="array" ref="E384">RIGHT(INDEX(D:D,ROW(A384)),3)</f>
        <v>TBG</v>
      </c>
      <c r="F384" s="386" t="str">
        <f t="array" ref="F384">IFERROR(_xlfn.XLOOKUP(Tabela18[[#This Row],[SIGLA]],{"GOM";"NTS";"TAG";"TBG";"TSB"},{"01.717.813/0001-60";"04.992.714/0001-84";"06.248.349/0001-23";"01.891.441/0001-93";"03.146.349/0001-24"}),"")</f>
        <v>01.891.441/0001-93</v>
      </c>
      <c r="G384" s="385" t="s">
        <v>4708</v>
      </c>
      <c r="H384" s="386" t="s">
        <v>188</v>
      </c>
      <c r="I384" s="386" t="s">
        <v>4713</v>
      </c>
      <c r="J384" s="386" t="str">
        <f t="array" ref="J384">CONCATENATE(INDEX(I:I,ROW(A384)), " - ", INDEX(E:E,ROW(A384)))</f>
        <v>LEGADOS - TBG</v>
      </c>
      <c r="K384" s="386"/>
      <c r="L384" s="386"/>
      <c r="N384" s="15"/>
    </row>
    <row r="385" spans="1:14" ht="15" hidden="1" customHeight="1" x14ac:dyDescent="0.35">
      <c r="A385" s="384">
        <v>258</v>
      </c>
      <c r="B385" s="383" t="s">
        <v>4973</v>
      </c>
      <c r="C385" s="385" t="s">
        <v>4713</v>
      </c>
      <c r="D385" s="386" t="s">
        <v>119</v>
      </c>
      <c r="E385" s="386" t="str">
        <f t="array" ref="E385">RIGHT(INDEX(D:D,ROW(A385)),3)</f>
        <v>TBG</v>
      </c>
      <c r="F385" s="386" t="str">
        <f t="array" ref="F385">IFERROR(_xlfn.XLOOKUP(Tabela18[[#This Row],[SIGLA]],{"GOM";"NTS";"TAG";"TBG";"TSB"},{"01.717.813/0001-60";"04.992.714/0001-84";"06.248.349/0001-23";"01.891.441/0001-93";"03.146.349/0001-24"}),"")</f>
        <v>01.891.441/0001-93</v>
      </c>
      <c r="G385" s="385" t="s">
        <v>4708</v>
      </c>
      <c r="H385" s="386" t="s">
        <v>4710</v>
      </c>
      <c r="I385" s="386" t="s">
        <v>4713</v>
      </c>
      <c r="J385" s="386" t="str">
        <f t="array" ref="J385">CONCATENATE(INDEX(I:I,ROW(A385)), " - ", INDEX(E:E,ROW(A385)))</f>
        <v>LEGADOS - TBG</v>
      </c>
      <c r="K385" s="386"/>
      <c r="L385" s="386"/>
      <c r="N385" s="15"/>
    </row>
    <row r="386" spans="1:14" ht="15" hidden="1" customHeight="1" x14ac:dyDescent="0.35">
      <c r="A386" s="384">
        <v>207</v>
      </c>
      <c r="B386" s="387" t="s">
        <v>1285</v>
      </c>
      <c r="C386" s="385" t="s">
        <v>162</v>
      </c>
      <c r="D386" s="386" t="s">
        <v>119</v>
      </c>
      <c r="E386" s="386" t="str">
        <f t="array" ref="E386">RIGHT(INDEX(D:D,ROW(A386)),3)</f>
        <v>TBG</v>
      </c>
      <c r="F386" s="386" t="str">
        <f t="array" ref="F386">IFERROR(_xlfn.XLOOKUP(Tabela18[[#This Row],[SIGLA]],{"GOM";"NTS";"TAG";"TBG";"TSB"},{"01.717.813/0001-60";"04.992.714/0001-84";"06.248.349/0001-23";"01.891.441/0001-93";"03.146.349/0001-24"}),"")</f>
        <v>01.891.441/0001-93</v>
      </c>
      <c r="G386" s="385" t="s">
        <v>4718</v>
      </c>
      <c r="H386" s="388" t="s">
        <v>4965</v>
      </c>
      <c r="I386" s="386" t="s">
        <v>1285</v>
      </c>
      <c r="J386" s="386" t="str">
        <f t="array" ref="J386">CONCATENATE(INDEX(I:I,ROW(A386)), " - ", INDEX(E:E,ROW(A386)))</f>
        <v>MS1 - TBG</v>
      </c>
      <c r="K386" s="386"/>
      <c r="L386" s="386"/>
      <c r="N386" s="15"/>
    </row>
    <row r="387" spans="1:14" ht="15" hidden="1" customHeight="1" x14ac:dyDescent="0.35">
      <c r="A387" s="384">
        <v>208</v>
      </c>
      <c r="B387" s="387" t="s">
        <v>4514</v>
      </c>
      <c r="C387" s="385" t="s">
        <v>162</v>
      </c>
      <c r="D387" s="386" t="s">
        <v>119</v>
      </c>
      <c r="E387" s="386" t="str">
        <f t="array" ref="E387">RIGHT(INDEX(D:D,ROW(A387)),3)</f>
        <v>TBG</v>
      </c>
      <c r="F387" s="386" t="str">
        <f t="array" ref="F387">IFERROR(_xlfn.XLOOKUP(Tabela18[[#This Row],[SIGLA]],{"GOM";"NTS";"TAG";"TBG";"TSB"},{"01.717.813/0001-60";"04.992.714/0001-84";"06.248.349/0001-23";"01.891.441/0001-93";"03.146.349/0001-24"}),"")</f>
        <v>01.891.441/0001-93</v>
      </c>
      <c r="G387" s="385" t="s">
        <v>4718</v>
      </c>
      <c r="H387" s="388" t="s">
        <v>4710</v>
      </c>
      <c r="I387" s="386" t="s">
        <v>1281</v>
      </c>
      <c r="J387" s="386" t="str">
        <f t="array" ref="J387">CONCATENATE(INDEX(I:I,ROW(A387)), " - ", INDEX(E:E,ROW(A387)))</f>
        <v>SP1 - TBG</v>
      </c>
      <c r="K387" s="386"/>
      <c r="L387" s="386"/>
      <c r="N387" s="15"/>
    </row>
    <row r="388" spans="1:14" ht="15" hidden="1" customHeight="1" x14ac:dyDescent="0.35">
      <c r="A388" s="384">
        <v>209</v>
      </c>
      <c r="B388" s="387" t="s">
        <v>4515</v>
      </c>
      <c r="C388" s="385" t="s">
        <v>162</v>
      </c>
      <c r="D388" s="386" t="s">
        <v>119</v>
      </c>
      <c r="E388" s="386" t="str">
        <f t="array" ref="E388">RIGHT(INDEX(D:D,ROW(A388)),3)</f>
        <v>TBG</v>
      </c>
      <c r="F388" s="386" t="str">
        <f t="array" ref="F388">IFERROR(_xlfn.XLOOKUP(Tabela18[[#This Row],[SIGLA]],{"GOM";"NTS";"TAG";"TBG";"TSB"},{"01.717.813/0001-60";"04.992.714/0001-84";"06.248.349/0001-23";"01.891.441/0001-93";"03.146.349/0001-24"}),"")</f>
        <v>01.891.441/0001-93</v>
      </c>
      <c r="G388" s="385" t="s">
        <v>4718</v>
      </c>
      <c r="H388" s="388" t="s">
        <v>4710</v>
      </c>
      <c r="I388" s="386" t="s">
        <v>1278</v>
      </c>
      <c r="J388" s="386" t="str">
        <f t="array" ref="J388">CONCATENATE(INDEX(I:I,ROW(A388)), " - ", INDEX(E:E,ROW(A388)))</f>
        <v>SP2 - TBG</v>
      </c>
      <c r="K388" s="386"/>
      <c r="L388" s="386"/>
      <c r="N388" s="15"/>
    </row>
    <row r="389" spans="1:14" ht="15" hidden="1" customHeight="1" x14ac:dyDescent="0.35">
      <c r="A389" s="384">
        <v>210</v>
      </c>
      <c r="B389" s="387" t="s">
        <v>4516</v>
      </c>
      <c r="C389" s="385" t="s">
        <v>162</v>
      </c>
      <c r="D389" s="386" t="s">
        <v>119</v>
      </c>
      <c r="E389" s="386" t="str">
        <f t="array" ref="E389">RIGHT(INDEX(D:D,ROW(A389)),3)</f>
        <v>TBG</v>
      </c>
      <c r="F389" s="386" t="str">
        <f t="array" ref="F389">IFERROR(_xlfn.XLOOKUP(Tabela18[[#This Row],[SIGLA]],{"GOM";"NTS";"TAG";"TBG";"TSB"},{"01.717.813/0001-60";"04.992.714/0001-84";"06.248.349/0001-23";"01.891.441/0001-93";"03.146.349/0001-24"}),"")</f>
        <v>01.891.441/0001-93</v>
      </c>
      <c r="G389" s="385" t="s">
        <v>4718</v>
      </c>
      <c r="H389" s="388" t="s">
        <v>4710</v>
      </c>
      <c r="I389" s="386" t="s">
        <v>1823</v>
      </c>
      <c r="J389" s="386" t="str">
        <f t="array" ref="J389">CONCATENATE(INDEX(I:I,ROW(A389)), " - ", INDEX(E:E,ROW(A389)))</f>
        <v>SP3 - TBG</v>
      </c>
      <c r="K389" s="386"/>
      <c r="L389" s="386"/>
      <c r="N389" s="15"/>
    </row>
    <row r="390" spans="1:14" ht="15" hidden="1" customHeight="1" x14ac:dyDescent="0.35">
      <c r="A390" s="384">
        <v>211</v>
      </c>
      <c r="B390" s="387" t="s">
        <v>4518</v>
      </c>
      <c r="C390" s="385" t="s">
        <v>162</v>
      </c>
      <c r="D390" s="386" t="s">
        <v>119</v>
      </c>
      <c r="E390" s="386" t="str">
        <f t="array" ref="E390">RIGHT(INDEX(D:D,ROW(A390)),3)</f>
        <v>TBG</v>
      </c>
      <c r="F390" s="386" t="str">
        <f t="array" ref="F390">IFERROR(_xlfn.XLOOKUP(Tabela18[[#This Row],[SIGLA]],{"GOM";"NTS";"TAG";"TBG";"TSB"},{"01.717.813/0001-60";"04.992.714/0001-84";"06.248.349/0001-23";"01.891.441/0001-93";"03.146.349/0001-24"}),"")</f>
        <v>01.891.441/0001-93</v>
      </c>
      <c r="G390" s="385" t="s">
        <v>4718</v>
      </c>
      <c r="H390" s="388" t="s">
        <v>4710</v>
      </c>
      <c r="I390" s="386" t="s">
        <v>1298</v>
      </c>
      <c r="J390" s="386" t="str">
        <f t="array" ref="J390">CONCATENATE(INDEX(I:I,ROW(A390)), " - ", INDEX(E:E,ROW(A390)))</f>
        <v>SP4 - TBG</v>
      </c>
      <c r="K390" s="386"/>
      <c r="L390" s="386"/>
      <c r="N390" s="15"/>
    </row>
    <row r="391" spans="1:14" ht="15" hidden="1" customHeight="1" x14ac:dyDescent="0.35">
      <c r="A391" s="384">
        <v>212</v>
      </c>
      <c r="B391" s="387" t="s">
        <v>1412</v>
      </c>
      <c r="C391" s="385" t="s">
        <v>162</v>
      </c>
      <c r="D391" s="386" t="s">
        <v>119</v>
      </c>
      <c r="E391" s="386" t="str">
        <f t="array" ref="E391">RIGHT(INDEX(D:D,ROW(A391)),3)</f>
        <v>TBG</v>
      </c>
      <c r="F391" s="386" t="str">
        <f t="array" ref="F391">IFERROR(_xlfn.XLOOKUP(Tabela18[[#This Row],[SIGLA]],{"GOM";"NTS";"TAG";"TBG";"TSB"},{"01.717.813/0001-60";"04.992.714/0001-84";"06.248.349/0001-23";"01.891.441/0001-93";"03.146.349/0001-24"}),"")</f>
        <v>01.891.441/0001-93</v>
      </c>
      <c r="G391" s="385" t="s">
        <v>4718</v>
      </c>
      <c r="H391" s="388" t="s">
        <v>4974</v>
      </c>
      <c r="I391" s="386" t="s">
        <v>1412</v>
      </c>
      <c r="J391" s="386" t="str">
        <f t="array" ref="J391">CONCATENATE(INDEX(I:I,ROW(A391)), " - ", INDEX(E:E,ROW(A391)))</f>
        <v>PR1 - TBG</v>
      </c>
      <c r="K391" s="386"/>
      <c r="L391" s="386"/>
      <c r="N391" s="15"/>
    </row>
    <row r="392" spans="1:14" ht="15" hidden="1" customHeight="1" x14ac:dyDescent="0.35">
      <c r="A392" s="384">
        <v>213</v>
      </c>
      <c r="B392" s="387" t="s">
        <v>1293</v>
      </c>
      <c r="C392" s="385" t="s">
        <v>162</v>
      </c>
      <c r="D392" s="386" t="s">
        <v>119</v>
      </c>
      <c r="E392" s="386" t="str">
        <f t="array" ref="E392">RIGHT(INDEX(D:D,ROW(A392)),3)</f>
        <v>TBG</v>
      </c>
      <c r="F392" s="386" t="str">
        <f t="array" ref="F392">IFERROR(_xlfn.XLOOKUP(Tabela18[[#This Row],[SIGLA]],{"GOM";"NTS";"TAG";"TBG";"TSB"},{"01.717.813/0001-60";"04.992.714/0001-84";"06.248.349/0001-23";"01.891.441/0001-93";"03.146.349/0001-24"}),"")</f>
        <v>01.891.441/0001-93</v>
      </c>
      <c r="G392" s="385" t="s">
        <v>4718</v>
      </c>
      <c r="H392" s="388" t="s">
        <v>4969</v>
      </c>
      <c r="I392" s="386" t="s">
        <v>1293</v>
      </c>
      <c r="J392" s="386" t="str">
        <f t="array" ref="J392">CONCATENATE(INDEX(I:I,ROW(A392)), " - ", INDEX(E:E,ROW(A392)))</f>
        <v>SC1 - TBG</v>
      </c>
      <c r="K392" s="386"/>
      <c r="L392" s="386"/>
      <c r="N392" s="15"/>
    </row>
    <row r="393" spans="1:14" ht="15" hidden="1" customHeight="1" x14ac:dyDescent="0.35">
      <c r="A393" s="384">
        <v>214</v>
      </c>
      <c r="B393" s="387" t="s">
        <v>1283</v>
      </c>
      <c r="C393" s="385" t="s">
        <v>162</v>
      </c>
      <c r="D393" s="386" t="s">
        <v>119</v>
      </c>
      <c r="E393" s="386" t="str">
        <f t="array" ref="E393">RIGHT(INDEX(D:D,ROW(A393)),3)</f>
        <v>TBG</v>
      </c>
      <c r="F393" s="386" t="str">
        <f t="array" ref="F393">IFERROR(_xlfn.XLOOKUP(Tabela18[[#This Row],[SIGLA]],{"GOM";"NTS";"TAG";"TBG";"TSB"},{"01.717.813/0001-60";"04.992.714/0001-84";"06.248.349/0001-23";"01.891.441/0001-93";"03.146.349/0001-24"}),"")</f>
        <v>01.891.441/0001-93</v>
      </c>
      <c r="G393" s="385" t="s">
        <v>4718</v>
      </c>
      <c r="H393" s="388" t="s">
        <v>4969</v>
      </c>
      <c r="I393" s="386" t="s">
        <v>1283</v>
      </c>
      <c r="J393" s="386" t="str">
        <f t="array" ref="J393">CONCATENATE(INDEX(I:I,ROW(A393)), " - ", INDEX(E:E,ROW(A393)))</f>
        <v>SC2 - TBG</v>
      </c>
      <c r="K393" s="386"/>
      <c r="L393" s="386"/>
      <c r="N393" s="15"/>
    </row>
    <row r="394" spans="1:14" ht="15" hidden="1" customHeight="1" x14ac:dyDescent="0.35">
      <c r="A394" s="384">
        <v>215</v>
      </c>
      <c r="B394" s="387" t="s">
        <v>1362</v>
      </c>
      <c r="C394" s="385" t="s">
        <v>162</v>
      </c>
      <c r="D394" s="386" t="s">
        <v>119</v>
      </c>
      <c r="E394" s="386" t="str">
        <f t="array" ref="E394">RIGHT(INDEX(D:D,ROW(A394)),3)</f>
        <v>TBG</v>
      </c>
      <c r="F394" s="386" t="str">
        <f t="array" ref="F394">IFERROR(_xlfn.XLOOKUP(Tabela18[[#This Row],[SIGLA]],{"GOM";"NTS";"TAG";"TBG";"TSB"},{"01.717.813/0001-60";"04.992.714/0001-84";"06.248.349/0001-23";"01.891.441/0001-93";"03.146.349/0001-24"}),"")</f>
        <v>01.891.441/0001-93</v>
      </c>
      <c r="G394" s="385" t="s">
        <v>4718</v>
      </c>
      <c r="H394" s="388" t="s">
        <v>4975</v>
      </c>
      <c r="I394" s="386" t="s">
        <v>1362</v>
      </c>
      <c r="J394" s="386" t="str">
        <f t="array" ref="J394">CONCATENATE(INDEX(I:I,ROW(A394)), " - ", INDEX(E:E,ROW(A394)))</f>
        <v>RS1 - TBG</v>
      </c>
      <c r="K394" s="386"/>
      <c r="L394" s="386"/>
      <c r="N394" s="15"/>
    </row>
    <row r="395" spans="1:14" ht="15" customHeight="1" x14ac:dyDescent="0.35">
      <c r="A395" s="384">
        <v>272114</v>
      </c>
      <c r="B395" s="387" t="s">
        <v>4976</v>
      </c>
      <c r="C395" s="385" t="s">
        <v>162</v>
      </c>
      <c r="D395" s="386" t="s">
        <v>119</v>
      </c>
      <c r="E395" s="386" t="str">
        <f t="array" ref="E395">RIGHT(INDEX(D:D,ROW(A395)),3)</f>
        <v>TBG</v>
      </c>
      <c r="F395" s="386" t="str">
        <f t="array" ref="F395">IFERROR(_xlfn.XLOOKUP(Tabela18[[#This Row],[SIGLA]],{"GOM";"NTS";"TAG";"TBG";"TSB"},{"01.717.813/0001-60";"04.992.714/0001-84";"06.248.349/0001-23";"01.891.441/0001-93";"03.146.349/0001-24"}),"")</f>
        <v>01.891.441/0001-93</v>
      </c>
      <c r="G395" s="385" t="s">
        <v>4703</v>
      </c>
      <c r="H395" s="388" t="s">
        <v>4965</v>
      </c>
      <c r="I395" s="386" t="s">
        <v>1285</v>
      </c>
      <c r="J395" s="386" t="str">
        <f t="array" ref="J395">CONCATENATE(INDEX(I:I,ROW(A395)), " - ", INDEX(E:E,ROW(A395)))</f>
        <v>MS1 - TBG</v>
      </c>
      <c r="K395" s="389" t="s">
        <v>4977</v>
      </c>
      <c r="L395" s="389"/>
      <c r="N395" s="15"/>
    </row>
    <row r="396" spans="1:14" ht="15" customHeight="1" x14ac:dyDescent="0.35">
      <c r="A396" s="384">
        <v>272118</v>
      </c>
      <c r="B396" s="387" t="s">
        <v>4978</v>
      </c>
      <c r="C396" s="385" t="s">
        <v>162</v>
      </c>
      <c r="D396" s="386" t="s">
        <v>119</v>
      </c>
      <c r="E396" s="386" t="str">
        <f t="array" ref="E396">RIGHT(INDEX(D:D,ROW(A396)),3)</f>
        <v>TBG</v>
      </c>
      <c r="F396" s="386" t="str">
        <f t="array" ref="F396">IFERROR(_xlfn.XLOOKUP(Tabela18[[#This Row],[SIGLA]],{"GOM";"NTS";"TAG";"TBG";"TSB"},{"01.717.813/0001-60";"04.992.714/0001-84";"06.248.349/0001-23";"01.891.441/0001-93";"03.146.349/0001-24"}),"")</f>
        <v>01.891.441/0001-93</v>
      </c>
      <c r="G396" s="385" t="s">
        <v>4703</v>
      </c>
      <c r="H396" s="388" t="s">
        <v>4965</v>
      </c>
      <c r="I396" s="386" t="s">
        <v>1285</v>
      </c>
      <c r="J396" s="386" t="str">
        <f t="array" ref="J396">CONCATENATE(INDEX(I:I,ROW(A396)), " - ", INDEX(E:E,ROW(A396)))</f>
        <v>MS1 - TBG</v>
      </c>
      <c r="K396" s="389" t="s">
        <v>4977</v>
      </c>
      <c r="L396" s="389"/>
      <c r="N396" s="15"/>
    </row>
    <row r="397" spans="1:14" ht="15" customHeight="1" x14ac:dyDescent="0.35">
      <c r="A397" s="384">
        <v>272120</v>
      </c>
      <c r="B397" s="387" t="s">
        <v>4979</v>
      </c>
      <c r="C397" s="385" t="s">
        <v>162</v>
      </c>
      <c r="D397" s="386" t="s">
        <v>119</v>
      </c>
      <c r="E397" s="386" t="str">
        <f t="array" ref="E397">RIGHT(INDEX(D:D,ROW(A397)),3)</f>
        <v>TBG</v>
      </c>
      <c r="F397" s="386" t="str">
        <f t="array" ref="F397">IFERROR(_xlfn.XLOOKUP(Tabela18[[#This Row],[SIGLA]],{"GOM";"NTS";"TAG";"TBG";"TSB"},{"01.717.813/0001-60";"04.992.714/0001-84";"06.248.349/0001-23";"01.891.441/0001-93";"03.146.349/0001-24"}),"")</f>
        <v>01.891.441/0001-93</v>
      </c>
      <c r="G397" s="385" t="s">
        <v>4703</v>
      </c>
      <c r="H397" s="388" t="s">
        <v>4710</v>
      </c>
      <c r="I397" s="386" t="s">
        <v>1281</v>
      </c>
      <c r="J397" s="386" t="str">
        <f t="array" ref="J397">CONCATENATE(INDEX(I:I,ROW(A397)), " - ", INDEX(E:E,ROW(A397)))</f>
        <v>SP1 - TBG</v>
      </c>
      <c r="K397" s="389" t="s">
        <v>4977</v>
      </c>
      <c r="L397" s="389"/>
      <c r="N397" s="15"/>
    </row>
    <row r="398" spans="1:14" ht="15" customHeight="1" x14ac:dyDescent="0.35">
      <c r="A398" s="384">
        <v>272121</v>
      </c>
      <c r="B398" s="387" t="s">
        <v>4980</v>
      </c>
      <c r="C398" s="385" t="s">
        <v>162</v>
      </c>
      <c r="D398" s="386" t="s">
        <v>119</v>
      </c>
      <c r="E398" s="386" t="str">
        <f t="array" ref="E398">RIGHT(INDEX(D:D,ROW(A398)),3)</f>
        <v>TBG</v>
      </c>
      <c r="F398" s="386" t="str">
        <f t="array" ref="F398">IFERROR(_xlfn.XLOOKUP(Tabela18[[#This Row],[SIGLA]],{"GOM";"NTS";"TAG";"TBG";"TSB"},{"01.717.813/0001-60";"04.992.714/0001-84";"06.248.349/0001-23";"01.891.441/0001-93";"03.146.349/0001-24"}),"")</f>
        <v>01.891.441/0001-93</v>
      </c>
      <c r="G398" s="385" t="s">
        <v>4703</v>
      </c>
      <c r="H398" s="388" t="s">
        <v>4710</v>
      </c>
      <c r="I398" s="386" t="s">
        <v>1281</v>
      </c>
      <c r="J398" s="386" t="str">
        <f t="array" ref="J398">CONCATENATE(INDEX(I:I,ROW(A398)), " - ", INDEX(E:E,ROW(A398)))</f>
        <v>SP1 - TBG</v>
      </c>
      <c r="K398" s="389" t="s">
        <v>4977</v>
      </c>
      <c r="L398" s="389"/>
      <c r="N398" s="15"/>
    </row>
    <row r="399" spans="1:14" ht="15" customHeight="1" x14ac:dyDescent="0.35">
      <c r="A399" s="384">
        <v>272123</v>
      </c>
      <c r="B399" s="387" t="s">
        <v>4981</v>
      </c>
      <c r="C399" s="385" t="s">
        <v>162</v>
      </c>
      <c r="D399" s="386" t="s">
        <v>119</v>
      </c>
      <c r="E399" s="386" t="str">
        <f t="array" ref="E399">RIGHT(INDEX(D:D,ROW(A399)),3)</f>
        <v>TBG</v>
      </c>
      <c r="F399" s="386" t="str">
        <f t="array" ref="F399">IFERROR(_xlfn.XLOOKUP(Tabela18[[#This Row],[SIGLA]],{"GOM";"NTS";"TAG";"TBG";"TSB"},{"01.717.813/0001-60";"04.992.714/0001-84";"06.248.349/0001-23";"01.891.441/0001-93";"03.146.349/0001-24"}),"")</f>
        <v>01.891.441/0001-93</v>
      </c>
      <c r="G399" s="385" t="s">
        <v>4703</v>
      </c>
      <c r="H399" s="388" t="s">
        <v>4710</v>
      </c>
      <c r="I399" s="386" t="s">
        <v>1281</v>
      </c>
      <c r="J399" s="386" t="str">
        <f t="array" ref="J399">CONCATENATE(INDEX(I:I,ROW(A399)), " - ", INDEX(E:E,ROW(A399)))</f>
        <v>SP1 - TBG</v>
      </c>
      <c r="K399" s="389" t="s">
        <v>4977</v>
      </c>
      <c r="L399" s="389"/>
      <c r="N399" s="15"/>
    </row>
    <row r="400" spans="1:14" ht="15" customHeight="1" x14ac:dyDescent="0.35">
      <c r="A400" s="384">
        <v>272124</v>
      </c>
      <c r="B400" s="387" t="s">
        <v>4982</v>
      </c>
      <c r="C400" s="385" t="s">
        <v>162</v>
      </c>
      <c r="D400" s="386" t="s">
        <v>119</v>
      </c>
      <c r="E400" s="386" t="str">
        <f t="array" ref="E400">RIGHT(INDEX(D:D,ROW(A400)),3)</f>
        <v>TBG</v>
      </c>
      <c r="F400" s="386" t="str">
        <f t="array" ref="F400">IFERROR(_xlfn.XLOOKUP(Tabela18[[#This Row],[SIGLA]],{"GOM";"NTS";"TAG";"TBG";"TSB"},{"01.717.813/0001-60";"04.992.714/0001-84";"06.248.349/0001-23";"01.891.441/0001-93";"03.146.349/0001-24"}),"")</f>
        <v>01.891.441/0001-93</v>
      </c>
      <c r="G400" s="385" t="s">
        <v>4703</v>
      </c>
      <c r="H400" s="388" t="s">
        <v>4710</v>
      </c>
      <c r="I400" s="386" t="s">
        <v>1281</v>
      </c>
      <c r="J400" s="386" t="str">
        <f t="array" ref="J400">CONCATENATE(INDEX(I:I,ROW(A400)), " - ", INDEX(E:E,ROW(A400)))</f>
        <v>SP1 - TBG</v>
      </c>
      <c r="K400" s="389" t="s">
        <v>4977</v>
      </c>
      <c r="L400" s="389"/>
      <c r="N400" s="15"/>
    </row>
    <row r="401" spans="1:14" ht="15" customHeight="1" x14ac:dyDescent="0.35">
      <c r="A401" s="384">
        <v>272126</v>
      </c>
      <c r="B401" s="387" t="s">
        <v>4983</v>
      </c>
      <c r="C401" s="385" t="s">
        <v>162</v>
      </c>
      <c r="D401" s="386" t="s">
        <v>119</v>
      </c>
      <c r="E401" s="386" t="str">
        <f t="array" ref="E401">RIGHT(INDEX(D:D,ROW(A401)),3)</f>
        <v>TBG</v>
      </c>
      <c r="F401" s="386" t="str">
        <f t="array" ref="F401">IFERROR(_xlfn.XLOOKUP(Tabela18[[#This Row],[SIGLA]],{"GOM";"NTS";"TAG";"TBG";"TSB"},{"01.717.813/0001-60";"04.992.714/0001-84";"06.248.349/0001-23";"01.891.441/0001-93";"03.146.349/0001-24"}),"")</f>
        <v>01.891.441/0001-93</v>
      </c>
      <c r="G401" s="385" t="s">
        <v>4703</v>
      </c>
      <c r="H401" s="388" t="s">
        <v>4710</v>
      </c>
      <c r="I401" s="386" t="s">
        <v>1281</v>
      </c>
      <c r="J401" s="386" t="str">
        <f t="array" ref="J401">CONCATENATE(INDEX(I:I,ROW(A401)), " - ", INDEX(E:E,ROW(A401)))</f>
        <v>SP1 - TBG</v>
      </c>
      <c r="K401" s="389" t="s">
        <v>4977</v>
      </c>
      <c r="L401" s="389"/>
      <c r="N401" s="15"/>
    </row>
    <row r="402" spans="1:14" ht="15" customHeight="1" x14ac:dyDescent="0.35">
      <c r="A402" s="384">
        <v>272127</v>
      </c>
      <c r="B402" s="387" t="s">
        <v>4984</v>
      </c>
      <c r="C402" s="385" t="s">
        <v>162</v>
      </c>
      <c r="D402" s="386" t="s">
        <v>119</v>
      </c>
      <c r="E402" s="386" t="str">
        <f t="array" ref="E402">RIGHT(INDEX(D:D,ROW(A402)),3)</f>
        <v>TBG</v>
      </c>
      <c r="F402" s="386" t="str">
        <f t="array" ref="F402">IFERROR(_xlfn.XLOOKUP(Tabela18[[#This Row],[SIGLA]],{"GOM";"NTS";"TAG";"TBG";"TSB"},{"01.717.813/0001-60";"04.992.714/0001-84";"06.248.349/0001-23";"01.891.441/0001-93";"03.146.349/0001-24"}),"")</f>
        <v>01.891.441/0001-93</v>
      </c>
      <c r="G402" s="385" t="s">
        <v>4703</v>
      </c>
      <c r="H402" s="388" t="s">
        <v>4710</v>
      </c>
      <c r="I402" s="386" t="s">
        <v>1281</v>
      </c>
      <c r="J402" s="386" t="str">
        <f t="array" ref="J402">CONCATENATE(INDEX(I:I,ROW(A402)), " - ", INDEX(E:E,ROW(A402)))</f>
        <v>SP1 - TBG</v>
      </c>
      <c r="K402" s="389" t="s">
        <v>4977</v>
      </c>
      <c r="L402" s="389"/>
      <c r="N402" s="15"/>
    </row>
    <row r="403" spans="1:14" ht="15" customHeight="1" x14ac:dyDescent="0.35">
      <c r="A403" s="384">
        <v>272128</v>
      </c>
      <c r="B403" s="387" t="s">
        <v>4985</v>
      </c>
      <c r="C403" s="385" t="s">
        <v>162</v>
      </c>
      <c r="D403" s="386" t="s">
        <v>119</v>
      </c>
      <c r="E403" s="386" t="str">
        <f t="array" ref="E403">RIGHT(INDEX(D:D,ROW(A403)),3)</f>
        <v>TBG</v>
      </c>
      <c r="F403" s="386" t="str">
        <f t="array" ref="F403">IFERROR(_xlfn.XLOOKUP(Tabela18[[#This Row],[SIGLA]],{"GOM";"NTS";"TAG";"TBG";"TSB"},{"01.717.813/0001-60";"04.992.714/0001-84";"06.248.349/0001-23";"01.891.441/0001-93";"03.146.349/0001-24"}),"")</f>
        <v>01.891.441/0001-93</v>
      </c>
      <c r="G403" s="385" t="s">
        <v>4703</v>
      </c>
      <c r="H403" s="388" t="s">
        <v>4710</v>
      </c>
      <c r="I403" s="386" t="s">
        <v>1281</v>
      </c>
      <c r="J403" s="386" t="str">
        <f t="array" ref="J403">CONCATENATE(INDEX(I:I,ROW(A403)), " - ", INDEX(E:E,ROW(A403)))</f>
        <v>SP1 - TBG</v>
      </c>
      <c r="K403" s="389" t="s">
        <v>4977</v>
      </c>
      <c r="L403" s="389"/>
      <c r="N403" s="15"/>
    </row>
    <row r="404" spans="1:14" ht="15" customHeight="1" x14ac:dyDescent="0.35">
      <c r="A404" s="384">
        <v>272130</v>
      </c>
      <c r="B404" s="387" t="s">
        <v>4986</v>
      </c>
      <c r="C404" s="385" t="s">
        <v>162</v>
      </c>
      <c r="D404" s="386" t="s">
        <v>119</v>
      </c>
      <c r="E404" s="386" t="str">
        <f t="array" ref="E404">RIGHT(INDEX(D:D,ROW(A404)),3)</f>
        <v>TBG</v>
      </c>
      <c r="F404" s="386" t="str">
        <f t="array" ref="F404">IFERROR(_xlfn.XLOOKUP(Tabela18[[#This Row],[SIGLA]],{"GOM";"NTS";"TAG";"TBG";"TSB"},{"01.717.813/0001-60";"04.992.714/0001-84";"06.248.349/0001-23";"01.891.441/0001-93";"03.146.349/0001-24"}),"")</f>
        <v>01.891.441/0001-93</v>
      </c>
      <c r="G404" s="385" t="s">
        <v>4703</v>
      </c>
      <c r="H404" s="388" t="s">
        <v>4710</v>
      </c>
      <c r="I404" s="386" t="s">
        <v>1278</v>
      </c>
      <c r="J404" s="386" t="str">
        <f t="array" ref="J404">CONCATENATE(INDEX(I:I,ROW(A404)), " - ", INDEX(E:E,ROW(A404)))</f>
        <v>SP2 - TBG</v>
      </c>
      <c r="K404" s="389" t="s">
        <v>4977</v>
      </c>
      <c r="L404" s="389"/>
      <c r="N404" s="15"/>
    </row>
    <row r="405" spans="1:14" ht="15" customHeight="1" x14ac:dyDescent="0.35">
      <c r="A405" s="384">
        <v>272131</v>
      </c>
      <c r="B405" s="387" t="s">
        <v>4987</v>
      </c>
      <c r="C405" s="385" t="s">
        <v>162</v>
      </c>
      <c r="D405" s="386" t="s">
        <v>119</v>
      </c>
      <c r="E405" s="386" t="str">
        <f t="array" ref="E405">RIGHT(INDEX(D:D,ROW(A405)),3)</f>
        <v>TBG</v>
      </c>
      <c r="F405" s="386" t="str">
        <f t="array" ref="F405">IFERROR(_xlfn.XLOOKUP(Tabela18[[#This Row],[SIGLA]],{"GOM";"NTS";"TAG";"TBG";"TSB"},{"01.717.813/0001-60";"04.992.714/0001-84";"06.248.349/0001-23";"01.891.441/0001-93";"03.146.349/0001-24"}),"")</f>
        <v>01.891.441/0001-93</v>
      </c>
      <c r="G405" s="385" t="s">
        <v>4703</v>
      </c>
      <c r="H405" s="388" t="s">
        <v>4710</v>
      </c>
      <c r="I405" s="386" t="s">
        <v>1278</v>
      </c>
      <c r="J405" s="386" t="str">
        <f t="array" ref="J405">CONCATENATE(INDEX(I:I,ROW(A405)), " - ", INDEX(E:E,ROW(A405)))</f>
        <v>SP2 - TBG</v>
      </c>
      <c r="K405" s="389" t="s">
        <v>4977</v>
      </c>
      <c r="L405" s="389"/>
      <c r="N405" s="15"/>
    </row>
    <row r="406" spans="1:14" ht="15" customHeight="1" x14ac:dyDescent="0.35">
      <c r="A406" s="384">
        <v>272132</v>
      </c>
      <c r="B406" s="387" t="s">
        <v>4988</v>
      </c>
      <c r="C406" s="385" t="s">
        <v>162</v>
      </c>
      <c r="D406" s="386" t="s">
        <v>119</v>
      </c>
      <c r="E406" s="386" t="str">
        <f t="array" ref="E406">RIGHT(INDEX(D:D,ROW(A406)),3)</f>
        <v>TBG</v>
      </c>
      <c r="F406" s="386" t="str">
        <f t="array" ref="F406">IFERROR(_xlfn.XLOOKUP(Tabela18[[#This Row],[SIGLA]],{"GOM";"NTS";"TAG";"TBG";"TSB"},{"01.717.813/0001-60";"04.992.714/0001-84";"06.248.349/0001-23";"01.891.441/0001-93";"03.146.349/0001-24"}),"")</f>
        <v>01.891.441/0001-93</v>
      </c>
      <c r="G406" s="385" t="s">
        <v>4703</v>
      </c>
      <c r="H406" s="388" t="s">
        <v>4710</v>
      </c>
      <c r="I406" s="386" t="s">
        <v>1278</v>
      </c>
      <c r="J406" s="386" t="str">
        <f t="array" ref="J406">CONCATENATE(INDEX(I:I,ROW(A406)), " - ", INDEX(E:E,ROW(A406)))</f>
        <v>SP2 - TBG</v>
      </c>
      <c r="K406" s="389" t="s">
        <v>4977</v>
      </c>
      <c r="L406" s="389"/>
      <c r="N406" s="15"/>
    </row>
    <row r="407" spans="1:14" ht="15" customHeight="1" x14ac:dyDescent="0.35">
      <c r="A407" s="384">
        <v>272133</v>
      </c>
      <c r="B407" s="387" t="s">
        <v>4722</v>
      </c>
      <c r="C407" s="385" t="s">
        <v>162</v>
      </c>
      <c r="D407" s="386" t="s">
        <v>119</v>
      </c>
      <c r="E407" s="386" t="str">
        <f t="array" ref="E407">RIGHT(INDEX(D:D,ROW(A407)),3)</f>
        <v>TBG</v>
      </c>
      <c r="F407" s="386" t="str">
        <f t="array" ref="F407">IFERROR(_xlfn.XLOOKUP(Tabela18[[#This Row],[SIGLA]],{"GOM";"NTS";"TAG";"TBG";"TSB"},{"01.717.813/0001-60";"04.992.714/0001-84";"06.248.349/0001-23";"01.891.441/0001-93";"03.146.349/0001-24"}),"")</f>
        <v>01.891.441/0001-93</v>
      </c>
      <c r="G407" s="385" t="s">
        <v>4703</v>
      </c>
      <c r="H407" s="388" t="s">
        <v>4710</v>
      </c>
      <c r="I407" s="386" t="s">
        <v>1278</v>
      </c>
      <c r="J407" s="386" t="str">
        <f t="array" ref="J407">CONCATENATE(INDEX(I:I,ROW(A407)), " - ", INDEX(E:E,ROW(A407)))</f>
        <v>SP2 - TBG</v>
      </c>
      <c r="K407" s="389" t="s">
        <v>4977</v>
      </c>
      <c r="L407" s="389"/>
      <c r="N407" s="15"/>
    </row>
    <row r="408" spans="1:14" ht="15" customHeight="1" x14ac:dyDescent="0.35">
      <c r="A408" s="384">
        <v>272145</v>
      </c>
      <c r="B408" s="387" t="s">
        <v>4989</v>
      </c>
      <c r="C408" s="385" t="s">
        <v>162</v>
      </c>
      <c r="D408" s="386" t="s">
        <v>119</v>
      </c>
      <c r="E408" s="386" t="str">
        <f t="array" ref="E408">RIGHT(INDEX(D:D,ROW(A408)),3)</f>
        <v>TBG</v>
      </c>
      <c r="F408" s="386" t="str">
        <f t="array" ref="F408">IFERROR(_xlfn.XLOOKUP(Tabela18[[#This Row],[SIGLA]],{"GOM";"NTS";"TAG";"TBG";"TSB"},{"01.717.813/0001-60";"04.992.714/0001-84";"06.248.349/0001-23";"01.891.441/0001-93";"03.146.349/0001-24"}),"")</f>
        <v>01.891.441/0001-93</v>
      </c>
      <c r="G408" s="385" t="s">
        <v>4703</v>
      </c>
      <c r="H408" s="388" t="s">
        <v>4969</v>
      </c>
      <c r="I408" s="386" t="s">
        <v>1283</v>
      </c>
      <c r="J408" s="386" t="str">
        <f t="array" ref="J408">CONCATENATE(INDEX(I:I,ROW(A408)), " - ", INDEX(E:E,ROW(A408)))</f>
        <v>SC2 - TBG</v>
      </c>
      <c r="K408" s="389" t="s">
        <v>4977</v>
      </c>
      <c r="L408" s="389"/>
      <c r="N408" s="15"/>
    </row>
    <row r="409" spans="1:14" ht="15" customHeight="1" x14ac:dyDescent="0.35">
      <c r="A409" s="384">
        <v>272146</v>
      </c>
      <c r="B409" s="387" t="s">
        <v>4990</v>
      </c>
      <c r="C409" s="385" t="s">
        <v>162</v>
      </c>
      <c r="D409" s="386" t="s">
        <v>119</v>
      </c>
      <c r="E409" s="386" t="str">
        <f t="array" ref="E409">RIGHT(INDEX(D:D,ROW(A409)),3)</f>
        <v>TBG</v>
      </c>
      <c r="F409" s="386" t="str">
        <f t="array" ref="F409">IFERROR(_xlfn.XLOOKUP(Tabela18[[#This Row],[SIGLA]],{"GOM";"NTS";"TAG";"TBG";"TSB"},{"01.717.813/0001-60";"04.992.714/0001-84";"06.248.349/0001-23";"01.891.441/0001-93";"03.146.349/0001-24"}),"")</f>
        <v>01.891.441/0001-93</v>
      </c>
      <c r="G409" s="385" t="s">
        <v>4703</v>
      </c>
      <c r="H409" s="388" t="s">
        <v>4975</v>
      </c>
      <c r="I409" s="386" t="s">
        <v>1362</v>
      </c>
      <c r="J409" s="386" t="str">
        <f t="array" ref="J409">CONCATENATE(INDEX(I:I,ROW(A409)), " - ", INDEX(E:E,ROW(A409)))</f>
        <v>RS1 - TBG</v>
      </c>
      <c r="K409" s="389" t="s">
        <v>4977</v>
      </c>
      <c r="L409" s="389"/>
      <c r="N409" s="15"/>
    </row>
    <row r="410" spans="1:14" ht="15" customHeight="1" x14ac:dyDescent="0.35">
      <c r="A410" s="384">
        <v>272147</v>
      </c>
      <c r="B410" s="387" t="s">
        <v>4991</v>
      </c>
      <c r="C410" s="385" t="s">
        <v>162</v>
      </c>
      <c r="D410" s="386" t="s">
        <v>119</v>
      </c>
      <c r="E410" s="386" t="str">
        <f t="array" ref="E410">RIGHT(INDEX(D:D,ROW(A410)),3)</f>
        <v>TBG</v>
      </c>
      <c r="F410" s="386" t="str">
        <f t="array" ref="F410">IFERROR(_xlfn.XLOOKUP(Tabela18[[#This Row],[SIGLA]],{"GOM";"NTS";"TAG";"TBG";"TSB"},{"01.717.813/0001-60";"04.992.714/0001-84";"06.248.349/0001-23";"01.891.441/0001-93";"03.146.349/0001-24"}),"")</f>
        <v>01.891.441/0001-93</v>
      </c>
      <c r="G410" s="385" t="s">
        <v>4703</v>
      </c>
      <c r="H410" s="388" t="s">
        <v>4975</v>
      </c>
      <c r="I410" s="386" t="s">
        <v>1362</v>
      </c>
      <c r="J410" s="386" t="str">
        <f t="array" ref="J410">CONCATENATE(INDEX(I:I,ROW(A410)), " - ", INDEX(E:E,ROW(A410)))</f>
        <v>RS1 - TBG</v>
      </c>
      <c r="K410" s="389" t="s">
        <v>4977</v>
      </c>
      <c r="L410" s="389"/>
      <c r="N410" s="15"/>
    </row>
    <row r="411" spans="1:14" ht="30" customHeight="1" x14ac:dyDescent="0.35">
      <c r="A411" s="384">
        <v>272148</v>
      </c>
      <c r="B411" s="387" t="s">
        <v>4992</v>
      </c>
      <c r="C411" s="385" t="s">
        <v>162</v>
      </c>
      <c r="D411" s="386" t="s">
        <v>119</v>
      </c>
      <c r="E411" s="386" t="str">
        <f t="array" ref="E411">RIGHT(INDEX(D:D,ROW(A411)),3)</f>
        <v>TBG</v>
      </c>
      <c r="F411" s="386" t="str">
        <f t="array" ref="F411">IFERROR(_xlfn.XLOOKUP(Tabela18[[#This Row],[SIGLA]],{"GOM";"NTS";"TAG";"TBG";"TSB"},{"01.717.813/0001-60";"04.992.714/0001-84";"06.248.349/0001-23";"01.891.441/0001-93";"03.146.349/0001-24"}),"")</f>
        <v>01.891.441/0001-93</v>
      </c>
      <c r="G411" s="385" t="s">
        <v>4703</v>
      </c>
      <c r="H411" s="388" t="s">
        <v>4975</v>
      </c>
      <c r="I411" s="386" t="s">
        <v>1362</v>
      </c>
      <c r="J411" s="386" t="str">
        <f t="array" ref="J411">CONCATENATE(INDEX(I:I,ROW(A411)), " - ", INDEX(E:E,ROW(A411)))</f>
        <v>RS1 - TBG</v>
      </c>
      <c r="K411" s="389" t="s">
        <v>4977</v>
      </c>
      <c r="L411" s="389"/>
      <c r="N411" s="15"/>
    </row>
    <row r="412" spans="1:14" ht="15" customHeight="1" x14ac:dyDescent="0.35">
      <c r="A412" s="384">
        <v>272149</v>
      </c>
      <c r="B412" s="387" t="s">
        <v>4993</v>
      </c>
      <c r="C412" s="385" t="s">
        <v>162</v>
      </c>
      <c r="D412" s="386" t="s">
        <v>119</v>
      </c>
      <c r="E412" s="386" t="str">
        <f t="array" ref="E412">RIGHT(INDEX(D:D,ROW(A412)),3)</f>
        <v>TBG</v>
      </c>
      <c r="F412" s="386" t="str">
        <f t="array" ref="F412">IFERROR(_xlfn.XLOOKUP(Tabela18[[#This Row],[SIGLA]],{"GOM";"NTS";"TAG";"TBG";"TSB"},{"01.717.813/0001-60";"04.992.714/0001-84";"06.248.349/0001-23";"01.891.441/0001-93";"03.146.349/0001-24"}),"")</f>
        <v>01.891.441/0001-93</v>
      </c>
      <c r="G412" s="385" t="s">
        <v>4703</v>
      </c>
      <c r="H412" s="388" t="s">
        <v>4975</v>
      </c>
      <c r="I412" s="386" t="s">
        <v>1362</v>
      </c>
      <c r="J412" s="386" t="str">
        <f t="array" ref="J412">CONCATENATE(INDEX(I:I,ROW(A412)), " - ", INDEX(E:E,ROW(A412)))</f>
        <v>RS1 - TBG</v>
      </c>
      <c r="K412" s="389" t="s">
        <v>4977</v>
      </c>
      <c r="L412" s="389"/>
      <c r="N412" s="15"/>
    </row>
    <row r="413" spans="1:14" ht="15" customHeight="1" x14ac:dyDescent="0.35">
      <c r="A413" s="384">
        <v>272153</v>
      </c>
      <c r="B413" s="387" t="s">
        <v>4994</v>
      </c>
      <c r="C413" s="385" t="s">
        <v>162</v>
      </c>
      <c r="D413" s="386" t="s">
        <v>119</v>
      </c>
      <c r="E413" s="386" t="str">
        <f t="array" ref="E413">RIGHT(INDEX(D:D,ROW(A413)),3)</f>
        <v>TBG</v>
      </c>
      <c r="F413" s="386" t="str">
        <f t="array" ref="F413">IFERROR(_xlfn.XLOOKUP(Tabela18[[#This Row],[SIGLA]],{"GOM";"NTS";"TAG";"TBG";"TSB"},{"01.717.813/0001-60";"04.992.714/0001-84";"06.248.349/0001-23";"01.891.441/0001-93";"03.146.349/0001-24"}),"")</f>
        <v>01.891.441/0001-93</v>
      </c>
      <c r="G413" s="385" t="s">
        <v>4703</v>
      </c>
      <c r="H413" s="388" t="s">
        <v>4975</v>
      </c>
      <c r="I413" s="386" t="s">
        <v>1362</v>
      </c>
      <c r="J413" s="386" t="str">
        <f t="array" ref="J413">CONCATENATE(INDEX(I:I,ROW(A413)), " - ", INDEX(E:E,ROW(A413)))</f>
        <v>RS1 - TBG</v>
      </c>
      <c r="K413" s="389" t="s">
        <v>4977</v>
      </c>
      <c r="L413" s="389"/>
      <c r="N413" s="15"/>
    </row>
    <row r="414" spans="1:14" ht="15" customHeight="1" x14ac:dyDescent="0.35">
      <c r="A414" s="384">
        <v>272152</v>
      </c>
      <c r="B414" s="387" t="s">
        <v>4995</v>
      </c>
      <c r="C414" s="385" t="s">
        <v>162</v>
      </c>
      <c r="D414" s="386" t="s">
        <v>119</v>
      </c>
      <c r="E414" s="386" t="str">
        <f t="array" ref="E414">RIGHT(INDEX(D:D,ROW(A414)),3)</f>
        <v>TBG</v>
      </c>
      <c r="F414" s="386" t="str">
        <f t="array" ref="F414">IFERROR(_xlfn.XLOOKUP(Tabela18[[#This Row],[SIGLA]],{"GOM";"NTS";"TAG";"TBG";"TSB"},{"01.717.813/0001-60";"04.992.714/0001-84";"06.248.349/0001-23";"01.891.441/0001-93";"03.146.349/0001-24"}),"")</f>
        <v>01.891.441/0001-93</v>
      </c>
      <c r="G414" s="385" t="s">
        <v>4703</v>
      </c>
      <c r="H414" s="388" t="s">
        <v>4975</v>
      </c>
      <c r="I414" s="386" t="s">
        <v>1362</v>
      </c>
      <c r="J414" s="386" t="str">
        <f t="array" ref="J414">CONCATENATE(INDEX(I:I,ROW(A414)), " - ", INDEX(E:E,ROW(A414)))</f>
        <v>RS1 - TBG</v>
      </c>
      <c r="K414" s="389" t="s">
        <v>4977</v>
      </c>
      <c r="L414" s="389"/>
      <c r="N414" s="15"/>
    </row>
    <row r="415" spans="1:14" ht="15" customHeight="1" x14ac:dyDescent="0.35">
      <c r="A415" s="384">
        <v>272154</v>
      </c>
      <c r="B415" s="387" t="s">
        <v>4996</v>
      </c>
      <c r="C415" s="385" t="s">
        <v>162</v>
      </c>
      <c r="D415" s="386" t="s">
        <v>119</v>
      </c>
      <c r="E415" s="386" t="str">
        <f t="array" ref="E415">RIGHT(INDEX(D:D,ROW(A415)),3)</f>
        <v>TBG</v>
      </c>
      <c r="F415" s="386" t="str">
        <f t="array" ref="F415">IFERROR(_xlfn.XLOOKUP(Tabela18[[#This Row],[SIGLA]],{"GOM";"NTS";"TAG";"TBG";"TSB"},{"01.717.813/0001-60";"04.992.714/0001-84";"06.248.349/0001-23";"01.891.441/0001-93";"03.146.349/0001-24"}),"")</f>
        <v>01.891.441/0001-93</v>
      </c>
      <c r="G415" s="385" t="s">
        <v>4703</v>
      </c>
      <c r="H415" s="388" t="s">
        <v>4969</v>
      </c>
      <c r="I415" s="386" t="s">
        <v>1283</v>
      </c>
      <c r="J415" s="386" t="str">
        <f t="array" ref="J415">CONCATENATE(INDEX(I:I,ROW(A415)), " - ", INDEX(E:E,ROW(A415)))</f>
        <v>SC2 - TBG</v>
      </c>
      <c r="K415" s="389" t="s">
        <v>4977</v>
      </c>
      <c r="L415" s="389"/>
      <c r="N415" s="15"/>
    </row>
    <row r="416" spans="1:14" ht="15" customHeight="1" x14ac:dyDescent="0.35">
      <c r="A416" s="384">
        <v>272155</v>
      </c>
      <c r="B416" s="387" t="s">
        <v>4997</v>
      </c>
      <c r="C416" s="385" t="s">
        <v>162</v>
      </c>
      <c r="D416" s="386" t="s">
        <v>119</v>
      </c>
      <c r="E416" s="386" t="str">
        <f t="array" ref="E416">RIGHT(INDEX(D:D,ROW(A416)),3)</f>
        <v>TBG</v>
      </c>
      <c r="F416" s="386" t="str">
        <f t="array" ref="F416">IFERROR(_xlfn.XLOOKUP(Tabela18[[#This Row],[SIGLA]],{"GOM";"NTS";"TAG";"TBG";"TSB"},{"01.717.813/0001-60";"04.992.714/0001-84";"06.248.349/0001-23";"01.891.441/0001-93";"03.146.349/0001-24"}),"")</f>
        <v>01.891.441/0001-93</v>
      </c>
      <c r="G416" s="385" t="s">
        <v>4703</v>
      </c>
      <c r="H416" s="388" t="s">
        <v>4969</v>
      </c>
      <c r="I416" s="386" t="s">
        <v>1283</v>
      </c>
      <c r="J416" s="386" t="str">
        <f t="array" ref="J416">CONCATENATE(INDEX(I:I,ROW(A416)), " - ", INDEX(E:E,ROW(A416)))</f>
        <v>SC2 - TBG</v>
      </c>
      <c r="K416" s="389" t="s">
        <v>4977</v>
      </c>
      <c r="L416" s="389"/>
      <c r="N416" s="15"/>
    </row>
    <row r="417" spans="1:14" ht="15" customHeight="1" x14ac:dyDescent="0.35">
      <c r="A417" s="384">
        <v>272156</v>
      </c>
      <c r="B417" s="387" t="s">
        <v>4998</v>
      </c>
      <c r="C417" s="385" t="s">
        <v>162</v>
      </c>
      <c r="D417" s="386" t="s">
        <v>119</v>
      </c>
      <c r="E417" s="386" t="str">
        <f t="array" ref="E417">RIGHT(INDEX(D:D,ROW(A417)),3)</f>
        <v>TBG</v>
      </c>
      <c r="F417" s="386" t="str">
        <f t="array" ref="F417">IFERROR(_xlfn.XLOOKUP(Tabela18[[#This Row],[SIGLA]],{"GOM";"NTS";"TAG";"TBG";"TSB"},{"01.717.813/0001-60";"04.992.714/0001-84";"06.248.349/0001-23";"01.891.441/0001-93";"03.146.349/0001-24"}),"")</f>
        <v>01.891.441/0001-93</v>
      </c>
      <c r="G417" s="385" t="s">
        <v>4703</v>
      </c>
      <c r="H417" s="388" t="s">
        <v>4969</v>
      </c>
      <c r="I417" s="386" t="s">
        <v>1283</v>
      </c>
      <c r="J417" s="386" t="str">
        <f t="array" ref="J417">CONCATENATE(INDEX(I:I,ROW(A417)), " - ", INDEX(E:E,ROW(A417)))</f>
        <v>SC2 - TBG</v>
      </c>
      <c r="K417" s="389" t="s">
        <v>4977</v>
      </c>
      <c r="L417" s="389"/>
      <c r="N417" s="15"/>
    </row>
    <row r="418" spans="1:14" ht="15" customHeight="1" x14ac:dyDescent="0.35">
      <c r="A418" s="384">
        <v>272159</v>
      </c>
      <c r="B418" s="387" t="s">
        <v>4999</v>
      </c>
      <c r="C418" s="385" t="s">
        <v>162</v>
      </c>
      <c r="D418" s="386" t="s">
        <v>119</v>
      </c>
      <c r="E418" s="386" t="str">
        <f t="array" ref="E418">RIGHT(INDEX(D:D,ROW(A418)),3)</f>
        <v>TBG</v>
      </c>
      <c r="F418" s="386" t="str">
        <f t="array" ref="F418">IFERROR(_xlfn.XLOOKUP(Tabela18[[#This Row],[SIGLA]],{"GOM";"NTS";"TAG";"TBG";"TSB"},{"01.717.813/0001-60";"04.992.714/0001-84";"06.248.349/0001-23";"01.891.441/0001-93";"03.146.349/0001-24"}),"")</f>
        <v>01.891.441/0001-93</v>
      </c>
      <c r="G418" s="385" t="s">
        <v>4703</v>
      </c>
      <c r="H418" s="388" t="s">
        <v>4969</v>
      </c>
      <c r="I418" s="386" t="s">
        <v>1293</v>
      </c>
      <c r="J418" s="386" t="str">
        <f t="array" ref="J418">CONCATENATE(INDEX(I:I,ROW(A418)), " - ", INDEX(E:E,ROW(A418)))</f>
        <v>SC1 - TBG</v>
      </c>
      <c r="K418" s="389" t="s">
        <v>4977</v>
      </c>
      <c r="L418" s="389"/>
      <c r="N418" s="15"/>
    </row>
    <row r="419" spans="1:14" ht="15" customHeight="1" x14ac:dyDescent="0.35">
      <c r="A419" s="384">
        <v>272160</v>
      </c>
      <c r="B419" s="387" t="s">
        <v>5000</v>
      </c>
      <c r="C419" s="385" t="s">
        <v>162</v>
      </c>
      <c r="D419" s="386" t="s">
        <v>119</v>
      </c>
      <c r="E419" s="386" t="str">
        <f t="array" ref="E419">RIGHT(INDEX(D:D,ROW(A419)),3)</f>
        <v>TBG</v>
      </c>
      <c r="F419" s="386" t="str">
        <f t="array" ref="F419">IFERROR(_xlfn.XLOOKUP(Tabela18[[#This Row],[SIGLA]],{"GOM";"NTS";"TAG";"TBG";"TSB"},{"01.717.813/0001-60";"04.992.714/0001-84";"06.248.349/0001-23";"01.891.441/0001-93";"03.146.349/0001-24"}),"")</f>
        <v>01.891.441/0001-93</v>
      </c>
      <c r="G419" s="385" t="s">
        <v>4703</v>
      </c>
      <c r="H419" s="388" t="s">
        <v>4969</v>
      </c>
      <c r="I419" s="386" t="s">
        <v>1293</v>
      </c>
      <c r="J419" s="386" t="str">
        <f t="array" ref="J419">CONCATENATE(INDEX(I:I,ROW(A419)), " - ", INDEX(E:E,ROW(A419)))</f>
        <v>SC1 - TBG</v>
      </c>
      <c r="K419" s="389" t="s">
        <v>4977</v>
      </c>
      <c r="L419" s="389"/>
      <c r="N419" s="15"/>
    </row>
    <row r="420" spans="1:14" ht="15" customHeight="1" x14ac:dyDescent="0.35">
      <c r="A420" s="384">
        <v>272161</v>
      </c>
      <c r="B420" s="387" t="s">
        <v>5001</v>
      </c>
      <c r="C420" s="385" t="s">
        <v>162</v>
      </c>
      <c r="D420" s="386" t="s">
        <v>119</v>
      </c>
      <c r="E420" s="386" t="str">
        <f t="array" ref="E420">RIGHT(INDEX(D:D,ROW(A420)),3)</f>
        <v>TBG</v>
      </c>
      <c r="F420" s="386" t="str">
        <f t="array" ref="F420">IFERROR(_xlfn.XLOOKUP(Tabela18[[#This Row],[SIGLA]],{"GOM";"NTS";"TAG";"TBG";"TSB"},{"01.717.813/0001-60";"04.992.714/0001-84";"06.248.349/0001-23";"01.891.441/0001-93";"03.146.349/0001-24"}),"")</f>
        <v>01.891.441/0001-93</v>
      </c>
      <c r="G420" s="385" t="s">
        <v>4703</v>
      </c>
      <c r="H420" s="388" t="s">
        <v>4969</v>
      </c>
      <c r="I420" s="386" t="s">
        <v>1293</v>
      </c>
      <c r="J420" s="386" t="str">
        <f t="array" ref="J420">CONCATENATE(INDEX(I:I,ROW(A420)), " - ", INDEX(E:E,ROW(A420)))</f>
        <v>SC1 - TBG</v>
      </c>
      <c r="K420" s="389" t="s">
        <v>4977</v>
      </c>
      <c r="L420" s="389"/>
      <c r="N420" s="15"/>
    </row>
    <row r="421" spans="1:14" ht="15" customHeight="1" x14ac:dyDescent="0.35">
      <c r="A421" s="384">
        <v>272162</v>
      </c>
      <c r="B421" s="387" t="s">
        <v>5002</v>
      </c>
      <c r="C421" s="385" t="s">
        <v>162</v>
      </c>
      <c r="D421" s="386" t="s">
        <v>119</v>
      </c>
      <c r="E421" s="386" t="str">
        <f t="array" ref="E421">RIGHT(INDEX(D:D,ROW(A421)),3)</f>
        <v>TBG</v>
      </c>
      <c r="F421" s="386" t="str">
        <f t="array" ref="F421">IFERROR(_xlfn.XLOOKUP(Tabela18[[#This Row],[SIGLA]],{"GOM";"NTS";"TAG";"TBG";"TSB"},{"01.717.813/0001-60";"04.992.714/0001-84";"06.248.349/0001-23";"01.891.441/0001-93";"03.146.349/0001-24"}),"")</f>
        <v>01.891.441/0001-93</v>
      </c>
      <c r="G421" s="385" t="s">
        <v>4703</v>
      </c>
      <c r="H421" s="388" t="s">
        <v>4969</v>
      </c>
      <c r="I421" s="386" t="s">
        <v>1293</v>
      </c>
      <c r="J421" s="386" t="str">
        <f t="array" ref="J421">CONCATENATE(INDEX(I:I,ROW(A421)), " - ", INDEX(E:E,ROW(A421)))</f>
        <v>SC1 - TBG</v>
      </c>
      <c r="K421" s="389" t="s">
        <v>4977</v>
      </c>
      <c r="L421" s="389"/>
      <c r="N421" s="15"/>
    </row>
    <row r="422" spans="1:14" ht="15" customHeight="1" x14ac:dyDescent="0.35">
      <c r="A422" s="384">
        <v>272163</v>
      </c>
      <c r="B422" s="387" t="s">
        <v>5003</v>
      </c>
      <c r="C422" s="385" t="s">
        <v>162</v>
      </c>
      <c r="D422" s="386" t="s">
        <v>119</v>
      </c>
      <c r="E422" s="386" t="str">
        <f t="array" ref="E422">RIGHT(INDEX(D:D,ROW(A422)),3)</f>
        <v>TBG</v>
      </c>
      <c r="F422" s="386" t="str">
        <f t="array" ref="F422">IFERROR(_xlfn.XLOOKUP(Tabela18[[#This Row],[SIGLA]],{"GOM";"NTS";"TAG";"TBG";"TSB"},{"01.717.813/0001-60";"04.992.714/0001-84";"06.248.349/0001-23";"01.891.441/0001-93";"03.146.349/0001-24"}),"")</f>
        <v>01.891.441/0001-93</v>
      </c>
      <c r="G422" s="385" t="s">
        <v>4703</v>
      </c>
      <c r="H422" s="388" t="s">
        <v>4969</v>
      </c>
      <c r="I422" s="386" t="s">
        <v>1293</v>
      </c>
      <c r="J422" s="386" t="str">
        <f t="array" ref="J422">CONCATENATE(INDEX(I:I,ROW(A422)), " - ", INDEX(E:E,ROW(A422)))</f>
        <v>SC1 - TBG</v>
      </c>
      <c r="K422" s="389" t="s">
        <v>4977</v>
      </c>
      <c r="L422" s="389"/>
      <c r="N422" s="15"/>
    </row>
    <row r="423" spans="1:14" ht="15" customHeight="1" x14ac:dyDescent="0.35">
      <c r="A423" s="384">
        <v>272164</v>
      </c>
      <c r="B423" s="387" t="s">
        <v>5004</v>
      </c>
      <c r="C423" s="385" t="s">
        <v>162</v>
      </c>
      <c r="D423" s="386" t="s">
        <v>119</v>
      </c>
      <c r="E423" s="386" t="str">
        <f t="array" ref="E423">RIGHT(INDEX(D:D,ROW(A423)),3)</f>
        <v>TBG</v>
      </c>
      <c r="F423" s="386" t="str">
        <f t="array" ref="F423">IFERROR(_xlfn.XLOOKUP(Tabela18[[#This Row],[SIGLA]],{"GOM";"NTS";"TAG";"TBG";"TSB"},{"01.717.813/0001-60";"04.992.714/0001-84";"06.248.349/0001-23";"01.891.441/0001-93";"03.146.349/0001-24"}),"")</f>
        <v>01.891.441/0001-93</v>
      </c>
      <c r="G423" s="385" t="s">
        <v>4703</v>
      </c>
      <c r="H423" s="388" t="s">
        <v>4710</v>
      </c>
      <c r="I423" s="386" t="s">
        <v>1823</v>
      </c>
      <c r="J423" s="386" t="str">
        <f t="array" ref="J423">CONCATENATE(INDEX(I:I,ROW(A423)), " - ", INDEX(E:E,ROW(A423)))</f>
        <v>SP3 - TBG</v>
      </c>
      <c r="K423" s="389" t="s">
        <v>4977</v>
      </c>
      <c r="L423" s="389"/>
      <c r="N423" s="15"/>
    </row>
    <row r="424" spans="1:14" ht="15" customHeight="1" x14ac:dyDescent="0.35">
      <c r="A424" s="384">
        <v>272165</v>
      </c>
      <c r="B424" s="387" t="s">
        <v>5005</v>
      </c>
      <c r="C424" s="385" t="s">
        <v>162</v>
      </c>
      <c r="D424" s="386" t="s">
        <v>119</v>
      </c>
      <c r="E424" s="386" t="str">
        <f t="array" ref="E424">RIGHT(INDEX(D:D,ROW(A424)),3)</f>
        <v>TBG</v>
      </c>
      <c r="F424" s="386" t="str">
        <f t="array" ref="F424">IFERROR(_xlfn.XLOOKUP(Tabela18[[#This Row],[SIGLA]],{"GOM";"NTS";"TAG";"TBG";"TSB"},{"01.717.813/0001-60";"04.992.714/0001-84";"06.248.349/0001-23";"01.891.441/0001-93";"03.146.349/0001-24"}),"")</f>
        <v>01.891.441/0001-93</v>
      </c>
      <c r="G424" s="385" t="s">
        <v>4703</v>
      </c>
      <c r="H424" s="388" t="s">
        <v>4710</v>
      </c>
      <c r="I424" s="386" t="s">
        <v>1823</v>
      </c>
      <c r="J424" s="386" t="str">
        <f t="array" ref="J424">CONCATENATE(INDEX(I:I,ROW(A424)), " - ", INDEX(E:E,ROW(A424)))</f>
        <v>SP3 - TBG</v>
      </c>
      <c r="K424" s="389" t="s">
        <v>4977</v>
      </c>
      <c r="L424" s="389"/>
      <c r="N424" s="15"/>
    </row>
    <row r="425" spans="1:14" ht="15" customHeight="1" x14ac:dyDescent="0.35">
      <c r="A425" s="384">
        <v>272166</v>
      </c>
      <c r="B425" s="387" t="s">
        <v>5006</v>
      </c>
      <c r="C425" s="385" t="s">
        <v>162</v>
      </c>
      <c r="D425" s="386" t="s">
        <v>119</v>
      </c>
      <c r="E425" s="386" t="str">
        <f t="array" ref="E425">RIGHT(INDEX(D:D,ROW(A425)),3)</f>
        <v>TBG</v>
      </c>
      <c r="F425" s="386" t="str">
        <f t="array" ref="F425">IFERROR(_xlfn.XLOOKUP(Tabela18[[#This Row],[SIGLA]],{"GOM";"NTS";"TAG";"TBG";"TSB"},{"01.717.813/0001-60";"04.992.714/0001-84";"06.248.349/0001-23";"01.891.441/0001-93";"03.146.349/0001-24"}),"")</f>
        <v>01.891.441/0001-93</v>
      </c>
      <c r="G425" s="385" t="s">
        <v>4703</v>
      </c>
      <c r="H425" s="388" t="s">
        <v>4710</v>
      </c>
      <c r="I425" s="386" t="s">
        <v>1823</v>
      </c>
      <c r="J425" s="386" t="str">
        <f t="array" ref="J425">CONCATENATE(INDEX(I:I,ROW(A425)), " - ", INDEX(E:E,ROW(A425)))</f>
        <v>SP3 - TBG</v>
      </c>
      <c r="K425" s="389" t="s">
        <v>4977</v>
      </c>
      <c r="L425" s="389"/>
      <c r="N425" s="15"/>
    </row>
    <row r="426" spans="1:14" ht="15" customHeight="1" x14ac:dyDescent="0.35">
      <c r="A426" s="384">
        <v>272167</v>
      </c>
      <c r="B426" s="387" t="s">
        <v>5007</v>
      </c>
      <c r="C426" s="385" t="s">
        <v>162</v>
      </c>
      <c r="D426" s="386" t="s">
        <v>119</v>
      </c>
      <c r="E426" s="386" t="str">
        <f t="array" ref="E426">RIGHT(INDEX(D:D,ROW(A426)),3)</f>
        <v>TBG</v>
      </c>
      <c r="F426" s="386" t="str">
        <f t="array" ref="F426">IFERROR(_xlfn.XLOOKUP(Tabela18[[#This Row],[SIGLA]],{"GOM";"NTS";"TAG";"TBG";"TSB"},{"01.717.813/0001-60";"04.992.714/0001-84";"06.248.349/0001-23";"01.891.441/0001-93";"03.146.349/0001-24"}),"")</f>
        <v>01.891.441/0001-93</v>
      </c>
      <c r="G426" s="385" t="s">
        <v>4703</v>
      </c>
      <c r="H426" s="388" t="s">
        <v>4710</v>
      </c>
      <c r="I426" s="386" t="s">
        <v>1823</v>
      </c>
      <c r="J426" s="386" t="str">
        <f t="array" ref="J426">CONCATENATE(INDEX(I:I,ROW(A426)), " - ", INDEX(E:E,ROW(A426)))</f>
        <v>SP3 - TBG</v>
      </c>
      <c r="K426" s="389" t="s">
        <v>4977</v>
      </c>
      <c r="L426" s="389"/>
      <c r="N426" s="15"/>
    </row>
    <row r="427" spans="1:14" ht="15" customHeight="1" x14ac:dyDescent="0.35">
      <c r="A427" s="384">
        <v>272168</v>
      </c>
      <c r="B427" s="387" t="s">
        <v>5008</v>
      </c>
      <c r="C427" s="385" t="s">
        <v>162</v>
      </c>
      <c r="D427" s="386" t="s">
        <v>119</v>
      </c>
      <c r="E427" s="386" t="str">
        <f t="array" ref="E427">RIGHT(INDEX(D:D,ROW(A427)),3)</f>
        <v>TBG</v>
      </c>
      <c r="F427" s="386" t="str">
        <f t="array" ref="F427">IFERROR(_xlfn.XLOOKUP(Tabela18[[#This Row],[SIGLA]],{"GOM";"NTS";"TAG";"TBG";"TSB"},{"01.717.813/0001-60";"04.992.714/0001-84";"06.248.349/0001-23";"01.891.441/0001-93";"03.146.349/0001-24"}),"")</f>
        <v>01.891.441/0001-93</v>
      </c>
      <c r="G427" s="385" t="s">
        <v>4703</v>
      </c>
      <c r="H427" s="388" t="s">
        <v>4710</v>
      </c>
      <c r="I427" s="386" t="s">
        <v>1298</v>
      </c>
      <c r="J427" s="386" t="str">
        <f t="array" ref="J427">CONCATENATE(INDEX(I:I,ROW(A427)), " - ", INDEX(E:E,ROW(A427)))</f>
        <v>SP4 - TBG</v>
      </c>
      <c r="K427" s="389" t="s">
        <v>4977</v>
      </c>
      <c r="L427" s="389"/>
      <c r="N427" s="15"/>
    </row>
    <row r="428" spans="1:14" ht="15" customHeight="1" x14ac:dyDescent="0.35">
      <c r="A428" s="384">
        <v>272169</v>
      </c>
      <c r="B428" s="387" t="s">
        <v>5009</v>
      </c>
      <c r="C428" s="385" t="s">
        <v>162</v>
      </c>
      <c r="D428" s="386" t="s">
        <v>119</v>
      </c>
      <c r="E428" s="386" t="str">
        <f t="array" ref="E428">RIGHT(INDEX(D:D,ROW(A428)),3)</f>
        <v>TBG</v>
      </c>
      <c r="F428" s="386" t="str">
        <f t="array" ref="F428">IFERROR(_xlfn.XLOOKUP(Tabela18[[#This Row],[SIGLA]],{"GOM";"NTS";"TAG";"TBG";"TSB"},{"01.717.813/0001-60";"04.992.714/0001-84";"06.248.349/0001-23";"01.891.441/0001-93";"03.146.349/0001-24"}),"")</f>
        <v>01.891.441/0001-93</v>
      </c>
      <c r="G428" s="385" t="s">
        <v>4703</v>
      </c>
      <c r="H428" s="388" t="s">
        <v>4710</v>
      </c>
      <c r="I428" s="386" t="s">
        <v>1298</v>
      </c>
      <c r="J428" s="386" t="str">
        <f t="array" ref="J428">CONCATENATE(INDEX(I:I,ROW(A428)), " - ", INDEX(E:E,ROW(A428)))</f>
        <v>SP4 - TBG</v>
      </c>
      <c r="K428" s="389" t="s">
        <v>4977</v>
      </c>
      <c r="L428" s="389"/>
      <c r="N428" s="15"/>
    </row>
    <row r="429" spans="1:14" ht="15" customHeight="1" x14ac:dyDescent="0.35">
      <c r="A429" s="384">
        <v>272170</v>
      </c>
      <c r="B429" s="387" t="s">
        <v>5010</v>
      </c>
      <c r="C429" s="385" t="s">
        <v>162</v>
      </c>
      <c r="D429" s="386" t="s">
        <v>119</v>
      </c>
      <c r="E429" s="386" t="str">
        <f t="array" ref="E429">RIGHT(INDEX(D:D,ROW(A429)),3)</f>
        <v>TBG</v>
      </c>
      <c r="F429" s="386" t="str">
        <f t="array" ref="F429">IFERROR(_xlfn.XLOOKUP(Tabela18[[#This Row],[SIGLA]],{"GOM";"NTS";"TAG";"TBG";"TSB"},{"01.717.813/0001-60";"04.992.714/0001-84";"06.248.349/0001-23";"01.891.441/0001-93";"03.146.349/0001-24"}),"")</f>
        <v>01.891.441/0001-93</v>
      </c>
      <c r="G429" s="385" t="s">
        <v>4703</v>
      </c>
      <c r="H429" s="388" t="s">
        <v>4710</v>
      </c>
      <c r="I429" s="386" t="s">
        <v>1298</v>
      </c>
      <c r="J429" s="386" t="str">
        <f t="array" ref="J429">CONCATENATE(INDEX(I:I,ROW(A429)), " - ", INDEX(E:E,ROW(A429)))</f>
        <v>SP4 - TBG</v>
      </c>
      <c r="K429" s="389" t="s">
        <v>4977</v>
      </c>
      <c r="L429" s="389"/>
      <c r="N429" s="15"/>
    </row>
    <row r="430" spans="1:14" ht="15" customHeight="1" x14ac:dyDescent="0.35">
      <c r="A430" s="384">
        <v>272172</v>
      </c>
      <c r="B430" s="387" t="s">
        <v>5011</v>
      </c>
      <c r="C430" s="385" t="s">
        <v>162</v>
      </c>
      <c r="D430" s="386" t="s">
        <v>119</v>
      </c>
      <c r="E430" s="386" t="str">
        <f t="array" ref="E430">RIGHT(INDEX(D:D,ROW(A430)),3)</f>
        <v>TBG</v>
      </c>
      <c r="F430" s="386" t="str">
        <f t="array" ref="F430">IFERROR(_xlfn.XLOOKUP(Tabela18[[#This Row],[SIGLA]],{"GOM";"NTS";"TAG";"TBG";"TSB"},{"01.717.813/0001-60";"04.992.714/0001-84";"06.248.349/0001-23";"01.891.441/0001-93";"03.146.349/0001-24"}),"")</f>
        <v>01.891.441/0001-93</v>
      </c>
      <c r="G430" s="385" t="s">
        <v>4703</v>
      </c>
      <c r="H430" s="388" t="s">
        <v>4974</v>
      </c>
      <c r="I430" s="386" t="s">
        <v>1412</v>
      </c>
      <c r="J430" s="386" t="str">
        <f t="array" ref="J430">CONCATENATE(INDEX(I:I,ROW(A430)), " - ", INDEX(E:E,ROW(A430)))</f>
        <v>PR1 - TBG</v>
      </c>
      <c r="K430" s="389" t="s">
        <v>4977</v>
      </c>
      <c r="L430" s="389"/>
      <c r="N430" s="15"/>
    </row>
    <row r="431" spans="1:14" ht="15" customHeight="1" x14ac:dyDescent="0.35">
      <c r="A431" s="384">
        <v>272173</v>
      </c>
      <c r="B431" s="387" t="s">
        <v>5012</v>
      </c>
      <c r="C431" s="385" t="s">
        <v>162</v>
      </c>
      <c r="D431" s="386" t="s">
        <v>119</v>
      </c>
      <c r="E431" s="386" t="str">
        <f t="array" ref="E431">RIGHT(INDEX(D:D,ROW(A431)),3)</f>
        <v>TBG</v>
      </c>
      <c r="F431" s="386" t="str">
        <f t="array" ref="F431">IFERROR(_xlfn.XLOOKUP(Tabela18[[#This Row],[SIGLA]],{"GOM";"NTS";"TAG";"TBG";"TSB"},{"01.717.813/0001-60";"04.992.714/0001-84";"06.248.349/0001-23";"01.891.441/0001-93";"03.146.349/0001-24"}),"")</f>
        <v>01.891.441/0001-93</v>
      </c>
      <c r="G431" s="385" t="s">
        <v>4703</v>
      </c>
      <c r="H431" s="388" t="s">
        <v>4974</v>
      </c>
      <c r="I431" s="386" t="s">
        <v>1412</v>
      </c>
      <c r="J431" s="386" t="str">
        <f t="array" ref="J431">CONCATENATE(INDEX(I:I,ROW(A431)), " - ", INDEX(E:E,ROW(A431)))</f>
        <v>PR1 - TBG</v>
      </c>
      <c r="K431" s="389" t="s">
        <v>4977</v>
      </c>
      <c r="L431" s="389"/>
      <c r="N431" s="15"/>
    </row>
    <row r="432" spans="1:14" ht="15" customHeight="1" x14ac:dyDescent="0.35">
      <c r="A432" s="384">
        <v>272175</v>
      </c>
      <c r="B432" s="387" t="s">
        <v>5013</v>
      </c>
      <c r="C432" s="385" t="s">
        <v>162</v>
      </c>
      <c r="D432" s="386" t="s">
        <v>119</v>
      </c>
      <c r="E432" s="386" t="str">
        <f t="array" ref="E432">RIGHT(INDEX(D:D,ROW(A432)),3)</f>
        <v>TBG</v>
      </c>
      <c r="F432" s="386" t="str">
        <f t="array" ref="F432">IFERROR(_xlfn.XLOOKUP(Tabela18[[#This Row],[SIGLA]],{"GOM";"NTS";"TAG";"TBG";"TSB"},{"01.717.813/0001-60";"04.992.714/0001-84";"06.248.349/0001-23";"01.891.441/0001-93";"03.146.349/0001-24"}),"")</f>
        <v>01.891.441/0001-93</v>
      </c>
      <c r="G432" s="385" t="s">
        <v>4703</v>
      </c>
      <c r="H432" s="388" t="s">
        <v>4974</v>
      </c>
      <c r="I432" s="386" t="s">
        <v>1412</v>
      </c>
      <c r="J432" s="386" t="str">
        <f t="array" ref="J432">CONCATENATE(INDEX(I:I,ROW(A432)), " - ", INDEX(E:E,ROW(A432)))</f>
        <v>PR1 - TBG</v>
      </c>
      <c r="K432" s="389" t="s">
        <v>4977</v>
      </c>
      <c r="L432" s="389"/>
      <c r="N432" s="15"/>
    </row>
    <row r="433" spans="1:14" ht="15" customHeight="1" x14ac:dyDescent="0.35">
      <c r="A433" s="384">
        <v>272176</v>
      </c>
      <c r="B433" s="387" t="s">
        <v>5014</v>
      </c>
      <c r="C433" s="385" t="s">
        <v>162</v>
      </c>
      <c r="D433" s="386" t="s">
        <v>119</v>
      </c>
      <c r="E433" s="386" t="str">
        <f t="array" ref="E433">RIGHT(INDEX(D:D,ROW(A433)),3)</f>
        <v>TBG</v>
      </c>
      <c r="F433" s="386" t="str">
        <f t="array" ref="F433">IFERROR(_xlfn.XLOOKUP(Tabela18[[#This Row],[SIGLA]],{"GOM";"NTS";"TAG";"TBG";"TSB"},{"01.717.813/0001-60";"04.992.714/0001-84";"06.248.349/0001-23";"01.891.441/0001-93";"03.146.349/0001-24"}),"")</f>
        <v>01.891.441/0001-93</v>
      </c>
      <c r="G433" s="385" t="s">
        <v>4703</v>
      </c>
      <c r="H433" s="388" t="s">
        <v>4974</v>
      </c>
      <c r="I433" s="386" t="s">
        <v>1412</v>
      </c>
      <c r="J433" s="386" t="str">
        <f t="array" ref="J433">CONCATENATE(INDEX(I:I,ROW(A433)), " - ", INDEX(E:E,ROW(A433)))</f>
        <v>PR1 - TBG</v>
      </c>
      <c r="K433" s="389" t="s">
        <v>4977</v>
      </c>
      <c r="L433" s="389"/>
      <c r="N433" s="15"/>
    </row>
    <row r="434" spans="1:14" ht="15" customHeight="1" x14ac:dyDescent="0.35">
      <c r="A434" s="384">
        <v>272177</v>
      </c>
      <c r="B434" s="387" t="s">
        <v>5015</v>
      </c>
      <c r="C434" s="385" t="s">
        <v>162</v>
      </c>
      <c r="D434" s="386" t="s">
        <v>119</v>
      </c>
      <c r="E434" s="386" t="str">
        <f t="array" ref="E434">RIGHT(INDEX(D:D,ROW(A434)),3)</f>
        <v>TBG</v>
      </c>
      <c r="F434" s="386" t="str">
        <f t="array" ref="F434">IFERROR(_xlfn.XLOOKUP(Tabela18[[#This Row],[SIGLA]],{"GOM";"NTS";"TAG";"TBG";"TSB"},{"01.717.813/0001-60";"04.992.714/0001-84";"06.248.349/0001-23";"01.891.441/0001-93";"03.146.349/0001-24"}),"")</f>
        <v>01.891.441/0001-93</v>
      </c>
      <c r="G434" s="385" t="s">
        <v>4703</v>
      </c>
      <c r="H434" s="388" t="s">
        <v>4710</v>
      </c>
      <c r="I434" s="386" t="s">
        <v>1278</v>
      </c>
      <c r="J434" s="386" t="str">
        <f t="array" ref="J434">CONCATENATE(INDEX(I:I,ROW(A434)), " - ", INDEX(E:E,ROW(A434)))</f>
        <v>SP2 - TBG</v>
      </c>
      <c r="K434" s="389" t="s">
        <v>4977</v>
      </c>
      <c r="L434" s="389"/>
      <c r="N434" s="15"/>
    </row>
    <row r="435" spans="1:14" ht="15" customHeight="1" x14ac:dyDescent="0.35">
      <c r="A435" s="384">
        <v>272178</v>
      </c>
      <c r="B435" s="387" t="s">
        <v>5016</v>
      </c>
      <c r="C435" s="385" t="s">
        <v>162</v>
      </c>
      <c r="D435" s="386" t="s">
        <v>119</v>
      </c>
      <c r="E435" s="386" t="str">
        <f t="array" ref="E435">RIGHT(INDEX(D:D,ROW(A435)),3)</f>
        <v>TBG</v>
      </c>
      <c r="F435" s="386" t="str">
        <f t="array" ref="F435">IFERROR(_xlfn.XLOOKUP(Tabela18[[#This Row],[SIGLA]],{"GOM";"NTS";"TAG";"TBG";"TSB"},{"01.717.813/0001-60";"04.992.714/0001-84";"06.248.349/0001-23";"01.891.441/0001-93";"03.146.349/0001-24"}),"")</f>
        <v>01.891.441/0001-93</v>
      </c>
      <c r="G435" s="385" t="s">
        <v>4703</v>
      </c>
      <c r="H435" s="388" t="s">
        <v>4710</v>
      </c>
      <c r="I435" s="386" t="s">
        <v>1278</v>
      </c>
      <c r="J435" s="386" t="str">
        <f t="array" ref="J435">CONCATENATE(INDEX(I:I,ROW(A435)), " - ", INDEX(E:E,ROW(A435)))</f>
        <v>SP2 - TBG</v>
      </c>
      <c r="K435" s="389" t="s">
        <v>4977</v>
      </c>
      <c r="L435" s="389"/>
      <c r="N435" s="15"/>
    </row>
    <row r="436" spans="1:14" ht="15" customHeight="1" x14ac:dyDescent="0.35">
      <c r="A436" s="384">
        <v>272181</v>
      </c>
      <c r="B436" s="387" t="s">
        <v>5017</v>
      </c>
      <c r="C436" s="385" t="s">
        <v>162</v>
      </c>
      <c r="D436" s="386" t="s">
        <v>119</v>
      </c>
      <c r="E436" s="386" t="str">
        <f t="array" ref="E436">RIGHT(INDEX(D:D,ROW(A436)),3)</f>
        <v>TBG</v>
      </c>
      <c r="F436" s="386" t="str">
        <f t="array" ref="F436">IFERROR(_xlfn.XLOOKUP(Tabela18[[#This Row],[SIGLA]],{"GOM";"NTS";"TAG";"TBG";"TSB"},{"01.717.813/0001-60";"04.992.714/0001-84";"06.248.349/0001-23";"01.891.441/0001-93";"03.146.349/0001-24"}),"")</f>
        <v>01.891.441/0001-93</v>
      </c>
      <c r="G436" s="385" t="s">
        <v>4703</v>
      </c>
      <c r="H436" s="388" t="s">
        <v>4710</v>
      </c>
      <c r="I436" s="386" t="s">
        <v>1278</v>
      </c>
      <c r="J436" s="386" t="str">
        <f t="array" ref="J436">CONCATENATE(INDEX(I:I,ROW(A436)), " - ", INDEX(E:E,ROW(A436)))</f>
        <v>SP2 - TBG</v>
      </c>
      <c r="K436" s="389" t="s">
        <v>4977</v>
      </c>
      <c r="L436" s="389"/>
      <c r="N436" s="15"/>
    </row>
    <row r="437" spans="1:14" ht="15" customHeight="1" x14ac:dyDescent="0.35">
      <c r="A437" s="384">
        <v>272153</v>
      </c>
      <c r="B437" s="387" t="s">
        <v>1554</v>
      </c>
      <c r="C437" s="385" t="s">
        <v>162</v>
      </c>
      <c r="D437" s="386" t="s">
        <v>119</v>
      </c>
      <c r="E437" s="386" t="str">
        <f t="array" ref="E437">RIGHT(INDEX(D:D,ROW(A437)),3)</f>
        <v>TBG</v>
      </c>
      <c r="F437" s="386" t="str">
        <f t="array" ref="F437">IFERROR(_xlfn.XLOOKUP(Tabela18[[#This Row],[SIGLA]],{"GOM";"NTS";"TAG";"TBG";"TSB"},{"01.717.813/0001-60";"04.992.714/0001-84";"06.248.349/0001-23";"01.891.441/0001-93";"03.146.349/0001-24"}),"")</f>
        <v>01.891.441/0001-93</v>
      </c>
      <c r="G437" s="385" t="s">
        <v>4703</v>
      </c>
      <c r="H437" s="388" t="s">
        <v>4975</v>
      </c>
      <c r="I437" s="386" t="s">
        <v>1362</v>
      </c>
      <c r="J437" s="386" t="str">
        <f t="array" ref="J437">CONCATENATE(INDEX(I:I,ROW(A437)), " - ", INDEX(E:E,ROW(A437)))</f>
        <v>RS1 - TBG</v>
      </c>
      <c r="K437" s="389" t="s">
        <v>4977</v>
      </c>
      <c r="L437" s="390" t="s">
        <v>5018</v>
      </c>
      <c r="N437" s="15"/>
    </row>
    <row r="438" spans="1:14" ht="15" customHeight="1" x14ac:dyDescent="0.35">
      <c r="A438" s="384">
        <v>760181</v>
      </c>
      <c r="B438" s="387" t="s">
        <v>5019</v>
      </c>
      <c r="C438" s="385" t="s">
        <v>162</v>
      </c>
      <c r="D438" s="386" t="s">
        <v>119</v>
      </c>
      <c r="E438" s="386" t="str">
        <f t="array" ref="E438">RIGHT(INDEX(D:D,ROW(A438)),3)</f>
        <v>TBG</v>
      </c>
      <c r="F438" s="386" t="str">
        <f t="array" ref="F438">IFERROR(_xlfn.XLOOKUP(Tabela18[[#This Row],[SIGLA]],{"GOM";"NTS";"TAG";"TBG";"TSB"},{"01.717.813/0001-60";"04.992.714/0001-84";"06.248.349/0001-23";"01.891.441/0001-93";"03.146.349/0001-24"}),"")</f>
        <v>01.891.441/0001-93</v>
      </c>
      <c r="G438" s="385" t="s">
        <v>4703</v>
      </c>
      <c r="H438" s="388" t="s">
        <v>4710</v>
      </c>
      <c r="I438" s="386" t="s">
        <v>1298</v>
      </c>
      <c r="J438" s="386" t="str">
        <f t="array" ref="J438">CONCATENATE(INDEX(I:I,ROW(A438)), " - ", INDEX(E:E,ROW(A438)))</f>
        <v>SP4 - TBG</v>
      </c>
      <c r="K438" s="389" t="s">
        <v>4977</v>
      </c>
      <c r="L438" s="389"/>
      <c r="N438" s="15"/>
    </row>
    <row r="439" spans="1:14" ht="15" customHeight="1" x14ac:dyDescent="0.35">
      <c r="A439" s="384">
        <v>804004</v>
      </c>
      <c r="B439" s="387" t="s">
        <v>5020</v>
      </c>
      <c r="C439" s="385" t="s">
        <v>162</v>
      </c>
      <c r="D439" s="386" t="s">
        <v>119</v>
      </c>
      <c r="E439" s="386" t="str">
        <f t="array" ref="E439">RIGHT(INDEX(D:D,ROW(A439)),3)</f>
        <v>TBG</v>
      </c>
      <c r="F439" s="386" t="str">
        <f t="array" ref="F439">IFERROR(_xlfn.XLOOKUP(Tabela18[[#This Row],[SIGLA]],{"GOM";"NTS";"TAG";"TBG";"TSB"},{"01.717.813/0001-60";"04.992.714/0001-84";"06.248.349/0001-23";"01.891.441/0001-93";"03.146.349/0001-24"}),"")</f>
        <v>01.891.441/0001-93</v>
      </c>
      <c r="G439" s="385" t="s">
        <v>4703</v>
      </c>
      <c r="H439" s="388" t="s">
        <v>4710</v>
      </c>
      <c r="I439" s="386" t="s">
        <v>1278</v>
      </c>
      <c r="J439" s="386" t="str">
        <f t="array" ref="J439">CONCATENATE(INDEX(I:I,ROW(A439)), " - ", INDEX(E:E,ROW(A439)))</f>
        <v>SP2 - TBG</v>
      </c>
      <c r="K439" s="389" t="s">
        <v>4977</v>
      </c>
      <c r="L439" s="389"/>
      <c r="N439" s="15"/>
    </row>
    <row r="440" spans="1:14" ht="15" customHeight="1" x14ac:dyDescent="0.35">
      <c r="A440" s="384">
        <v>804005</v>
      </c>
      <c r="B440" s="387" t="s">
        <v>5021</v>
      </c>
      <c r="C440" s="385" t="s">
        <v>162</v>
      </c>
      <c r="D440" s="386" t="s">
        <v>119</v>
      </c>
      <c r="E440" s="386" t="str">
        <f t="array" ref="E440">RIGHT(INDEX(D:D,ROW(A440)),3)</f>
        <v>TBG</v>
      </c>
      <c r="F440" s="386" t="str">
        <f t="array" ref="F440">IFERROR(_xlfn.XLOOKUP(Tabela18[[#This Row],[SIGLA]],{"GOM";"NTS";"TAG";"TBG";"TSB"},{"01.717.813/0001-60";"04.992.714/0001-84";"06.248.349/0001-23";"01.891.441/0001-93";"03.146.349/0001-24"}),"")</f>
        <v>01.891.441/0001-93</v>
      </c>
      <c r="G440" s="385" t="s">
        <v>4703</v>
      </c>
      <c r="H440" s="388" t="s">
        <v>4965</v>
      </c>
      <c r="I440" s="386" t="s">
        <v>1285</v>
      </c>
      <c r="J440" s="386" t="str">
        <f t="array" ref="J440">CONCATENATE(INDEX(I:I,ROW(A440)), " - ", INDEX(E:E,ROW(A440)))</f>
        <v>MS1 - TBG</v>
      </c>
      <c r="K440" s="389" t="s">
        <v>4977</v>
      </c>
      <c r="L440" s="389"/>
      <c r="N440" s="15"/>
    </row>
    <row r="441" spans="1:14" ht="15" customHeight="1" x14ac:dyDescent="0.35">
      <c r="A441" s="384">
        <v>3</v>
      </c>
      <c r="B441" s="387" t="s">
        <v>1497</v>
      </c>
      <c r="C441" s="385" t="s">
        <v>162</v>
      </c>
      <c r="D441" s="386" t="s">
        <v>119</v>
      </c>
      <c r="E441" s="386" t="str">
        <f t="array" ref="E441">RIGHT(INDEX(D:D,ROW(A441)),3)</f>
        <v>TBG</v>
      </c>
      <c r="F441" s="386" t="str">
        <f t="array" ref="F441">IFERROR(_xlfn.XLOOKUP(Tabela18[[#This Row],[SIGLA]],{"GOM";"NTS";"TAG";"TBG";"TSB"},{"01.717.813/0001-60";"04.992.714/0001-84";"06.248.349/0001-23";"01.891.441/0001-93";"03.146.349/0001-24"}),"")</f>
        <v>01.891.441/0001-93</v>
      </c>
      <c r="G441" s="385" t="s">
        <v>4703</v>
      </c>
      <c r="H441" s="388" t="s">
        <v>4710</v>
      </c>
      <c r="I441" s="386" t="s">
        <v>4632</v>
      </c>
      <c r="J441" s="386" t="str">
        <f t="array" ref="J441">CONCATENATE(INDEX(I:I,ROW(A441)), " - ", INDEX(E:E,ROW(A441)))</f>
        <v>EMED Gascar - TBG</v>
      </c>
      <c r="K441" s="386"/>
      <c r="L441" s="386" t="s">
        <v>4967</v>
      </c>
      <c r="N441" s="15"/>
    </row>
    <row r="442" spans="1:14" ht="15" customHeight="1" x14ac:dyDescent="0.35">
      <c r="A442" s="384">
        <v>272181</v>
      </c>
      <c r="B442" s="387" t="s">
        <v>1729</v>
      </c>
      <c r="C442" s="385" t="s">
        <v>162</v>
      </c>
      <c r="D442" s="386" t="s">
        <v>119</v>
      </c>
      <c r="E442" s="386" t="str">
        <f t="array" ref="E442">RIGHT(INDEX(D:D,ROW(A442)),3)</f>
        <v>TBG</v>
      </c>
      <c r="F442" s="386" t="str">
        <f t="array" ref="F442">IFERROR(_xlfn.XLOOKUP(Tabela18[[#This Row],[SIGLA]],{"GOM";"NTS";"TAG";"TBG";"TSB"},{"01.717.813/0001-60";"04.992.714/0001-84";"06.248.349/0001-23";"01.891.441/0001-93";"03.146.349/0001-24"}),"")</f>
        <v>01.891.441/0001-93</v>
      </c>
      <c r="G442" s="385" t="s">
        <v>4703</v>
      </c>
      <c r="H442" s="388" t="s">
        <v>4710</v>
      </c>
      <c r="I442" s="386" t="s">
        <v>1278</v>
      </c>
      <c r="J442" s="386" t="str">
        <f t="array" ref="J442">CONCATENATE(INDEX(I:I,ROW(A442)), " - ", INDEX(E:E,ROW(A442)))</f>
        <v>SP2 - TBG</v>
      </c>
      <c r="K442" s="389" t="s">
        <v>4977</v>
      </c>
      <c r="L442" s="389"/>
      <c r="N442" s="15"/>
    </row>
    <row r="443" spans="1:14" ht="15" customHeight="1" x14ac:dyDescent="0.35">
      <c r="A443" s="384">
        <v>303451</v>
      </c>
      <c r="B443" s="383" t="s">
        <v>1320</v>
      </c>
      <c r="C443" s="385" t="s">
        <v>169</v>
      </c>
      <c r="D443" s="386" t="s">
        <v>141</v>
      </c>
      <c r="E443" s="386" t="str">
        <f t="array" ref="E443">RIGHT(INDEX(D:D,ROW(A443)),3)</f>
        <v>TSB</v>
      </c>
      <c r="F443" s="386" t="str">
        <f t="array" ref="F443">IFERROR(_xlfn.XLOOKUP(Tabela18[[#This Row],[SIGLA]],{"GOM";"NTS";"TAG";"TBG";"TSB"},{"01.717.813/0001-60";"04.992.714/0001-84";"06.248.349/0001-23";"01.891.441/0001-93";"03.146.349/0001-24"}),"")</f>
        <v>03.146.349/0001-24</v>
      </c>
      <c r="G443" s="385" t="s">
        <v>4703</v>
      </c>
      <c r="H443" s="386" t="s">
        <v>4975</v>
      </c>
      <c r="I443" s="386" t="s">
        <v>4152</v>
      </c>
      <c r="J443" s="386" t="str">
        <f t="array" ref="J443">CONCATENATE(INDEX(I:I,ROW(A443)), " - ", INDEX(E:E,ROW(A443)))</f>
        <v>Uruguaiana - TSB</v>
      </c>
      <c r="K443" s="386"/>
      <c r="L443" s="386"/>
      <c r="N443" s="15"/>
    </row>
    <row r="444" spans="1:14" ht="15" customHeight="1" x14ac:dyDescent="0.35">
      <c r="A444" s="384">
        <v>303453</v>
      </c>
      <c r="B444" s="387" t="s">
        <v>1554</v>
      </c>
      <c r="C444" s="385" t="s">
        <v>169</v>
      </c>
      <c r="D444" s="386" t="s">
        <v>141</v>
      </c>
      <c r="E444" s="386" t="str">
        <f t="array" ref="E444">RIGHT(INDEX(D:D,ROW(A444)),3)</f>
        <v>TSB</v>
      </c>
      <c r="F444" s="386" t="str">
        <f t="array" ref="F444">IFERROR(_xlfn.XLOOKUP(Tabela18[[#This Row],[SIGLA]],{"GOM";"NTS";"TAG";"TBG";"TSB"},{"01.717.813/0001-60";"04.992.714/0001-84";"06.248.349/0001-23";"01.891.441/0001-93";"03.146.349/0001-24"}),"")</f>
        <v>03.146.349/0001-24</v>
      </c>
      <c r="G444" s="385" t="s">
        <v>4703</v>
      </c>
      <c r="H444" s="391" t="s">
        <v>4975</v>
      </c>
      <c r="I444" s="386" t="s">
        <v>169</v>
      </c>
      <c r="J444" s="386" t="str">
        <f t="array" ref="J444">CONCATENATE(INDEX(I:I,ROW(A444)), " - ", INDEX(E:E,ROW(A444)))</f>
        <v>Entrada - TSB</v>
      </c>
      <c r="K444" s="386">
        <v>2775033</v>
      </c>
      <c r="L444" s="390" t="s">
        <v>5018</v>
      </c>
      <c r="N444" s="15"/>
    </row>
    <row r="445" spans="1:14" ht="15" customHeight="1" x14ac:dyDescent="0.35">
      <c r="A445" s="384">
        <v>303454</v>
      </c>
      <c r="B445" s="383" t="s">
        <v>1556</v>
      </c>
      <c r="C445" s="385" t="s">
        <v>162</v>
      </c>
      <c r="D445" s="386" t="s">
        <v>141</v>
      </c>
      <c r="E445" s="386" t="str">
        <f t="array" ref="E445">RIGHT(INDEX(D:D,ROW(A445)),3)</f>
        <v>TSB</v>
      </c>
      <c r="F445" s="386" t="str">
        <f t="array" ref="F445">IFERROR(_xlfn.XLOOKUP(Tabela18[[#This Row],[SIGLA]],{"GOM";"NTS";"TAG";"TBG";"TSB"},{"01.717.813/0001-60";"04.992.714/0001-84";"06.248.349/0001-23";"01.891.441/0001-93";"03.146.349/0001-24"}),"")</f>
        <v>03.146.349/0001-24</v>
      </c>
      <c r="G445" s="385" t="s">
        <v>4703</v>
      </c>
      <c r="H445" s="386" t="s">
        <v>4975</v>
      </c>
      <c r="I445" s="386" t="s">
        <v>5022</v>
      </c>
      <c r="J445" s="386" t="str">
        <f t="array" ref="J445">CONCATENATE(INDEX(I:I,ROW(A445)), " - ", INDEX(E:E,ROW(A445)))</f>
        <v>Triunfo - TSB</v>
      </c>
      <c r="K445" s="386"/>
      <c r="L445" s="386"/>
      <c r="N445" s="15"/>
    </row>
    <row r="446" spans="1:14" ht="15" customHeight="1" x14ac:dyDescent="0.35">
      <c r="A446" s="384">
        <v>303452</v>
      </c>
      <c r="B446" s="383" t="s">
        <v>1321</v>
      </c>
      <c r="C446" s="385" t="s">
        <v>162</v>
      </c>
      <c r="D446" s="386" t="s">
        <v>141</v>
      </c>
      <c r="E446" s="386" t="str">
        <f t="array" ref="E446">RIGHT(INDEX(D:D,ROW(A446)),3)</f>
        <v>TSB</v>
      </c>
      <c r="F446" s="386" t="str">
        <f t="array" ref="F446">IFERROR(_xlfn.XLOOKUP(Tabela18[[#This Row],[SIGLA]],{"GOM";"NTS";"TAG";"TBG";"TSB"},{"01.717.813/0001-60";"04.992.714/0001-84";"06.248.349/0001-23";"01.891.441/0001-93";"03.146.349/0001-24"}),"")</f>
        <v>03.146.349/0001-24</v>
      </c>
      <c r="G446" s="385" t="s">
        <v>4703</v>
      </c>
      <c r="H446" s="386" t="s">
        <v>4975</v>
      </c>
      <c r="I446" s="386" t="s">
        <v>4152</v>
      </c>
      <c r="J446" s="386" t="str">
        <f t="array" ref="J446">CONCATENATE(INDEX(I:I,ROW(A446)), " - ", INDEX(E:E,ROW(A446)))</f>
        <v>Uruguaiana - TSB</v>
      </c>
      <c r="K446" s="386"/>
      <c r="L446" s="386"/>
      <c r="N446" s="15"/>
    </row>
  </sheetData>
  <conditionalFormatting sqref="B1 F447:F1048576">
    <cfRule type="duplicateValues" dxfId="3" priority="22"/>
    <cfRule type="duplicateValues" dxfId="2" priority="23"/>
  </conditionalFormatting>
  <conditionalFormatting sqref="B1">
    <cfRule type="duplicateValues" dxfId="1" priority="554"/>
  </conditionalFormatting>
  <hyperlinks>
    <hyperlink ref="K159" r:id="rId1" xr:uid="{00000000-0004-0000-0F00-000000000000}"/>
    <hyperlink ref="K168" r:id="rId2" xr:uid="{00000000-0004-0000-0F00-000001000000}"/>
  </hyperlinks>
  <pageMargins left="0.511811024" right="0.511811024" top="0.78740157499999996" bottom="0.78740157499999996" header="0.31496062000000002" footer="0.31496062000000002"/>
  <pageSetup paperSize="9" orientation="portrait"/>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239"/>
  <sheetViews>
    <sheetView topLeftCell="A40" workbookViewId="0"/>
  </sheetViews>
  <sheetFormatPr defaultRowHeight="14.5" x14ac:dyDescent="0.35"/>
  <cols>
    <col min="1" max="1" width="45.1796875" bestFit="1" customWidth="1"/>
    <col min="2" max="2" width="21.54296875" bestFit="1" customWidth="1"/>
    <col min="3" max="3" width="26.54296875" bestFit="1" customWidth="1"/>
    <col min="4" max="4" width="18.81640625" bestFit="1" customWidth="1"/>
    <col min="5" max="5" width="10.54296875" bestFit="1" customWidth="1"/>
  </cols>
  <sheetData>
    <row r="1" spans="1:5" x14ac:dyDescent="0.35">
      <c r="A1" t="s">
        <v>4488</v>
      </c>
      <c r="B1" t="s">
        <v>4489</v>
      </c>
      <c r="C1" t="s">
        <v>5023</v>
      </c>
    </row>
    <row r="2" spans="1:5" x14ac:dyDescent="0.35">
      <c r="A2" s="46" t="s">
        <v>132</v>
      </c>
      <c r="B2" t="s">
        <v>1441</v>
      </c>
      <c r="C2">
        <v>5295</v>
      </c>
      <c r="E2" s="53"/>
    </row>
    <row r="3" spans="1:5" x14ac:dyDescent="0.35">
      <c r="A3" s="46" t="s">
        <v>132</v>
      </c>
      <c r="B3" t="s">
        <v>1381</v>
      </c>
      <c r="C3">
        <v>1670</v>
      </c>
      <c r="E3" s="53"/>
    </row>
    <row r="4" spans="1:5" x14ac:dyDescent="0.35">
      <c r="A4" s="46" t="s">
        <v>132</v>
      </c>
      <c r="B4" t="s">
        <v>1352</v>
      </c>
      <c r="C4">
        <v>300</v>
      </c>
      <c r="E4" s="53"/>
    </row>
    <row r="5" spans="1:5" x14ac:dyDescent="0.35">
      <c r="A5" s="46" t="s">
        <v>132</v>
      </c>
      <c r="B5" t="s">
        <v>4491</v>
      </c>
      <c r="C5">
        <v>2500</v>
      </c>
      <c r="E5" s="53"/>
    </row>
    <row r="6" spans="1:5" x14ac:dyDescent="0.35">
      <c r="A6" s="46" t="s">
        <v>132</v>
      </c>
      <c r="B6" t="s">
        <v>1350</v>
      </c>
      <c r="C6">
        <v>1088</v>
      </c>
      <c r="E6" s="53"/>
    </row>
    <row r="7" spans="1:5" x14ac:dyDescent="0.35">
      <c r="A7" s="46" t="s">
        <v>132</v>
      </c>
      <c r="B7" t="s">
        <v>1348</v>
      </c>
      <c r="C7">
        <v>864</v>
      </c>
      <c r="E7" s="53"/>
    </row>
    <row r="8" spans="1:5" x14ac:dyDescent="0.35">
      <c r="A8" s="46" t="s">
        <v>132</v>
      </c>
      <c r="B8" t="s">
        <v>1513</v>
      </c>
      <c r="C8">
        <v>2213</v>
      </c>
      <c r="E8" s="53"/>
    </row>
    <row r="9" spans="1:5" x14ac:dyDescent="0.35">
      <c r="A9" s="46" t="s">
        <v>132</v>
      </c>
      <c r="B9" t="s">
        <v>1326</v>
      </c>
      <c r="C9">
        <v>7670</v>
      </c>
      <c r="E9" s="53"/>
    </row>
    <row r="10" spans="1:5" x14ac:dyDescent="0.35">
      <c r="A10" s="46" t="s">
        <v>132</v>
      </c>
      <c r="B10" t="s">
        <v>1331</v>
      </c>
      <c r="C10">
        <v>1100</v>
      </c>
      <c r="E10" s="53"/>
    </row>
    <row r="11" spans="1:5" x14ac:dyDescent="0.35">
      <c r="A11" s="46" t="s">
        <v>132</v>
      </c>
      <c r="B11" t="s">
        <v>1313</v>
      </c>
      <c r="C11">
        <v>2970</v>
      </c>
      <c r="E11" s="53"/>
    </row>
    <row r="12" spans="1:5" x14ac:dyDescent="0.35">
      <c r="A12" s="46" t="s">
        <v>132</v>
      </c>
      <c r="B12" t="s">
        <v>1335</v>
      </c>
      <c r="C12">
        <v>320</v>
      </c>
      <c r="E12" s="53"/>
    </row>
    <row r="13" spans="1:5" x14ac:dyDescent="0.35">
      <c r="A13" s="46" t="s">
        <v>132</v>
      </c>
      <c r="B13" t="s">
        <v>1311</v>
      </c>
      <c r="C13">
        <v>12990</v>
      </c>
      <c r="E13" s="53"/>
    </row>
    <row r="14" spans="1:5" x14ac:dyDescent="0.35">
      <c r="A14" s="46" t="s">
        <v>132</v>
      </c>
      <c r="B14" t="s">
        <v>1329</v>
      </c>
      <c r="C14">
        <v>3200</v>
      </c>
      <c r="E14" s="53"/>
    </row>
    <row r="15" spans="1:5" x14ac:dyDescent="0.35">
      <c r="A15" s="46" t="s">
        <v>132</v>
      </c>
      <c r="B15" t="s">
        <v>1338</v>
      </c>
      <c r="C15">
        <v>6400</v>
      </c>
      <c r="E15" s="53"/>
    </row>
    <row r="16" spans="1:5" x14ac:dyDescent="0.35">
      <c r="A16" s="46" t="s">
        <v>132</v>
      </c>
      <c r="B16" t="s">
        <v>1333</v>
      </c>
      <c r="C16">
        <v>2000</v>
      </c>
      <c r="E16" s="53"/>
    </row>
    <row r="17" spans="1:5" x14ac:dyDescent="0.35">
      <c r="A17" s="46" t="s">
        <v>132</v>
      </c>
      <c r="B17" t="s">
        <v>1466</v>
      </c>
      <c r="C17">
        <v>5700</v>
      </c>
      <c r="E17" s="53"/>
    </row>
    <row r="18" spans="1:5" x14ac:dyDescent="0.35">
      <c r="A18" s="46" t="s">
        <v>132</v>
      </c>
      <c r="B18" t="s">
        <v>1469</v>
      </c>
      <c r="C18">
        <v>5328</v>
      </c>
      <c r="E18" s="53"/>
    </row>
    <row r="19" spans="1:5" x14ac:dyDescent="0.35">
      <c r="A19" s="46" t="s">
        <v>132</v>
      </c>
      <c r="B19" t="s">
        <v>4492</v>
      </c>
      <c r="C19">
        <v>500</v>
      </c>
      <c r="E19" s="53"/>
    </row>
    <row r="20" spans="1:5" x14ac:dyDescent="0.35">
      <c r="A20" s="46" t="s">
        <v>132</v>
      </c>
      <c r="B20" t="s">
        <v>4493</v>
      </c>
      <c r="C20">
        <v>20000</v>
      </c>
      <c r="E20" s="53"/>
    </row>
    <row r="21" spans="1:5" x14ac:dyDescent="0.35">
      <c r="A21" s="46" t="s">
        <v>132</v>
      </c>
      <c r="B21" t="s">
        <v>4494</v>
      </c>
      <c r="C21">
        <v>8490</v>
      </c>
      <c r="E21" s="53"/>
    </row>
    <row r="22" spans="1:5" x14ac:dyDescent="0.35">
      <c r="A22" s="46" t="s">
        <v>132</v>
      </c>
      <c r="B22" t="s">
        <v>4495</v>
      </c>
      <c r="C22">
        <v>20000</v>
      </c>
      <c r="E22" s="53"/>
    </row>
    <row r="23" spans="1:5" x14ac:dyDescent="0.35">
      <c r="A23" s="46" t="s">
        <v>132</v>
      </c>
      <c r="B23" t="s">
        <v>4496</v>
      </c>
      <c r="C23">
        <v>2000</v>
      </c>
      <c r="E23" s="53"/>
    </row>
    <row r="24" spans="1:5" x14ac:dyDescent="0.35">
      <c r="A24" s="46" t="s">
        <v>132</v>
      </c>
      <c r="B24" t="s">
        <v>4497</v>
      </c>
      <c r="C24">
        <v>20000</v>
      </c>
      <c r="E24" s="53"/>
    </row>
    <row r="25" spans="1:5" x14ac:dyDescent="0.35">
      <c r="A25" s="46" t="s">
        <v>132</v>
      </c>
      <c r="B25" t="s">
        <v>1807</v>
      </c>
      <c r="C25">
        <v>14000</v>
      </c>
      <c r="E25" s="53"/>
    </row>
    <row r="26" spans="1:5" x14ac:dyDescent="0.35">
      <c r="A26" s="46" t="s">
        <v>132</v>
      </c>
      <c r="B26" t="s">
        <v>4498</v>
      </c>
      <c r="C26">
        <v>3000</v>
      </c>
      <c r="E26" s="53"/>
    </row>
    <row r="27" spans="1:5" x14ac:dyDescent="0.35">
      <c r="A27" s="46" t="s">
        <v>132</v>
      </c>
      <c r="B27" t="s">
        <v>1809</v>
      </c>
      <c r="C27">
        <v>6000</v>
      </c>
      <c r="E27" s="53"/>
    </row>
    <row r="28" spans="1:5" x14ac:dyDescent="0.35">
      <c r="A28" s="46" t="s">
        <v>132</v>
      </c>
      <c r="B28" t="s">
        <v>1810</v>
      </c>
      <c r="C28">
        <v>6000</v>
      </c>
      <c r="E28" s="53"/>
    </row>
    <row r="29" spans="1:5" x14ac:dyDescent="0.35">
      <c r="A29" s="46" t="s">
        <v>132</v>
      </c>
      <c r="B29" t="s">
        <v>4499</v>
      </c>
      <c r="C29">
        <v>4600</v>
      </c>
      <c r="E29" s="53"/>
    </row>
    <row r="30" spans="1:5" x14ac:dyDescent="0.35">
      <c r="A30" s="46" t="s">
        <v>132</v>
      </c>
      <c r="B30" t="s">
        <v>4500</v>
      </c>
      <c r="C30">
        <v>2600</v>
      </c>
      <c r="E30" s="53"/>
    </row>
    <row r="31" spans="1:5" x14ac:dyDescent="0.35">
      <c r="A31" s="46" t="s">
        <v>132</v>
      </c>
      <c r="B31" t="s">
        <v>4501</v>
      </c>
      <c r="C31">
        <v>7000</v>
      </c>
      <c r="E31" s="53"/>
    </row>
    <row r="32" spans="1:5" x14ac:dyDescent="0.35">
      <c r="A32" s="46" t="s">
        <v>132</v>
      </c>
      <c r="B32" t="s">
        <v>1812</v>
      </c>
      <c r="C32">
        <v>7000</v>
      </c>
      <c r="E32" s="53"/>
    </row>
    <row r="33" spans="1:5" x14ac:dyDescent="0.35">
      <c r="A33" s="46" t="s">
        <v>132</v>
      </c>
      <c r="B33" t="s">
        <v>4502</v>
      </c>
      <c r="C33">
        <v>7685</v>
      </c>
      <c r="E33" s="53"/>
    </row>
    <row r="34" spans="1:5" x14ac:dyDescent="0.35">
      <c r="A34" s="79" t="s">
        <v>130</v>
      </c>
      <c r="B34" t="s">
        <v>1435</v>
      </c>
      <c r="C34">
        <v>22300</v>
      </c>
      <c r="E34" s="53"/>
    </row>
    <row r="35" spans="1:5" x14ac:dyDescent="0.35">
      <c r="A35" s="79" t="s">
        <v>130</v>
      </c>
      <c r="B35" t="s">
        <v>4503</v>
      </c>
      <c r="C35">
        <v>12900</v>
      </c>
      <c r="E35" s="53"/>
    </row>
    <row r="36" spans="1:5" x14ac:dyDescent="0.35">
      <c r="A36" s="79" t="s">
        <v>130</v>
      </c>
      <c r="B36" t="s">
        <v>1785</v>
      </c>
      <c r="C36">
        <v>3420</v>
      </c>
      <c r="E36" s="53"/>
    </row>
    <row r="37" spans="1:5" x14ac:dyDescent="0.35">
      <c r="A37" s="79" t="s">
        <v>130</v>
      </c>
      <c r="B37" t="s">
        <v>4504</v>
      </c>
      <c r="C37">
        <v>1000</v>
      </c>
      <c r="E37" s="53"/>
    </row>
    <row r="38" spans="1:5" x14ac:dyDescent="0.35">
      <c r="A38" s="79" t="s">
        <v>130</v>
      </c>
      <c r="B38" t="s">
        <v>4505</v>
      </c>
      <c r="C38">
        <v>5300</v>
      </c>
      <c r="E38" s="53"/>
    </row>
    <row r="39" spans="1:5" x14ac:dyDescent="0.35">
      <c r="A39" s="79" t="s">
        <v>130</v>
      </c>
      <c r="B39" t="s">
        <v>1540</v>
      </c>
      <c r="C39">
        <v>1250</v>
      </c>
      <c r="E39" s="53"/>
    </row>
    <row r="40" spans="1:5" x14ac:dyDescent="0.35">
      <c r="A40" s="79" t="s">
        <v>130</v>
      </c>
      <c r="B40" t="s">
        <v>1437</v>
      </c>
      <c r="C40">
        <v>3140</v>
      </c>
      <c r="E40" s="53"/>
    </row>
    <row r="41" spans="1:5" x14ac:dyDescent="0.35">
      <c r="A41" s="79" t="s">
        <v>130</v>
      </c>
      <c r="B41" t="s">
        <v>1543</v>
      </c>
      <c r="C41">
        <v>8280</v>
      </c>
      <c r="E41" s="53"/>
    </row>
    <row r="42" spans="1:5" x14ac:dyDescent="0.35">
      <c r="A42" s="79" t="s">
        <v>130</v>
      </c>
      <c r="B42" t="s">
        <v>4506</v>
      </c>
      <c r="C42">
        <v>1250</v>
      </c>
      <c r="E42" s="53"/>
    </row>
    <row r="43" spans="1:5" x14ac:dyDescent="0.35">
      <c r="A43" s="79" t="s">
        <v>130</v>
      </c>
      <c r="B43" t="s">
        <v>5024</v>
      </c>
      <c r="C43">
        <v>4660</v>
      </c>
      <c r="E43" s="53"/>
    </row>
    <row r="44" spans="1:5" x14ac:dyDescent="0.35">
      <c r="A44" s="79" t="s">
        <v>130</v>
      </c>
      <c r="B44" t="s">
        <v>5025</v>
      </c>
      <c r="C44">
        <v>4740</v>
      </c>
      <c r="E44" s="53"/>
    </row>
    <row r="45" spans="1:5" x14ac:dyDescent="0.35">
      <c r="A45" s="79" t="s">
        <v>130</v>
      </c>
      <c r="B45" t="s">
        <v>4509</v>
      </c>
      <c r="C45" s="78">
        <v>15600</v>
      </c>
      <c r="D45" s="78"/>
      <c r="E45" s="53"/>
    </row>
    <row r="46" spans="1:5" x14ac:dyDescent="0.35">
      <c r="A46" s="79" t="s">
        <v>130</v>
      </c>
      <c r="B46" t="s">
        <v>4721</v>
      </c>
      <c r="C46">
        <v>5260</v>
      </c>
      <c r="E46" s="53"/>
    </row>
    <row r="47" spans="1:5" x14ac:dyDescent="0.35">
      <c r="A47" s="79" t="s">
        <v>130</v>
      </c>
      <c r="B47" t="s">
        <v>4511</v>
      </c>
      <c r="C47">
        <v>15000</v>
      </c>
      <c r="E47" s="53"/>
    </row>
    <row r="48" spans="1:5" x14ac:dyDescent="0.35">
      <c r="A48" s="79" t="s">
        <v>130</v>
      </c>
      <c r="B48" t="s">
        <v>4512</v>
      </c>
      <c r="C48">
        <v>11875</v>
      </c>
      <c r="E48" s="53"/>
    </row>
    <row r="49" spans="1:5" x14ac:dyDescent="0.35">
      <c r="A49" s="81" t="s">
        <v>119</v>
      </c>
      <c r="B49" s="81" t="s">
        <v>1285</v>
      </c>
      <c r="C49" s="81">
        <v>9990</v>
      </c>
      <c r="D49" s="81"/>
      <c r="E49" s="82"/>
    </row>
    <row r="50" spans="1:5" x14ac:dyDescent="0.35">
      <c r="A50" s="81" t="s">
        <v>119</v>
      </c>
      <c r="B50" s="81" t="s">
        <v>4514</v>
      </c>
      <c r="C50" s="81">
        <v>6448</v>
      </c>
      <c r="D50" s="81"/>
      <c r="E50" s="82"/>
    </row>
    <row r="51" spans="1:5" x14ac:dyDescent="0.35">
      <c r="A51" s="81" t="s">
        <v>119</v>
      </c>
      <c r="B51" s="81" t="s">
        <v>5026</v>
      </c>
      <c r="C51" s="81">
        <v>24812</v>
      </c>
      <c r="D51" s="81"/>
      <c r="E51" s="82"/>
    </row>
    <row r="52" spans="1:5" x14ac:dyDescent="0.35">
      <c r="A52" s="81" t="s">
        <v>119</v>
      </c>
      <c r="B52" s="81" t="s">
        <v>5027</v>
      </c>
      <c r="C52" s="81">
        <v>4213</v>
      </c>
      <c r="D52" s="81"/>
      <c r="E52" s="82"/>
    </row>
    <row r="53" spans="1:5" x14ac:dyDescent="0.35">
      <c r="A53" s="81" t="s">
        <v>119</v>
      </c>
      <c r="B53" s="81" t="s">
        <v>5028</v>
      </c>
      <c r="C53" s="81">
        <v>6823</v>
      </c>
      <c r="D53" s="81"/>
      <c r="E53" s="82"/>
    </row>
    <row r="54" spans="1:5" x14ac:dyDescent="0.35">
      <c r="A54" s="81" t="s">
        <v>119</v>
      </c>
      <c r="B54" s="81" t="s">
        <v>1412</v>
      </c>
      <c r="C54" s="81">
        <v>8333</v>
      </c>
      <c r="D54" s="81"/>
      <c r="E54" s="82"/>
    </row>
    <row r="55" spans="1:5" x14ac:dyDescent="0.35">
      <c r="A55" s="81" t="s">
        <v>119</v>
      </c>
      <c r="B55" s="81" t="s">
        <v>1293</v>
      </c>
      <c r="C55" s="81">
        <v>2923</v>
      </c>
      <c r="D55" s="81"/>
      <c r="E55" s="82"/>
    </row>
    <row r="56" spans="1:5" x14ac:dyDescent="0.35">
      <c r="A56" s="81" t="s">
        <v>119</v>
      </c>
      <c r="B56" s="81" t="s">
        <v>1283</v>
      </c>
      <c r="C56" s="81">
        <v>1553</v>
      </c>
      <c r="D56" s="81"/>
      <c r="E56" s="82"/>
    </row>
    <row r="57" spans="1:5" x14ac:dyDescent="0.35">
      <c r="A57" s="81" t="s">
        <v>119</v>
      </c>
      <c r="B57" s="81" t="s">
        <v>1362</v>
      </c>
      <c r="C57" s="81">
        <v>2758</v>
      </c>
      <c r="D57" s="81"/>
      <c r="E57" s="82"/>
    </row>
    <row r="58" spans="1:5" x14ac:dyDescent="0.35">
      <c r="A58" s="81" t="s">
        <v>119</v>
      </c>
      <c r="B58" s="81" t="s">
        <v>4519</v>
      </c>
      <c r="C58" s="81">
        <v>15000</v>
      </c>
      <c r="D58" s="81"/>
      <c r="E58" s="82"/>
    </row>
    <row r="59" spans="1:5" x14ac:dyDescent="0.35">
      <c r="A59" s="46"/>
    </row>
    <row r="60" spans="1:5" x14ac:dyDescent="0.35">
      <c r="A60" s="46"/>
    </row>
    <row r="61" spans="1:5" x14ac:dyDescent="0.35">
      <c r="A61" s="46"/>
    </row>
    <row r="62" spans="1:5" x14ac:dyDescent="0.35">
      <c r="A62" s="46"/>
    </row>
    <row r="63" spans="1:5" x14ac:dyDescent="0.35">
      <c r="A63" s="46"/>
    </row>
    <row r="64" spans="1:5" x14ac:dyDescent="0.35">
      <c r="A64" s="46"/>
    </row>
    <row r="65" spans="1:1" x14ac:dyDescent="0.35">
      <c r="A65" s="46"/>
    </row>
    <row r="66" spans="1:1" x14ac:dyDescent="0.35">
      <c r="A66" s="46"/>
    </row>
    <row r="67" spans="1:1" x14ac:dyDescent="0.35">
      <c r="A67" s="46"/>
    </row>
    <row r="68" spans="1:1" x14ac:dyDescent="0.35">
      <c r="A68" s="46"/>
    </row>
    <row r="69" spans="1:1" x14ac:dyDescent="0.35">
      <c r="A69" s="46"/>
    </row>
    <row r="70" spans="1:1" x14ac:dyDescent="0.35">
      <c r="A70" s="46"/>
    </row>
    <row r="71" spans="1:1" x14ac:dyDescent="0.35">
      <c r="A71" s="46"/>
    </row>
    <row r="72" spans="1:1" x14ac:dyDescent="0.35">
      <c r="A72" s="46"/>
    </row>
    <row r="73" spans="1:1" x14ac:dyDescent="0.35">
      <c r="A73" s="46"/>
    </row>
    <row r="74" spans="1:1" x14ac:dyDescent="0.35">
      <c r="A74" s="46"/>
    </row>
    <row r="75" spans="1:1" x14ac:dyDescent="0.35">
      <c r="A75" s="46"/>
    </row>
    <row r="76" spans="1:1" x14ac:dyDescent="0.35">
      <c r="A76" s="46"/>
    </row>
    <row r="77" spans="1:1" x14ac:dyDescent="0.35">
      <c r="A77" s="46"/>
    </row>
    <row r="78" spans="1:1" x14ac:dyDescent="0.35">
      <c r="A78" s="46"/>
    </row>
    <row r="79" spans="1:1" x14ac:dyDescent="0.35">
      <c r="A79" s="46"/>
    </row>
    <row r="80" spans="1:1" x14ac:dyDescent="0.35">
      <c r="A80" s="46"/>
    </row>
    <row r="81" spans="1:1" x14ac:dyDescent="0.35">
      <c r="A81" s="46"/>
    </row>
    <row r="82" spans="1:1" x14ac:dyDescent="0.35">
      <c r="A82" s="46"/>
    </row>
    <row r="83" spans="1:1" x14ac:dyDescent="0.35">
      <c r="A83" s="46"/>
    </row>
    <row r="84" spans="1:1" x14ac:dyDescent="0.35">
      <c r="A84" s="46"/>
    </row>
    <row r="85" spans="1:1" x14ac:dyDescent="0.35">
      <c r="A85" s="46"/>
    </row>
    <row r="86" spans="1:1" x14ac:dyDescent="0.35">
      <c r="A86" s="46"/>
    </row>
    <row r="87" spans="1:1" x14ac:dyDescent="0.35">
      <c r="A87" s="46"/>
    </row>
    <row r="88" spans="1:1" x14ac:dyDescent="0.35">
      <c r="A88" s="46"/>
    </row>
    <row r="89" spans="1:1" x14ac:dyDescent="0.35">
      <c r="A89" s="46"/>
    </row>
    <row r="90" spans="1:1" x14ac:dyDescent="0.35">
      <c r="A90" s="46"/>
    </row>
    <row r="91" spans="1:1" x14ac:dyDescent="0.35">
      <c r="A91" s="46"/>
    </row>
    <row r="92" spans="1:1" x14ac:dyDescent="0.35">
      <c r="A92" s="46"/>
    </row>
    <row r="93" spans="1:1" x14ac:dyDescent="0.35">
      <c r="A93" s="46"/>
    </row>
    <row r="94" spans="1:1" x14ac:dyDescent="0.35">
      <c r="A94" s="46"/>
    </row>
    <row r="95" spans="1:1" x14ac:dyDescent="0.35">
      <c r="A95" s="46"/>
    </row>
    <row r="96" spans="1:1" x14ac:dyDescent="0.35">
      <c r="A96" s="46"/>
    </row>
    <row r="97" spans="1:1" x14ac:dyDescent="0.35">
      <c r="A97" s="46"/>
    </row>
    <row r="98" spans="1:1" x14ac:dyDescent="0.35">
      <c r="A98" s="46"/>
    </row>
    <row r="99" spans="1:1" x14ac:dyDescent="0.35">
      <c r="A99" s="46"/>
    </row>
    <row r="100" spans="1:1" x14ac:dyDescent="0.35">
      <c r="A100" s="46"/>
    </row>
    <row r="101" spans="1:1" x14ac:dyDescent="0.35">
      <c r="A101" s="46"/>
    </row>
    <row r="102" spans="1:1" x14ac:dyDescent="0.35">
      <c r="A102" s="46"/>
    </row>
    <row r="103" spans="1:1" x14ac:dyDescent="0.35">
      <c r="A103" s="46"/>
    </row>
    <row r="104" spans="1:1" x14ac:dyDescent="0.35">
      <c r="A104" s="46"/>
    </row>
    <row r="105" spans="1:1" x14ac:dyDescent="0.35">
      <c r="A105" s="46"/>
    </row>
    <row r="106" spans="1:1" x14ac:dyDescent="0.35">
      <c r="A106" s="46"/>
    </row>
    <row r="107" spans="1:1" x14ac:dyDescent="0.35">
      <c r="A107" s="46"/>
    </row>
    <row r="108" spans="1:1" x14ac:dyDescent="0.35">
      <c r="A108" s="46"/>
    </row>
    <row r="109" spans="1:1" x14ac:dyDescent="0.35">
      <c r="A109" s="46"/>
    </row>
    <row r="110" spans="1:1" x14ac:dyDescent="0.35">
      <c r="A110" s="46"/>
    </row>
    <row r="111" spans="1:1" x14ac:dyDescent="0.35">
      <c r="A111" s="46"/>
    </row>
    <row r="112" spans="1:1" x14ac:dyDescent="0.35">
      <c r="A112" s="46"/>
    </row>
    <row r="113" spans="1:1" x14ac:dyDescent="0.35">
      <c r="A113" s="46"/>
    </row>
    <row r="114" spans="1:1" x14ac:dyDescent="0.35">
      <c r="A114" s="46"/>
    </row>
    <row r="115" spans="1:1" x14ac:dyDescent="0.35">
      <c r="A115" s="46"/>
    </row>
    <row r="116" spans="1:1" x14ac:dyDescent="0.35">
      <c r="A116" s="46"/>
    </row>
    <row r="117" spans="1:1" x14ac:dyDescent="0.35">
      <c r="A117" s="46"/>
    </row>
    <row r="118" spans="1:1" x14ac:dyDescent="0.35">
      <c r="A118" s="46"/>
    </row>
    <row r="119" spans="1:1" x14ac:dyDescent="0.35">
      <c r="A119" s="46"/>
    </row>
    <row r="120" spans="1:1" x14ac:dyDescent="0.35">
      <c r="A120" s="46"/>
    </row>
    <row r="121" spans="1:1" x14ac:dyDescent="0.35">
      <c r="A121" s="46"/>
    </row>
    <row r="122" spans="1:1" x14ac:dyDescent="0.35">
      <c r="A122" s="46"/>
    </row>
    <row r="123" spans="1:1" x14ac:dyDescent="0.35">
      <c r="A123" s="46"/>
    </row>
    <row r="124" spans="1:1" x14ac:dyDescent="0.35">
      <c r="A124" s="46"/>
    </row>
    <row r="125" spans="1:1" x14ac:dyDescent="0.35">
      <c r="A125" s="46"/>
    </row>
    <row r="126" spans="1:1" x14ac:dyDescent="0.35">
      <c r="A126" s="46"/>
    </row>
    <row r="127" spans="1:1" x14ac:dyDescent="0.35">
      <c r="A127" s="46"/>
    </row>
    <row r="128" spans="1:1" x14ac:dyDescent="0.35">
      <c r="A128" s="46"/>
    </row>
    <row r="129" spans="1:1" x14ac:dyDescent="0.35">
      <c r="A129" s="46"/>
    </row>
    <row r="130" spans="1:1" x14ac:dyDescent="0.35">
      <c r="A130" s="79"/>
    </row>
    <row r="131" spans="1:1" x14ac:dyDescent="0.35">
      <c r="A131" s="79"/>
    </row>
    <row r="132" spans="1:1" x14ac:dyDescent="0.35">
      <c r="A132" s="79"/>
    </row>
    <row r="133" spans="1:1" x14ac:dyDescent="0.35">
      <c r="A133" s="79"/>
    </row>
    <row r="134" spans="1:1" x14ac:dyDescent="0.35">
      <c r="A134" s="79"/>
    </row>
    <row r="135" spans="1:1" x14ac:dyDescent="0.35">
      <c r="A135" s="79"/>
    </row>
    <row r="136" spans="1:1" x14ac:dyDescent="0.35">
      <c r="A136" s="79"/>
    </row>
    <row r="137" spans="1:1" x14ac:dyDescent="0.35">
      <c r="A137" s="79"/>
    </row>
    <row r="138" spans="1:1" x14ac:dyDescent="0.35">
      <c r="A138" s="79"/>
    </row>
    <row r="139" spans="1:1" x14ac:dyDescent="0.35">
      <c r="A139" s="79"/>
    </row>
    <row r="140" spans="1:1" x14ac:dyDescent="0.35">
      <c r="A140" s="79"/>
    </row>
    <row r="141" spans="1:1" x14ac:dyDescent="0.35">
      <c r="A141" s="79"/>
    </row>
    <row r="142" spans="1:1" x14ac:dyDescent="0.35">
      <c r="A142" s="79"/>
    </row>
    <row r="143" spans="1:1" x14ac:dyDescent="0.35">
      <c r="A143" s="79"/>
    </row>
    <row r="144" spans="1:1" x14ac:dyDescent="0.35">
      <c r="A144" s="79"/>
    </row>
    <row r="145" spans="1:1" x14ac:dyDescent="0.35">
      <c r="A145" s="79"/>
    </row>
    <row r="146" spans="1:1" x14ac:dyDescent="0.35">
      <c r="A146" s="79"/>
    </row>
    <row r="147" spans="1:1" x14ac:dyDescent="0.35">
      <c r="A147" s="79"/>
    </row>
    <row r="148" spans="1:1" x14ac:dyDescent="0.35">
      <c r="A148" s="79"/>
    </row>
    <row r="149" spans="1:1" x14ac:dyDescent="0.35">
      <c r="A149" s="79"/>
    </row>
    <row r="150" spans="1:1" x14ac:dyDescent="0.35">
      <c r="A150" s="79"/>
    </row>
    <row r="151" spans="1:1" x14ac:dyDescent="0.35">
      <c r="A151" s="79"/>
    </row>
    <row r="152" spans="1:1" x14ac:dyDescent="0.35">
      <c r="A152" s="79"/>
    </row>
    <row r="153" spans="1:1" x14ac:dyDescent="0.35">
      <c r="A153" s="79"/>
    </row>
    <row r="154" spans="1:1" x14ac:dyDescent="0.35">
      <c r="A154" s="79"/>
    </row>
    <row r="155" spans="1:1" x14ac:dyDescent="0.35">
      <c r="A155" s="79"/>
    </row>
    <row r="156" spans="1:1" x14ac:dyDescent="0.35">
      <c r="A156" s="79"/>
    </row>
    <row r="157" spans="1:1" x14ac:dyDescent="0.35">
      <c r="A157" s="79"/>
    </row>
    <row r="158" spans="1:1" x14ac:dyDescent="0.35">
      <c r="A158" s="79"/>
    </row>
    <row r="159" spans="1:1" x14ac:dyDescent="0.35">
      <c r="A159" s="79"/>
    </row>
    <row r="160" spans="1:1" x14ac:dyDescent="0.35">
      <c r="A160" s="79"/>
    </row>
    <row r="161" spans="1:3" x14ac:dyDescent="0.35">
      <c r="A161" s="79"/>
    </row>
    <row r="162" spans="1:3" x14ac:dyDescent="0.35">
      <c r="A162" s="79"/>
    </row>
    <row r="163" spans="1:3" x14ac:dyDescent="0.35">
      <c r="A163" s="79"/>
    </row>
    <row r="164" spans="1:3" x14ac:dyDescent="0.35">
      <c r="A164" s="79"/>
    </row>
    <row r="165" spans="1:3" x14ac:dyDescent="0.35">
      <c r="A165" s="79"/>
    </row>
    <row r="166" spans="1:3" x14ac:dyDescent="0.35">
      <c r="A166" s="79"/>
    </row>
    <row r="167" spans="1:3" x14ac:dyDescent="0.35">
      <c r="A167" s="79"/>
    </row>
    <row r="168" spans="1:3" x14ac:dyDescent="0.35">
      <c r="A168" s="79"/>
    </row>
    <row r="169" spans="1:3" x14ac:dyDescent="0.35">
      <c r="A169" s="79"/>
    </row>
    <row r="170" spans="1:3" x14ac:dyDescent="0.35">
      <c r="A170" s="79"/>
    </row>
    <row r="171" spans="1:3" x14ac:dyDescent="0.35">
      <c r="A171" s="79"/>
    </row>
    <row r="172" spans="1:3" x14ac:dyDescent="0.35">
      <c r="A172" s="79"/>
    </row>
    <row r="173" spans="1:3" x14ac:dyDescent="0.35">
      <c r="A173" s="79"/>
    </row>
    <row r="174" spans="1:3" x14ac:dyDescent="0.35">
      <c r="A174" s="79"/>
      <c r="C174" s="78"/>
    </row>
    <row r="175" spans="1:3" x14ac:dyDescent="0.35">
      <c r="A175" s="79"/>
      <c r="C175" s="78"/>
    </row>
    <row r="176" spans="1:3" x14ac:dyDescent="0.35">
      <c r="A176" s="79"/>
      <c r="C176" s="78"/>
    </row>
    <row r="177" spans="1:3" x14ac:dyDescent="0.35">
      <c r="A177" s="79"/>
      <c r="C177" s="78"/>
    </row>
    <row r="178" spans="1:3" x14ac:dyDescent="0.35">
      <c r="A178" s="79"/>
    </row>
    <row r="179" spans="1:3" x14ac:dyDescent="0.35">
      <c r="A179" s="79"/>
    </row>
    <row r="180" spans="1:3" x14ac:dyDescent="0.35">
      <c r="A180" s="79"/>
    </row>
    <row r="181" spans="1:3" x14ac:dyDescent="0.35">
      <c r="A181" s="79"/>
    </row>
    <row r="182" spans="1:3" x14ac:dyDescent="0.35">
      <c r="A182" s="79"/>
    </row>
    <row r="183" spans="1:3" x14ac:dyDescent="0.35">
      <c r="A183" s="79"/>
    </row>
    <row r="184" spans="1:3" x14ac:dyDescent="0.35">
      <c r="A184" s="79"/>
    </row>
    <row r="185" spans="1:3" x14ac:dyDescent="0.35">
      <c r="A185" s="79"/>
    </row>
    <row r="186" spans="1:3" x14ac:dyDescent="0.35">
      <c r="A186" s="79"/>
    </row>
    <row r="187" spans="1:3" x14ac:dyDescent="0.35">
      <c r="A187" s="79"/>
    </row>
    <row r="188" spans="1:3" x14ac:dyDescent="0.35">
      <c r="A188" s="79"/>
    </row>
    <row r="189" spans="1:3" x14ac:dyDescent="0.35">
      <c r="A189" s="79"/>
    </row>
    <row r="190" spans="1:3" x14ac:dyDescent="0.35">
      <c r="A190" s="81"/>
      <c r="B190" s="81"/>
      <c r="C190" s="81"/>
    </row>
    <row r="191" spans="1:3" x14ac:dyDescent="0.35">
      <c r="A191" s="81"/>
      <c r="B191" s="81"/>
      <c r="C191" s="81"/>
    </row>
    <row r="192" spans="1:3" x14ac:dyDescent="0.35">
      <c r="A192" s="81"/>
      <c r="B192" s="81"/>
      <c r="C192" s="81"/>
    </row>
    <row r="193" spans="1:3" x14ac:dyDescent="0.35">
      <c r="A193" s="81"/>
      <c r="B193" s="81"/>
      <c r="C193" s="81"/>
    </row>
    <row r="194" spans="1:3" x14ac:dyDescent="0.35">
      <c r="A194" s="81"/>
      <c r="B194" s="81"/>
      <c r="C194" s="81"/>
    </row>
    <row r="195" spans="1:3" x14ac:dyDescent="0.35">
      <c r="A195" s="81"/>
      <c r="B195" s="81"/>
      <c r="C195" s="81"/>
    </row>
    <row r="196" spans="1:3" x14ac:dyDescent="0.35">
      <c r="A196" s="81"/>
      <c r="B196" s="81"/>
      <c r="C196" s="81"/>
    </row>
    <row r="197" spans="1:3" x14ac:dyDescent="0.35">
      <c r="A197" s="81"/>
      <c r="B197" s="81"/>
      <c r="C197" s="81"/>
    </row>
    <row r="198" spans="1:3" x14ac:dyDescent="0.35">
      <c r="A198" s="81"/>
      <c r="B198" s="81"/>
      <c r="C198" s="81"/>
    </row>
    <row r="199" spans="1:3" x14ac:dyDescent="0.35">
      <c r="A199" s="81"/>
      <c r="B199" s="81"/>
      <c r="C199" s="81"/>
    </row>
    <row r="200" spans="1:3" x14ac:dyDescent="0.35">
      <c r="A200" s="81"/>
      <c r="B200" s="81"/>
      <c r="C200" s="81"/>
    </row>
    <row r="201" spans="1:3" x14ac:dyDescent="0.35">
      <c r="A201" s="81"/>
      <c r="B201" s="81"/>
      <c r="C201" s="81"/>
    </row>
    <row r="202" spans="1:3" x14ac:dyDescent="0.35">
      <c r="A202" s="81"/>
      <c r="B202" s="81"/>
      <c r="C202" s="81"/>
    </row>
    <row r="203" spans="1:3" x14ac:dyDescent="0.35">
      <c r="A203" s="81"/>
      <c r="B203" s="81"/>
      <c r="C203" s="81"/>
    </row>
    <row r="204" spans="1:3" x14ac:dyDescent="0.35">
      <c r="A204" s="81"/>
      <c r="B204" s="81"/>
      <c r="C204" s="81"/>
    </row>
    <row r="205" spans="1:3" x14ac:dyDescent="0.35">
      <c r="A205" s="81"/>
      <c r="B205" s="81"/>
      <c r="C205" s="81"/>
    </row>
    <row r="206" spans="1:3" x14ac:dyDescent="0.35">
      <c r="A206" s="81"/>
      <c r="B206" s="81"/>
      <c r="C206" s="81"/>
    </row>
    <row r="207" spans="1:3" x14ac:dyDescent="0.35">
      <c r="A207" s="81"/>
      <c r="B207" s="81"/>
      <c r="C207" s="81"/>
    </row>
    <row r="208" spans="1:3" x14ac:dyDescent="0.35">
      <c r="A208" s="81"/>
      <c r="B208" s="81"/>
      <c r="C208" s="81"/>
    </row>
    <row r="209" spans="1:3" x14ac:dyDescent="0.35">
      <c r="A209" s="81"/>
      <c r="B209" s="81"/>
      <c r="C209" s="81"/>
    </row>
    <row r="210" spans="1:3" x14ac:dyDescent="0.35">
      <c r="A210" s="81"/>
      <c r="B210" s="81"/>
      <c r="C210" s="81"/>
    </row>
    <row r="211" spans="1:3" x14ac:dyDescent="0.35">
      <c r="A211" s="81"/>
      <c r="B211" s="81"/>
      <c r="C211" s="81"/>
    </row>
    <row r="212" spans="1:3" x14ac:dyDescent="0.35">
      <c r="A212" s="81"/>
      <c r="B212" s="81"/>
      <c r="C212" s="81"/>
    </row>
    <row r="213" spans="1:3" x14ac:dyDescent="0.35">
      <c r="A213" s="81"/>
      <c r="B213" s="81"/>
      <c r="C213" s="81"/>
    </row>
    <row r="214" spans="1:3" x14ac:dyDescent="0.35">
      <c r="A214" s="81"/>
      <c r="B214" s="81"/>
      <c r="C214" s="81"/>
    </row>
    <row r="215" spans="1:3" x14ac:dyDescent="0.35">
      <c r="A215" s="81"/>
      <c r="B215" s="81"/>
      <c r="C215" s="81"/>
    </row>
    <row r="216" spans="1:3" x14ac:dyDescent="0.35">
      <c r="A216" s="81"/>
      <c r="B216" s="81"/>
      <c r="C216" s="81"/>
    </row>
    <row r="217" spans="1:3" x14ac:dyDescent="0.35">
      <c r="A217" s="81"/>
      <c r="B217" s="81"/>
      <c r="C217" s="81"/>
    </row>
    <row r="218" spans="1:3" x14ac:dyDescent="0.35">
      <c r="A218" s="81"/>
      <c r="B218" s="81"/>
      <c r="C218" s="81"/>
    </row>
    <row r="219" spans="1:3" x14ac:dyDescent="0.35">
      <c r="A219" s="81"/>
      <c r="B219" s="81"/>
      <c r="C219" s="81"/>
    </row>
    <row r="220" spans="1:3" x14ac:dyDescent="0.35">
      <c r="A220" s="81"/>
      <c r="B220" s="81"/>
      <c r="C220" s="81"/>
    </row>
    <row r="221" spans="1:3" x14ac:dyDescent="0.35">
      <c r="A221" s="81"/>
      <c r="B221" s="81"/>
      <c r="C221" s="81"/>
    </row>
    <row r="222" spans="1:3" x14ac:dyDescent="0.35">
      <c r="A222" s="81"/>
      <c r="B222" s="81"/>
      <c r="C222" s="81"/>
    </row>
    <row r="223" spans="1:3" x14ac:dyDescent="0.35">
      <c r="A223" s="81"/>
      <c r="B223" s="81"/>
      <c r="C223" s="81"/>
    </row>
    <row r="224" spans="1:3" x14ac:dyDescent="0.35">
      <c r="A224" s="81"/>
      <c r="B224" s="81"/>
      <c r="C224" s="81"/>
    </row>
    <row r="225" spans="1:3" x14ac:dyDescent="0.35">
      <c r="A225" s="81"/>
      <c r="B225" s="81"/>
      <c r="C225" s="81"/>
    </row>
    <row r="226" spans="1:3" x14ac:dyDescent="0.35">
      <c r="A226" s="81"/>
      <c r="B226" s="81"/>
      <c r="C226" s="81"/>
    </row>
    <row r="227" spans="1:3" x14ac:dyDescent="0.35">
      <c r="A227" s="81"/>
      <c r="B227" s="81"/>
      <c r="C227" s="81"/>
    </row>
    <row r="228" spans="1:3" x14ac:dyDescent="0.35">
      <c r="A228" s="81"/>
      <c r="B228" s="81"/>
      <c r="C228" s="81"/>
    </row>
    <row r="229" spans="1:3" x14ac:dyDescent="0.35">
      <c r="A229" s="81"/>
      <c r="B229" s="81"/>
      <c r="C229" s="81"/>
    </row>
    <row r="230" spans="1:3" x14ac:dyDescent="0.35">
      <c r="A230" s="81"/>
      <c r="B230" s="81"/>
      <c r="C230" s="81"/>
    </row>
    <row r="231" spans="1:3" x14ac:dyDescent="0.35">
      <c r="A231" s="81"/>
      <c r="B231" s="81"/>
      <c r="C231" s="81"/>
    </row>
    <row r="232" spans="1:3" x14ac:dyDescent="0.35">
      <c r="A232" s="81"/>
      <c r="B232" s="81"/>
      <c r="C232" s="81"/>
    </row>
    <row r="233" spans="1:3" x14ac:dyDescent="0.35">
      <c r="A233" s="81"/>
      <c r="B233" s="81"/>
      <c r="C233" s="81"/>
    </row>
    <row r="234" spans="1:3" x14ac:dyDescent="0.35">
      <c r="A234" s="81"/>
      <c r="B234" s="81"/>
      <c r="C234" s="81"/>
    </row>
    <row r="235" spans="1:3" x14ac:dyDescent="0.35">
      <c r="A235" s="81"/>
      <c r="B235" s="81"/>
      <c r="C235" s="81"/>
    </row>
    <row r="236" spans="1:3" x14ac:dyDescent="0.35">
      <c r="A236" s="81"/>
      <c r="B236" s="81"/>
      <c r="C236" s="81"/>
    </row>
    <row r="237" spans="1:3" x14ac:dyDescent="0.35">
      <c r="A237" s="81"/>
      <c r="B237" s="81"/>
      <c r="C237" s="81"/>
    </row>
    <row r="238" spans="1:3" x14ac:dyDescent="0.35">
      <c r="A238" s="81"/>
      <c r="B238" s="81"/>
      <c r="C238" s="81"/>
    </row>
    <row r="239" spans="1:3" x14ac:dyDescent="0.35">
      <c r="A239" s="81"/>
      <c r="B239" s="81"/>
      <c r="C239" s="81"/>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A1:Q16"/>
  <sheetViews>
    <sheetView workbookViewId="0">
      <selection activeCell="B12" sqref="B12"/>
    </sheetView>
  </sheetViews>
  <sheetFormatPr defaultColWidth="9.1796875" defaultRowHeight="14.5" x14ac:dyDescent="0.35"/>
  <cols>
    <col min="1" max="1" width="23.7265625" style="281" bestFit="1" customWidth="1"/>
    <col min="2" max="2" width="15.1796875" style="281" bestFit="1" customWidth="1"/>
    <col min="3" max="3" width="47.81640625" style="281" bestFit="1" customWidth="1"/>
    <col min="4" max="4" width="22.54296875" style="281" bestFit="1" customWidth="1"/>
    <col min="5" max="5" width="22.81640625" style="281" bestFit="1" customWidth="1"/>
    <col min="6" max="6" width="15.54296875" style="281" bestFit="1" customWidth="1"/>
    <col min="7" max="7" width="25.7265625" style="281" bestFit="1" customWidth="1"/>
    <col min="8" max="8" width="17.1796875" style="281" bestFit="1" customWidth="1"/>
    <col min="9" max="10" width="38.1796875" style="281" bestFit="1" customWidth="1"/>
    <col min="11" max="11" width="50.1796875" style="281" bestFit="1" customWidth="1"/>
    <col min="12" max="12" width="26.1796875" style="281" bestFit="1" customWidth="1"/>
    <col min="13" max="13" width="22.7265625" style="281" bestFit="1" customWidth="1"/>
    <col min="14" max="14" width="38.1796875" style="281" bestFit="1" customWidth="1"/>
    <col min="15" max="15" width="18.81640625" style="281" bestFit="1" customWidth="1"/>
    <col min="16" max="16" width="32" style="281" bestFit="1" customWidth="1"/>
    <col min="17" max="17" width="16.81640625" style="281" bestFit="1" customWidth="1"/>
    <col min="18" max="47" width="9.1796875" style="281" customWidth="1"/>
    <col min="48" max="16384" width="9.1796875" style="281"/>
  </cols>
  <sheetData>
    <row r="1" spans="1:17" x14ac:dyDescent="0.35">
      <c r="A1" s="337" t="s">
        <v>98</v>
      </c>
      <c r="B1" s="337" t="s">
        <v>99</v>
      </c>
      <c r="C1" s="337" t="s">
        <v>100</v>
      </c>
      <c r="D1" s="337" t="s">
        <v>101</v>
      </c>
      <c r="E1" s="337" t="s">
        <v>102</v>
      </c>
      <c r="F1" s="337" t="s">
        <v>103</v>
      </c>
      <c r="G1" s="337" t="s">
        <v>4554</v>
      </c>
      <c r="H1" s="337" t="s">
        <v>105</v>
      </c>
      <c r="I1" s="337" t="s">
        <v>106</v>
      </c>
      <c r="J1" s="337" t="s">
        <v>107</v>
      </c>
      <c r="K1" s="337" t="s">
        <v>4555</v>
      </c>
      <c r="L1" s="337" t="s">
        <v>4556</v>
      </c>
      <c r="M1" s="337" t="s">
        <v>108</v>
      </c>
      <c r="N1" s="337" t="s">
        <v>109</v>
      </c>
      <c r="O1" s="337" t="s">
        <v>110</v>
      </c>
      <c r="P1" s="353" t="s">
        <v>111</v>
      </c>
    </row>
    <row r="2" spans="1:17" x14ac:dyDescent="0.35">
      <c r="A2" s="354" t="str">
        <f>IFERROR(YEAR(N2)&amp;"."&amp;TEXT(B2,"00000")&amp;"."&amp;VLOOKUP(C2,'Dados (Listas Suspensas)'!$H$3:$I$7,2,FALSE)&amp;"."&amp;VLOOKUP(F2,'Dados (Listas Suspensas)'!$B$3:$C$8,2,FALSE)&amp;"."&amp;VLOOKUP(G2,'Dados (Listas Suspensas)'!$D$3:$E$9,2,FALSE)&amp;"."&amp;VLOOKUP(H2,'Dados (Listas Suspensas)'!$F$3:$G$10,2,FALSE),"")</f>
        <v>1999.00001.01.01.05.01</v>
      </c>
      <c r="B2" s="354">
        <v>1</v>
      </c>
      <c r="C2" s="355" t="s">
        <v>119</v>
      </c>
      <c r="D2" s="355" t="s">
        <v>4611</v>
      </c>
      <c r="E2" s="354" t="s">
        <v>120</v>
      </c>
      <c r="F2" s="355" t="s">
        <v>121</v>
      </c>
      <c r="G2" s="356" t="s">
        <v>122</v>
      </c>
      <c r="H2" s="355" t="s">
        <v>123</v>
      </c>
      <c r="I2" s="485">
        <v>40452</v>
      </c>
      <c r="J2" s="485">
        <v>47756</v>
      </c>
      <c r="K2" s="357">
        <v>5200</v>
      </c>
      <c r="L2" s="354" t="s">
        <v>4973</v>
      </c>
      <c r="M2" s="354" t="s">
        <v>124</v>
      </c>
      <c r="N2" s="485">
        <v>36216</v>
      </c>
      <c r="O2" s="358" t="s">
        <v>125</v>
      </c>
      <c r="P2" s="359" t="s">
        <v>72</v>
      </c>
      <c r="Q2" s="281" t="s">
        <v>5029</v>
      </c>
    </row>
    <row r="3" spans="1:17" x14ac:dyDescent="0.35">
      <c r="A3" s="354" t="str">
        <f>IFERROR(YEAR(N3)&amp;"."&amp;TEXT(B3,"00000")&amp;"."&amp;VLOOKUP(C3,'Dados (Listas Suspensas)'!$H$3:$I$7,2,FALSE)&amp;"."&amp;VLOOKUP(F3,'Dados (Listas Suspensas)'!$B$3:$C$8,2,FALSE)&amp;"."&amp;VLOOKUP(G3,'Dados (Listas Suspensas)'!$D$3:$E$9,2,FALSE)&amp;"."&amp;VLOOKUP(H3,'Dados (Listas Suspensas)'!$F$3:$G$10,2,FALSE),"")</f>
        <v>1999.00002.01.01.05.01</v>
      </c>
      <c r="B3" s="354">
        <v>2</v>
      </c>
      <c r="C3" s="355" t="s">
        <v>119</v>
      </c>
      <c r="D3" s="355" t="s">
        <v>4611</v>
      </c>
      <c r="E3" s="354" t="s">
        <v>120</v>
      </c>
      <c r="F3" s="355" t="s">
        <v>121</v>
      </c>
      <c r="G3" s="356" t="s">
        <v>122</v>
      </c>
      <c r="H3" s="355" t="s">
        <v>123</v>
      </c>
      <c r="I3" s="485">
        <v>37139</v>
      </c>
      <c r="J3" s="485">
        <v>51748</v>
      </c>
      <c r="K3" s="357">
        <v>6000</v>
      </c>
      <c r="L3" s="354" t="s">
        <v>4513</v>
      </c>
      <c r="M3" s="354" t="s">
        <v>124</v>
      </c>
      <c r="N3" s="485">
        <v>36216</v>
      </c>
      <c r="O3" s="358" t="s">
        <v>127</v>
      </c>
      <c r="P3" s="359" t="s">
        <v>53</v>
      </c>
      <c r="Q3" s="293" t="s">
        <v>5030</v>
      </c>
    </row>
    <row r="4" spans="1:17" x14ac:dyDescent="0.35">
      <c r="A4" s="354" t="str">
        <f>IFERROR(YEAR(N4)&amp;"."&amp;TEXT(B4,"00000")&amp;"."&amp;VLOOKUP(C4,'Dados (Listas Suspensas)'!$H$3:$I$7,2,FALSE)&amp;"."&amp;VLOOKUP(F4,'Dados (Listas Suspensas)'!$B$3:$C$8,2,FALSE)&amp;"."&amp;VLOOKUP(G4,'Dados (Listas Suspensas)'!$D$3:$E$9,2,FALSE)&amp;"."&amp;VLOOKUP(H4,'Dados (Listas Suspensas)'!$F$3:$G$10,2,FALSE),"")</f>
        <v>1999.00003.01.01.05.01</v>
      </c>
      <c r="B4" s="354">
        <v>3</v>
      </c>
      <c r="C4" s="355" t="s">
        <v>119</v>
      </c>
      <c r="D4" s="355" t="s">
        <v>4611</v>
      </c>
      <c r="E4" s="354" t="s">
        <v>120</v>
      </c>
      <c r="F4" s="355" t="s">
        <v>121</v>
      </c>
      <c r="G4" s="356" t="s">
        <v>122</v>
      </c>
      <c r="H4" s="355" t="s">
        <v>123</v>
      </c>
      <c r="I4" s="485">
        <v>36216</v>
      </c>
      <c r="J4" s="485">
        <v>43520</v>
      </c>
      <c r="K4" s="357">
        <v>18080</v>
      </c>
      <c r="L4" s="354" t="s">
        <v>4971</v>
      </c>
      <c r="M4" s="354" t="s">
        <v>124</v>
      </c>
      <c r="N4" s="485">
        <v>36216</v>
      </c>
      <c r="O4" s="358" t="s">
        <v>128</v>
      </c>
      <c r="P4" s="359" t="s">
        <v>55</v>
      </c>
      <c r="Q4" s="293" t="s">
        <v>5031</v>
      </c>
    </row>
    <row r="5" spans="1:17" x14ac:dyDescent="0.35">
      <c r="A5" s="354" t="str">
        <f>IFERROR(YEAR(N5)&amp;"."&amp;TEXT(B5,"00000")&amp;"."&amp;VLOOKUP(C5,'Dados (Listas Suspensas)'!$H$3:$I$7,2,FALSE)&amp;"."&amp;VLOOKUP(F5,'Dados (Listas Suspensas)'!$B$3:$C$8,2,FALSE)&amp;"."&amp;VLOOKUP(G5,'Dados (Listas Suspensas)'!$D$3:$E$9,2,FALSE)&amp;"."&amp;VLOOKUP(H5,'Dados (Listas Suspensas)'!$F$3:$G$10,2,FALSE),"")</f>
        <v>1999.00004.01.01.05.01</v>
      </c>
      <c r="B5" s="354">
        <v>4</v>
      </c>
      <c r="C5" s="355" t="s">
        <v>119</v>
      </c>
      <c r="D5" s="355" t="s">
        <v>4611</v>
      </c>
      <c r="E5" s="354" t="s">
        <v>120</v>
      </c>
      <c r="F5" s="355" t="s">
        <v>121</v>
      </c>
      <c r="G5" s="356" t="s">
        <v>122</v>
      </c>
      <c r="H5" s="355" t="s">
        <v>123</v>
      </c>
      <c r="I5" s="485">
        <v>37139</v>
      </c>
      <c r="J5" s="485">
        <v>44443</v>
      </c>
      <c r="K5" s="357">
        <v>6000</v>
      </c>
      <c r="L5" s="354" t="s">
        <v>4972</v>
      </c>
      <c r="M5" s="354" t="s">
        <v>124</v>
      </c>
      <c r="N5" s="485">
        <v>36216</v>
      </c>
      <c r="O5" s="358" t="s">
        <v>129</v>
      </c>
      <c r="P5" s="359" t="s">
        <v>54</v>
      </c>
      <c r="Q5" s="293" t="s">
        <v>5032</v>
      </c>
    </row>
    <row r="6" spans="1:17" x14ac:dyDescent="0.35">
      <c r="A6" s="354" t="str">
        <f>IFERROR(YEAR(N6)&amp;"."&amp;TEXT(B6,"00000")&amp;"."&amp;VLOOKUP(C6,'Dados (Listas Suspensas)'!$H$3:$I$7,2,FALSE)&amp;"."&amp;VLOOKUP(F6,'Dados (Listas Suspensas)'!$B$3:$C$8,2,FALSE)&amp;"."&amp;VLOOKUP(G6,'Dados (Listas Suspensas)'!$D$3:$E$9,2,FALSE)&amp;"."&amp;VLOOKUP(H6,'Dados (Listas Suspensas)'!$F$3:$G$10,2,FALSE),"")</f>
        <v>2007.00001.02.01.05.01</v>
      </c>
      <c r="B6" s="354">
        <v>1</v>
      </c>
      <c r="C6" s="356" t="s">
        <v>130</v>
      </c>
      <c r="D6" s="355" t="s">
        <v>4611</v>
      </c>
      <c r="E6" s="354" t="s">
        <v>120</v>
      </c>
      <c r="F6" s="355" t="s">
        <v>121</v>
      </c>
      <c r="G6" s="356" t="s">
        <v>122</v>
      </c>
      <c r="H6" s="355" t="s">
        <v>123</v>
      </c>
      <c r="I6" s="485">
        <v>39295</v>
      </c>
      <c r="J6" s="485">
        <v>46022</v>
      </c>
      <c r="K6" s="357">
        <v>43800</v>
      </c>
      <c r="L6" s="354" t="s">
        <v>4715</v>
      </c>
      <c r="M6" s="354" t="s">
        <v>124</v>
      </c>
      <c r="N6" s="485">
        <v>39295</v>
      </c>
      <c r="O6" s="358" t="s">
        <v>131</v>
      </c>
      <c r="P6" s="359" t="s">
        <v>49</v>
      </c>
      <c r="Q6" s="293" t="s">
        <v>5033</v>
      </c>
    </row>
    <row r="7" spans="1:17" x14ac:dyDescent="0.35">
      <c r="A7" s="354" t="str">
        <f>IFERROR(YEAR(N7)&amp;"."&amp;TEXT(B7,"00000")&amp;"."&amp;VLOOKUP(C7,'Dados (Listas Suspensas)'!$H$3:$I$7,2,FALSE)&amp;"."&amp;VLOOKUP(F7,'Dados (Listas Suspensas)'!$B$3:$C$8,2,FALSE)&amp;"."&amp;VLOOKUP(G7,'Dados (Listas Suspensas)'!$D$3:$E$9,2,FALSE)&amp;"."&amp;VLOOKUP(H7,'Dados (Listas Suspensas)'!$F$3:$G$10,2,FALSE),"")</f>
        <v>2007.00002.03.01.05.01</v>
      </c>
      <c r="B7" s="354">
        <v>2</v>
      </c>
      <c r="C7" s="355" t="s">
        <v>132</v>
      </c>
      <c r="D7" s="355" t="s">
        <v>4611</v>
      </c>
      <c r="E7" s="354" t="s">
        <v>120</v>
      </c>
      <c r="F7" s="355" t="s">
        <v>121</v>
      </c>
      <c r="G7" s="356" t="s">
        <v>122</v>
      </c>
      <c r="H7" s="355" t="s">
        <v>123</v>
      </c>
      <c r="I7" s="485">
        <v>39295</v>
      </c>
      <c r="J7" s="485">
        <v>46012</v>
      </c>
      <c r="K7" s="357">
        <v>21500</v>
      </c>
      <c r="L7" s="361" t="s">
        <v>4809</v>
      </c>
      <c r="M7" s="354" t="s">
        <v>124</v>
      </c>
      <c r="N7" s="485">
        <v>39295</v>
      </c>
      <c r="O7" s="358" t="s">
        <v>133</v>
      </c>
      <c r="P7" s="359" t="s">
        <v>51</v>
      </c>
      <c r="Q7" s="293" t="s">
        <v>5034</v>
      </c>
    </row>
    <row r="8" spans="1:17" x14ac:dyDescent="0.35">
      <c r="A8" s="354" t="str">
        <f>IFERROR(YEAR(N8)&amp;"."&amp;TEXT(B8,"00000")&amp;"."&amp;VLOOKUP(C8,'Dados (Listas Suspensas)'!$H$3:$I$7,2,FALSE)&amp;"."&amp;VLOOKUP(F8,'Dados (Listas Suspensas)'!$B$3:$C$8,2,FALSE)&amp;"."&amp;VLOOKUP(G8,'Dados (Listas Suspensas)'!$D$3:$E$9,2,FALSE)&amp;"."&amp;VLOOKUP(H8,'Dados (Listas Suspensas)'!$F$3:$G$10,2,FALSE),"")</f>
        <v>2008.00001.03.01.05.01</v>
      </c>
      <c r="B8" s="354">
        <v>1</v>
      </c>
      <c r="C8" s="355" t="s">
        <v>132</v>
      </c>
      <c r="D8" s="355" t="s">
        <v>4611</v>
      </c>
      <c r="E8" s="354" t="s">
        <v>120</v>
      </c>
      <c r="F8" s="355" t="s">
        <v>121</v>
      </c>
      <c r="G8" s="356" t="s">
        <v>122</v>
      </c>
      <c r="H8" s="355" t="s">
        <v>123</v>
      </c>
      <c r="I8" s="485">
        <v>39762</v>
      </c>
      <c r="J8" s="485">
        <v>48892</v>
      </c>
      <c r="K8" s="357">
        <v>10300</v>
      </c>
      <c r="L8" s="360" t="s">
        <v>4807</v>
      </c>
      <c r="M8" s="354" t="s">
        <v>124</v>
      </c>
      <c r="N8" s="485">
        <v>39762</v>
      </c>
      <c r="O8" s="358" t="s">
        <v>134</v>
      </c>
      <c r="P8" s="359" t="s">
        <v>46</v>
      </c>
      <c r="Q8" s="293" t="s">
        <v>5035</v>
      </c>
    </row>
    <row r="9" spans="1:17" x14ac:dyDescent="0.35">
      <c r="A9" s="354" t="str">
        <f>IFERROR(YEAR(N9)&amp;"."&amp;TEXT(B9,"00000")&amp;"."&amp;VLOOKUP(C9,'Dados (Listas Suspensas)'!$H$3:$I$7,2,FALSE)&amp;"."&amp;VLOOKUP(F9,'Dados (Listas Suspensas)'!$B$3:$C$8,2,FALSE)&amp;"."&amp;VLOOKUP(G9,'Dados (Listas Suspensas)'!$D$3:$E$9,2,FALSE)&amp;"."&amp;VLOOKUP(H9,'Dados (Listas Suspensas)'!$F$3:$G$10,2,FALSE),"")</f>
        <v>2008.00001.03.01.05.01</v>
      </c>
      <c r="B9" s="354">
        <v>1</v>
      </c>
      <c r="C9" s="355" t="s">
        <v>132</v>
      </c>
      <c r="D9" s="355" t="s">
        <v>4611</v>
      </c>
      <c r="E9" s="354" t="s">
        <v>120</v>
      </c>
      <c r="F9" s="355" t="s">
        <v>121</v>
      </c>
      <c r="G9" s="356" t="s">
        <v>122</v>
      </c>
      <c r="H9" s="355" t="s">
        <v>123</v>
      </c>
      <c r="I9" s="485">
        <v>39762</v>
      </c>
      <c r="J9" s="485">
        <v>48892</v>
      </c>
      <c r="K9" s="357">
        <v>20000</v>
      </c>
      <c r="L9" s="360" t="s">
        <v>4808</v>
      </c>
      <c r="M9" s="361" t="s">
        <v>124</v>
      </c>
      <c r="N9" s="485">
        <v>39762</v>
      </c>
      <c r="O9" s="358" t="s">
        <v>134</v>
      </c>
      <c r="P9" s="359" t="s">
        <v>46</v>
      </c>
      <c r="Q9" s="281" t="s">
        <v>5036</v>
      </c>
    </row>
    <row r="10" spans="1:17" x14ac:dyDescent="0.35">
      <c r="A10" s="354" t="str">
        <f>IFERROR(YEAR(N10)&amp;"."&amp;TEXT(B10,"00000")&amp;"."&amp;VLOOKUP(C10,'Dados (Listas Suspensas)'!$H$3:$I$7,2,FALSE)&amp;"."&amp;VLOOKUP(F10,'Dados (Listas Suspensas)'!$B$3:$C$8,2,FALSE)&amp;"."&amp;VLOOKUP(G10,'Dados (Listas Suspensas)'!$D$3:$E$9,2,FALSE)&amp;"."&amp;VLOOKUP(H10,'Dados (Listas Suspensas)'!$F$3:$G$10,2,FALSE),"")</f>
        <v>2009.00001.02.01.05.01</v>
      </c>
      <c r="B10" s="354">
        <v>1</v>
      </c>
      <c r="C10" s="356" t="s">
        <v>130</v>
      </c>
      <c r="D10" s="355" t="s">
        <v>4611</v>
      </c>
      <c r="E10" s="354" t="s">
        <v>120</v>
      </c>
      <c r="F10" s="355" t="s">
        <v>121</v>
      </c>
      <c r="G10" s="356" t="s">
        <v>122</v>
      </c>
      <c r="H10" s="355" t="s">
        <v>123</v>
      </c>
      <c r="I10" s="485">
        <v>44176</v>
      </c>
      <c r="J10" s="485">
        <v>47798</v>
      </c>
      <c r="K10" s="357">
        <v>40000</v>
      </c>
      <c r="L10" s="354" t="s">
        <v>4717</v>
      </c>
      <c r="M10" s="354" t="s">
        <v>124</v>
      </c>
      <c r="N10" s="485">
        <v>40148</v>
      </c>
      <c r="O10" s="358" t="s">
        <v>135</v>
      </c>
      <c r="P10" s="359" t="s">
        <v>45</v>
      </c>
      <c r="Q10" s="281" t="s">
        <v>5036</v>
      </c>
    </row>
    <row r="11" spans="1:17" x14ac:dyDescent="0.35">
      <c r="A11" s="354" t="str">
        <f>IFERROR(YEAR(N11)&amp;"."&amp;TEXT(B11,"00000")&amp;"."&amp;VLOOKUP(C11,'Dados (Listas Suspensas)'!$H$3:$I$7,2,FALSE)&amp;"."&amp;VLOOKUP(F11,'Dados (Listas Suspensas)'!$B$3:$C$8,2,FALSE)&amp;"."&amp;VLOOKUP(G11,'Dados (Listas Suspensas)'!$D$3:$E$9,2,FALSE)&amp;"."&amp;VLOOKUP(H11,'Dados (Listas Suspensas)'!$F$3:$G$10,2,FALSE),"")</f>
        <v>2009.00002.02.01.05.01</v>
      </c>
      <c r="B11" s="354">
        <v>2</v>
      </c>
      <c r="C11" s="356" t="s">
        <v>130</v>
      </c>
      <c r="D11" s="355" t="s">
        <v>4611</v>
      </c>
      <c r="E11" s="354" t="s">
        <v>120</v>
      </c>
      <c r="F11" s="355" t="s">
        <v>121</v>
      </c>
      <c r="G11" s="356" t="s">
        <v>122</v>
      </c>
      <c r="H11" s="355" t="s">
        <v>123</v>
      </c>
      <c r="I11" s="485">
        <v>40148</v>
      </c>
      <c r="J11" s="485">
        <v>48134</v>
      </c>
      <c r="K11" s="357">
        <v>49400</v>
      </c>
      <c r="L11" s="354" t="s">
        <v>4714</v>
      </c>
      <c r="M11" s="354" t="s">
        <v>124</v>
      </c>
      <c r="N11" s="485">
        <v>40148</v>
      </c>
      <c r="O11" s="358" t="s">
        <v>136</v>
      </c>
      <c r="P11" s="359" t="s">
        <v>40</v>
      </c>
      <c r="Q11" s="293" t="s">
        <v>5037</v>
      </c>
    </row>
    <row r="12" spans="1:17" x14ac:dyDescent="0.35">
      <c r="A12" s="354" t="str">
        <f>IFERROR(YEAR(N12)&amp;"."&amp;TEXT(B12,"00000")&amp;"."&amp;VLOOKUP(C12,'Dados (Listas Suspensas)'!$H$3:$I$7,2,FALSE)&amp;"."&amp;VLOOKUP(F12,'Dados (Listas Suspensas)'!$B$3:$C$8,2,FALSE)&amp;"."&amp;VLOOKUP(G12,'Dados (Listas Suspensas)'!$D$3:$E$9,2,FALSE)&amp;"."&amp;VLOOKUP(H12,'Dados (Listas Suspensas)'!$F$3:$G$10,2,FALSE),"")</f>
        <v>2009.00003.02.01.05.01</v>
      </c>
      <c r="B12" s="362">
        <v>3</v>
      </c>
      <c r="C12" s="364" t="s">
        <v>130</v>
      </c>
      <c r="D12" s="363" t="s">
        <v>4611</v>
      </c>
      <c r="E12" s="362" t="s">
        <v>120</v>
      </c>
      <c r="F12" s="363" t="s">
        <v>121</v>
      </c>
      <c r="G12" s="364" t="s">
        <v>122</v>
      </c>
      <c r="H12" s="363" t="s">
        <v>123</v>
      </c>
      <c r="I12" s="486">
        <v>40193</v>
      </c>
      <c r="J12" s="486">
        <v>47497</v>
      </c>
      <c r="K12" s="365">
        <v>5000</v>
      </c>
      <c r="L12" s="362" t="s">
        <v>4716</v>
      </c>
      <c r="M12" s="362" t="s">
        <v>124</v>
      </c>
      <c r="N12" s="486">
        <v>40148</v>
      </c>
      <c r="O12" s="366" t="s">
        <v>137</v>
      </c>
      <c r="P12" s="367" t="s">
        <v>43</v>
      </c>
      <c r="Q12" s="281" t="s">
        <v>5038</v>
      </c>
    </row>
    <row r="13" spans="1:17" x14ac:dyDescent="0.35">
      <c r="A13" s="354" t="str">
        <f>IFERROR(YEAR(N13)&amp;"."&amp;TEXT(B13,"00000")&amp;"."&amp;VLOOKUP(C13,'Dados (Listas Suspensas)'!$H$3:$I$7,2,FALSE)&amp;"."&amp;VLOOKUP(F13,'Dados (Listas Suspensas)'!$B$3:$C$8,2,FALSE)&amp;"."&amp;VLOOKUP(G13,'Dados (Listas Suspensas)'!$D$3:$E$9,2,FALSE)&amp;"."&amp;VLOOKUP(H13,'Dados (Listas Suspensas)'!$F$3:$G$10,2,FALSE),"")</f>
        <v>2010.00001.03.01.05.01</v>
      </c>
      <c r="B13" s="282">
        <v>1</v>
      </c>
      <c r="C13" s="281" t="s">
        <v>132</v>
      </c>
      <c r="D13" s="281" t="s">
        <v>4611</v>
      </c>
      <c r="E13" s="282" t="s">
        <v>120</v>
      </c>
      <c r="F13" s="281" t="s">
        <v>121</v>
      </c>
      <c r="G13" s="283" t="s">
        <v>122</v>
      </c>
      <c r="H13" s="281" t="s">
        <v>123</v>
      </c>
      <c r="I13" s="486">
        <v>40513</v>
      </c>
      <c r="J13" s="478">
        <v>47818</v>
      </c>
      <c r="K13" s="365">
        <v>6690</v>
      </c>
      <c r="L13" s="282" t="s">
        <v>4444</v>
      </c>
      <c r="M13" s="282" t="s">
        <v>124</v>
      </c>
      <c r="N13" s="486">
        <v>40513</v>
      </c>
      <c r="O13" s="366" t="s">
        <v>138</v>
      </c>
      <c r="P13" s="367" t="s">
        <v>34</v>
      </c>
      <c r="Q13" s="281" t="s">
        <v>5039</v>
      </c>
    </row>
    <row r="14" spans="1:17" x14ac:dyDescent="0.35">
      <c r="A14" s="354" t="str">
        <f>IFERROR(YEAR(N14)&amp;"."&amp;TEXT(B14,"00000")&amp;"."&amp;VLOOKUP(C14,'Dados (Listas Suspensas)'!$H$3:$I$7,2,FALSE)&amp;"."&amp;VLOOKUP(F14,'Dados (Listas Suspensas)'!$B$3:$C$8,2,FALSE)&amp;"."&amp;VLOOKUP(G14,'Dados (Listas Suspensas)'!$D$3:$E$9,2,FALSE)&amp;"."&amp;VLOOKUP(H14,'Dados (Listas Suspensas)'!$F$3:$G$10,2,FALSE),"")</f>
        <v>2011.00001.02.01.05.01</v>
      </c>
      <c r="B14" s="282">
        <v>1</v>
      </c>
      <c r="C14" s="283" t="s">
        <v>130</v>
      </c>
      <c r="D14" s="281" t="s">
        <v>4611</v>
      </c>
      <c r="E14" s="282" t="s">
        <v>120</v>
      </c>
      <c r="F14" s="281" t="s">
        <v>121</v>
      </c>
      <c r="G14" s="283" t="s">
        <v>122</v>
      </c>
      <c r="H14" s="281" t="s">
        <v>123</v>
      </c>
      <c r="I14" s="478">
        <v>40878</v>
      </c>
      <c r="J14" s="478">
        <v>48182</v>
      </c>
      <c r="K14" s="311">
        <v>20000</v>
      </c>
      <c r="L14" s="282" t="s">
        <v>4712</v>
      </c>
      <c r="M14" s="282" t="s">
        <v>124</v>
      </c>
      <c r="N14" s="478">
        <v>40878</v>
      </c>
      <c r="O14" s="285" t="s">
        <v>139</v>
      </c>
      <c r="P14" s="286" t="s">
        <v>28</v>
      </c>
      <c r="Q14" s="293" t="s">
        <v>5040</v>
      </c>
    </row>
    <row r="15" spans="1:17" x14ac:dyDescent="0.35">
      <c r="A15" s="354" t="str">
        <f>IFERROR(YEAR(N15)&amp;"."&amp;TEXT(B15,"00000")&amp;"."&amp;VLOOKUP(C15,'Dados (Listas Suspensas)'!$H$3:$I$7,2,FALSE)&amp;"."&amp;VLOOKUP(F15,'Dados (Listas Suspensas)'!$B$3:$C$8,2,FALSE)&amp;"."&amp;VLOOKUP(G15,'Dados (Listas Suspensas)'!$D$3:$E$9,2,FALSE)&amp;"."&amp;VLOOKUP(H15,'Dados (Listas Suspensas)'!$F$3:$G$10,2,FALSE),"")</f>
        <v>2011.00002.03.01.05.01</v>
      </c>
      <c r="B15" s="282">
        <v>2</v>
      </c>
      <c r="C15" s="281" t="s">
        <v>132</v>
      </c>
      <c r="D15" s="281" t="s">
        <v>4611</v>
      </c>
      <c r="E15" s="282" t="s">
        <v>120</v>
      </c>
      <c r="F15" s="281" t="s">
        <v>121</v>
      </c>
      <c r="G15" s="283" t="s">
        <v>122</v>
      </c>
      <c r="H15" s="281" t="s">
        <v>123</v>
      </c>
      <c r="I15" s="478">
        <v>40878</v>
      </c>
      <c r="J15" s="478">
        <v>48182</v>
      </c>
      <c r="K15" s="365">
        <v>15000</v>
      </c>
      <c r="L15" s="282" t="s">
        <v>4810</v>
      </c>
      <c r="M15" s="282" t="s">
        <v>124</v>
      </c>
      <c r="N15" s="478">
        <v>40878</v>
      </c>
      <c r="O15" s="285" t="s">
        <v>140</v>
      </c>
      <c r="P15" s="286" t="s">
        <v>31</v>
      </c>
      <c r="Q15" s="293" t="s">
        <v>5041</v>
      </c>
    </row>
    <row r="16" spans="1:17" x14ac:dyDescent="0.35">
      <c r="A16" s="282"/>
      <c r="B16" s="282"/>
      <c r="E16" s="282"/>
      <c r="G16" s="283"/>
      <c r="I16" s="284"/>
      <c r="J16" s="284"/>
      <c r="K16" s="311"/>
      <c r="L16" s="282"/>
      <c r="M16" s="282"/>
      <c r="N16" s="284"/>
      <c r="O16" s="285"/>
      <c r="P16" s="286"/>
    </row>
  </sheetData>
  <pageMargins left="0.7" right="0.7" top="0.75" bottom="0.75" header="0.3" footer="0.3"/>
  <pageSetup paperSize="9"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028"/>
  <sheetViews>
    <sheetView topLeftCell="A995" workbookViewId="0">
      <selection activeCell="I2" sqref="I2"/>
    </sheetView>
  </sheetViews>
  <sheetFormatPr defaultRowHeight="14.5" x14ac:dyDescent="0.35"/>
  <cols>
    <col min="3" max="3" width="10.7265625" bestFit="1" customWidth="1"/>
  </cols>
  <sheetData>
    <row r="1" spans="1:5" ht="38.25" customHeight="1" x14ac:dyDescent="0.35">
      <c r="A1" s="332" t="s">
        <v>4209</v>
      </c>
      <c r="B1" s="332" t="s">
        <v>99</v>
      </c>
      <c r="C1" s="332" t="s">
        <v>5042</v>
      </c>
      <c r="D1" s="332" t="s">
        <v>5043</v>
      </c>
      <c r="E1" s="143" t="s">
        <v>114</v>
      </c>
    </row>
    <row r="2" spans="1:5" x14ac:dyDescent="0.35">
      <c r="A2">
        <v>2023</v>
      </c>
      <c r="B2">
        <v>1</v>
      </c>
      <c r="C2" s="53">
        <v>44931</v>
      </c>
      <c r="D2" t="s">
        <v>4235</v>
      </c>
      <c r="E2">
        <v>1</v>
      </c>
    </row>
    <row r="3" spans="1:5" x14ac:dyDescent="0.35">
      <c r="A3">
        <v>2023</v>
      </c>
      <c r="B3">
        <v>2</v>
      </c>
      <c r="C3" s="53">
        <v>44926</v>
      </c>
      <c r="D3" t="s">
        <v>4235</v>
      </c>
      <c r="E3">
        <v>2</v>
      </c>
    </row>
    <row r="4" spans="1:5" x14ac:dyDescent="0.35">
      <c r="A4">
        <v>2023</v>
      </c>
      <c r="B4">
        <v>3</v>
      </c>
      <c r="C4" s="53">
        <v>44933</v>
      </c>
      <c r="D4" t="s">
        <v>4235</v>
      </c>
      <c r="E4">
        <v>3</v>
      </c>
    </row>
    <row r="5" spans="1:5" x14ac:dyDescent="0.35">
      <c r="A5">
        <v>2023</v>
      </c>
      <c r="B5">
        <v>4</v>
      </c>
      <c r="C5" s="53">
        <v>44939</v>
      </c>
      <c r="D5" t="s">
        <v>4235</v>
      </c>
      <c r="E5">
        <v>4</v>
      </c>
    </row>
    <row r="6" spans="1:5" x14ac:dyDescent="0.35">
      <c r="A6">
        <v>2023</v>
      </c>
      <c r="B6">
        <v>5</v>
      </c>
      <c r="C6" s="53">
        <v>44939</v>
      </c>
      <c r="D6" t="s">
        <v>4235</v>
      </c>
      <c r="E6">
        <v>5</v>
      </c>
    </row>
    <row r="7" spans="1:5" x14ac:dyDescent="0.35">
      <c r="A7">
        <v>2023</v>
      </c>
      <c r="B7">
        <v>6</v>
      </c>
      <c r="C7" s="53">
        <v>44936</v>
      </c>
      <c r="D7" t="s">
        <v>4235</v>
      </c>
      <c r="E7">
        <v>6</v>
      </c>
    </row>
    <row r="8" spans="1:5" x14ac:dyDescent="0.35">
      <c r="A8">
        <v>2023</v>
      </c>
      <c r="B8">
        <v>7</v>
      </c>
      <c r="C8" s="53">
        <v>44937</v>
      </c>
      <c r="D8" t="s">
        <v>4235</v>
      </c>
      <c r="E8">
        <v>7</v>
      </c>
    </row>
    <row r="9" spans="1:5" x14ac:dyDescent="0.35">
      <c r="A9">
        <v>2023</v>
      </c>
      <c r="B9">
        <v>8</v>
      </c>
      <c r="C9" s="53">
        <v>44936</v>
      </c>
      <c r="D9" t="s">
        <v>4235</v>
      </c>
      <c r="E9">
        <v>8</v>
      </c>
    </row>
    <row r="10" spans="1:5" x14ac:dyDescent="0.35">
      <c r="A10">
        <v>2023</v>
      </c>
      <c r="B10">
        <v>9</v>
      </c>
      <c r="C10" s="53">
        <v>44936</v>
      </c>
      <c r="D10" t="s">
        <v>4235</v>
      </c>
      <c r="E10">
        <v>9</v>
      </c>
    </row>
    <row r="11" spans="1:5" x14ac:dyDescent="0.35">
      <c r="A11">
        <v>2023</v>
      </c>
      <c r="B11">
        <v>10</v>
      </c>
      <c r="C11" s="53">
        <v>44936</v>
      </c>
      <c r="D11" t="s">
        <v>4235</v>
      </c>
      <c r="E11">
        <v>10</v>
      </c>
    </row>
    <row r="12" spans="1:5" x14ac:dyDescent="0.35">
      <c r="A12">
        <v>2023</v>
      </c>
      <c r="B12">
        <v>11</v>
      </c>
      <c r="C12" s="53">
        <v>44936</v>
      </c>
      <c r="D12" t="s">
        <v>4235</v>
      </c>
      <c r="E12">
        <v>11</v>
      </c>
    </row>
    <row r="13" spans="1:5" x14ac:dyDescent="0.35">
      <c r="A13">
        <v>2023</v>
      </c>
      <c r="B13">
        <v>12</v>
      </c>
      <c r="C13" s="53">
        <v>44950</v>
      </c>
      <c r="D13" t="s">
        <v>4235</v>
      </c>
      <c r="E13">
        <v>12</v>
      </c>
    </row>
    <row r="14" spans="1:5" x14ac:dyDescent="0.35">
      <c r="A14">
        <v>2023</v>
      </c>
      <c r="B14">
        <v>13</v>
      </c>
      <c r="C14" s="53">
        <v>44957</v>
      </c>
      <c r="D14" t="s">
        <v>4235</v>
      </c>
      <c r="E14">
        <v>13</v>
      </c>
    </row>
    <row r="15" spans="1:5" x14ac:dyDescent="0.35">
      <c r="A15">
        <v>2023</v>
      </c>
      <c r="B15">
        <v>14</v>
      </c>
      <c r="C15" s="53">
        <v>44957</v>
      </c>
      <c r="D15" t="s">
        <v>4235</v>
      </c>
      <c r="E15">
        <v>14</v>
      </c>
    </row>
    <row r="16" spans="1:5" x14ac:dyDescent="0.35">
      <c r="A16">
        <v>2023</v>
      </c>
      <c r="B16">
        <v>15</v>
      </c>
      <c r="C16" s="53">
        <v>44938</v>
      </c>
      <c r="D16" t="s">
        <v>4235</v>
      </c>
      <c r="E16">
        <v>15</v>
      </c>
    </row>
    <row r="17" spans="1:5" x14ac:dyDescent="0.35">
      <c r="A17">
        <v>2023</v>
      </c>
      <c r="B17">
        <v>16</v>
      </c>
      <c r="C17" s="53">
        <v>44938</v>
      </c>
      <c r="D17" t="s">
        <v>4235</v>
      </c>
      <c r="E17">
        <v>16</v>
      </c>
    </row>
    <row r="18" spans="1:5" x14ac:dyDescent="0.35">
      <c r="A18">
        <v>2023</v>
      </c>
      <c r="B18">
        <v>17</v>
      </c>
      <c r="C18" s="53">
        <v>44931</v>
      </c>
      <c r="D18" t="s">
        <v>4235</v>
      </c>
      <c r="E18">
        <v>17</v>
      </c>
    </row>
    <row r="19" spans="1:5" x14ac:dyDescent="0.35">
      <c r="A19">
        <v>2023</v>
      </c>
      <c r="B19">
        <v>18</v>
      </c>
      <c r="C19" s="53">
        <v>44932</v>
      </c>
      <c r="D19" t="s">
        <v>4235</v>
      </c>
      <c r="E19">
        <v>18</v>
      </c>
    </row>
    <row r="20" spans="1:5" x14ac:dyDescent="0.35">
      <c r="A20">
        <v>2023</v>
      </c>
      <c r="B20">
        <v>19</v>
      </c>
      <c r="C20" s="53">
        <v>44940</v>
      </c>
      <c r="D20" t="s">
        <v>4235</v>
      </c>
      <c r="E20">
        <v>19</v>
      </c>
    </row>
    <row r="21" spans="1:5" x14ac:dyDescent="0.35">
      <c r="A21">
        <v>2023</v>
      </c>
      <c r="B21">
        <v>20</v>
      </c>
      <c r="C21" s="53">
        <v>44711</v>
      </c>
      <c r="D21" t="s">
        <v>4235</v>
      </c>
      <c r="E21">
        <v>20</v>
      </c>
    </row>
    <row r="22" spans="1:5" x14ac:dyDescent="0.35">
      <c r="A22">
        <v>2023</v>
      </c>
      <c r="B22">
        <v>21</v>
      </c>
      <c r="C22" s="53">
        <v>44938</v>
      </c>
      <c r="D22" t="s">
        <v>4235</v>
      </c>
      <c r="E22">
        <v>21</v>
      </c>
    </row>
    <row r="23" spans="1:5" x14ac:dyDescent="0.35">
      <c r="A23">
        <v>2023</v>
      </c>
      <c r="B23">
        <v>22</v>
      </c>
      <c r="C23" s="53">
        <v>44939</v>
      </c>
      <c r="D23" t="s">
        <v>4235</v>
      </c>
      <c r="E23">
        <v>22</v>
      </c>
    </row>
    <row r="24" spans="1:5" x14ac:dyDescent="0.35">
      <c r="A24">
        <v>2023</v>
      </c>
      <c r="B24">
        <v>23</v>
      </c>
      <c r="C24" s="53">
        <v>44939</v>
      </c>
      <c r="D24" t="s">
        <v>4235</v>
      </c>
      <c r="E24">
        <v>23</v>
      </c>
    </row>
    <row r="25" spans="1:5" x14ac:dyDescent="0.35">
      <c r="A25">
        <v>2023</v>
      </c>
      <c r="B25">
        <v>24</v>
      </c>
      <c r="C25" s="53">
        <v>44938</v>
      </c>
      <c r="D25" t="s">
        <v>4235</v>
      </c>
      <c r="E25">
        <v>24</v>
      </c>
    </row>
    <row r="26" spans="1:5" x14ac:dyDescent="0.35">
      <c r="A26">
        <v>2023</v>
      </c>
      <c r="B26">
        <v>25</v>
      </c>
      <c r="C26" s="53">
        <v>44939</v>
      </c>
      <c r="D26" t="s">
        <v>4235</v>
      </c>
      <c r="E26">
        <v>25</v>
      </c>
    </row>
    <row r="27" spans="1:5" x14ac:dyDescent="0.35">
      <c r="A27">
        <v>2023</v>
      </c>
      <c r="B27">
        <v>26</v>
      </c>
      <c r="C27" s="53">
        <v>44938</v>
      </c>
      <c r="D27" t="s">
        <v>4235</v>
      </c>
      <c r="E27">
        <v>26</v>
      </c>
    </row>
    <row r="28" spans="1:5" x14ac:dyDescent="0.35">
      <c r="A28">
        <v>2023</v>
      </c>
      <c r="B28">
        <v>27</v>
      </c>
      <c r="C28" s="53">
        <v>44938</v>
      </c>
      <c r="D28" t="s">
        <v>4235</v>
      </c>
      <c r="E28">
        <v>27</v>
      </c>
    </row>
    <row r="29" spans="1:5" x14ac:dyDescent="0.35">
      <c r="A29">
        <v>2023</v>
      </c>
      <c r="B29">
        <v>28</v>
      </c>
      <c r="C29" s="53">
        <v>45122</v>
      </c>
      <c r="D29" t="s">
        <v>4235</v>
      </c>
      <c r="E29">
        <v>28</v>
      </c>
    </row>
    <row r="30" spans="1:5" x14ac:dyDescent="0.35">
      <c r="A30">
        <v>2023</v>
      </c>
      <c r="B30">
        <v>29</v>
      </c>
      <c r="C30" s="53">
        <v>44923</v>
      </c>
      <c r="D30" t="s">
        <v>5044</v>
      </c>
      <c r="E30">
        <v>29</v>
      </c>
    </row>
    <row r="31" spans="1:5" x14ac:dyDescent="0.35">
      <c r="A31">
        <v>2023</v>
      </c>
      <c r="B31">
        <v>30</v>
      </c>
      <c r="C31" s="53">
        <v>44937</v>
      </c>
      <c r="D31" t="s">
        <v>4235</v>
      </c>
      <c r="E31">
        <v>30</v>
      </c>
    </row>
    <row r="32" spans="1:5" x14ac:dyDescent="0.35">
      <c r="A32">
        <v>2023</v>
      </c>
      <c r="B32">
        <v>31</v>
      </c>
      <c r="C32" s="53">
        <v>44905</v>
      </c>
      <c r="D32" t="s">
        <v>5044</v>
      </c>
      <c r="E32">
        <v>31</v>
      </c>
    </row>
    <row r="33" spans="1:5" x14ac:dyDescent="0.35">
      <c r="A33">
        <v>2023</v>
      </c>
      <c r="B33">
        <v>32</v>
      </c>
      <c r="C33" s="53">
        <v>45078</v>
      </c>
      <c r="D33" t="s">
        <v>4235</v>
      </c>
      <c r="E33">
        <v>32</v>
      </c>
    </row>
    <row r="34" spans="1:5" x14ac:dyDescent="0.35">
      <c r="A34">
        <v>2023</v>
      </c>
      <c r="B34">
        <v>33</v>
      </c>
      <c r="C34" s="53">
        <v>45077</v>
      </c>
      <c r="D34" t="s">
        <v>4235</v>
      </c>
      <c r="E34">
        <v>33</v>
      </c>
    </row>
    <row r="35" spans="1:5" x14ac:dyDescent="0.35">
      <c r="A35">
        <v>2023</v>
      </c>
      <c r="B35">
        <v>34</v>
      </c>
      <c r="C35" s="53">
        <v>44905</v>
      </c>
      <c r="D35" t="s">
        <v>5044</v>
      </c>
      <c r="E35">
        <v>34</v>
      </c>
    </row>
    <row r="36" spans="1:5" x14ac:dyDescent="0.35">
      <c r="A36">
        <v>2023</v>
      </c>
      <c r="B36">
        <v>35</v>
      </c>
      <c r="C36" s="53">
        <v>44937</v>
      </c>
      <c r="D36" t="s">
        <v>4235</v>
      </c>
      <c r="E36">
        <v>35</v>
      </c>
    </row>
    <row r="37" spans="1:5" x14ac:dyDescent="0.35">
      <c r="A37">
        <v>2023</v>
      </c>
      <c r="B37">
        <v>36</v>
      </c>
      <c r="C37" s="53">
        <v>45137</v>
      </c>
      <c r="D37" t="s">
        <v>4235</v>
      </c>
      <c r="E37">
        <v>36</v>
      </c>
    </row>
    <row r="38" spans="1:5" x14ac:dyDescent="0.35">
      <c r="A38">
        <v>2023</v>
      </c>
      <c r="B38">
        <v>37</v>
      </c>
      <c r="C38" s="53">
        <v>45137</v>
      </c>
      <c r="D38" t="s">
        <v>4235</v>
      </c>
      <c r="E38">
        <v>37</v>
      </c>
    </row>
    <row r="39" spans="1:5" x14ac:dyDescent="0.35">
      <c r="A39">
        <v>2023</v>
      </c>
      <c r="B39">
        <v>38</v>
      </c>
      <c r="C39" s="53">
        <v>45069</v>
      </c>
      <c r="D39" t="s">
        <v>4235</v>
      </c>
      <c r="E39">
        <v>38</v>
      </c>
    </row>
    <row r="40" spans="1:5" x14ac:dyDescent="0.35">
      <c r="A40">
        <v>2023</v>
      </c>
      <c r="B40">
        <v>39</v>
      </c>
      <c r="C40" s="53">
        <v>44632</v>
      </c>
      <c r="D40" t="s">
        <v>4235</v>
      </c>
      <c r="E40">
        <v>39</v>
      </c>
    </row>
    <row r="41" spans="1:5" x14ac:dyDescent="0.35">
      <c r="A41">
        <v>2023</v>
      </c>
      <c r="B41">
        <v>40</v>
      </c>
      <c r="C41" s="53">
        <v>44727</v>
      </c>
      <c r="D41" t="s">
        <v>4235</v>
      </c>
      <c r="E41">
        <v>40</v>
      </c>
    </row>
    <row r="42" spans="1:5" x14ac:dyDescent="0.35">
      <c r="A42">
        <v>2023</v>
      </c>
      <c r="B42">
        <v>41</v>
      </c>
      <c r="C42" s="53">
        <v>45140</v>
      </c>
      <c r="D42" t="s">
        <v>4235</v>
      </c>
      <c r="E42">
        <v>41</v>
      </c>
    </row>
    <row r="43" spans="1:5" x14ac:dyDescent="0.35">
      <c r="A43">
        <v>2023</v>
      </c>
      <c r="B43">
        <v>42</v>
      </c>
      <c r="C43" s="53">
        <v>44576</v>
      </c>
      <c r="D43" t="s">
        <v>4235</v>
      </c>
      <c r="E43">
        <v>42</v>
      </c>
    </row>
    <row r="44" spans="1:5" x14ac:dyDescent="0.35">
      <c r="A44">
        <v>2023</v>
      </c>
      <c r="B44">
        <v>43</v>
      </c>
      <c r="C44" s="53">
        <v>44932</v>
      </c>
      <c r="D44" t="s">
        <v>4235</v>
      </c>
      <c r="E44">
        <v>43</v>
      </c>
    </row>
    <row r="45" spans="1:5" x14ac:dyDescent="0.35">
      <c r="A45">
        <v>2023</v>
      </c>
      <c r="B45">
        <v>44</v>
      </c>
      <c r="C45" s="53">
        <v>44932</v>
      </c>
      <c r="D45" t="s">
        <v>4235</v>
      </c>
      <c r="E45">
        <v>44</v>
      </c>
    </row>
    <row r="46" spans="1:5" x14ac:dyDescent="0.35">
      <c r="A46">
        <v>2023</v>
      </c>
      <c r="B46">
        <v>45</v>
      </c>
      <c r="C46" s="53">
        <v>44905</v>
      </c>
      <c r="D46" t="s">
        <v>5044</v>
      </c>
      <c r="E46">
        <v>45</v>
      </c>
    </row>
    <row r="47" spans="1:5" x14ac:dyDescent="0.35">
      <c r="A47">
        <v>2023</v>
      </c>
      <c r="B47">
        <v>46</v>
      </c>
      <c r="C47" s="53">
        <v>44936</v>
      </c>
      <c r="D47" t="s">
        <v>4235</v>
      </c>
      <c r="E47">
        <v>46</v>
      </c>
    </row>
    <row r="48" spans="1:5" x14ac:dyDescent="0.35">
      <c r="A48">
        <v>2023</v>
      </c>
      <c r="B48">
        <v>47</v>
      </c>
      <c r="C48" s="53">
        <v>44932</v>
      </c>
      <c r="D48" t="s">
        <v>4235</v>
      </c>
      <c r="E48">
        <v>47</v>
      </c>
    </row>
    <row r="49" spans="1:5" x14ac:dyDescent="0.35">
      <c r="A49">
        <v>2023</v>
      </c>
      <c r="B49">
        <v>48</v>
      </c>
      <c r="C49" s="53">
        <v>44932</v>
      </c>
      <c r="D49" t="s">
        <v>4235</v>
      </c>
      <c r="E49">
        <v>48</v>
      </c>
    </row>
    <row r="50" spans="1:5" x14ac:dyDescent="0.35">
      <c r="A50">
        <v>2023</v>
      </c>
      <c r="B50">
        <v>49</v>
      </c>
      <c r="C50" s="53">
        <v>44932</v>
      </c>
      <c r="D50" t="s">
        <v>4235</v>
      </c>
      <c r="E50">
        <v>49</v>
      </c>
    </row>
    <row r="51" spans="1:5" x14ac:dyDescent="0.35">
      <c r="A51">
        <v>2023</v>
      </c>
      <c r="B51">
        <v>50</v>
      </c>
      <c r="C51" s="53">
        <v>44905</v>
      </c>
      <c r="D51" t="s">
        <v>5044</v>
      </c>
      <c r="E51">
        <v>50</v>
      </c>
    </row>
    <row r="52" spans="1:5" x14ac:dyDescent="0.35">
      <c r="A52">
        <v>2023</v>
      </c>
      <c r="B52">
        <v>51</v>
      </c>
      <c r="C52" s="53">
        <v>45032</v>
      </c>
      <c r="D52" t="s">
        <v>5044</v>
      </c>
      <c r="E52">
        <v>51</v>
      </c>
    </row>
    <row r="53" spans="1:5" x14ac:dyDescent="0.35">
      <c r="A53">
        <v>2023</v>
      </c>
      <c r="B53">
        <v>52</v>
      </c>
      <c r="C53" s="53">
        <v>45077</v>
      </c>
      <c r="D53" t="s">
        <v>4235</v>
      </c>
      <c r="E53">
        <v>52</v>
      </c>
    </row>
    <row r="54" spans="1:5" x14ac:dyDescent="0.35">
      <c r="A54">
        <v>2023</v>
      </c>
      <c r="B54">
        <v>53</v>
      </c>
      <c r="C54" s="53">
        <v>45075</v>
      </c>
      <c r="D54" t="s">
        <v>4235</v>
      </c>
      <c r="E54">
        <v>53</v>
      </c>
    </row>
    <row r="55" spans="1:5" x14ac:dyDescent="0.35">
      <c r="A55">
        <v>2023</v>
      </c>
      <c r="B55">
        <v>54</v>
      </c>
      <c r="C55" s="53">
        <v>44931</v>
      </c>
      <c r="D55" t="s">
        <v>5044</v>
      </c>
      <c r="E55">
        <v>54</v>
      </c>
    </row>
    <row r="56" spans="1:5" x14ac:dyDescent="0.35">
      <c r="A56">
        <v>2023</v>
      </c>
      <c r="B56">
        <v>55</v>
      </c>
      <c r="C56" s="53">
        <v>44931</v>
      </c>
      <c r="D56" t="s">
        <v>5044</v>
      </c>
      <c r="E56">
        <v>55</v>
      </c>
    </row>
    <row r="57" spans="1:5" x14ac:dyDescent="0.35">
      <c r="A57">
        <v>2023</v>
      </c>
      <c r="B57">
        <v>56</v>
      </c>
      <c r="C57" s="53">
        <v>44905</v>
      </c>
      <c r="D57" t="s">
        <v>5044</v>
      </c>
      <c r="E57">
        <v>56</v>
      </c>
    </row>
    <row r="58" spans="1:5" x14ac:dyDescent="0.35">
      <c r="A58">
        <v>2023</v>
      </c>
      <c r="B58">
        <v>57</v>
      </c>
      <c r="C58" s="53">
        <v>44737</v>
      </c>
      <c r="D58" t="s">
        <v>4235</v>
      </c>
      <c r="E58">
        <v>57</v>
      </c>
    </row>
    <row r="59" spans="1:5" x14ac:dyDescent="0.35">
      <c r="A59">
        <v>2023</v>
      </c>
      <c r="B59">
        <v>58</v>
      </c>
      <c r="C59" s="53">
        <v>44831</v>
      </c>
      <c r="D59" t="s">
        <v>4235</v>
      </c>
      <c r="E59">
        <v>58</v>
      </c>
    </row>
    <row r="60" spans="1:5" x14ac:dyDescent="0.35">
      <c r="A60">
        <v>2023</v>
      </c>
      <c r="B60">
        <v>59</v>
      </c>
      <c r="C60" s="53">
        <v>44559</v>
      </c>
      <c r="D60" t="s">
        <v>4235</v>
      </c>
      <c r="E60">
        <v>59</v>
      </c>
    </row>
    <row r="61" spans="1:5" x14ac:dyDescent="0.35">
      <c r="A61">
        <v>2023</v>
      </c>
      <c r="B61">
        <v>60</v>
      </c>
      <c r="C61" s="53">
        <v>44926</v>
      </c>
      <c r="D61" t="s">
        <v>5044</v>
      </c>
      <c r="E61">
        <v>60</v>
      </c>
    </row>
    <row r="62" spans="1:5" x14ac:dyDescent="0.35">
      <c r="A62">
        <v>2023</v>
      </c>
      <c r="B62">
        <v>61</v>
      </c>
      <c r="C62" s="53">
        <v>44905</v>
      </c>
      <c r="D62" t="s">
        <v>5044</v>
      </c>
      <c r="E62">
        <v>61</v>
      </c>
    </row>
    <row r="63" spans="1:5" x14ac:dyDescent="0.35">
      <c r="A63">
        <v>2023</v>
      </c>
      <c r="B63">
        <v>62</v>
      </c>
      <c r="C63" s="53">
        <v>44850</v>
      </c>
      <c r="D63" t="s">
        <v>4235</v>
      </c>
      <c r="E63">
        <v>62</v>
      </c>
    </row>
    <row r="64" spans="1:5" x14ac:dyDescent="0.35">
      <c r="A64">
        <v>2023</v>
      </c>
      <c r="B64">
        <v>63</v>
      </c>
      <c r="C64" s="53">
        <v>45016</v>
      </c>
      <c r="D64" t="s">
        <v>4235</v>
      </c>
      <c r="E64">
        <v>63</v>
      </c>
    </row>
    <row r="65" spans="1:5" x14ac:dyDescent="0.35">
      <c r="A65">
        <v>2023</v>
      </c>
      <c r="B65">
        <v>64</v>
      </c>
      <c r="C65" s="53">
        <v>44870</v>
      </c>
      <c r="D65" t="s">
        <v>4235</v>
      </c>
      <c r="E65">
        <v>64</v>
      </c>
    </row>
    <row r="66" spans="1:5" x14ac:dyDescent="0.35">
      <c r="A66">
        <v>2023</v>
      </c>
      <c r="B66">
        <v>65</v>
      </c>
      <c r="C66" s="53">
        <v>44631</v>
      </c>
      <c r="D66" t="s">
        <v>5044</v>
      </c>
      <c r="E66">
        <v>65</v>
      </c>
    </row>
    <row r="67" spans="1:5" x14ac:dyDescent="0.35">
      <c r="A67">
        <v>2023</v>
      </c>
      <c r="B67">
        <v>66</v>
      </c>
      <c r="C67" s="53">
        <v>44560</v>
      </c>
      <c r="D67" t="s">
        <v>4235</v>
      </c>
      <c r="E67">
        <v>66</v>
      </c>
    </row>
    <row r="68" spans="1:5" x14ac:dyDescent="0.35">
      <c r="A68">
        <v>2023</v>
      </c>
      <c r="B68">
        <v>67</v>
      </c>
      <c r="C68" s="53">
        <v>44973</v>
      </c>
      <c r="D68" t="s">
        <v>4235</v>
      </c>
      <c r="E68">
        <v>67</v>
      </c>
    </row>
    <row r="69" spans="1:5" x14ac:dyDescent="0.35">
      <c r="A69">
        <v>2023</v>
      </c>
      <c r="B69">
        <v>68</v>
      </c>
      <c r="C69" s="53">
        <v>44922</v>
      </c>
      <c r="D69" t="s">
        <v>5044</v>
      </c>
      <c r="E69">
        <v>68</v>
      </c>
    </row>
    <row r="70" spans="1:5" x14ac:dyDescent="0.35">
      <c r="A70">
        <v>2023</v>
      </c>
      <c r="B70">
        <v>69</v>
      </c>
      <c r="C70" s="53">
        <v>44922</v>
      </c>
      <c r="D70" t="s">
        <v>5044</v>
      </c>
      <c r="E70">
        <v>69</v>
      </c>
    </row>
    <row r="71" spans="1:5" x14ac:dyDescent="0.35">
      <c r="A71">
        <v>2023</v>
      </c>
      <c r="B71">
        <v>70</v>
      </c>
      <c r="C71" s="53">
        <v>44922</v>
      </c>
      <c r="D71" t="s">
        <v>5044</v>
      </c>
      <c r="E71">
        <v>70</v>
      </c>
    </row>
    <row r="72" spans="1:5" x14ac:dyDescent="0.35">
      <c r="A72">
        <v>2023</v>
      </c>
      <c r="B72">
        <v>71</v>
      </c>
      <c r="C72" s="53">
        <v>44922</v>
      </c>
      <c r="D72" t="s">
        <v>5044</v>
      </c>
      <c r="E72">
        <v>71</v>
      </c>
    </row>
    <row r="73" spans="1:5" x14ac:dyDescent="0.35">
      <c r="A73">
        <v>2023</v>
      </c>
      <c r="B73">
        <v>72</v>
      </c>
      <c r="C73" s="53">
        <v>44905</v>
      </c>
      <c r="D73" t="s">
        <v>5044</v>
      </c>
      <c r="E73">
        <v>72</v>
      </c>
    </row>
    <row r="74" spans="1:5" x14ac:dyDescent="0.35">
      <c r="A74">
        <v>2023</v>
      </c>
      <c r="B74">
        <v>73</v>
      </c>
      <c r="C74" s="53">
        <v>44952</v>
      </c>
      <c r="D74" t="s">
        <v>4235</v>
      </c>
      <c r="E74">
        <v>73</v>
      </c>
    </row>
    <row r="75" spans="1:5" x14ac:dyDescent="0.35">
      <c r="A75">
        <v>2023</v>
      </c>
      <c r="B75">
        <v>74</v>
      </c>
      <c r="C75" s="53">
        <v>44933</v>
      </c>
      <c r="D75" t="s">
        <v>4235</v>
      </c>
      <c r="E75">
        <v>74</v>
      </c>
    </row>
    <row r="76" spans="1:5" x14ac:dyDescent="0.35">
      <c r="A76">
        <v>2023</v>
      </c>
      <c r="B76">
        <v>75</v>
      </c>
      <c r="C76" s="53">
        <v>44922</v>
      </c>
      <c r="D76" t="s">
        <v>5044</v>
      </c>
      <c r="E76">
        <v>75</v>
      </c>
    </row>
    <row r="77" spans="1:5" x14ac:dyDescent="0.35">
      <c r="A77">
        <v>2023</v>
      </c>
      <c r="B77">
        <v>76</v>
      </c>
      <c r="C77" s="53">
        <v>44924</v>
      </c>
      <c r="D77" t="s">
        <v>5044</v>
      </c>
      <c r="E77">
        <v>76</v>
      </c>
    </row>
    <row r="78" spans="1:5" x14ac:dyDescent="0.35">
      <c r="A78">
        <v>2023</v>
      </c>
      <c r="B78">
        <v>77</v>
      </c>
      <c r="C78" s="53">
        <v>44905</v>
      </c>
      <c r="D78" t="s">
        <v>5044</v>
      </c>
      <c r="E78">
        <v>77</v>
      </c>
    </row>
    <row r="79" spans="1:5" x14ac:dyDescent="0.35">
      <c r="A79">
        <v>2023</v>
      </c>
      <c r="B79">
        <v>78</v>
      </c>
      <c r="C79" s="53">
        <v>44789</v>
      </c>
      <c r="D79" t="s">
        <v>5044</v>
      </c>
      <c r="E79">
        <v>78</v>
      </c>
    </row>
    <row r="80" spans="1:5" x14ac:dyDescent="0.35">
      <c r="A80">
        <v>2023</v>
      </c>
      <c r="B80">
        <v>79</v>
      </c>
      <c r="C80" s="53">
        <v>45093</v>
      </c>
      <c r="D80" t="s">
        <v>4235</v>
      </c>
      <c r="E80">
        <v>79</v>
      </c>
    </row>
    <row r="81" spans="1:5" x14ac:dyDescent="0.35">
      <c r="A81">
        <v>2023</v>
      </c>
      <c r="B81">
        <v>80</v>
      </c>
      <c r="C81" s="53">
        <v>44813</v>
      </c>
      <c r="D81" t="s">
        <v>4235</v>
      </c>
      <c r="E81">
        <v>80</v>
      </c>
    </row>
    <row r="82" spans="1:5" x14ac:dyDescent="0.35">
      <c r="A82">
        <v>2023</v>
      </c>
      <c r="B82">
        <v>81</v>
      </c>
      <c r="C82" s="53">
        <v>44996</v>
      </c>
      <c r="D82" t="s">
        <v>4235</v>
      </c>
      <c r="E82">
        <v>81</v>
      </c>
    </row>
    <row r="83" spans="1:5" x14ac:dyDescent="0.35">
      <c r="A83">
        <v>2023</v>
      </c>
      <c r="B83">
        <v>82</v>
      </c>
      <c r="C83" s="53">
        <v>44966</v>
      </c>
      <c r="D83" t="s">
        <v>4235</v>
      </c>
      <c r="E83">
        <v>82</v>
      </c>
    </row>
    <row r="84" spans="1:5" x14ac:dyDescent="0.35">
      <c r="A84">
        <v>2023</v>
      </c>
      <c r="B84">
        <v>83</v>
      </c>
      <c r="C84" s="53">
        <v>44555</v>
      </c>
      <c r="D84" t="s">
        <v>4235</v>
      </c>
      <c r="E84">
        <v>83</v>
      </c>
    </row>
    <row r="85" spans="1:5" x14ac:dyDescent="0.35">
      <c r="A85">
        <v>2023</v>
      </c>
      <c r="B85">
        <v>84</v>
      </c>
      <c r="C85" s="53">
        <v>44768</v>
      </c>
      <c r="D85" t="s">
        <v>4235</v>
      </c>
      <c r="E85">
        <v>84</v>
      </c>
    </row>
    <row r="86" spans="1:5" x14ac:dyDescent="0.35">
      <c r="A86">
        <v>2023</v>
      </c>
      <c r="B86">
        <v>85</v>
      </c>
      <c r="C86" s="53">
        <v>44587</v>
      </c>
      <c r="D86" t="s">
        <v>4235</v>
      </c>
      <c r="E86">
        <v>85</v>
      </c>
    </row>
    <row r="87" spans="1:5" x14ac:dyDescent="0.35">
      <c r="A87">
        <v>2023</v>
      </c>
      <c r="B87">
        <v>86</v>
      </c>
      <c r="C87" s="53">
        <v>44768</v>
      </c>
      <c r="D87" t="s">
        <v>4235</v>
      </c>
      <c r="E87">
        <v>86</v>
      </c>
    </row>
    <row r="88" spans="1:5" x14ac:dyDescent="0.35">
      <c r="A88">
        <v>2023</v>
      </c>
      <c r="B88">
        <v>87</v>
      </c>
      <c r="C88" s="53">
        <v>44932</v>
      </c>
      <c r="D88" t="s">
        <v>4235</v>
      </c>
      <c r="E88">
        <v>87</v>
      </c>
    </row>
    <row r="89" spans="1:5" x14ac:dyDescent="0.35">
      <c r="A89">
        <v>2023</v>
      </c>
      <c r="B89">
        <v>88</v>
      </c>
      <c r="C89" s="53">
        <v>44932</v>
      </c>
      <c r="D89" t="s">
        <v>4235</v>
      </c>
      <c r="E89">
        <v>88</v>
      </c>
    </row>
    <row r="90" spans="1:5" x14ac:dyDescent="0.35">
      <c r="A90">
        <v>2023</v>
      </c>
      <c r="B90">
        <v>89</v>
      </c>
      <c r="C90" s="53">
        <v>44905</v>
      </c>
      <c r="D90" t="s">
        <v>5044</v>
      </c>
      <c r="E90">
        <v>89</v>
      </c>
    </row>
    <row r="91" spans="1:5" x14ac:dyDescent="0.35">
      <c r="A91">
        <v>2023</v>
      </c>
      <c r="B91">
        <v>90</v>
      </c>
      <c r="C91" s="53">
        <v>45020</v>
      </c>
      <c r="D91" t="s">
        <v>5044</v>
      </c>
      <c r="E91">
        <v>90</v>
      </c>
    </row>
    <row r="92" spans="1:5" x14ac:dyDescent="0.35">
      <c r="A92">
        <v>2023</v>
      </c>
      <c r="B92">
        <v>91</v>
      </c>
      <c r="C92" s="53">
        <v>45057</v>
      </c>
      <c r="D92" t="s">
        <v>5044</v>
      </c>
      <c r="E92">
        <v>91</v>
      </c>
    </row>
    <row r="93" spans="1:5" x14ac:dyDescent="0.35">
      <c r="A93">
        <v>2023</v>
      </c>
      <c r="B93">
        <v>92</v>
      </c>
      <c r="C93" s="53">
        <v>45090</v>
      </c>
      <c r="D93" t="s">
        <v>4235</v>
      </c>
      <c r="E93">
        <v>92</v>
      </c>
    </row>
    <row r="94" spans="1:5" x14ac:dyDescent="0.35">
      <c r="A94">
        <v>2023</v>
      </c>
      <c r="B94">
        <v>93</v>
      </c>
      <c r="C94" s="53">
        <v>44923</v>
      </c>
      <c r="D94" t="s">
        <v>5044</v>
      </c>
      <c r="E94">
        <v>93</v>
      </c>
    </row>
    <row r="95" spans="1:5" x14ac:dyDescent="0.35">
      <c r="A95">
        <v>2023</v>
      </c>
      <c r="B95">
        <v>94</v>
      </c>
      <c r="C95" s="53">
        <v>44902</v>
      </c>
      <c r="D95" t="s">
        <v>5044</v>
      </c>
      <c r="E95">
        <v>94</v>
      </c>
    </row>
    <row r="96" spans="1:5" x14ac:dyDescent="0.35">
      <c r="A96">
        <v>2023</v>
      </c>
      <c r="B96">
        <v>95</v>
      </c>
      <c r="C96" s="53">
        <v>45028</v>
      </c>
      <c r="D96" t="s">
        <v>5044</v>
      </c>
      <c r="E96">
        <v>95</v>
      </c>
    </row>
    <row r="97" spans="1:5" x14ac:dyDescent="0.35">
      <c r="A97">
        <v>2023</v>
      </c>
      <c r="B97">
        <v>96</v>
      </c>
      <c r="C97" s="53">
        <v>45114</v>
      </c>
      <c r="D97" t="s">
        <v>4235</v>
      </c>
      <c r="E97">
        <v>96</v>
      </c>
    </row>
    <row r="98" spans="1:5" x14ac:dyDescent="0.35">
      <c r="A98">
        <v>2023</v>
      </c>
      <c r="B98">
        <v>97</v>
      </c>
      <c r="C98" s="53">
        <v>44996</v>
      </c>
      <c r="D98" t="s">
        <v>5044</v>
      </c>
      <c r="E98">
        <v>97</v>
      </c>
    </row>
    <row r="99" spans="1:5" x14ac:dyDescent="0.35">
      <c r="A99">
        <v>2023</v>
      </c>
      <c r="B99">
        <v>98</v>
      </c>
      <c r="C99" s="53">
        <v>45084</v>
      </c>
      <c r="D99" t="s">
        <v>5044</v>
      </c>
      <c r="E99">
        <v>98</v>
      </c>
    </row>
    <row r="100" spans="1:5" x14ac:dyDescent="0.35">
      <c r="A100">
        <v>2023</v>
      </c>
      <c r="B100">
        <v>99</v>
      </c>
      <c r="C100" s="53">
        <v>45074</v>
      </c>
      <c r="D100" t="s">
        <v>4235</v>
      </c>
      <c r="E100">
        <v>99</v>
      </c>
    </row>
    <row r="101" spans="1:5" x14ac:dyDescent="0.35">
      <c r="A101">
        <v>2023</v>
      </c>
      <c r="B101">
        <v>100</v>
      </c>
      <c r="C101" s="53">
        <v>44923</v>
      </c>
      <c r="D101" t="s">
        <v>5044</v>
      </c>
      <c r="E101">
        <v>100</v>
      </c>
    </row>
    <row r="102" spans="1:5" x14ac:dyDescent="0.35">
      <c r="A102">
        <v>2023</v>
      </c>
      <c r="B102">
        <v>101</v>
      </c>
      <c r="C102" s="53">
        <v>44923</v>
      </c>
      <c r="D102" t="s">
        <v>5044</v>
      </c>
      <c r="E102">
        <v>101</v>
      </c>
    </row>
    <row r="103" spans="1:5" x14ac:dyDescent="0.35">
      <c r="A103">
        <v>2023</v>
      </c>
      <c r="B103">
        <v>102</v>
      </c>
      <c r="C103" s="53">
        <v>44923</v>
      </c>
      <c r="D103" t="s">
        <v>5044</v>
      </c>
      <c r="E103">
        <v>102</v>
      </c>
    </row>
    <row r="104" spans="1:5" x14ac:dyDescent="0.35">
      <c r="A104">
        <v>2023</v>
      </c>
      <c r="B104">
        <v>103</v>
      </c>
      <c r="C104" s="53">
        <v>44923</v>
      </c>
      <c r="D104" t="s">
        <v>5044</v>
      </c>
      <c r="E104">
        <v>103</v>
      </c>
    </row>
    <row r="105" spans="1:5" x14ac:dyDescent="0.35">
      <c r="A105">
        <v>2023</v>
      </c>
      <c r="B105">
        <v>104</v>
      </c>
      <c r="C105" s="53">
        <v>44902</v>
      </c>
      <c r="D105" t="s">
        <v>5044</v>
      </c>
      <c r="E105">
        <v>104</v>
      </c>
    </row>
    <row r="106" spans="1:5" x14ac:dyDescent="0.35">
      <c r="A106">
        <v>2023</v>
      </c>
      <c r="B106">
        <v>105</v>
      </c>
      <c r="C106" s="53">
        <v>44922</v>
      </c>
      <c r="D106" t="s">
        <v>5044</v>
      </c>
      <c r="E106">
        <v>105</v>
      </c>
    </row>
    <row r="107" spans="1:5" x14ac:dyDescent="0.35">
      <c r="A107">
        <v>2023</v>
      </c>
      <c r="B107">
        <v>106</v>
      </c>
      <c r="C107" s="53">
        <v>44922</v>
      </c>
      <c r="D107" t="s">
        <v>5044</v>
      </c>
      <c r="E107">
        <v>106</v>
      </c>
    </row>
    <row r="108" spans="1:5" x14ac:dyDescent="0.35">
      <c r="A108">
        <v>2023</v>
      </c>
      <c r="B108">
        <v>107</v>
      </c>
      <c r="C108" s="53">
        <v>44922</v>
      </c>
      <c r="D108" t="s">
        <v>5044</v>
      </c>
      <c r="E108">
        <v>107</v>
      </c>
    </row>
    <row r="109" spans="1:5" x14ac:dyDescent="0.35">
      <c r="A109">
        <v>2023</v>
      </c>
      <c r="B109">
        <v>108</v>
      </c>
      <c r="C109" s="53">
        <v>44898</v>
      </c>
      <c r="D109" t="s">
        <v>5044</v>
      </c>
      <c r="E109">
        <v>108</v>
      </c>
    </row>
    <row r="110" spans="1:5" x14ac:dyDescent="0.35">
      <c r="A110">
        <v>2023</v>
      </c>
      <c r="B110">
        <v>109</v>
      </c>
      <c r="C110" s="53">
        <v>44930</v>
      </c>
      <c r="D110" t="s">
        <v>5044</v>
      </c>
      <c r="E110">
        <v>109</v>
      </c>
    </row>
    <row r="111" spans="1:5" x14ac:dyDescent="0.35">
      <c r="A111">
        <v>2023</v>
      </c>
      <c r="B111">
        <v>110</v>
      </c>
      <c r="C111" s="53">
        <v>44922</v>
      </c>
      <c r="D111" t="s">
        <v>5044</v>
      </c>
      <c r="E111">
        <v>110</v>
      </c>
    </row>
    <row r="112" spans="1:5" x14ac:dyDescent="0.35">
      <c r="A112">
        <v>2023</v>
      </c>
      <c r="B112">
        <v>111</v>
      </c>
      <c r="C112" s="53">
        <v>45087</v>
      </c>
      <c r="D112" t="s">
        <v>4235</v>
      </c>
      <c r="E112">
        <v>111</v>
      </c>
    </row>
    <row r="113" spans="1:5" x14ac:dyDescent="0.35">
      <c r="A113">
        <v>2023</v>
      </c>
      <c r="B113">
        <v>112</v>
      </c>
      <c r="C113" s="53">
        <v>45122</v>
      </c>
      <c r="D113" t="s">
        <v>4235</v>
      </c>
      <c r="E113">
        <v>112</v>
      </c>
    </row>
    <row r="114" spans="1:5" x14ac:dyDescent="0.35">
      <c r="A114">
        <v>2023</v>
      </c>
      <c r="B114">
        <v>113</v>
      </c>
      <c r="C114" s="53">
        <v>45070</v>
      </c>
      <c r="D114" t="s">
        <v>4235</v>
      </c>
      <c r="E114">
        <v>113</v>
      </c>
    </row>
    <row r="115" spans="1:5" x14ac:dyDescent="0.35">
      <c r="A115">
        <v>2023</v>
      </c>
      <c r="B115">
        <v>114</v>
      </c>
      <c r="C115" s="53">
        <v>45091</v>
      </c>
      <c r="D115" t="s">
        <v>4235</v>
      </c>
      <c r="E115">
        <v>114</v>
      </c>
    </row>
    <row r="116" spans="1:5" x14ac:dyDescent="0.35">
      <c r="A116">
        <v>2023</v>
      </c>
      <c r="B116">
        <v>115</v>
      </c>
      <c r="C116" s="53">
        <v>44932</v>
      </c>
      <c r="D116" t="s">
        <v>4235</v>
      </c>
      <c r="E116">
        <v>115</v>
      </c>
    </row>
    <row r="117" spans="1:5" x14ac:dyDescent="0.35">
      <c r="A117">
        <v>2023</v>
      </c>
      <c r="B117">
        <v>116</v>
      </c>
      <c r="C117" s="53">
        <v>44904</v>
      </c>
      <c r="D117" t="s">
        <v>5044</v>
      </c>
      <c r="E117">
        <v>116</v>
      </c>
    </row>
    <row r="118" spans="1:5" x14ac:dyDescent="0.35">
      <c r="A118">
        <v>2023</v>
      </c>
      <c r="B118">
        <v>117</v>
      </c>
      <c r="C118" s="53">
        <v>44933</v>
      </c>
      <c r="D118" t="s">
        <v>4235</v>
      </c>
      <c r="E118">
        <v>117</v>
      </c>
    </row>
    <row r="119" spans="1:5" x14ac:dyDescent="0.35">
      <c r="A119">
        <v>2023</v>
      </c>
      <c r="B119">
        <v>118</v>
      </c>
      <c r="C119" s="53">
        <v>45070</v>
      </c>
      <c r="D119" t="s">
        <v>4235</v>
      </c>
      <c r="E119">
        <v>118</v>
      </c>
    </row>
    <row r="120" spans="1:5" x14ac:dyDescent="0.35">
      <c r="A120">
        <v>2023</v>
      </c>
      <c r="B120">
        <v>119</v>
      </c>
      <c r="C120" s="53">
        <v>45073</v>
      </c>
      <c r="D120" t="s">
        <v>4235</v>
      </c>
      <c r="E120">
        <v>119</v>
      </c>
    </row>
    <row r="121" spans="1:5" x14ac:dyDescent="0.35">
      <c r="A121">
        <v>2023</v>
      </c>
      <c r="B121">
        <v>120</v>
      </c>
      <c r="C121" s="53">
        <v>45072</v>
      </c>
      <c r="D121" t="s">
        <v>4235</v>
      </c>
      <c r="E121">
        <v>120</v>
      </c>
    </row>
    <row r="122" spans="1:5" x14ac:dyDescent="0.35">
      <c r="A122">
        <v>2023</v>
      </c>
      <c r="B122">
        <v>121</v>
      </c>
      <c r="C122" s="53">
        <v>45071</v>
      </c>
      <c r="D122" t="s">
        <v>4235</v>
      </c>
      <c r="E122">
        <v>121</v>
      </c>
    </row>
    <row r="123" spans="1:5" x14ac:dyDescent="0.35">
      <c r="A123">
        <v>2023</v>
      </c>
      <c r="B123">
        <v>122</v>
      </c>
      <c r="C123" s="53">
        <v>45070</v>
      </c>
      <c r="D123" t="s">
        <v>4235</v>
      </c>
      <c r="E123">
        <v>122</v>
      </c>
    </row>
    <row r="124" spans="1:5" x14ac:dyDescent="0.35">
      <c r="A124">
        <v>2023</v>
      </c>
      <c r="B124">
        <v>123</v>
      </c>
      <c r="C124" s="53">
        <v>44954</v>
      </c>
      <c r="D124" t="s">
        <v>4235</v>
      </c>
      <c r="E124">
        <v>123</v>
      </c>
    </row>
    <row r="125" spans="1:5" x14ac:dyDescent="0.35">
      <c r="A125">
        <v>2023</v>
      </c>
      <c r="B125">
        <v>124</v>
      </c>
      <c r="C125" s="53">
        <v>45086</v>
      </c>
      <c r="D125" t="s">
        <v>4235</v>
      </c>
      <c r="E125">
        <v>124</v>
      </c>
    </row>
    <row r="126" spans="1:5" x14ac:dyDescent="0.35">
      <c r="A126">
        <v>2023</v>
      </c>
      <c r="B126">
        <v>125</v>
      </c>
      <c r="C126" s="53">
        <v>45085</v>
      </c>
      <c r="D126" t="s">
        <v>4235</v>
      </c>
      <c r="E126">
        <v>125</v>
      </c>
    </row>
    <row r="127" spans="1:5" x14ac:dyDescent="0.35">
      <c r="A127">
        <v>2023</v>
      </c>
      <c r="B127">
        <v>126</v>
      </c>
      <c r="C127" s="53">
        <v>45090</v>
      </c>
      <c r="D127" t="s">
        <v>4235</v>
      </c>
      <c r="E127">
        <v>126</v>
      </c>
    </row>
    <row r="128" spans="1:5" x14ac:dyDescent="0.35">
      <c r="A128">
        <v>2023</v>
      </c>
      <c r="B128">
        <v>127</v>
      </c>
      <c r="C128" s="53">
        <v>45090</v>
      </c>
      <c r="D128" t="s">
        <v>4235</v>
      </c>
      <c r="E128">
        <v>127</v>
      </c>
    </row>
    <row r="129" spans="1:5" x14ac:dyDescent="0.35">
      <c r="A129">
        <v>2023</v>
      </c>
      <c r="B129">
        <v>128</v>
      </c>
      <c r="C129" s="53">
        <v>45088</v>
      </c>
      <c r="D129" t="s">
        <v>4235</v>
      </c>
      <c r="E129">
        <v>128</v>
      </c>
    </row>
    <row r="130" spans="1:5" x14ac:dyDescent="0.35">
      <c r="A130">
        <v>2023</v>
      </c>
      <c r="B130">
        <v>129</v>
      </c>
      <c r="C130" s="53">
        <v>45087</v>
      </c>
      <c r="D130" t="s">
        <v>4235</v>
      </c>
      <c r="E130">
        <v>129</v>
      </c>
    </row>
    <row r="131" spans="1:5" x14ac:dyDescent="0.35">
      <c r="A131">
        <v>2023</v>
      </c>
      <c r="B131">
        <v>130</v>
      </c>
      <c r="C131" s="53">
        <v>45081</v>
      </c>
      <c r="D131" t="s">
        <v>4235</v>
      </c>
      <c r="E131">
        <v>130</v>
      </c>
    </row>
    <row r="132" spans="1:5" x14ac:dyDescent="0.35">
      <c r="A132">
        <v>2023</v>
      </c>
      <c r="B132">
        <v>131</v>
      </c>
      <c r="C132" s="53">
        <v>45080</v>
      </c>
      <c r="D132" t="s">
        <v>4235</v>
      </c>
      <c r="E132">
        <v>131</v>
      </c>
    </row>
    <row r="133" spans="1:5" x14ac:dyDescent="0.35">
      <c r="A133">
        <v>2023</v>
      </c>
      <c r="B133">
        <v>132</v>
      </c>
      <c r="C133" s="53">
        <v>45079</v>
      </c>
      <c r="D133" t="s">
        <v>4235</v>
      </c>
      <c r="E133">
        <v>132</v>
      </c>
    </row>
    <row r="134" spans="1:5" x14ac:dyDescent="0.35">
      <c r="A134">
        <v>2023</v>
      </c>
      <c r="B134">
        <v>133</v>
      </c>
      <c r="C134" s="53">
        <v>45082</v>
      </c>
      <c r="D134" t="s">
        <v>4235</v>
      </c>
      <c r="E134">
        <v>133</v>
      </c>
    </row>
    <row r="135" spans="1:5" x14ac:dyDescent="0.35">
      <c r="A135">
        <v>2023</v>
      </c>
      <c r="B135">
        <v>134</v>
      </c>
      <c r="C135" s="53">
        <v>45083</v>
      </c>
      <c r="D135" t="s">
        <v>4235</v>
      </c>
      <c r="E135">
        <v>134</v>
      </c>
    </row>
    <row r="136" spans="1:5" x14ac:dyDescent="0.35">
      <c r="A136">
        <v>2023</v>
      </c>
      <c r="B136">
        <v>135</v>
      </c>
      <c r="C136" s="53">
        <v>45084</v>
      </c>
      <c r="D136" t="s">
        <v>4235</v>
      </c>
      <c r="E136">
        <v>135</v>
      </c>
    </row>
    <row r="137" spans="1:5" x14ac:dyDescent="0.35">
      <c r="A137">
        <v>2023</v>
      </c>
      <c r="B137">
        <v>136</v>
      </c>
      <c r="C137" s="53">
        <v>44925</v>
      </c>
      <c r="D137" t="s">
        <v>5044</v>
      </c>
      <c r="E137">
        <v>136</v>
      </c>
    </row>
    <row r="138" spans="1:5" x14ac:dyDescent="0.35">
      <c r="A138">
        <v>2023</v>
      </c>
      <c r="B138">
        <v>137</v>
      </c>
      <c r="C138" s="53">
        <v>44905</v>
      </c>
      <c r="D138" t="s">
        <v>5044</v>
      </c>
      <c r="E138">
        <v>137</v>
      </c>
    </row>
    <row r="139" spans="1:5" x14ac:dyDescent="0.35">
      <c r="A139">
        <v>2023</v>
      </c>
      <c r="B139">
        <v>138</v>
      </c>
      <c r="C139" s="53">
        <v>44986</v>
      </c>
      <c r="D139" t="s">
        <v>5044</v>
      </c>
      <c r="E139">
        <v>138</v>
      </c>
    </row>
    <row r="140" spans="1:5" x14ac:dyDescent="0.35">
      <c r="A140">
        <v>2023</v>
      </c>
      <c r="B140">
        <v>139</v>
      </c>
      <c r="C140" s="53">
        <v>44986</v>
      </c>
      <c r="D140" t="s">
        <v>5044</v>
      </c>
      <c r="E140">
        <v>139</v>
      </c>
    </row>
    <row r="141" spans="1:5" x14ac:dyDescent="0.35">
      <c r="A141">
        <v>2023</v>
      </c>
      <c r="B141">
        <v>140</v>
      </c>
      <c r="C141" s="53">
        <v>44986</v>
      </c>
      <c r="D141" t="s">
        <v>5044</v>
      </c>
      <c r="E141">
        <v>140</v>
      </c>
    </row>
    <row r="142" spans="1:5" x14ac:dyDescent="0.35">
      <c r="A142">
        <v>2023</v>
      </c>
      <c r="B142">
        <v>141</v>
      </c>
      <c r="C142" s="53">
        <v>44986</v>
      </c>
      <c r="D142" t="s">
        <v>5044</v>
      </c>
      <c r="E142">
        <v>141</v>
      </c>
    </row>
    <row r="143" spans="1:5" x14ac:dyDescent="0.35">
      <c r="A143">
        <v>2023</v>
      </c>
      <c r="B143">
        <v>142</v>
      </c>
      <c r="C143" s="53">
        <v>44986</v>
      </c>
      <c r="D143" t="s">
        <v>5044</v>
      </c>
      <c r="E143">
        <v>142</v>
      </c>
    </row>
    <row r="144" spans="1:5" x14ac:dyDescent="0.35">
      <c r="A144">
        <v>2023</v>
      </c>
      <c r="B144">
        <v>143</v>
      </c>
      <c r="C144" s="53">
        <v>44992</v>
      </c>
      <c r="D144" t="s">
        <v>4235</v>
      </c>
      <c r="E144">
        <v>143</v>
      </c>
    </row>
    <row r="145" spans="1:5" x14ac:dyDescent="0.35">
      <c r="A145">
        <v>2023</v>
      </c>
      <c r="B145">
        <v>144</v>
      </c>
      <c r="C145" s="53">
        <v>44993</v>
      </c>
      <c r="D145" t="s">
        <v>4235</v>
      </c>
      <c r="E145">
        <v>144</v>
      </c>
    </row>
    <row r="146" spans="1:5" x14ac:dyDescent="0.35">
      <c r="A146">
        <v>2023</v>
      </c>
      <c r="B146">
        <v>145</v>
      </c>
      <c r="C146" s="53">
        <v>44994</v>
      </c>
      <c r="D146" t="s">
        <v>4235</v>
      </c>
      <c r="E146">
        <v>145</v>
      </c>
    </row>
    <row r="147" spans="1:5" x14ac:dyDescent="0.35">
      <c r="A147">
        <v>2023</v>
      </c>
      <c r="B147">
        <v>146</v>
      </c>
      <c r="C147" s="53">
        <v>44995</v>
      </c>
      <c r="D147" t="s">
        <v>4235</v>
      </c>
      <c r="E147">
        <v>146</v>
      </c>
    </row>
    <row r="148" spans="1:5" x14ac:dyDescent="0.35">
      <c r="A148">
        <v>2023</v>
      </c>
      <c r="B148">
        <v>147</v>
      </c>
      <c r="C148" s="53">
        <v>44982</v>
      </c>
      <c r="D148" t="s">
        <v>5044</v>
      </c>
      <c r="E148">
        <v>147</v>
      </c>
    </row>
    <row r="149" spans="1:5" x14ac:dyDescent="0.35">
      <c r="A149">
        <v>2023</v>
      </c>
      <c r="B149">
        <v>148</v>
      </c>
      <c r="C149" s="53">
        <v>44987</v>
      </c>
      <c r="D149" t="s">
        <v>5044</v>
      </c>
      <c r="E149">
        <v>148</v>
      </c>
    </row>
    <row r="150" spans="1:5" x14ac:dyDescent="0.35">
      <c r="A150">
        <v>2023</v>
      </c>
      <c r="B150">
        <v>149</v>
      </c>
      <c r="C150" s="53">
        <v>44992</v>
      </c>
      <c r="D150" t="s">
        <v>4235</v>
      </c>
      <c r="E150">
        <v>149</v>
      </c>
    </row>
    <row r="151" spans="1:5" x14ac:dyDescent="0.35">
      <c r="A151">
        <v>2023</v>
      </c>
      <c r="B151">
        <v>150</v>
      </c>
      <c r="C151" s="53">
        <v>44993</v>
      </c>
      <c r="D151" t="s">
        <v>4235</v>
      </c>
      <c r="E151">
        <v>150</v>
      </c>
    </row>
    <row r="152" spans="1:5" x14ac:dyDescent="0.35">
      <c r="A152">
        <v>2023</v>
      </c>
      <c r="B152">
        <v>151</v>
      </c>
      <c r="C152" s="53">
        <v>44993</v>
      </c>
      <c r="D152" t="s">
        <v>4235</v>
      </c>
      <c r="E152">
        <v>151</v>
      </c>
    </row>
    <row r="153" spans="1:5" x14ac:dyDescent="0.35">
      <c r="A153">
        <v>2023</v>
      </c>
      <c r="B153">
        <v>152</v>
      </c>
      <c r="C153" s="53">
        <v>44995</v>
      </c>
      <c r="D153" t="s">
        <v>4235</v>
      </c>
      <c r="E153">
        <v>152</v>
      </c>
    </row>
    <row r="154" spans="1:5" x14ac:dyDescent="0.35">
      <c r="A154">
        <v>2023</v>
      </c>
      <c r="B154">
        <v>153</v>
      </c>
      <c r="C154" s="53">
        <v>45022</v>
      </c>
      <c r="D154" t="s">
        <v>4235</v>
      </c>
      <c r="E154">
        <v>153</v>
      </c>
    </row>
    <row r="155" spans="1:5" x14ac:dyDescent="0.35">
      <c r="A155">
        <v>2023</v>
      </c>
      <c r="B155">
        <v>154</v>
      </c>
      <c r="C155" s="53">
        <v>45015</v>
      </c>
      <c r="D155" t="s">
        <v>4235</v>
      </c>
      <c r="E155">
        <v>154</v>
      </c>
    </row>
    <row r="156" spans="1:5" x14ac:dyDescent="0.35">
      <c r="A156">
        <v>2023</v>
      </c>
      <c r="B156">
        <v>155</v>
      </c>
      <c r="C156" s="53">
        <v>45016</v>
      </c>
      <c r="D156" t="s">
        <v>4235</v>
      </c>
      <c r="E156">
        <v>155</v>
      </c>
    </row>
    <row r="157" spans="1:5" x14ac:dyDescent="0.35">
      <c r="A157">
        <v>2023</v>
      </c>
      <c r="B157">
        <v>156</v>
      </c>
      <c r="C157" s="53">
        <v>45017</v>
      </c>
      <c r="D157" t="s">
        <v>4235</v>
      </c>
      <c r="E157">
        <v>156</v>
      </c>
    </row>
    <row r="158" spans="1:5" x14ac:dyDescent="0.35">
      <c r="A158">
        <v>2023</v>
      </c>
      <c r="B158">
        <v>157</v>
      </c>
      <c r="C158" s="53">
        <v>45018</v>
      </c>
      <c r="D158" t="s">
        <v>4235</v>
      </c>
      <c r="E158">
        <v>157</v>
      </c>
    </row>
    <row r="159" spans="1:5" x14ac:dyDescent="0.35">
      <c r="A159">
        <v>2023</v>
      </c>
      <c r="B159">
        <v>158</v>
      </c>
      <c r="C159" s="53">
        <v>45020</v>
      </c>
      <c r="D159" t="s">
        <v>4235</v>
      </c>
      <c r="E159">
        <v>158</v>
      </c>
    </row>
    <row r="160" spans="1:5" x14ac:dyDescent="0.35">
      <c r="A160">
        <v>2023</v>
      </c>
      <c r="B160">
        <v>159</v>
      </c>
      <c r="C160" s="53">
        <v>45021</v>
      </c>
      <c r="D160" t="s">
        <v>4235</v>
      </c>
      <c r="E160">
        <v>159</v>
      </c>
    </row>
    <row r="161" spans="1:5" x14ac:dyDescent="0.35">
      <c r="A161">
        <v>2023</v>
      </c>
      <c r="B161">
        <v>160</v>
      </c>
      <c r="C161" s="53">
        <v>45022</v>
      </c>
      <c r="D161" t="s">
        <v>4235</v>
      </c>
      <c r="E161">
        <v>160</v>
      </c>
    </row>
    <row r="162" spans="1:5" x14ac:dyDescent="0.35">
      <c r="A162">
        <v>2023</v>
      </c>
      <c r="B162">
        <v>161</v>
      </c>
      <c r="C162" s="53">
        <v>45023</v>
      </c>
      <c r="D162" t="s">
        <v>4235</v>
      </c>
      <c r="E162">
        <v>161</v>
      </c>
    </row>
    <row r="163" spans="1:5" x14ac:dyDescent="0.35">
      <c r="A163">
        <v>2023</v>
      </c>
      <c r="B163">
        <v>162</v>
      </c>
      <c r="C163" s="53">
        <v>45024</v>
      </c>
      <c r="D163" t="s">
        <v>4235</v>
      </c>
      <c r="E163">
        <v>162</v>
      </c>
    </row>
    <row r="164" spans="1:5" x14ac:dyDescent="0.35">
      <c r="A164">
        <v>2023</v>
      </c>
      <c r="B164">
        <v>163</v>
      </c>
      <c r="C164" s="53">
        <v>45025</v>
      </c>
      <c r="D164" t="s">
        <v>4235</v>
      </c>
      <c r="E164">
        <v>163</v>
      </c>
    </row>
    <row r="165" spans="1:5" x14ac:dyDescent="0.35">
      <c r="A165">
        <v>2023</v>
      </c>
      <c r="B165">
        <v>164</v>
      </c>
      <c r="C165" s="53">
        <v>45027</v>
      </c>
      <c r="D165" t="s">
        <v>4235</v>
      </c>
      <c r="E165">
        <v>164</v>
      </c>
    </row>
    <row r="166" spans="1:5" x14ac:dyDescent="0.35">
      <c r="A166">
        <v>2023</v>
      </c>
      <c r="B166">
        <v>165</v>
      </c>
      <c r="C166" s="53">
        <v>45021</v>
      </c>
      <c r="D166" t="s">
        <v>4235</v>
      </c>
      <c r="E166">
        <v>165</v>
      </c>
    </row>
    <row r="167" spans="1:5" x14ac:dyDescent="0.35">
      <c r="A167">
        <v>2023</v>
      </c>
      <c r="B167">
        <v>166</v>
      </c>
      <c r="C167" s="53">
        <v>45027</v>
      </c>
      <c r="D167" t="s">
        <v>4235</v>
      </c>
      <c r="E167">
        <v>166</v>
      </c>
    </row>
    <row r="168" spans="1:5" x14ac:dyDescent="0.35">
      <c r="A168">
        <v>2023</v>
      </c>
      <c r="B168">
        <v>167</v>
      </c>
      <c r="C168" s="53">
        <v>45028</v>
      </c>
      <c r="D168" t="s">
        <v>4235</v>
      </c>
      <c r="E168">
        <v>167</v>
      </c>
    </row>
    <row r="169" spans="1:5" x14ac:dyDescent="0.35">
      <c r="A169">
        <v>2023</v>
      </c>
      <c r="B169">
        <v>168</v>
      </c>
      <c r="C169" s="53">
        <v>45030</v>
      </c>
      <c r="D169" t="s">
        <v>4235</v>
      </c>
      <c r="E169">
        <v>168</v>
      </c>
    </row>
    <row r="170" spans="1:5" x14ac:dyDescent="0.35">
      <c r="A170">
        <v>2023</v>
      </c>
      <c r="B170">
        <v>169</v>
      </c>
      <c r="C170" s="53">
        <v>45030</v>
      </c>
      <c r="D170" t="s">
        <v>4235</v>
      </c>
      <c r="E170">
        <v>169</v>
      </c>
    </row>
    <row r="171" spans="1:5" x14ac:dyDescent="0.35">
      <c r="A171">
        <v>2023</v>
      </c>
      <c r="B171">
        <v>170</v>
      </c>
      <c r="C171" s="53">
        <v>45031</v>
      </c>
      <c r="D171" t="s">
        <v>4235</v>
      </c>
      <c r="E171">
        <v>170</v>
      </c>
    </row>
    <row r="172" spans="1:5" x14ac:dyDescent="0.35">
      <c r="A172">
        <v>2023</v>
      </c>
      <c r="B172">
        <v>171</v>
      </c>
      <c r="C172" s="53">
        <v>44950</v>
      </c>
      <c r="D172" t="s">
        <v>4235</v>
      </c>
      <c r="E172">
        <v>171</v>
      </c>
    </row>
    <row r="173" spans="1:5" x14ac:dyDescent="0.35">
      <c r="A173">
        <v>2023</v>
      </c>
      <c r="B173">
        <v>172</v>
      </c>
      <c r="C173" s="53">
        <v>44966</v>
      </c>
      <c r="D173" t="s">
        <v>4235</v>
      </c>
      <c r="E173">
        <v>172</v>
      </c>
    </row>
    <row r="174" spans="1:5" x14ac:dyDescent="0.35">
      <c r="A174">
        <v>2023</v>
      </c>
      <c r="B174">
        <v>173</v>
      </c>
      <c r="C174" s="53">
        <v>44995</v>
      </c>
      <c r="D174" t="s">
        <v>5044</v>
      </c>
      <c r="E174">
        <v>173</v>
      </c>
    </row>
    <row r="175" spans="1:5" x14ac:dyDescent="0.35">
      <c r="A175">
        <v>2023</v>
      </c>
      <c r="B175">
        <v>174</v>
      </c>
      <c r="C175" s="53">
        <v>44973</v>
      </c>
      <c r="D175" t="s">
        <v>5044</v>
      </c>
      <c r="E175">
        <v>174</v>
      </c>
    </row>
    <row r="176" spans="1:5" x14ac:dyDescent="0.35">
      <c r="A176">
        <v>2023</v>
      </c>
      <c r="B176">
        <v>175</v>
      </c>
      <c r="C176" s="53">
        <v>44974</v>
      </c>
      <c r="D176" t="s">
        <v>5044</v>
      </c>
      <c r="E176">
        <v>175</v>
      </c>
    </row>
    <row r="177" spans="1:5" x14ac:dyDescent="0.35">
      <c r="A177">
        <v>2023</v>
      </c>
      <c r="B177">
        <v>176</v>
      </c>
      <c r="C177" s="53">
        <v>44975</v>
      </c>
      <c r="D177" t="s">
        <v>5044</v>
      </c>
      <c r="E177">
        <v>176</v>
      </c>
    </row>
    <row r="178" spans="1:5" x14ac:dyDescent="0.35">
      <c r="A178">
        <v>2023</v>
      </c>
      <c r="B178">
        <v>177</v>
      </c>
      <c r="C178" s="53">
        <v>44975</v>
      </c>
      <c r="D178" t="s">
        <v>5044</v>
      </c>
      <c r="E178">
        <v>177</v>
      </c>
    </row>
    <row r="179" spans="1:5" x14ac:dyDescent="0.35">
      <c r="A179">
        <v>2023</v>
      </c>
      <c r="B179">
        <v>178</v>
      </c>
      <c r="C179" s="53">
        <v>44975</v>
      </c>
      <c r="D179" t="s">
        <v>5044</v>
      </c>
      <c r="E179">
        <v>178</v>
      </c>
    </row>
    <row r="180" spans="1:5" x14ac:dyDescent="0.35">
      <c r="A180">
        <v>2023</v>
      </c>
      <c r="B180">
        <v>179</v>
      </c>
      <c r="C180" s="53">
        <v>44978</v>
      </c>
      <c r="D180" t="s">
        <v>5044</v>
      </c>
      <c r="E180">
        <v>179</v>
      </c>
    </row>
    <row r="181" spans="1:5" x14ac:dyDescent="0.35">
      <c r="A181">
        <v>2023</v>
      </c>
      <c r="B181">
        <v>180</v>
      </c>
      <c r="C181" s="53">
        <v>44979</v>
      </c>
      <c r="D181" t="s">
        <v>5044</v>
      </c>
      <c r="E181">
        <v>180</v>
      </c>
    </row>
    <row r="182" spans="1:5" x14ac:dyDescent="0.35">
      <c r="A182">
        <v>2023</v>
      </c>
      <c r="B182">
        <v>181</v>
      </c>
      <c r="C182" s="53">
        <v>44980</v>
      </c>
      <c r="D182" t="s">
        <v>5044</v>
      </c>
      <c r="E182">
        <v>181</v>
      </c>
    </row>
    <row r="183" spans="1:5" x14ac:dyDescent="0.35">
      <c r="A183">
        <v>2023</v>
      </c>
      <c r="B183">
        <v>182</v>
      </c>
      <c r="C183" s="53">
        <v>44980</v>
      </c>
      <c r="D183" t="s">
        <v>5044</v>
      </c>
      <c r="E183">
        <v>182</v>
      </c>
    </row>
    <row r="184" spans="1:5" x14ac:dyDescent="0.35">
      <c r="A184">
        <v>2023</v>
      </c>
      <c r="B184">
        <v>183</v>
      </c>
      <c r="C184" s="53">
        <v>44980</v>
      </c>
      <c r="D184" t="s">
        <v>5044</v>
      </c>
      <c r="E184">
        <v>183</v>
      </c>
    </row>
    <row r="185" spans="1:5" x14ac:dyDescent="0.35">
      <c r="A185">
        <v>2023</v>
      </c>
      <c r="B185">
        <v>184</v>
      </c>
      <c r="C185" s="53">
        <v>44980</v>
      </c>
      <c r="D185" t="s">
        <v>5044</v>
      </c>
      <c r="E185">
        <v>184</v>
      </c>
    </row>
    <row r="186" spans="1:5" x14ac:dyDescent="0.35">
      <c r="A186">
        <v>2023</v>
      </c>
      <c r="B186">
        <v>185</v>
      </c>
      <c r="C186" s="53">
        <v>44980</v>
      </c>
      <c r="D186" t="s">
        <v>5044</v>
      </c>
      <c r="E186">
        <v>185</v>
      </c>
    </row>
    <row r="187" spans="1:5" x14ac:dyDescent="0.35">
      <c r="A187">
        <v>2023</v>
      </c>
      <c r="B187">
        <v>186</v>
      </c>
      <c r="C187" s="53">
        <v>44982</v>
      </c>
      <c r="D187" t="s">
        <v>5044</v>
      </c>
      <c r="E187">
        <v>186</v>
      </c>
    </row>
    <row r="188" spans="1:5" x14ac:dyDescent="0.35">
      <c r="A188">
        <v>2023</v>
      </c>
      <c r="B188">
        <v>187</v>
      </c>
      <c r="C188" s="53">
        <v>44983</v>
      </c>
      <c r="D188" t="s">
        <v>5044</v>
      </c>
      <c r="E188">
        <v>187</v>
      </c>
    </row>
    <row r="189" spans="1:5" x14ac:dyDescent="0.35">
      <c r="A189">
        <v>2023</v>
      </c>
      <c r="B189">
        <v>188</v>
      </c>
      <c r="C189" s="53">
        <v>44982</v>
      </c>
      <c r="D189" t="s">
        <v>5044</v>
      </c>
      <c r="E189">
        <v>188</v>
      </c>
    </row>
    <row r="190" spans="1:5" x14ac:dyDescent="0.35">
      <c r="A190">
        <v>2023</v>
      </c>
      <c r="B190">
        <v>189</v>
      </c>
      <c r="C190" s="53">
        <v>44982</v>
      </c>
      <c r="D190" t="s">
        <v>5044</v>
      </c>
      <c r="E190">
        <v>189</v>
      </c>
    </row>
    <row r="191" spans="1:5" x14ac:dyDescent="0.35">
      <c r="A191">
        <v>2023</v>
      </c>
      <c r="B191">
        <v>190</v>
      </c>
      <c r="C191" s="53">
        <v>44982</v>
      </c>
      <c r="D191" t="s">
        <v>5044</v>
      </c>
      <c r="E191">
        <v>190</v>
      </c>
    </row>
    <row r="192" spans="1:5" x14ac:dyDescent="0.35">
      <c r="A192">
        <v>2023</v>
      </c>
      <c r="B192">
        <v>191</v>
      </c>
      <c r="C192" s="53">
        <v>44985</v>
      </c>
      <c r="D192" t="s">
        <v>4235</v>
      </c>
      <c r="E192">
        <v>191</v>
      </c>
    </row>
    <row r="193" spans="1:5" x14ac:dyDescent="0.35">
      <c r="A193">
        <v>2023</v>
      </c>
      <c r="B193">
        <v>192</v>
      </c>
      <c r="C193" s="53">
        <v>44985</v>
      </c>
      <c r="D193" t="s">
        <v>4235</v>
      </c>
      <c r="E193">
        <v>192</v>
      </c>
    </row>
    <row r="194" spans="1:5" x14ac:dyDescent="0.35">
      <c r="A194">
        <v>2023</v>
      </c>
      <c r="B194">
        <v>193</v>
      </c>
      <c r="C194" s="53">
        <v>44985</v>
      </c>
      <c r="D194" t="s">
        <v>4235</v>
      </c>
      <c r="E194">
        <v>193</v>
      </c>
    </row>
    <row r="195" spans="1:5" x14ac:dyDescent="0.35">
      <c r="A195">
        <v>2023</v>
      </c>
      <c r="B195">
        <v>194</v>
      </c>
      <c r="C195" s="53">
        <v>44985</v>
      </c>
      <c r="D195" t="s">
        <v>4235</v>
      </c>
      <c r="E195">
        <v>194</v>
      </c>
    </row>
    <row r="196" spans="1:5" x14ac:dyDescent="0.35">
      <c r="A196">
        <v>2023</v>
      </c>
      <c r="B196">
        <v>195</v>
      </c>
      <c r="C196" s="53">
        <v>44985</v>
      </c>
      <c r="D196" t="s">
        <v>4235</v>
      </c>
      <c r="E196">
        <v>195</v>
      </c>
    </row>
    <row r="197" spans="1:5" x14ac:dyDescent="0.35">
      <c r="A197">
        <v>2023</v>
      </c>
      <c r="B197">
        <v>196</v>
      </c>
      <c r="C197" s="53">
        <v>45002</v>
      </c>
      <c r="D197" t="s">
        <v>4235</v>
      </c>
      <c r="E197">
        <v>196</v>
      </c>
    </row>
    <row r="198" spans="1:5" x14ac:dyDescent="0.35">
      <c r="A198">
        <v>2023</v>
      </c>
      <c r="B198">
        <v>197</v>
      </c>
      <c r="C198" s="53">
        <v>44954</v>
      </c>
      <c r="D198" t="s">
        <v>4235</v>
      </c>
      <c r="E198">
        <v>197</v>
      </c>
    </row>
    <row r="199" spans="1:5" x14ac:dyDescent="0.35">
      <c r="A199">
        <v>2023</v>
      </c>
      <c r="B199">
        <v>198</v>
      </c>
      <c r="C199" s="53">
        <v>45030</v>
      </c>
      <c r="D199" t="s">
        <v>4235</v>
      </c>
      <c r="E199">
        <v>198</v>
      </c>
    </row>
    <row r="200" spans="1:5" x14ac:dyDescent="0.35">
      <c r="A200">
        <v>2023</v>
      </c>
      <c r="B200">
        <v>199</v>
      </c>
      <c r="C200" s="53">
        <v>45033</v>
      </c>
      <c r="D200" t="s">
        <v>4235</v>
      </c>
      <c r="E200">
        <v>199</v>
      </c>
    </row>
    <row r="201" spans="1:5" x14ac:dyDescent="0.35">
      <c r="A201">
        <v>2023</v>
      </c>
      <c r="B201">
        <v>200</v>
      </c>
      <c r="C201" s="53">
        <v>44996</v>
      </c>
      <c r="D201" t="s">
        <v>5044</v>
      </c>
      <c r="E201">
        <v>200</v>
      </c>
    </row>
    <row r="202" spans="1:5" x14ac:dyDescent="0.35">
      <c r="A202">
        <v>2023</v>
      </c>
      <c r="B202">
        <v>201</v>
      </c>
      <c r="C202" s="53">
        <v>45016</v>
      </c>
      <c r="D202" t="s">
        <v>4235</v>
      </c>
      <c r="E202">
        <v>201</v>
      </c>
    </row>
    <row r="203" spans="1:5" x14ac:dyDescent="0.35">
      <c r="A203">
        <v>2023</v>
      </c>
      <c r="B203">
        <v>202</v>
      </c>
      <c r="C203" s="53">
        <v>45033</v>
      </c>
      <c r="D203" t="s">
        <v>4235</v>
      </c>
      <c r="E203">
        <v>202</v>
      </c>
    </row>
    <row r="204" spans="1:5" x14ac:dyDescent="0.35">
      <c r="A204">
        <v>2023</v>
      </c>
      <c r="B204">
        <v>203</v>
      </c>
      <c r="C204" s="53">
        <v>44938</v>
      </c>
      <c r="D204" t="s">
        <v>5044</v>
      </c>
      <c r="E204">
        <v>203</v>
      </c>
    </row>
    <row r="205" spans="1:5" x14ac:dyDescent="0.35">
      <c r="A205">
        <v>2023</v>
      </c>
      <c r="B205">
        <v>204</v>
      </c>
      <c r="C205" s="53">
        <v>44938</v>
      </c>
      <c r="D205" t="s">
        <v>5044</v>
      </c>
      <c r="E205">
        <v>204</v>
      </c>
    </row>
    <row r="206" spans="1:5" x14ac:dyDescent="0.35">
      <c r="A206">
        <v>2023</v>
      </c>
      <c r="B206">
        <v>205</v>
      </c>
      <c r="C206" s="53">
        <v>44931</v>
      </c>
      <c r="D206" t="s">
        <v>4235</v>
      </c>
      <c r="E206">
        <v>205</v>
      </c>
    </row>
    <row r="207" spans="1:5" x14ac:dyDescent="0.35">
      <c r="A207">
        <v>2023</v>
      </c>
      <c r="B207">
        <v>206</v>
      </c>
      <c r="C207" s="53">
        <v>44931</v>
      </c>
      <c r="D207" t="s">
        <v>4235</v>
      </c>
      <c r="E207">
        <v>206</v>
      </c>
    </row>
    <row r="208" spans="1:5" x14ac:dyDescent="0.35">
      <c r="A208">
        <v>2023</v>
      </c>
      <c r="B208">
        <v>207</v>
      </c>
      <c r="C208" s="53">
        <v>44931</v>
      </c>
      <c r="D208" t="s">
        <v>4235</v>
      </c>
      <c r="E208">
        <v>207</v>
      </c>
    </row>
    <row r="209" spans="1:5" x14ac:dyDescent="0.35">
      <c r="A209">
        <v>2023</v>
      </c>
      <c r="B209">
        <v>208</v>
      </c>
      <c r="C209" s="53">
        <v>45028</v>
      </c>
      <c r="D209" t="s">
        <v>4235</v>
      </c>
      <c r="E209">
        <v>208</v>
      </c>
    </row>
    <row r="210" spans="1:5" x14ac:dyDescent="0.35">
      <c r="A210">
        <v>2023</v>
      </c>
      <c r="B210">
        <v>209</v>
      </c>
      <c r="C210" s="53">
        <v>45028</v>
      </c>
      <c r="D210" t="s">
        <v>4235</v>
      </c>
      <c r="E210">
        <v>209</v>
      </c>
    </row>
    <row r="211" spans="1:5" x14ac:dyDescent="0.35">
      <c r="A211">
        <v>2023</v>
      </c>
      <c r="B211">
        <v>210</v>
      </c>
      <c r="C211" s="53">
        <v>45017</v>
      </c>
      <c r="D211" t="s">
        <v>4235</v>
      </c>
      <c r="E211">
        <v>210</v>
      </c>
    </row>
    <row r="212" spans="1:5" x14ac:dyDescent="0.35">
      <c r="A212">
        <v>2023</v>
      </c>
      <c r="B212">
        <v>211</v>
      </c>
      <c r="C212" s="53">
        <v>45017</v>
      </c>
      <c r="D212" t="s">
        <v>4235</v>
      </c>
      <c r="E212">
        <v>211</v>
      </c>
    </row>
    <row r="213" spans="1:5" x14ac:dyDescent="0.35">
      <c r="A213">
        <v>2023</v>
      </c>
      <c r="B213">
        <v>212</v>
      </c>
      <c r="C213" s="53">
        <v>45045</v>
      </c>
      <c r="D213" t="s">
        <v>4235</v>
      </c>
      <c r="E213">
        <v>212</v>
      </c>
    </row>
    <row r="214" spans="1:5" x14ac:dyDescent="0.35">
      <c r="A214">
        <v>2023</v>
      </c>
      <c r="B214">
        <v>213</v>
      </c>
      <c r="C214" s="53">
        <v>45051</v>
      </c>
      <c r="D214" t="s">
        <v>4235</v>
      </c>
      <c r="E214">
        <v>213</v>
      </c>
    </row>
    <row r="215" spans="1:5" x14ac:dyDescent="0.35">
      <c r="A215">
        <v>2023</v>
      </c>
      <c r="B215">
        <v>214</v>
      </c>
      <c r="C215" s="53">
        <v>45049</v>
      </c>
      <c r="D215" t="s">
        <v>4235</v>
      </c>
      <c r="E215">
        <v>214</v>
      </c>
    </row>
    <row r="216" spans="1:5" x14ac:dyDescent="0.35">
      <c r="A216">
        <v>2023</v>
      </c>
      <c r="B216">
        <v>215</v>
      </c>
      <c r="C216" s="53">
        <v>45049</v>
      </c>
      <c r="D216" t="s">
        <v>4235</v>
      </c>
      <c r="E216">
        <v>215</v>
      </c>
    </row>
    <row r="217" spans="1:5" x14ac:dyDescent="0.35">
      <c r="A217">
        <v>2023</v>
      </c>
      <c r="B217">
        <v>216</v>
      </c>
      <c r="C217" s="53">
        <v>45051</v>
      </c>
      <c r="D217" t="s">
        <v>4235</v>
      </c>
      <c r="E217">
        <v>216</v>
      </c>
    </row>
    <row r="218" spans="1:5" x14ac:dyDescent="0.35">
      <c r="A218">
        <v>2023</v>
      </c>
      <c r="B218">
        <v>217</v>
      </c>
      <c r="C218" s="53">
        <v>45052</v>
      </c>
      <c r="D218" t="s">
        <v>4235</v>
      </c>
      <c r="E218">
        <v>217</v>
      </c>
    </row>
    <row r="219" spans="1:5" x14ac:dyDescent="0.35">
      <c r="A219">
        <v>2023</v>
      </c>
      <c r="B219">
        <v>218</v>
      </c>
      <c r="C219" s="53">
        <v>45053</v>
      </c>
      <c r="D219" t="s">
        <v>4235</v>
      </c>
      <c r="E219">
        <v>218</v>
      </c>
    </row>
    <row r="220" spans="1:5" x14ac:dyDescent="0.35">
      <c r="A220">
        <v>2023</v>
      </c>
      <c r="B220">
        <v>219</v>
      </c>
      <c r="C220" s="53">
        <v>45055</v>
      </c>
      <c r="D220" t="s">
        <v>4235</v>
      </c>
      <c r="E220">
        <v>219</v>
      </c>
    </row>
    <row r="221" spans="1:5" x14ac:dyDescent="0.35">
      <c r="A221">
        <v>2023</v>
      </c>
      <c r="B221">
        <v>220</v>
      </c>
      <c r="C221" s="53">
        <v>45055</v>
      </c>
      <c r="D221" t="s">
        <v>4235</v>
      </c>
      <c r="E221">
        <v>220</v>
      </c>
    </row>
    <row r="222" spans="1:5" x14ac:dyDescent="0.35">
      <c r="A222">
        <v>2023</v>
      </c>
      <c r="B222">
        <v>221</v>
      </c>
      <c r="C222" s="53">
        <v>45056</v>
      </c>
      <c r="D222" t="s">
        <v>4235</v>
      </c>
      <c r="E222">
        <v>221</v>
      </c>
    </row>
    <row r="223" spans="1:5" x14ac:dyDescent="0.35">
      <c r="A223">
        <v>2023</v>
      </c>
      <c r="B223">
        <v>222</v>
      </c>
      <c r="C223" s="53">
        <v>45058</v>
      </c>
      <c r="D223" t="s">
        <v>4235</v>
      </c>
      <c r="E223">
        <v>222</v>
      </c>
    </row>
    <row r="224" spans="1:5" x14ac:dyDescent="0.35">
      <c r="A224">
        <v>2023</v>
      </c>
      <c r="B224">
        <v>223</v>
      </c>
      <c r="C224" s="53">
        <v>45056</v>
      </c>
      <c r="D224" t="s">
        <v>4235</v>
      </c>
      <c r="E224">
        <v>223</v>
      </c>
    </row>
    <row r="225" spans="1:5" x14ac:dyDescent="0.35">
      <c r="A225">
        <v>2023</v>
      </c>
      <c r="B225">
        <v>224</v>
      </c>
      <c r="C225" s="53">
        <v>45057</v>
      </c>
      <c r="D225" t="s">
        <v>4235</v>
      </c>
      <c r="E225">
        <v>224</v>
      </c>
    </row>
    <row r="226" spans="1:5" x14ac:dyDescent="0.35">
      <c r="A226">
        <v>2023</v>
      </c>
      <c r="B226">
        <v>225</v>
      </c>
      <c r="C226" s="53">
        <v>45059</v>
      </c>
      <c r="D226" t="s">
        <v>4235</v>
      </c>
      <c r="E226">
        <v>225</v>
      </c>
    </row>
    <row r="227" spans="1:5" x14ac:dyDescent="0.35">
      <c r="A227">
        <v>2023</v>
      </c>
      <c r="B227">
        <v>226</v>
      </c>
      <c r="C227" s="53">
        <v>45059</v>
      </c>
      <c r="D227" t="s">
        <v>4235</v>
      </c>
      <c r="E227">
        <v>226</v>
      </c>
    </row>
    <row r="228" spans="1:5" x14ac:dyDescent="0.35">
      <c r="A228">
        <v>2023</v>
      </c>
      <c r="B228">
        <v>227</v>
      </c>
      <c r="C228" s="53">
        <v>45114</v>
      </c>
      <c r="D228" t="s">
        <v>4235</v>
      </c>
      <c r="E228">
        <v>227</v>
      </c>
    </row>
    <row r="229" spans="1:5" x14ac:dyDescent="0.35">
      <c r="A229">
        <v>2023</v>
      </c>
      <c r="B229">
        <v>228</v>
      </c>
      <c r="C229" s="53">
        <v>45063</v>
      </c>
      <c r="D229" t="s">
        <v>4235</v>
      </c>
      <c r="E229">
        <v>228</v>
      </c>
    </row>
    <row r="230" spans="1:5" x14ac:dyDescent="0.35">
      <c r="A230">
        <v>2023</v>
      </c>
      <c r="B230">
        <v>229</v>
      </c>
      <c r="C230" s="53">
        <v>45063</v>
      </c>
      <c r="D230" t="s">
        <v>4235</v>
      </c>
      <c r="E230">
        <v>229</v>
      </c>
    </row>
    <row r="231" spans="1:5" x14ac:dyDescent="0.35">
      <c r="A231">
        <v>2023</v>
      </c>
      <c r="B231">
        <v>230</v>
      </c>
      <c r="C231" s="53">
        <v>45063</v>
      </c>
      <c r="D231" t="s">
        <v>4235</v>
      </c>
      <c r="E231">
        <v>230</v>
      </c>
    </row>
    <row r="232" spans="1:5" x14ac:dyDescent="0.35">
      <c r="A232">
        <v>2023</v>
      </c>
      <c r="B232">
        <v>231</v>
      </c>
      <c r="C232" s="53">
        <v>45066</v>
      </c>
      <c r="D232" t="s">
        <v>4235</v>
      </c>
      <c r="E232">
        <v>231</v>
      </c>
    </row>
    <row r="233" spans="1:5" x14ac:dyDescent="0.35">
      <c r="A233">
        <v>2023</v>
      </c>
      <c r="B233">
        <v>232</v>
      </c>
      <c r="C233" s="53">
        <v>45067</v>
      </c>
      <c r="D233" t="s">
        <v>4235</v>
      </c>
      <c r="E233">
        <v>232</v>
      </c>
    </row>
    <row r="234" spans="1:5" x14ac:dyDescent="0.35">
      <c r="A234">
        <v>2023</v>
      </c>
      <c r="B234">
        <v>233</v>
      </c>
      <c r="C234" s="53">
        <v>45068</v>
      </c>
      <c r="D234" t="s">
        <v>4235</v>
      </c>
      <c r="E234">
        <v>233</v>
      </c>
    </row>
    <row r="235" spans="1:5" x14ac:dyDescent="0.35">
      <c r="A235">
        <v>2023</v>
      </c>
      <c r="B235">
        <v>234</v>
      </c>
      <c r="C235" s="53">
        <v>44898</v>
      </c>
      <c r="D235" t="s">
        <v>5044</v>
      </c>
      <c r="E235">
        <v>234</v>
      </c>
    </row>
    <row r="236" spans="1:5" x14ac:dyDescent="0.35">
      <c r="A236">
        <v>2023</v>
      </c>
      <c r="B236">
        <v>235</v>
      </c>
      <c r="C236" s="53">
        <v>44932</v>
      </c>
      <c r="D236" t="s">
        <v>5044</v>
      </c>
      <c r="E236">
        <v>235</v>
      </c>
    </row>
    <row r="237" spans="1:5" x14ac:dyDescent="0.35">
      <c r="A237">
        <v>2023</v>
      </c>
      <c r="B237">
        <v>236</v>
      </c>
      <c r="C237" s="53">
        <v>44931</v>
      </c>
      <c r="D237" t="s">
        <v>5044</v>
      </c>
      <c r="E237">
        <v>236</v>
      </c>
    </row>
    <row r="238" spans="1:5" x14ac:dyDescent="0.35">
      <c r="A238">
        <v>2023</v>
      </c>
      <c r="B238">
        <v>237</v>
      </c>
      <c r="C238" s="53">
        <v>44849</v>
      </c>
      <c r="D238" t="s">
        <v>4235</v>
      </c>
      <c r="E238">
        <v>237</v>
      </c>
    </row>
    <row r="239" spans="1:5" x14ac:dyDescent="0.35">
      <c r="A239">
        <v>2023</v>
      </c>
      <c r="B239">
        <v>238</v>
      </c>
      <c r="C239" s="53">
        <v>44849</v>
      </c>
      <c r="D239" t="s">
        <v>4235</v>
      </c>
      <c r="E239">
        <v>238</v>
      </c>
    </row>
    <row r="240" spans="1:5" x14ac:dyDescent="0.35">
      <c r="A240">
        <v>2023</v>
      </c>
      <c r="B240">
        <v>239</v>
      </c>
      <c r="C240" s="53">
        <v>44849</v>
      </c>
      <c r="D240" t="s">
        <v>4235</v>
      </c>
      <c r="E240">
        <v>239</v>
      </c>
    </row>
    <row r="241" spans="1:5" x14ac:dyDescent="0.35">
      <c r="A241">
        <v>2023</v>
      </c>
      <c r="B241">
        <v>240</v>
      </c>
      <c r="C241" s="53">
        <v>44863</v>
      </c>
      <c r="D241" t="s">
        <v>4235</v>
      </c>
      <c r="E241">
        <v>240</v>
      </c>
    </row>
    <row r="242" spans="1:5" x14ac:dyDescent="0.35">
      <c r="A242">
        <v>2023</v>
      </c>
      <c r="B242">
        <v>241</v>
      </c>
      <c r="C242" s="53">
        <v>45045</v>
      </c>
      <c r="D242" t="s">
        <v>4235</v>
      </c>
      <c r="E242">
        <v>241</v>
      </c>
    </row>
    <row r="243" spans="1:5" x14ac:dyDescent="0.35">
      <c r="A243">
        <v>2023</v>
      </c>
      <c r="B243">
        <v>242</v>
      </c>
      <c r="C243" s="53">
        <v>45047</v>
      </c>
      <c r="D243" t="s">
        <v>4235</v>
      </c>
      <c r="E243">
        <v>242</v>
      </c>
    </row>
    <row r="244" spans="1:5" x14ac:dyDescent="0.35">
      <c r="A244">
        <v>2023</v>
      </c>
      <c r="B244">
        <v>243</v>
      </c>
      <c r="C244" s="53">
        <v>43718</v>
      </c>
      <c r="D244" t="s">
        <v>4235</v>
      </c>
      <c r="E244">
        <v>243</v>
      </c>
    </row>
    <row r="245" spans="1:5" x14ac:dyDescent="0.35">
      <c r="A245">
        <v>2023</v>
      </c>
      <c r="B245">
        <v>244</v>
      </c>
      <c r="C245" s="53">
        <v>43536</v>
      </c>
      <c r="D245" t="s">
        <v>4235</v>
      </c>
      <c r="E245">
        <v>244</v>
      </c>
    </row>
    <row r="246" spans="1:5" x14ac:dyDescent="0.35">
      <c r="A246">
        <v>2023</v>
      </c>
      <c r="B246">
        <v>245</v>
      </c>
      <c r="C246" s="53">
        <v>43552</v>
      </c>
      <c r="D246" t="s">
        <v>4235</v>
      </c>
      <c r="E246">
        <v>245</v>
      </c>
    </row>
    <row r="247" spans="1:5" x14ac:dyDescent="0.35">
      <c r="A247">
        <v>2023</v>
      </c>
      <c r="B247">
        <v>246</v>
      </c>
      <c r="C247" s="53">
        <v>44632</v>
      </c>
      <c r="D247" t="s">
        <v>4235</v>
      </c>
      <c r="E247">
        <v>246</v>
      </c>
    </row>
    <row r="248" spans="1:5" x14ac:dyDescent="0.35">
      <c r="A248">
        <v>2023</v>
      </c>
      <c r="B248">
        <v>247</v>
      </c>
      <c r="C248" s="53">
        <v>44576</v>
      </c>
      <c r="D248" t="s">
        <v>4235</v>
      </c>
      <c r="E248">
        <v>247</v>
      </c>
    </row>
    <row r="249" spans="1:5" x14ac:dyDescent="0.35">
      <c r="A249">
        <v>2023</v>
      </c>
      <c r="B249">
        <v>248</v>
      </c>
      <c r="C249" s="53">
        <v>45181</v>
      </c>
      <c r="D249" t="s">
        <v>4235</v>
      </c>
      <c r="E249">
        <v>248</v>
      </c>
    </row>
    <row r="250" spans="1:5" x14ac:dyDescent="0.35">
      <c r="A250">
        <v>2023</v>
      </c>
      <c r="B250">
        <v>249</v>
      </c>
      <c r="C250" s="53">
        <v>45176</v>
      </c>
      <c r="D250" t="s">
        <v>4235</v>
      </c>
      <c r="E250">
        <v>249</v>
      </c>
    </row>
    <row r="251" spans="1:5" x14ac:dyDescent="0.35">
      <c r="A251">
        <v>2023</v>
      </c>
      <c r="B251">
        <v>250</v>
      </c>
      <c r="C251" s="53">
        <v>45153</v>
      </c>
      <c r="D251" t="s">
        <v>4235</v>
      </c>
      <c r="E251">
        <v>250</v>
      </c>
    </row>
    <row r="252" spans="1:5" x14ac:dyDescent="0.35">
      <c r="A252">
        <v>2023</v>
      </c>
      <c r="B252">
        <v>251</v>
      </c>
      <c r="C252" s="53">
        <v>45184</v>
      </c>
      <c r="D252" t="s">
        <v>4235</v>
      </c>
      <c r="E252">
        <v>251</v>
      </c>
    </row>
    <row r="253" spans="1:5" x14ac:dyDescent="0.35">
      <c r="A253">
        <v>2023</v>
      </c>
      <c r="B253">
        <v>252</v>
      </c>
      <c r="C253" s="53">
        <v>45149</v>
      </c>
      <c r="D253" t="s">
        <v>4235</v>
      </c>
      <c r="E253">
        <v>252</v>
      </c>
    </row>
    <row r="254" spans="1:5" x14ac:dyDescent="0.35">
      <c r="A254">
        <v>2023</v>
      </c>
      <c r="B254">
        <v>253</v>
      </c>
      <c r="C254" s="53">
        <v>45153</v>
      </c>
      <c r="D254" t="s">
        <v>4235</v>
      </c>
      <c r="E254">
        <v>253</v>
      </c>
    </row>
    <row r="255" spans="1:5" x14ac:dyDescent="0.35">
      <c r="A255">
        <v>2023</v>
      </c>
      <c r="B255">
        <v>254</v>
      </c>
      <c r="C255" s="53">
        <v>45175</v>
      </c>
      <c r="D255" t="s">
        <v>4235</v>
      </c>
      <c r="E255">
        <v>254</v>
      </c>
    </row>
    <row r="256" spans="1:5" x14ac:dyDescent="0.35">
      <c r="A256">
        <v>2023</v>
      </c>
      <c r="B256">
        <v>255</v>
      </c>
      <c r="C256" s="53">
        <v>45175</v>
      </c>
      <c r="D256" t="s">
        <v>4235</v>
      </c>
      <c r="E256">
        <v>255</v>
      </c>
    </row>
    <row r="257" spans="1:5" x14ac:dyDescent="0.35">
      <c r="A257">
        <v>2023</v>
      </c>
      <c r="B257">
        <v>256</v>
      </c>
      <c r="C257" s="53">
        <v>45198</v>
      </c>
      <c r="D257" t="s">
        <v>4235</v>
      </c>
      <c r="E257">
        <v>256</v>
      </c>
    </row>
    <row r="258" spans="1:5" x14ac:dyDescent="0.35">
      <c r="A258">
        <v>2023</v>
      </c>
      <c r="B258">
        <v>257</v>
      </c>
      <c r="C258" s="53">
        <v>45198</v>
      </c>
      <c r="D258" t="s">
        <v>4235</v>
      </c>
      <c r="E258">
        <v>257</v>
      </c>
    </row>
    <row r="259" spans="1:5" x14ac:dyDescent="0.35">
      <c r="A259">
        <v>2023</v>
      </c>
      <c r="B259">
        <v>258</v>
      </c>
      <c r="C259" s="53">
        <v>45213</v>
      </c>
      <c r="D259" t="s">
        <v>5044</v>
      </c>
      <c r="E259">
        <v>258</v>
      </c>
    </row>
    <row r="260" spans="1:5" x14ac:dyDescent="0.35">
      <c r="A260">
        <v>2023</v>
      </c>
      <c r="B260">
        <v>259</v>
      </c>
      <c r="C260" s="53">
        <v>45217</v>
      </c>
      <c r="D260" t="s">
        <v>4235</v>
      </c>
      <c r="E260">
        <v>259</v>
      </c>
    </row>
    <row r="261" spans="1:5" x14ac:dyDescent="0.35">
      <c r="A261">
        <v>2023</v>
      </c>
      <c r="B261">
        <v>260</v>
      </c>
      <c r="C261" s="53">
        <v>45213</v>
      </c>
      <c r="D261" t="s">
        <v>5044</v>
      </c>
      <c r="E261">
        <v>260</v>
      </c>
    </row>
    <row r="262" spans="1:5" x14ac:dyDescent="0.35">
      <c r="A262">
        <v>2023</v>
      </c>
      <c r="B262">
        <v>261</v>
      </c>
      <c r="C262" s="53">
        <v>45217</v>
      </c>
      <c r="D262" t="s">
        <v>4235</v>
      </c>
      <c r="E262">
        <v>261</v>
      </c>
    </row>
    <row r="263" spans="1:5" x14ac:dyDescent="0.35">
      <c r="A263">
        <v>2023</v>
      </c>
      <c r="B263">
        <v>262</v>
      </c>
      <c r="C263" s="53">
        <v>45212</v>
      </c>
      <c r="D263" t="s">
        <v>5044</v>
      </c>
      <c r="E263">
        <v>262</v>
      </c>
    </row>
    <row r="264" spans="1:5" x14ac:dyDescent="0.35">
      <c r="A264">
        <v>2023</v>
      </c>
      <c r="B264">
        <v>263</v>
      </c>
      <c r="C264" s="53">
        <v>45203</v>
      </c>
      <c r="D264" t="s">
        <v>4235</v>
      </c>
      <c r="E264">
        <v>263</v>
      </c>
    </row>
    <row r="265" spans="1:5" x14ac:dyDescent="0.35">
      <c r="A265">
        <v>2023</v>
      </c>
      <c r="B265">
        <v>264</v>
      </c>
      <c r="C265" s="53">
        <v>45203</v>
      </c>
      <c r="D265" t="s">
        <v>4235</v>
      </c>
      <c r="E265">
        <v>264</v>
      </c>
    </row>
    <row r="266" spans="1:5" x14ac:dyDescent="0.35">
      <c r="A266">
        <v>2023</v>
      </c>
      <c r="B266">
        <v>265</v>
      </c>
      <c r="C266" s="53">
        <v>45204</v>
      </c>
      <c r="D266" t="s">
        <v>4235</v>
      </c>
      <c r="E266">
        <v>265</v>
      </c>
    </row>
    <row r="267" spans="1:5" x14ac:dyDescent="0.35">
      <c r="A267">
        <v>2023</v>
      </c>
      <c r="B267">
        <v>266</v>
      </c>
      <c r="C267" s="53">
        <v>45204</v>
      </c>
      <c r="D267" t="s">
        <v>4235</v>
      </c>
      <c r="E267">
        <v>266</v>
      </c>
    </row>
    <row r="268" spans="1:5" x14ac:dyDescent="0.35">
      <c r="A268">
        <v>2023</v>
      </c>
      <c r="B268">
        <v>267</v>
      </c>
      <c r="C268" s="53">
        <v>45205</v>
      </c>
      <c r="D268" t="s">
        <v>4235</v>
      </c>
      <c r="E268">
        <v>267</v>
      </c>
    </row>
    <row r="269" spans="1:5" x14ac:dyDescent="0.35">
      <c r="A269">
        <v>2023</v>
      </c>
      <c r="B269">
        <v>268</v>
      </c>
      <c r="C269" s="53">
        <v>45205</v>
      </c>
      <c r="D269" t="s">
        <v>4235</v>
      </c>
      <c r="E269">
        <v>268</v>
      </c>
    </row>
    <row r="270" spans="1:5" x14ac:dyDescent="0.35">
      <c r="A270">
        <v>2023</v>
      </c>
      <c r="B270">
        <v>269</v>
      </c>
      <c r="C270" s="53">
        <v>45206</v>
      </c>
      <c r="D270" t="s">
        <v>4235</v>
      </c>
      <c r="E270">
        <v>269</v>
      </c>
    </row>
    <row r="271" spans="1:5" x14ac:dyDescent="0.35">
      <c r="A271">
        <v>2023</v>
      </c>
      <c r="B271">
        <v>270</v>
      </c>
      <c r="C271" s="53">
        <v>45206</v>
      </c>
      <c r="D271" t="s">
        <v>4235</v>
      </c>
      <c r="E271">
        <v>270</v>
      </c>
    </row>
    <row r="272" spans="1:5" x14ac:dyDescent="0.35">
      <c r="A272">
        <v>2023</v>
      </c>
      <c r="B272">
        <v>271</v>
      </c>
      <c r="C272" s="53">
        <v>45207</v>
      </c>
      <c r="D272" t="s">
        <v>4235</v>
      </c>
      <c r="E272">
        <v>271</v>
      </c>
    </row>
    <row r="273" spans="1:5" x14ac:dyDescent="0.35">
      <c r="A273">
        <v>2023</v>
      </c>
      <c r="B273">
        <v>272</v>
      </c>
      <c r="C273" s="53">
        <v>45207</v>
      </c>
      <c r="D273" t="s">
        <v>4235</v>
      </c>
      <c r="E273">
        <v>272</v>
      </c>
    </row>
    <row r="274" spans="1:5" x14ac:dyDescent="0.35">
      <c r="A274">
        <v>2023</v>
      </c>
      <c r="B274">
        <v>273</v>
      </c>
      <c r="C274" s="53">
        <v>45208</v>
      </c>
      <c r="D274" t="s">
        <v>4235</v>
      </c>
      <c r="E274">
        <v>273</v>
      </c>
    </row>
    <row r="275" spans="1:5" x14ac:dyDescent="0.35">
      <c r="A275">
        <v>2023</v>
      </c>
      <c r="B275">
        <v>274</v>
      </c>
      <c r="C275" s="53">
        <v>45208</v>
      </c>
      <c r="D275" t="s">
        <v>4235</v>
      </c>
      <c r="E275">
        <v>274</v>
      </c>
    </row>
    <row r="276" spans="1:5" x14ac:dyDescent="0.35">
      <c r="A276">
        <v>2023</v>
      </c>
      <c r="B276">
        <v>275</v>
      </c>
      <c r="C276" s="53">
        <v>45209</v>
      </c>
      <c r="D276" t="s">
        <v>4235</v>
      </c>
      <c r="E276">
        <v>275</v>
      </c>
    </row>
    <row r="277" spans="1:5" x14ac:dyDescent="0.35">
      <c r="A277">
        <v>2023</v>
      </c>
      <c r="B277">
        <v>276</v>
      </c>
      <c r="C277" s="53">
        <v>45209</v>
      </c>
      <c r="D277" t="s">
        <v>4235</v>
      </c>
      <c r="E277">
        <v>276</v>
      </c>
    </row>
    <row r="278" spans="1:5" x14ac:dyDescent="0.35">
      <c r="A278">
        <v>2023</v>
      </c>
      <c r="B278">
        <v>277</v>
      </c>
      <c r="C278" s="53">
        <v>45210</v>
      </c>
      <c r="D278" t="s">
        <v>4235</v>
      </c>
      <c r="E278">
        <v>277</v>
      </c>
    </row>
    <row r="279" spans="1:5" x14ac:dyDescent="0.35">
      <c r="A279">
        <v>2023</v>
      </c>
      <c r="B279">
        <v>278</v>
      </c>
      <c r="C279" s="53">
        <v>45210</v>
      </c>
      <c r="D279" t="s">
        <v>4235</v>
      </c>
      <c r="E279">
        <v>278</v>
      </c>
    </row>
    <row r="280" spans="1:5" x14ac:dyDescent="0.35">
      <c r="A280">
        <v>2023</v>
      </c>
      <c r="B280">
        <v>279</v>
      </c>
      <c r="C280" s="53">
        <v>45211</v>
      </c>
      <c r="D280" t="s">
        <v>4235</v>
      </c>
      <c r="E280">
        <v>279</v>
      </c>
    </row>
    <row r="281" spans="1:5" x14ac:dyDescent="0.35">
      <c r="A281">
        <v>2023</v>
      </c>
      <c r="B281">
        <v>280</v>
      </c>
      <c r="C281" s="53">
        <v>45211</v>
      </c>
      <c r="D281" t="s">
        <v>4235</v>
      </c>
      <c r="E281">
        <v>280</v>
      </c>
    </row>
    <row r="282" spans="1:5" x14ac:dyDescent="0.35">
      <c r="A282">
        <v>2023</v>
      </c>
      <c r="B282">
        <v>281</v>
      </c>
      <c r="C282" s="53">
        <v>45212</v>
      </c>
      <c r="D282" t="s">
        <v>4235</v>
      </c>
      <c r="E282">
        <v>281</v>
      </c>
    </row>
    <row r="283" spans="1:5" x14ac:dyDescent="0.35">
      <c r="A283">
        <v>2024</v>
      </c>
      <c r="B283">
        <v>1</v>
      </c>
      <c r="C283" s="53">
        <v>45212</v>
      </c>
      <c r="D283" t="s">
        <v>4235</v>
      </c>
      <c r="E283">
        <v>282</v>
      </c>
    </row>
    <row r="284" spans="1:5" x14ac:dyDescent="0.35">
      <c r="A284">
        <v>2024</v>
      </c>
      <c r="B284">
        <v>2</v>
      </c>
      <c r="C284" s="53">
        <v>45213</v>
      </c>
      <c r="D284" t="s">
        <v>4235</v>
      </c>
      <c r="E284">
        <v>283</v>
      </c>
    </row>
    <row r="285" spans="1:5" x14ac:dyDescent="0.35">
      <c r="A285">
        <v>2024</v>
      </c>
      <c r="B285">
        <v>3</v>
      </c>
      <c r="C285" s="53">
        <v>45213</v>
      </c>
      <c r="D285" t="s">
        <v>4235</v>
      </c>
      <c r="E285">
        <v>284</v>
      </c>
    </row>
    <row r="286" spans="1:5" x14ac:dyDescent="0.35">
      <c r="A286">
        <v>2024</v>
      </c>
      <c r="B286">
        <v>4</v>
      </c>
      <c r="C286" s="53">
        <v>45209</v>
      </c>
      <c r="D286" t="s">
        <v>4235</v>
      </c>
      <c r="E286">
        <v>285</v>
      </c>
    </row>
    <row r="287" spans="1:5" x14ac:dyDescent="0.35">
      <c r="A287">
        <v>2024</v>
      </c>
      <c r="B287">
        <v>5</v>
      </c>
      <c r="C287" s="53">
        <v>45209</v>
      </c>
      <c r="D287" t="s">
        <v>4235</v>
      </c>
      <c r="E287">
        <v>286</v>
      </c>
    </row>
    <row r="288" spans="1:5" x14ac:dyDescent="0.35">
      <c r="A288">
        <v>2024</v>
      </c>
      <c r="B288">
        <v>6</v>
      </c>
      <c r="C288" s="53">
        <v>45242</v>
      </c>
      <c r="D288" t="s">
        <v>4235</v>
      </c>
      <c r="E288">
        <v>287</v>
      </c>
    </row>
    <row r="289" spans="1:5" x14ac:dyDescent="0.35">
      <c r="A289">
        <v>2024</v>
      </c>
      <c r="B289">
        <v>7</v>
      </c>
      <c r="C289" s="53">
        <v>45242</v>
      </c>
      <c r="D289" t="s">
        <v>4235</v>
      </c>
      <c r="E289">
        <v>288</v>
      </c>
    </row>
    <row r="290" spans="1:5" x14ac:dyDescent="0.35">
      <c r="A290">
        <v>2024</v>
      </c>
      <c r="B290">
        <v>8</v>
      </c>
      <c r="C290" s="53">
        <v>45241</v>
      </c>
      <c r="D290" t="s">
        <v>4235</v>
      </c>
      <c r="E290">
        <v>289</v>
      </c>
    </row>
    <row r="291" spans="1:5" x14ac:dyDescent="0.35">
      <c r="A291">
        <v>2024</v>
      </c>
      <c r="B291">
        <v>9</v>
      </c>
      <c r="C291" s="53">
        <v>45241</v>
      </c>
      <c r="D291" t="s">
        <v>4235</v>
      </c>
      <c r="E291">
        <v>290</v>
      </c>
    </row>
    <row r="292" spans="1:5" x14ac:dyDescent="0.35">
      <c r="A292">
        <v>2024</v>
      </c>
      <c r="B292">
        <v>10</v>
      </c>
      <c r="C292" s="53">
        <v>45244</v>
      </c>
      <c r="D292" t="s">
        <v>4235</v>
      </c>
      <c r="E292">
        <v>291</v>
      </c>
    </row>
    <row r="293" spans="1:5" x14ac:dyDescent="0.35">
      <c r="A293">
        <v>2024</v>
      </c>
      <c r="B293">
        <v>11</v>
      </c>
      <c r="C293" s="53">
        <v>45244</v>
      </c>
      <c r="D293" t="s">
        <v>4235</v>
      </c>
      <c r="E293">
        <v>292</v>
      </c>
    </row>
    <row r="294" spans="1:5" x14ac:dyDescent="0.35">
      <c r="A294">
        <v>2024</v>
      </c>
      <c r="B294">
        <v>12</v>
      </c>
      <c r="C294" s="53">
        <v>45245</v>
      </c>
      <c r="D294" t="s">
        <v>4235</v>
      </c>
      <c r="E294">
        <v>293</v>
      </c>
    </row>
    <row r="295" spans="1:5" x14ac:dyDescent="0.35">
      <c r="A295">
        <v>2024</v>
      </c>
      <c r="B295">
        <v>13</v>
      </c>
      <c r="C295" s="53">
        <v>45245</v>
      </c>
      <c r="D295" t="s">
        <v>4235</v>
      </c>
      <c r="E295">
        <v>294</v>
      </c>
    </row>
    <row r="296" spans="1:5" x14ac:dyDescent="0.35">
      <c r="A296">
        <v>2024</v>
      </c>
      <c r="B296">
        <v>14</v>
      </c>
      <c r="C296" s="53">
        <v>45246</v>
      </c>
      <c r="D296" t="s">
        <v>4235</v>
      </c>
      <c r="E296">
        <v>295</v>
      </c>
    </row>
    <row r="297" spans="1:5" x14ac:dyDescent="0.35">
      <c r="A297">
        <v>2024</v>
      </c>
      <c r="B297">
        <v>15</v>
      </c>
      <c r="C297" s="53">
        <v>45246</v>
      </c>
      <c r="D297" t="s">
        <v>4235</v>
      </c>
      <c r="E297">
        <v>296</v>
      </c>
    </row>
    <row r="298" spans="1:5" x14ac:dyDescent="0.35">
      <c r="A298">
        <v>2024</v>
      </c>
      <c r="B298">
        <v>16</v>
      </c>
      <c r="C298" s="53">
        <v>45247</v>
      </c>
      <c r="D298" t="s">
        <v>4235</v>
      </c>
      <c r="E298">
        <v>297</v>
      </c>
    </row>
    <row r="299" spans="1:5" x14ac:dyDescent="0.35">
      <c r="A299">
        <v>2024</v>
      </c>
      <c r="B299">
        <v>17</v>
      </c>
      <c r="C299" s="53">
        <v>45247</v>
      </c>
      <c r="D299" t="s">
        <v>4235</v>
      </c>
      <c r="E299">
        <v>298</v>
      </c>
    </row>
    <row r="300" spans="1:5" x14ac:dyDescent="0.35">
      <c r="A300">
        <v>2024</v>
      </c>
      <c r="B300">
        <v>18</v>
      </c>
      <c r="C300" s="53">
        <v>45248</v>
      </c>
      <c r="D300" t="s">
        <v>4235</v>
      </c>
      <c r="E300">
        <v>299</v>
      </c>
    </row>
    <row r="301" spans="1:5" x14ac:dyDescent="0.35">
      <c r="A301">
        <v>2024</v>
      </c>
      <c r="B301">
        <v>19</v>
      </c>
      <c r="C301" s="53">
        <v>45248</v>
      </c>
      <c r="D301" t="s">
        <v>4235</v>
      </c>
      <c r="E301">
        <v>300</v>
      </c>
    </row>
    <row r="302" spans="1:5" x14ac:dyDescent="0.35">
      <c r="A302">
        <v>2024</v>
      </c>
      <c r="B302">
        <v>20</v>
      </c>
      <c r="C302" s="53">
        <v>45249</v>
      </c>
      <c r="D302" t="s">
        <v>4235</v>
      </c>
      <c r="E302">
        <v>301</v>
      </c>
    </row>
    <row r="303" spans="1:5" x14ac:dyDescent="0.35">
      <c r="A303">
        <v>2024</v>
      </c>
      <c r="B303">
        <v>21</v>
      </c>
      <c r="C303" s="53">
        <v>45249</v>
      </c>
      <c r="D303" t="s">
        <v>4235</v>
      </c>
      <c r="E303">
        <v>302</v>
      </c>
    </row>
    <row r="304" spans="1:5" x14ac:dyDescent="0.35">
      <c r="A304">
        <v>2024</v>
      </c>
      <c r="B304">
        <v>22</v>
      </c>
      <c r="C304" s="53">
        <v>45250</v>
      </c>
      <c r="D304" t="s">
        <v>4235</v>
      </c>
      <c r="E304">
        <v>303</v>
      </c>
    </row>
    <row r="305" spans="1:5" x14ac:dyDescent="0.35">
      <c r="A305">
        <v>2024</v>
      </c>
      <c r="B305">
        <v>23</v>
      </c>
      <c r="C305" s="53">
        <v>45250</v>
      </c>
      <c r="D305" t="s">
        <v>4235</v>
      </c>
      <c r="E305">
        <v>304</v>
      </c>
    </row>
    <row r="306" spans="1:5" x14ac:dyDescent="0.35">
      <c r="A306">
        <v>2024</v>
      </c>
      <c r="B306">
        <v>24</v>
      </c>
      <c r="C306" s="53">
        <v>45251</v>
      </c>
      <c r="D306" t="s">
        <v>4235</v>
      </c>
      <c r="E306">
        <v>305</v>
      </c>
    </row>
    <row r="307" spans="1:5" x14ac:dyDescent="0.35">
      <c r="A307">
        <v>2024</v>
      </c>
      <c r="B307">
        <v>25</v>
      </c>
      <c r="C307" s="53">
        <v>45251</v>
      </c>
      <c r="D307" t="s">
        <v>4235</v>
      </c>
      <c r="E307">
        <v>306</v>
      </c>
    </row>
    <row r="308" spans="1:5" x14ac:dyDescent="0.35">
      <c r="A308">
        <v>2024</v>
      </c>
      <c r="B308">
        <v>26</v>
      </c>
      <c r="C308" s="53">
        <v>45252</v>
      </c>
      <c r="D308" t="s">
        <v>4235</v>
      </c>
      <c r="E308">
        <v>307</v>
      </c>
    </row>
    <row r="309" spans="1:5" x14ac:dyDescent="0.35">
      <c r="A309">
        <v>2024</v>
      </c>
      <c r="B309">
        <v>27</v>
      </c>
      <c r="C309" s="53">
        <v>45252</v>
      </c>
      <c r="D309" t="s">
        <v>4235</v>
      </c>
      <c r="E309">
        <v>308</v>
      </c>
    </row>
    <row r="310" spans="1:5" x14ac:dyDescent="0.35">
      <c r="A310">
        <v>2024</v>
      </c>
      <c r="B310">
        <v>28</v>
      </c>
      <c r="C310" s="53">
        <v>45253</v>
      </c>
      <c r="D310" t="s">
        <v>4235</v>
      </c>
      <c r="E310">
        <v>309</v>
      </c>
    </row>
    <row r="311" spans="1:5" x14ac:dyDescent="0.35">
      <c r="A311">
        <v>2024</v>
      </c>
      <c r="B311">
        <v>29</v>
      </c>
      <c r="C311" s="53">
        <v>45253</v>
      </c>
      <c r="D311" t="s">
        <v>4235</v>
      </c>
      <c r="E311">
        <v>310</v>
      </c>
    </row>
    <row r="312" spans="1:5" x14ac:dyDescent="0.35">
      <c r="A312">
        <v>2024</v>
      </c>
      <c r="B312">
        <v>30</v>
      </c>
      <c r="C312" s="53">
        <v>45254</v>
      </c>
      <c r="D312" t="s">
        <v>4235</v>
      </c>
      <c r="E312">
        <v>311</v>
      </c>
    </row>
    <row r="313" spans="1:5" x14ac:dyDescent="0.35">
      <c r="A313">
        <v>2024</v>
      </c>
      <c r="B313">
        <v>31</v>
      </c>
      <c r="C313" s="53">
        <v>45254</v>
      </c>
      <c r="D313" t="s">
        <v>4235</v>
      </c>
      <c r="E313">
        <v>312</v>
      </c>
    </row>
    <row r="314" spans="1:5" x14ac:dyDescent="0.35">
      <c r="A314">
        <v>2024</v>
      </c>
      <c r="B314">
        <v>32</v>
      </c>
      <c r="C314" s="53">
        <v>45255</v>
      </c>
      <c r="D314" t="s">
        <v>4235</v>
      </c>
      <c r="E314">
        <v>313</v>
      </c>
    </row>
    <row r="315" spans="1:5" x14ac:dyDescent="0.35">
      <c r="A315">
        <v>2024</v>
      </c>
      <c r="B315">
        <v>33</v>
      </c>
      <c r="C315" s="53">
        <v>45255</v>
      </c>
      <c r="D315" t="s">
        <v>4235</v>
      </c>
      <c r="E315">
        <v>314</v>
      </c>
    </row>
    <row r="316" spans="1:5" x14ac:dyDescent="0.35">
      <c r="A316">
        <v>2024</v>
      </c>
      <c r="B316">
        <v>34</v>
      </c>
      <c r="C316" s="53">
        <v>45256</v>
      </c>
      <c r="D316" t="s">
        <v>4235</v>
      </c>
      <c r="E316">
        <v>315</v>
      </c>
    </row>
    <row r="317" spans="1:5" x14ac:dyDescent="0.35">
      <c r="A317">
        <v>2024</v>
      </c>
      <c r="B317">
        <v>35</v>
      </c>
      <c r="C317" s="53">
        <v>45256</v>
      </c>
      <c r="D317" t="s">
        <v>4235</v>
      </c>
      <c r="E317">
        <v>316</v>
      </c>
    </row>
    <row r="318" spans="1:5" x14ac:dyDescent="0.35">
      <c r="A318">
        <v>2024</v>
      </c>
      <c r="B318">
        <v>36</v>
      </c>
      <c r="C318" s="53">
        <v>45257</v>
      </c>
      <c r="D318" t="s">
        <v>4235</v>
      </c>
      <c r="E318">
        <v>317</v>
      </c>
    </row>
    <row r="319" spans="1:5" x14ac:dyDescent="0.35">
      <c r="A319">
        <v>2024</v>
      </c>
      <c r="B319">
        <v>37</v>
      </c>
      <c r="C319" s="53">
        <v>45257</v>
      </c>
      <c r="D319" t="s">
        <v>4235</v>
      </c>
      <c r="E319">
        <v>318</v>
      </c>
    </row>
    <row r="320" spans="1:5" x14ac:dyDescent="0.35">
      <c r="A320">
        <v>2024</v>
      </c>
      <c r="B320">
        <v>38</v>
      </c>
      <c r="C320" s="53">
        <v>45258</v>
      </c>
      <c r="D320" t="s">
        <v>4235</v>
      </c>
      <c r="E320">
        <v>319</v>
      </c>
    </row>
    <row r="321" spans="1:5" x14ac:dyDescent="0.35">
      <c r="A321">
        <v>2024</v>
      </c>
      <c r="B321">
        <v>39</v>
      </c>
      <c r="C321" s="53">
        <v>45258</v>
      </c>
      <c r="D321" t="s">
        <v>4235</v>
      </c>
      <c r="E321">
        <v>320</v>
      </c>
    </row>
    <row r="322" spans="1:5" x14ac:dyDescent="0.35">
      <c r="A322">
        <v>2024</v>
      </c>
      <c r="B322">
        <v>40</v>
      </c>
      <c r="C322" s="53">
        <v>45259</v>
      </c>
      <c r="D322" t="s">
        <v>4235</v>
      </c>
      <c r="E322">
        <v>321</v>
      </c>
    </row>
    <row r="323" spans="1:5" x14ac:dyDescent="0.35">
      <c r="A323">
        <v>2024</v>
      </c>
      <c r="B323">
        <v>41</v>
      </c>
      <c r="C323" s="53">
        <v>45259</v>
      </c>
      <c r="D323" t="s">
        <v>4235</v>
      </c>
      <c r="E323">
        <v>322</v>
      </c>
    </row>
    <row r="324" spans="1:5" x14ac:dyDescent="0.35">
      <c r="A324">
        <v>2024</v>
      </c>
      <c r="B324">
        <v>42</v>
      </c>
      <c r="C324" s="53">
        <v>45260</v>
      </c>
      <c r="D324" t="s">
        <v>4235</v>
      </c>
      <c r="E324">
        <v>323</v>
      </c>
    </row>
    <row r="325" spans="1:5" x14ac:dyDescent="0.35">
      <c r="A325">
        <v>2024</v>
      </c>
      <c r="B325">
        <v>43</v>
      </c>
      <c r="C325" s="53">
        <v>45260</v>
      </c>
      <c r="D325" t="s">
        <v>4235</v>
      </c>
      <c r="E325">
        <v>324</v>
      </c>
    </row>
    <row r="326" spans="1:5" x14ac:dyDescent="0.35">
      <c r="A326">
        <v>2024</v>
      </c>
      <c r="B326">
        <v>44</v>
      </c>
      <c r="C326" s="53">
        <v>45262</v>
      </c>
      <c r="D326" t="s">
        <v>4235</v>
      </c>
      <c r="E326">
        <v>325</v>
      </c>
    </row>
    <row r="327" spans="1:5" x14ac:dyDescent="0.35">
      <c r="A327">
        <v>2024</v>
      </c>
      <c r="B327">
        <v>45</v>
      </c>
      <c r="C327" s="53">
        <v>45269</v>
      </c>
      <c r="D327" t="s">
        <v>4235</v>
      </c>
      <c r="E327">
        <v>326</v>
      </c>
    </row>
    <row r="328" spans="1:5" x14ac:dyDescent="0.35">
      <c r="A328">
        <v>2024</v>
      </c>
      <c r="B328">
        <v>46</v>
      </c>
      <c r="C328" s="53">
        <v>45283</v>
      </c>
      <c r="D328" t="s">
        <v>4235</v>
      </c>
      <c r="E328">
        <v>327</v>
      </c>
    </row>
    <row r="329" spans="1:5" x14ac:dyDescent="0.35">
      <c r="A329">
        <v>2024</v>
      </c>
      <c r="B329">
        <v>47</v>
      </c>
      <c r="C329" s="53">
        <v>45275</v>
      </c>
      <c r="D329" t="s">
        <v>4235</v>
      </c>
      <c r="E329">
        <v>328</v>
      </c>
    </row>
    <row r="330" spans="1:5" x14ac:dyDescent="0.35">
      <c r="A330">
        <v>2024</v>
      </c>
      <c r="B330">
        <v>48</v>
      </c>
      <c r="C330" s="53">
        <v>45280</v>
      </c>
      <c r="D330" t="s">
        <v>4235</v>
      </c>
      <c r="E330">
        <v>329</v>
      </c>
    </row>
    <row r="331" spans="1:5" x14ac:dyDescent="0.35">
      <c r="A331">
        <v>2024</v>
      </c>
      <c r="B331">
        <v>49</v>
      </c>
      <c r="C331" s="53">
        <v>45280</v>
      </c>
      <c r="D331" t="s">
        <v>4235</v>
      </c>
      <c r="E331">
        <v>330</v>
      </c>
    </row>
    <row r="332" spans="1:5" x14ac:dyDescent="0.35">
      <c r="A332">
        <v>2024</v>
      </c>
      <c r="B332">
        <v>50</v>
      </c>
      <c r="C332" s="53">
        <v>45278</v>
      </c>
      <c r="D332" t="s">
        <v>4235</v>
      </c>
      <c r="E332">
        <v>331</v>
      </c>
    </row>
    <row r="333" spans="1:5" x14ac:dyDescent="0.35">
      <c r="A333">
        <v>2024</v>
      </c>
      <c r="B333">
        <v>51</v>
      </c>
      <c r="C333" s="53">
        <v>45283</v>
      </c>
      <c r="D333" t="s">
        <v>4235</v>
      </c>
      <c r="E333">
        <v>332</v>
      </c>
    </row>
    <row r="334" spans="1:5" x14ac:dyDescent="0.35">
      <c r="A334">
        <v>2024</v>
      </c>
      <c r="B334">
        <v>52</v>
      </c>
      <c r="C334" s="53">
        <v>45279</v>
      </c>
      <c r="D334" t="s">
        <v>4235</v>
      </c>
      <c r="E334">
        <v>333</v>
      </c>
    </row>
    <row r="335" spans="1:5" x14ac:dyDescent="0.35">
      <c r="A335">
        <v>2024</v>
      </c>
      <c r="B335">
        <v>53</v>
      </c>
      <c r="C335" s="53">
        <v>45280</v>
      </c>
      <c r="D335" t="s">
        <v>4235</v>
      </c>
      <c r="E335">
        <v>334</v>
      </c>
    </row>
    <row r="336" spans="1:5" x14ac:dyDescent="0.35">
      <c r="A336">
        <v>2024</v>
      </c>
      <c r="B336">
        <v>54</v>
      </c>
      <c r="C336" s="53">
        <v>45280</v>
      </c>
      <c r="D336" t="s">
        <v>4235</v>
      </c>
      <c r="E336">
        <v>335</v>
      </c>
    </row>
    <row r="337" spans="1:5" x14ac:dyDescent="0.35">
      <c r="A337">
        <v>2024</v>
      </c>
      <c r="B337">
        <v>55</v>
      </c>
      <c r="C337" s="53">
        <v>45286</v>
      </c>
      <c r="D337" t="s">
        <v>4235</v>
      </c>
      <c r="E337">
        <v>336</v>
      </c>
    </row>
    <row r="338" spans="1:5" x14ac:dyDescent="0.35">
      <c r="A338">
        <v>2024</v>
      </c>
      <c r="B338">
        <v>56</v>
      </c>
      <c r="C338" s="53">
        <v>45282</v>
      </c>
      <c r="D338" t="s">
        <v>4235</v>
      </c>
      <c r="E338">
        <v>337</v>
      </c>
    </row>
    <row r="339" spans="1:5" x14ac:dyDescent="0.35">
      <c r="A339">
        <v>2024</v>
      </c>
      <c r="B339">
        <v>57</v>
      </c>
      <c r="C339" s="53">
        <v>45282</v>
      </c>
      <c r="D339" t="s">
        <v>4235</v>
      </c>
      <c r="E339">
        <v>338</v>
      </c>
    </row>
    <row r="340" spans="1:5" x14ac:dyDescent="0.35">
      <c r="A340">
        <v>2024</v>
      </c>
      <c r="B340">
        <v>58</v>
      </c>
      <c r="C340" s="53">
        <v>45283</v>
      </c>
      <c r="D340" t="s">
        <v>4235</v>
      </c>
      <c r="E340">
        <v>339</v>
      </c>
    </row>
    <row r="341" spans="1:5" x14ac:dyDescent="0.35">
      <c r="A341">
        <v>2024</v>
      </c>
      <c r="B341">
        <v>59</v>
      </c>
      <c r="C341" s="53">
        <v>45283</v>
      </c>
      <c r="D341" t="s">
        <v>4235</v>
      </c>
      <c r="E341">
        <v>340</v>
      </c>
    </row>
    <row r="342" spans="1:5" x14ac:dyDescent="0.35">
      <c r="A342">
        <v>2024</v>
      </c>
      <c r="B342">
        <v>60</v>
      </c>
      <c r="C342" s="53">
        <v>45284</v>
      </c>
      <c r="D342" t="s">
        <v>4235</v>
      </c>
      <c r="E342">
        <v>341</v>
      </c>
    </row>
    <row r="343" spans="1:5" x14ac:dyDescent="0.35">
      <c r="A343">
        <v>2024</v>
      </c>
      <c r="B343">
        <v>61</v>
      </c>
      <c r="C343" s="53">
        <v>45284</v>
      </c>
      <c r="D343" t="s">
        <v>4235</v>
      </c>
      <c r="E343">
        <v>342</v>
      </c>
    </row>
    <row r="344" spans="1:5" x14ac:dyDescent="0.35">
      <c r="A344">
        <v>2024</v>
      </c>
      <c r="B344">
        <v>62</v>
      </c>
      <c r="C344" s="53">
        <v>45285</v>
      </c>
      <c r="D344" t="s">
        <v>4235</v>
      </c>
      <c r="E344">
        <v>343</v>
      </c>
    </row>
    <row r="345" spans="1:5" x14ac:dyDescent="0.35">
      <c r="A345">
        <v>2024</v>
      </c>
      <c r="B345">
        <v>63</v>
      </c>
      <c r="C345" s="53">
        <v>45285</v>
      </c>
      <c r="D345" t="s">
        <v>4235</v>
      </c>
      <c r="E345">
        <v>344</v>
      </c>
    </row>
    <row r="346" spans="1:5" x14ac:dyDescent="0.35">
      <c r="A346">
        <v>2024</v>
      </c>
      <c r="B346">
        <v>64</v>
      </c>
      <c r="C346" s="53">
        <v>45286</v>
      </c>
      <c r="D346" t="s">
        <v>4235</v>
      </c>
      <c r="E346">
        <v>345</v>
      </c>
    </row>
    <row r="347" spans="1:5" x14ac:dyDescent="0.35">
      <c r="A347">
        <v>2024</v>
      </c>
      <c r="B347">
        <v>65</v>
      </c>
      <c r="C347" s="53">
        <v>45286</v>
      </c>
      <c r="D347" t="s">
        <v>4235</v>
      </c>
      <c r="E347">
        <v>346</v>
      </c>
    </row>
    <row r="348" spans="1:5" x14ac:dyDescent="0.35">
      <c r="A348">
        <v>2024</v>
      </c>
      <c r="B348">
        <v>66</v>
      </c>
      <c r="C348" s="53">
        <v>45289</v>
      </c>
      <c r="D348" t="s">
        <v>4235</v>
      </c>
      <c r="E348">
        <v>347</v>
      </c>
    </row>
    <row r="349" spans="1:5" x14ac:dyDescent="0.35">
      <c r="A349">
        <v>2024</v>
      </c>
      <c r="B349">
        <v>67</v>
      </c>
      <c r="C349" s="53">
        <v>45289</v>
      </c>
      <c r="D349" t="s">
        <v>4235</v>
      </c>
      <c r="E349">
        <v>348</v>
      </c>
    </row>
    <row r="350" spans="1:5" x14ac:dyDescent="0.35">
      <c r="A350">
        <v>2024</v>
      </c>
      <c r="B350">
        <v>68</v>
      </c>
      <c r="C350" s="53">
        <v>45290</v>
      </c>
      <c r="D350" t="s">
        <v>4235</v>
      </c>
      <c r="E350">
        <v>349</v>
      </c>
    </row>
    <row r="351" spans="1:5" x14ac:dyDescent="0.35">
      <c r="A351">
        <v>2024</v>
      </c>
      <c r="B351">
        <v>69</v>
      </c>
      <c r="C351" s="53">
        <v>45290</v>
      </c>
      <c r="D351" t="s">
        <v>4235</v>
      </c>
      <c r="E351">
        <v>350</v>
      </c>
    </row>
    <row r="352" spans="1:5" x14ac:dyDescent="0.35">
      <c r="A352">
        <v>2024</v>
      </c>
      <c r="B352">
        <v>70</v>
      </c>
      <c r="C352" s="53">
        <v>45291</v>
      </c>
      <c r="D352" t="s">
        <v>4235</v>
      </c>
      <c r="E352">
        <v>351</v>
      </c>
    </row>
    <row r="353" spans="1:5" x14ac:dyDescent="0.35">
      <c r="A353">
        <v>2024</v>
      </c>
      <c r="B353">
        <v>71</v>
      </c>
      <c r="C353" s="53">
        <v>45291</v>
      </c>
      <c r="D353" t="s">
        <v>4235</v>
      </c>
      <c r="E353">
        <v>352</v>
      </c>
    </row>
    <row r="354" spans="1:5" x14ac:dyDescent="0.35">
      <c r="A354">
        <v>2024</v>
      </c>
      <c r="B354">
        <v>72</v>
      </c>
      <c r="C354" s="53">
        <v>45292</v>
      </c>
      <c r="D354" t="s">
        <v>4235</v>
      </c>
      <c r="E354">
        <v>353</v>
      </c>
    </row>
    <row r="355" spans="1:5" x14ac:dyDescent="0.35">
      <c r="A355">
        <v>2024</v>
      </c>
      <c r="B355">
        <v>73</v>
      </c>
      <c r="C355" s="53">
        <v>45292</v>
      </c>
      <c r="D355" t="s">
        <v>4235</v>
      </c>
      <c r="E355">
        <v>354</v>
      </c>
    </row>
    <row r="356" spans="1:5" x14ac:dyDescent="0.35">
      <c r="A356">
        <v>2024</v>
      </c>
      <c r="B356">
        <v>74</v>
      </c>
      <c r="C356" s="53">
        <v>45293</v>
      </c>
      <c r="D356" t="s">
        <v>4235</v>
      </c>
      <c r="E356">
        <v>355</v>
      </c>
    </row>
    <row r="357" spans="1:5" x14ac:dyDescent="0.35">
      <c r="A357">
        <v>2024</v>
      </c>
      <c r="B357">
        <v>75</v>
      </c>
      <c r="C357" s="53">
        <v>45293</v>
      </c>
      <c r="D357" t="s">
        <v>4235</v>
      </c>
      <c r="E357">
        <v>356</v>
      </c>
    </row>
    <row r="358" spans="1:5" x14ac:dyDescent="0.35">
      <c r="A358">
        <v>2024</v>
      </c>
      <c r="B358">
        <v>76</v>
      </c>
      <c r="C358" s="53">
        <v>45294</v>
      </c>
      <c r="D358" t="s">
        <v>4235</v>
      </c>
      <c r="E358">
        <v>357</v>
      </c>
    </row>
    <row r="359" spans="1:5" x14ac:dyDescent="0.35">
      <c r="A359">
        <v>2024</v>
      </c>
      <c r="B359">
        <v>77</v>
      </c>
      <c r="C359" s="53">
        <v>45294</v>
      </c>
      <c r="D359" t="s">
        <v>4235</v>
      </c>
      <c r="E359">
        <v>358</v>
      </c>
    </row>
    <row r="360" spans="1:5" x14ac:dyDescent="0.35">
      <c r="A360">
        <v>2024</v>
      </c>
      <c r="B360">
        <v>78</v>
      </c>
      <c r="C360" s="53">
        <v>45295</v>
      </c>
      <c r="D360" t="s">
        <v>4235</v>
      </c>
      <c r="E360">
        <v>359</v>
      </c>
    </row>
    <row r="361" spans="1:5" x14ac:dyDescent="0.35">
      <c r="A361">
        <v>2024</v>
      </c>
      <c r="B361">
        <v>79</v>
      </c>
      <c r="C361" s="53">
        <v>45295</v>
      </c>
      <c r="D361" t="s">
        <v>4235</v>
      </c>
      <c r="E361">
        <v>360</v>
      </c>
    </row>
    <row r="362" spans="1:5" x14ac:dyDescent="0.35">
      <c r="A362">
        <v>2024</v>
      </c>
      <c r="B362">
        <v>80</v>
      </c>
      <c r="C362" s="53">
        <v>45296</v>
      </c>
      <c r="D362" t="s">
        <v>4235</v>
      </c>
      <c r="E362">
        <v>361</v>
      </c>
    </row>
    <row r="363" spans="1:5" x14ac:dyDescent="0.35">
      <c r="A363">
        <v>2024</v>
      </c>
      <c r="B363">
        <v>81</v>
      </c>
      <c r="C363" s="53">
        <v>45296</v>
      </c>
      <c r="D363" t="s">
        <v>4235</v>
      </c>
      <c r="E363">
        <v>362</v>
      </c>
    </row>
    <row r="364" spans="1:5" x14ac:dyDescent="0.35">
      <c r="A364">
        <v>2024</v>
      </c>
      <c r="B364">
        <v>82</v>
      </c>
      <c r="C364" s="53">
        <v>45244</v>
      </c>
      <c r="D364" t="s">
        <v>4235</v>
      </c>
      <c r="E364">
        <v>363</v>
      </c>
    </row>
    <row r="365" spans="1:5" x14ac:dyDescent="0.35">
      <c r="A365">
        <v>2024</v>
      </c>
      <c r="B365">
        <v>83</v>
      </c>
      <c r="C365" s="53">
        <v>45246</v>
      </c>
      <c r="D365" t="s">
        <v>4235</v>
      </c>
      <c r="E365">
        <v>364</v>
      </c>
    </row>
    <row r="366" spans="1:5" x14ac:dyDescent="0.35">
      <c r="A366">
        <v>2024</v>
      </c>
      <c r="B366">
        <v>84</v>
      </c>
      <c r="C366" s="53">
        <v>45246</v>
      </c>
      <c r="D366" t="s">
        <v>4235</v>
      </c>
      <c r="E366">
        <v>365</v>
      </c>
    </row>
    <row r="367" spans="1:5" x14ac:dyDescent="0.35">
      <c r="A367">
        <v>2024</v>
      </c>
      <c r="B367">
        <v>85</v>
      </c>
      <c r="C367" s="53">
        <v>45247</v>
      </c>
      <c r="D367" t="s">
        <v>4235</v>
      </c>
      <c r="E367">
        <v>366</v>
      </c>
    </row>
    <row r="368" spans="1:5" x14ac:dyDescent="0.35">
      <c r="A368">
        <v>2024</v>
      </c>
      <c r="B368">
        <v>86</v>
      </c>
      <c r="C368" s="53">
        <v>45248</v>
      </c>
      <c r="D368" t="s">
        <v>4235</v>
      </c>
      <c r="E368">
        <v>367</v>
      </c>
    </row>
    <row r="369" spans="1:5" x14ac:dyDescent="0.35">
      <c r="A369">
        <v>2024</v>
      </c>
      <c r="B369">
        <v>87</v>
      </c>
      <c r="C369" s="53">
        <v>45249</v>
      </c>
      <c r="D369" t="s">
        <v>4235</v>
      </c>
      <c r="E369">
        <v>368</v>
      </c>
    </row>
    <row r="370" spans="1:5" x14ac:dyDescent="0.35">
      <c r="A370">
        <v>2024</v>
      </c>
      <c r="B370">
        <v>88</v>
      </c>
      <c r="C370" s="53">
        <v>45250</v>
      </c>
      <c r="D370" t="s">
        <v>4235</v>
      </c>
      <c r="E370">
        <v>369</v>
      </c>
    </row>
    <row r="371" spans="1:5" x14ac:dyDescent="0.35">
      <c r="A371">
        <v>2024</v>
      </c>
      <c r="B371">
        <v>89</v>
      </c>
      <c r="C371" s="53">
        <v>45251</v>
      </c>
      <c r="D371" t="s">
        <v>4235</v>
      </c>
      <c r="E371">
        <v>370</v>
      </c>
    </row>
    <row r="372" spans="1:5" x14ac:dyDescent="0.35">
      <c r="A372">
        <v>2024</v>
      </c>
      <c r="B372">
        <v>90</v>
      </c>
      <c r="C372" s="53">
        <v>45252</v>
      </c>
      <c r="D372" t="s">
        <v>4235</v>
      </c>
      <c r="E372">
        <v>371</v>
      </c>
    </row>
    <row r="373" spans="1:5" x14ac:dyDescent="0.35">
      <c r="A373">
        <v>2024</v>
      </c>
      <c r="B373">
        <v>91</v>
      </c>
      <c r="C373" s="53">
        <v>45253</v>
      </c>
      <c r="D373" t="s">
        <v>4235</v>
      </c>
      <c r="E373">
        <v>372</v>
      </c>
    </row>
    <row r="374" spans="1:5" x14ac:dyDescent="0.35">
      <c r="A374">
        <v>2024</v>
      </c>
      <c r="B374">
        <v>92</v>
      </c>
      <c r="C374" s="53">
        <v>45254</v>
      </c>
      <c r="D374" t="s">
        <v>4235</v>
      </c>
      <c r="E374">
        <v>373</v>
      </c>
    </row>
    <row r="375" spans="1:5" x14ac:dyDescent="0.35">
      <c r="A375">
        <v>2024</v>
      </c>
      <c r="B375">
        <v>93</v>
      </c>
      <c r="C375" s="53">
        <v>45255</v>
      </c>
      <c r="D375" t="s">
        <v>4235</v>
      </c>
      <c r="E375">
        <v>374</v>
      </c>
    </row>
    <row r="376" spans="1:5" x14ac:dyDescent="0.35">
      <c r="A376">
        <v>2024</v>
      </c>
      <c r="B376">
        <v>94</v>
      </c>
      <c r="C376" s="53">
        <v>45256</v>
      </c>
      <c r="D376" t="s">
        <v>4235</v>
      </c>
      <c r="E376">
        <v>375</v>
      </c>
    </row>
    <row r="377" spans="1:5" x14ac:dyDescent="0.35">
      <c r="A377">
        <v>2024</v>
      </c>
      <c r="B377">
        <v>95</v>
      </c>
      <c r="C377" s="53">
        <v>45256</v>
      </c>
      <c r="D377" t="s">
        <v>4235</v>
      </c>
      <c r="E377">
        <v>376</v>
      </c>
    </row>
    <row r="378" spans="1:5" x14ac:dyDescent="0.35">
      <c r="A378">
        <v>2024</v>
      </c>
      <c r="B378">
        <v>96</v>
      </c>
      <c r="C378" s="53">
        <v>45258</v>
      </c>
      <c r="D378" t="s">
        <v>4235</v>
      </c>
      <c r="E378">
        <v>377</v>
      </c>
    </row>
    <row r="379" spans="1:5" x14ac:dyDescent="0.35">
      <c r="A379">
        <v>2024</v>
      </c>
      <c r="B379">
        <v>97</v>
      </c>
      <c r="C379" s="53">
        <v>45259</v>
      </c>
      <c r="D379" t="s">
        <v>4235</v>
      </c>
      <c r="E379">
        <v>378</v>
      </c>
    </row>
    <row r="380" spans="1:5" x14ac:dyDescent="0.35">
      <c r="A380">
        <v>2024</v>
      </c>
      <c r="B380">
        <v>98</v>
      </c>
      <c r="C380" s="53">
        <v>45259</v>
      </c>
      <c r="D380" t="s">
        <v>4235</v>
      </c>
      <c r="E380">
        <v>379</v>
      </c>
    </row>
    <row r="381" spans="1:5" x14ac:dyDescent="0.35">
      <c r="A381">
        <v>2024</v>
      </c>
      <c r="B381">
        <v>99</v>
      </c>
      <c r="C381" s="53">
        <v>45262</v>
      </c>
      <c r="D381" t="s">
        <v>4235</v>
      </c>
      <c r="E381">
        <v>380</v>
      </c>
    </row>
    <row r="382" spans="1:5" x14ac:dyDescent="0.35">
      <c r="A382">
        <v>2024</v>
      </c>
      <c r="B382">
        <v>100</v>
      </c>
      <c r="C382" s="53">
        <v>45268</v>
      </c>
      <c r="D382" t="s">
        <v>4235</v>
      </c>
      <c r="E382">
        <v>381</v>
      </c>
    </row>
    <row r="383" spans="1:5" x14ac:dyDescent="0.35">
      <c r="A383">
        <v>2024</v>
      </c>
      <c r="B383">
        <v>101</v>
      </c>
      <c r="C383" s="53">
        <v>45282</v>
      </c>
      <c r="D383" t="s">
        <v>4235</v>
      </c>
      <c r="E383">
        <v>382</v>
      </c>
    </row>
    <row r="384" spans="1:5" x14ac:dyDescent="0.35">
      <c r="A384">
        <v>2024</v>
      </c>
      <c r="B384">
        <v>102</v>
      </c>
      <c r="C384" s="53">
        <v>45282</v>
      </c>
      <c r="D384" t="s">
        <v>4235</v>
      </c>
      <c r="E384">
        <v>383</v>
      </c>
    </row>
    <row r="385" spans="1:5" x14ac:dyDescent="0.35">
      <c r="A385">
        <v>2024</v>
      </c>
      <c r="B385">
        <v>103</v>
      </c>
      <c r="C385" s="53">
        <v>45282</v>
      </c>
      <c r="D385" t="s">
        <v>4235</v>
      </c>
      <c r="E385">
        <v>384</v>
      </c>
    </row>
    <row r="386" spans="1:5" x14ac:dyDescent="0.35">
      <c r="A386">
        <v>2024</v>
      </c>
      <c r="B386">
        <v>104</v>
      </c>
      <c r="C386" s="53">
        <v>45282</v>
      </c>
      <c r="D386" t="s">
        <v>4235</v>
      </c>
      <c r="E386">
        <v>385</v>
      </c>
    </row>
    <row r="387" spans="1:5" x14ac:dyDescent="0.35">
      <c r="A387">
        <v>2024</v>
      </c>
      <c r="B387">
        <v>105</v>
      </c>
      <c r="C387" s="53">
        <v>45286</v>
      </c>
      <c r="D387" t="s">
        <v>4235</v>
      </c>
      <c r="E387">
        <v>386</v>
      </c>
    </row>
    <row r="388" spans="1:5" x14ac:dyDescent="0.35">
      <c r="A388">
        <v>2024</v>
      </c>
      <c r="B388">
        <v>106</v>
      </c>
      <c r="C388" s="53">
        <v>45289</v>
      </c>
      <c r="D388" t="s">
        <v>4235</v>
      </c>
      <c r="E388">
        <v>387</v>
      </c>
    </row>
    <row r="389" spans="1:5" x14ac:dyDescent="0.35">
      <c r="A389">
        <v>2024</v>
      </c>
      <c r="B389">
        <v>107</v>
      </c>
      <c r="C389" s="53">
        <v>45290</v>
      </c>
      <c r="D389" t="s">
        <v>4235</v>
      </c>
      <c r="E389">
        <v>388</v>
      </c>
    </row>
    <row r="390" spans="1:5" x14ac:dyDescent="0.35">
      <c r="A390">
        <v>2024</v>
      </c>
      <c r="B390">
        <v>108</v>
      </c>
      <c r="C390" s="53">
        <v>45290</v>
      </c>
      <c r="D390" t="s">
        <v>4235</v>
      </c>
      <c r="E390">
        <v>389</v>
      </c>
    </row>
    <row r="391" spans="1:5" x14ac:dyDescent="0.35">
      <c r="A391">
        <v>2024</v>
      </c>
      <c r="B391">
        <v>109</v>
      </c>
      <c r="C391" s="53">
        <v>45290</v>
      </c>
      <c r="D391" t="s">
        <v>4235</v>
      </c>
      <c r="E391">
        <v>390</v>
      </c>
    </row>
    <row r="392" spans="1:5" x14ac:dyDescent="0.35">
      <c r="A392">
        <v>2024</v>
      </c>
      <c r="B392">
        <v>110</v>
      </c>
      <c r="C392" s="53">
        <v>45293</v>
      </c>
      <c r="D392" t="s">
        <v>4235</v>
      </c>
      <c r="E392">
        <v>391</v>
      </c>
    </row>
    <row r="393" spans="1:5" x14ac:dyDescent="0.35">
      <c r="A393">
        <v>2024</v>
      </c>
      <c r="B393">
        <v>111</v>
      </c>
      <c r="C393" s="53">
        <v>45294</v>
      </c>
      <c r="D393" t="s">
        <v>4235</v>
      </c>
      <c r="E393">
        <v>392</v>
      </c>
    </row>
    <row r="394" spans="1:5" x14ac:dyDescent="0.35">
      <c r="A394">
        <v>2024</v>
      </c>
      <c r="B394">
        <v>112</v>
      </c>
      <c r="C394" s="53">
        <v>45295</v>
      </c>
      <c r="D394" t="s">
        <v>4235</v>
      </c>
      <c r="E394">
        <v>393</v>
      </c>
    </row>
    <row r="395" spans="1:5" x14ac:dyDescent="0.35">
      <c r="A395">
        <v>2024</v>
      </c>
      <c r="B395">
        <v>113</v>
      </c>
      <c r="C395" s="53">
        <v>45296</v>
      </c>
      <c r="D395" t="s">
        <v>4235</v>
      </c>
      <c r="E395">
        <v>394</v>
      </c>
    </row>
    <row r="396" spans="1:5" x14ac:dyDescent="0.35">
      <c r="A396">
        <v>2024</v>
      </c>
      <c r="B396">
        <v>114</v>
      </c>
      <c r="C396" s="53">
        <v>45303</v>
      </c>
      <c r="D396" t="s">
        <v>4235</v>
      </c>
      <c r="E396">
        <v>395</v>
      </c>
    </row>
    <row r="397" spans="1:5" x14ac:dyDescent="0.35">
      <c r="A397">
        <v>2024</v>
      </c>
      <c r="B397">
        <v>115</v>
      </c>
      <c r="C397" s="53">
        <v>45303</v>
      </c>
      <c r="D397" t="s">
        <v>4235</v>
      </c>
      <c r="E397">
        <v>396</v>
      </c>
    </row>
    <row r="398" spans="1:5" x14ac:dyDescent="0.35">
      <c r="A398">
        <v>2024</v>
      </c>
      <c r="B398">
        <v>116</v>
      </c>
      <c r="C398" s="53">
        <v>45303</v>
      </c>
      <c r="D398" t="s">
        <v>4235</v>
      </c>
      <c r="E398">
        <v>397</v>
      </c>
    </row>
    <row r="399" spans="1:5" x14ac:dyDescent="0.35">
      <c r="A399">
        <v>2024</v>
      </c>
      <c r="B399">
        <v>117</v>
      </c>
      <c r="C399" s="53">
        <v>45296</v>
      </c>
      <c r="D399" t="s">
        <v>4235</v>
      </c>
      <c r="E399">
        <v>398</v>
      </c>
    </row>
    <row r="400" spans="1:5" x14ac:dyDescent="0.35">
      <c r="A400">
        <v>2024</v>
      </c>
      <c r="B400">
        <v>118</v>
      </c>
      <c r="C400" s="53">
        <v>45296</v>
      </c>
      <c r="D400" t="s">
        <v>4235</v>
      </c>
      <c r="E400">
        <v>399</v>
      </c>
    </row>
    <row r="401" spans="1:5" x14ac:dyDescent="0.35">
      <c r="A401">
        <v>2024</v>
      </c>
      <c r="B401">
        <v>119</v>
      </c>
      <c r="C401" s="53">
        <v>45296</v>
      </c>
      <c r="D401" t="s">
        <v>4235</v>
      </c>
      <c r="E401">
        <v>400</v>
      </c>
    </row>
    <row r="402" spans="1:5" x14ac:dyDescent="0.35">
      <c r="A402">
        <v>2024</v>
      </c>
      <c r="B402">
        <v>120</v>
      </c>
      <c r="C402" s="53">
        <v>45297</v>
      </c>
      <c r="D402" t="s">
        <v>4235</v>
      </c>
      <c r="E402">
        <v>401</v>
      </c>
    </row>
    <row r="403" spans="1:5" x14ac:dyDescent="0.35">
      <c r="A403">
        <v>2024</v>
      </c>
      <c r="B403">
        <v>121</v>
      </c>
      <c r="C403" s="53">
        <v>45303</v>
      </c>
      <c r="D403" t="s">
        <v>4235</v>
      </c>
      <c r="E403">
        <v>402</v>
      </c>
    </row>
    <row r="404" spans="1:5" x14ac:dyDescent="0.35">
      <c r="A404">
        <v>2024</v>
      </c>
      <c r="B404">
        <v>122</v>
      </c>
      <c r="C404" s="53">
        <v>45303</v>
      </c>
      <c r="D404" t="s">
        <v>4235</v>
      </c>
      <c r="E404">
        <v>403</v>
      </c>
    </row>
    <row r="405" spans="1:5" x14ac:dyDescent="0.35">
      <c r="A405">
        <v>2024</v>
      </c>
      <c r="B405">
        <v>123</v>
      </c>
      <c r="C405" s="53">
        <v>45303</v>
      </c>
      <c r="D405" t="s">
        <v>4235</v>
      </c>
      <c r="E405">
        <v>404</v>
      </c>
    </row>
    <row r="406" spans="1:5" x14ac:dyDescent="0.35">
      <c r="A406">
        <v>2024</v>
      </c>
      <c r="B406">
        <v>124</v>
      </c>
      <c r="C406" s="53">
        <v>45297</v>
      </c>
      <c r="D406" t="s">
        <v>4235</v>
      </c>
      <c r="E406">
        <v>405</v>
      </c>
    </row>
    <row r="407" spans="1:5" x14ac:dyDescent="0.35">
      <c r="A407">
        <v>2024</v>
      </c>
      <c r="B407">
        <v>125</v>
      </c>
      <c r="C407" s="53">
        <v>45304</v>
      </c>
      <c r="D407" t="s">
        <v>4235</v>
      </c>
      <c r="E407">
        <v>406</v>
      </c>
    </row>
    <row r="408" spans="1:5" x14ac:dyDescent="0.35">
      <c r="A408">
        <v>2024</v>
      </c>
      <c r="B408">
        <v>126</v>
      </c>
      <c r="C408" s="53">
        <v>45302</v>
      </c>
      <c r="D408" t="s">
        <v>4235</v>
      </c>
      <c r="E408">
        <v>407</v>
      </c>
    </row>
    <row r="409" spans="1:5" x14ac:dyDescent="0.35">
      <c r="A409">
        <v>2024</v>
      </c>
      <c r="B409">
        <v>127</v>
      </c>
      <c r="C409" s="53">
        <v>45302</v>
      </c>
      <c r="D409" t="s">
        <v>4235</v>
      </c>
      <c r="E409">
        <v>408</v>
      </c>
    </row>
    <row r="410" spans="1:5" x14ac:dyDescent="0.35">
      <c r="A410">
        <v>2024</v>
      </c>
      <c r="B410">
        <v>128</v>
      </c>
      <c r="C410" s="53">
        <v>45301</v>
      </c>
      <c r="D410" t="s">
        <v>4235</v>
      </c>
      <c r="E410">
        <v>409</v>
      </c>
    </row>
    <row r="411" spans="1:5" x14ac:dyDescent="0.35">
      <c r="A411">
        <v>2024</v>
      </c>
      <c r="B411">
        <v>129</v>
      </c>
      <c r="C411" s="53">
        <v>45303</v>
      </c>
      <c r="D411" t="s">
        <v>4235</v>
      </c>
      <c r="E411">
        <v>410</v>
      </c>
    </row>
    <row r="412" spans="1:5" x14ac:dyDescent="0.35">
      <c r="A412">
        <v>2024</v>
      </c>
      <c r="B412">
        <v>130</v>
      </c>
      <c r="C412" s="53">
        <v>45302</v>
      </c>
      <c r="D412" t="s">
        <v>4235</v>
      </c>
      <c r="E412">
        <v>411</v>
      </c>
    </row>
    <row r="413" spans="1:5" x14ac:dyDescent="0.35">
      <c r="A413">
        <v>2024</v>
      </c>
      <c r="B413">
        <v>131</v>
      </c>
      <c r="C413" s="53">
        <v>45301</v>
      </c>
      <c r="D413" t="s">
        <v>4235</v>
      </c>
      <c r="E413">
        <v>412</v>
      </c>
    </row>
    <row r="414" spans="1:5" x14ac:dyDescent="0.35">
      <c r="A414">
        <v>2024</v>
      </c>
      <c r="B414">
        <v>132</v>
      </c>
      <c r="C414" s="53">
        <v>45303</v>
      </c>
      <c r="D414" t="s">
        <v>4235</v>
      </c>
      <c r="E414">
        <v>413</v>
      </c>
    </row>
    <row r="415" spans="1:5" x14ac:dyDescent="0.35">
      <c r="A415">
        <v>2024</v>
      </c>
      <c r="B415">
        <v>133</v>
      </c>
      <c r="C415" s="53">
        <v>45303</v>
      </c>
      <c r="D415" t="s">
        <v>4235</v>
      </c>
      <c r="E415">
        <v>414</v>
      </c>
    </row>
    <row r="416" spans="1:5" x14ac:dyDescent="0.35">
      <c r="A416">
        <v>2024</v>
      </c>
      <c r="B416">
        <v>134</v>
      </c>
      <c r="C416" s="53">
        <v>45303</v>
      </c>
      <c r="D416" t="s">
        <v>4235</v>
      </c>
      <c r="E416">
        <v>415</v>
      </c>
    </row>
    <row r="417" spans="1:5" x14ac:dyDescent="0.35">
      <c r="A417">
        <v>2024</v>
      </c>
      <c r="B417">
        <v>135</v>
      </c>
      <c r="C417" s="53">
        <v>45303</v>
      </c>
      <c r="D417" t="s">
        <v>4235</v>
      </c>
      <c r="E417">
        <v>416</v>
      </c>
    </row>
    <row r="418" spans="1:5" x14ac:dyDescent="0.35">
      <c r="A418">
        <v>2024</v>
      </c>
      <c r="B418">
        <v>136</v>
      </c>
      <c r="C418" s="53">
        <v>45303</v>
      </c>
      <c r="D418" t="s">
        <v>4235</v>
      </c>
      <c r="E418">
        <v>417</v>
      </c>
    </row>
    <row r="419" spans="1:5" x14ac:dyDescent="0.35">
      <c r="A419">
        <v>2024</v>
      </c>
      <c r="B419">
        <v>137</v>
      </c>
      <c r="C419" s="53">
        <v>45302</v>
      </c>
      <c r="D419" t="s">
        <v>4235</v>
      </c>
      <c r="E419">
        <v>418</v>
      </c>
    </row>
    <row r="420" spans="1:5" x14ac:dyDescent="0.35">
      <c r="A420">
        <v>2024</v>
      </c>
      <c r="B420">
        <v>138</v>
      </c>
      <c r="C420" s="53">
        <v>45302</v>
      </c>
      <c r="D420" t="s">
        <v>4235</v>
      </c>
      <c r="E420">
        <v>419</v>
      </c>
    </row>
    <row r="421" spans="1:5" x14ac:dyDescent="0.35">
      <c r="A421">
        <v>2024</v>
      </c>
      <c r="B421">
        <v>139</v>
      </c>
      <c r="C421" s="53">
        <v>45302</v>
      </c>
      <c r="D421" t="s">
        <v>4235</v>
      </c>
      <c r="E421">
        <v>420</v>
      </c>
    </row>
    <row r="422" spans="1:5" x14ac:dyDescent="0.35">
      <c r="A422">
        <v>2024</v>
      </c>
      <c r="B422">
        <v>140</v>
      </c>
      <c r="C422" s="53">
        <v>45303</v>
      </c>
      <c r="D422" t="s">
        <v>4235</v>
      </c>
      <c r="E422">
        <v>421</v>
      </c>
    </row>
    <row r="423" spans="1:5" x14ac:dyDescent="0.35">
      <c r="A423">
        <v>2024</v>
      </c>
      <c r="B423">
        <v>141</v>
      </c>
      <c r="C423" s="53">
        <v>45297</v>
      </c>
      <c r="D423" t="s">
        <v>4235</v>
      </c>
      <c r="E423">
        <v>422</v>
      </c>
    </row>
    <row r="424" spans="1:5" x14ac:dyDescent="0.35">
      <c r="A424">
        <v>2024</v>
      </c>
      <c r="B424">
        <v>142</v>
      </c>
      <c r="C424" s="53">
        <v>45304</v>
      </c>
      <c r="D424" t="s">
        <v>4235</v>
      </c>
      <c r="E424">
        <v>423</v>
      </c>
    </row>
    <row r="425" spans="1:5" x14ac:dyDescent="0.35">
      <c r="A425">
        <v>2024</v>
      </c>
      <c r="B425">
        <v>143</v>
      </c>
      <c r="C425" s="53">
        <v>45297</v>
      </c>
      <c r="D425" t="s">
        <v>4235</v>
      </c>
      <c r="E425">
        <v>424</v>
      </c>
    </row>
    <row r="426" spans="1:5" x14ac:dyDescent="0.35">
      <c r="A426">
        <v>2024</v>
      </c>
      <c r="B426">
        <v>144</v>
      </c>
      <c r="C426" s="53">
        <v>45297</v>
      </c>
      <c r="D426" t="s">
        <v>4235</v>
      </c>
      <c r="E426">
        <v>425</v>
      </c>
    </row>
    <row r="427" spans="1:5" x14ac:dyDescent="0.35">
      <c r="A427">
        <v>2024</v>
      </c>
      <c r="B427">
        <v>145</v>
      </c>
      <c r="C427" s="53">
        <v>45297</v>
      </c>
      <c r="D427" t="s">
        <v>4235</v>
      </c>
      <c r="E427">
        <v>426</v>
      </c>
    </row>
    <row r="428" spans="1:5" x14ac:dyDescent="0.35">
      <c r="A428">
        <v>2024</v>
      </c>
      <c r="B428">
        <v>146</v>
      </c>
      <c r="C428" s="53">
        <v>45297</v>
      </c>
      <c r="D428" t="s">
        <v>4235</v>
      </c>
      <c r="E428">
        <v>427</v>
      </c>
    </row>
    <row r="429" spans="1:5" x14ac:dyDescent="0.35">
      <c r="A429">
        <v>2024</v>
      </c>
      <c r="B429">
        <v>147</v>
      </c>
      <c r="C429" s="53">
        <v>45297</v>
      </c>
      <c r="D429" t="s">
        <v>4235</v>
      </c>
      <c r="E429">
        <v>428</v>
      </c>
    </row>
    <row r="430" spans="1:5" x14ac:dyDescent="0.35">
      <c r="A430">
        <v>2024</v>
      </c>
      <c r="B430">
        <v>148</v>
      </c>
      <c r="C430" s="53">
        <v>45304</v>
      </c>
      <c r="D430" t="s">
        <v>4235</v>
      </c>
      <c r="E430">
        <v>429</v>
      </c>
    </row>
    <row r="431" spans="1:5" x14ac:dyDescent="0.35">
      <c r="A431">
        <v>2024</v>
      </c>
      <c r="B431">
        <v>149</v>
      </c>
      <c r="C431" s="53">
        <v>45304</v>
      </c>
      <c r="D431" t="s">
        <v>4235</v>
      </c>
      <c r="E431">
        <v>430</v>
      </c>
    </row>
    <row r="432" spans="1:5" x14ac:dyDescent="0.35">
      <c r="A432">
        <v>2024</v>
      </c>
      <c r="B432">
        <v>150</v>
      </c>
      <c r="C432" s="53">
        <v>45304</v>
      </c>
      <c r="D432" t="s">
        <v>4235</v>
      </c>
      <c r="E432">
        <v>431</v>
      </c>
    </row>
    <row r="433" spans="1:5" x14ac:dyDescent="0.35">
      <c r="A433">
        <v>2024</v>
      </c>
      <c r="B433">
        <v>151</v>
      </c>
      <c r="C433" s="53">
        <v>45297</v>
      </c>
      <c r="D433" t="s">
        <v>4235</v>
      </c>
      <c r="E433">
        <v>432</v>
      </c>
    </row>
    <row r="434" spans="1:5" x14ac:dyDescent="0.35">
      <c r="A434">
        <v>2024</v>
      </c>
      <c r="B434">
        <v>152</v>
      </c>
      <c r="C434" s="53">
        <v>45297</v>
      </c>
      <c r="D434" t="s">
        <v>4235</v>
      </c>
      <c r="E434">
        <v>433</v>
      </c>
    </row>
    <row r="435" spans="1:5" x14ac:dyDescent="0.35">
      <c r="A435">
        <v>2024</v>
      </c>
      <c r="B435">
        <v>153</v>
      </c>
      <c r="C435" s="53">
        <v>45303</v>
      </c>
      <c r="D435" t="s">
        <v>4235</v>
      </c>
      <c r="E435">
        <v>434</v>
      </c>
    </row>
    <row r="436" spans="1:5" x14ac:dyDescent="0.35">
      <c r="A436">
        <v>2024</v>
      </c>
      <c r="B436">
        <v>154</v>
      </c>
      <c r="C436" s="53">
        <v>45303</v>
      </c>
      <c r="D436" t="s">
        <v>4235</v>
      </c>
      <c r="E436">
        <v>435</v>
      </c>
    </row>
    <row r="437" spans="1:5" x14ac:dyDescent="0.35">
      <c r="A437">
        <v>2024</v>
      </c>
      <c r="B437">
        <v>155</v>
      </c>
      <c r="C437" s="53">
        <v>45304</v>
      </c>
      <c r="D437" t="s">
        <v>4235</v>
      </c>
      <c r="E437">
        <v>436</v>
      </c>
    </row>
    <row r="438" spans="1:5" x14ac:dyDescent="0.35">
      <c r="A438">
        <v>2024</v>
      </c>
      <c r="B438">
        <v>156</v>
      </c>
      <c r="C438" s="53">
        <v>45304</v>
      </c>
      <c r="D438" t="s">
        <v>4235</v>
      </c>
      <c r="E438">
        <v>437</v>
      </c>
    </row>
    <row r="439" spans="1:5" x14ac:dyDescent="0.35">
      <c r="A439">
        <v>2024</v>
      </c>
      <c r="B439">
        <v>157</v>
      </c>
      <c r="C439" s="53">
        <v>45305</v>
      </c>
      <c r="D439" t="s">
        <v>4235</v>
      </c>
      <c r="E439">
        <v>438</v>
      </c>
    </row>
    <row r="440" spans="1:5" x14ac:dyDescent="0.35">
      <c r="A440">
        <v>2024</v>
      </c>
      <c r="B440">
        <v>158</v>
      </c>
      <c r="C440" s="53">
        <v>45305</v>
      </c>
      <c r="D440" t="s">
        <v>4235</v>
      </c>
      <c r="E440">
        <v>439</v>
      </c>
    </row>
    <row r="441" spans="1:5" x14ac:dyDescent="0.35">
      <c r="A441">
        <v>2024</v>
      </c>
      <c r="B441">
        <v>159</v>
      </c>
      <c r="C441" s="53">
        <v>45304</v>
      </c>
      <c r="D441" t="s">
        <v>4235</v>
      </c>
      <c r="E441">
        <v>440</v>
      </c>
    </row>
    <row r="442" spans="1:5" x14ac:dyDescent="0.35">
      <c r="A442">
        <v>2024</v>
      </c>
      <c r="B442">
        <v>160</v>
      </c>
      <c r="C442" s="53">
        <v>45303</v>
      </c>
      <c r="D442" t="s">
        <v>4235</v>
      </c>
      <c r="E442">
        <v>441</v>
      </c>
    </row>
    <row r="443" spans="1:5" x14ac:dyDescent="0.35">
      <c r="A443">
        <v>2024</v>
      </c>
      <c r="B443">
        <v>161</v>
      </c>
      <c r="C443" s="53">
        <v>45303</v>
      </c>
      <c r="D443" t="s">
        <v>4235</v>
      </c>
      <c r="E443">
        <v>442</v>
      </c>
    </row>
    <row r="444" spans="1:5" x14ac:dyDescent="0.35">
      <c r="A444">
        <v>2024</v>
      </c>
      <c r="B444">
        <v>162</v>
      </c>
      <c r="C444" s="53">
        <v>45279</v>
      </c>
      <c r="D444" t="s">
        <v>5044</v>
      </c>
      <c r="E444">
        <v>443</v>
      </c>
    </row>
    <row r="445" spans="1:5" x14ac:dyDescent="0.35">
      <c r="A445">
        <v>2024</v>
      </c>
      <c r="B445">
        <v>163</v>
      </c>
      <c r="C445" s="53">
        <v>45304</v>
      </c>
      <c r="D445" t="s">
        <v>4235</v>
      </c>
      <c r="E445">
        <v>444</v>
      </c>
    </row>
    <row r="446" spans="1:5" x14ac:dyDescent="0.35">
      <c r="A446">
        <v>2024</v>
      </c>
      <c r="B446">
        <v>164</v>
      </c>
      <c r="C446" s="53">
        <v>45304</v>
      </c>
      <c r="D446" t="s">
        <v>4235</v>
      </c>
      <c r="E446">
        <v>445</v>
      </c>
    </row>
    <row r="447" spans="1:5" x14ac:dyDescent="0.35">
      <c r="A447">
        <v>2024</v>
      </c>
      <c r="B447">
        <v>165</v>
      </c>
      <c r="C447" s="53">
        <v>45279</v>
      </c>
      <c r="D447" t="s">
        <v>5044</v>
      </c>
      <c r="E447">
        <v>446</v>
      </c>
    </row>
    <row r="448" spans="1:5" x14ac:dyDescent="0.35">
      <c r="A448">
        <v>2024</v>
      </c>
      <c r="B448">
        <v>166</v>
      </c>
      <c r="C448" s="53">
        <v>45304</v>
      </c>
      <c r="D448" t="s">
        <v>4235</v>
      </c>
      <c r="E448">
        <v>447</v>
      </c>
    </row>
    <row r="449" spans="1:5" x14ac:dyDescent="0.35">
      <c r="A449">
        <v>2024</v>
      </c>
      <c r="B449">
        <v>167</v>
      </c>
      <c r="C449" s="53">
        <v>45279</v>
      </c>
      <c r="D449" t="s">
        <v>5044</v>
      </c>
      <c r="E449">
        <v>448</v>
      </c>
    </row>
    <row r="450" spans="1:5" x14ac:dyDescent="0.35">
      <c r="A450">
        <v>2024</v>
      </c>
      <c r="B450">
        <v>168</v>
      </c>
      <c r="C450" s="53">
        <v>45304</v>
      </c>
      <c r="D450" t="s">
        <v>4235</v>
      </c>
      <c r="E450">
        <v>449</v>
      </c>
    </row>
    <row r="451" spans="1:5" x14ac:dyDescent="0.35">
      <c r="A451">
        <v>2024</v>
      </c>
      <c r="B451">
        <v>169</v>
      </c>
      <c r="C451" s="53">
        <v>45304</v>
      </c>
      <c r="D451" t="s">
        <v>4235</v>
      </c>
      <c r="E451">
        <v>450</v>
      </c>
    </row>
    <row r="452" spans="1:5" x14ac:dyDescent="0.35">
      <c r="A452">
        <v>2024</v>
      </c>
      <c r="B452">
        <v>170</v>
      </c>
      <c r="C452" s="53">
        <v>45304</v>
      </c>
      <c r="D452" t="s">
        <v>4235</v>
      </c>
      <c r="E452">
        <v>451</v>
      </c>
    </row>
    <row r="453" spans="1:5" x14ac:dyDescent="0.35">
      <c r="A453">
        <v>2024</v>
      </c>
      <c r="B453">
        <v>171</v>
      </c>
      <c r="C453" s="53">
        <v>45304</v>
      </c>
      <c r="D453" t="s">
        <v>4235</v>
      </c>
      <c r="E453">
        <v>452</v>
      </c>
    </row>
    <row r="454" spans="1:5" x14ac:dyDescent="0.35">
      <c r="A454">
        <v>2024</v>
      </c>
      <c r="B454">
        <v>172</v>
      </c>
      <c r="C454" s="53">
        <v>45304</v>
      </c>
      <c r="D454" t="s">
        <v>4235</v>
      </c>
      <c r="E454">
        <v>453</v>
      </c>
    </row>
    <row r="455" spans="1:5" x14ac:dyDescent="0.35">
      <c r="A455">
        <v>2024</v>
      </c>
      <c r="B455">
        <v>173</v>
      </c>
      <c r="C455" s="53">
        <v>45279</v>
      </c>
      <c r="D455" t="s">
        <v>5044</v>
      </c>
      <c r="E455">
        <v>454</v>
      </c>
    </row>
    <row r="456" spans="1:5" x14ac:dyDescent="0.35">
      <c r="A456">
        <v>2024</v>
      </c>
      <c r="B456">
        <v>174</v>
      </c>
      <c r="C456" s="53">
        <v>45304</v>
      </c>
      <c r="D456" t="s">
        <v>4235</v>
      </c>
      <c r="E456">
        <v>455</v>
      </c>
    </row>
    <row r="457" spans="1:5" x14ac:dyDescent="0.35">
      <c r="A457">
        <v>2024</v>
      </c>
      <c r="B457">
        <v>175</v>
      </c>
      <c r="C457" s="53">
        <v>45277</v>
      </c>
      <c r="D457" t="s">
        <v>5044</v>
      </c>
      <c r="E457">
        <v>456</v>
      </c>
    </row>
    <row r="458" spans="1:5" x14ac:dyDescent="0.35">
      <c r="A458">
        <v>2024</v>
      </c>
      <c r="B458">
        <v>176</v>
      </c>
      <c r="C458" s="53">
        <v>45297</v>
      </c>
      <c r="D458" t="s">
        <v>4235</v>
      </c>
      <c r="E458">
        <v>457</v>
      </c>
    </row>
    <row r="459" spans="1:5" x14ac:dyDescent="0.35">
      <c r="A459">
        <v>2024</v>
      </c>
      <c r="B459">
        <v>177</v>
      </c>
      <c r="C459" s="53">
        <v>45297</v>
      </c>
      <c r="D459" t="s">
        <v>4235</v>
      </c>
      <c r="E459">
        <v>458</v>
      </c>
    </row>
    <row r="460" spans="1:5" x14ac:dyDescent="0.35">
      <c r="A460">
        <v>2024</v>
      </c>
      <c r="B460">
        <v>178</v>
      </c>
      <c r="C460" s="53">
        <v>45279</v>
      </c>
      <c r="D460" t="s">
        <v>5044</v>
      </c>
      <c r="E460">
        <v>459</v>
      </c>
    </row>
    <row r="461" spans="1:5" x14ac:dyDescent="0.35">
      <c r="A461">
        <v>2024</v>
      </c>
      <c r="B461">
        <v>179</v>
      </c>
      <c r="C461" s="53">
        <v>45303</v>
      </c>
      <c r="D461" t="s">
        <v>4235</v>
      </c>
      <c r="E461">
        <v>460</v>
      </c>
    </row>
    <row r="462" spans="1:5" x14ac:dyDescent="0.35">
      <c r="A462">
        <v>2024</v>
      </c>
      <c r="B462">
        <v>180</v>
      </c>
      <c r="C462" s="53">
        <v>45272</v>
      </c>
      <c r="D462" t="s">
        <v>4235</v>
      </c>
      <c r="E462">
        <v>461</v>
      </c>
    </row>
    <row r="463" spans="1:5" x14ac:dyDescent="0.35">
      <c r="A463">
        <v>2024</v>
      </c>
      <c r="B463">
        <v>181</v>
      </c>
      <c r="C463" s="53">
        <v>45278</v>
      </c>
      <c r="D463" t="s">
        <v>5044</v>
      </c>
      <c r="E463">
        <v>462</v>
      </c>
    </row>
    <row r="464" spans="1:5" x14ac:dyDescent="0.35">
      <c r="A464">
        <v>2024</v>
      </c>
      <c r="B464">
        <v>182</v>
      </c>
      <c r="C464" s="53">
        <v>45304</v>
      </c>
      <c r="D464" t="s">
        <v>4235</v>
      </c>
      <c r="E464">
        <v>463</v>
      </c>
    </row>
    <row r="465" spans="1:5" x14ac:dyDescent="0.35">
      <c r="A465">
        <v>2024</v>
      </c>
      <c r="B465">
        <v>183</v>
      </c>
      <c r="C465" s="53">
        <v>45304</v>
      </c>
      <c r="D465" t="s">
        <v>4235</v>
      </c>
      <c r="E465">
        <v>464</v>
      </c>
    </row>
    <row r="466" spans="1:5" x14ac:dyDescent="0.35">
      <c r="A466">
        <v>2024</v>
      </c>
      <c r="B466">
        <v>184</v>
      </c>
      <c r="C466" s="53">
        <v>45304</v>
      </c>
      <c r="D466" t="s">
        <v>4235</v>
      </c>
      <c r="E466">
        <v>465</v>
      </c>
    </row>
    <row r="467" spans="1:5" x14ac:dyDescent="0.35">
      <c r="A467">
        <v>2024</v>
      </c>
      <c r="B467">
        <v>185</v>
      </c>
      <c r="C467" s="53">
        <v>45304</v>
      </c>
      <c r="D467" t="s">
        <v>4235</v>
      </c>
      <c r="E467">
        <v>466</v>
      </c>
    </row>
    <row r="468" spans="1:5" x14ac:dyDescent="0.35">
      <c r="A468">
        <v>2024</v>
      </c>
      <c r="B468">
        <v>186</v>
      </c>
      <c r="C468" s="53">
        <v>45304</v>
      </c>
      <c r="D468" t="s">
        <v>4235</v>
      </c>
      <c r="E468">
        <v>467</v>
      </c>
    </row>
    <row r="469" spans="1:5" x14ac:dyDescent="0.35">
      <c r="A469">
        <v>2024</v>
      </c>
      <c r="B469">
        <v>187</v>
      </c>
      <c r="C469" s="53">
        <v>45304</v>
      </c>
      <c r="D469" t="s">
        <v>4235</v>
      </c>
      <c r="E469">
        <v>468</v>
      </c>
    </row>
    <row r="470" spans="1:5" x14ac:dyDescent="0.35">
      <c r="A470">
        <v>2024</v>
      </c>
      <c r="B470">
        <v>188</v>
      </c>
      <c r="C470" s="53">
        <v>45304</v>
      </c>
      <c r="D470" t="s">
        <v>4235</v>
      </c>
      <c r="E470">
        <v>469</v>
      </c>
    </row>
    <row r="471" spans="1:5" x14ac:dyDescent="0.35">
      <c r="A471">
        <v>2024</v>
      </c>
      <c r="B471">
        <v>189</v>
      </c>
      <c r="C471" s="53">
        <v>45294</v>
      </c>
      <c r="D471" t="s">
        <v>4235</v>
      </c>
      <c r="E471">
        <v>470</v>
      </c>
    </row>
    <row r="472" spans="1:5" x14ac:dyDescent="0.35">
      <c r="A472">
        <v>2024</v>
      </c>
      <c r="B472">
        <v>190</v>
      </c>
      <c r="C472" s="53">
        <v>45294</v>
      </c>
      <c r="D472" t="s">
        <v>4235</v>
      </c>
      <c r="E472">
        <v>471</v>
      </c>
    </row>
    <row r="473" spans="1:5" x14ac:dyDescent="0.35">
      <c r="A473">
        <v>2024</v>
      </c>
      <c r="B473">
        <v>191</v>
      </c>
      <c r="C473" s="53">
        <v>45294</v>
      </c>
      <c r="D473" t="s">
        <v>4235</v>
      </c>
      <c r="E473">
        <v>472</v>
      </c>
    </row>
    <row r="474" spans="1:5" x14ac:dyDescent="0.35">
      <c r="A474">
        <v>2024</v>
      </c>
      <c r="B474">
        <v>192</v>
      </c>
      <c r="C474" s="53">
        <v>45294</v>
      </c>
      <c r="D474" t="s">
        <v>4235</v>
      </c>
      <c r="E474">
        <v>473</v>
      </c>
    </row>
    <row r="475" spans="1:5" x14ac:dyDescent="0.35">
      <c r="A475">
        <v>2024</v>
      </c>
      <c r="B475">
        <v>193</v>
      </c>
      <c r="C475" s="53">
        <v>45311</v>
      </c>
      <c r="D475" t="s">
        <v>4235</v>
      </c>
      <c r="E475">
        <v>474</v>
      </c>
    </row>
    <row r="476" spans="1:5" x14ac:dyDescent="0.35">
      <c r="A476">
        <v>2024</v>
      </c>
      <c r="B476">
        <v>194</v>
      </c>
      <c r="C476" s="53">
        <v>45279</v>
      </c>
      <c r="D476" t="s">
        <v>5044</v>
      </c>
      <c r="E476">
        <v>475</v>
      </c>
    </row>
    <row r="477" spans="1:5" x14ac:dyDescent="0.35">
      <c r="A477">
        <v>2024</v>
      </c>
      <c r="B477">
        <v>195</v>
      </c>
      <c r="C477" s="53">
        <v>45290</v>
      </c>
      <c r="D477" t="s">
        <v>5044</v>
      </c>
      <c r="E477">
        <v>476</v>
      </c>
    </row>
    <row r="478" spans="1:5" x14ac:dyDescent="0.35">
      <c r="A478">
        <v>2024</v>
      </c>
      <c r="B478">
        <v>196</v>
      </c>
      <c r="C478" s="53">
        <v>45272</v>
      </c>
      <c r="D478" t="s">
        <v>4235</v>
      </c>
      <c r="E478">
        <v>477</v>
      </c>
    </row>
    <row r="479" spans="1:5" x14ac:dyDescent="0.35">
      <c r="A479">
        <v>2024</v>
      </c>
      <c r="B479">
        <v>197</v>
      </c>
      <c r="C479" s="53">
        <v>45279</v>
      </c>
      <c r="D479" t="s">
        <v>5044</v>
      </c>
      <c r="E479">
        <v>478</v>
      </c>
    </row>
    <row r="480" spans="1:5" x14ac:dyDescent="0.35">
      <c r="A480">
        <v>2024</v>
      </c>
      <c r="B480">
        <v>198</v>
      </c>
      <c r="C480" s="53">
        <v>45294</v>
      </c>
      <c r="D480" t="s">
        <v>4235</v>
      </c>
      <c r="E480">
        <v>479</v>
      </c>
    </row>
    <row r="481" spans="1:5" x14ac:dyDescent="0.35">
      <c r="A481">
        <v>2024</v>
      </c>
      <c r="B481">
        <v>199</v>
      </c>
      <c r="C481" s="53">
        <v>45294</v>
      </c>
      <c r="D481" t="s">
        <v>4235</v>
      </c>
      <c r="E481">
        <v>480</v>
      </c>
    </row>
    <row r="482" spans="1:5" x14ac:dyDescent="0.35">
      <c r="A482">
        <v>2024</v>
      </c>
      <c r="B482">
        <v>200</v>
      </c>
      <c r="C482" s="53">
        <v>45294</v>
      </c>
      <c r="D482" t="s">
        <v>4235</v>
      </c>
      <c r="E482">
        <v>481</v>
      </c>
    </row>
    <row r="483" spans="1:5" x14ac:dyDescent="0.35">
      <c r="A483">
        <v>2024</v>
      </c>
      <c r="B483">
        <v>201</v>
      </c>
      <c r="C483" s="53">
        <v>45296</v>
      </c>
      <c r="D483" t="s">
        <v>5044</v>
      </c>
      <c r="E483">
        <v>482</v>
      </c>
    </row>
    <row r="484" spans="1:5" x14ac:dyDescent="0.35">
      <c r="A484">
        <v>2024</v>
      </c>
      <c r="B484">
        <v>202</v>
      </c>
      <c r="C484" s="53">
        <v>45275</v>
      </c>
      <c r="D484" t="s">
        <v>5044</v>
      </c>
      <c r="E484">
        <v>483</v>
      </c>
    </row>
    <row r="485" spans="1:5" x14ac:dyDescent="0.35">
      <c r="A485">
        <v>2024</v>
      </c>
      <c r="B485">
        <v>203</v>
      </c>
      <c r="C485" s="53">
        <v>45297</v>
      </c>
      <c r="D485" t="s">
        <v>4235</v>
      </c>
      <c r="E485">
        <v>484</v>
      </c>
    </row>
    <row r="486" spans="1:5" x14ac:dyDescent="0.35">
      <c r="A486">
        <v>2024</v>
      </c>
      <c r="B486">
        <v>204</v>
      </c>
      <c r="C486" s="53">
        <v>45296</v>
      </c>
      <c r="D486" t="s">
        <v>4235</v>
      </c>
      <c r="E486">
        <v>485</v>
      </c>
    </row>
    <row r="487" spans="1:5" x14ac:dyDescent="0.35">
      <c r="A487">
        <v>2024</v>
      </c>
      <c r="B487">
        <v>205</v>
      </c>
      <c r="C487" s="53">
        <v>45279</v>
      </c>
      <c r="D487" t="s">
        <v>5044</v>
      </c>
      <c r="E487">
        <v>486</v>
      </c>
    </row>
    <row r="488" spans="1:5" x14ac:dyDescent="0.35">
      <c r="A488">
        <v>2024</v>
      </c>
      <c r="B488">
        <v>206</v>
      </c>
      <c r="C488" s="53">
        <v>45296</v>
      </c>
      <c r="D488" t="s">
        <v>4235</v>
      </c>
      <c r="E488">
        <v>487</v>
      </c>
    </row>
    <row r="489" spans="1:5" x14ac:dyDescent="0.35">
      <c r="A489">
        <v>2024</v>
      </c>
      <c r="B489">
        <v>207</v>
      </c>
      <c r="C489" s="53">
        <v>45245</v>
      </c>
      <c r="D489" t="s">
        <v>4235</v>
      </c>
      <c r="E489">
        <v>488</v>
      </c>
    </row>
    <row r="490" spans="1:5" x14ac:dyDescent="0.35">
      <c r="A490">
        <v>2024</v>
      </c>
      <c r="B490">
        <v>208</v>
      </c>
      <c r="C490" s="53">
        <v>45273</v>
      </c>
      <c r="D490" t="s">
        <v>4235</v>
      </c>
      <c r="E490">
        <v>489</v>
      </c>
    </row>
    <row r="491" spans="1:5" x14ac:dyDescent="0.35">
      <c r="A491">
        <v>2024</v>
      </c>
      <c r="B491">
        <v>209</v>
      </c>
      <c r="C491" s="53">
        <v>45279</v>
      </c>
      <c r="D491" t="s">
        <v>5044</v>
      </c>
      <c r="E491">
        <v>490</v>
      </c>
    </row>
    <row r="492" spans="1:5" x14ac:dyDescent="0.35">
      <c r="A492">
        <v>2024</v>
      </c>
      <c r="B492">
        <v>210</v>
      </c>
      <c r="C492" s="53">
        <v>45294</v>
      </c>
      <c r="D492" t="s">
        <v>4235</v>
      </c>
      <c r="E492">
        <v>491</v>
      </c>
    </row>
    <row r="493" spans="1:5" x14ac:dyDescent="0.35">
      <c r="A493">
        <v>2024</v>
      </c>
      <c r="B493">
        <v>211</v>
      </c>
      <c r="C493" s="53">
        <v>45294</v>
      </c>
      <c r="D493" t="s">
        <v>4235</v>
      </c>
      <c r="E493">
        <v>492</v>
      </c>
    </row>
    <row r="494" spans="1:5" x14ac:dyDescent="0.35">
      <c r="A494">
        <v>2024</v>
      </c>
      <c r="B494">
        <v>212</v>
      </c>
      <c r="C494" s="53">
        <v>45294</v>
      </c>
      <c r="D494" t="s">
        <v>4235</v>
      </c>
      <c r="E494">
        <v>493</v>
      </c>
    </row>
    <row r="495" spans="1:5" x14ac:dyDescent="0.35">
      <c r="A495">
        <v>2024</v>
      </c>
      <c r="B495">
        <v>213</v>
      </c>
      <c r="C495" s="53">
        <v>45279</v>
      </c>
      <c r="D495" t="s">
        <v>5044</v>
      </c>
      <c r="E495">
        <v>494</v>
      </c>
    </row>
    <row r="496" spans="1:5" x14ac:dyDescent="0.35">
      <c r="A496">
        <v>2024</v>
      </c>
      <c r="B496">
        <v>214</v>
      </c>
      <c r="C496" s="53">
        <v>45297</v>
      </c>
      <c r="D496" t="s">
        <v>4235</v>
      </c>
      <c r="E496">
        <v>495</v>
      </c>
    </row>
    <row r="497" spans="1:5" x14ac:dyDescent="0.35">
      <c r="A497">
        <v>2024</v>
      </c>
      <c r="B497">
        <v>215</v>
      </c>
      <c r="C497" s="53">
        <v>45297</v>
      </c>
      <c r="D497" t="s">
        <v>4235</v>
      </c>
      <c r="E497">
        <v>496</v>
      </c>
    </row>
    <row r="498" spans="1:5" x14ac:dyDescent="0.35">
      <c r="A498">
        <v>2024</v>
      </c>
      <c r="B498">
        <v>216</v>
      </c>
      <c r="C498" s="53">
        <v>45279</v>
      </c>
      <c r="D498" t="s">
        <v>5044</v>
      </c>
      <c r="E498">
        <v>497</v>
      </c>
    </row>
    <row r="499" spans="1:5" x14ac:dyDescent="0.35">
      <c r="A499">
        <v>2024</v>
      </c>
      <c r="B499">
        <v>217</v>
      </c>
      <c r="C499" s="53">
        <v>45301</v>
      </c>
      <c r="D499" t="s">
        <v>4235</v>
      </c>
      <c r="E499">
        <v>498</v>
      </c>
    </row>
    <row r="500" spans="1:5" x14ac:dyDescent="0.35">
      <c r="A500">
        <v>2024</v>
      </c>
      <c r="B500">
        <v>218</v>
      </c>
      <c r="C500" s="53">
        <v>45301</v>
      </c>
      <c r="D500" t="s">
        <v>4235</v>
      </c>
      <c r="E500">
        <v>499</v>
      </c>
    </row>
    <row r="501" spans="1:5" x14ac:dyDescent="0.35">
      <c r="A501">
        <v>2024</v>
      </c>
      <c r="B501">
        <v>219</v>
      </c>
      <c r="C501" s="53">
        <v>45275</v>
      </c>
      <c r="D501" t="s">
        <v>5044</v>
      </c>
      <c r="E501">
        <v>500</v>
      </c>
    </row>
    <row r="502" spans="1:5" x14ac:dyDescent="0.35">
      <c r="A502">
        <v>2024</v>
      </c>
      <c r="B502">
        <v>220</v>
      </c>
      <c r="C502" s="53">
        <v>45304</v>
      </c>
      <c r="D502" t="s">
        <v>4235</v>
      </c>
      <c r="E502">
        <v>501</v>
      </c>
    </row>
    <row r="503" spans="1:5" x14ac:dyDescent="0.35">
      <c r="A503">
        <v>2024</v>
      </c>
      <c r="B503">
        <v>221</v>
      </c>
      <c r="C503" s="53">
        <v>45304</v>
      </c>
      <c r="D503" t="s">
        <v>4235</v>
      </c>
      <c r="E503">
        <v>502</v>
      </c>
    </row>
    <row r="504" spans="1:5" x14ac:dyDescent="0.35">
      <c r="A504">
        <v>2024</v>
      </c>
      <c r="B504">
        <v>222</v>
      </c>
      <c r="C504" s="53">
        <v>45279</v>
      </c>
      <c r="D504" t="s">
        <v>5044</v>
      </c>
      <c r="E504">
        <v>503</v>
      </c>
    </row>
    <row r="505" spans="1:5" x14ac:dyDescent="0.35">
      <c r="A505">
        <v>2024</v>
      </c>
      <c r="B505">
        <v>223</v>
      </c>
      <c r="C505" s="53">
        <v>45304</v>
      </c>
      <c r="D505" t="s">
        <v>4235</v>
      </c>
      <c r="E505">
        <v>504</v>
      </c>
    </row>
    <row r="506" spans="1:5" x14ac:dyDescent="0.35">
      <c r="A506">
        <v>2024</v>
      </c>
      <c r="B506">
        <v>224</v>
      </c>
      <c r="C506" s="53">
        <v>44905</v>
      </c>
      <c r="D506" t="s">
        <v>5044</v>
      </c>
      <c r="E506">
        <v>505</v>
      </c>
    </row>
    <row r="507" spans="1:5" x14ac:dyDescent="0.35">
      <c r="A507">
        <v>2024</v>
      </c>
      <c r="B507">
        <v>225</v>
      </c>
      <c r="C507" s="53">
        <v>45126</v>
      </c>
      <c r="D507" t="s">
        <v>5044</v>
      </c>
      <c r="E507">
        <v>506</v>
      </c>
    </row>
    <row r="508" spans="1:5" x14ac:dyDescent="0.35">
      <c r="A508">
        <v>2024</v>
      </c>
      <c r="B508">
        <v>226</v>
      </c>
      <c r="C508" s="53">
        <v>44905</v>
      </c>
      <c r="D508" t="s">
        <v>5044</v>
      </c>
      <c r="E508">
        <v>507</v>
      </c>
    </row>
    <row r="509" spans="1:5" x14ac:dyDescent="0.35">
      <c r="A509">
        <v>2024</v>
      </c>
      <c r="B509">
        <v>227</v>
      </c>
      <c r="C509" s="53">
        <v>45101</v>
      </c>
      <c r="D509" t="s">
        <v>4235</v>
      </c>
      <c r="E509">
        <v>508</v>
      </c>
    </row>
    <row r="510" spans="1:5" x14ac:dyDescent="0.35">
      <c r="A510">
        <v>2024</v>
      </c>
      <c r="B510">
        <v>228</v>
      </c>
      <c r="C510" s="53">
        <v>45279</v>
      </c>
      <c r="D510" t="s">
        <v>5044</v>
      </c>
      <c r="E510">
        <v>509</v>
      </c>
    </row>
    <row r="511" spans="1:5" x14ac:dyDescent="0.35">
      <c r="A511">
        <v>2024</v>
      </c>
      <c r="B511">
        <v>229</v>
      </c>
      <c r="C511" s="53">
        <v>45304</v>
      </c>
      <c r="D511" t="s">
        <v>4235</v>
      </c>
      <c r="E511">
        <v>510</v>
      </c>
    </row>
    <row r="512" spans="1:5" x14ac:dyDescent="0.35">
      <c r="A512">
        <v>2024</v>
      </c>
      <c r="B512">
        <v>230</v>
      </c>
      <c r="C512" s="53">
        <v>45280</v>
      </c>
      <c r="D512" t="s">
        <v>5044</v>
      </c>
      <c r="E512">
        <v>511</v>
      </c>
    </row>
    <row r="513" spans="1:5" x14ac:dyDescent="0.35">
      <c r="A513">
        <v>2024</v>
      </c>
      <c r="B513">
        <v>231</v>
      </c>
      <c r="C513" s="53">
        <v>45297</v>
      </c>
      <c r="D513" t="s">
        <v>4235</v>
      </c>
      <c r="E513">
        <v>512</v>
      </c>
    </row>
    <row r="514" spans="1:5" x14ac:dyDescent="0.35">
      <c r="A514">
        <v>2024</v>
      </c>
      <c r="B514">
        <v>232</v>
      </c>
      <c r="C514" s="53">
        <v>45297</v>
      </c>
      <c r="D514" t="s">
        <v>4235</v>
      </c>
      <c r="E514">
        <v>513</v>
      </c>
    </row>
    <row r="515" spans="1:5" x14ac:dyDescent="0.35">
      <c r="A515">
        <v>2024</v>
      </c>
      <c r="B515">
        <v>233</v>
      </c>
      <c r="C515" s="53">
        <v>45205</v>
      </c>
      <c r="D515" t="s">
        <v>5044</v>
      </c>
      <c r="E515">
        <v>514</v>
      </c>
    </row>
    <row r="516" spans="1:5" x14ac:dyDescent="0.35">
      <c r="A516">
        <v>2024</v>
      </c>
      <c r="B516">
        <v>234</v>
      </c>
      <c r="C516" s="53">
        <v>45206</v>
      </c>
      <c r="D516" t="s">
        <v>5044</v>
      </c>
      <c r="E516">
        <v>515</v>
      </c>
    </row>
    <row r="517" spans="1:5" x14ac:dyDescent="0.35">
      <c r="A517">
        <v>2024</v>
      </c>
      <c r="B517">
        <v>235</v>
      </c>
      <c r="C517" s="53">
        <v>45206</v>
      </c>
      <c r="D517" t="s">
        <v>5044</v>
      </c>
      <c r="E517">
        <v>516</v>
      </c>
    </row>
    <row r="518" spans="1:5" x14ac:dyDescent="0.35">
      <c r="A518">
        <v>2024</v>
      </c>
      <c r="B518">
        <v>236</v>
      </c>
      <c r="C518" s="53">
        <v>45206</v>
      </c>
      <c r="D518" t="s">
        <v>5044</v>
      </c>
      <c r="E518">
        <v>517</v>
      </c>
    </row>
    <row r="519" spans="1:5" x14ac:dyDescent="0.35">
      <c r="A519">
        <v>2024</v>
      </c>
      <c r="B519">
        <v>237</v>
      </c>
      <c r="C519" s="53">
        <v>45209</v>
      </c>
      <c r="D519" t="s">
        <v>5044</v>
      </c>
      <c r="E519">
        <v>518</v>
      </c>
    </row>
    <row r="520" spans="1:5" x14ac:dyDescent="0.35">
      <c r="A520">
        <v>2024</v>
      </c>
      <c r="B520">
        <v>238</v>
      </c>
      <c r="C520" s="53">
        <v>45210</v>
      </c>
      <c r="D520" t="s">
        <v>5044</v>
      </c>
      <c r="E520">
        <v>519</v>
      </c>
    </row>
    <row r="521" spans="1:5" x14ac:dyDescent="0.35">
      <c r="A521">
        <v>2024</v>
      </c>
      <c r="B521">
        <v>239</v>
      </c>
      <c r="C521" s="53">
        <v>45232</v>
      </c>
      <c r="D521" t="s">
        <v>4235</v>
      </c>
      <c r="E521">
        <v>520</v>
      </c>
    </row>
    <row r="522" spans="1:5" x14ac:dyDescent="0.35">
      <c r="A522">
        <v>2024</v>
      </c>
      <c r="B522">
        <v>240</v>
      </c>
      <c r="C522" s="53">
        <v>45232</v>
      </c>
      <c r="D522" t="s">
        <v>4235</v>
      </c>
      <c r="E522">
        <v>521</v>
      </c>
    </row>
    <row r="523" spans="1:5" x14ac:dyDescent="0.35">
      <c r="A523">
        <v>2024</v>
      </c>
      <c r="B523">
        <v>241</v>
      </c>
      <c r="C523" s="53">
        <v>45273</v>
      </c>
      <c r="D523" t="s">
        <v>4235</v>
      </c>
      <c r="E523">
        <v>522</v>
      </c>
    </row>
    <row r="524" spans="1:5" x14ac:dyDescent="0.35">
      <c r="A524">
        <v>2024</v>
      </c>
      <c r="B524">
        <v>242</v>
      </c>
      <c r="C524" s="53">
        <v>45304</v>
      </c>
      <c r="D524" t="s">
        <v>4235</v>
      </c>
      <c r="E524">
        <v>523</v>
      </c>
    </row>
    <row r="525" spans="1:5" x14ac:dyDescent="0.35">
      <c r="A525">
        <v>2024</v>
      </c>
      <c r="B525">
        <v>243</v>
      </c>
      <c r="C525" s="53">
        <v>45304</v>
      </c>
      <c r="D525" t="s">
        <v>4235</v>
      </c>
      <c r="E525">
        <v>524</v>
      </c>
    </row>
    <row r="526" spans="1:5" x14ac:dyDescent="0.35">
      <c r="A526">
        <v>2024</v>
      </c>
      <c r="B526">
        <v>244</v>
      </c>
      <c r="C526" s="53">
        <v>45304</v>
      </c>
      <c r="D526" t="s">
        <v>4235</v>
      </c>
      <c r="E526">
        <v>525</v>
      </c>
    </row>
    <row r="527" spans="1:5" x14ac:dyDescent="0.35">
      <c r="A527">
        <v>2024</v>
      </c>
      <c r="B527">
        <v>245</v>
      </c>
      <c r="C527" s="53">
        <v>45304</v>
      </c>
      <c r="D527" t="s">
        <v>4235</v>
      </c>
      <c r="E527">
        <v>526</v>
      </c>
    </row>
    <row r="528" spans="1:5" x14ac:dyDescent="0.35">
      <c r="A528">
        <v>2024</v>
      </c>
      <c r="B528">
        <v>246</v>
      </c>
      <c r="C528" s="53">
        <v>45276</v>
      </c>
      <c r="D528" t="s">
        <v>5044</v>
      </c>
      <c r="E528">
        <v>527</v>
      </c>
    </row>
    <row r="529" spans="1:5" x14ac:dyDescent="0.35">
      <c r="A529">
        <v>2024</v>
      </c>
      <c r="B529">
        <v>247</v>
      </c>
      <c r="C529" s="53">
        <v>45302</v>
      </c>
      <c r="D529" t="s">
        <v>4235</v>
      </c>
      <c r="E529">
        <v>528</v>
      </c>
    </row>
    <row r="530" spans="1:5" x14ac:dyDescent="0.35">
      <c r="A530">
        <v>2024</v>
      </c>
      <c r="B530">
        <v>248</v>
      </c>
      <c r="C530" s="53">
        <v>45142</v>
      </c>
      <c r="D530" t="s">
        <v>5044</v>
      </c>
      <c r="E530">
        <v>529</v>
      </c>
    </row>
    <row r="531" spans="1:5" x14ac:dyDescent="0.35">
      <c r="A531">
        <v>2024</v>
      </c>
      <c r="B531">
        <v>249</v>
      </c>
      <c r="C531" s="53">
        <v>45154</v>
      </c>
      <c r="D531" t="s">
        <v>4235</v>
      </c>
      <c r="E531">
        <v>530</v>
      </c>
    </row>
    <row r="532" spans="1:5" x14ac:dyDescent="0.35">
      <c r="A532">
        <v>2024</v>
      </c>
      <c r="B532">
        <v>250</v>
      </c>
      <c r="C532" s="53">
        <v>45308</v>
      </c>
      <c r="D532" t="s">
        <v>5044</v>
      </c>
      <c r="E532">
        <v>531</v>
      </c>
    </row>
    <row r="533" spans="1:5" x14ac:dyDescent="0.35">
      <c r="A533">
        <v>2024</v>
      </c>
      <c r="B533">
        <v>251</v>
      </c>
      <c r="C533" s="53">
        <v>45304</v>
      </c>
      <c r="D533" t="s">
        <v>4235</v>
      </c>
      <c r="E533">
        <v>532</v>
      </c>
    </row>
    <row r="534" spans="1:5" x14ac:dyDescent="0.35">
      <c r="A534">
        <v>2024</v>
      </c>
      <c r="B534">
        <v>252</v>
      </c>
      <c r="C534" s="53">
        <v>45326</v>
      </c>
      <c r="D534" t="s">
        <v>4235</v>
      </c>
      <c r="E534">
        <v>533</v>
      </c>
    </row>
    <row r="535" spans="1:5" x14ac:dyDescent="0.35">
      <c r="A535">
        <v>2024</v>
      </c>
      <c r="B535">
        <v>253</v>
      </c>
      <c r="C535" s="53">
        <v>45326</v>
      </c>
      <c r="D535" t="s">
        <v>4235</v>
      </c>
      <c r="E535">
        <v>534</v>
      </c>
    </row>
    <row r="536" spans="1:5" x14ac:dyDescent="0.35">
      <c r="A536">
        <v>2024</v>
      </c>
      <c r="B536">
        <v>254</v>
      </c>
      <c r="C536" s="53">
        <v>45327</v>
      </c>
      <c r="D536" t="s">
        <v>4235</v>
      </c>
      <c r="E536">
        <v>535</v>
      </c>
    </row>
    <row r="537" spans="1:5" x14ac:dyDescent="0.35">
      <c r="A537">
        <v>2024</v>
      </c>
      <c r="B537">
        <v>255</v>
      </c>
      <c r="C537" s="53">
        <v>45327</v>
      </c>
      <c r="D537" t="s">
        <v>4235</v>
      </c>
      <c r="E537">
        <v>536</v>
      </c>
    </row>
    <row r="538" spans="1:5" x14ac:dyDescent="0.35">
      <c r="A538">
        <v>2024</v>
      </c>
      <c r="B538">
        <v>256</v>
      </c>
      <c r="C538" s="53">
        <v>45328</v>
      </c>
      <c r="D538" t="s">
        <v>4235</v>
      </c>
      <c r="E538">
        <v>537</v>
      </c>
    </row>
    <row r="539" spans="1:5" x14ac:dyDescent="0.35">
      <c r="A539">
        <v>2024</v>
      </c>
      <c r="B539">
        <v>257</v>
      </c>
      <c r="C539" s="53">
        <v>45328</v>
      </c>
      <c r="D539" t="s">
        <v>4235</v>
      </c>
      <c r="E539">
        <v>538</v>
      </c>
    </row>
    <row r="540" spans="1:5" x14ac:dyDescent="0.35">
      <c r="A540">
        <v>2024</v>
      </c>
      <c r="B540">
        <v>258</v>
      </c>
      <c r="C540" s="53">
        <v>45333</v>
      </c>
      <c r="D540" t="s">
        <v>4235</v>
      </c>
      <c r="E540">
        <v>539</v>
      </c>
    </row>
    <row r="541" spans="1:5" x14ac:dyDescent="0.35">
      <c r="A541">
        <v>2024</v>
      </c>
      <c r="B541">
        <v>259</v>
      </c>
      <c r="C541" s="53">
        <v>45337</v>
      </c>
      <c r="D541" t="s">
        <v>4235</v>
      </c>
      <c r="E541">
        <v>540</v>
      </c>
    </row>
    <row r="542" spans="1:5" x14ac:dyDescent="0.35">
      <c r="A542">
        <v>2024</v>
      </c>
      <c r="B542">
        <v>260</v>
      </c>
      <c r="C542" s="53">
        <v>45338</v>
      </c>
      <c r="D542" t="s">
        <v>4235</v>
      </c>
      <c r="E542">
        <v>541</v>
      </c>
    </row>
    <row r="543" spans="1:5" x14ac:dyDescent="0.35">
      <c r="A543">
        <v>2024</v>
      </c>
      <c r="B543">
        <v>261</v>
      </c>
      <c r="C543" s="53">
        <v>45339</v>
      </c>
      <c r="D543" t="s">
        <v>4235</v>
      </c>
      <c r="E543">
        <v>542</v>
      </c>
    </row>
    <row r="544" spans="1:5" x14ac:dyDescent="0.35">
      <c r="A544">
        <v>2024</v>
      </c>
      <c r="B544">
        <v>262</v>
      </c>
      <c r="C544" s="53">
        <v>45340</v>
      </c>
      <c r="D544" t="s">
        <v>4235</v>
      </c>
      <c r="E544">
        <v>543</v>
      </c>
    </row>
    <row r="545" spans="1:5" x14ac:dyDescent="0.35">
      <c r="A545">
        <v>2024</v>
      </c>
      <c r="B545">
        <v>263</v>
      </c>
      <c r="C545" s="53">
        <v>45341</v>
      </c>
      <c r="D545" t="s">
        <v>4235</v>
      </c>
      <c r="E545">
        <v>544</v>
      </c>
    </row>
    <row r="546" spans="1:5" x14ac:dyDescent="0.35">
      <c r="A546">
        <v>2024</v>
      </c>
      <c r="B546">
        <v>264</v>
      </c>
      <c r="C546" s="53">
        <v>45342</v>
      </c>
      <c r="D546" t="s">
        <v>4235</v>
      </c>
      <c r="E546">
        <v>545</v>
      </c>
    </row>
    <row r="547" spans="1:5" x14ac:dyDescent="0.35">
      <c r="A547">
        <v>2024</v>
      </c>
      <c r="B547">
        <v>265</v>
      </c>
      <c r="C547" s="53">
        <v>45343</v>
      </c>
      <c r="D547" t="s">
        <v>4235</v>
      </c>
      <c r="E547">
        <v>546</v>
      </c>
    </row>
    <row r="548" spans="1:5" x14ac:dyDescent="0.35">
      <c r="A548">
        <v>2024</v>
      </c>
      <c r="B548">
        <v>266</v>
      </c>
      <c r="C548" s="53">
        <v>45344</v>
      </c>
      <c r="D548" t="s">
        <v>4235</v>
      </c>
      <c r="E548">
        <v>547</v>
      </c>
    </row>
    <row r="549" spans="1:5" x14ac:dyDescent="0.35">
      <c r="A549">
        <v>2024</v>
      </c>
      <c r="B549">
        <v>267</v>
      </c>
      <c r="C549" s="53">
        <v>45345</v>
      </c>
      <c r="D549" t="s">
        <v>4235</v>
      </c>
      <c r="E549">
        <v>548</v>
      </c>
    </row>
    <row r="550" spans="1:5" x14ac:dyDescent="0.35">
      <c r="A550">
        <v>2024</v>
      </c>
      <c r="B550">
        <v>268</v>
      </c>
      <c r="C550" s="53">
        <v>45303</v>
      </c>
      <c r="D550" t="s">
        <v>5044</v>
      </c>
      <c r="E550">
        <v>549</v>
      </c>
    </row>
    <row r="551" spans="1:5" x14ac:dyDescent="0.35">
      <c r="A551">
        <v>2024</v>
      </c>
      <c r="B551">
        <v>269</v>
      </c>
      <c r="C551" s="53">
        <v>45303</v>
      </c>
      <c r="D551" t="s">
        <v>5044</v>
      </c>
      <c r="E551">
        <v>550</v>
      </c>
    </row>
    <row r="552" spans="1:5" x14ac:dyDescent="0.35">
      <c r="A552">
        <v>2024</v>
      </c>
      <c r="B552">
        <v>270</v>
      </c>
      <c r="C552" s="53">
        <v>45303</v>
      </c>
      <c r="D552" t="s">
        <v>5044</v>
      </c>
      <c r="E552">
        <v>551</v>
      </c>
    </row>
    <row r="553" spans="1:5" x14ac:dyDescent="0.35">
      <c r="A553">
        <v>2024</v>
      </c>
      <c r="B553">
        <v>271</v>
      </c>
      <c r="C553" s="53">
        <v>45303</v>
      </c>
      <c r="D553" t="s">
        <v>5044</v>
      </c>
      <c r="E553">
        <v>552</v>
      </c>
    </row>
    <row r="554" spans="1:5" x14ac:dyDescent="0.35">
      <c r="A554">
        <v>2024</v>
      </c>
      <c r="B554">
        <v>272</v>
      </c>
      <c r="C554" s="53">
        <v>45303</v>
      </c>
      <c r="D554" t="s">
        <v>5044</v>
      </c>
      <c r="E554">
        <v>553</v>
      </c>
    </row>
    <row r="555" spans="1:5" x14ac:dyDescent="0.35">
      <c r="A555">
        <v>2024</v>
      </c>
      <c r="B555">
        <v>273</v>
      </c>
      <c r="C555" s="53">
        <v>45303</v>
      </c>
      <c r="D555" t="s">
        <v>5044</v>
      </c>
      <c r="E555">
        <v>554</v>
      </c>
    </row>
    <row r="556" spans="1:5" x14ac:dyDescent="0.35">
      <c r="A556">
        <v>2024</v>
      </c>
      <c r="B556">
        <v>274</v>
      </c>
      <c r="C556" s="53">
        <v>45303</v>
      </c>
      <c r="D556" t="s">
        <v>5044</v>
      </c>
      <c r="E556">
        <v>555</v>
      </c>
    </row>
    <row r="557" spans="1:5" x14ac:dyDescent="0.35">
      <c r="A557">
        <v>2024</v>
      </c>
      <c r="B557">
        <v>275</v>
      </c>
      <c r="C557" s="53">
        <v>45303</v>
      </c>
      <c r="D557" t="s">
        <v>5044</v>
      </c>
      <c r="E557">
        <v>556</v>
      </c>
    </row>
    <row r="558" spans="1:5" x14ac:dyDescent="0.35">
      <c r="A558">
        <v>2024</v>
      </c>
      <c r="B558">
        <v>276</v>
      </c>
      <c r="C558" s="53">
        <v>45346</v>
      </c>
      <c r="D558" t="s">
        <v>4235</v>
      </c>
      <c r="E558">
        <v>557</v>
      </c>
    </row>
    <row r="559" spans="1:5" x14ac:dyDescent="0.35">
      <c r="A559">
        <v>2024</v>
      </c>
      <c r="B559">
        <v>277</v>
      </c>
      <c r="C559" s="53">
        <v>45346</v>
      </c>
      <c r="D559" t="s">
        <v>4235</v>
      </c>
      <c r="E559">
        <v>558</v>
      </c>
    </row>
    <row r="560" spans="1:5" x14ac:dyDescent="0.35">
      <c r="A560">
        <v>2024</v>
      </c>
      <c r="B560">
        <v>278</v>
      </c>
      <c r="C560" s="53">
        <v>45346</v>
      </c>
      <c r="D560" t="s">
        <v>4235</v>
      </c>
      <c r="E560">
        <v>559</v>
      </c>
    </row>
    <row r="561" spans="1:5" x14ac:dyDescent="0.35">
      <c r="A561">
        <v>2024</v>
      </c>
      <c r="B561">
        <v>279</v>
      </c>
      <c r="C561" s="53">
        <v>45346</v>
      </c>
      <c r="D561" t="s">
        <v>4235</v>
      </c>
      <c r="E561">
        <v>560</v>
      </c>
    </row>
    <row r="562" spans="1:5" x14ac:dyDescent="0.35">
      <c r="A562">
        <v>2024</v>
      </c>
      <c r="B562">
        <v>280</v>
      </c>
      <c r="C562" s="53">
        <v>45346</v>
      </c>
      <c r="D562" t="s">
        <v>4235</v>
      </c>
      <c r="E562">
        <v>561</v>
      </c>
    </row>
    <row r="563" spans="1:5" x14ac:dyDescent="0.35">
      <c r="A563">
        <v>2024</v>
      </c>
      <c r="B563">
        <v>281</v>
      </c>
      <c r="C563" s="53">
        <v>45346</v>
      </c>
      <c r="D563" t="s">
        <v>4235</v>
      </c>
      <c r="E563">
        <v>562</v>
      </c>
    </row>
    <row r="564" spans="1:5" x14ac:dyDescent="0.35">
      <c r="A564">
        <v>2024</v>
      </c>
      <c r="B564">
        <v>282</v>
      </c>
      <c r="C564" s="53">
        <v>45346</v>
      </c>
      <c r="D564" t="s">
        <v>4235</v>
      </c>
      <c r="E564">
        <v>563</v>
      </c>
    </row>
    <row r="565" spans="1:5" x14ac:dyDescent="0.35">
      <c r="A565">
        <v>2024</v>
      </c>
      <c r="B565">
        <v>283</v>
      </c>
      <c r="C565" s="53">
        <v>45346</v>
      </c>
      <c r="D565" t="s">
        <v>4235</v>
      </c>
      <c r="E565">
        <v>564</v>
      </c>
    </row>
    <row r="566" spans="1:5" x14ac:dyDescent="0.35">
      <c r="A566">
        <v>2024</v>
      </c>
      <c r="B566">
        <v>284</v>
      </c>
      <c r="C566" s="53">
        <v>45346</v>
      </c>
      <c r="D566" t="s">
        <v>4235</v>
      </c>
      <c r="E566">
        <v>565</v>
      </c>
    </row>
    <row r="567" spans="1:5" x14ac:dyDescent="0.35">
      <c r="A567">
        <v>2024</v>
      </c>
      <c r="B567">
        <v>285</v>
      </c>
      <c r="C567" s="53">
        <v>45346</v>
      </c>
      <c r="D567" t="s">
        <v>4235</v>
      </c>
      <c r="E567">
        <v>566</v>
      </c>
    </row>
    <row r="568" spans="1:5" x14ac:dyDescent="0.35">
      <c r="A568">
        <v>2024</v>
      </c>
      <c r="B568">
        <v>286</v>
      </c>
      <c r="C568" s="53">
        <v>45356</v>
      </c>
      <c r="D568" t="s">
        <v>4235</v>
      </c>
      <c r="E568">
        <v>567</v>
      </c>
    </row>
    <row r="569" spans="1:5" x14ac:dyDescent="0.35">
      <c r="A569">
        <v>2024</v>
      </c>
      <c r="B569">
        <v>287</v>
      </c>
      <c r="C569" s="53">
        <v>45346</v>
      </c>
      <c r="D569" t="s">
        <v>4235</v>
      </c>
      <c r="E569">
        <v>568</v>
      </c>
    </row>
    <row r="570" spans="1:5" x14ac:dyDescent="0.35">
      <c r="A570">
        <v>2024</v>
      </c>
      <c r="B570">
        <v>288</v>
      </c>
      <c r="C570" s="53">
        <v>45360</v>
      </c>
      <c r="D570" t="s">
        <v>4235</v>
      </c>
      <c r="E570">
        <v>569</v>
      </c>
    </row>
    <row r="571" spans="1:5" x14ac:dyDescent="0.35">
      <c r="A571">
        <v>2024</v>
      </c>
      <c r="B571">
        <v>289</v>
      </c>
      <c r="C571" s="53">
        <v>45357</v>
      </c>
      <c r="D571" t="s">
        <v>4235</v>
      </c>
      <c r="E571">
        <v>570</v>
      </c>
    </row>
    <row r="572" spans="1:5" x14ac:dyDescent="0.35">
      <c r="A572">
        <v>2024</v>
      </c>
      <c r="B572">
        <v>290</v>
      </c>
      <c r="C572" s="53">
        <v>45358</v>
      </c>
      <c r="D572" t="s">
        <v>4235</v>
      </c>
      <c r="E572">
        <v>571</v>
      </c>
    </row>
    <row r="573" spans="1:5" x14ac:dyDescent="0.35">
      <c r="A573">
        <v>2024</v>
      </c>
      <c r="B573">
        <v>291</v>
      </c>
      <c r="C573" s="53">
        <v>45359</v>
      </c>
      <c r="D573" t="s">
        <v>4235</v>
      </c>
      <c r="E573">
        <v>572</v>
      </c>
    </row>
    <row r="574" spans="1:5" x14ac:dyDescent="0.35">
      <c r="A574">
        <v>2024</v>
      </c>
      <c r="B574">
        <v>292</v>
      </c>
      <c r="C574" s="53">
        <v>45360</v>
      </c>
      <c r="D574" t="s">
        <v>4235</v>
      </c>
      <c r="E574">
        <v>573</v>
      </c>
    </row>
    <row r="575" spans="1:5" x14ac:dyDescent="0.35">
      <c r="A575">
        <v>2024</v>
      </c>
      <c r="B575">
        <v>293</v>
      </c>
      <c r="C575" s="53">
        <v>45361</v>
      </c>
      <c r="D575" t="s">
        <v>4235</v>
      </c>
      <c r="E575">
        <v>574</v>
      </c>
    </row>
    <row r="576" spans="1:5" x14ac:dyDescent="0.35">
      <c r="A576">
        <v>2024</v>
      </c>
      <c r="B576">
        <v>294</v>
      </c>
      <c r="C576" s="53">
        <v>45362</v>
      </c>
      <c r="D576" t="s">
        <v>4235</v>
      </c>
      <c r="E576">
        <v>575</v>
      </c>
    </row>
    <row r="577" spans="1:5" x14ac:dyDescent="0.35">
      <c r="A577">
        <v>2024</v>
      </c>
      <c r="B577">
        <v>295</v>
      </c>
      <c r="C577" s="53">
        <v>45361</v>
      </c>
      <c r="D577" t="s">
        <v>4235</v>
      </c>
      <c r="E577">
        <v>576</v>
      </c>
    </row>
    <row r="578" spans="1:5" x14ac:dyDescent="0.35">
      <c r="A578">
        <v>2024</v>
      </c>
      <c r="B578">
        <v>296</v>
      </c>
      <c r="C578" s="53">
        <v>45363</v>
      </c>
      <c r="D578" t="s">
        <v>4235</v>
      </c>
      <c r="E578">
        <v>577</v>
      </c>
    </row>
    <row r="579" spans="1:5" x14ac:dyDescent="0.35">
      <c r="A579">
        <v>2024</v>
      </c>
      <c r="B579">
        <v>297</v>
      </c>
      <c r="C579" s="53">
        <v>45364</v>
      </c>
      <c r="D579" t="s">
        <v>4235</v>
      </c>
      <c r="E579">
        <v>578</v>
      </c>
    </row>
    <row r="580" spans="1:5" x14ac:dyDescent="0.35">
      <c r="A580">
        <v>2024</v>
      </c>
      <c r="B580">
        <v>298</v>
      </c>
      <c r="C580" s="53">
        <v>45365</v>
      </c>
      <c r="D580" t="s">
        <v>4235</v>
      </c>
      <c r="E580">
        <v>579</v>
      </c>
    </row>
    <row r="581" spans="1:5" x14ac:dyDescent="0.35">
      <c r="A581">
        <v>2024</v>
      </c>
      <c r="B581">
        <v>299</v>
      </c>
      <c r="C581" s="53">
        <v>45365</v>
      </c>
      <c r="D581" t="s">
        <v>4235</v>
      </c>
      <c r="E581">
        <v>580</v>
      </c>
    </row>
    <row r="582" spans="1:5" x14ac:dyDescent="0.35">
      <c r="A582">
        <v>2024</v>
      </c>
      <c r="B582">
        <v>300</v>
      </c>
      <c r="C582" s="53">
        <v>45365</v>
      </c>
      <c r="D582" t="s">
        <v>4235</v>
      </c>
      <c r="E582">
        <v>581</v>
      </c>
    </row>
    <row r="583" spans="1:5" x14ac:dyDescent="0.35">
      <c r="A583">
        <v>2024</v>
      </c>
      <c r="B583">
        <v>301</v>
      </c>
      <c r="C583" s="53">
        <v>45366</v>
      </c>
      <c r="D583" t="s">
        <v>4235</v>
      </c>
      <c r="E583">
        <v>582</v>
      </c>
    </row>
    <row r="584" spans="1:5" x14ac:dyDescent="0.35">
      <c r="A584">
        <v>2024</v>
      </c>
      <c r="B584">
        <v>302</v>
      </c>
      <c r="C584" s="53">
        <v>45366</v>
      </c>
      <c r="D584" t="s">
        <v>4235</v>
      </c>
      <c r="E584">
        <v>583</v>
      </c>
    </row>
    <row r="585" spans="1:5" x14ac:dyDescent="0.35">
      <c r="A585">
        <v>2024</v>
      </c>
      <c r="B585">
        <v>303</v>
      </c>
      <c r="C585" s="53">
        <v>45366</v>
      </c>
      <c r="D585" t="s">
        <v>4235</v>
      </c>
      <c r="E585">
        <v>584</v>
      </c>
    </row>
    <row r="586" spans="1:5" x14ac:dyDescent="0.35">
      <c r="A586">
        <v>2024</v>
      </c>
      <c r="B586">
        <v>304</v>
      </c>
      <c r="C586" s="53">
        <v>45367</v>
      </c>
      <c r="D586" t="s">
        <v>4235</v>
      </c>
      <c r="E586">
        <v>585</v>
      </c>
    </row>
    <row r="587" spans="1:5" x14ac:dyDescent="0.35">
      <c r="A587">
        <v>2024</v>
      </c>
      <c r="B587">
        <v>305</v>
      </c>
      <c r="C587" s="53">
        <v>45367</v>
      </c>
      <c r="D587" t="s">
        <v>4235</v>
      </c>
      <c r="E587">
        <v>586</v>
      </c>
    </row>
    <row r="588" spans="1:5" x14ac:dyDescent="0.35">
      <c r="A588">
        <v>2024</v>
      </c>
      <c r="B588">
        <v>306</v>
      </c>
      <c r="C588" s="53">
        <v>45361</v>
      </c>
      <c r="D588" t="s">
        <v>4235</v>
      </c>
      <c r="E588">
        <v>587</v>
      </c>
    </row>
    <row r="589" spans="1:5" x14ac:dyDescent="0.35">
      <c r="A589">
        <v>2024</v>
      </c>
      <c r="B589">
        <v>307</v>
      </c>
      <c r="C589" s="53">
        <v>45365</v>
      </c>
      <c r="D589" t="s">
        <v>4235</v>
      </c>
      <c r="E589">
        <v>588</v>
      </c>
    </row>
    <row r="590" spans="1:5" x14ac:dyDescent="0.35">
      <c r="A590">
        <v>2024</v>
      </c>
      <c r="B590">
        <v>308</v>
      </c>
      <c r="C590" s="53">
        <v>45360</v>
      </c>
      <c r="D590" t="s">
        <v>4235</v>
      </c>
      <c r="E590">
        <v>589</v>
      </c>
    </row>
    <row r="591" spans="1:5" x14ac:dyDescent="0.35">
      <c r="A591">
        <v>2024</v>
      </c>
      <c r="B591">
        <v>309</v>
      </c>
      <c r="C591" s="53">
        <v>45366</v>
      </c>
      <c r="D591" t="s">
        <v>4235</v>
      </c>
      <c r="E591">
        <v>590</v>
      </c>
    </row>
    <row r="592" spans="1:5" x14ac:dyDescent="0.35">
      <c r="A592">
        <v>2024</v>
      </c>
      <c r="B592">
        <v>310</v>
      </c>
      <c r="C592" s="53">
        <v>45296</v>
      </c>
      <c r="D592" t="s">
        <v>5044</v>
      </c>
      <c r="E592">
        <v>591</v>
      </c>
    </row>
    <row r="593" spans="1:5" x14ac:dyDescent="0.35">
      <c r="A593">
        <v>2024</v>
      </c>
      <c r="B593">
        <v>311</v>
      </c>
      <c r="C593" s="53">
        <v>45296</v>
      </c>
      <c r="D593" t="s">
        <v>5044</v>
      </c>
      <c r="E593">
        <v>592</v>
      </c>
    </row>
    <row r="594" spans="1:5" x14ac:dyDescent="0.35">
      <c r="A594">
        <v>2024</v>
      </c>
      <c r="B594">
        <v>312</v>
      </c>
      <c r="C594" s="53">
        <v>45296</v>
      </c>
      <c r="D594" t="s">
        <v>5044</v>
      </c>
      <c r="E594">
        <v>593</v>
      </c>
    </row>
    <row r="595" spans="1:5" x14ac:dyDescent="0.35">
      <c r="A595">
        <v>2024</v>
      </c>
      <c r="B595">
        <v>313</v>
      </c>
      <c r="C595" s="53">
        <v>45321</v>
      </c>
      <c r="D595" t="s">
        <v>4235</v>
      </c>
      <c r="E595">
        <v>594</v>
      </c>
    </row>
    <row r="596" spans="1:5" x14ac:dyDescent="0.35">
      <c r="A596">
        <v>2024</v>
      </c>
      <c r="B596">
        <v>314</v>
      </c>
      <c r="C596" s="53">
        <v>45321</v>
      </c>
      <c r="D596" t="s">
        <v>4235</v>
      </c>
      <c r="E596">
        <v>595</v>
      </c>
    </row>
    <row r="597" spans="1:5" x14ac:dyDescent="0.35">
      <c r="A597">
        <v>2024</v>
      </c>
      <c r="B597">
        <v>315</v>
      </c>
      <c r="C597" s="53">
        <v>45321</v>
      </c>
      <c r="D597" t="s">
        <v>4235</v>
      </c>
      <c r="E597">
        <v>596</v>
      </c>
    </row>
    <row r="598" spans="1:5" x14ac:dyDescent="0.35">
      <c r="A598">
        <v>2024</v>
      </c>
      <c r="B598">
        <v>316</v>
      </c>
      <c r="C598" s="53">
        <v>45326</v>
      </c>
      <c r="D598" t="s">
        <v>4235</v>
      </c>
      <c r="E598">
        <v>597</v>
      </c>
    </row>
    <row r="599" spans="1:5" x14ac:dyDescent="0.35">
      <c r="A599">
        <v>2024</v>
      </c>
      <c r="B599">
        <v>317</v>
      </c>
      <c r="C599" s="53">
        <v>45323</v>
      </c>
      <c r="D599" t="s">
        <v>4235</v>
      </c>
      <c r="E599">
        <v>598</v>
      </c>
    </row>
    <row r="600" spans="1:5" x14ac:dyDescent="0.35">
      <c r="A600">
        <v>2024</v>
      </c>
      <c r="B600">
        <v>318</v>
      </c>
      <c r="C600" s="53">
        <v>45325</v>
      </c>
      <c r="D600" t="s">
        <v>4235</v>
      </c>
      <c r="E600">
        <v>599</v>
      </c>
    </row>
    <row r="601" spans="1:5" x14ac:dyDescent="0.35">
      <c r="A601">
        <v>2024</v>
      </c>
      <c r="B601">
        <v>319</v>
      </c>
      <c r="C601" s="53">
        <v>45325</v>
      </c>
      <c r="D601" t="s">
        <v>4235</v>
      </c>
      <c r="E601">
        <v>600</v>
      </c>
    </row>
    <row r="602" spans="1:5" x14ac:dyDescent="0.35">
      <c r="A602">
        <v>2024</v>
      </c>
      <c r="B602">
        <v>320</v>
      </c>
      <c r="C602" s="53">
        <v>45325</v>
      </c>
      <c r="D602" t="s">
        <v>4235</v>
      </c>
      <c r="E602">
        <v>601</v>
      </c>
    </row>
    <row r="603" spans="1:5" x14ac:dyDescent="0.35">
      <c r="A603">
        <v>2024</v>
      </c>
      <c r="B603">
        <v>321</v>
      </c>
      <c r="C603" s="53">
        <v>45326</v>
      </c>
      <c r="D603" t="s">
        <v>4235</v>
      </c>
      <c r="E603">
        <v>602</v>
      </c>
    </row>
    <row r="604" spans="1:5" x14ac:dyDescent="0.35">
      <c r="A604">
        <v>2024</v>
      </c>
      <c r="B604">
        <v>322</v>
      </c>
      <c r="C604" s="53">
        <v>45326</v>
      </c>
      <c r="D604" t="s">
        <v>4235</v>
      </c>
      <c r="E604">
        <v>603</v>
      </c>
    </row>
    <row r="605" spans="1:5" x14ac:dyDescent="0.35">
      <c r="A605">
        <v>2024</v>
      </c>
      <c r="B605">
        <v>323</v>
      </c>
      <c r="C605" s="53">
        <v>45328</v>
      </c>
      <c r="D605" t="s">
        <v>4235</v>
      </c>
      <c r="E605">
        <v>604</v>
      </c>
    </row>
    <row r="606" spans="1:5" x14ac:dyDescent="0.35">
      <c r="A606">
        <v>2024</v>
      </c>
      <c r="B606">
        <v>324</v>
      </c>
      <c r="C606" s="53">
        <v>45330</v>
      </c>
      <c r="D606" t="s">
        <v>4235</v>
      </c>
      <c r="E606">
        <v>605</v>
      </c>
    </row>
    <row r="607" spans="1:5" x14ac:dyDescent="0.35">
      <c r="A607">
        <v>2024</v>
      </c>
      <c r="B607">
        <v>325</v>
      </c>
      <c r="C607" s="53">
        <v>45330</v>
      </c>
      <c r="D607" t="s">
        <v>4235</v>
      </c>
      <c r="E607">
        <v>606</v>
      </c>
    </row>
    <row r="608" spans="1:5" x14ac:dyDescent="0.35">
      <c r="A608">
        <v>2024</v>
      </c>
      <c r="B608">
        <v>326</v>
      </c>
      <c r="C608" s="53">
        <v>45330</v>
      </c>
      <c r="D608" t="s">
        <v>4235</v>
      </c>
      <c r="E608">
        <v>607</v>
      </c>
    </row>
    <row r="609" spans="1:5" x14ac:dyDescent="0.35">
      <c r="A609">
        <v>2024</v>
      </c>
      <c r="B609">
        <v>327</v>
      </c>
      <c r="C609" s="53">
        <v>45331</v>
      </c>
      <c r="D609" t="s">
        <v>4235</v>
      </c>
      <c r="E609">
        <v>608</v>
      </c>
    </row>
    <row r="610" spans="1:5" x14ac:dyDescent="0.35">
      <c r="A610">
        <v>2024</v>
      </c>
      <c r="B610">
        <v>328</v>
      </c>
      <c r="C610" s="53">
        <v>45332</v>
      </c>
      <c r="D610" t="s">
        <v>4235</v>
      </c>
      <c r="E610">
        <v>609</v>
      </c>
    </row>
    <row r="611" spans="1:5" x14ac:dyDescent="0.35">
      <c r="A611">
        <v>2024</v>
      </c>
      <c r="B611">
        <v>329</v>
      </c>
      <c r="C611" s="53">
        <v>45332</v>
      </c>
      <c r="D611" t="s">
        <v>4235</v>
      </c>
      <c r="E611">
        <v>610</v>
      </c>
    </row>
    <row r="612" spans="1:5" x14ac:dyDescent="0.35">
      <c r="A612">
        <v>2024</v>
      </c>
      <c r="B612">
        <v>330</v>
      </c>
      <c r="C612" s="53">
        <v>45332</v>
      </c>
      <c r="D612" t="s">
        <v>4235</v>
      </c>
      <c r="E612">
        <v>611</v>
      </c>
    </row>
    <row r="613" spans="1:5" x14ac:dyDescent="0.35">
      <c r="A613">
        <v>2024</v>
      </c>
      <c r="B613">
        <v>331</v>
      </c>
      <c r="C613" s="53">
        <v>45335</v>
      </c>
      <c r="D613" t="s">
        <v>4235</v>
      </c>
      <c r="E613">
        <v>612</v>
      </c>
    </row>
    <row r="614" spans="1:5" x14ac:dyDescent="0.35">
      <c r="A614">
        <v>2024</v>
      </c>
      <c r="B614">
        <v>332</v>
      </c>
      <c r="C614" s="53">
        <v>45336</v>
      </c>
      <c r="D614" t="s">
        <v>4235</v>
      </c>
      <c r="E614">
        <v>613</v>
      </c>
    </row>
    <row r="615" spans="1:5" x14ac:dyDescent="0.35">
      <c r="A615">
        <v>2024</v>
      </c>
      <c r="B615">
        <v>333</v>
      </c>
      <c r="C615" s="53">
        <v>45328</v>
      </c>
      <c r="D615" t="s">
        <v>4235</v>
      </c>
      <c r="E615">
        <v>614</v>
      </c>
    </row>
    <row r="616" spans="1:5" x14ac:dyDescent="0.35">
      <c r="A616">
        <v>2024</v>
      </c>
      <c r="B616">
        <v>334</v>
      </c>
      <c r="C616" s="53">
        <v>45333</v>
      </c>
      <c r="D616" t="s">
        <v>4235</v>
      </c>
      <c r="E616">
        <v>615</v>
      </c>
    </row>
    <row r="617" spans="1:5" x14ac:dyDescent="0.35">
      <c r="A617">
        <v>2024</v>
      </c>
      <c r="B617">
        <v>335</v>
      </c>
      <c r="C617" s="53">
        <v>45337</v>
      </c>
      <c r="D617" t="s">
        <v>4235</v>
      </c>
      <c r="E617">
        <v>616</v>
      </c>
    </row>
    <row r="618" spans="1:5" x14ac:dyDescent="0.35">
      <c r="A618">
        <v>2024</v>
      </c>
      <c r="B618">
        <v>336</v>
      </c>
      <c r="C618" s="53">
        <v>45337</v>
      </c>
      <c r="D618" t="s">
        <v>4235</v>
      </c>
      <c r="E618">
        <v>617</v>
      </c>
    </row>
    <row r="619" spans="1:5" x14ac:dyDescent="0.35">
      <c r="A619">
        <v>2024</v>
      </c>
      <c r="B619">
        <v>337</v>
      </c>
      <c r="C619" s="53">
        <v>45368</v>
      </c>
      <c r="D619" t="s">
        <v>4235</v>
      </c>
      <c r="E619">
        <v>618</v>
      </c>
    </row>
    <row r="620" spans="1:5" x14ac:dyDescent="0.35">
      <c r="A620">
        <v>2024</v>
      </c>
      <c r="B620">
        <v>338</v>
      </c>
      <c r="C620" s="53">
        <v>45368</v>
      </c>
      <c r="D620" t="s">
        <v>4235</v>
      </c>
      <c r="E620">
        <v>619</v>
      </c>
    </row>
    <row r="621" spans="1:5" x14ac:dyDescent="0.35">
      <c r="A621">
        <v>2024</v>
      </c>
      <c r="B621">
        <v>339</v>
      </c>
      <c r="C621" s="53">
        <v>45369</v>
      </c>
      <c r="D621" t="s">
        <v>4235</v>
      </c>
      <c r="E621">
        <v>620</v>
      </c>
    </row>
    <row r="622" spans="1:5" x14ac:dyDescent="0.35">
      <c r="A622">
        <v>2024</v>
      </c>
      <c r="B622">
        <v>340</v>
      </c>
      <c r="C622" s="53">
        <v>45370</v>
      </c>
      <c r="D622" t="s">
        <v>4235</v>
      </c>
      <c r="E622">
        <v>621</v>
      </c>
    </row>
    <row r="623" spans="1:5" x14ac:dyDescent="0.35">
      <c r="A623">
        <v>2024</v>
      </c>
      <c r="B623">
        <v>341</v>
      </c>
      <c r="C623" s="53">
        <v>45370</v>
      </c>
      <c r="D623" t="s">
        <v>4235</v>
      </c>
      <c r="E623">
        <v>622</v>
      </c>
    </row>
    <row r="624" spans="1:5" x14ac:dyDescent="0.35">
      <c r="A624">
        <v>2024</v>
      </c>
      <c r="B624">
        <v>342</v>
      </c>
      <c r="C624" s="53">
        <v>45370</v>
      </c>
      <c r="D624" t="s">
        <v>4235</v>
      </c>
      <c r="E624">
        <v>623</v>
      </c>
    </row>
    <row r="625" spans="1:5" x14ac:dyDescent="0.35">
      <c r="A625">
        <v>2024</v>
      </c>
      <c r="B625">
        <v>343</v>
      </c>
      <c r="C625" s="53">
        <v>45371</v>
      </c>
      <c r="D625" t="s">
        <v>4235</v>
      </c>
      <c r="E625">
        <v>624</v>
      </c>
    </row>
    <row r="626" spans="1:5" x14ac:dyDescent="0.35">
      <c r="A626">
        <v>2024</v>
      </c>
      <c r="B626">
        <v>344</v>
      </c>
      <c r="C626" s="53">
        <v>45371</v>
      </c>
      <c r="D626" t="s">
        <v>4235</v>
      </c>
      <c r="E626">
        <v>625</v>
      </c>
    </row>
    <row r="627" spans="1:5" x14ac:dyDescent="0.35">
      <c r="A627">
        <v>2024</v>
      </c>
      <c r="B627">
        <v>345</v>
      </c>
      <c r="C627" s="53">
        <v>45372</v>
      </c>
      <c r="D627" t="s">
        <v>4235</v>
      </c>
      <c r="E627">
        <v>626</v>
      </c>
    </row>
    <row r="628" spans="1:5" x14ac:dyDescent="0.35">
      <c r="A628">
        <v>2024</v>
      </c>
      <c r="B628">
        <v>346</v>
      </c>
      <c r="C628" s="53">
        <v>45372</v>
      </c>
      <c r="D628" t="s">
        <v>4235</v>
      </c>
      <c r="E628">
        <v>627</v>
      </c>
    </row>
    <row r="629" spans="1:5" x14ac:dyDescent="0.35">
      <c r="A629">
        <v>2024</v>
      </c>
      <c r="B629">
        <v>347</v>
      </c>
      <c r="C629" s="53">
        <v>45373</v>
      </c>
      <c r="D629" t="s">
        <v>4235</v>
      </c>
      <c r="E629">
        <v>628</v>
      </c>
    </row>
    <row r="630" spans="1:5" x14ac:dyDescent="0.35">
      <c r="A630">
        <v>2024</v>
      </c>
      <c r="B630">
        <v>348</v>
      </c>
      <c r="C630" s="53">
        <v>45373</v>
      </c>
      <c r="D630" t="s">
        <v>4235</v>
      </c>
      <c r="E630">
        <v>629</v>
      </c>
    </row>
    <row r="631" spans="1:5" x14ac:dyDescent="0.35">
      <c r="A631">
        <v>2024</v>
      </c>
      <c r="B631">
        <v>349</v>
      </c>
      <c r="C631" s="53">
        <v>45374</v>
      </c>
      <c r="D631" t="s">
        <v>4235</v>
      </c>
      <c r="E631">
        <v>630</v>
      </c>
    </row>
    <row r="632" spans="1:5" x14ac:dyDescent="0.35">
      <c r="A632">
        <v>2024</v>
      </c>
      <c r="B632">
        <v>350</v>
      </c>
      <c r="C632" s="53">
        <v>45374</v>
      </c>
      <c r="D632" t="s">
        <v>4235</v>
      </c>
      <c r="E632">
        <v>631</v>
      </c>
    </row>
    <row r="633" spans="1:5" x14ac:dyDescent="0.35">
      <c r="A633">
        <v>2024</v>
      </c>
      <c r="B633">
        <v>351</v>
      </c>
      <c r="C633" s="53">
        <v>45375</v>
      </c>
      <c r="D633" t="s">
        <v>4235</v>
      </c>
      <c r="E633">
        <v>632</v>
      </c>
    </row>
    <row r="634" spans="1:5" x14ac:dyDescent="0.35">
      <c r="A634">
        <v>2024</v>
      </c>
      <c r="B634">
        <v>352</v>
      </c>
      <c r="C634" s="53">
        <v>45375</v>
      </c>
      <c r="D634" t="s">
        <v>4235</v>
      </c>
      <c r="E634">
        <v>633</v>
      </c>
    </row>
    <row r="635" spans="1:5" x14ac:dyDescent="0.35">
      <c r="A635">
        <v>2024</v>
      </c>
      <c r="B635">
        <v>353</v>
      </c>
      <c r="C635" s="53">
        <v>45376</v>
      </c>
      <c r="D635" t="s">
        <v>4235</v>
      </c>
      <c r="E635">
        <v>634</v>
      </c>
    </row>
    <row r="636" spans="1:5" x14ac:dyDescent="0.35">
      <c r="A636">
        <v>2024</v>
      </c>
      <c r="B636">
        <v>354</v>
      </c>
      <c r="C636" s="53">
        <v>45376</v>
      </c>
      <c r="D636" t="s">
        <v>4235</v>
      </c>
      <c r="E636">
        <v>635</v>
      </c>
    </row>
    <row r="637" spans="1:5" x14ac:dyDescent="0.35">
      <c r="A637">
        <v>2024</v>
      </c>
      <c r="B637">
        <v>355</v>
      </c>
      <c r="C637" s="53">
        <v>45377</v>
      </c>
      <c r="D637" t="s">
        <v>4235</v>
      </c>
      <c r="E637">
        <v>636</v>
      </c>
    </row>
    <row r="638" spans="1:5" x14ac:dyDescent="0.35">
      <c r="A638">
        <v>2024</v>
      </c>
      <c r="B638">
        <v>356</v>
      </c>
      <c r="C638" s="53">
        <v>45377</v>
      </c>
      <c r="D638" t="s">
        <v>4235</v>
      </c>
      <c r="E638">
        <v>637</v>
      </c>
    </row>
    <row r="639" spans="1:5" x14ac:dyDescent="0.35">
      <c r="A639">
        <v>2024</v>
      </c>
      <c r="B639">
        <v>357</v>
      </c>
      <c r="C639" s="53">
        <v>45321</v>
      </c>
      <c r="D639" t="s">
        <v>5044</v>
      </c>
      <c r="E639">
        <v>638</v>
      </c>
    </row>
    <row r="640" spans="1:5" x14ac:dyDescent="0.35">
      <c r="A640">
        <v>2024</v>
      </c>
      <c r="B640">
        <v>358</v>
      </c>
      <c r="C640" s="53">
        <v>45370</v>
      </c>
      <c r="D640" t="s">
        <v>5044</v>
      </c>
      <c r="E640">
        <v>639</v>
      </c>
    </row>
    <row r="641" spans="1:5" x14ac:dyDescent="0.35">
      <c r="A641">
        <v>2024</v>
      </c>
      <c r="B641">
        <v>359</v>
      </c>
      <c r="C641" s="53">
        <v>45389</v>
      </c>
      <c r="D641" t="s">
        <v>4235</v>
      </c>
      <c r="E641">
        <v>640</v>
      </c>
    </row>
    <row r="642" spans="1:5" x14ac:dyDescent="0.35">
      <c r="A642">
        <v>2024</v>
      </c>
      <c r="B642">
        <v>360</v>
      </c>
      <c r="C642" s="53">
        <v>45386</v>
      </c>
      <c r="D642" t="s">
        <v>4235</v>
      </c>
      <c r="E642">
        <v>641</v>
      </c>
    </row>
    <row r="643" spans="1:5" x14ac:dyDescent="0.35">
      <c r="A643">
        <v>2024</v>
      </c>
      <c r="B643">
        <v>361</v>
      </c>
      <c r="C643" s="53">
        <v>45392</v>
      </c>
      <c r="D643" t="s">
        <v>4235</v>
      </c>
      <c r="E643">
        <v>642</v>
      </c>
    </row>
    <row r="644" spans="1:5" x14ac:dyDescent="0.35">
      <c r="A644">
        <v>2024</v>
      </c>
      <c r="B644">
        <v>362</v>
      </c>
      <c r="C644" s="53">
        <v>45371</v>
      </c>
      <c r="D644" t="s">
        <v>4235</v>
      </c>
      <c r="E644">
        <v>643</v>
      </c>
    </row>
    <row r="645" spans="1:5" x14ac:dyDescent="0.35">
      <c r="A645">
        <v>2024</v>
      </c>
      <c r="B645">
        <v>363</v>
      </c>
      <c r="C645" s="53">
        <v>45371</v>
      </c>
      <c r="D645" t="s">
        <v>4235</v>
      </c>
      <c r="E645">
        <v>644</v>
      </c>
    </row>
    <row r="646" spans="1:5" x14ac:dyDescent="0.35">
      <c r="A646">
        <v>2024</v>
      </c>
      <c r="B646">
        <v>364</v>
      </c>
      <c r="C646" s="53">
        <v>45372</v>
      </c>
      <c r="D646" t="s">
        <v>4235</v>
      </c>
      <c r="E646">
        <v>645</v>
      </c>
    </row>
    <row r="647" spans="1:5" x14ac:dyDescent="0.35">
      <c r="A647">
        <v>2024</v>
      </c>
      <c r="B647">
        <v>365</v>
      </c>
      <c r="C647" s="53">
        <v>45378</v>
      </c>
      <c r="D647" t="s">
        <v>4235</v>
      </c>
      <c r="E647">
        <v>646</v>
      </c>
    </row>
    <row r="648" spans="1:5" x14ac:dyDescent="0.35">
      <c r="A648">
        <v>2024</v>
      </c>
      <c r="B648">
        <v>366</v>
      </c>
      <c r="C648" s="53">
        <v>45378</v>
      </c>
      <c r="D648" t="s">
        <v>4235</v>
      </c>
      <c r="E648">
        <v>647</v>
      </c>
    </row>
    <row r="649" spans="1:5" x14ac:dyDescent="0.35">
      <c r="A649">
        <v>2024</v>
      </c>
      <c r="B649">
        <v>367</v>
      </c>
      <c r="C649" s="53">
        <v>45379</v>
      </c>
      <c r="D649" t="s">
        <v>4235</v>
      </c>
      <c r="E649">
        <v>648</v>
      </c>
    </row>
    <row r="650" spans="1:5" x14ac:dyDescent="0.35">
      <c r="A650">
        <v>2024</v>
      </c>
      <c r="B650">
        <v>368</v>
      </c>
      <c r="C650" s="53">
        <v>45379</v>
      </c>
      <c r="D650" t="s">
        <v>4235</v>
      </c>
      <c r="E650">
        <v>649</v>
      </c>
    </row>
    <row r="651" spans="1:5" x14ac:dyDescent="0.35">
      <c r="A651">
        <v>2024</v>
      </c>
      <c r="B651">
        <v>369</v>
      </c>
      <c r="C651" s="53">
        <v>45380</v>
      </c>
      <c r="D651" t="s">
        <v>4235</v>
      </c>
      <c r="E651">
        <v>650</v>
      </c>
    </row>
    <row r="652" spans="1:5" x14ac:dyDescent="0.35">
      <c r="A652">
        <v>2024</v>
      </c>
      <c r="B652">
        <v>370</v>
      </c>
      <c r="C652" s="53">
        <v>45380</v>
      </c>
      <c r="D652" t="s">
        <v>4235</v>
      </c>
      <c r="E652">
        <v>651</v>
      </c>
    </row>
    <row r="653" spans="1:5" x14ac:dyDescent="0.35">
      <c r="A653">
        <v>2024</v>
      </c>
      <c r="B653">
        <v>371</v>
      </c>
      <c r="C653" s="53">
        <v>45380</v>
      </c>
      <c r="D653" t="s">
        <v>4235</v>
      </c>
      <c r="E653">
        <v>652</v>
      </c>
    </row>
    <row r="654" spans="1:5" x14ac:dyDescent="0.35">
      <c r="A654">
        <v>2024</v>
      </c>
      <c r="B654">
        <v>372</v>
      </c>
      <c r="C654" s="53">
        <v>45381</v>
      </c>
      <c r="D654" t="s">
        <v>4235</v>
      </c>
      <c r="E654">
        <v>653</v>
      </c>
    </row>
    <row r="655" spans="1:5" x14ac:dyDescent="0.35">
      <c r="A655">
        <v>2024</v>
      </c>
      <c r="B655">
        <v>373</v>
      </c>
      <c r="C655" s="53">
        <v>45381</v>
      </c>
      <c r="D655" t="s">
        <v>4235</v>
      </c>
      <c r="E655">
        <v>654</v>
      </c>
    </row>
    <row r="656" spans="1:5" x14ac:dyDescent="0.35">
      <c r="A656">
        <v>2024</v>
      </c>
      <c r="B656">
        <v>374</v>
      </c>
      <c r="C656" s="53">
        <v>45382</v>
      </c>
      <c r="D656" t="s">
        <v>4235</v>
      </c>
      <c r="E656">
        <v>655</v>
      </c>
    </row>
    <row r="657" spans="1:5" x14ac:dyDescent="0.35">
      <c r="A657">
        <v>2024</v>
      </c>
      <c r="B657">
        <v>375</v>
      </c>
      <c r="C657" s="53">
        <v>45382</v>
      </c>
      <c r="D657" t="s">
        <v>4235</v>
      </c>
      <c r="E657">
        <v>656</v>
      </c>
    </row>
    <row r="658" spans="1:5" x14ac:dyDescent="0.35">
      <c r="A658">
        <v>2024</v>
      </c>
      <c r="B658">
        <v>376</v>
      </c>
      <c r="C658" s="53">
        <v>45383</v>
      </c>
      <c r="D658" t="s">
        <v>4235</v>
      </c>
      <c r="E658">
        <v>657</v>
      </c>
    </row>
    <row r="659" spans="1:5" x14ac:dyDescent="0.35">
      <c r="A659">
        <v>2024</v>
      </c>
      <c r="B659">
        <v>377</v>
      </c>
      <c r="C659" s="53">
        <v>45383</v>
      </c>
      <c r="D659" t="s">
        <v>4235</v>
      </c>
      <c r="E659">
        <v>658</v>
      </c>
    </row>
    <row r="660" spans="1:5" x14ac:dyDescent="0.35">
      <c r="A660">
        <v>2024</v>
      </c>
      <c r="B660">
        <v>378</v>
      </c>
      <c r="C660" s="53">
        <v>45384</v>
      </c>
      <c r="D660" t="s">
        <v>4235</v>
      </c>
      <c r="E660">
        <v>659</v>
      </c>
    </row>
    <row r="661" spans="1:5" x14ac:dyDescent="0.35">
      <c r="A661">
        <v>2024</v>
      </c>
      <c r="B661">
        <v>379</v>
      </c>
      <c r="C661" s="53">
        <v>45384</v>
      </c>
      <c r="D661" t="s">
        <v>4235</v>
      </c>
      <c r="E661">
        <v>660</v>
      </c>
    </row>
    <row r="662" spans="1:5" x14ac:dyDescent="0.35">
      <c r="A662">
        <v>2024</v>
      </c>
      <c r="B662">
        <v>380</v>
      </c>
      <c r="C662" s="53">
        <v>45385</v>
      </c>
      <c r="D662" t="s">
        <v>4235</v>
      </c>
      <c r="E662">
        <v>661</v>
      </c>
    </row>
    <row r="663" spans="1:5" x14ac:dyDescent="0.35">
      <c r="A663">
        <v>2024</v>
      </c>
      <c r="B663">
        <v>381</v>
      </c>
      <c r="C663" s="53">
        <v>45385</v>
      </c>
      <c r="D663" t="s">
        <v>4235</v>
      </c>
      <c r="E663">
        <v>662</v>
      </c>
    </row>
    <row r="664" spans="1:5" x14ac:dyDescent="0.35">
      <c r="A664">
        <v>2024</v>
      </c>
      <c r="B664">
        <v>382</v>
      </c>
      <c r="C664" s="53">
        <v>45387</v>
      </c>
      <c r="D664" t="s">
        <v>4235</v>
      </c>
      <c r="E664">
        <v>663</v>
      </c>
    </row>
    <row r="665" spans="1:5" x14ac:dyDescent="0.35">
      <c r="A665">
        <v>2024</v>
      </c>
      <c r="B665">
        <v>383</v>
      </c>
      <c r="C665" s="53">
        <v>45387</v>
      </c>
      <c r="D665" t="s">
        <v>4235</v>
      </c>
      <c r="E665">
        <v>664</v>
      </c>
    </row>
    <row r="666" spans="1:5" x14ac:dyDescent="0.35">
      <c r="A666">
        <v>2024</v>
      </c>
      <c r="B666">
        <v>384</v>
      </c>
      <c r="C666" s="53">
        <v>45388</v>
      </c>
      <c r="D666" t="s">
        <v>4235</v>
      </c>
      <c r="E666">
        <v>665</v>
      </c>
    </row>
    <row r="667" spans="1:5" x14ac:dyDescent="0.35">
      <c r="A667">
        <v>2024</v>
      </c>
      <c r="B667">
        <v>385</v>
      </c>
      <c r="C667" s="53">
        <v>45388</v>
      </c>
      <c r="D667" t="s">
        <v>4235</v>
      </c>
      <c r="E667">
        <v>666</v>
      </c>
    </row>
    <row r="668" spans="1:5" x14ac:dyDescent="0.35">
      <c r="A668">
        <v>2024</v>
      </c>
      <c r="B668">
        <v>386</v>
      </c>
      <c r="C668" s="53">
        <v>45388</v>
      </c>
      <c r="D668" t="s">
        <v>4235</v>
      </c>
      <c r="E668">
        <v>667</v>
      </c>
    </row>
    <row r="669" spans="1:5" x14ac:dyDescent="0.35">
      <c r="A669">
        <v>2024</v>
      </c>
      <c r="B669">
        <v>387</v>
      </c>
      <c r="C669" s="53">
        <v>45384</v>
      </c>
      <c r="D669" t="s">
        <v>4235</v>
      </c>
      <c r="E669">
        <v>668</v>
      </c>
    </row>
    <row r="670" spans="1:5" x14ac:dyDescent="0.35">
      <c r="A670">
        <v>2024</v>
      </c>
      <c r="B670">
        <v>388</v>
      </c>
      <c r="C670" s="53">
        <v>45384</v>
      </c>
      <c r="D670" t="s">
        <v>4235</v>
      </c>
      <c r="E670">
        <v>669</v>
      </c>
    </row>
    <row r="671" spans="1:5" x14ac:dyDescent="0.35">
      <c r="A671">
        <v>2024</v>
      </c>
      <c r="B671">
        <v>389</v>
      </c>
      <c r="C671" s="53">
        <v>45388</v>
      </c>
      <c r="D671" t="s">
        <v>4235</v>
      </c>
      <c r="E671">
        <v>670</v>
      </c>
    </row>
    <row r="672" spans="1:5" x14ac:dyDescent="0.35">
      <c r="A672">
        <v>2024</v>
      </c>
      <c r="B672">
        <v>390</v>
      </c>
      <c r="C672" s="53">
        <v>45388</v>
      </c>
      <c r="D672" t="s">
        <v>4235</v>
      </c>
      <c r="E672">
        <v>671</v>
      </c>
    </row>
    <row r="673" spans="1:5" x14ac:dyDescent="0.35">
      <c r="A673">
        <v>2024</v>
      </c>
      <c r="B673">
        <v>391</v>
      </c>
      <c r="C673" s="53">
        <v>45389</v>
      </c>
      <c r="D673" t="s">
        <v>4235</v>
      </c>
      <c r="E673">
        <v>672</v>
      </c>
    </row>
    <row r="674" spans="1:5" x14ac:dyDescent="0.35">
      <c r="A674">
        <v>2024</v>
      </c>
      <c r="B674">
        <v>392</v>
      </c>
      <c r="C674" s="53">
        <v>45389</v>
      </c>
      <c r="D674" t="s">
        <v>4235</v>
      </c>
      <c r="E674">
        <v>673</v>
      </c>
    </row>
    <row r="675" spans="1:5" x14ac:dyDescent="0.35">
      <c r="A675">
        <v>2024</v>
      </c>
      <c r="B675">
        <v>393</v>
      </c>
      <c r="C675" s="53">
        <v>45389</v>
      </c>
      <c r="D675" t="s">
        <v>4235</v>
      </c>
      <c r="E675">
        <v>674</v>
      </c>
    </row>
    <row r="676" spans="1:5" x14ac:dyDescent="0.35">
      <c r="A676">
        <v>2024</v>
      </c>
      <c r="B676">
        <v>394</v>
      </c>
      <c r="C676" s="53">
        <v>45390</v>
      </c>
      <c r="D676" t="s">
        <v>4235</v>
      </c>
      <c r="E676">
        <v>675</v>
      </c>
    </row>
    <row r="677" spans="1:5" x14ac:dyDescent="0.35">
      <c r="A677">
        <v>2024</v>
      </c>
      <c r="B677">
        <v>395</v>
      </c>
      <c r="C677" s="53">
        <v>45390</v>
      </c>
      <c r="D677" t="s">
        <v>4235</v>
      </c>
      <c r="E677">
        <v>676</v>
      </c>
    </row>
    <row r="678" spans="1:5" x14ac:dyDescent="0.35">
      <c r="A678">
        <v>2024</v>
      </c>
      <c r="B678">
        <v>396</v>
      </c>
      <c r="C678" s="53">
        <v>45391</v>
      </c>
      <c r="D678" t="s">
        <v>4235</v>
      </c>
      <c r="E678">
        <v>677</v>
      </c>
    </row>
    <row r="679" spans="1:5" x14ac:dyDescent="0.35">
      <c r="A679">
        <v>2024</v>
      </c>
      <c r="B679">
        <v>397</v>
      </c>
      <c r="C679" s="53">
        <v>45391</v>
      </c>
      <c r="D679" t="s">
        <v>4235</v>
      </c>
      <c r="E679">
        <v>678</v>
      </c>
    </row>
    <row r="680" spans="1:5" x14ac:dyDescent="0.35">
      <c r="A680">
        <v>2024</v>
      </c>
      <c r="B680">
        <v>398</v>
      </c>
      <c r="C680" s="53">
        <v>45392</v>
      </c>
      <c r="D680" t="s">
        <v>4235</v>
      </c>
      <c r="E680">
        <v>679</v>
      </c>
    </row>
    <row r="681" spans="1:5" x14ac:dyDescent="0.35">
      <c r="A681">
        <v>2024</v>
      </c>
      <c r="B681">
        <v>399</v>
      </c>
      <c r="C681" s="53">
        <v>45392</v>
      </c>
      <c r="D681" t="s">
        <v>4235</v>
      </c>
      <c r="E681">
        <v>680</v>
      </c>
    </row>
    <row r="682" spans="1:5" x14ac:dyDescent="0.35">
      <c r="A682">
        <v>2024</v>
      </c>
      <c r="B682">
        <v>400</v>
      </c>
      <c r="C682" s="53">
        <v>45393</v>
      </c>
      <c r="D682" t="s">
        <v>4235</v>
      </c>
      <c r="E682">
        <v>681</v>
      </c>
    </row>
    <row r="683" spans="1:5" x14ac:dyDescent="0.35">
      <c r="A683">
        <v>2024</v>
      </c>
      <c r="B683">
        <v>401</v>
      </c>
      <c r="C683" s="53">
        <v>45393</v>
      </c>
      <c r="D683" t="s">
        <v>4235</v>
      </c>
      <c r="E683">
        <v>682</v>
      </c>
    </row>
    <row r="684" spans="1:5" x14ac:dyDescent="0.35">
      <c r="A684">
        <v>2024</v>
      </c>
      <c r="B684">
        <v>402</v>
      </c>
      <c r="C684" s="53">
        <v>45394</v>
      </c>
      <c r="D684" t="s">
        <v>4235</v>
      </c>
      <c r="E684">
        <v>683</v>
      </c>
    </row>
    <row r="685" spans="1:5" x14ac:dyDescent="0.35">
      <c r="A685">
        <v>2024</v>
      </c>
      <c r="B685">
        <v>403</v>
      </c>
      <c r="C685" s="53">
        <v>45394</v>
      </c>
      <c r="D685" t="s">
        <v>4235</v>
      </c>
      <c r="E685">
        <v>684</v>
      </c>
    </row>
    <row r="686" spans="1:5" x14ac:dyDescent="0.35">
      <c r="A686">
        <v>2024</v>
      </c>
      <c r="B686">
        <v>404</v>
      </c>
      <c r="C686" s="53">
        <v>45395</v>
      </c>
      <c r="D686" t="s">
        <v>4235</v>
      </c>
      <c r="E686">
        <v>685</v>
      </c>
    </row>
    <row r="687" spans="1:5" x14ac:dyDescent="0.35">
      <c r="A687">
        <v>2024</v>
      </c>
      <c r="B687">
        <v>405</v>
      </c>
      <c r="C687" s="53">
        <v>45395</v>
      </c>
      <c r="D687" t="s">
        <v>4235</v>
      </c>
      <c r="E687">
        <v>686</v>
      </c>
    </row>
    <row r="688" spans="1:5" x14ac:dyDescent="0.35">
      <c r="A688">
        <v>2024</v>
      </c>
      <c r="B688">
        <v>406</v>
      </c>
      <c r="C688" s="53">
        <v>45396</v>
      </c>
      <c r="D688" t="s">
        <v>4235</v>
      </c>
      <c r="E688">
        <v>687</v>
      </c>
    </row>
    <row r="689" spans="1:5" x14ac:dyDescent="0.35">
      <c r="A689">
        <v>2024</v>
      </c>
      <c r="B689">
        <v>407</v>
      </c>
      <c r="C689" s="53">
        <v>45396</v>
      </c>
      <c r="D689" t="s">
        <v>4235</v>
      </c>
      <c r="E689">
        <v>688</v>
      </c>
    </row>
    <row r="690" spans="1:5" x14ac:dyDescent="0.35">
      <c r="A690">
        <v>2024</v>
      </c>
      <c r="B690">
        <v>408</v>
      </c>
      <c r="C690" s="53">
        <v>45402</v>
      </c>
      <c r="D690" t="s">
        <v>4235</v>
      </c>
      <c r="E690">
        <v>689</v>
      </c>
    </row>
    <row r="691" spans="1:5" x14ac:dyDescent="0.35">
      <c r="A691">
        <v>2024</v>
      </c>
      <c r="B691">
        <v>409</v>
      </c>
      <c r="C691" s="53">
        <v>45402</v>
      </c>
      <c r="D691" t="s">
        <v>4235</v>
      </c>
      <c r="E691">
        <v>690</v>
      </c>
    </row>
    <row r="692" spans="1:5" x14ac:dyDescent="0.35">
      <c r="A692">
        <v>2024</v>
      </c>
      <c r="B692">
        <v>410</v>
      </c>
      <c r="C692" s="53">
        <v>45403</v>
      </c>
      <c r="D692" t="s">
        <v>4235</v>
      </c>
      <c r="E692">
        <v>691</v>
      </c>
    </row>
    <row r="693" spans="1:5" x14ac:dyDescent="0.35">
      <c r="A693">
        <v>2024</v>
      </c>
      <c r="B693">
        <v>411</v>
      </c>
      <c r="C693" s="53">
        <v>45403</v>
      </c>
      <c r="D693" t="s">
        <v>4235</v>
      </c>
      <c r="E693">
        <v>692</v>
      </c>
    </row>
    <row r="694" spans="1:5" x14ac:dyDescent="0.35">
      <c r="A694">
        <v>2024</v>
      </c>
      <c r="B694">
        <v>412</v>
      </c>
      <c r="C694" s="53">
        <v>45404</v>
      </c>
      <c r="D694" t="s">
        <v>4235</v>
      </c>
      <c r="E694">
        <v>693</v>
      </c>
    </row>
    <row r="695" spans="1:5" x14ac:dyDescent="0.35">
      <c r="A695">
        <v>2024</v>
      </c>
      <c r="B695">
        <v>413</v>
      </c>
      <c r="C695" s="53">
        <v>45404</v>
      </c>
      <c r="D695" t="s">
        <v>4235</v>
      </c>
      <c r="E695">
        <v>694</v>
      </c>
    </row>
    <row r="696" spans="1:5" x14ac:dyDescent="0.35">
      <c r="A696">
        <v>2024</v>
      </c>
      <c r="B696">
        <v>414</v>
      </c>
      <c r="C696" s="53">
        <v>45407</v>
      </c>
      <c r="D696" t="s">
        <v>4235</v>
      </c>
      <c r="E696">
        <v>695</v>
      </c>
    </row>
    <row r="697" spans="1:5" x14ac:dyDescent="0.35">
      <c r="A697">
        <v>2024</v>
      </c>
      <c r="B697">
        <v>415</v>
      </c>
      <c r="C697" s="53">
        <v>45407</v>
      </c>
      <c r="D697" t="s">
        <v>4235</v>
      </c>
      <c r="E697">
        <v>696</v>
      </c>
    </row>
    <row r="698" spans="1:5" x14ac:dyDescent="0.35">
      <c r="A698">
        <v>2024</v>
      </c>
      <c r="B698">
        <v>416</v>
      </c>
      <c r="C698" s="53">
        <v>45408</v>
      </c>
      <c r="D698" t="s">
        <v>4235</v>
      </c>
      <c r="E698">
        <v>697</v>
      </c>
    </row>
    <row r="699" spans="1:5" x14ac:dyDescent="0.35">
      <c r="A699">
        <v>2024</v>
      </c>
      <c r="B699">
        <v>417</v>
      </c>
      <c r="C699" s="53">
        <v>45408</v>
      </c>
      <c r="D699" t="s">
        <v>4235</v>
      </c>
      <c r="E699">
        <v>698</v>
      </c>
    </row>
    <row r="700" spans="1:5" x14ac:dyDescent="0.35">
      <c r="A700">
        <v>2024</v>
      </c>
      <c r="B700">
        <v>418</v>
      </c>
      <c r="C700" s="53">
        <v>45408</v>
      </c>
      <c r="D700" t="s">
        <v>4235</v>
      </c>
      <c r="E700">
        <v>699</v>
      </c>
    </row>
    <row r="701" spans="1:5" x14ac:dyDescent="0.35">
      <c r="A701">
        <v>2024</v>
      </c>
      <c r="B701">
        <v>419</v>
      </c>
      <c r="C701" s="53">
        <v>45409</v>
      </c>
      <c r="D701" t="s">
        <v>4235</v>
      </c>
      <c r="E701">
        <v>700</v>
      </c>
    </row>
    <row r="702" spans="1:5" x14ac:dyDescent="0.35">
      <c r="A702">
        <v>2024</v>
      </c>
      <c r="B702">
        <v>420</v>
      </c>
      <c r="C702" s="53">
        <v>45410</v>
      </c>
      <c r="D702" t="s">
        <v>4235</v>
      </c>
      <c r="E702">
        <v>701</v>
      </c>
    </row>
    <row r="703" spans="1:5" x14ac:dyDescent="0.35">
      <c r="A703">
        <v>2024</v>
      </c>
      <c r="B703">
        <v>421</v>
      </c>
      <c r="C703" s="53">
        <v>45411</v>
      </c>
      <c r="D703" t="s">
        <v>4235</v>
      </c>
      <c r="E703">
        <v>702</v>
      </c>
    </row>
    <row r="704" spans="1:5" x14ac:dyDescent="0.35">
      <c r="A704">
        <v>2024</v>
      </c>
      <c r="B704">
        <v>422</v>
      </c>
      <c r="C704" s="53">
        <v>45412</v>
      </c>
      <c r="D704" t="s">
        <v>4235</v>
      </c>
      <c r="E704">
        <v>703</v>
      </c>
    </row>
    <row r="705" spans="1:5" x14ac:dyDescent="0.35">
      <c r="A705">
        <v>2024</v>
      </c>
      <c r="B705">
        <v>423</v>
      </c>
      <c r="C705" s="53">
        <v>45409</v>
      </c>
      <c r="D705" t="s">
        <v>4235</v>
      </c>
      <c r="E705">
        <v>704</v>
      </c>
    </row>
    <row r="706" spans="1:5" x14ac:dyDescent="0.35">
      <c r="A706">
        <v>2024</v>
      </c>
      <c r="B706">
        <v>424</v>
      </c>
      <c r="C706" s="53">
        <v>45410</v>
      </c>
      <c r="D706" t="s">
        <v>4235</v>
      </c>
      <c r="E706">
        <v>705</v>
      </c>
    </row>
    <row r="707" spans="1:5" x14ac:dyDescent="0.35">
      <c r="A707">
        <v>2024</v>
      </c>
      <c r="B707">
        <v>425</v>
      </c>
      <c r="C707" s="53">
        <v>45412</v>
      </c>
      <c r="D707" t="s">
        <v>4235</v>
      </c>
      <c r="E707">
        <v>706</v>
      </c>
    </row>
    <row r="708" spans="1:5" x14ac:dyDescent="0.35">
      <c r="A708">
        <v>2024</v>
      </c>
      <c r="B708">
        <v>426</v>
      </c>
      <c r="C708" s="53">
        <v>45412</v>
      </c>
      <c r="D708" t="s">
        <v>4235</v>
      </c>
      <c r="E708">
        <v>707</v>
      </c>
    </row>
    <row r="709" spans="1:5" x14ac:dyDescent="0.35">
      <c r="A709">
        <v>2024</v>
      </c>
      <c r="B709">
        <v>427</v>
      </c>
      <c r="C709" s="53">
        <v>45409</v>
      </c>
      <c r="D709" t="s">
        <v>4235</v>
      </c>
      <c r="E709">
        <v>708</v>
      </c>
    </row>
    <row r="710" spans="1:5" x14ac:dyDescent="0.35">
      <c r="A710">
        <v>2024</v>
      </c>
      <c r="B710">
        <v>428</v>
      </c>
      <c r="C710" s="53">
        <v>45409</v>
      </c>
      <c r="D710" t="s">
        <v>4235</v>
      </c>
      <c r="E710">
        <v>709</v>
      </c>
    </row>
    <row r="711" spans="1:5" x14ac:dyDescent="0.35">
      <c r="A711">
        <v>2024</v>
      </c>
      <c r="B711">
        <v>429</v>
      </c>
      <c r="C711" s="53">
        <v>45410</v>
      </c>
      <c r="D711" t="s">
        <v>4235</v>
      </c>
      <c r="E711">
        <v>710</v>
      </c>
    </row>
    <row r="712" spans="1:5" x14ac:dyDescent="0.35">
      <c r="A712">
        <v>2024</v>
      </c>
      <c r="B712">
        <v>430</v>
      </c>
      <c r="C712" s="53">
        <v>45411</v>
      </c>
      <c r="D712" t="s">
        <v>4235</v>
      </c>
      <c r="E712">
        <v>711</v>
      </c>
    </row>
    <row r="713" spans="1:5" x14ac:dyDescent="0.35">
      <c r="A713">
        <v>2024</v>
      </c>
      <c r="B713">
        <v>431</v>
      </c>
      <c r="C713" s="53">
        <v>45411</v>
      </c>
      <c r="D713" t="s">
        <v>4235</v>
      </c>
      <c r="E713">
        <v>712</v>
      </c>
    </row>
    <row r="714" spans="1:5" x14ac:dyDescent="0.35">
      <c r="A714">
        <v>2024</v>
      </c>
      <c r="B714">
        <v>432</v>
      </c>
      <c r="C714" s="53">
        <v>45411</v>
      </c>
      <c r="D714" t="s">
        <v>4235</v>
      </c>
      <c r="E714">
        <v>713</v>
      </c>
    </row>
    <row r="715" spans="1:5" x14ac:dyDescent="0.35">
      <c r="A715">
        <v>2024</v>
      </c>
      <c r="B715">
        <v>433</v>
      </c>
      <c r="C715" s="53">
        <v>45412</v>
      </c>
      <c r="D715" t="s">
        <v>4235</v>
      </c>
      <c r="E715">
        <v>714</v>
      </c>
    </row>
    <row r="716" spans="1:5" x14ac:dyDescent="0.35">
      <c r="A716">
        <v>2024</v>
      </c>
      <c r="B716">
        <v>434</v>
      </c>
      <c r="C716" s="53">
        <v>45412</v>
      </c>
      <c r="D716" t="s">
        <v>4235</v>
      </c>
      <c r="E716">
        <v>715</v>
      </c>
    </row>
    <row r="717" spans="1:5" x14ac:dyDescent="0.35">
      <c r="A717">
        <v>2024</v>
      </c>
      <c r="B717">
        <v>435</v>
      </c>
      <c r="C717" s="53">
        <v>45402</v>
      </c>
      <c r="D717" t="s">
        <v>4235</v>
      </c>
      <c r="E717">
        <v>716</v>
      </c>
    </row>
    <row r="718" spans="1:5" x14ac:dyDescent="0.35">
      <c r="A718">
        <v>2024</v>
      </c>
      <c r="B718">
        <v>436</v>
      </c>
      <c r="C718" s="53">
        <v>45415</v>
      </c>
      <c r="D718" t="s">
        <v>4235</v>
      </c>
      <c r="E718">
        <v>717</v>
      </c>
    </row>
    <row r="719" spans="1:5" x14ac:dyDescent="0.35">
      <c r="A719">
        <v>2024</v>
      </c>
      <c r="B719">
        <v>437</v>
      </c>
      <c r="C719" s="53">
        <v>45413</v>
      </c>
      <c r="D719" t="s">
        <v>4235</v>
      </c>
      <c r="E719">
        <v>718</v>
      </c>
    </row>
    <row r="720" spans="1:5" x14ac:dyDescent="0.35">
      <c r="A720">
        <v>2024</v>
      </c>
      <c r="B720">
        <v>438</v>
      </c>
      <c r="C720" s="53">
        <v>45414</v>
      </c>
      <c r="D720" t="s">
        <v>4235</v>
      </c>
      <c r="E720">
        <v>719</v>
      </c>
    </row>
    <row r="721" spans="1:5" x14ac:dyDescent="0.35">
      <c r="A721">
        <v>2024</v>
      </c>
      <c r="B721">
        <v>439</v>
      </c>
      <c r="C721" s="53">
        <v>45416</v>
      </c>
      <c r="D721" t="s">
        <v>4235</v>
      </c>
      <c r="E721">
        <v>720</v>
      </c>
    </row>
    <row r="722" spans="1:5" x14ac:dyDescent="0.35">
      <c r="A722">
        <v>2024</v>
      </c>
      <c r="B722">
        <v>440</v>
      </c>
      <c r="C722" s="53">
        <v>45417</v>
      </c>
      <c r="D722" t="s">
        <v>4235</v>
      </c>
      <c r="E722">
        <v>721</v>
      </c>
    </row>
    <row r="723" spans="1:5" x14ac:dyDescent="0.35">
      <c r="A723">
        <v>2024</v>
      </c>
      <c r="B723">
        <v>441</v>
      </c>
      <c r="C723" s="53">
        <v>45416</v>
      </c>
      <c r="D723" t="s">
        <v>4235</v>
      </c>
      <c r="E723">
        <v>722</v>
      </c>
    </row>
    <row r="724" spans="1:5" x14ac:dyDescent="0.35">
      <c r="A724">
        <v>2024</v>
      </c>
      <c r="B724">
        <v>442</v>
      </c>
      <c r="C724" s="53">
        <v>45417</v>
      </c>
      <c r="D724" t="s">
        <v>4235</v>
      </c>
      <c r="E724">
        <v>723</v>
      </c>
    </row>
    <row r="725" spans="1:5" x14ac:dyDescent="0.35">
      <c r="A725">
        <v>2024</v>
      </c>
      <c r="B725">
        <v>443</v>
      </c>
      <c r="C725" s="53">
        <v>45419</v>
      </c>
      <c r="D725" t="s">
        <v>4235</v>
      </c>
      <c r="E725">
        <v>724</v>
      </c>
    </row>
    <row r="726" spans="1:5" x14ac:dyDescent="0.35">
      <c r="A726">
        <v>2024</v>
      </c>
      <c r="B726">
        <v>444</v>
      </c>
      <c r="C726" s="53">
        <v>45417</v>
      </c>
      <c r="D726" t="s">
        <v>4235</v>
      </c>
      <c r="E726">
        <v>725</v>
      </c>
    </row>
    <row r="727" spans="1:5" x14ac:dyDescent="0.35">
      <c r="A727">
        <v>2024</v>
      </c>
      <c r="B727">
        <v>445</v>
      </c>
      <c r="C727" s="53">
        <v>45418</v>
      </c>
      <c r="D727" t="s">
        <v>4235</v>
      </c>
      <c r="E727">
        <v>726</v>
      </c>
    </row>
    <row r="728" spans="1:5" x14ac:dyDescent="0.35">
      <c r="A728">
        <v>2024</v>
      </c>
      <c r="B728">
        <v>446</v>
      </c>
      <c r="C728" s="53">
        <v>45419</v>
      </c>
      <c r="D728" t="s">
        <v>4235</v>
      </c>
      <c r="E728">
        <v>727</v>
      </c>
    </row>
    <row r="729" spans="1:5" x14ac:dyDescent="0.35">
      <c r="A729">
        <v>2024</v>
      </c>
      <c r="B729">
        <v>447</v>
      </c>
      <c r="C729" s="53">
        <v>45419</v>
      </c>
      <c r="D729" t="s">
        <v>4235</v>
      </c>
      <c r="E729">
        <v>728</v>
      </c>
    </row>
    <row r="730" spans="1:5" x14ac:dyDescent="0.35">
      <c r="A730">
        <v>2024</v>
      </c>
      <c r="B730">
        <v>448</v>
      </c>
      <c r="C730" s="53">
        <v>45419</v>
      </c>
      <c r="D730" t="s">
        <v>4235</v>
      </c>
      <c r="E730">
        <v>729</v>
      </c>
    </row>
    <row r="731" spans="1:5" x14ac:dyDescent="0.35">
      <c r="A731">
        <v>2024</v>
      </c>
      <c r="B731">
        <v>449</v>
      </c>
      <c r="C731" s="53">
        <v>45420</v>
      </c>
      <c r="D731" t="s">
        <v>4235</v>
      </c>
      <c r="E731">
        <v>730</v>
      </c>
    </row>
    <row r="732" spans="1:5" x14ac:dyDescent="0.35">
      <c r="A732">
        <v>2024</v>
      </c>
      <c r="B732">
        <v>450</v>
      </c>
      <c r="C732" s="53">
        <v>45421</v>
      </c>
      <c r="D732" t="s">
        <v>4235</v>
      </c>
      <c r="E732">
        <v>731</v>
      </c>
    </row>
    <row r="733" spans="1:5" x14ac:dyDescent="0.35">
      <c r="A733">
        <v>2024</v>
      </c>
      <c r="B733">
        <v>451</v>
      </c>
      <c r="C733" s="53">
        <v>45420</v>
      </c>
      <c r="D733" t="s">
        <v>4235</v>
      </c>
      <c r="E733">
        <v>732</v>
      </c>
    </row>
    <row r="734" spans="1:5" x14ac:dyDescent="0.35">
      <c r="A734">
        <v>2024</v>
      </c>
      <c r="B734">
        <v>452</v>
      </c>
      <c r="C734" s="53">
        <v>45417</v>
      </c>
      <c r="D734" t="s">
        <v>4235</v>
      </c>
      <c r="E734">
        <v>733</v>
      </c>
    </row>
    <row r="735" spans="1:5" x14ac:dyDescent="0.35">
      <c r="A735">
        <v>2024</v>
      </c>
      <c r="B735">
        <v>453</v>
      </c>
      <c r="C735" s="53">
        <v>45422</v>
      </c>
      <c r="D735" t="s">
        <v>5044</v>
      </c>
      <c r="E735">
        <v>734</v>
      </c>
    </row>
    <row r="736" spans="1:5" x14ac:dyDescent="0.35">
      <c r="A736">
        <v>2024</v>
      </c>
      <c r="B736">
        <v>454</v>
      </c>
      <c r="C736" s="53">
        <v>45422</v>
      </c>
      <c r="D736" t="s">
        <v>5044</v>
      </c>
      <c r="E736">
        <v>735</v>
      </c>
    </row>
    <row r="737" spans="1:5" x14ac:dyDescent="0.35">
      <c r="A737">
        <v>2024</v>
      </c>
      <c r="B737">
        <v>455</v>
      </c>
      <c r="C737" s="53">
        <v>45424</v>
      </c>
      <c r="D737" t="s">
        <v>5044</v>
      </c>
      <c r="E737">
        <v>736</v>
      </c>
    </row>
    <row r="738" spans="1:5" x14ac:dyDescent="0.35">
      <c r="A738">
        <v>2024</v>
      </c>
      <c r="B738">
        <v>456</v>
      </c>
      <c r="C738" s="53">
        <v>45424</v>
      </c>
      <c r="D738" t="s">
        <v>5044</v>
      </c>
      <c r="E738">
        <v>737</v>
      </c>
    </row>
    <row r="739" spans="1:5" x14ac:dyDescent="0.35">
      <c r="A739">
        <v>2024</v>
      </c>
      <c r="B739">
        <v>457</v>
      </c>
      <c r="C739" s="53">
        <v>45428</v>
      </c>
      <c r="D739" t="s">
        <v>5044</v>
      </c>
      <c r="E739">
        <v>738</v>
      </c>
    </row>
    <row r="740" spans="1:5" x14ac:dyDescent="0.35">
      <c r="A740">
        <v>2024</v>
      </c>
      <c r="B740">
        <v>458</v>
      </c>
      <c r="C740" s="53">
        <v>45429</v>
      </c>
      <c r="D740" t="s">
        <v>5044</v>
      </c>
      <c r="E740">
        <v>739</v>
      </c>
    </row>
    <row r="741" spans="1:5" x14ac:dyDescent="0.35">
      <c r="A741">
        <v>2024</v>
      </c>
      <c r="B741">
        <v>459</v>
      </c>
      <c r="C741" s="53">
        <v>45425</v>
      </c>
      <c r="D741" t="s">
        <v>5044</v>
      </c>
      <c r="E741">
        <v>740</v>
      </c>
    </row>
    <row r="742" spans="1:5" x14ac:dyDescent="0.35">
      <c r="A742">
        <v>2024</v>
      </c>
      <c r="B742">
        <v>460</v>
      </c>
      <c r="C742" s="53">
        <v>45426</v>
      </c>
      <c r="D742" t="s">
        <v>5044</v>
      </c>
      <c r="E742">
        <v>741</v>
      </c>
    </row>
    <row r="743" spans="1:5" x14ac:dyDescent="0.35">
      <c r="A743">
        <v>2024</v>
      </c>
      <c r="B743">
        <v>461</v>
      </c>
      <c r="C743" s="53">
        <v>45435</v>
      </c>
      <c r="D743" t="s">
        <v>4235</v>
      </c>
      <c r="E743">
        <v>742</v>
      </c>
    </row>
    <row r="744" spans="1:5" x14ac:dyDescent="0.35">
      <c r="A744">
        <v>2024</v>
      </c>
      <c r="B744">
        <v>462</v>
      </c>
      <c r="C744" s="53">
        <v>45434</v>
      </c>
      <c r="D744" t="s">
        <v>4235</v>
      </c>
      <c r="E744">
        <v>743</v>
      </c>
    </row>
    <row r="745" spans="1:5" x14ac:dyDescent="0.35">
      <c r="A745">
        <v>2024</v>
      </c>
      <c r="B745">
        <v>463</v>
      </c>
      <c r="C745" s="53">
        <v>45434</v>
      </c>
      <c r="D745" t="s">
        <v>4235</v>
      </c>
      <c r="E745">
        <v>744</v>
      </c>
    </row>
    <row r="746" spans="1:5" x14ac:dyDescent="0.35">
      <c r="A746">
        <v>2024</v>
      </c>
      <c r="B746">
        <v>464</v>
      </c>
      <c r="C746" s="53">
        <v>45437</v>
      </c>
      <c r="D746" t="s">
        <v>4235</v>
      </c>
      <c r="E746">
        <v>745</v>
      </c>
    </row>
    <row r="747" spans="1:5" x14ac:dyDescent="0.35">
      <c r="A747">
        <v>2024</v>
      </c>
      <c r="B747">
        <v>465</v>
      </c>
      <c r="C747" s="53">
        <v>45436</v>
      </c>
      <c r="D747" t="s">
        <v>4235</v>
      </c>
      <c r="E747">
        <v>746</v>
      </c>
    </row>
    <row r="748" spans="1:5" x14ac:dyDescent="0.35">
      <c r="A748">
        <v>2024</v>
      </c>
      <c r="B748">
        <v>466</v>
      </c>
      <c r="C748" s="53">
        <v>45441</v>
      </c>
      <c r="D748" t="s">
        <v>4235</v>
      </c>
      <c r="E748">
        <v>747</v>
      </c>
    </row>
    <row r="749" spans="1:5" x14ac:dyDescent="0.35">
      <c r="A749">
        <v>2024</v>
      </c>
      <c r="B749">
        <v>467</v>
      </c>
      <c r="C749" s="53">
        <v>45441</v>
      </c>
      <c r="D749" t="s">
        <v>4235</v>
      </c>
      <c r="E749">
        <v>748</v>
      </c>
    </row>
    <row r="750" spans="1:5" x14ac:dyDescent="0.35">
      <c r="A750">
        <v>2024</v>
      </c>
      <c r="B750">
        <v>468</v>
      </c>
      <c r="C750" s="53">
        <v>45442</v>
      </c>
      <c r="D750" t="s">
        <v>4235</v>
      </c>
      <c r="E750">
        <v>749</v>
      </c>
    </row>
    <row r="751" spans="1:5" x14ac:dyDescent="0.35">
      <c r="A751">
        <v>2024</v>
      </c>
      <c r="B751">
        <v>469</v>
      </c>
      <c r="C751" s="53">
        <v>45443</v>
      </c>
      <c r="D751" t="s">
        <v>4235</v>
      </c>
      <c r="E751">
        <v>750</v>
      </c>
    </row>
    <row r="752" spans="1:5" x14ac:dyDescent="0.35">
      <c r="A752">
        <v>2024</v>
      </c>
      <c r="B752">
        <v>470</v>
      </c>
      <c r="C752" s="53">
        <v>45443</v>
      </c>
      <c r="D752" t="s">
        <v>4235</v>
      </c>
      <c r="E752">
        <v>751</v>
      </c>
    </row>
    <row r="753" spans="1:5" x14ac:dyDescent="0.35">
      <c r="A753">
        <v>2024</v>
      </c>
      <c r="B753">
        <v>471</v>
      </c>
      <c r="C753" s="53">
        <v>45447</v>
      </c>
      <c r="D753" t="s">
        <v>4235</v>
      </c>
      <c r="E753">
        <v>752</v>
      </c>
    </row>
    <row r="754" spans="1:5" x14ac:dyDescent="0.35">
      <c r="A754">
        <v>2024</v>
      </c>
      <c r="B754">
        <v>472</v>
      </c>
      <c r="C754" s="53">
        <v>45447</v>
      </c>
      <c r="D754" t="s">
        <v>4235</v>
      </c>
      <c r="E754">
        <v>753</v>
      </c>
    </row>
    <row r="755" spans="1:5" x14ac:dyDescent="0.35">
      <c r="A755">
        <v>2024</v>
      </c>
      <c r="B755">
        <v>473</v>
      </c>
      <c r="C755" s="53">
        <v>45447</v>
      </c>
      <c r="D755" t="s">
        <v>4235</v>
      </c>
      <c r="E755">
        <v>754</v>
      </c>
    </row>
    <row r="756" spans="1:5" x14ac:dyDescent="0.35">
      <c r="A756">
        <v>2024</v>
      </c>
      <c r="B756">
        <v>474</v>
      </c>
      <c r="C756" s="53">
        <v>45447</v>
      </c>
      <c r="D756" t="s">
        <v>4235</v>
      </c>
      <c r="E756">
        <v>755</v>
      </c>
    </row>
    <row r="757" spans="1:5" x14ac:dyDescent="0.35">
      <c r="A757">
        <v>2024</v>
      </c>
      <c r="B757">
        <v>475</v>
      </c>
      <c r="C757" s="53">
        <v>45447</v>
      </c>
      <c r="D757" t="s">
        <v>4235</v>
      </c>
      <c r="E757">
        <v>756</v>
      </c>
    </row>
    <row r="758" spans="1:5" x14ac:dyDescent="0.35">
      <c r="A758">
        <v>2024</v>
      </c>
      <c r="B758">
        <v>476</v>
      </c>
      <c r="C758" s="53">
        <v>45402</v>
      </c>
      <c r="D758" t="s">
        <v>4235</v>
      </c>
      <c r="E758">
        <v>757</v>
      </c>
    </row>
    <row r="759" spans="1:5" x14ac:dyDescent="0.35">
      <c r="A759">
        <v>2024</v>
      </c>
      <c r="B759">
        <v>477</v>
      </c>
      <c r="C759" s="53">
        <v>45398</v>
      </c>
      <c r="D759" t="s">
        <v>4235</v>
      </c>
      <c r="E759">
        <v>758</v>
      </c>
    </row>
    <row r="760" spans="1:5" x14ac:dyDescent="0.35">
      <c r="A760">
        <v>2024</v>
      </c>
      <c r="B760">
        <v>478</v>
      </c>
      <c r="C760" s="53">
        <v>45408</v>
      </c>
      <c r="D760" t="s">
        <v>4235</v>
      </c>
      <c r="E760">
        <v>759</v>
      </c>
    </row>
    <row r="761" spans="1:5" x14ac:dyDescent="0.35">
      <c r="A761">
        <v>2024</v>
      </c>
      <c r="B761">
        <v>479</v>
      </c>
      <c r="C761" s="53">
        <v>45408</v>
      </c>
      <c r="D761" t="s">
        <v>4235</v>
      </c>
      <c r="E761">
        <v>760</v>
      </c>
    </row>
    <row r="762" spans="1:5" x14ac:dyDescent="0.35">
      <c r="A762">
        <v>2024</v>
      </c>
      <c r="B762">
        <v>480</v>
      </c>
      <c r="C762" s="53">
        <v>45409</v>
      </c>
      <c r="D762" t="s">
        <v>4235</v>
      </c>
      <c r="E762">
        <v>761</v>
      </c>
    </row>
    <row r="763" spans="1:5" x14ac:dyDescent="0.35">
      <c r="A763">
        <v>2024</v>
      </c>
      <c r="B763">
        <v>481</v>
      </c>
      <c r="C763" s="53">
        <v>45409</v>
      </c>
      <c r="D763" t="s">
        <v>4235</v>
      </c>
      <c r="E763">
        <v>762</v>
      </c>
    </row>
    <row r="764" spans="1:5" x14ac:dyDescent="0.35">
      <c r="A764">
        <v>2024</v>
      </c>
      <c r="B764">
        <v>482</v>
      </c>
      <c r="C764" s="53">
        <v>45412</v>
      </c>
      <c r="D764" t="s">
        <v>4235</v>
      </c>
      <c r="E764">
        <v>763</v>
      </c>
    </row>
    <row r="765" spans="1:5" x14ac:dyDescent="0.35">
      <c r="A765">
        <v>2024</v>
      </c>
      <c r="B765">
        <v>483</v>
      </c>
      <c r="C765" s="53">
        <v>45409</v>
      </c>
      <c r="D765" t="s">
        <v>4235</v>
      </c>
      <c r="E765">
        <v>764</v>
      </c>
    </row>
    <row r="766" spans="1:5" x14ac:dyDescent="0.35">
      <c r="A766">
        <v>2024</v>
      </c>
      <c r="B766">
        <v>484</v>
      </c>
      <c r="C766" s="53">
        <v>45409</v>
      </c>
      <c r="D766" t="s">
        <v>4235</v>
      </c>
      <c r="E766">
        <v>765</v>
      </c>
    </row>
    <row r="767" spans="1:5" x14ac:dyDescent="0.35">
      <c r="A767">
        <v>2024</v>
      </c>
      <c r="B767">
        <v>485</v>
      </c>
      <c r="C767" s="53">
        <v>45409</v>
      </c>
      <c r="D767" t="s">
        <v>4235</v>
      </c>
      <c r="E767">
        <v>766</v>
      </c>
    </row>
    <row r="768" spans="1:5" x14ac:dyDescent="0.35">
      <c r="A768">
        <v>2024</v>
      </c>
      <c r="B768">
        <v>486</v>
      </c>
      <c r="C768" s="53">
        <v>45409</v>
      </c>
      <c r="D768" t="s">
        <v>4235</v>
      </c>
      <c r="E768">
        <v>767</v>
      </c>
    </row>
    <row r="769" spans="1:5" x14ac:dyDescent="0.35">
      <c r="A769">
        <v>2024</v>
      </c>
      <c r="B769">
        <v>487</v>
      </c>
      <c r="C769" s="53">
        <v>45412</v>
      </c>
      <c r="D769" t="s">
        <v>4235</v>
      </c>
      <c r="E769">
        <v>768</v>
      </c>
    </row>
    <row r="770" spans="1:5" x14ac:dyDescent="0.35">
      <c r="A770">
        <v>2024</v>
      </c>
      <c r="B770">
        <v>488</v>
      </c>
      <c r="C770" s="53">
        <v>45402</v>
      </c>
      <c r="D770" t="s">
        <v>4235</v>
      </c>
      <c r="E770">
        <v>769</v>
      </c>
    </row>
    <row r="771" spans="1:5" x14ac:dyDescent="0.35">
      <c r="A771">
        <v>2024</v>
      </c>
      <c r="B771">
        <v>489</v>
      </c>
      <c r="C771" s="53">
        <v>45402</v>
      </c>
      <c r="D771" t="s">
        <v>4235</v>
      </c>
      <c r="E771">
        <v>770</v>
      </c>
    </row>
    <row r="772" spans="1:5" x14ac:dyDescent="0.35">
      <c r="A772">
        <v>2024</v>
      </c>
      <c r="B772">
        <v>490</v>
      </c>
      <c r="C772" s="53">
        <v>45403</v>
      </c>
      <c r="D772" t="s">
        <v>4235</v>
      </c>
      <c r="E772">
        <v>771</v>
      </c>
    </row>
    <row r="773" spans="1:5" x14ac:dyDescent="0.35">
      <c r="A773">
        <v>2024</v>
      </c>
      <c r="B773">
        <v>491</v>
      </c>
      <c r="C773" s="53">
        <v>45403</v>
      </c>
      <c r="D773" t="s">
        <v>4235</v>
      </c>
      <c r="E773">
        <v>772</v>
      </c>
    </row>
    <row r="774" spans="1:5" x14ac:dyDescent="0.35">
      <c r="A774">
        <v>2024</v>
      </c>
      <c r="B774">
        <v>492</v>
      </c>
      <c r="C774" s="53">
        <v>45408</v>
      </c>
      <c r="D774" t="s">
        <v>4235</v>
      </c>
      <c r="E774">
        <v>773</v>
      </c>
    </row>
    <row r="775" spans="1:5" x14ac:dyDescent="0.35">
      <c r="A775">
        <v>2024</v>
      </c>
      <c r="B775">
        <v>493</v>
      </c>
      <c r="C775" s="53">
        <v>45403</v>
      </c>
      <c r="D775" t="s">
        <v>4235</v>
      </c>
      <c r="E775">
        <v>774</v>
      </c>
    </row>
    <row r="776" spans="1:5" x14ac:dyDescent="0.35">
      <c r="A776">
        <v>2024</v>
      </c>
      <c r="B776">
        <v>494</v>
      </c>
      <c r="C776" s="53">
        <v>45403</v>
      </c>
      <c r="D776" t="s">
        <v>4235</v>
      </c>
      <c r="E776">
        <v>775</v>
      </c>
    </row>
    <row r="777" spans="1:5" x14ac:dyDescent="0.35">
      <c r="A777">
        <v>2024</v>
      </c>
      <c r="B777">
        <v>495</v>
      </c>
      <c r="C777" s="53">
        <v>45407</v>
      </c>
      <c r="D777" t="s">
        <v>4235</v>
      </c>
      <c r="E777">
        <v>776</v>
      </c>
    </row>
    <row r="778" spans="1:5" x14ac:dyDescent="0.35">
      <c r="A778">
        <v>2024</v>
      </c>
      <c r="B778">
        <v>496</v>
      </c>
      <c r="C778" s="53">
        <v>45407</v>
      </c>
      <c r="D778" t="s">
        <v>4235</v>
      </c>
      <c r="E778">
        <v>777</v>
      </c>
    </row>
    <row r="779" spans="1:5" x14ac:dyDescent="0.35">
      <c r="A779">
        <v>2024</v>
      </c>
      <c r="B779">
        <v>497</v>
      </c>
      <c r="C779" s="53">
        <v>45408</v>
      </c>
      <c r="D779" t="s">
        <v>4235</v>
      </c>
      <c r="E779">
        <v>778</v>
      </c>
    </row>
    <row r="780" spans="1:5" x14ac:dyDescent="0.35">
      <c r="A780">
        <v>2024</v>
      </c>
      <c r="B780">
        <v>498</v>
      </c>
      <c r="C780" s="53">
        <v>45409</v>
      </c>
      <c r="D780" t="s">
        <v>4235</v>
      </c>
      <c r="E780">
        <v>779</v>
      </c>
    </row>
    <row r="781" spans="1:5" x14ac:dyDescent="0.35">
      <c r="A781">
        <v>2024</v>
      </c>
      <c r="B781">
        <v>499</v>
      </c>
      <c r="C781" s="53">
        <v>45409</v>
      </c>
      <c r="D781" t="s">
        <v>4235</v>
      </c>
      <c r="E781">
        <v>780</v>
      </c>
    </row>
    <row r="782" spans="1:5" x14ac:dyDescent="0.35">
      <c r="A782">
        <v>2024</v>
      </c>
      <c r="B782">
        <v>500</v>
      </c>
      <c r="C782" s="53">
        <v>45409</v>
      </c>
      <c r="D782" t="s">
        <v>4235</v>
      </c>
      <c r="E782">
        <v>781</v>
      </c>
    </row>
    <row r="783" spans="1:5" x14ac:dyDescent="0.35">
      <c r="A783">
        <v>2024</v>
      </c>
      <c r="B783">
        <v>501</v>
      </c>
      <c r="C783" s="53">
        <v>45409</v>
      </c>
      <c r="D783" t="s">
        <v>4235</v>
      </c>
      <c r="E783">
        <v>782</v>
      </c>
    </row>
    <row r="784" spans="1:5" x14ac:dyDescent="0.35">
      <c r="A784">
        <v>2024</v>
      </c>
      <c r="B784">
        <v>502</v>
      </c>
      <c r="C784" s="53">
        <v>45409</v>
      </c>
      <c r="D784" t="s">
        <v>4235</v>
      </c>
      <c r="E784">
        <v>783</v>
      </c>
    </row>
    <row r="785" spans="1:5" x14ac:dyDescent="0.35">
      <c r="A785">
        <v>2024</v>
      </c>
      <c r="B785">
        <v>503</v>
      </c>
      <c r="C785" s="53">
        <v>45409</v>
      </c>
      <c r="D785" t="s">
        <v>4235</v>
      </c>
      <c r="E785">
        <v>784</v>
      </c>
    </row>
    <row r="786" spans="1:5" x14ac:dyDescent="0.35">
      <c r="A786">
        <v>2024</v>
      </c>
      <c r="B786">
        <v>504</v>
      </c>
      <c r="C786" s="53">
        <v>45412</v>
      </c>
      <c r="D786" t="s">
        <v>4235</v>
      </c>
      <c r="E786">
        <v>785</v>
      </c>
    </row>
    <row r="787" spans="1:5" x14ac:dyDescent="0.35">
      <c r="A787">
        <v>2024</v>
      </c>
      <c r="B787">
        <v>505</v>
      </c>
      <c r="C787" s="53">
        <v>45412</v>
      </c>
      <c r="D787" t="s">
        <v>4235</v>
      </c>
      <c r="E787">
        <v>786</v>
      </c>
    </row>
    <row r="788" spans="1:5" x14ac:dyDescent="0.35">
      <c r="A788">
        <v>2024</v>
      </c>
      <c r="B788">
        <v>506</v>
      </c>
      <c r="C788" s="53">
        <v>45416</v>
      </c>
      <c r="D788" t="s">
        <v>4235</v>
      </c>
      <c r="E788">
        <v>787</v>
      </c>
    </row>
    <row r="789" spans="1:5" x14ac:dyDescent="0.35">
      <c r="A789">
        <v>2024</v>
      </c>
      <c r="B789">
        <v>507</v>
      </c>
      <c r="C789" s="53">
        <v>45416</v>
      </c>
      <c r="D789" t="s">
        <v>4235</v>
      </c>
      <c r="E789">
        <v>788</v>
      </c>
    </row>
    <row r="790" spans="1:5" x14ac:dyDescent="0.35">
      <c r="A790">
        <v>2024</v>
      </c>
      <c r="B790">
        <v>508</v>
      </c>
      <c r="C790" s="53">
        <v>45416</v>
      </c>
      <c r="D790" t="s">
        <v>4235</v>
      </c>
      <c r="E790">
        <v>789</v>
      </c>
    </row>
    <row r="791" spans="1:5" x14ac:dyDescent="0.35">
      <c r="A791">
        <v>2024</v>
      </c>
      <c r="B791">
        <v>509</v>
      </c>
      <c r="C791" s="53">
        <v>45419</v>
      </c>
      <c r="D791" t="s">
        <v>4235</v>
      </c>
      <c r="E791">
        <v>790</v>
      </c>
    </row>
    <row r="792" spans="1:5" x14ac:dyDescent="0.35">
      <c r="A792">
        <v>2024</v>
      </c>
      <c r="B792">
        <v>510</v>
      </c>
      <c r="C792" s="53">
        <v>45421</v>
      </c>
      <c r="D792" t="s">
        <v>4235</v>
      </c>
      <c r="E792">
        <v>791</v>
      </c>
    </row>
    <row r="793" spans="1:5" x14ac:dyDescent="0.35">
      <c r="A793">
        <v>2024</v>
      </c>
      <c r="B793">
        <v>511</v>
      </c>
      <c r="C793" s="53">
        <v>45422</v>
      </c>
      <c r="D793" t="s">
        <v>4235</v>
      </c>
      <c r="E793">
        <v>792</v>
      </c>
    </row>
    <row r="794" spans="1:5" x14ac:dyDescent="0.35">
      <c r="A794">
        <v>2024</v>
      </c>
      <c r="B794">
        <v>512</v>
      </c>
      <c r="C794" s="53">
        <v>45428</v>
      </c>
      <c r="D794" t="s">
        <v>4235</v>
      </c>
      <c r="E794">
        <v>793</v>
      </c>
    </row>
    <row r="795" spans="1:5" x14ac:dyDescent="0.35">
      <c r="A795">
        <v>2024</v>
      </c>
      <c r="B795">
        <v>513</v>
      </c>
      <c r="C795" s="53">
        <v>45428</v>
      </c>
      <c r="D795" t="s">
        <v>4235</v>
      </c>
      <c r="E795">
        <v>794</v>
      </c>
    </row>
    <row r="796" spans="1:5" x14ac:dyDescent="0.35">
      <c r="A796">
        <v>2024</v>
      </c>
      <c r="B796">
        <v>514</v>
      </c>
      <c r="C796" s="53">
        <v>45434</v>
      </c>
      <c r="D796" t="s">
        <v>4235</v>
      </c>
      <c r="E796">
        <v>795</v>
      </c>
    </row>
    <row r="797" spans="1:5" x14ac:dyDescent="0.35">
      <c r="A797">
        <v>2024</v>
      </c>
      <c r="B797">
        <v>515</v>
      </c>
      <c r="C797" s="53">
        <v>45434</v>
      </c>
      <c r="D797" t="s">
        <v>4235</v>
      </c>
      <c r="E797">
        <v>796</v>
      </c>
    </row>
    <row r="798" spans="1:5" x14ac:dyDescent="0.35">
      <c r="A798">
        <v>2024</v>
      </c>
      <c r="B798">
        <v>516</v>
      </c>
      <c r="C798" s="53">
        <v>45436</v>
      </c>
      <c r="D798" t="s">
        <v>4235</v>
      </c>
      <c r="E798">
        <v>797</v>
      </c>
    </row>
    <row r="799" spans="1:5" x14ac:dyDescent="0.35">
      <c r="A799">
        <v>2024</v>
      </c>
      <c r="B799">
        <v>517</v>
      </c>
      <c r="C799" s="53">
        <v>45437</v>
      </c>
      <c r="D799" t="s">
        <v>4235</v>
      </c>
      <c r="E799">
        <v>798</v>
      </c>
    </row>
    <row r="800" spans="1:5" x14ac:dyDescent="0.35">
      <c r="A800">
        <v>2024</v>
      </c>
      <c r="B800">
        <v>518</v>
      </c>
      <c r="C800" s="53">
        <v>45442</v>
      </c>
      <c r="D800" t="s">
        <v>4235</v>
      </c>
      <c r="E800">
        <v>799</v>
      </c>
    </row>
    <row r="801" spans="1:5" x14ac:dyDescent="0.35">
      <c r="A801">
        <v>2024</v>
      </c>
      <c r="B801">
        <v>519</v>
      </c>
      <c r="C801" s="53">
        <v>45442</v>
      </c>
      <c r="D801" t="s">
        <v>4235</v>
      </c>
      <c r="E801">
        <v>800</v>
      </c>
    </row>
    <row r="802" spans="1:5" x14ac:dyDescent="0.35">
      <c r="A802">
        <v>2024</v>
      </c>
      <c r="B802">
        <v>520</v>
      </c>
      <c r="C802" s="53">
        <v>45441</v>
      </c>
      <c r="D802" t="s">
        <v>4235</v>
      </c>
      <c r="E802">
        <v>801</v>
      </c>
    </row>
    <row r="803" spans="1:5" x14ac:dyDescent="0.35">
      <c r="A803">
        <v>2024</v>
      </c>
      <c r="B803">
        <v>521</v>
      </c>
      <c r="C803" s="53">
        <v>45442</v>
      </c>
      <c r="D803" t="s">
        <v>4235</v>
      </c>
      <c r="E803">
        <v>802</v>
      </c>
    </row>
    <row r="804" spans="1:5" x14ac:dyDescent="0.35">
      <c r="A804">
        <v>2024</v>
      </c>
      <c r="B804">
        <v>522</v>
      </c>
      <c r="C804" s="53">
        <v>45442</v>
      </c>
      <c r="D804" t="s">
        <v>4235</v>
      </c>
      <c r="E804">
        <v>803</v>
      </c>
    </row>
    <row r="805" spans="1:5" x14ac:dyDescent="0.35">
      <c r="A805">
        <v>2024</v>
      </c>
      <c r="B805">
        <v>523</v>
      </c>
      <c r="C805" s="53">
        <v>45447</v>
      </c>
      <c r="D805" t="s">
        <v>4235</v>
      </c>
      <c r="E805">
        <v>804</v>
      </c>
    </row>
    <row r="806" spans="1:5" x14ac:dyDescent="0.35">
      <c r="A806">
        <v>2024</v>
      </c>
      <c r="B806">
        <v>524</v>
      </c>
      <c r="C806" s="53">
        <v>45447</v>
      </c>
      <c r="D806" t="s">
        <v>4235</v>
      </c>
      <c r="E806">
        <v>805</v>
      </c>
    </row>
    <row r="807" spans="1:5" x14ac:dyDescent="0.35">
      <c r="A807">
        <v>2024</v>
      </c>
      <c r="B807">
        <v>525</v>
      </c>
      <c r="C807" s="53">
        <v>45447</v>
      </c>
      <c r="D807" t="s">
        <v>4235</v>
      </c>
      <c r="E807">
        <v>806</v>
      </c>
    </row>
    <row r="808" spans="1:5" x14ac:dyDescent="0.35">
      <c r="A808">
        <v>2024</v>
      </c>
      <c r="B808">
        <v>526</v>
      </c>
      <c r="C808" s="53">
        <v>45447</v>
      </c>
      <c r="D808" t="s">
        <v>4235</v>
      </c>
      <c r="E808">
        <v>807</v>
      </c>
    </row>
    <row r="809" spans="1:5" x14ac:dyDescent="0.35">
      <c r="A809">
        <v>2024</v>
      </c>
      <c r="B809">
        <v>527</v>
      </c>
      <c r="C809" s="53">
        <v>45456</v>
      </c>
      <c r="D809" t="s">
        <v>4235</v>
      </c>
      <c r="E809">
        <v>808</v>
      </c>
    </row>
    <row r="810" spans="1:5" x14ac:dyDescent="0.35">
      <c r="A810">
        <v>2024</v>
      </c>
      <c r="B810">
        <v>528</v>
      </c>
      <c r="C810" s="53">
        <v>45447</v>
      </c>
      <c r="D810" t="s">
        <v>4235</v>
      </c>
      <c r="E810">
        <v>809</v>
      </c>
    </row>
    <row r="811" spans="1:5" x14ac:dyDescent="0.35">
      <c r="A811">
        <v>2024</v>
      </c>
      <c r="B811">
        <v>529</v>
      </c>
      <c r="C811" s="53">
        <v>45451</v>
      </c>
      <c r="D811" t="s">
        <v>4235</v>
      </c>
      <c r="E811">
        <v>810</v>
      </c>
    </row>
    <row r="812" spans="1:5" x14ac:dyDescent="0.35">
      <c r="A812">
        <v>2024</v>
      </c>
      <c r="B812">
        <v>530</v>
      </c>
      <c r="C812" s="53">
        <v>45451</v>
      </c>
      <c r="D812" t="s">
        <v>4235</v>
      </c>
      <c r="E812">
        <v>811</v>
      </c>
    </row>
    <row r="813" spans="1:5" x14ac:dyDescent="0.35">
      <c r="A813">
        <v>2024</v>
      </c>
      <c r="B813">
        <v>531</v>
      </c>
      <c r="C813" s="53">
        <v>45456</v>
      </c>
      <c r="D813" t="s">
        <v>4235</v>
      </c>
      <c r="E813">
        <v>812</v>
      </c>
    </row>
    <row r="814" spans="1:5" x14ac:dyDescent="0.35">
      <c r="A814">
        <v>2024</v>
      </c>
      <c r="B814">
        <v>532</v>
      </c>
      <c r="C814" s="53">
        <v>45451</v>
      </c>
      <c r="D814" t="s">
        <v>5044</v>
      </c>
      <c r="E814">
        <v>813</v>
      </c>
    </row>
    <row r="815" spans="1:5" x14ac:dyDescent="0.35">
      <c r="A815">
        <v>2024</v>
      </c>
      <c r="B815">
        <v>533</v>
      </c>
      <c r="C815" s="53">
        <v>45451</v>
      </c>
      <c r="D815" t="s">
        <v>5044</v>
      </c>
      <c r="E815">
        <v>814</v>
      </c>
    </row>
    <row r="816" spans="1:5" x14ac:dyDescent="0.35">
      <c r="A816">
        <v>2024</v>
      </c>
      <c r="B816">
        <v>534</v>
      </c>
      <c r="C816" s="53">
        <v>45456</v>
      </c>
      <c r="D816" t="s">
        <v>4235</v>
      </c>
      <c r="E816">
        <v>815</v>
      </c>
    </row>
    <row r="817" spans="1:5" x14ac:dyDescent="0.35">
      <c r="A817">
        <v>2024</v>
      </c>
      <c r="B817">
        <v>535</v>
      </c>
      <c r="C817" s="53">
        <v>45456</v>
      </c>
      <c r="D817" t="s">
        <v>4235</v>
      </c>
      <c r="E817">
        <v>816</v>
      </c>
    </row>
    <row r="818" spans="1:5" x14ac:dyDescent="0.35">
      <c r="A818">
        <v>2024</v>
      </c>
      <c r="B818">
        <v>536</v>
      </c>
      <c r="C818" s="53">
        <v>45469</v>
      </c>
      <c r="D818" t="s">
        <v>4235</v>
      </c>
      <c r="E818">
        <v>817</v>
      </c>
    </row>
    <row r="819" spans="1:5" x14ac:dyDescent="0.35">
      <c r="A819">
        <v>2024</v>
      </c>
      <c r="B819">
        <v>537</v>
      </c>
      <c r="C819" s="53">
        <v>45470</v>
      </c>
      <c r="D819" t="s">
        <v>4235</v>
      </c>
      <c r="E819">
        <v>818</v>
      </c>
    </row>
    <row r="820" spans="1:5" x14ac:dyDescent="0.35">
      <c r="A820">
        <v>2024</v>
      </c>
      <c r="B820">
        <v>538</v>
      </c>
      <c r="C820" s="53">
        <v>45470</v>
      </c>
      <c r="D820" t="s">
        <v>4235</v>
      </c>
      <c r="E820">
        <v>819</v>
      </c>
    </row>
    <row r="821" spans="1:5" x14ac:dyDescent="0.35">
      <c r="A821">
        <v>2024</v>
      </c>
      <c r="B821">
        <v>539</v>
      </c>
      <c r="C821" s="53">
        <v>45470</v>
      </c>
      <c r="D821" t="s">
        <v>4235</v>
      </c>
      <c r="E821">
        <v>820</v>
      </c>
    </row>
    <row r="822" spans="1:5" x14ac:dyDescent="0.35">
      <c r="A822">
        <v>2024</v>
      </c>
      <c r="B822">
        <v>540</v>
      </c>
      <c r="C822" s="53">
        <v>45470</v>
      </c>
      <c r="D822" t="s">
        <v>4235</v>
      </c>
      <c r="E822">
        <v>821</v>
      </c>
    </row>
    <row r="823" spans="1:5" x14ac:dyDescent="0.35">
      <c r="A823">
        <v>2024</v>
      </c>
      <c r="B823">
        <v>541</v>
      </c>
      <c r="C823" s="53">
        <v>45470</v>
      </c>
      <c r="D823" t="s">
        <v>4235</v>
      </c>
      <c r="E823">
        <v>822</v>
      </c>
    </row>
    <row r="824" spans="1:5" x14ac:dyDescent="0.35">
      <c r="A824">
        <v>2024</v>
      </c>
      <c r="B824">
        <v>542</v>
      </c>
      <c r="C824" s="53">
        <v>45457</v>
      </c>
      <c r="D824" t="s">
        <v>4235</v>
      </c>
      <c r="E824">
        <v>823</v>
      </c>
    </row>
    <row r="825" spans="1:5" x14ac:dyDescent="0.35">
      <c r="A825">
        <v>2024</v>
      </c>
      <c r="B825">
        <v>543</v>
      </c>
      <c r="C825" s="53">
        <v>45458</v>
      </c>
      <c r="D825" t="s">
        <v>5044</v>
      </c>
      <c r="E825">
        <v>824</v>
      </c>
    </row>
    <row r="826" spans="1:5" x14ac:dyDescent="0.35">
      <c r="A826">
        <v>2024</v>
      </c>
      <c r="B826">
        <v>544</v>
      </c>
      <c r="C826" s="53">
        <v>45489</v>
      </c>
      <c r="D826" t="s">
        <v>4235</v>
      </c>
      <c r="E826">
        <v>825</v>
      </c>
    </row>
    <row r="827" spans="1:5" x14ac:dyDescent="0.35">
      <c r="A827">
        <v>2024</v>
      </c>
      <c r="B827">
        <v>545</v>
      </c>
      <c r="C827" s="53">
        <v>45483</v>
      </c>
      <c r="D827" t="s">
        <v>4235</v>
      </c>
      <c r="E827">
        <v>826</v>
      </c>
    </row>
    <row r="828" spans="1:5" x14ac:dyDescent="0.35">
      <c r="A828">
        <v>2024</v>
      </c>
      <c r="B828">
        <v>546</v>
      </c>
      <c r="C828" s="53">
        <v>45485</v>
      </c>
      <c r="D828" t="s">
        <v>4235</v>
      </c>
      <c r="E828">
        <v>827</v>
      </c>
    </row>
    <row r="829" spans="1:5" x14ac:dyDescent="0.35">
      <c r="A829">
        <v>2024</v>
      </c>
      <c r="B829">
        <v>547</v>
      </c>
      <c r="C829" s="53">
        <v>45485</v>
      </c>
      <c r="D829" t="s">
        <v>4235</v>
      </c>
      <c r="E829">
        <v>828</v>
      </c>
    </row>
    <row r="830" spans="1:5" x14ac:dyDescent="0.35">
      <c r="A830">
        <v>2024</v>
      </c>
      <c r="B830">
        <v>548</v>
      </c>
      <c r="C830" s="53">
        <v>45485</v>
      </c>
      <c r="D830" t="s">
        <v>4235</v>
      </c>
      <c r="E830">
        <v>829</v>
      </c>
    </row>
    <row r="831" spans="1:5" x14ac:dyDescent="0.35">
      <c r="A831">
        <v>2024</v>
      </c>
      <c r="B831">
        <v>549</v>
      </c>
      <c r="C831" s="53">
        <v>45485</v>
      </c>
      <c r="D831" t="s">
        <v>4235</v>
      </c>
      <c r="E831">
        <v>830</v>
      </c>
    </row>
    <row r="832" spans="1:5" x14ac:dyDescent="0.35">
      <c r="A832">
        <v>2024</v>
      </c>
      <c r="B832">
        <v>550</v>
      </c>
      <c r="C832" s="53">
        <v>45484</v>
      </c>
      <c r="D832" t="s">
        <v>4235</v>
      </c>
      <c r="E832">
        <v>831</v>
      </c>
    </row>
    <row r="833" spans="1:5" x14ac:dyDescent="0.35">
      <c r="A833">
        <v>2024</v>
      </c>
      <c r="B833">
        <v>551</v>
      </c>
      <c r="C833" s="53">
        <v>45486</v>
      </c>
      <c r="D833" t="s">
        <v>4235</v>
      </c>
      <c r="E833">
        <v>832</v>
      </c>
    </row>
    <row r="834" spans="1:5" x14ac:dyDescent="0.35">
      <c r="A834">
        <v>2024</v>
      </c>
      <c r="B834">
        <v>552</v>
      </c>
      <c r="C834" s="53">
        <v>45486</v>
      </c>
      <c r="D834" t="s">
        <v>4235</v>
      </c>
      <c r="E834">
        <v>833</v>
      </c>
    </row>
    <row r="835" spans="1:5" x14ac:dyDescent="0.35">
      <c r="A835">
        <v>2024</v>
      </c>
      <c r="B835">
        <v>553</v>
      </c>
      <c r="C835" s="53">
        <v>45492</v>
      </c>
      <c r="D835" t="s">
        <v>4235</v>
      </c>
      <c r="E835">
        <v>834</v>
      </c>
    </row>
    <row r="836" spans="1:5" x14ac:dyDescent="0.35">
      <c r="A836">
        <v>2024</v>
      </c>
      <c r="B836">
        <v>554</v>
      </c>
      <c r="C836" s="53">
        <v>45492</v>
      </c>
      <c r="D836" t="s">
        <v>4235</v>
      </c>
      <c r="E836">
        <v>835</v>
      </c>
    </row>
    <row r="837" spans="1:5" x14ac:dyDescent="0.35">
      <c r="A837">
        <v>2024</v>
      </c>
      <c r="B837">
        <v>555</v>
      </c>
      <c r="C837" s="53">
        <v>45492</v>
      </c>
      <c r="D837" t="s">
        <v>4235</v>
      </c>
      <c r="E837">
        <v>836</v>
      </c>
    </row>
    <row r="838" spans="1:5" x14ac:dyDescent="0.35">
      <c r="A838">
        <v>2024</v>
      </c>
      <c r="B838">
        <v>556</v>
      </c>
      <c r="C838" s="53">
        <v>45492</v>
      </c>
      <c r="D838" t="s">
        <v>4235</v>
      </c>
      <c r="E838">
        <v>837</v>
      </c>
    </row>
    <row r="839" spans="1:5" x14ac:dyDescent="0.35">
      <c r="A839">
        <v>2024</v>
      </c>
      <c r="B839">
        <v>557</v>
      </c>
      <c r="C839" s="53">
        <v>45492</v>
      </c>
      <c r="D839" t="s">
        <v>4235</v>
      </c>
      <c r="E839">
        <v>838</v>
      </c>
    </row>
    <row r="840" spans="1:5" x14ac:dyDescent="0.35">
      <c r="A840">
        <v>2024</v>
      </c>
      <c r="B840">
        <v>558</v>
      </c>
      <c r="C840" s="53">
        <v>45496</v>
      </c>
      <c r="D840" t="s">
        <v>4235</v>
      </c>
      <c r="E840">
        <v>839</v>
      </c>
    </row>
    <row r="841" spans="1:5" x14ac:dyDescent="0.35">
      <c r="A841">
        <v>2024</v>
      </c>
      <c r="B841">
        <v>559</v>
      </c>
      <c r="C841" s="53">
        <v>45496</v>
      </c>
      <c r="D841" t="s">
        <v>4235</v>
      </c>
      <c r="E841">
        <v>840</v>
      </c>
    </row>
    <row r="842" spans="1:5" x14ac:dyDescent="0.35">
      <c r="A842">
        <v>2024</v>
      </c>
      <c r="B842">
        <v>560</v>
      </c>
      <c r="C842" s="53">
        <v>45496</v>
      </c>
      <c r="D842" t="s">
        <v>4235</v>
      </c>
      <c r="E842">
        <v>841</v>
      </c>
    </row>
    <row r="843" spans="1:5" x14ac:dyDescent="0.35">
      <c r="A843">
        <v>2024</v>
      </c>
      <c r="B843">
        <v>561</v>
      </c>
      <c r="C843" s="53">
        <v>45496</v>
      </c>
      <c r="D843" t="s">
        <v>4235</v>
      </c>
      <c r="E843">
        <v>842</v>
      </c>
    </row>
    <row r="844" spans="1:5" x14ac:dyDescent="0.35">
      <c r="A844">
        <v>2024</v>
      </c>
      <c r="B844">
        <v>562</v>
      </c>
      <c r="C844" s="53">
        <v>45496</v>
      </c>
      <c r="D844" t="s">
        <v>4235</v>
      </c>
      <c r="E844">
        <v>843</v>
      </c>
    </row>
    <row r="845" spans="1:5" x14ac:dyDescent="0.35">
      <c r="A845">
        <v>2024</v>
      </c>
      <c r="B845">
        <v>563</v>
      </c>
      <c r="C845" s="53">
        <v>45496</v>
      </c>
      <c r="D845" t="s">
        <v>4235</v>
      </c>
      <c r="E845">
        <v>844</v>
      </c>
    </row>
    <row r="846" spans="1:5" x14ac:dyDescent="0.35">
      <c r="A846">
        <v>2024</v>
      </c>
      <c r="B846">
        <v>564</v>
      </c>
      <c r="C846" s="53"/>
      <c r="E846">
        <v>845</v>
      </c>
    </row>
    <row r="847" spans="1:5" x14ac:dyDescent="0.35">
      <c r="A847">
        <v>2024</v>
      </c>
      <c r="B847">
        <v>565</v>
      </c>
      <c r="E847">
        <v>846</v>
      </c>
    </row>
    <row r="848" spans="1:5" x14ac:dyDescent="0.35">
      <c r="A848">
        <v>2024</v>
      </c>
      <c r="B848">
        <v>566</v>
      </c>
      <c r="E848">
        <v>847</v>
      </c>
    </row>
    <row r="849" spans="1:5" x14ac:dyDescent="0.35">
      <c r="A849">
        <v>2024</v>
      </c>
      <c r="B849">
        <v>567</v>
      </c>
      <c r="E849">
        <v>848</v>
      </c>
    </row>
    <row r="850" spans="1:5" x14ac:dyDescent="0.35">
      <c r="A850">
        <v>2024</v>
      </c>
      <c r="B850">
        <v>568</v>
      </c>
      <c r="E850">
        <v>849</v>
      </c>
    </row>
    <row r="851" spans="1:5" x14ac:dyDescent="0.35">
      <c r="A851">
        <v>2024</v>
      </c>
      <c r="B851">
        <v>569</v>
      </c>
      <c r="E851">
        <v>850</v>
      </c>
    </row>
    <row r="852" spans="1:5" x14ac:dyDescent="0.35">
      <c r="A852">
        <v>2024</v>
      </c>
      <c r="B852">
        <v>570</v>
      </c>
      <c r="E852">
        <v>851</v>
      </c>
    </row>
    <row r="853" spans="1:5" x14ac:dyDescent="0.35">
      <c r="A853">
        <v>2024</v>
      </c>
      <c r="B853">
        <v>571</v>
      </c>
      <c r="E853">
        <v>852</v>
      </c>
    </row>
    <row r="854" spans="1:5" x14ac:dyDescent="0.35">
      <c r="A854">
        <v>2024</v>
      </c>
      <c r="B854">
        <v>572</v>
      </c>
      <c r="E854">
        <v>853</v>
      </c>
    </row>
    <row r="855" spans="1:5" x14ac:dyDescent="0.35">
      <c r="A855">
        <v>2024</v>
      </c>
      <c r="B855">
        <v>573</v>
      </c>
      <c r="E855">
        <v>854</v>
      </c>
    </row>
    <row r="856" spans="1:5" x14ac:dyDescent="0.35">
      <c r="A856">
        <v>2024</v>
      </c>
      <c r="B856">
        <v>574</v>
      </c>
      <c r="E856">
        <v>855</v>
      </c>
    </row>
    <row r="857" spans="1:5" x14ac:dyDescent="0.35">
      <c r="A857">
        <v>2024</v>
      </c>
      <c r="B857">
        <v>575</v>
      </c>
      <c r="E857">
        <v>856</v>
      </c>
    </row>
    <row r="858" spans="1:5" x14ac:dyDescent="0.35">
      <c r="A858">
        <v>2024</v>
      </c>
      <c r="B858">
        <v>576</v>
      </c>
      <c r="E858">
        <v>857</v>
      </c>
    </row>
    <row r="859" spans="1:5" x14ac:dyDescent="0.35">
      <c r="A859">
        <v>2024</v>
      </c>
      <c r="B859">
        <v>577</v>
      </c>
      <c r="E859">
        <v>858</v>
      </c>
    </row>
    <row r="860" spans="1:5" x14ac:dyDescent="0.35">
      <c r="A860">
        <v>2024</v>
      </c>
      <c r="B860">
        <v>578</v>
      </c>
      <c r="E860">
        <v>859</v>
      </c>
    </row>
    <row r="861" spans="1:5" x14ac:dyDescent="0.35">
      <c r="A861">
        <v>2024</v>
      </c>
      <c r="B861">
        <v>579</v>
      </c>
      <c r="E861">
        <v>860</v>
      </c>
    </row>
    <row r="862" spans="1:5" x14ac:dyDescent="0.35">
      <c r="A862">
        <v>2024</v>
      </c>
      <c r="B862">
        <v>580</v>
      </c>
      <c r="E862">
        <v>861</v>
      </c>
    </row>
    <row r="863" spans="1:5" x14ac:dyDescent="0.35">
      <c r="A863">
        <v>2024</v>
      </c>
      <c r="B863">
        <v>581</v>
      </c>
      <c r="E863">
        <v>862</v>
      </c>
    </row>
    <row r="864" spans="1:5" x14ac:dyDescent="0.35">
      <c r="A864">
        <v>2024</v>
      </c>
      <c r="B864">
        <v>582</v>
      </c>
      <c r="E864">
        <v>863</v>
      </c>
    </row>
    <row r="865" spans="1:5" x14ac:dyDescent="0.35">
      <c r="A865">
        <v>2024</v>
      </c>
      <c r="B865">
        <v>583</v>
      </c>
      <c r="E865">
        <v>864</v>
      </c>
    </row>
    <row r="866" spans="1:5" x14ac:dyDescent="0.35">
      <c r="A866">
        <v>2024</v>
      </c>
      <c r="B866">
        <v>584</v>
      </c>
      <c r="E866">
        <v>865</v>
      </c>
    </row>
    <row r="867" spans="1:5" x14ac:dyDescent="0.35">
      <c r="A867">
        <v>2024</v>
      </c>
      <c r="B867">
        <v>585</v>
      </c>
      <c r="E867">
        <v>866</v>
      </c>
    </row>
    <row r="868" spans="1:5" x14ac:dyDescent="0.35">
      <c r="A868">
        <v>2024</v>
      </c>
      <c r="B868">
        <v>586</v>
      </c>
      <c r="E868">
        <v>867</v>
      </c>
    </row>
    <row r="869" spans="1:5" x14ac:dyDescent="0.35">
      <c r="A869">
        <v>2024</v>
      </c>
      <c r="B869">
        <v>587</v>
      </c>
      <c r="E869">
        <v>868</v>
      </c>
    </row>
    <row r="870" spans="1:5" x14ac:dyDescent="0.35">
      <c r="A870">
        <v>2024</v>
      </c>
      <c r="B870">
        <v>588</v>
      </c>
      <c r="E870">
        <v>869</v>
      </c>
    </row>
    <row r="871" spans="1:5" x14ac:dyDescent="0.35">
      <c r="A871">
        <v>2024</v>
      </c>
      <c r="B871">
        <v>589</v>
      </c>
      <c r="E871">
        <v>870</v>
      </c>
    </row>
    <row r="872" spans="1:5" x14ac:dyDescent="0.35">
      <c r="A872">
        <v>2024</v>
      </c>
      <c r="B872">
        <v>590</v>
      </c>
      <c r="E872">
        <v>871</v>
      </c>
    </row>
    <row r="873" spans="1:5" x14ac:dyDescent="0.35">
      <c r="A873">
        <v>2024</v>
      </c>
      <c r="B873">
        <v>591</v>
      </c>
      <c r="E873">
        <v>872</v>
      </c>
    </row>
    <row r="874" spans="1:5" x14ac:dyDescent="0.35">
      <c r="A874">
        <v>2024</v>
      </c>
      <c r="B874">
        <v>592</v>
      </c>
      <c r="E874">
        <v>873</v>
      </c>
    </row>
    <row r="875" spans="1:5" x14ac:dyDescent="0.35">
      <c r="A875">
        <v>2024</v>
      </c>
      <c r="B875">
        <v>593</v>
      </c>
      <c r="E875">
        <v>874</v>
      </c>
    </row>
    <row r="876" spans="1:5" x14ac:dyDescent="0.35">
      <c r="A876">
        <v>2024</v>
      </c>
      <c r="B876">
        <v>594</v>
      </c>
      <c r="E876">
        <v>875</v>
      </c>
    </row>
    <row r="877" spans="1:5" x14ac:dyDescent="0.35">
      <c r="A877">
        <v>2024</v>
      </c>
      <c r="B877">
        <v>595</v>
      </c>
      <c r="E877">
        <v>876</v>
      </c>
    </row>
    <row r="878" spans="1:5" x14ac:dyDescent="0.35">
      <c r="A878">
        <v>2024</v>
      </c>
      <c r="B878">
        <v>596</v>
      </c>
      <c r="E878">
        <v>877</v>
      </c>
    </row>
    <row r="879" spans="1:5" x14ac:dyDescent="0.35">
      <c r="A879">
        <v>2024</v>
      </c>
      <c r="B879">
        <v>597</v>
      </c>
      <c r="E879">
        <v>878</v>
      </c>
    </row>
    <row r="880" spans="1:5" x14ac:dyDescent="0.35">
      <c r="A880">
        <v>2024</v>
      </c>
      <c r="B880">
        <v>598</v>
      </c>
      <c r="E880">
        <v>879</v>
      </c>
    </row>
    <row r="881" spans="1:5" x14ac:dyDescent="0.35">
      <c r="A881">
        <v>2024</v>
      </c>
      <c r="B881">
        <v>599</v>
      </c>
      <c r="E881">
        <v>880</v>
      </c>
    </row>
    <row r="882" spans="1:5" x14ac:dyDescent="0.35">
      <c r="A882">
        <v>2024</v>
      </c>
      <c r="B882">
        <v>600</v>
      </c>
      <c r="E882">
        <v>881</v>
      </c>
    </row>
    <row r="883" spans="1:5" x14ac:dyDescent="0.35">
      <c r="A883">
        <v>2024</v>
      </c>
      <c r="B883">
        <v>601</v>
      </c>
      <c r="E883">
        <v>882</v>
      </c>
    </row>
    <row r="884" spans="1:5" x14ac:dyDescent="0.35">
      <c r="A884">
        <v>2024</v>
      </c>
      <c r="B884">
        <v>602</v>
      </c>
      <c r="E884">
        <v>883</v>
      </c>
    </row>
    <row r="885" spans="1:5" x14ac:dyDescent="0.35">
      <c r="A885">
        <v>2024</v>
      </c>
      <c r="B885">
        <v>603</v>
      </c>
      <c r="E885">
        <v>884</v>
      </c>
    </row>
    <row r="886" spans="1:5" x14ac:dyDescent="0.35">
      <c r="A886">
        <v>2024</v>
      </c>
      <c r="B886">
        <v>604</v>
      </c>
      <c r="E886">
        <v>885</v>
      </c>
    </row>
    <row r="887" spans="1:5" x14ac:dyDescent="0.35">
      <c r="A887">
        <v>2024</v>
      </c>
      <c r="B887">
        <v>605</v>
      </c>
      <c r="E887">
        <v>886</v>
      </c>
    </row>
    <row r="888" spans="1:5" x14ac:dyDescent="0.35">
      <c r="A888">
        <v>2024</v>
      </c>
      <c r="B888">
        <v>606</v>
      </c>
      <c r="E888">
        <v>887</v>
      </c>
    </row>
    <row r="889" spans="1:5" x14ac:dyDescent="0.35">
      <c r="A889">
        <v>2024</v>
      </c>
      <c r="B889">
        <v>607</v>
      </c>
      <c r="E889">
        <v>888</v>
      </c>
    </row>
    <row r="890" spans="1:5" x14ac:dyDescent="0.35">
      <c r="A890">
        <v>2024</v>
      </c>
      <c r="B890">
        <v>608</v>
      </c>
      <c r="E890">
        <v>889</v>
      </c>
    </row>
    <row r="891" spans="1:5" x14ac:dyDescent="0.35">
      <c r="A891">
        <v>2024</v>
      </c>
      <c r="B891">
        <v>609</v>
      </c>
      <c r="E891">
        <v>890</v>
      </c>
    </row>
    <row r="892" spans="1:5" x14ac:dyDescent="0.35">
      <c r="A892">
        <v>2024</v>
      </c>
      <c r="B892">
        <v>610</v>
      </c>
      <c r="E892">
        <v>891</v>
      </c>
    </row>
    <row r="893" spans="1:5" x14ac:dyDescent="0.35">
      <c r="A893">
        <v>2024</v>
      </c>
      <c r="B893">
        <v>611</v>
      </c>
      <c r="E893">
        <v>892</v>
      </c>
    </row>
    <row r="894" spans="1:5" x14ac:dyDescent="0.35">
      <c r="A894">
        <v>2024</v>
      </c>
      <c r="B894">
        <v>612</v>
      </c>
      <c r="E894">
        <v>893</v>
      </c>
    </row>
    <row r="895" spans="1:5" x14ac:dyDescent="0.35">
      <c r="A895">
        <v>2024</v>
      </c>
      <c r="B895">
        <v>613</v>
      </c>
      <c r="E895">
        <v>894</v>
      </c>
    </row>
    <row r="896" spans="1:5" x14ac:dyDescent="0.35">
      <c r="A896">
        <v>2024</v>
      </c>
      <c r="B896">
        <v>614</v>
      </c>
      <c r="E896">
        <v>895</v>
      </c>
    </row>
    <row r="897" spans="1:5" x14ac:dyDescent="0.35">
      <c r="A897">
        <v>2024</v>
      </c>
      <c r="B897">
        <v>615</v>
      </c>
      <c r="E897">
        <v>896</v>
      </c>
    </row>
    <row r="898" spans="1:5" x14ac:dyDescent="0.35">
      <c r="A898">
        <v>2024</v>
      </c>
      <c r="B898">
        <v>616</v>
      </c>
      <c r="E898">
        <v>897</v>
      </c>
    </row>
    <row r="899" spans="1:5" x14ac:dyDescent="0.35">
      <c r="A899">
        <v>2024</v>
      </c>
      <c r="B899">
        <v>617</v>
      </c>
      <c r="E899">
        <v>898</v>
      </c>
    </row>
    <row r="900" spans="1:5" x14ac:dyDescent="0.35">
      <c r="A900">
        <v>2024</v>
      </c>
      <c r="B900">
        <v>618</v>
      </c>
      <c r="E900">
        <v>899</v>
      </c>
    </row>
    <row r="901" spans="1:5" x14ac:dyDescent="0.35">
      <c r="A901">
        <v>2024</v>
      </c>
      <c r="B901">
        <v>619</v>
      </c>
      <c r="E901">
        <v>900</v>
      </c>
    </row>
    <row r="902" spans="1:5" x14ac:dyDescent="0.35">
      <c r="A902">
        <v>2024</v>
      </c>
      <c r="B902">
        <v>620</v>
      </c>
      <c r="E902">
        <v>901</v>
      </c>
    </row>
    <row r="903" spans="1:5" x14ac:dyDescent="0.35">
      <c r="A903">
        <v>2024</v>
      </c>
      <c r="B903">
        <v>621</v>
      </c>
      <c r="E903">
        <v>902</v>
      </c>
    </row>
    <row r="904" spans="1:5" x14ac:dyDescent="0.35">
      <c r="A904">
        <v>2024</v>
      </c>
      <c r="B904">
        <v>622</v>
      </c>
      <c r="E904">
        <v>903</v>
      </c>
    </row>
    <row r="905" spans="1:5" x14ac:dyDescent="0.35">
      <c r="A905">
        <v>2024</v>
      </c>
      <c r="B905">
        <v>623</v>
      </c>
      <c r="E905">
        <v>904</v>
      </c>
    </row>
    <row r="906" spans="1:5" x14ac:dyDescent="0.35">
      <c r="A906">
        <v>2024</v>
      </c>
      <c r="B906">
        <v>624</v>
      </c>
      <c r="E906">
        <v>905</v>
      </c>
    </row>
    <row r="907" spans="1:5" x14ac:dyDescent="0.35">
      <c r="A907">
        <v>2024</v>
      </c>
      <c r="B907">
        <v>625</v>
      </c>
      <c r="E907">
        <v>906</v>
      </c>
    </row>
    <row r="908" spans="1:5" x14ac:dyDescent="0.35">
      <c r="A908">
        <v>2024</v>
      </c>
      <c r="B908">
        <v>626</v>
      </c>
      <c r="E908">
        <v>907</v>
      </c>
    </row>
    <row r="909" spans="1:5" x14ac:dyDescent="0.35">
      <c r="A909">
        <v>2024</v>
      </c>
      <c r="B909">
        <v>627</v>
      </c>
      <c r="E909">
        <v>908</v>
      </c>
    </row>
    <row r="910" spans="1:5" x14ac:dyDescent="0.35">
      <c r="A910">
        <v>2024</v>
      </c>
      <c r="B910">
        <v>628</v>
      </c>
      <c r="E910">
        <v>909</v>
      </c>
    </row>
    <row r="911" spans="1:5" x14ac:dyDescent="0.35">
      <c r="A911">
        <v>2024</v>
      </c>
      <c r="B911">
        <v>629</v>
      </c>
      <c r="E911">
        <v>910</v>
      </c>
    </row>
    <row r="912" spans="1:5" x14ac:dyDescent="0.35">
      <c r="A912">
        <v>2024</v>
      </c>
      <c r="B912">
        <v>630</v>
      </c>
      <c r="E912">
        <v>911</v>
      </c>
    </row>
    <row r="913" spans="1:5" x14ac:dyDescent="0.35">
      <c r="A913">
        <v>2024</v>
      </c>
      <c r="B913">
        <v>631</v>
      </c>
      <c r="E913">
        <v>912</v>
      </c>
    </row>
    <row r="914" spans="1:5" x14ac:dyDescent="0.35">
      <c r="A914">
        <v>2024</v>
      </c>
      <c r="B914">
        <v>632</v>
      </c>
      <c r="E914">
        <v>913</v>
      </c>
    </row>
    <row r="915" spans="1:5" x14ac:dyDescent="0.35">
      <c r="A915">
        <v>2024</v>
      </c>
      <c r="B915">
        <v>633</v>
      </c>
      <c r="E915">
        <v>914</v>
      </c>
    </row>
    <row r="916" spans="1:5" x14ac:dyDescent="0.35">
      <c r="A916">
        <v>2024</v>
      </c>
      <c r="B916">
        <v>634</v>
      </c>
      <c r="E916">
        <v>915</v>
      </c>
    </row>
    <row r="917" spans="1:5" x14ac:dyDescent="0.35">
      <c r="A917">
        <v>2024</v>
      </c>
      <c r="B917">
        <v>635</v>
      </c>
      <c r="E917">
        <v>916</v>
      </c>
    </row>
    <row r="918" spans="1:5" x14ac:dyDescent="0.35">
      <c r="A918">
        <v>2024</v>
      </c>
      <c r="B918">
        <v>636</v>
      </c>
      <c r="E918">
        <v>917</v>
      </c>
    </row>
    <row r="919" spans="1:5" x14ac:dyDescent="0.35">
      <c r="A919">
        <v>2024</v>
      </c>
      <c r="B919">
        <v>637</v>
      </c>
      <c r="E919">
        <v>918</v>
      </c>
    </row>
    <row r="920" spans="1:5" x14ac:dyDescent="0.35">
      <c r="A920">
        <v>2024</v>
      </c>
      <c r="B920">
        <v>638</v>
      </c>
      <c r="E920">
        <v>919</v>
      </c>
    </row>
    <row r="921" spans="1:5" x14ac:dyDescent="0.35">
      <c r="A921">
        <v>2024</v>
      </c>
      <c r="B921">
        <v>639</v>
      </c>
      <c r="E921">
        <v>920</v>
      </c>
    </row>
    <row r="922" spans="1:5" x14ac:dyDescent="0.35">
      <c r="A922">
        <v>2024</v>
      </c>
      <c r="B922">
        <v>640</v>
      </c>
      <c r="E922">
        <v>921</v>
      </c>
    </row>
    <row r="923" spans="1:5" x14ac:dyDescent="0.35">
      <c r="A923">
        <v>2024</v>
      </c>
      <c r="B923">
        <v>641</v>
      </c>
      <c r="E923">
        <v>922</v>
      </c>
    </row>
    <row r="924" spans="1:5" x14ac:dyDescent="0.35">
      <c r="A924">
        <v>2024</v>
      </c>
      <c r="B924">
        <v>642</v>
      </c>
      <c r="E924">
        <v>923</v>
      </c>
    </row>
    <row r="925" spans="1:5" x14ac:dyDescent="0.35">
      <c r="A925">
        <v>2024</v>
      </c>
      <c r="B925">
        <v>643</v>
      </c>
      <c r="E925">
        <v>924</v>
      </c>
    </row>
    <row r="926" spans="1:5" x14ac:dyDescent="0.35">
      <c r="A926">
        <v>2024</v>
      </c>
      <c r="B926">
        <v>644</v>
      </c>
      <c r="E926">
        <v>925</v>
      </c>
    </row>
    <row r="927" spans="1:5" x14ac:dyDescent="0.35">
      <c r="A927">
        <v>2024</v>
      </c>
      <c r="B927">
        <v>645</v>
      </c>
      <c r="E927">
        <v>926</v>
      </c>
    </row>
    <row r="928" spans="1:5" x14ac:dyDescent="0.35">
      <c r="A928">
        <v>2024</v>
      </c>
      <c r="B928">
        <v>646</v>
      </c>
      <c r="E928">
        <v>927</v>
      </c>
    </row>
    <row r="929" spans="1:5" x14ac:dyDescent="0.35">
      <c r="A929">
        <v>2024</v>
      </c>
      <c r="B929">
        <v>647</v>
      </c>
      <c r="E929">
        <v>928</v>
      </c>
    </row>
    <row r="930" spans="1:5" x14ac:dyDescent="0.35">
      <c r="A930">
        <v>2024</v>
      </c>
      <c r="B930">
        <v>648</v>
      </c>
      <c r="E930">
        <v>929</v>
      </c>
    </row>
    <row r="931" spans="1:5" x14ac:dyDescent="0.35">
      <c r="A931">
        <v>2024</v>
      </c>
      <c r="B931">
        <v>649</v>
      </c>
      <c r="E931">
        <v>930</v>
      </c>
    </row>
    <row r="932" spans="1:5" x14ac:dyDescent="0.35">
      <c r="A932">
        <v>2024</v>
      </c>
      <c r="B932">
        <v>650</v>
      </c>
      <c r="E932">
        <v>931</v>
      </c>
    </row>
    <row r="933" spans="1:5" x14ac:dyDescent="0.35">
      <c r="A933">
        <v>2024</v>
      </c>
      <c r="B933">
        <v>651</v>
      </c>
      <c r="E933">
        <v>932</v>
      </c>
    </row>
    <row r="934" spans="1:5" x14ac:dyDescent="0.35">
      <c r="A934">
        <v>2024</v>
      </c>
      <c r="B934">
        <v>652</v>
      </c>
      <c r="E934">
        <v>933</v>
      </c>
    </row>
    <row r="935" spans="1:5" x14ac:dyDescent="0.35">
      <c r="A935">
        <v>2024</v>
      </c>
      <c r="B935">
        <v>653</v>
      </c>
      <c r="E935">
        <v>934</v>
      </c>
    </row>
    <row r="936" spans="1:5" x14ac:dyDescent="0.35">
      <c r="A936">
        <v>2024</v>
      </c>
      <c r="B936">
        <v>654</v>
      </c>
      <c r="E936">
        <v>935</v>
      </c>
    </row>
    <row r="937" spans="1:5" x14ac:dyDescent="0.35">
      <c r="A937">
        <v>2024</v>
      </c>
      <c r="B937">
        <v>655</v>
      </c>
      <c r="E937">
        <v>936</v>
      </c>
    </row>
    <row r="938" spans="1:5" x14ac:dyDescent="0.35">
      <c r="A938">
        <v>2024</v>
      </c>
      <c r="B938">
        <v>656</v>
      </c>
      <c r="E938">
        <v>937</v>
      </c>
    </row>
    <row r="939" spans="1:5" x14ac:dyDescent="0.35">
      <c r="A939">
        <v>2024</v>
      </c>
      <c r="B939">
        <v>657</v>
      </c>
      <c r="E939">
        <v>938</v>
      </c>
    </row>
    <row r="940" spans="1:5" x14ac:dyDescent="0.35">
      <c r="A940">
        <v>2024</v>
      </c>
      <c r="B940">
        <v>658</v>
      </c>
      <c r="E940">
        <v>939</v>
      </c>
    </row>
    <row r="941" spans="1:5" x14ac:dyDescent="0.35">
      <c r="A941">
        <v>2024</v>
      </c>
      <c r="B941">
        <v>659</v>
      </c>
      <c r="E941">
        <v>940</v>
      </c>
    </row>
    <row r="942" spans="1:5" x14ac:dyDescent="0.35">
      <c r="A942">
        <v>2024</v>
      </c>
      <c r="B942">
        <v>660</v>
      </c>
      <c r="E942">
        <v>941</v>
      </c>
    </row>
    <row r="943" spans="1:5" x14ac:dyDescent="0.35">
      <c r="A943">
        <v>2024</v>
      </c>
      <c r="B943">
        <v>661</v>
      </c>
      <c r="E943">
        <v>942</v>
      </c>
    </row>
    <row r="944" spans="1:5" x14ac:dyDescent="0.35">
      <c r="A944">
        <v>2024</v>
      </c>
      <c r="B944">
        <v>662</v>
      </c>
      <c r="E944">
        <v>943</v>
      </c>
    </row>
    <row r="945" spans="1:5" x14ac:dyDescent="0.35">
      <c r="A945">
        <v>2024</v>
      </c>
      <c r="B945">
        <v>663</v>
      </c>
      <c r="E945">
        <v>944</v>
      </c>
    </row>
    <row r="946" spans="1:5" x14ac:dyDescent="0.35">
      <c r="A946">
        <v>2024</v>
      </c>
      <c r="B946">
        <v>664</v>
      </c>
      <c r="E946">
        <v>945</v>
      </c>
    </row>
    <row r="947" spans="1:5" x14ac:dyDescent="0.35">
      <c r="A947">
        <v>2024</v>
      </c>
      <c r="B947">
        <v>665</v>
      </c>
      <c r="E947">
        <v>946</v>
      </c>
    </row>
    <row r="948" spans="1:5" x14ac:dyDescent="0.35">
      <c r="A948">
        <v>2024</v>
      </c>
      <c r="B948">
        <v>666</v>
      </c>
      <c r="E948">
        <v>947</v>
      </c>
    </row>
    <row r="949" spans="1:5" x14ac:dyDescent="0.35">
      <c r="A949">
        <v>2024</v>
      </c>
      <c r="B949">
        <v>667</v>
      </c>
      <c r="E949">
        <v>948</v>
      </c>
    </row>
    <row r="950" spans="1:5" x14ac:dyDescent="0.35">
      <c r="A950">
        <v>2024</v>
      </c>
      <c r="B950">
        <v>668</v>
      </c>
      <c r="E950">
        <v>949</v>
      </c>
    </row>
    <row r="951" spans="1:5" x14ac:dyDescent="0.35">
      <c r="A951">
        <v>2024</v>
      </c>
      <c r="B951">
        <v>669</v>
      </c>
      <c r="E951">
        <v>950</v>
      </c>
    </row>
    <row r="952" spans="1:5" x14ac:dyDescent="0.35">
      <c r="A952">
        <v>2024</v>
      </c>
      <c r="B952">
        <v>670</v>
      </c>
      <c r="E952">
        <v>951</v>
      </c>
    </row>
    <row r="953" spans="1:5" x14ac:dyDescent="0.35">
      <c r="A953">
        <v>2024</v>
      </c>
      <c r="B953">
        <v>671</v>
      </c>
      <c r="E953">
        <v>952</v>
      </c>
    </row>
    <row r="954" spans="1:5" x14ac:dyDescent="0.35">
      <c r="A954">
        <v>2024</v>
      </c>
      <c r="B954">
        <v>672</v>
      </c>
      <c r="E954">
        <v>953</v>
      </c>
    </row>
    <row r="955" spans="1:5" x14ac:dyDescent="0.35">
      <c r="A955">
        <v>2024</v>
      </c>
      <c r="B955">
        <v>673</v>
      </c>
      <c r="E955">
        <v>954</v>
      </c>
    </row>
    <row r="956" spans="1:5" x14ac:dyDescent="0.35">
      <c r="A956">
        <v>2024</v>
      </c>
      <c r="B956">
        <v>674</v>
      </c>
      <c r="E956">
        <v>955</v>
      </c>
    </row>
    <row r="957" spans="1:5" x14ac:dyDescent="0.35">
      <c r="A957">
        <v>2024</v>
      </c>
      <c r="B957">
        <v>675</v>
      </c>
      <c r="E957">
        <v>956</v>
      </c>
    </row>
    <row r="958" spans="1:5" x14ac:dyDescent="0.35">
      <c r="A958">
        <v>2024</v>
      </c>
      <c r="B958">
        <v>676</v>
      </c>
      <c r="E958">
        <v>957</v>
      </c>
    </row>
    <row r="959" spans="1:5" x14ac:dyDescent="0.35">
      <c r="A959">
        <v>2024</v>
      </c>
      <c r="B959">
        <v>677</v>
      </c>
      <c r="E959">
        <v>958</v>
      </c>
    </row>
    <row r="960" spans="1:5" x14ac:dyDescent="0.35">
      <c r="A960">
        <v>2024</v>
      </c>
      <c r="B960">
        <v>678</v>
      </c>
      <c r="E960">
        <v>959</v>
      </c>
    </row>
    <row r="961" spans="1:5" x14ac:dyDescent="0.35">
      <c r="A961">
        <v>2024</v>
      </c>
      <c r="B961">
        <v>679</v>
      </c>
      <c r="E961">
        <v>960</v>
      </c>
    </row>
    <row r="962" spans="1:5" x14ac:dyDescent="0.35">
      <c r="A962">
        <v>2024</v>
      </c>
      <c r="B962">
        <v>680</v>
      </c>
      <c r="E962">
        <v>961</v>
      </c>
    </row>
    <row r="963" spans="1:5" x14ac:dyDescent="0.35">
      <c r="A963">
        <v>2024</v>
      </c>
      <c r="B963">
        <v>681</v>
      </c>
      <c r="E963">
        <v>962</v>
      </c>
    </row>
    <row r="964" spans="1:5" x14ac:dyDescent="0.35">
      <c r="A964">
        <v>2024</v>
      </c>
      <c r="B964">
        <v>682</v>
      </c>
      <c r="E964">
        <v>963</v>
      </c>
    </row>
    <row r="965" spans="1:5" x14ac:dyDescent="0.35">
      <c r="A965">
        <v>2024</v>
      </c>
      <c r="B965">
        <v>683</v>
      </c>
      <c r="E965">
        <v>964</v>
      </c>
    </row>
    <row r="966" spans="1:5" x14ac:dyDescent="0.35">
      <c r="A966">
        <v>2024</v>
      </c>
      <c r="B966">
        <v>684</v>
      </c>
      <c r="E966">
        <v>965</v>
      </c>
    </row>
    <row r="967" spans="1:5" x14ac:dyDescent="0.35">
      <c r="A967">
        <v>2024</v>
      </c>
      <c r="B967">
        <v>685</v>
      </c>
      <c r="E967">
        <v>966</v>
      </c>
    </row>
    <row r="968" spans="1:5" x14ac:dyDescent="0.35">
      <c r="A968">
        <v>2024</v>
      </c>
      <c r="B968">
        <v>686</v>
      </c>
      <c r="E968">
        <v>967</v>
      </c>
    </row>
    <row r="969" spans="1:5" x14ac:dyDescent="0.35">
      <c r="A969">
        <v>2024</v>
      </c>
      <c r="B969">
        <v>687</v>
      </c>
      <c r="E969">
        <v>968</v>
      </c>
    </row>
    <row r="970" spans="1:5" x14ac:dyDescent="0.35">
      <c r="A970">
        <v>2024</v>
      </c>
      <c r="B970">
        <v>688</v>
      </c>
      <c r="E970">
        <v>969</v>
      </c>
    </row>
    <row r="971" spans="1:5" x14ac:dyDescent="0.35">
      <c r="A971">
        <v>2024</v>
      </c>
      <c r="B971">
        <v>689</v>
      </c>
      <c r="E971">
        <v>970</v>
      </c>
    </row>
    <row r="972" spans="1:5" x14ac:dyDescent="0.35">
      <c r="A972">
        <v>2024</v>
      </c>
      <c r="B972">
        <v>690</v>
      </c>
      <c r="E972">
        <v>971</v>
      </c>
    </row>
    <row r="973" spans="1:5" x14ac:dyDescent="0.35">
      <c r="A973">
        <v>2024</v>
      </c>
      <c r="B973">
        <v>691</v>
      </c>
      <c r="E973">
        <v>972</v>
      </c>
    </row>
    <row r="974" spans="1:5" x14ac:dyDescent="0.35">
      <c r="A974">
        <v>2024</v>
      </c>
      <c r="B974">
        <v>692</v>
      </c>
      <c r="E974">
        <v>973</v>
      </c>
    </row>
    <row r="975" spans="1:5" x14ac:dyDescent="0.35">
      <c r="A975">
        <v>2024</v>
      </c>
      <c r="B975">
        <v>693</v>
      </c>
      <c r="E975">
        <v>974</v>
      </c>
    </row>
    <row r="976" spans="1:5" x14ac:dyDescent="0.35">
      <c r="A976">
        <v>2024</v>
      </c>
      <c r="B976">
        <v>694</v>
      </c>
      <c r="E976">
        <v>975</v>
      </c>
    </row>
    <row r="977" spans="1:5" x14ac:dyDescent="0.35">
      <c r="A977">
        <v>2024</v>
      </c>
      <c r="B977">
        <v>695</v>
      </c>
      <c r="E977">
        <v>976</v>
      </c>
    </row>
    <row r="978" spans="1:5" x14ac:dyDescent="0.35">
      <c r="A978">
        <v>2024</v>
      </c>
      <c r="B978">
        <v>696</v>
      </c>
      <c r="E978">
        <v>977</v>
      </c>
    </row>
    <row r="979" spans="1:5" x14ac:dyDescent="0.35">
      <c r="A979">
        <v>2024</v>
      </c>
      <c r="B979">
        <v>697</v>
      </c>
      <c r="E979">
        <v>978</v>
      </c>
    </row>
    <row r="980" spans="1:5" x14ac:dyDescent="0.35">
      <c r="A980">
        <v>2024</v>
      </c>
      <c r="B980">
        <v>698</v>
      </c>
      <c r="E980">
        <v>979</v>
      </c>
    </row>
    <row r="981" spans="1:5" x14ac:dyDescent="0.35">
      <c r="A981">
        <v>2024</v>
      </c>
      <c r="B981">
        <v>699</v>
      </c>
      <c r="E981">
        <v>980</v>
      </c>
    </row>
    <row r="982" spans="1:5" x14ac:dyDescent="0.35">
      <c r="A982">
        <v>2024</v>
      </c>
      <c r="B982">
        <v>700</v>
      </c>
      <c r="E982">
        <v>981</v>
      </c>
    </row>
    <row r="983" spans="1:5" x14ac:dyDescent="0.35">
      <c r="A983">
        <v>2024</v>
      </c>
      <c r="B983">
        <v>701</v>
      </c>
      <c r="E983">
        <v>982</v>
      </c>
    </row>
    <row r="984" spans="1:5" x14ac:dyDescent="0.35">
      <c r="A984">
        <v>2024</v>
      </c>
      <c r="B984">
        <v>702</v>
      </c>
      <c r="E984">
        <v>983</v>
      </c>
    </row>
    <row r="985" spans="1:5" x14ac:dyDescent="0.35">
      <c r="A985">
        <v>2024</v>
      </c>
      <c r="B985">
        <v>703</v>
      </c>
      <c r="E985">
        <v>984</v>
      </c>
    </row>
    <row r="986" spans="1:5" x14ac:dyDescent="0.35">
      <c r="A986">
        <v>2024</v>
      </c>
      <c r="B986">
        <v>704</v>
      </c>
      <c r="E986">
        <v>985</v>
      </c>
    </row>
    <row r="987" spans="1:5" x14ac:dyDescent="0.35">
      <c r="A987">
        <v>2024</v>
      </c>
      <c r="B987">
        <v>705</v>
      </c>
      <c r="E987">
        <v>986</v>
      </c>
    </row>
    <row r="988" spans="1:5" x14ac:dyDescent="0.35">
      <c r="A988">
        <v>2024</v>
      </c>
      <c r="B988">
        <v>706</v>
      </c>
      <c r="E988">
        <v>987</v>
      </c>
    </row>
    <row r="989" spans="1:5" x14ac:dyDescent="0.35">
      <c r="A989">
        <v>2024</v>
      </c>
      <c r="B989">
        <v>707</v>
      </c>
      <c r="E989">
        <v>988</v>
      </c>
    </row>
    <row r="990" spans="1:5" x14ac:dyDescent="0.35">
      <c r="A990">
        <v>2024</v>
      </c>
      <c r="B990">
        <v>708</v>
      </c>
      <c r="E990">
        <v>989</v>
      </c>
    </row>
    <row r="991" spans="1:5" x14ac:dyDescent="0.35">
      <c r="A991">
        <v>2024</v>
      </c>
      <c r="B991">
        <v>709</v>
      </c>
      <c r="E991">
        <v>990</v>
      </c>
    </row>
    <row r="992" spans="1:5" x14ac:dyDescent="0.35">
      <c r="A992">
        <v>2024</v>
      </c>
      <c r="B992">
        <v>710</v>
      </c>
      <c r="E992">
        <v>991</v>
      </c>
    </row>
    <row r="993" spans="1:5" x14ac:dyDescent="0.35">
      <c r="A993">
        <v>2024</v>
      </c>
      <c r="B993">
        <v>711</v>
      </c>
      <c r="E993">
        <v>992</v>
      </c>
    </row>
    <row r="994" spans="1:5" x14ac:dyDescent="0.35">
      <c r="A994">
        <v>2024</v>
      </c>
      <c r="B994">
        <v>712</v>
      </c>
      <c r="E994">
        <v>993</v>
      </c>
    </row>
    <row r="995" spans="1:5" x14ac:dyDescent="0.35">
      <c r="A995">
        <v>2024</v>
      </c>
      <c r="B995">
        <v>713</v>
      </c>
      <c r="E995">
        <v>994</v>
      </c>
    </row>
    <row r="996" spans="1:5" x14ac:dyDescent="0.35">
      <c r="A996">
        <v>2024</v>
      </c>
      <c r="B996">
        <v>714</v>
      </c>
      <c r="E996">
        <v>995</v>
      </c>
    </row>
    <row r="997" spans="1:5" x14ac:dyDescent="0.35">
      <c r="A997">
        <v>2024</v>
      </c>
      <c r="B997">
        <v>715</v>
      </c>
      <c r="E997">
        <v>996</v>
      </c>
    </row>
    <row r="998" spans="1:5" x14ac:dyDescent="0.35">
      <c r="A998">
        <v>2024</v>
      </c>
      <c r="B998">
        <v>716</v>
      </c>
      <c r="E998">
        <v>997</v>
      </c>
    </row>
    <row r="999" spans="1:5" x14ac:dyDescent="0.35">
      <c r="A999">
        <v>2024</v>
      </c>
      <c r="B999">
        <v>717</v>
      </c>
      <c r="E999">
        <v>998</v>
      </c>
    </row>
    <row r="1000" spans="1:5" x14ac:dyDescent="0.35">
      <c r="A1000">
        <v>2024</v>
      </c>
      <c r="B1000">
        <v>718</v>
      </c>
      <c r="E1000">
        <v>999</v>
      </c>
    </row>
    <row r="1001" spans="1:5" x14ac:dyDescent="0.35">
      <c r="A1001">
        <v>2024</v>
      </c>
      <c r="B1001">
        <v>719</v>
      </c>
      <c r="E1001">
        <v>1000</v>
      </c>
    </row>
    <row r="1002" spans="1:5" x14ac:dyDescent="0.35">
      <c r="A1002">
        <v>2024</v>
      </c>
      <c r="B1002">
        <v>720</v>
      </c>
      <c r="E1002">
        <v>1001</v>
      </c>
    </row>
    <row r="1003" spans="1:5" x14ac:dyDescent="0.35">
      <c r="A1003">
        <v>2024</v>
      </c>
      <c r="B1003">
        <v>721</v>
      </c>
      <c r="E1003">
        <v>1002</v>
      </c>
    </row>
    <row r="1004" spans="1:5" x14ac:dyDescent="0.35">
      <c r="A1004">
        <v>2024</v>
      </c>
      <c r="B1004">
        <v>722</v>
      </c>
      <c r="E1004">
        <v>1003</v>
      </c>
    </row>
    <row r="1005" spans="1:5" x14ac:dyDescent="0.35">
      <c r="A1005">
        <v>2024</v>
      </c>
      <c r="B1005">
        <v>723</v>
      </c>
      <c r="E1005">
        <v>1004</v>
      </c>
    </row>
    <row r="1006" spans="1:5" x14ac:dyDescent="0.35">
      <c r="A1006">
        <v>2024</v>
      </c>
      <c r="B1006">
        <v>724</v>
      </c>
      <c r="E1006">
        <v>1005</v>
      </c>
    </row>
    <row r="1007" spans="1:5" x14ac:dyDescent="0.35">
      <c r="A1007">
        <v>2024</v>
      </c>
      <c r="B1007">
        <v>725</v>
      </c>
      <c r="E1007">
        <v>1006</v>
      </c>
    </row>
    <row r="1008" spans="1:5" x14ac:dyDescent="0.35">
      <c r="A1008">
        <v>2024</v>
      </c>
      <c r="B1008">
        <v>726</v>
      </c>
      <c r="E1008">
        <v>1007</v>
      </c>
    </row>
    <row r="1009" spans="1:5" x14ac:dyDescent="0.35">
      <c r="A1009">
        <v>2024</v>
      </c>
      <c r="B1009">
        <v>727</v>
      </c>
      <c r="E1009">
        <v>1008</v>
      </c>
    </row>
    <row r="1010" spans="1:5" x14ac:dyDescent="0.35">
      <c r="A1010">
        <v>2024</v>
      </c>
      <c r="B1010">
        <v>728</v>
      </c>
      <c r="E1010">
        <v>1009</v>
      </c>
    </row>
    <row r="1011" spans="1:5" x14ac:dyDescent="0.35">
      <c r="A1011">
        <v>2024</v>
      </c>
      <c r="B1011">
        <v>729</v>
      </c>
      <c r="E1011">
        <v>1010</v>
      </c>
    </row>
    <row r="1012" spans="1:5" x14ac:dyDescent="0.35">
      <c r="A1012">
        <v>2024</v>
      </c>
      <c r="B1012">
        <v>730</v>
      </c>
      <c r="E1012">
        <v>1011</v>
      </c>
    </row>
    <row r="1013" spans="1:5" x14ac:dyDescent="0.35">
      <c r="A1013">
        <v>2024</v>
      </c>
      <c r="B1013">
        <v>731</v>
      </c>
      <c r="E1013">
        <v>1012</v>
      </c>
    </row>
    <row r="1014" spans="1:5" x14ac:dyDescent="0.35">
      <c r="A1014">
        <v>2024</v>
      </c>
      <c r="B1014">
        <v>732</v>
      </c>
      <c r="E1014">
        <v>1013</v>
      </c>
    </row>
    <row r="1015" spans="1:5" x14ac:dyDescent="0.35">
      <c r="A1015">
        <v>2024</v>
      </c>
      <c r="B1015">
        <v>733</v>
      </c>
      <c r="E1015">
        <v>1014</v>
      </c>
    </row>
    <row r="1016" spans="1:5" x14ac:dyDescent="0.35">
      <c r="A1016">
        <v>2024</v>
      </c>
      <c r="B1016">
        <v>734</v>
      </c>
      <c r="E1016">
        <v>1015</v>
      </c>
    </row>
    <row r="1017" spans="1:5" x14ac:dyDescent="0.35">
      <c r="A1017">
        <v>2024</v>
      </c>
      <c r="B1017">
        <v>735</v>
      </c>
      <c r="E1017">
        <v>1016</v>
      </c>
    </row>
    <row r="1018" spans="1:5" x14ac:dyDescent="0.35">
      <c r="A1018">
        <v>2024</v>
      </c>
      <c r="B1018">
        <v>736</v>
      </c>
      <c r="E1018">
        <v>1017</v>
      </c>
    </row>
    <row r="1019" spans="1:5" x14ac:dyDescent="0.35">
      <c r="A1019">
        <v>2024</v>
      </c>
      <c r="B1019">
        <v>737</v>
      </c>
      <c r="E1019">
        <v>1018</v>
      </c>
    </row>
    <row r="1020" spans="1:5" x14ac:dyDescent="0.35">
      <c r="A1020">
        <v>2024</v>
      </c>
      <c r="B1020">
        <v>738</v>
      </c>
      <c r="E1020">
        <v>1019</v>
      </c>
    </row>
    <row r="1021" spans="1:5" x14ac:dyDescent="0.35">
      <c r="A1021">
        <v>2024</v>
      </c>
      <c r="B1021">
        <v>739</v>
      </c>
      <c r="E1021">
        <v>1020</v>
      </c>
    </row>
    <row r="1022" spans="1:5" x14ac:dyDescent="0.35">
      <c r="A1022">
        <v>2024</v>
      </c>
      <c r="B1022">
        <v>740</v>
      </c>
      <c r="E1022">
        <v>1021</v>
      </c>
    </row>
    <row r="1023" spans="1:5" x14ac:dyDescent="0.35">
      <c r="A1023">
        <v>2024</v>
      </c>
      <c r="B1023">
        <v>741</v>
      </c>
      <c r="E1023">
        <v>1022</v>
      </c>
    </row>
    <row r="1024" spans="1:5" x14ac:dyDescent="0.35">
      <c r="A1024">
        <v>2024</v>
      </c>
      <c r="B1024">
        <v>742</v>
      </c>
      <c r="E1024">
        <v>1023</v>
      </c>
    </row>
    <row r="1025" spans="1:5" x14ac:dyDescent="0.35">
      <c r="A1025">
        <v>2024</v>
      </c>
      <c r="B1025">
        <v>743</v>
      </c>
      <c r="E1025">
        <v>1024</v>
      </c>
    </row>
    <row r="1026" spans="1:5" x14ac:dyDescent="0.35">
      <c r="A1026">
        <v>2024</v>
      </c>
      <c r="B1026">
        <v>744</v>
      </c>
      <c r="E1026">
        <v>1025</v>
      </c>
    </row>
    <row r="1027" spans="1:5" x14ac:dyDescent="0.35">
      <c r="A1027">
        <v>2024</v>
      </c>
      <c r="B1027">
        <v>745</v>
      </c>
      <c r="E1027">
        <v>1026</v>
      </c>
    </row>
    <row r="1028" spans="1:5" x14ac:dyDescent="0.35">
      <c r="A1028">
        <v>2024</v>
      </c>
      <c r="B1028">
        <v>746</v>
      </c>
      <c r="E1028">
        <v>1027</v>
      </c>
    </row>
  </sheetData>
  <autoFilter ref="A1:E1" xr:uid="{00000000-0009-0000-0000-000012000000}"/>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912"/>
  <sheetViews>
    <sheetView tabSelected="1" zoomScale="85" zoomScaleNormal="85" workbookViewId="0">
      <pane ySplit="1" topLeftCell="A2" activePane="bottomLeft" state="frozen"/>
      <selection pane="bottomLeft"/>
    </sheetView>
  </sheetViews>
  <sheetFormatPr defaultColWidth="255.54296875" defaultRowHeight="14.5" x14ac:dyDescent="0.35"/>
  <cols>
    <col min="1" max="1" width="21.1796875" style="281" bestFit="1" customWidth="1"/>
    <col min="2" max="2" width="17.453125" style="371" hidden="1" customWidth="1"/>
    <col min="3" max="3" width="47.81640625" style="281" bestFit="1" customWidth="1"/>
    <col min="4" max="4" width="60.7265625" style="281" bestFit="1" customWidth="1"/>
    <col min="5" max="5" width="26.453125" style="281" hidden="1" customWidth="1"/>
    <col min="6" max="6" width="25" style="291" bestFit="1" customWidth="1"/>
    <col min="7" max="7" width="29.26953125" style="292" hidden="1" customWidth="1"/>
    <col min="8" max="8" width="20.26953125" style="282" customWidth="1"/>
    <col min="9" max="10" width="38" style="478" hidden="1" customWidth="1"/>
    <col min="11" max="11" width="25.7265625" style="282" bestFit="1" customWidth="1"/>
    <col min="12" max="12" width="38" style="478" bestFit="1" customWidth="1"/>
    <col min="13" max="13" width="21.453125" style="281" hidden="1" customWidth="1"/>
    <col min="14" max="14" width="21.81640625" style="334" hidden="1" customWidth="1"/>
    <col min="15" max="15" width="38" style="478" hidden="1" customWidth="1"/>
    <col min="16" max="16" width="21.1796875" style="281" hidden="1" customWidth="1"/>
    <col min="17" max="17" width="23.7265625" style="281" hidden="1" customWidth="1"/>
    <col min="18" max="18" width="28.81640625" style="293" hidden="1" customWidth="1"/>
    <col min="19" max="19" width="29.54296875" style="281" hidden="1" customWidth="1"/>
    <col min="20" max="20" width="31.81640625" style="281" hidden="1" customWidth="1"/>
    <col min="21" max="21" width="48.453125" style="281" hidden="1" customWidth="1"/>
    <col min="22" max="22" width="255.7265625" style="281" bestFit="1" customWidth="1"/>
    <col min="23" max="23" width="88" style="281" bestFit="1" customWidth="1"/>
    <col min="24" max="41" width="255.54296875" style="281" customWidth="1"/>
    <col min="42" max="16384" width="255.54296875" style="281"/>
  </cols>
  <sheetData>
    <row r="1" spans="1:21" ht="31.5" customHeight="1" x14ac:dyDescent="0.35">
      <c r="A1" s="329" t="s">
        <v>98</v>
      </c>
      <c r="B1" s="333" t="s">
        <v>99</v>
      </c>
      <c r="C1" s="329" t="s">
        <v>100</v>
      </c>
      <c r="D1" s="329" t="s">
        <v>101</v>
      </c>
      <c r="E1" s="329" t="s">
        <v>102</v>
      </c>
      <c r="F1" s="329" t="s">
        <v>103</v>
      </c>
      <c r="G1" s="329" t="s">
        <v>104</v>
      </c>
      <c r="H1" s="329" t="s">
        <v>105</v>
      </c>
      <c r="I1" s="472" t="s">
        <v>106</v>
      </c>
      <c r="J1" s="472" t="s">
        <v>107</v>
      </c>
      <c r="K1" s="329" t="s">
        <v>108</v>
      </c>
      <c r="L1" s="472" t="s">
        <v>109</v>
      </c>
      <c r="M1" s="330" t="s">
        <v>110</v>
      </c>
      <c r="N1" s="329" t="s">
        <v>111</v>
      </c>
      <c r="O1" s="472" t="s">
        <v>112</v>
      </c>
      <c r="P1" s="333" t="s">
        <v>113</v>
      </c>
      <c r="Q1" s="329" t="s">
        <v>114</v>
      </c>
      <c r="R1" s="329" t="s">
        <v>115</v>
      </c>
      <c r="S1" s="329" t="s">
        <v>116</v>
      </c>
      <c r="T1" s="329" t="s">
        <v>117</v>
      </c>
      <c r="U1" s="329" t="s">
        <v>118</v>
      </c>
    </row>
    <row r="2" spans="1:21" x14ac:dyDescent="0.35">
      <c r="A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2025.00001.02.01.03.05</v>
      </c>
      <c r="B2" s="372">
        <v>1</v>
      </c>
      <c r="C2" s="338" t="s">
        <v>130</v>
      </c>
      <c r="D2" s="338" t="s">
        <v>330</v>
      </c>
      <c r="E2" s="338" t="s">
        <v>331</v>
      </c>
      <c r="F2" s="338" t="s">
        <v>121</v>
      </c>
      <c r="G2" s="338" t="s">
        <v>162</v>
      </c>
      <c r="H2" s="338" t="s">
        <v>254</v>
      </c>
      <c r="I2" s="473">
        <v>45673</v>
      </c>
      <c r="J2" s="473">
        <v>45673</v>
      </c>
      <c r="K2" s="338" t="s">
        <v>124</v>
      </c>
      <c r="L2" s="473">
        <v>45672</v>
      </c>
      <c r="M2" s="339">
        <v>4687972</v>
      </c>
      <c r="N2" s="338" t="s">
        <v>332</v>
      </c>
      <c r="O2" s="474">
        <v>45687</v>
      </c>
      <c r="P2" s="342">
        <v>2025</v>
      </c>
      <c r="Q2" s="15">
        <v>1213</v>
      </c>
      <c r="R2" s="338">
        <v>4486078</v>
      </c>
      <c r="S2" s="339">
        <v>4687973</v>
      </c>
      <c r="T2" s="338" t="s">
        <v>342</v>
      </c>
      <c r="U2" s="339">
        <v>4687972</v>
      </c>
    </row>
    <row r="3" spans="1:21" x14ac:dyDescent="0.35">
      <c r="A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2025.00002.02.01.03.05</v>
      </c>
      <c r="B3" s="372">
        <v>2</v>
      </c>
      <c r="C3" s="338" t="s">
        <v>130</v>
      </c>
      <c r="D3" s="338" t="s">
        <v>330</v>
      </c>
      <c r="E3" s="338" t="s">
        <v>331</v>
      </c>
      <c r="F3" s="338" t="s">
        <v>121</v>
      </c>
      <c r="G3" s="338" t="s">
        <v>162</v>
      </c>
      <c r="H3" s="338" t="s">
        <v>254</v>
      </c>
      <c r="I3" s="473">
        <v>45675</v>
      </c>
      <c r="J3" s="473">
        <v>45675</v>
      </c>
      <c r="K3" s="338" t="s">
        <v>124</v>
      </c>
      <c r="L3" s="473">
        <v>45674</v>
      </c>
      <c r="M3" s="339">
        <v>4687974</v>
      </c>
      <c r="N3" s="338" t="s">
        <v>332</v>
      </c>
      <c r="O3" s="474">
        <v>45687</v>
      </c>
      <c r="P3" s="342">
        <v>2025</v>
      </c>
      <c r="Q3" s="15">
        <v>1215</v>
      </c>
      <c r="R3" s="338">
        <v>4486078</v>
      </c>
      <c r="S3" s="339">
        <v>4687975</v>
      </c>
      <c r="T3" s="338" t="s">
        <v>343</v>
      </c>
      <c r="U3" s="339">
        <v>4687974</v>
      </c>
    </row>
    <row r="4" spans="1:21" x14ac:dyDescent="0.35">
      <c r="A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2025.00003.02.01.02.05</v>
      </c>
      <c r="B4" s="372">
        <v>3</v>
      </c>
      <c r="C4" s="338" t="s">
        <v>130</v>
      </c>
      <c r="D4" s="338" t="s">
        <v>315</v>
      </c>
      <c r="E4" s="338" t="s">
        <v>316</v>
      </c>
      <c r="F4" s="338" t="s">
        <v>121</v>
      </c>
      <c r="G4" s="338" t="s">
        <v>169</v>
      </c>
      <c r="H4" s="338" t="s">
        <v>254</v>
      </c>
      <c r="I4" s="473">
        <v>45678</v>
      </c>
      <c r="J4" s="473">
        <v>45678</v>
      </c>
      <c r="K4" s="338" t="s">
        <v>124</v>
      </c>
      <c r="L4" s="473">
        <v>45674</v>
      </c>
      <c r="M4" s="339">
        <v>4687983</v>
      </c>
      <c r="N4" s="338" t="s">
        <v>323</v>
      </c>
      <c r="O4" s="474">
        <v>45687</v>
      </c>
      <c r="P4" s="342">
        <v>2025</v>
      </c>
      <c r="Q4" s="15">
        <v>1221</v>
      </c>
      <c r="R4" s="338">
        <v>4486078</v>
      </c>
      <c r="S4" s="339">
        <v>4687984</v>
      </c>
      <c r="T4" s="338" t="s">
        <v>344</v>
      </c>
      <c r="U4" s="339">
        <v>4687983</v>
      </c>
    </row>
    <row r="5" spans="1:21" x14ac:dyDescent="0.35">
      <c r="A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2025.00004.02.01.03.05</v>
      </c>
      <c r="B5" s="372">
        <v>4</v>
      </c>
      <c r="C5" s="338" t="s">
        <v>130</v>
      </c>
      <c r="D5" s="338" t="s">
        <v>315</v>
      </c>
      <c r="E5" s="338" t="s">
        <v>316</v>
      </c>
      <c r="F5" s="338" t="s">
        <v>121</v>
      </c>
      <c r="G5" s="338" t="s">
        <v>162</v>
      </c>
      <c r="H5" s="338" t="s">
        <v>254</v>
      </c>
      <c r="I5" s="473">
        <v>45678</v>
      </c>
      <c r="J5" s="473">
        <v>45678</v>
      </c>
      <c r="K5" s="338" t="s">
        <v>124</v>
      </c>
      <c r="L5" s="473">
        <v>45674</v>
      </c>
      <c r="M5" s="339">
        <v>4687985</v>
      </c>
      <c r="N5" s="338" t="s">
        <v>323</v>
      </c>
      <c r="O5" s="474">
        <v>45687</v>
      </c>
      <c r="P5" s="342">
        <v>2025</v>
      </c>
      <c r="Q5" s="15">
        <v>1222</v>
      </c>
      <c r="R5" s="338">
        <v>4486078</v>
      </c>
      <c r="S5" s="339">
        <v>4687986</v>
      </c>
      <c r="T5" s="338" t="s">
        <v>345</v>
      </c>
      <c r="U5" s="339">
        <v>4687985</v>
      </c>
    </row>
    <row r="6" spans="1:21" x14ac:dyDescent="0.35">
      <c r="A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2025.00005.02.01.02.05</v>
      </c>
      <c r="B6" s="372">
        <v>5</v>
      </c>
      <c r="C6" s="338" t="s">
        <v>130</v>
      </c>
      <c r="D6" s="338" t="s">
        <v>236</v>
      </c>
      <c r="E6" s="338" t="s">
        <v>237</v>
      </c>
      <c r="F6" s="338" t="s">
        <v>121</v>
      </c>
      <c r="G6" s="338" t="s">
        <v>169</v>
      </c>
      <c r="H6" s="338" t="s">
        <v>254</v>
      </c>
      <c r="I6" s="473">
        <v>45661</v>
      </c>
      <c r="J6" s="473">
        <v>45661</v>
      </c>
      <c r="K6" s="338" t="s">
        <v>124</v>
      </c>
      <c r="L6" s="473">
        <v>45663</v>
      </c>
      <c r="M6" s="339">
        <v>4641740</v>
      </c>
      <c r="N6" s="338" t="s">
        <v>320</v>
      </c>
      <c r="O6" s="473">
        <v>45671</v>
      </c>
      <c r="P6" s="342">
        <v>2025</v>
      </c>
      <c r="Q6" s="15">
        <v>1227</v>
      </c>
      <c r="R6" s="338">
        <v>4486078</v>
      </c>
      <c r="S6" s="339">
        <v>4641741</v>
      </c>
      <c r="T6" s="338" t="s">
        <v>346</v>
      </c>
      <c r="U6" s="339">
        <v>4641740</v>
      </c>
    </row>
    <row r="7" spans="1:21" x14ac:dyDescent="0.35">
      <c r="A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2025.00006.02.01.03.05</v>
      </c>
      <c r="B7" s="372">
        <v>6</v>
      </c>
      <c r="C7" s="338" t="s">
        <v>130</v>
      </c>
      <c r="D7" s="338" t="s">
        <v>236</v>
      </c>
      <c r="E7" s="338" t="s">
        <v>237</v>
      </c>
      <c r="F7" s="338" t="s">
        <v>121</v>
      </c>
      <c r="G7" s="338" t="s">
        <v>162</v>
      </c>
      <c r="H7" s="338" t="s">
        <v>254</v>
      </c>
      <c r="I7" s="473">
        <v>45661</v>
      </c>
      <c r="J7" s="473">
        <v>45661</v>
      </c>
      <c r="K7" s="338" t="s">
        <v>124</v>
      </c>
      <c r="L7" s="473">
        <v>45663</v>
      </c>
      <c r="M7" s="339">
        <v>4641742</v>
      </c>
      <c r="N7" s="338" t="s">
        <v>320</v>
      </c>
      <c r="O7" s="473">
        <v>45671</v>
      </c>
      <c r="P7" s="342">
        <v>2025</v>
      </c>
      <c r="Q7" s="15">
        <v>1228</v>
      </c>
      <c r="R7" s="338">
        <v>4486078</v>
      </c>
      <c r="S7" s="339">
        <v>4641743</v>
      </c>
      <c r="T7" s="338" t="s">
        <v>347</v>
      </c>
      <c r="U7" s="339">
        <v>4641742</v>
      </c>
    </row>
    <row r="8" spans="1:21" x14ac:dyDescent="0.35">
      <c r="A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2025.00007.02.01.02.05</v>
      </c>
      <c r="B8" s="372">
        <v>7</v>
      </c>
      <c r="C8" s="338" t="s">
        <v>130</v>
      </c>
      <c r="D8" s="338" t="s">
        <v>236</v>
      </c>
      <c r="E8" s="338" t="s">
        <v>237</v>
      </c>
      <c r="F8" s="338" t="s">
        <v>121</v>
      </c>
      <c r="G8" s="338" t="s">
        <v>169</v>
      </c>
      <c r="H8" s="338" t="s">
        <v>254</v>
      </c>
      <c r="I8" s="473">
        <v>45662</v>
      </c>
      <c r="J8" s="473">
        <v>45662</v>
      </c>
      <c r="K8" s="338" t="s">
        <v>124</v>
      </c>
      <c r="L8" s="473">
        <v>45662</v>
      </c>
      <c r="M8" s="339">
        <v>4641744</v>
      </c>
      <c r="N8" s="338" t="s">
        <v>320</v>
      </c>
      <c r="O8" s="473">
        <v>45671</v>
      </c>
      <c r="P8" s="342">
        <v>2025</v>
      </c>
      <c r="Q8" s="15">
        <v>1229</v>
      </c>
      <c r="R8" s="338">
        <v>4486078</v>
      </c>
      <c r="S8" s="339">
        <v>4641746</v>
      </c>
      <c r="T8" s="338" t="s">
        <v>348</v>
      </c>
      <c r="U8" s="339">
        <v>4641744</v>
      </c>
    </row>
    <row r="9" spans="1:21" x14ac:dyDescent="0.35">
      <c r="A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2025.00008.02.01.03.05</v>
      </c>
      <c r="B9" s="372">
        <v>8</v>
      </c>
      <c r="C9" s="338" t="s">
        <v>130</v>
      </c>
      <c r="D9" s="338" t="s">
        <v>236</v>
      </c>
      <c r="E9" s="338" t="s">
        <v>237</v>
      </c>
      <c r="F9" s="338" t="s">
        <v>121</v>
      </c>
      <c r="G9" s="338" t="s">
        <v>162</v>
      </c>
      <c r="H9" s="338" t="s">
        <v>254</v>
      </c>
      <c r="I9" s="473">
        <v>45662</v>
      </c>
      <c r="J9" s="473">
        <v>45662</v>
      </c>
      <c r="K9" s="338" t="s">
        <v>124</v>
      </c>
      <c r="L9" s="473">
        <v>45663</v>
      </c>
      <c r="M9" s="339">
        <v>4641747</v>
      </c>
      <c r="N9" s="338" t="s">
        <v>320</v>
      </c>
      <c r="O9" s="473">
        <v>45671</v>
      </c>
      <c r="P9" s="342">
        <v>2025</v>
      </c>
      <c r="Q9" s="15">
        <v>1230</v>
      </c>
      <c r="R9" s="338">
        <v>4486078</v>
      </c>
      <c r="S9" s="339">
        <v>4641748</v>
      </c>
      <c r="T9" s="338" t="s">
        <v>349</v>
      </c>
      <c r="U9" s="339">
        <v>4641747</v>
      </c>
    </row>
    <row r="10" spans="1:21" x14ac:dyDescent="0.35">
      <c r="A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2025.00009.02.01.02.05</v>
      </c>
      <c r="B10" s="372">
        <v>9</v>
      </c>
      <c r="C10" s="338" t="s">
        <v>130</v>
      </c>
      <c r="D10" s="338" t="s">
        <v>236</v>
      </c>
      <c r="E10" s="338" t="s">
        <v>237</v>
      </c>
      <c r="F10" s="338" t="s">
        <v>121</v>
      </c>
      <c r="G10" s="338" t="s">
        <v>169</v>
      </c>
      <c r="H10" s="338" t="s">
        <v>254</v>
      </c>
      <c r="I10" s="473">
        <v>45663</v>
      </c>
      <c r="J10" s="473">
        <v>45663</v>
      </c>
      <c r="K10" s="338" t="s">
        <v>124</v>
      </c>
      <c r="L10" s="473">
        <v>45662</v>
      </c>
      <c r="M10" s="339">
        <v>4641749</v>
      </c>
      <c r="N10" s="338" t="s">
        <v>320</v>
      </c>
      <c r="O10" s="473">
        <v>45671</v>
      </c>
      <c r="P10" s="342">
        <v>2025</v>
      </c>
      <c r="Q10" s="15">
        <v>1231</v>
      </c>
      <c r="R10" s="338">
        <v>4486078</v>
      </c>
      <c r="S10" s="339">
        <v>4641750</v>
      </c>
      <c r="T10" s="338" t="s">
        <v>350</v>
      </c>
      <c r="U10" s="339">
        <v>4641749</v>
      </c>
    </row>
    <row r="11" spans="1:21" x14ac:dyDescent="0.35">
      <c r="A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2025.00010.02.01.03.05</v>
      </c>
      <c r="B11" s="372">
        <v>10</v>
      </c>
      <c r="C11" s="338" t="s">
        <v>130</v>
      </c>
      <c r="D11" s="338" t="s">
        <v>236</v>
      </c>
      <c r="E11" s="338" t="s">
        <v>237</v>
      </c>
      <c r="F11" s="338" t="s">
        <v>121</v>
      </c>
      <c r="G11" s="338" t="s">
        <v>162</v>
      </c>
      <c r="H11" s="338" t="s">
        <v>254</v>
      </c>
      <c r="I11" s="473">
        <v>45663</v>
      </c>
      <c r="J11" s="473">
        <v>45663</v>
      </c>
      <c r="K11" s="338" t="s">
        <v>124</v>
      </c>
      <c r="L11" s="473">
        <v>45662</v>
      </c>
      <c r="M11" s="339">
        <v>4641751</v>
      </c>
      <c r="N11" s="338" t="s">
        <v>320</v>
      </c>
      <c r="O11" s="473">
        <v>45671</v>
      </c>
      <c r="P11" s="342">
        <v>2025</v>
      </c>
      <c r="Q11" s="15">
        <v>1232</v>
      </c>
      <c r="R11" s="338">
        <v>4486078</v>
      </c>
      <c r="S11" s="339">
        <v>4641752</v>
      </c>
      <c r="T11" s="338" t="s">
        <v>351</v>
      </c>
      <c r="U11" s="339">
        <v>4641751</v>
      </c>
    </row>
    <row r="12" spans="1:21" x14ac:dyDescent="0.35">
      <c r="A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2025.00011.02.01.03.05</v>
      </c>
      <c r="B12" s="372">
        <v>11</v>
      </c>
      <c r="C12" s="338" t="s">
        <v>130</v>
      </c>
      <c r="D12" s="338" t="s">
        <v>236</v>
      </c>
      <c r="E12" s="338" t="s">
        <v>237</v>
      </c>
      <c r="F12" s="338" t="s">
        <v>121</v>
      </c>
      <c r="G12" s="338" t="s">
        <v>162</v>
      </c>
      <c r="H12" s="338" t="s">
        <v>254</v>
      </c>
      <c r="I12" s="473">
        <v>45664</v>
      </c>
      <c r="J12" s="473">
        <v>45664</v>
      </c>
      <c r="K12" s="338" t="s">
        <v>124</v>
      </c>
      <c r="L12" s="473">
        <v>45663</v>
      </c>
      <c r="M12" s="339">
        <v>4641753</v>
      </c>
      <c r="N12" s="338" t="s">
        <v>320</v>
      </c>
      <c r="O12" s="473">
        <v>45671</v>
      </c>
      <c r="P12" s="342">
        <v>2025</v>
      </c>
      <c r="Q12" s="15">
        <v>1235</v>
      </c>
      <c r="R12" s="338">
        <v>4486078</v>
      </c>
      <c r="S12" s="339">
        <v>4641754</v>
      </c>
      <c r="T12" s="338" t="s">
        <v>352</v>
      </c>
      <c r="U12" s="339">
        <v>4641753</v>
      </c>
    </row>
    <row r="13" spans="1:21" x14ac:dyDescent="0.35">
      <c r="A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2025.00012.02.01.02.05</v>
      </c>
      <c r="B13" s="372">
        <v>12</v>
      </c>
      <c r="C13" s="338" t="s">
        <v>130</v>
      </c>
      <c r="D13" s="338" t="s">
        <v>236</v>
      </c>
      <c r="E13" s="338" t="s">
        <v>237</v>
      </c>
      <c r="F13" s="338" t="s">
        <v>121</v>
      </c>
      <c r="G13" s="338" t="s">
        <v>169</v>
      </c>
      <c r="H13" s="338" t="s">
        <v>254</v>
      </c>
      <c r="I13" s="473">
        <v>45665</v>
      </c>
      <c r="J13" s="473">
        <v>45665</v>
      </c>
      <c r="K13" s="338" t="s">
        <v>124</v>
      </c>
      <c r="L13" s="473">
        <v>45664</v>
      </c>
      <c r="M13" s="339">
        <v>4641755</v>
      </c>
      <c r="N13" s="338" t="s">
        <v>320</v>
      </c>
      <c r="O13" s="473">
        <v>45671</v>
      </c>
      <c r="P13" s="342">
        <v>2025</v>
      </c>
      <c r="Q13" s="15">
        <v>1236</v>
      </c>
      <c r="R13" s="338">
        <v>4486078</v>
      </c>
      <c r="S13" s="339">
        <v>4641757</v>
      </c>
      <c r="T13" s="338" t="s">
        <v>353</v>
      </c>
      <c r="U13" s="339">
        <v>4641755</v>
      </c>
    </row>
    <row r="14" spans="1:21" x14ac:dyDescent="0.35">
      <c r="A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2025.00013.02.01.03.05</v>
      </c>
      <c r="B14" s="372">
        <v>13</v>
      </c>
      <c r="C14" s="338" t="s">
        <v>130</v>
      </c>
      <c r="D14" s="338" t="s">
        <v>236</v>
      </c>
      <c r="E14" s="338" t="s">
        <v>237</v>
      </c>
      <c r="F14" s="338" t="s">
        <v>121</v>
      </c>
      <c r="G14" s="338" t="s">
        <v>162</v>
      </c>
      <c r="H14" s="338" t="s">
        <v>254</v>
      </c>
      <c r="I14" s="473">
        <v>45665</v>
      </c>
      <c r="J14" s="473">
        <v>45665</v>
      </c>
      <c r="K14" s="338" t="s">
        <v>124</v>
      </c>
      <c r="L14" s="473">
        <v>45664</v>
      </c>
      <c r="M14" s="339">
        <v>4641759</v>
      </c>
      <c r="N14" s="338" t="s">
        <v>320</v>
      </c>
      <c r="O14" s="473">
        <v>45671</v>
      </c>
      <c r="P14" s="342">
        <v>2025</v>
      </c>
      <c r="Q14" s="15">
        <v>1237</v>
      </c>
      <c r="R14" s="338">
        <v>4486078</v>
      </c>
      <c r="S14" s="339">
        <v>4641761</v>
      </c>
      <c r="T14" s="338" t="s">
        <v>354</v>
      </c>
      <c r="U14" s="339">
        <v>4641759</v>
      </c>
    </row>
    <row r="15" spans="1:21" x14ac:dyDescent="0.35">
      <c r="A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2025.00014.02.01.02.05</v>
      </c>
      <c r="B15" s="372">
        <v>14</v>
      </c>
      <c r="C15" s="338" t="s">
        <v>130</v>
      </c>
      <c r="D15" s="338" t="s">
        <v>236</v>
      </c>
      <c r="E15" s="338" t="s">
        <v>237</v>
      </c>
      <c r="F15" s="338" t="s">
        <v>121</v>
      </c>
      <c r="G15" s="338" t="s">
        <v>169</v>
      </c>
      <c r="H15" s="338" t="s">
        <v>254</v>
      </c>
      <c r="I15" s="473">
        <v>45666</v>
      </c>
      <c r="J15" s="473">
        <v>45666</v>
      </c>
      <c r="K15" s="338" t="s">
        <v>124</v>
      </c>
      <c r="L15" s="473">
        <v>45665</v>
      </c>
      <c r="M15" s="339">
        <v>4641763</v>
      </c>
      <c r="N15" s="338" t="s">
        <v>320</v>
      </c>
      <c r="O15" s="473">
        <v>45671</v>
      </c>
      <c r="P15" s="342">
        <v>2025</v>
      </c>
      <c r="Q15" s="15">
        <v>1238</v>
      </c>
      <c r="R15" s="338">
        <v>4486078</v>
      </c>
      <c r="S15" s="339">
        <v>4641765</v>
      </c>
      <c r="T15" s="338" t="s">
        <v>355</v>
      </c>
      <c r="U15" s="339">
        <v>4641763</v>
      </c>
    </row>
    <row r="16" spans="1:21" x14ac:dyDescent="0.35">
      <c r="A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2025.00015.02.01.03.05</v>
      </c>
      <c r="B16" s="372">
        <v>15</v>
      </c>
      <c r="C16" s="338" t="s">
        <v>130</v>
      </c>
      <c r="D16" s="338" t="s">
        <v>318</v>
      </c>
      <c r="E16" s="338" t="s">
        <v>194</v>
      </c>
      <c r="F16" s="338" t="s">
        <v>121</v>
      </c>
      <c r="G16" s="338" t="s">
        <v>162</v>
      </c>
      <c r="H16" s="338" t="s">
        <v>254</v>
      </c>
      <c r="I16" s="473">
        <v>45671</v>
      </c>
      <c r="J16" s="473">
        <v>45671</v>
      </c>
      <c r="K16" s="338" t="s">
        <v>124</v>
      </c>
      <c r="L16" s="473">
        <v>45670</v>
      </c>
      <c r="M16" s="339">
        <v>4679895</v>
      </c>
      <c r="N16" s="339" t="s">
        <v>319</v>
      </c>
      <c r="O16" s="473">
        <v>45685</v>
      </c>
      <c r="P16" s="342">
        <v>2025</v>
      </c>
      <c r="Q16" s="15">
        <v>1239</v>
      </c>
      <c r="R16" s="338">
        <v>4486078</v>
      </c>
      <c r="S16" s="339">
        <v>4679896</v>
      </c>
      <c r="T16" s="338" t="s">
        <v>356</v>
      </c>
      <c r="U16" s="339">
        <v>4679895</v>
      </c>
    </row>
    <row r="17" spans="1:21" x14ac:dyDescent="0.35">
      <c r="A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2025.00016.02.01.03.05</v>
      </c>
      <c r="B17" s="372">
        <v>16</v>
      </c>
      <c r="C17" s="338" t="s">
        <v>130</v>
      </c>
      <c r="D17" s="338" t="s">
        <v>318</v>
      </c>
      <c r="E17" s="338" t="s">
        <v>194</v>
      </c>
      <c r="F17" s="338" t="s">
        <v>121</v>
      </c>
      <c r="G17" s="338" t="s">
        <v>162</v>
      </c>
      <c r="H17" s="338" t="s">
        <v>254</v>
      </c>
      <c r="I17" s="473">
        <v>45672</v>
      </c>
      <c r="J17" s="473">
        <v>45672</v>
      </c>
      <c r="K17" s="338" t="s">
        <v>124</v>
      </c>
      <c r="L17" s="473">
        <v>45670</v>
      </c>
      <c r="M17" s="339">
        <v>4679897</v>
      </c>
      <c r="N17" s="339" t="s">
        <v>319</v>
      </c>
      <c r="O17" s="473">
        <v>45685</v>
      </c>
      <c r="P17" s="342">
        <v>2025</v>
      </c>
      <c r="Q17" s="15">
        <v>1240</v>
      </c>
      <c r="R17" s="338">
        <v>4486078</v>
      </c>
      <c r="S17" s="339">
        <v>4679898</v>
      </c>
      <c r="T17" s="338" t="s">
        <v>357</v>
      </c>
      <c r="U17" s="339">
        <v>4679897</v>
      </c>
    </row>
    <row r="18" spans="1:21" x14ac:dyDescent="0.35">
      <c r="A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2025.00017.02.01.03.05</v>
      </c>
      <c r="B18" s="372">
        <v>17</v>
      </c>
      <c r="C18" s="338" t="s">
        <v>130</v>
      </c>
      <c r="D18" s="338" t="s">
        <v>318</v>
      </c>
      <c r="E18" s="338" t="s">
        <v>194</v>
      </c>
      <c r="F18" s="338" t="s">
        <v>121</v>
      </c>
      <c r="G18" s="338" t="s">
        <v>162</v>
      </c>
      <c r="H18" s="338" t="s">
        <v>254</v>
      </c>
      <c r="I18" s="473">
        <v>45673</v>
      </c>
      <c r="J18" s="473">
        <v>45673</v>
      </c>
      <c r="K18" s="338" t="s">
        <v>124</v>
      </c>
      <c r="L18" s="473">
        <v>45670</v>
      </c>
      <c r="M18" s="339">
        <v>4679899</v>
      </c>
      <c r="N18" s="339" t="s">
        <v>319</v>
      </c>
      <c r="O18" s="473">
        <v>45685</v>
      </c>
      <c r="P18" s="342">
        <v>2025</v>
      </c>
      <c r="Q18" s="15">
        <v>1241</v>
      </c>
      <c r="R18" s="338">
        <v>4486078</v>
      </c>
      <c r="S18" s="339">
        <v>4679900</v>
      </c>
      <c r="T18" s="338" t="s">
        <v>358</v>
      </c>
      <c r="U18" s="339">
        <v>4679899</v>
      </c>
    </row>
    <row r="19" spans="1:21" x14ac:dyDescent="0.35">
      <c r="A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2025.00018.02.01.03.05</v>
      </c>
      <c r="B19" s="372">
        <v>18</v>
      </c>
      <c r="C19" s="338" t="s">
        <v>130</v>
      </c>
      <c r="D19" s="338" t="s">
        <v>318</v>
      </c>
      <c r="E19" s="338" t="s">
        <v>194</v>
      </c>
      <c r="F19" s="338" t="s">
        <v>121</v>
      </c>
      <c r="G19" s="338" t="s">
        <v>162</v>
      </c>
      <c r="H19" s="338" t="s">
        <v>254</v>
      </c>
      <c r="I19" s="473">
        <v>45674</v>
      </c>
      <c r="J19" s="473">
        <v>45674</v>
      </c>
      <c r="K19" s="338" t="s">
        <v>124</v>
      </c>
      <c r="L19" s="473">
        <v>45670</v>
      </c>
      <c r="M19" s="339">
        <v>4679901</v>
      </c>
      <c r="N19" s="339" t="s">
        <v>319</v>
      </c>
      <c r="O19" s="473">
        <v>45685</v>
      </c>
      <c r="P19" s="342">
        <v>2025</v>
      </c>
      <c r="Q19" s="15">
        <v>1242</v>
      </c>
      <c r="R19" s="338">
        <v>4486078</v>
      </c>
      <c r="S19" s="339">
        <v>4679902</v>
      </c>
      <c r="T19" s="338" t="s">
        <v>359</v>
      </c>
      <c r="U19" s="339">
        <v>4679901</v>
      </c>
    </row>
    <row r="20" spans="1:21" x14ac:dyDescent="0.35">
      <c r="A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2025.00019.02.01.03.05</v>
      </c>
      <c r="B20" s="372">
        <v>19</v>
      </c>
      <c r="C20" s="338" t="s">
        <v>130</v>
      </c>
      <c r="D20" s="338" t="s">
        <v>318</v>
      </c>
      <c r="E20" s="338" t="s">
        <v>194</v>
      </c>
      <c r="F20" s="338" t="s">
        <v>121</v>
      </c>
      <c r="G20" s="338" t="s">
        <v>162</v>
      </c>
      <c r="H20" s="338" t="s">
        <v>254</v>
      </c>
      <c r="I20" s="473">
        <v>45675</v>
      </c>
      <c r="J20" s="473">
        <v>45675</v>
      </c>
      <c r="K20" s="338" t="s">
        <v>124</v>
      </c>
      <c r="L20" s="473">
        <v>45670</v>
      </c>
      <c r="M20" s="339">
        <v>4679903</v>
      </c>
      <c r="N20" s="339" t="s">
        <v>319</v>
      </c>
      <c r="O20" s="473">
        <v>45685</v>
      </c>
      <c r="P20" s="342">
        <v>2025</v>
      </c>
      <c r="Q20" s="15">
        <v>1243</v>
      </c>
      <c r="R20" s="338">
        <v>4486078</v>
      </c>
      <c r="S20" s="339">
        <v>4679904</v>
      </c>
      <c r="T20" s="338" t="s">
        <v>360</v>
      </c>
      <c r="U20" s="339">
        <v>4679903</v>
      </c>
    </row>
    <row r="21" spans="1:21" x14ac:dyDescent="0.35">
      <c r="A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2025.00020.02.01.03.05</v>
      </c>
      <c r="B21" s="372">
        <v>20</v>
      </c>
      <c r="C21" s="338" t="s">
        <v>130</v>
      </c>
      <c r="D21" s="338" t="s">
        <v>236</v>
      </c>
      <c r="E21" s="338" t="s">
        <v>237</v>
      </c>
      <c r="F21" s="338" t="s">
        <v>121</v>
      </c>
      <c r="G21" s="338" t="s">
        <v>162</v>
      </c>
      <c r="H21" s="338" t="s">
        <v>254</v>
      </c>
      <c r="I21" s="473">
        <v>45666</v>
      </c>
      <c r="J21" s="473">
        <v>45666</v>
      </c>
      <c r="K21" s="338" t="s">
        <v>124</v>
      </c>
      <c r="L21" s="473">
        <v>45665</v>
      </c>
      <c r="M21" s="339">
        <v>4641767</v>
      </c>
      <c r="N21" s="338" t="s">
        <v>320</v>
      </c>
      <c r="O21" s="473">
        <v>45671</v>
      </c>
      <c r="P21" s="342">
        <v>2025</v>
      </c>
      <c r="Q21" s="15">
        <v>1244</v>
      </c>
      <c r="R21" s="338">
        <v>4486078</v>
      </c>
      <c r="S21" s="339">
        <v>4641769</v>
      </c>
      <c r="T21" s="338" t="s">
        <v>361</v>
      </c>
      <c r="U21" s="339">
        <v>4641767</v>
      </c>
    </row>
    <row r="22" spans="1:21" x14ac:dyDescent="0.35">
      <c r="A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2025.00021.02.01.03.05</v>
      </c>
      <c r="B22" s="372">
        <v>21</v>
      </c>
      <c r="C22" s="338" t="s">
        <v>130</v>
      </c>
      <c r="D22" s="338" t="s">
        <v>236</v>
      </c>
      <c r="E22" s="338" t="s">
        <v>237</v>
      </c>
      <c r="F22" s="338" t="s">
        <v>121</v>
      </c>
      <c r="G22" s="338" t="s">
        <v>162</v>
      </c>
      <c r="H22" s="338" t="s">
        <v>254</v>
      </c>
      <c r="I22" s="473">
        <v>45667</v>
      </c>
      <c r="J22" s="473">
        <v>45667</v>
      </c>
      <c r="K22" s="338" t="s">
        <v>124</v>
      </c>
      <c r="L22" s="473">
        <v>45666</v>
      </c>
      <c r="M22" s="339">
        <v>4641770</v>
      </c>
      <c r="N22" s="338" t="s">
        <v>320</v>
      </c>
      <c r="O22" s="473">
        <v>45671</v>
      </c>
      <c r="P22" s="342">
        <v>2025</v>
      </c>
      <c r="Q22" s="15">
        <v>1245</v>
      </c>
      <c r="R22" s="338">
        <v>4486078</v>
      </c>
      <c r="S22" s="339">
        <v>4641771</v>
      </c>
      <c r="T22" s="338" t="s">
        <v>362</v>
      </c>
      <c r="U22" s="339">
        <v>4641770</v>
      </c>
    </row>
    <row r="23" spans="1:21" x14ac:dyDescent="0.35">
      <c r="A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2025.00022.02.01.03.05</v>
      </c>
      <c r="B23" s="372">
        <v>22</v>
      </c>
      <c r="C23" s="338" t="s">
        <v>130</v>
      </c>
      <c r="D23" s="338" t="s">
        <v>236</v>
      </c>
      <c r="E23" s="338" t="s">
        <v>237</v>
      </c>
      <c r="F23" s="338" t="s">
        <v>121</v>
      </c>
      <c r="G23" s="338" t="s">
        <v>162</v>
      </c>
      <c r="H23" s="338" t="s">
        <v>254</v>
      </c>
      <c r="I23" s="473">
        <v>45668</v>
      </c>
      <c r="J23" s="473">
        <v>45668</v>
      </c>
      <c r="K23" s="338" t="s">
        <v>124</v>
      </c>
      <c r="L23" s="473">
        <v>45667</v>
      </c>
      <c r="M23" s="339">
        <v>4641772</v>
      </c>
      <c r="N23" s="338" t="s">
        <v>320</v>
      </c>
      <c r="O23" s="473">
        <v>45671</v>
      </c>
      <c r="P23" s="342">
        <v>2025</v>
      </c>
      <c r="Q23" s="15">
        <v>1246</v>
      </c>
      <c r="R23" s="338">
        <v>4486078</v>
      </c>
      <c r="S23" s="339">
        <v>4641773</v>
      </c>
      <c r="T23" s="338" t="s">
        <v>363</v>
      </c>
      <c r="U23" s="339">
        <v>4641772</v>
      </c>
    </row>
    <row r="24" spans="1:21" x14ac:dyDescent="0.35">
      <c r="A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2025.00023.02.01.03.05</v>
      </c>
      <c r="B24" s="372">
        <v>23</v>
      </c>
      <c r="C24" s="338" t="s">
        <v>130</v>
      </c>
      <c r="D24" s="338" t="s">
        <v>236</v>
      </c>
      <c r="E24" s="338" t="s">
        <v>237</v>
      </c>
      <c r="F24" s="338" t="s">
        <v>121</v>
      </c>
      <c r="G24" s="338" t="s">
        <v>162</v>
      </c>
      <c r="H24" s="338" t="s">
        <v>254</v>
      </c>
      <c r="I24" s="473">
        <v>45669</v>
      </c>
      <c r="J24" s="473">
        <v>45669</v>
      </c>
      <c r="K24" s="338" t="s">
        <v>124</v>
      </c>
      <c r="L24" s="473">
        <v>45667</v>
      </c>
      <c r="M24" s="339">
        <v>4641774</v>
      </c>
      <c r="N24" s="338" t="s">
        <v>320</v>
      </c>
      <c r="O24" s="473">
        <v>45671</v>
      </c>
      <c r="P24" s="342">
        <v>2025</v>
      </c>
      <c r="Q24" s="15">
        <v>1247</v>
      </c>
      <c r="R24" s="338">
        <v>4486078</v>
      </c>
      <c r="S24" s="339">
        <v>4641775</v>
      </c>
      <c r="T24" s="338" t="s">
        <v>364</v>
      </c>
      <c r="U24" s="339">
        <v>4641774</v>
      </c>
    </row>
    <row r="25" spans="1:21" x14ac:dyDescent="0.35">
      <c r="A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2025.00024.02.01.03.05</v>
      </c>
      <c r="B25" s="372">
        <v>24</v>
      </c>
      <c r="C25" s="369" t="s">
        <v>130</v>
      </c>
      <c r="D25" s="338" t="s">
        <v>236</v>
      </c>
      <c r="E25" s="369" t="s">
        <v>237</v>
      </c>
      <c r="F25" s="369" t="s">
        <v>121</v>
      </c>
      <c r="G25" s="369" t="s">
        <v>162</v>
      </c>
      <c r="H25" s="369" t="s">
        <v>254</v>
      </c>
      <c r="I25" s="477">
        <v>45670</v>
      </c>
      <c r="J25" s="477">
        <v>45670</v>
      </c>
      <c r="K25" s="338" t="s">
        <v>124</v>
      </c>
      <c r="L25" s="477">
        <v>45667</v>
      </c>
      <c r="M25" s="370">
        <v>4641776</v>
      </c>
      <c r="N25" s="369" t="s">
        <v>320</v>
      </c>
      <c r="O25" s="477">
        <v>45671</v>
      </c>
      <c r="P25" s="342">
        <v>2025</v>
      </c>
      <c r="Q25" s="15">
        <v>1248</v>
      </c>
      <c r="R25" s="338">
        <v>4486078</v>
      </c>
      <c r="S25" s="370">
        <v>4641777</v>
      </c>
      <c r="T25" s="369" t="s">
        <v>365</v>
      </c>
      <c r="U25" s="370">
        <v>4641776</v>
      </c>
    </row>
    <row r="26" spans="1:21" x14ac:dyDescent="0.35">
      <c r="A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2025.00025.02.01.03.05</v>
      </c>
      <c r="B26" s="372">
        <v>25</v>
      </c>
      <c r="C26" s="338" t="s">
        <v>130</v>
      </c>
      <c r="D26" s="338" t="s">
        <v>236</v>
      </c>
      <c r="E26" s="338" t="s">
        <v>237</v>
      </c>
      <c r="F26" s="338" t="s">
        <v>121</v>
      </c>
      <c r="G26" s="338" t="s">
        <v>162</v>
      </c>
      <c r="H26" s="338" t="s">
        <v>254</v>
      </c>
      <c r="I26" s="473">
        <v>45672</v>
      </c>
      <c r="J26" s="473">
        <v>45672</v>
      </c>
      <c r="K26" s="338" t="s">
        <v>124</v>
      </c>
      <c r="L26" s="473">
        <v>45671</v>
      </c>
      <c r="M26" s="339">
        <v>4679787</v>
      </c>
      <c r="N26" s="339" t="s">
        <v>320</v>
      </c>
      <c r="O26" s="473">
        <v>45685</v>
      </c>
      <c r="P26" s="342">
        <v>2025</v>
      </c>
      <c r="Q26" s="15">
        <v>1251</v>
      </c>
      <c r="R26" s="338">
        <v>4486078</v>
      </c>
      <c r="S26" s="339">
        <v>4679788</v>
      </c>
      <c r="T26" s="338" t="s">
        <v>366</v>
      </c>
      <c r="U26" s="339">
        <v>4679787</v>
      </c>
    </row>
    <row r="27" spans="1:21" x14ac:dyDescent="0.35">
      <c r="A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2025.00026.02.01.03.05</v>
      </c>
      <c r="B27" s="372">
        <v>26</v>
      </c>
      <c r="C27" s="338" t="s">
        <v>130</v>
      </c>
      <c r="D27" s="338" t="s">
        <v>236</v>
      </c>
      <c r="E27" s="338" t="s">
        <v>237</v>
      </c>
      <c r="F27" s="338" t="s">
        <v>121</v>
      </c>
      <c r="G27" s="338" t="s">
        <v>162</v>
      </c>
      <c r="H27" s="338" t="s">
        <v>254</v>
      </c>
      <c r="I27" s="473">
        <v>45673</v>
      </c>
      <c r="J27" s="473">
        <v>45673</v>
      </c>
      <c r="K27" s="338" t="s">
        <v>124</v>
      </c>
      <c r="L27" s="473">
        <v>45672</v>
      </c>
      <c r="M27" s="339">
        <v>4679789</v>
      </c>
      <c r="N27" s="339" t="s">
        <v>320</v>
      </c>
      <c r="O27" s="473">
        <v>45685</v>
      </c>
      <c r="P27" s="342">
        <v>2025</v>
      </c>
      <c r="Q27" s="15">
        <v>1252</v>
      </c>
      <c r="R27" s="338">
        <v>4486078</v>
      </c>
      <c r="S27" s="339">
        <v>4679790</v>
      </c>
      <c r="T27" s="338" t="s">
        <v>367</v>
      </c>
      <c r="U27" s="339">
        <v>4679789</v>
      </c>
    </row>
    <row r="28" spans="1:21" x14ac:dyDescent="0.35">
      <c r="A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2025.00027.02.01.03.05</v>
      </c>
      <c r="B28" s="372">
        <v>27</v>
      </c>
      <c r="C28" s="338" t="s">
        <v>130</v>
      </c>
      <c r="D28" s="338" t="s">
        <v>318</v>
      </c>
      <c r="E28" s="338" t="s">
        <v>194</v>
      </c>
      <c r="F28" s="338" t="s">
        <v>121</v>
      </c>
      <c r="G28" s="338" t="s">
        <v>162</v>
      </c>
      <c r="H28" s="338" t="s">
        <v>254</v>
      </c>
      <c r="I28" s="473">
        <v>45681</v>
      </c>
      <c r="J28" s="473">
        <v>45681</v>
      </c>
      <c r="K28" s="338" t="s">
        <v>124</v>
      </c>
      <c r="L28" s="473">
        <v>45680</v>
      </c>
      <c r="M28" s="339">
        <v>4679905</v>
      </c>
      <c r="N28" s="339" t="s">
        <v>319</v>
      </c>
      <c r="O28" s="473">
        <v>45685</v>
      </c>
      <c r="P28" s="342">
        <v>2025</v>
      </c>
      <c r="Q28" s="15">
        <v>1253</v>
      </c>
      <c r="R28" s="338">
        <v>4486078</v>
      </c>
      <c r="S28" s="339">
        <v>4679907</v>
      </c>
      <c r="T28" s="338" t="s">
        <v>368</v>
      </c>
      <c r="U28" s="339">
        <v>4679905</v>
      </c>
    </row>
    <row r="29" spans="1:21" x14ac:dyDescent="0.35">
      <c r="A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2025.00028.02.01.03.05</v>
      </c>
      <c r="B29" s="372">
        <v>28</v>
      </c>
      <c r="C29" s="338" t="s">
        <v>130</v>
      </c>
      <c r="D29" s="338" t="s">
        <v>318</v>
      </c>
      <c r="E29" s="338" t="s">
        <v>194</v>
      </c>
      <c r="F29" s="338" t="s">
        <v>121</v>
      </c>
      <c r="G29" s="338" t="s">
        <v>162</v>
      </c>
      <c r="H29" s="338" t="s">
        <v>254</v>
      </c>
      <c r="I29" s="473">
        <v>45682</v>
      </c>
      <c r="J29" s="473">
        <v>45682</v>
      </c>
      <c r="K29" s="338" t="s">
        <v>124</v>
      </c>
      <c r="L29" s="473">
        <v>45680</v>
      </c>
      <c r="M29" s="339">
        <v>4679908</v>
      </c>
      <c r="N29" s="339" t="s">
        <v>319</v>
      </c>
      <c r="O29" s="473">
        <v>45685</v>
      </c>
      <c r="P29" s="342">
        <v>2025</v>
      </c>
      <c r="Q29" s="15">
        <v>1254</v>
      </c>
      <c r="R29" s="338">
        <v>4486078</v>
      </c>
      <c r="S29" s="339">
        <v>4679910</v>
      </c>
      <c r="T29" s="338" t="s">
        <v>369</v>
      </c>
      <c r="U29" s="339">
        <v>4679908</v>
      </c>
    </row>
    <row r="30" spans="1:21" x14ac:dyDescent="0.35">
      <c r="A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2025.00029.02.01.02.05</v>
      </c>
      <c r="B30" s="372">
        <v>29</v>
      </c>
      <c r="C30" s="338" t="s">
        <v>130</v>
      </c>
      <c r="D30" s="338" t="s">
        <v>318</v>
      </c>
      <c r="E30" s="338" t="s">
        <v>194</v>
      </c>
      <c r="F30" s="338" t="s">
        <v>121</v>
      </c>
      <c r="G30" s="338" t="s">
        <v>169</v>
      </c>
      <c r="H30" s="338" t="s">
        <v>254</v>
      </c>
      <c r="I30" s="473">
        <v>45684</v>
      </c>
      <c r="J30" s="473">
        <v>45684</v>
      </c>
      <c r="K30" s="338" t="s">
        <v>124</v>
      </c>
      <c r="L30" s="473">
        <v>45681</v>
      </c>
      <c r="M30" s="339">
        <v>4679911</v>
      </c>
      <c r="N30" s="339" t="s">
        <v>319</v>
      </c>
      <c r="O30" s="473">
        <v>45685</v>
      </c>
      <c r="P30" s="342">
        <v>2025</v>
      </c>
      <c r="Q30" s="15">
        <v>1257</v>
      </c>
      <c r="R30" s="338">
        <v>4486078</v>
      </c>
      <c r="S30" s="339">
        <v>4679913</v>
      </c>
      <c r="T30" s="338" t="s">
        <v>370</v>
      </c>
      <c r="U30" s="339">
        <v>4679911</v>
      </c>
    </row>
    <row r="31" spans="1:21" x14ac:dyDescent="0.35">
      <c r="A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2025.00030.02.01.02.05</v>
      </c>
      <c r="B31" s="372">
        <v>30</v>
      </c>
      <c r="C31" s="338" t="s">
        <v>130</v>
      </c>
      <c r="D31" s="338" t="s">
        <v>318</v>
      </c>
      <c r="E31" s="338" t="s">
        <v>194</v>
      </c>
      <c r="F31" s="338" t="s">
        <v>121</v>
      </c>
      <c r="G31" s="338" t="s">
        <v>169</v>
      </c>
      <c r="H31" s="338" t="s">
        <v>254</v>
      </c>
      <c r="I31" s="473">
        <v>45685</v>
      </c>
      <c r="J31" s="473">
        <v>45685</v>
      </c>
      <c r="K31" s="338" t="s">
        <v>124</v>
      </c>
      <c r="L31" s="473">
        <v>45684</v>
      </c>
      <c r="M31" s="339">
        <v>4679914</v>
      </c>
      <c r="N31" s="339" t="s">
        <v>319</v>
      </c>
      <c r="O31" s="473">
        <v>45685</v>
      </c>
      <c r="P31" s="342">
        <v>2025</v>
      </c>
      <c r="Q31" s="15">
        <v>1258</v>
      </c>
      <c r="R31" s="338">
        <v>4486078</v>
      </c>
      <c r="S31" s="339">
        <v>4679915</v>
      </c>
      <c r="T31" s="338" t="s">
        <v>371</v>
      </c>
      <c r="U31" s="339">
        <v>4679914</v>
      </c>
    </row>
    <row r="32" spans="1:21" x14ac:dyDescent="0.35">
      <c r="A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2025.00031.02.01.02.05</v>
      </c>
      <c r="B32" s="372">
        <v>31</v>
      </c>
      <c r="C32" s="338" t="s">
        <v>130</v>
      </c>
      <c r="D32" s="338" t="s">
        <v>318</v>
      </c>
      <c r="E32" s="338" t="s">
        <v>194</v>
      </c>
      <c r="F32" s="338" t="s">
        <v>121</v>
      </c>
      <c r="G32" s="338" t="s">
        <v>169</v>
      </c>
      <c r="H32" s="338" t="s">
        <v>254</v>
      </c>
      <c r="I32" s="473">
        <v>45686</v>
      </c>
      <c r="J32" s="473">
        <v>45686</v>
      </c>
      <c r="K32" s="338" t="s">
        <v>124</v>
      </c>
      <c r="L32" s="473">
        <v>45681</v>
      </c>
      <c r="M32" s="339">
        <v>4679916</v>
      </c>
      <c r="N32" s="339" t="s">
        <v>319</v>
      </c>
      <c r="O32" s="473">
        <v>45685</v>
      </c>
      <c r="P32" s="342">
        <v>2025</v>
      </c>
      <c r="Q32" s="15">
        <v>1262</v>
      </c>
      <c r="R32" s="338">
        <v>4486078</v>
      </c>
      <c r="S32" s="339">
        <v>4679917</v>
      </c>
      <c r="T32" s="338" t="s">
        <v>372</v>
      </c>
      <c r="U32" s="339">
        <v>4679916</v>
      </c>
    </row>
    <row r="33" spans="1:21" x14ac:dyDescent="0.35">
      <c r="A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2025.00032.02.01.02.05</v>
      </c>
      <c r="B33" s="372">
        <v>32</v>
      </c>
      <c r="C33" s="338" t="s">
        <v>130</v>
      </c>
      <c r="D33" s="338" t="s">
        <v>236</v>
      </c>
      <c r="E33" s="338" t="s">
        <v>237</v>
      </c>
      <c r="F33" s="338" t="s">
        <v>121</v>
      </c>
      <c r="G33" s="338" t="s">
        <v>169</v>
      </c>
      <c r="H33" s="338" t="s">
        <v>254</v>
      </c>
      <c r="I33" s="473">
        <v>45674</v>
      </c>
      <c r="J33" s="473">
        <v>45674</v>
      </c>
      <c r="K33" s="338" t="s">
        <v>124</v>
      </c>
      <c r="L33" s="473">
        <v>45673</v>
      </c>
      <c r="M33" s="339">
        <v>4679791</v>
      </c>
      <c r="N33" s="339" t="s">
        <v>320</v>
      </c>
      <c r="O33" s="473">
        <v>45685</v>
      </c>
      <c r="P33" s="342">
        <v>2025</v>
      </c>
      <c r="Q33" s="15">
        <v>1270</v>
      </c>
      <c r="R33" s="338">
        <v>4486078</v>
      </c>
      <c r="S33" s="339">
        <v>4679792</v>
      </c>
      <c r="T33" s="338" t="s">
        <v>373</v>
      </c>
      <c r="U33" s="339">
        <v>4679791</v>
      </c>
    </row>
    <row r="34" spans="1:21" x14ac:dyDescent="0.35">
      <c r="A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2025.00033.02.01.03.05</v>
      </c>
      <c r="B34" s="372">
        <v>33</v>
      </c>
      <c r="C34" s="338" t="s">
        <v>130</v>
      </c>
      <c r="D34" s="338" t="s">
        <v>236</v>
      </c>
      <c r="E34" s="338" t="s">
        <v>237</v>
      </c>
      <c r="F34" s="338" t="s">
        <v>121</v>
      </c>
      <c r="G34" s="338" t="s">
        <v>162</v>
      </c>
      <c r="H34" s="338" t="s">
        <v>254</v>
      </c>
      <c r="I34" s="473">
        <v>45674</v>
      </c>
      <c r="J34" s="473">
        <v>45674</v>
      </c>
      <c r="K34" s="338" t="s">
        <v>124</v>
      </c>
      <c r="L34" s="473">
        <v>45673</v>
      </c>
      <c r="M34" s="339">
        <v>4679793</v>
      </c>
      <c r="N34" s="339" t="s">
        <v>320</v>
      </c>
      <c r="O34" s="473">
        <v>45685</v>
      </c>
      <c r="P34" s="342">
        <v>2025</v>
      </c>
      <c r="Q34" s="15">
        <v>1271</v>
      </c>
      <c r="R34" s="338">
        <v>4486078</v>
      </c>
      <c r="S34" s="339">
        <v>4679794</v>
      </c>
      <c r="T34" s="338" t="s">
        <v>374</v>
      </c>
      <c r="U34" s="339">
        <v>4679793</v>
      </c>
    </row>
    <row r="35" spans="1:21" x14ac:dyDescent="0.35">
      <c r="A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2025.00034.02.01.02.05</v>
      </c>
      <c r="B35" s="372">
        <v>34</v>
      </c>
      <c r="C35" s="338" t="s">
        <v>130</v>
      </c>
      <c r="D35" s="338" t="s">
        <v>236</v>
      </c>
      <c r="E35" s="338" t="s">
        <v>237</v>
      </c>
      <c r="F35" s="338" t="s">
        <v>121</v>
      </c>
      <c r="G35" s="338" t="s">
        <v>169</v>
      </c>
      <c r="H35" s="338" t="s">
        <v>254</v>
      </c>
      <c r="I35" s="473">
        <v>45675</v>
      </c>
      <c r="J35" s="473">
        <v>45675</v>
      </c>
      <c r="K35" s="338" t="s">
        <v>124</v>
      </c>
      <c r="L35" s="473">
        <v>45674</v>
      </c>
      <c r="M35" s="339">
        <v>4679795</v>
      </c>
      <c r="N35" s="339" t="s">
        <v>320</v>
      </c>
      <c r="O35" s="473">
        <v>45685</v>
      </c>
      <c r="P35" s="342">
        <v>2025</v>
      </c>
      <c r="Q35" s="15">
        <v>1272</v>
      </c>
      <c r="R35" s="338">
        <v>4486078</v>
      </c>
      <c r="S35" s="339">
        <v>4679796</v>
      </c>
      <c r="T35" s="338" t="s">
        <v>375</v>
      </c>
      <c r="U35" s="339">
        <v>4679795</v>
      </c>
    </row>
    <row r="36" spans="1:21" x14ac:dyDescent="0.35">
      <c r="A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2025.00035.02.01.03.05</v>
      </c>
      <c r="B36" s="372">
        <v>35</v>
      </c>
      <c r="C36" s="338" t="s">
        <v>130</v>
      </c>
      <c r="D36" s="338" t="s">
        <v>236</v>
      </c>
      <c r="E36" s="338" t="s">
        <v>237</v>
      </c>
      <c r="F36" s="338" t="s">
        <v>121</v>
      </c>
      <c r="G36" s="338" t="s">
        <v>162</v>
      </c>
      <c r="H36" s="338" t="s">
        <v>254</v>
      </c>
      <c r="I36" s="473">
        <v>45675</v>
      </c>
      <c r="J36" s="473">
        <v>45675</v>
      </c>
      <c r="K36" s="338" t="s">
        <v>124</v>
      </c>
      <c r="L36" s="473">
        <v>45674</v>
      </c>
      <c r="M36" s="339">
        <v>4679797</v>
      </c>
      <c r="N36" s="339" t="s">
        <v>320</v>
      </c>
      <c r="O36" s="473">
        <v>45685</v>
      </c>
      <c r="P36" s="342">
        <v>2025</v>
      </c>
      <c r="Q36" s="15">
        <v>1273</v>
      </c>
      <c r="R36" s="338">
        <v>4486078</v>
      </c>
      <c r="S36" s="339">
        <v>4679798</v>
      </c>
      <c r="T36" s="338" t="s">
        <v>376</v>
      </c>
      <c r="U36" s="339">
        <v>4679797</v>
      </c>
    </row>
    <row r="37" spans="1:21" x14ac:dyDescent="0.35">
      <c r="A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2025.00036.02.01.02.05</v>
      </c>
      <c r="B37" s="372">
        <v>36</v>
      </c>
      <c r="C37" s="338" t="s">
        <v>130</v>
      </c>
      <c r="D37" s="338" t="s">
        <v>236</v>
      </c>
      <c r="E37" s="338" t="s">
        <v>237</v>
      </c>
      <c r="F37" s="338" t="s">
        <v>121</v>
      </c>
      <c r="G37" s="338" t="s">
        <v>169</v>
      </c>
      <c r="H37" s="338" t="s">
        <v>254</v>
      </c>
      <c r="I37" s="473">
        <v>45676</v>
      </c>
      <c r="J37" s="473">
        <v>45676</v>
      </c>
      <c r="K37" s="338" t="s">
        <v>124</v>
      </c>
      <c r="L37" s="473">
        <v>45674</v>
      </c>
      <c r="M37" s="339">
        <v>4679799</v>
      </c>
      <c r="N37" s="339" t="s">
        <v>320</v>
      </c>
      <c r="O37" s="473">
        <v>45685</v>
      </c>
      <c r="P37" s="342">
        <v>2025</v>
      </c>
      <c r="Q37" s="15">
        <v>1274</v>
      </c>
      <c r="R37" s="338">
        <v>4486078</v>
      </c>
      <c r="S37" s="339">
        <v>4679800</v>
      </c>
      <c r="T37" s="338" t="s">
        <v>377</v>
      </c>
      <c r="U37" s="339">
        <v>4679799</v>
      </c>
    </row>
    <row r="38" spans="1:21" x14ac:dyDescent="0.35">
      <c r="A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2025.00037.02.01.03.05</v>
      </c>
      <c r="B38" s="372">
        <v>37</v>
      </c>
      <c r="C38" s="338" t="s">
        <v>130</v>
      </c>
      <c r="D38" s="338" t="s">
        <v>236</v>
      </c>
      <c r="E38" s="338" t="s">
        <v>237</v>
      </c>
      <c r="F38" s="338" t="s">
        <v>121</v>
      </c>
      <c r="G38" s="338" t="s">
        <v>162</v>
      </c>
      <c r="H38" s="338" t="s">
        <v>254</v>
      </c>
      <c r="I38" s="473">
        <v>45676</v>
      </c>
      <c r="J38" s="473">
        <v>45676</v>
      </c>
      <c r="K38" s="338" t="s">
        <v>124</v>
      </c>
      <c r="L38" s="473">
        <v>45674</v>
      </c>
      <c r="M38" s="339">
        <v>4679801</v>
      </c>
      <c r="N38" s="339" t="s">
        <v>320</v>
      </c>
      <c r="O38" s="473">
        <v>45685</v>
      </c>
      <c r="P38" s="342">
        <v>2025</v>
      </c>
      <c r="Q38" s="15">
        <v>1275</v>
      </c>
      <c r="R38" s="338">
        <v>4486078</v>
      </c>
      <c r="S38" s="339">
        <v>4679802</v>
      </c>
      <c r="T38" s="338" t="s">
        <v>378</v>
      </c>
      <c r="U38" s="339">
        <v>4679801</v>
      </c>
    </row>
    <row r="39" spans="1:21" x14ac:dyDescent="0.35">
      <c r="A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2025.00038.02.01.02.05</v>
      </c>
      <c r="B39" s="372">
        <v>38</v>
      </c>
      <c r="C39" s="338" t="s">
        <v>130</v>
      </c>
      <c r="D39" s="338" t="s">
        <v>236</v>
      </c>
      <c r="E39" s="338" t="s">
        <v>237</v>
      </c>
      <c r="F39" s="338" t="s">
        <v>121</v>
      </c>
      <c r="G39" s="338" t="s">
        <v>169</v>
      </c>
      <c r="H39" s="338" t="s">
        <v>254</v>
      </c>
      <c r="I39" s="473">
        <v>45677</v>
      </c>
      <c r="J39" s="473">
        <v>45677</v>
      </c>
      <c r="K39" s="338" t="s">
        <v>124</v>
      </c>
      <c r="L39" s="473">
        <v>45674</v>
      </c>
      <c r="M39" s="339">
        <v>4679803</v>
      </c>
      <c r="N39" s="339" t="s">
        <v>320</v>
      </c>
      <c r="O39" s="473">
        <v>45685</v>
      </c>
      <c r="P39" s="342">
        <v>2025</v>
      </c>
      <c r="Q39" s="15">
        <v>1276</v>
      </c>
      <c r="R39" s="338">
        <v>4486078</v>
      </c>
      <c r="S39" s="339">
        <v>4679804</v>
      </c>
      <c r="T39" s="338" t="s">
        <v>379</v>
      </c>
      <c r="U39" s="339">
        <v>4679803</v>
      </c>
    </row>
    <row r="40" spans="1:21" x14ac:dyDescent="0.35">
      <c r="A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2025.00039.02.01.03.05</v>
      </c>
      <c r="B40" s="372">
        <v>39</v>
      </c>
      <c r="C40" s="338" t="s">
        <v>130</v>
      </c>
      <c r="D40" s="338" t="s">
        <v>236</v>
      </c>
      <c r="E40" s="338" t="s">
        <v>237</v>
      </c>
      <c r="F40" s="338" t="s">
        <v>121</v>
      </c>
      <c r="G40" s="338" t="s">
        <v>162</v>
      </c>
      <c r="H40" s="338" t="s">
        <v>254</v>
      </c>
      <c r="I40" s="473">
        <v>45677</v>
      </c>
      <c r="J40" s="473">
        <v>45677</v>
      </c>
      <c r="K40" s="338" t="s">
        <v>124</v>
      </c>
      <c r="L40" s="473">
        <v>45674</v>
      </c>
      <c r="M40" s="339">
        <v>4679805</v>
      </c>
      <c r="N40" s="339" t="s">
        <v>320</v>
      </c>
      <c r="O40" s="473">
        <v>45685</v>
      </c>
      <c r="P40" s="342">
        <v>2025</v>
      </c>
      <c r="Q40" s="15">
        <v>1278</v>
      </c>
      <c r="R40" s="338">
        <v>4486078</v>
      </c>
      <c r="S40" s="339">
        <v>4679806</v>
      </c>
      <c r="T40" s="338" t="s">
        <v>380</v>
      </c>
      <c r="U40" s="339">
        <v>4679805</v>
      </c>
    </row>
    <row r="41" spans="1:21" x14ac:dyDescent="0.35">
      <c r="A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2025.00040.02.01.02.05</v>
      </c>
      <c r="B41" s="372">
        <v>40</v>
      </c>
      <c r="C41" s="338" t="s">
        <v>130</v>
      </c>
      <c r="D41" s="338" t="s">
        <v>318</v>
      </c>
      <c r="E41" s="338" t="s">
        <v>194</v>
      </c>
      <c r="F41" s="338" t="s">
        <v>121</v>
      </c>
      <c r="G41" s="338" t="s">
        <v>169</v>
      </c>
      <c r="H41" s="338" t="s">
        <v>254</v>
      </c>
      <c r="I41" s="473">
        <v>45687</v>
      </c>
      <c r="J41" s="473">
        <v>45687</v>
      </c>
      <c r="K41" s="338" t="s">
        <v>124</v>
      </c>
      <c r="L41" s="473">
        <v>45681</v>
      </c>
      <c r="M41" s="339">
        <v>4679918</v>
      </c>
      <c r="N41" s="339" t="s">
        <v>319</v>
      </c>
      <c r="O41" s="473">
        <v>45685</v>
      </c>
      <c r="P41" s="342">
        <v>2025</v>
      </c>
      <c r="Q41" s="15">
        <v>1280</v>
      </c>
      <c r="R41" s="338">
        <v>4486078</v>
      </c>
      <c r="S41" s="339">
        <v>4679919</v>
      </c>
      <c r="T41" s="338" t="s">
        <v>381</v>
      </c>
      <c r="U41" s="339">
        <v>4679918</v>
      </c>
    </row>
    <row r="42" spans="1:21" x14ac:dyDescent="0.35">
      <c r="A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2025.00041.02.01.02.05</v>
      </c>
      <c r="B42" s="372">
        <v>41</v>
      </c>
      <c r="C42" s="338" t="s">
        <v>130</v>
      </c>
      <c r="D42" s="338" t="s">
        <v>236</v>
      </c>
      <c r="E42" s="338" t="s">
        <v>237</v>
      </c>
      <c r="F42" s="338" t="s">
        <v>121</v>
      </c>
      <c r="G42" s="338" t="s">
        <v>169</v>
      </c>
      <c r="H42" s="338" t="s">
        <v>254</v>
      </c>
      <c r="I42" s="473">
        <v>45678</v>
      </c>
      <c r="J42" s="473">
        <v>45678</v>
      </c>
      <c r="K42" s="338" t="s">
        <v>124</v>
      </c>
      <c r="L42" s="473">
        <v>45678</v>
      </c>
      <c r="M42" s="339">
        <v>4679807</v>
      </c>
      <c r="N42" s="339" t="s">
        <v>320</v>
      </c>
      <c r="O42" s="473">
        <v>45685</v>
      </c>
      <c r="P42" s="342">
        <v>2025</v>
      </c>
      <c r="Q42" s="15">
        <v>1283</v>
      </c>
      <c r="R42" s="338">
        <v>4486078</v>
      </c>
      <c r="S42" s="339">
        <v>4679808</v>
      </c>
      <c r="T42" s="338" t="s">
        <v>382</v>
      </c>
      <c r="U42" s="339">
        <v>4679807</v>
      </c>
    </row>
    <row r="43" spans="1:21" x14ac:dyDescent="0.35">
      <c r="A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2025.00042.02.01.02.05</v>
      </c>
      <c r="B43" s="372">
        <v>42</v>
      </c>
      <c r="C43" s="338" t="s">
        <v>130</v>
      </c>
      <c r="D43" s="338" t="s">
        <v>318</v>
      </c>
      <c r="E43" s="338" t="s">
        <v>194</v>
      </c>
      <c r="F43" s="338" t="s">
        <v>121</v>
      </c>
      <c r="G43" s="338" t="s">
        <v>169</v>
      </c>
      <c r="H43" s="338" t="s">
        <v>254</v>
      </c>
      <c r="I43" s="473">
        <v>45688</v>
      </c>
      <c r="J43" s="473">
        <v>45688</v>
      </c>
      <c r="K43" s="338" t="s">
        <v>124</v>
      </c>
      <c r="L43" s="473">
        <v>45681</v>
      </c>
      <c r="M43" s="339">
        <v>4679920</v>
      </c>
      <c r="N43" s="339" t="s">
        <v>319</v>
      </c>
      <c r="O43" s="473">
        <v>45685</v>
      </c>
      <c r="P43" s="342">
        <v>2025</v>
      </c>
      <c r="Q43" s="15">
        <v>1285</v>
      </c>
      <c r="R43" s="338">
        <v>4486078</v>
      </c>
      <c r="S43" s="339">
        <v>4679921</v>
      </c>
      <c r="T43" s="338" t="s">
        <v>383</v>
      </c>
      <c r="U43" s="339">
        <v>4679920</v>
      </c>
    </row>
    <row r="44" spans="1:21" x14ac:dyDescent="0.35">
      <c r="A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2025.00043.02.01.03.05</v>
      </c>
      <c r="B44" s="372">
        <v>43</v>
      </c>
      <c r="C44" s="338" t="s">
        <v>130</v>
      </c>
      <c r="D44" s="338" t="s">
        <v>236</v>
      </c>
      <c r="E44" s="338" t="s">
        <v>237</v>
      </c>
      <c r="F44" s="338" t="s">
        <v>121</v>
      </c>
      <c r="G44" s="338" t="s">
        <v>162</v>
      </c>
      <c r="H44" s="338" t="s">
        <v>254</v>
      </c>
      <c r="I44" s="473">
        <v>45678</v>
      </c>
      <c r="J44" s="473">
        <v>45678</v>
      </c>
      <c r="K44" s="338" t="s">
        <v>124</v>
      </c>
      <c r="L44" s="473">
        <v>45678</v>
      </c>
      <c r="M44" s="339">
        <v>4679809</v>
      </c>
      <c r="N44" s="339" t="s">
        <v>320</v>
      </c>
      <c r="O44" s="473">
        <v>45685</v>
      </c>
      <c r="P44" s="342">
        <v>2025</v>
      </c>
      <c r="Q44" s="15">
        <v>1301</v>
      </c>
      <c r="R44" s="338">
        <v>4486078</v>
      </c>
      <c r="S44" s="339">
        <v>4679810</v>
      </c>
      <c r="T44" s="338" t="s">
        <v>384</v>
      </c>
      <c r="U44" s="339">
        <v>4679809</v>
      </c>
    </row>
    <row r="45" spans="1:21" x14ac:dyDescent="0.35">
      <c r="A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2025.00044.02.01.02.05</v>
      </c>
      <c r="B45" s="372">
        <v>44</v>
      </c>
      <c r="C45" s="338" t="s">
        <v>130</v>
      </c>
      <c r="D45" s="338" t="s">
        <v>236</v>
      </c>
      <c r="E45" s="338" t="s">
        <v>237</v>
      </c>
      <c r="F45" s="338" t="s">
        <v>121</v>
      </c>
      <c r="G45" s="338" t="s">
        <v>169</v>
      </c>
      <c r="H45" s="338" t="s">
        <v>254</v>
      </c>
      <c r="I45" s="473">
        <v>45679</v>
      </c>
      <c r="J45" s="473">
        <v>45679</v>
      </c>
      <c r="K45" s="338" t="s">
        <v>124</v>
      </c>
      <c r="L45" s="473">
        <v>45678</v>
      </c>
      <c r="M45" s="339">
        <v>4679811</v>
      </c>
      <c r="N45" s="339" t="s">
        <v>320</v>
      </c>
      <c r="O45" s="473">
        <v>45685</v>
      </c>
      <c r="P45" s="342">
        <v>2025</v>
      </c>
      <c r="Q45" s="15">
        <v>1302</v>
      </c>
      <c r="R45" s="338">
        <v>4486078</v>
      </c>
      <c r="S45" s="339">
        <v>4679812</v>
      </c>
      <c r="T45" s="338" t="s">
        <v>385</v>
      </c>
      <c r="U45" s="339">
        <v>4679811</v>
      </c>
    </row>
    <row r="46" spans="1:21" x14ac:dyDescent="0.35">
      <c r="A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2025.00045.02.01.03.05</v>
      </c>
      <c r="B46" s="372">
        <v>45</v>
      </c>
      <c r="C46" s="338" t="s">
        <v>130</v>
      </c>
      <c r="D46" s="338" t="s">
        <v>236</v>
      </c>
      <c r="E46" s="338" t="s">
        <v>237</v>
      </c>
      <c r="F46" s="338" t="s">
        <v>121</v>
      </c>
      <c r="G46" s="338" t="s">
        <v>162</v>
      </c>
      <c r="H46" s="338" t="s">
        <v>254</v>
      </c>
      <c r="I46" s="473">
        <v>45679</v>
      </c>
      <c r="J46" s="473">
        <v>45679</v>
      </c>
      <c r="K46" s="338" t="s">
        <v>124</v>
      </c>
      <c r="L46" s="473">
        <v>45678</v>
      </c>
      <c r="M46" s="339">
        <v>4679813</v>
      </c>
      <c r="N46" s="339" t="s">
        <v>320</v>
      </c>
      <c r="O46" s="473">
        <v>45685</v>
      </c>
      <c r="P46" s="342">
        <v>2025</v>
      </c>
      <c r="Q46" s="15">
        <v>1303</v>
      </c>
      <c r="R46" s="338">
        <v>4486078</v>
      </c>
      <c r="S46" s="339">
        <v>4679814</v>
      </c>
      <c r="T46" s="338" t="s">
        <v>386</v>
      </c>
      <c r="U46" s="339">
        <v>4679813</v>
      </c>
    </row>
    <row r="47" spans="1:21" x14ac:dyDescent="0.35">
      <c r="A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2025.00046.02.01.02.05</v>
      </c>
      <c r="B47" s="372">
        <v>46</v>
      </c>
      <c r="C47" s="338" t="s">
        <v>130</v>
      </c>
      <c r="D47" s="338" t="s">
        <v>236</v>
      </c>
      <c r="E47" s="338" t="s">
        <v>237</v>
      </c>
      <c r="F47" s="338" t="s">
        <v>121</v>
      </c>
      <c r="G47" s="338" t="s">
        <v>169</v>
      </c>
      <c r="H47" s="338" t="s">
        <v>254</v>
      </c>
      <c r="I47" s="473">
        <v>45680</v>
      </c>
      <c r="J47" s="473">
        <v>45680</v>
      </c>
      <c r="K47" s="338" t="s">
        <v>124</v>
      </c>
      <c r="L47" s="473">
        <v>45679</v>
      </c>
      <c r="M47" s="339">
        <v>4679815</v>
      </c>
      <c r="N47" s="339" t="s">
        <v>320</v>
      </c>
      <c r="O47" s="473">
        <v>45685</v>
      </c>
      <c r="P47" s="342">
        <v>2025</v>
      </c>
      <c r="Q47" s="15">
        <v>1304</v>
      </c>
      <c r="R47" s="338">
        <v>4486078</v>
      </c>
      <c r="S47" s="339">
        <v>4679816</v>
      </c>
      <c r="T47" s="338" t="s">
        <v>387</v>
      </c>
      <c r="U47" s="339">
        <v>4679815</v>
      </c>
    </row>
    <row r="48" spans="1:21" x14ac:dyDescent="0.35">
      <c r="A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2025.00047.02.01.03.05</v>
      </c>
      <c r="B48" s="372">
        <v>47</v>
      </c>
      <c r="C48" s="338" t="s">
        <v>130</v>
      </c>
      <c r="D48" s="338" t="s">
        <v>236</v>
      </c>
      <c r="E48" s="338" t="s">
        <v>237</v>
      </c>
      <c r="F48" s="338" t="s">
        <v>121</v>
      </c>
      <c r="G48" s="338" t="s">
        <v>162</v>
      </c>
      <c r="H48" s="338" t="s">
        <v>254</v>
      </c>
      <c r="I48" s="473">
        <v>45680</v>
      </c>
      <c r="J48" s="473">
        <v>45680</v>
      </c>
      <c r="K48" s="338" t="s">
        <v>124</v>
      </c>
      <c r="L48" s="473">
        <v>45679</v>
      </c>
      <c r="M48" s="339">
        <v>4679817</v>
      </c>
      <c r="N48" s="339" t="s">
        <v>320</v>
      </c>
      <c r="O48" s="473">
        <v>45685</v>
      </c>
      <c r="P48" s="342">
        <v>2025</v>
      </c>
      <c r="Q48" s="15">
        <v>1305</v>
      </c>
      <c r="R48" s="338">
        <v>4486078</v>
      </c>
      <c r="S48" s="339">
        <v>4679818</v>
      </c>
      <c r="T48" s="338" t="s">
        <v>388</v>
      </c>
      <c r="U48" s="339">
        <v>4679817</v>
      </c>
    </row>
    <row r="49" spans="1:21" x14ac:dyDescent="0.35">
      <c r="A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2025.00048.02.01.02.05</v>
      </c>
      <c r="B49" s="372">
        <v>48</v>
      </c>
      <c r="C49" s="338" t="s">
        <v>130</v>
      </c>
      <c r="D49" s="338" t="s">
        <v>236</v>
      </c>
      <c r="E49" s="338" t="s">
        <v>237</v>
      </c>
      <c r="F49" s="338" t="s">
        <v>121</v>
      </c>
      <c r="G49" s="338" t="s">
        <v>169</v>
      </c>
      <c r="H49" s="338" t="s">
        <v>254</v>
      </c>
      <c r="I49" s="473">
        <v>45680</v>
      </c>
      <c r="J49" s="473">
        <v>45680</v>
      </c>
      <c r="K49" s="338" t="s">
        <v>124</v>
      </c>
      <c r="L49" s="473">
        <v>45680</v>
      </c>
      <c r="M49" s="339">
        <v>4679819</v>
      </c>
      <c r="N49" s="339" t="s">
        <v>320</v>
      </c>
      <c r="O49" s="473">
        <v>45685</v>
      </c>
      <c r="P49" s="342">
        <v>2025</v>
      </c>
      <c r="Q49" s="15">
        <v>1306</v>
      </c>
      <c r="R49" s="338">
        <v>4486078</v>
      </c>
      <c r="S49" s="339">
        <v>4679820</v>
      </c>
      <c r="T49" s="338" t="s">
        <v>389</v>
      </c>
      <c r="U49" s="339">
        <v>4679819</v>
      </c>
    </row>
    <row r="50" spans="1:21" x14ac:dyDescent="0.35">
      <c r="A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2025.00049.02.01.02.05</v>
      </c>
      <c r="B50" s="372">
        <v>49</v>
      </c>
      <c r="C50" s="338" t="s">
        <v>130</v>
      </c>
      <c r="D50" s="338" t="s">
        <v>309</v>
      </c>
      <c r="E50" s="338" t="s">
        <v>301</v>
      </c>
      <c r="F50" s="338" t="s">
        <v>121</v>
      </c>
      <c r="G50" s="338" t="s">
        <v>169</v>
      </c>
      <c r="H50" s="338" t="s">
        <v>254</v>
      </c>
      <c r="I50" s="473">
        <v>45685</v>
      </c>
      <c r="J50" s="473">
        <v>45685</v>
      </c>
      <c r="K50" s="338" t="s">
        <v>124</v>
      </c>
      <c r="L50" s="473">
        <v>45684</v>
      </c>
      <c r="M50" s="339">
        <v>4707009</v>
      </c>
      <c r="N50" s="339" t="s">
        <v>324</v>
      </c>
      <c r="O50" s="473">
        <v>45694</v>
      </c>
      <c r="P50" s="342">
        <v>2025</v>
      </c>
      <c r="Q50" s="15">
        <v>1307</v>
      </c>
      <c r="R50" s="338">
        <v>4486078</v>
      </c>
      <c r="S50" s="339">
        <v>4707010</v>
      </c>
      <c r="T50" s="338" t="s">
        <v>390</v>
      </c>
      <c r="U50" s="339">
        <v>4707009</v>
      </c>
    </row>
    <row r="51" spans="1:21" x14ac:dyDescent="0.35">
      <c r="A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2025.00050.02.01.02.05</v>
      </c>
      <c r="B51" s="372">
        <v>50</v>
      </c>
      <c r="C51" s="338" t="s">
        <v>130</v>
      </c>
      <c r="D51" s="338" t="s">
        <v>309</v>
      </c>
      <c r="E51" s="338" t="s">
        <v>301</v>
      </c>
      <c r="F51" s="338" t="s">
        <v>121</v>
      </c>
      <c r="G51" s="338" t="s">
        <v>169</v>
      </c>
      <c r="H51" s="338" t="s">
        <v>254</v>
      </c>
      <c r="I51" s="473">
        <v>45686</v>
      </c>
      <c r="J51" s="473">
        <v>45686</v>
      </c>
      <c r="K51" s="338" t="s">
        <v>124</v>
      </c>
      <c r="L51" s="473">
        <v>45685</v>
      </c>
      <c r="M51" s="339">
        <v>4707012</v>
      </c>
      <c r="N51" s="339" t="s">
        <v>324</v>
      </c>
      <c r="O51" s="473">
        <v>45694</v>
      </c>
      <c r="P51" s="342">
        <v>2025</v>
      </c>
      <c r="Q51" s="15">
        <v>1308</v>
      </c>
      <c r="R51" s="338">
        <v>4486078</v>
      </c>
      <c r="S51" s="339">
        <v>4707012</v>
      </c>
      <c r="T51" s="338" t="s">
        <v>391</v>
      </c>
      <c r="U51" s="339">
        <v>4707012</v>
      </c>
    </row>
    <row r="52" spans="1:21" x14ac:dyDescent="0.35">
      <c r="A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2025.00051.02.01.03.05</v>
      </c>
      <c r="B52" s="372">
        <v>51</v>
      </c>
      <c r="C52" s="338" t="s">
        <v>130</v>
      </c>
      <c r="D52" s="338" t="s">
        <v>236</v>
      </c>
      <c r="E52" s="338" t="s">
        <v>237</v>
      </c>
      <c r="F52" s="338" t="s">
        <v>121</v>
      </c>
      <c r="G52" s="338" t="s">
        <v>162</v>
      </c>
      <c r="H52" s="338" t="s">
        <v>254</v>
      </c>
      <c r="I52" s="473">
        <v>45680</v>
      </c>
      <c r="J52" s="473">
        <v>45680</v>
      </c>
      <c r="K52" s="338" t="s">
        <v>124</v>
      </c>
      <c r="L52" s="473">
        <v>45680</v>
      </c>
      <c r="M52" s="339">
        <v>4679821</v>
      </c>
      <c r="N52" s="339" t="s">
        <v>320</v>
      </c>
      <c r="O52" s="473">
        <v>45685</v>
      </c>
      <c r="P52" s="342">
        <v>2025</v>
      </c>
      <c r="Q52" s="15">
        <v>1311</v>
      </c>
      <c r="R52" s="338">
        <v>4486078</v>
      </c>
      <c r="S52" s="339">
        <v>4679822</v>
      </c>
      <c r="T52" s="338" t="s">
        <v>392</v>
      </c>
      <c r="U52" s="339">
        <v>4679821</v>
      </c>
    </row>
    <row r="53" spans="1:21" x14ac:dyDescent="0.35">
      <c r="A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2025.00052.02.01.02.05</v>
      </c>
      <c r="B53" s="372">
        <v>52</v>
      </c>
      <c r="C53" s="338" t="s">
        <v>130</v>
      </c>
      <c r="D53" s="338" t="s">
        <v>236</v>
      </c>
      <c r="E53" s="338" t="s">
        <v>237</v>
      </c>
      <c r="F53" s="338" t="s">
        <v>121</v>
      </c>
      <c r="G53" s="338" t="s">
        <v>169</v>
      </c>
      <c r="H53" s="338" t="s">
        <v>254</v>
      </c>
      <c r="I53" s="473">
        <v>45681</v>
      </c>
      <c r="J53" s="473">
        <v>45681</v>
      </c>
      <c r="K53" s="338" t="s">
        <v>124</v>
      </c>
      <c r="L53" s="473">
        <v>45680</v>
      </c>
      <c r="M53" s="339">
        <v>4679823</v>
      </c>
      <c r="N53" s="339" t="s">
        <v>320</v>
      </c>
      <c r="O53" s="473">
        <v>45685</v>
      </c>
      <c r="P53" s="342">
        <v>2025</v>
      </c>
      <c r="Q53" s="15">
        <v>1312</v>
      </c>
      <c r="R53" s="338">
        <v>4486078</v>
      </c>
      <c r="S53" s="339">
        <v>4679824</v>
      </c>
      <c r="T53" s="338" t="s">
        <v>393</v>
      </c>
      <c r="U53" s="339">
        <v>4679823</v>
      </c>
    </row>
    <row r="54" spans="1:21" x14ac:dyDescent="0.35">
      <c r="A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2025.00053.02.01.03.05</v>
      </c>
      <c r="B54" s="372">
        <v>53</v>
      </c>
      <c r="C54" s="338" t="s">
        <v>130</v>
      </c>
      <c r="D54" s="338" t="s">
        <v>236</v>
      </c>
      <c r="E54" s="338" t="s">
        <v>237</v>
      </c>
      <c r="F54" s="338" t="s">
        <v>121</v>
      </c>
      <c r="G54" s="338" t="s">
        <v>162</v>
      </c>
      <c r="H54" s="338" t="s">
        <v>254</v>
      </c>
      <c r="I54" s="473">
        <v>45681</v>
      </c>
      <c r="J54" s="473">
        <v>45681</v>
      </c>
      <c r="K54" s="338" t="s">
        <v>124</v>
      </c>
      <c r="L54" s="473">
        <v>45680</v>
      </c>
      <c r="M54" s="339">
        <v>4679825</v>
      </c>
      <c r="N54" s="339" t="s">
        <v>320</v>
      </c>
      <c r="O54" s="473">
        <v>45685</v>
      </c>
      <c r="P54" s="342">
        <v>2025</v>
      </c>
      <c r="Q54" s="15">
        <v>1313</v>
      </c>
      <c r="R54" s="338">
        <v>4486078</v>
      </c>
      <c r="S54" s="339">
        <v>4679826</v>
      </c>
      <c r="T54" s="338" t="s">
        <v>394</v>
      </c>
      <c r="U54" s="339">
        <v>4679825</v>
      </c>
    </row>
    <row r="55" spans="1:21" x14ac:dyDescent="0.35">
      <c r="A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2025.00054.02.01.03.05</v>
      </c>
      <c r="B55" s="372">
        <v>54</v>
      </c>
      <c r="C55" s="338" t="s">
        <v>130</v>
      </c>
      <c r="D55" s="338" t="s">
        <v>236</v>
      </c>
      <c r="E55" s="338" t="s">
        <v>237</v>
      </c>
      <c r="F55" s="338" t="s">
        <v>121</v>
      </c>
      <c r="G55" s="338" t="s">
        <v>162</v>
      </c>
      <c r="H55" s="338" t="s">
        <v>254</v>
      </c>
      <c r="I55" s="473">
        <v>45681</v>
      </c>
      <c r="J55" s="473">
        <v>45681</v>
      </c>
      <c r="K55" s="338" t="s">
        <v>124</v>
      </c>
      <c r="L55" s="473">
        <v>45681</v>
      </c>
      <c r="M55" s="339">
        <v>4679827</v>
      </c>
      <c r="N55" s="339" t="s">
        <v>320</v>
      </c>
      <c r="O55" s="473">
        <v>45685</v>
      </c>
      <c r="P55" s="342">
        <v>2025</v>
      </c>
      <c r="Q55" s="15">
        <v>1314</v>
      </c>
      <c r="R55" s="338">
        <v>4486078</v>
      </c>
      <c r="S55" s="339">
        <v>4679828</v>
      </c>
      <c r="T55" s="338" t="s">
        <v>395</v>
      </c>
      <c r="U55" s="339">
        <v>4679827</v>
      </c>
    </row>
    <row r="56" spans="1:21" x14ac:dyDescent="0.35">
      <c r="A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2025.00055.02.01.03.05</v>
      </c>
      <c r="B56" s="372">
        <v>55</v>
      </c>
      <c r="C56" s="338" t="s">
        <v>130</v>
      </c>
      <c r="D56" s="338" t="s">
        <v>236</v>
      </c>
      <c r="E56" s="338" t="s">
        <v>237</v>
      </c>
      <c r="F56" s="338" t="s">
        <v>121</v>
      </c>
      <c r="G56" s="338" t="s">
        <v>162</v>
      </c>
      <c r="H56" s="338" t="s">
        <v>254</v>
      </c>
      <c r="I56" s="473">
        <v>45682</v>
      </c>
      <c r="J56" s="473">
        <v>45682</v>
      </c>
      <c r="K56" s="338" t="s">
        <v>124</v>
      </c>
      <c r="L56" s="473">
        <v>45682</v>
      </c>
      <c r="M56" s="339">
        <v>4679829</v>
      </c>
      <c r="N56" s="339" t="s">
        <v>320</v>
      </c>
      <c r="O56" s="473">
        <v>45685</v>
      </c>
      <c r="P56" s="342">
        <v>2025</v>
      </c>
      <c r="Q56" s="15">
        <v>1315</v>
      </c>
      <c r="R56" s="338">
        <v>4486078</v>
      </c>
      <c r="S56" s="339">
        <v>4679830</v>
      </c>
      <c r="T56" s="338" t="s">
        <v>396</v>
      </c>
      <c r="U56" s="339">
        <v>4679829</v>
      </c>
    </row>
    <row r="57" spans="1:21" x14ac:dyDescent="0.35">
      <c r="A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2025.00056.02.01.03.05</v>
      </c>
      <c r="B57" s="372">
        <v>56</v>
      </c>
      <c r="C57" s="338" t="s">
        <v>130</v>
      </c>
      <c r="D57" s="338" t="s">
        <v>236</v>
      </c>
      <c r="E57" s="338" t="s">
        <v>237</v>
      </c>
      <c r="F57" s="338" t="s">
        <v>121</v>
      </c>
      <c r="G57" s="338" t="s">
        <v>162</v>
      </c>
      <c r="H57" s="338" t="s">
        <v>254</v>
      </c>
      <c r="I57" s="473">
        <v>45683</v>
      </c>
      <c r="J57" s="473">
        <v>45683</v>
      </c>
      <c r="K57" s="338" t="s">
        <v>124</v>
      </c>
      <c r="L57" s="473">
        <v>45682</v>
      </c>
      <c r="M57" s="339">
        <v>4679831</v>
      </c>
      <c r="N57" s="339" t="s">
        <v>320</v>
      </c>
      <c r="O57" s="473">
        <v>45685</v>
      </c>
      <c r="P57" s="342">
        <v>2025</v>
      </c>
      <c r="Q57" s="15">
        <v>1316</v>
      </c>
      <c r="R57" s="338">
        <v>4486078</v>
      </c>
      <c r="S57" s="339">
        <v>4679835</v>
      </c>
      <c r="T57" s="338" t="s">
        <v>397</v>
      </c>
      <c r="U57" s="339">
        <v>4679831</v>
      </c>
    </row>
    <row r="58" spans="1:21" x14ac:dyDescent="0.35">
      <c r="A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2025.00057.02.01.03.05</v>
      </c>
      <c r="B58" s="372">
        <v>57</v>
      </c>
      <c r="C58" s="369" t="s">
        <v>130</v>
      </c>
      <c r="D58" s="338" t="s">
        <v>236</v>
      </c>
      <c r="E58" s="369" t="s">
        <v>237</v>
      </c>
      <c r="F58" s="369" t="s">
        <v>121</v>
      </c>
      <c r="G58" s="369" t="s">
        <v>162</v>
      </c>
      <c r="H58" s="369" t="s">
        <v>254</v>
      </c>
      <c r="I58" s="477">
        <v>45684</v>
      </c>
      <c r="J58" s="477">
        <v>45684</v>
      </c>
      <c r="K58" s="338" t="s">
        <v>124</v>
      </c>
      <c r="L58" s="477">
        <v>45682</v>
      </c>
      <c r="M58" s="370">
        <v>4679832</v>
      </c>
      <c r="N58" s="370" t="s">
        <v>320</v>
      </c>
      <c r="O58" s="477">
        <v>45685</v>
      </c>
      <c r="P58" s="342">
        <v>2025</v>
      </c>
      <c r="Q58" s="15">
        <v>1317</v>
      </c>
      <c r="R58" s="338">
        <v>4486078</v>
      </c>
      <c r="S58" s="370">
        <v>4679833</v>
      </c>
      <c r="T58" s="369" t="s">
        <v>398</v>
      </c>
      <c r="U58" s="370">
        <v>4679832</v>
      </c>
    </row>
    <row r="59" spans="1:21" x14ac:dyDescent="0.35">
      <c r="A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2025.00058.02.01.02.05</v>
      </c>
      <c r="B59" s="372">
        <v>58</v>
      </c>
      <c r="C59" s="338" t="s">
        <v>130</v>
      </c>
      <c r="D59" s="338" t="s">
        <v>309</v>
      </c>
      <c r="E59" s="338" t="s">
        <v>301</v>
      </c>
      <c r="F59" s="338" t="s">
        <v>121</v>
      </c>
      <c r="G59" s="338" t="s">
        <v>169</v>
      </c>
      <c r="H59" s="338" t="s">
        <v>254</v>
      </c>
      <c r="I59" s="473">
        <v>45687</v>
      </c>
      <c r="J59" s="473">
        <v>45687</v>
      </c>
      <c r="K59" s="338" t="s">
        <v>124</v>
      </c>
      <c r="L59" s="473">
        <v>45686</v>
      </c>
      <c r="M59" s="339">
        <v>4707014</v>
      </c>
      <c r="N59" s="339" t="s">
        <v>324</v>
      </c>
      <c r="O59" s="473">
        <v>45694</v>
      </c>
      <c r="P59" s="342">
        <v>2025</v>
      </c>
      <c r="Q59" s="15">
        <v>1331</v>
      </c>
      <c r="R59" s="338">
        <v>4486078</v>
      </c>
      <c r="S59" s="339">
        <v>4707014</v>
      </c>
      <c r="T59" s="338" t="s">
        <v>399</v>
      </c>
      <c r="U59" s="339">
        <v>4707014</v>
      </c>
    </row>
    <row r="60" spans="1:21" x14ac:dyDescent="0.35">
      <c r="A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2025.00059.02.01.02.05</v>
      </c>
      <c r="B60" s="372">
        <v>59</v>
      </c>
      <c r="C60" s="338" t="s">
        <v>130</v>
      </c>
      <c r="D60" s="338" t="s">
        <v>309</v>
      </c>
      <c r="E60" s="338" t="s">
        <v>301</v>
      </c>
      <c r="F60" s="338" t="s">
        <v>121</v>
      </c>
      <c r="G60" s="338" t="s">
        <v>169</v>
      </c>
      <c r="H60" s="338" t="s">
        <v>254</v>
      </c>
      <c r="I60" s="473">
        <v>45688</v>
      </c>
      <c r="J60" s="473">
        <v>45688</v>
      </c>
      <c r="K60" s="338" t="s">
        <v>124</v>
      </c>
      <c r="L60" s="473">
        <v>45687</v>
      </c>
      <c r="M60" s="339">
        <v>4707015</v>
      </c>
      <c r="N60" s="339" t="s">
        <v>324</v>
      </c>
      <c r="O60" s="473">
        <v>45694</v>
      </c>
      <c r="P60" s="342">
        <v>2025</v>
      </c>
      <c r="Q60" s="15">
        <v>1332</v>
      </c>
      <c r="R60" s="338">
        <v>4486078</v>
      </c>
      <c r="S60" s="339">
        <v>4707016</v>
      </c>
      <c r="T60" s="338" t="s">
        <v>400</v>
      </c>
      <c r="U60" s="339">
        <v>4707015</v>
      </c>
    </row>
    <row r="61" spans="1:21" x14ac:dyDescent="0.35">
      <c r="A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2025.00060.03.01.03.05</v>
      </c>
      <c r="B61" s="372">
        <v>60</v>
      </c>
      <c r="C61" s="338" t="s">
        <v>132</v>
      </c>
      <c r="D61" s="338" t="s">
        <v>236</v>
      </c>
      <c r="E61" s="345" t="s">
        <v>237</v>
      </c>
      <c r="F61" s="338" t="s">
        <v>121</v>
      </c>
      <c r="G61" s="338" t="s">
        <v>162</v>
      </c>
      <c r="H61" s="338" t="s">
        <v>254</v>
      </c>
      <c r="I61" s="473">
        <v>45660</v>
      </c>
      <c r="J61" s="473">
        <v>45660</v>
      </c>
      <c r="K61" s="338" t="s">
        <v>124</v>
      </c>
      <c r="L61" s="473">
        <v>45660</v>
      </c>
      <c r="M61" s="338">
        <v>4649227</v>
      </c>
      <c r="N61" s="338" t="s">
        <v>6</v>
      </c>
      <c r="O61" s="473">
        <v>45673</v>
      </c>
      <c r="P61" s="342">
        <v>2025</v>
      </c>
      <c r="Q61" s="15">
        <v>1503</v>
      </c>
      <c r="R61" s="338">
        <v>4480700</v>
      </c>
      <c r="S61" s="338"/>
      <c r="T61" s="338" t="s">
        <v>401</v>
      </c>
      <c r="U61" s="338">
        <v>4649227</v>
      </c>
    </row>
    <row r="62" spans="1:21" x14ac:dyDescent="0.35">
      <c r="A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2025.00061.03.01.02.04</v>
      </c>
      <c r="B62" s="372">
        <v>61</v>
      </c>
      <c r="C62" s="338" t="s">
        <v>132</v>
      </c>
      <c r="D62" s="338" t="s">
        <v>330</v>
      </c>
      <c r="E62" s="345" t="s">
        <v>331</v>
      </c>
      <c r="F62" s="338" t="s">
        <v>121</v>
      </c>
      <c r="G62" s="338" t="s">
        <v>169</v>
      </c>
      <c r="H62" s="338" t="s">
        <v>149</v>
      </c>
      <c r="I62" s="473">
        <v>45658</v>
      </c>
      <c r="J62" s="473">
        <v>45688</v>
      </c>
      <c r="K62" s="338" t="s">
        <v>124</v>
      </c>
      <c r="L62" s="473">
        <v>45660</v>
      </c>
      <c r="M62" s="338">
        <v>4659840</v>
      </c>
      <c r="N62" s="338" t="s">
        <v>337</v>
      </c>
      <c r="O62" s="473">
        <v>45678</v>
      </c>
      <c r="P62" s="342">
        <v>2025</v>
      </c>
      <c r="Q62" s="15">
        <v>1504</v>
      </c>
      <c r="R62" s="338">
        <v>4480700</v>
      </c>
      <c r="S62" s="338"/>
      <c r="T62" s="338" t="s">
        <v>402</v>
      </c>
      <c r="U62" s="338">
        <v>4659840</v>
      </c>
    </row>
    <row r="63" spans="1:21" x14ac:dyDescent="0.35">
      <c r="A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2025.00062.03.01.03.05</v>
      </c>
      <c r="B63" s="372">
        <v>62</v>
      </c>
      <c r="C63" s="338" t="s">
        <v>132</v>
      </c>
      <c r="D63" s="338" t="s">
        <v>236</v>
      </c>
      <c r="E63" s="345" t="s">
        <v>237</v>
      </c>
      <c r="F63" s="338" t="s">
        <v>121</v>
      </c>
      <c r="G63" s="338" t="s">
        <v>162</v>
      </c>
      <c r="H63" s="338" t="s">
        <v>254</v>
      </c>
      <c r="I63" s="473">
        <v>45662</v>
      </c>
      <c r="J63" s="473">
        <v>45662</v>
      </c>
      <c r="K63" s="338" t="s">
        <v>124</v>
      </c>
      <c r="L63" s="473">
        <v>45662</v>
      </c>
      <c r="M63" s="338">
        <v>4649228</v>
      </c>
      <c r="N63" s="338" t="s">
        <v>6</v>
      </c>
      <c r="O63" s="473">
        <v>45673</v>
      </c>
      <c r="P63" s="342">
        <v>2025</v>
      </c>
      <c r="Q63" s="15">
        <v>1505</v>
      </c>
      <c r="R63" s="338">
        <v>4480700</v>
      </c>
      <c r="S63" s="338"/>
      <c r="T63" s="338" t="s">
        <v>403</v>
      </c>
      <c r="U63" s="338">
        <v>4649228</v>
      </c>
    </row>
    <row r="64" spans="1:21" x14ac:dyDescent="0.35">
      <c r="A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2025.00063.03.01.03.05</v>
      </c>
      <c r="B64" s="372">
        <v>63</v>
      </c>
      <c r="C64" s="338" t="s">
        <v>132</v>
      </c>
      <c r="D64" s="338" t="s">
        <v>236</v>
      </c>
      <c r="E64" s="345" t="s">
        <v>237</v>
      </c>
      <c r="F64" s="338" t="s">
        <v>121</v>
      </c>
      <c r="G64" s="338" t="s">
        <v>162</v>
      </c>
      <c r="H64" s="338" t="s">
        <v>254</v>
      </c>
      <c r="I64" s="473">
        <v>45663</v>
      </c>
      <c r="J64" s="473">
        <v>45663</v>
      </c>
      <c r="K64" s="338" t="s">
        <v>124</v>
      </c>
      <c r="L64" s="473">
        <v>45662</v>
      </c>
      <c r="M64" s="338">
        <v>4649229</v>
      </c>
      <c r="N64" s="338" t="s">
        <v>6</v>
      </c>
      <c r="O64" s="473">
        <v>45673</v>
      </c>
      <c r="P64" s="342">
        <v>2025</v>
      </c>
      <c r="Q64" s="15">
        <v>1506</v>
      </c>
      <c r="R64" s="338">
        <v>4480700</v>
      </c>
      <c r="S64" s="338"/>
      <c r="T64" s="338" t="s">
        <v>404</v>
      </c>
      <c r="U64" s="338">
        <v>4649229</v>
      </c>
    </row>
    <row r="65" spans="1:21" x14ac:dyDescent="0.35">
      <c r="A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2025.00064.03.01.03.05</v>
      </c>
      <c r="B65" s="372">
        <v>64</v>
      </c>
      <c r="C65" s="338" t="s">
        <v>132</v>
      </c>
      <c r="D65" s="338" t="s">
        <v>240</v>
      </c>
      <c r="E65" s="338" t="s">
        <v>241</v>
      </c>
      <c r="F65" s="338" t="s">
        <v>121</v>
      </c>
      <c r="G65" s="338" t="s">
        <v>162</v>
      </c>
      <c r="H65" s="338" t="s">
        <v>254</v>
      </c>
      <c r="I65" s="473">
        <v>45661</v>
      </c>
      <c r="J65" s="473">
        <v>45661</v>
      </c>
      <c r="K65" s="338" t="s">
        <v>124</v>
      </c>
      <c r="L65" s="473">
        <v>45662</v>
      </c>
      <c r="M65" s="338">
        <v>4649364</v>
      </c>
      <c r="N65" s="338" t="s">
        <v>24</v>
      </c>
      <c r="O65" s="473">
        <v>45673</v>
      </c>
      <c r="P65" s="342">
        <v>2025</v>
      </c>
      <c r="Q65" s="15">
        <v>1507</v>
      </c>
      <c r="R65" s="338">
        <v>4480700</v>
      </c>
      <c r="S65" s="338"/>
      <c r="T65" s="338" t="s">
        <v>405</v>
      </c>
      <c r="U65" s="338">
        <v>4649364</v>
      </c>
    </row>
    <row r="66" spans="1:21" x14ac:dyDescent="0.35">
      <c r="A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2025.00065.03.01.03.05</v>
      </c>
      <c r="B66" s="372">
        <v>65</v>
      </c>
      <c r="C66" s="338" t="s">
        <v>132</v>
      </c>
      <c r="D66" s="338" t="s">
        <v>240</v>
      </c>
      <c r="E66" s="338" t="s">
        <v>241</v>
      </c>
      <c r="F66" s="338" t="s">
        <v>121</v>
      </c>
      <c r="G66" s="338" t="s">
        <v>162</v>
      </c>
      <c r="H66" s="338" t="s">
        <v>254</v>
      </c>
      <c r="I66" s="473">
        <v>45662</v>
      </c>
      <c r="J66" s="473">
        <v>45662</v>
      </c>
      <c r="K66" s="338" t="s">
        <v>124</v>
      </c>
      <c r="L66" s="473">
        <v>45662</v>
      </c>
      <c r="M66" s="338">
        <v>4649365</v>
      </c>
      <c r="N66" s="338" t="s">
        <v>24</v>
      </c>
      <c r="O66" s="473">
        <v>45673</v>
      </c>
      <c r="P66" s="342">
        <v>2025</v>
      </c>
      <c r="Q66" s="15">
        <v>1508</v>
      </c>
      <c r="R66" s="338">
        <v>4480700</v>
      </c>
      <c r="S66" s="338"/>
      <c r="T66" s="338" t="s">
        <v>406</v>
      </c>
      <c r="U66" s="338">
        <v>4649365</v>
      </c>
    </row>
    <row r="67" spans="1:21" x14ac:dyDescent="0.35">
      <c r="A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2025.00066.03.01.03.05</v>
      </c>
      <c r="B67" s="372">
        <v>66</v>
      </c>
      <c r="C67" s="338" t="s">
        <v>132</v>
      </c>
      <c r="D67" s="338" t="s">
        <v>240</v>
      </c>
      <c r="E67" s="338" t="s">
        <v>241</v>
      </c>
      <c r="F67" s="338" t="s">
        <v>121</v>
      </c>
      <c r="G67" s="338" t="s">
        <v>162</v>
      </c>
      <c r="H67" s="338" t="s">
        <v>254</v>
      </c>
      <c r="I67" s="473">
        <v>45663</v>
      </c>
      <c r="J67" s="473">
        <v>45663</v>
      </c>
      <c r="K67" s="338" t="s">
        <v>124</v>
      </c>
      <c r="L67" s="473">
        <v>45662</v>
      </c>
      <c r="M67" s="338">
        <v>4649366</v>
      </c>
      <c r="N67" s="338" t="s">
        <v>24</v>
      </c>
      <c r="O67" s="473">
        <v>45673</v>
      </c>
      <c r="P67" s="342">
        <v>2025</v>
      </c>
      <c r="Q67" s="15">
        <v>1509</v>
      </c>
      <c r="R67" s="338">
        <v>4480700</v>
      </c>
      <c r="S67" s="338"/>
      <c r="T67" s="338" t="s">
        <v>407</v>
      </c>
      <c r="U67" s="338">
        <v>4649366</v>
      </c>
    </row>
    <row r="68" spans="1:21" x14ac:dyDescent="0.35">
      <c r="A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2025.00067.03.01.03.05</v>
      </c>
      <c r="B68" s="372">
        <v>67</v>
      </c>
      <c r="C68" s="338" t="s">
        <v>132</v>
      </c>
      <c r="D68" s="338" t="s">
        <v>240</v>
      </c>
      <c r="E68" s="338" t="s">
        <v>241</v>
      </c>
      <c r="F68" s="338" t="s">
        <v>121</v>
      </c>
      <c r="G68" s="338" t="s">
        <v>162</v>
      </c>
      <c r="H68" s="338" t="s">
        <v>254</v>
      </c>
      <c r="I68" s="473">
        <v>45664</v>
      </c>
      <c r="J68" s="473">
        <v>45664</v>
      </c>
      <c r="K68" s="338" t="s">
        <v>124</v>
      </c>
      <c r="L68" s="473">
        <v>45662</v>
      </c>
      <c r="M68" s="338">
        <v>4649367</v>
      </c>
      <c r="N68" s="338" t="s">
        <v>24</v>
      </c>
      <c r="O68" s="473">
        <v>45673</v>
      </c>
      <c r="P68" s="342">
        <v>2025</v>
      </c>
      <c r="Q68" s="15">
        <v>1510</v>
      </c>
      <c r="R68" s="338">
        <v>4480700</v>
      </c>
      <c r="S68" s="338"/>
      <c r="T68" s="338" t="s">
        <v>408</v>
      </c>
      <c r="U68" s="338">
        <v>4649367</v>
      </c>
    </row>
    <row r="69" spans="1:21" x14ac:dyDescent="0.35">
      <c r="A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2025.00068.03.01.03.05</v>
      </c>
      <c r="B69" s="372">
        <v>68</v>
      </c>
      <c r="C69" s="338" t="s">
        <v>132</v>
      </c>
      <c r="D69" s="338" t="s">
        <v>240</v>
      </c>
      <c r="E69" s="338" t="s">
        <v>241</v>
      </c>
      <c r="F69" s="338" t="s">
        <v>121</v>
      </c>
      <c r="G69" s="338" t="s">
        <v>162</v>
      </c>
      <c r="H69" s="338" t="s">
        <v>254</v>
      </c>
      <c r="I69" s="473">
        <v>45665</v>
      </c>
      <c r="J69" s="473">
        <v>45665</v>
      </c>
      <c r="K69" s="338" t="s">
        <v>124</v>
      </c>
      <c r="L69" s="473">
        <v>45662</v>
      </c>
      <c r="M69" s="338">
        <v>4649368</v>
      </c>
      <c r="N69" s="338" t="s">
        <v>24</v>
      </c>
      <c r="O69" s="473">
        <v>45673</v>
      </c>
      <c r="P69" s="342">
        <v>2025</v>
      </c>
      <c r="Q69" s="15">
        <v>1511</v>
      </c>
      <c r="R69" s="338">
        <v>4480700</v>
      </c>
      <c r="S69" s="338"/>
      <c r="T69" s="338" t="s">
        <v>409</v>
      </c>
      <c r="U69" s="338">
        <v>4649368</v>
      </c>
    </row>
    <row r="70" spans="1:21" x14ac:dyDescent="0.35">
      <c r="A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2025.00069.03.01.03.05</v>
      </c>
      <c r="B70" s="372">
        <v>69</v>
      </c>
      <c r="C70" s="338" t="s">
        <v>132</v>
      </c>
      <c r="D70" s="338" t="s">
        <v>240</v>
      </c>
      <c r="E70" s="338" t="s">
        <v>241</v>
      </c>
      <c r="F70" s="338" t="s">
        <v>121</v>
      </c>
      <c r="G70" s="338" t="s">
        <v>162</v>
      </c>
      <c r="H70" s="338" t="s">
        <v>254</v>
      </c>
      <c r="I70" s="473">
        <v>45666</v>
      </c>
      <c r="J70" s="473">
        <v>45666</v>
      </c>
      <c r="K70" s="338" t="s">
        <v>124</v>
      </c>
      <c r="L70" s="473">
        <v>45662</v>
      </c>
      <c r="M70" s="338">
        <v>4649369</v>
      </c>
      <c r="N70" s="338" t="s">
        <v>24</v>
      </c>
      <c r="O70" s="473">
        <v>45673</v>
      </c>
      <c r="P70" s="342">
        <v>2025</v>
      </c>
      <c r="Q70" s="15">
        <v>1512</v>
      </c>
      <c r="R70" s="338">
        <v>4480700</v>
      </c>
      <c r="S70" s="338"/>
      <c r="T70" s="338" t="s">
        <v>410</v>
      </c>
      <c r="U70" s="338">
        <v>4649369</v>
      </c>
    </row>
    <row r="71" spans="1:21" x14ac:dyDescent="0.35">
      <c r="A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2025.00070.03.01.02.05</v>
      </c>
      <c r="B71" s="372">
        <v>70</v>
      </c>
      <c r="C71" s="338" t="s">
        <v>132</v>
      </c>
      <c r="D71" s="338" t="s">
        <v>315</v>
      </c>
      <c r="E71" s="345" t="s">
        <v>316</v>
      </c>
      <c r="F71" s="338" t="s">
        <v>121</v>
      </c>
      <c r="G71" s="338" t="s">
        <v>169</v>
      </c>
      <c r="H71" s="338" t="s">
        <v>254</v>
      </c>
      <c r="I71" s="473">
        <v>45659</v>
      </c>
      <c r="J71" s="473">
        <v>45659</v>
      </c>
      <c r="K71" s="338" t="s">
        <v>124</v>
      </c>
      <c r="L71" s="473">
        <v>45663</v>
      </c>
      <c r="M71" s="338">
        <v>4649172</v>
      </c>
      <c r="N71" s="338" t="s">
        <v>336</v>
      </c>
      <c r="O71" s="473">
        <v>45673</v>
      </c>
      <c r="P71" s="342">
        <v>2025</v>
      </c>
      <c r="Q71" s="15">
        <v>1513</v>
      </c>
      <c r="R71" s="338">
        <v>4480700</v>
      </c>
      <c r="S71" s="338"/>
      <c r="T71" s="338" t="s">
        <v>411</v>
      </c>
      <c r="U71" s="338">
        <v>4649172</v>
      </c>
    </row>
    <row r="72" spans="1:21" x14ac:dyDescent="0.35">
      <c r="A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2025.00071.03.01.03.05</v>
      </c>
      <c r="B72" s="372">
        <v>71</v>
      </c>
      <c r="C72" s="338" t="s">
        <v>132</v>
      </c>
      <c r="D72" s="338" t="s">
        <v>315</v>
      </c>
      <c r="E72" s="345" t="s">
        <v>316</v>
      </c>
      <c r="F72" s="338" t="s">
        <v>121</v>
      </c>
      <c r="G72" s="338" t="s">
        <v>162</v>
      </c>
      <c r="H72" s="338" t="s">
        <v>254</v>
      </c>
      <c r="I72" s="473">
        <v>45659</v>
      </c>
      <c r="J72" s="473">
        <v>45659</v>
      </c>
      <c r="K72" s="338" t="s">
        <v>124</v>
      </c>
      <c r="L72" s="473">
        <v>45663</v>
      </c>
      <c r="M72" s="338">
        <v>4649173</v>
      </c>
      <c r="N72" s="338" t="s">
        <v>336</v>
      </c>
      <c r="O72" s="473">
        <v>45673</v>
      </c>
      <c r="P72" s="342">
        <v>2025</v>
      </c>
      <c r="Q72" s="15">
        <v>1514</v>
      </c>
      <c r="R72" s="338">
        <v>4480700</v>
      </c>
      <c r="S72" s="338"/>
      <c r="T72" s="338" t="s">
        <v>412</v>
      </c>
      <c r="U72" s="338">
        <v>4649173</v>
      </c>
    </row>
    <row r="73" spans="1:21" x14ac:dyDescent="0.35">
      <c r="A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2025.00072.03.01.03.05</v>
      </c>
      <c r="B73" s="372">
        <v>72</v>
      </c>
      <c r="C73" s="338" t="s">
        <v>132</v>
      </c>
      <c r="D73" s="338" t="s">
        <v>315</v>
      </c>
      <c r="E73" s="345" t="s">
        <v>316</v>
      </c>
      <c r="F73" s="338" t="s">
        <v>121</v>
      </c>
      <c r="G73" s="338" t="s">
        <v>162</v>
      </c>
      <c r="H73" s="338" t="s">
        <v>254</v>
      </c>
      <c r="I73" s="473">
        <v>45660</v>
      </c>
      <c r="J73" s="473">
        <v>45660</v>
      </c>
      <c r="K73" s="338" t="s">
        <v>124</v>
      </c>
      <c r="L73" s="473">
        <v>45663</v>
      </c>
      <c r="M73" s="338">
        <v>4649174</v>
      </c>
      <c r="N73" s="338" t="s">
        <v>336</v>
      </c>
      <c r="O73" s="473">
        <v>45673</v>
      </c>
      <c r="P73" s="342">
        <v>2025</v>
      </c>
      <c r="Q73" s="15">
        <v>1515</v>
      </c>
      <c r="R73" s="338">
        <v>4480700</v>
      </c>
      <c r="S73" s="338"/>
      <c r="T73" s="338" t="s">
        <v>413</v>
      </c>
      <c r="U73" s="338">
        <v>4649174</v>
      </c>
    </row>
    <row r="74" spans="1:21" x14ac:dyDescent="0.35">
      <c r="A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2025.00073.03.01.03.05</v>
      </c>
      <c r="B74" s="372">
        <v>73</v>
      </c>
      <c r="C74" s="338" t="s">
        <v>132</v>
      </c>
      <c r="D74" s="338" t="s">
        <v>315</v>
      </c>
      <c r="E74" s="345" t="s">
        <v>316</v>
      </c>
      <c r="F74" s="338" t="s">
        <v>121</v>
      </c>
      <c r="G74" s="338" t="s">
        <v>162</v>
      </c>
      <c r="H74" s="338" t="s">
        <v>254</v>
      </c>
      <c r="I74" s="473">
        <v>45661</v>
      </c>
      <c r="J74" s="473">
        <v>45661</v>
      </c>
      <c r="K74" s="338" t="s">
        <v>124</v>
      </c>
      <c r="L74" s="473">
        <v>45663</v>
      </c>
      <c r="M74" s="338">
        <v>4649175</v>
      </c>
      <c r="N74" s="338" t="s">
        <v>336</v>
      </c>
      <c r="O74" s="473">
        <v>45673</v>
      </c>
      <c r="P74" s="342">
        <v>2025</v>
      </c>
      <c r="Q74" s="15">
        <v>1516</v>
      </c>
      <c r="R74" s="338">
        <v>4480700</v>
      </c>
      <c r="S74" s="338"/>
      <c r="T74" s="338" t="s">
        <v>414</v>
      </c>
      <c r="U74" s="338">
        <v>4649175</v>
      </c>
    </row>
    <row r="75" spans="1:21" x14ac:dyDescent="0.35">
      <c r="A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2025.00074.03.01.02.05</v>
      </c>
      <c r="B75" s="372">
        <v>74</v>
      </c>
      <c r="C75" s="338" t="s">
        <v>132</v>
      </c>
      <c r="D75" s="338" t="s">
        <v>315</v>
      </c>
      <c r="E75" s="345" t="s">
        <v>316</v>
      </c>
      <c r="F75" s="338" t="s">
        <v>121</v>
      </c>
      <c r="G75" s="338" t="s">
        <v>169</v>
      </c>
      <c r="H75" s="338" t="s">
        <v>254</v>
      </c>
      <c r="I75" s="473">
        <v>45658</v>
      </c>
      <c r="J75" s="473">
        <v>45658</v>
      </c>
      <c r="K75" s="338" t="s">
        <v>124</v>
      </c>
      <c r="L75" s="473">
        <v>45664</v>
      </c>
      <c r="M75" s="338">
        <v>4649170</v>
      </c>
      <c r="N75" s="338" t="s">
        <v>336</v>
      </c>
      <c r="O75" s="473">
        <v>45673</v>
      </c>
      <c r="P75" s="342">
        <v>2025</v>
      </c>
      <c r="Q75" s="15">
        <v>1517</v>
      </c>
      <c r="R75" s="338">
        <v>4480700</v>
      </c>
      <c r="S75" s="338"/>
      <c r="T75" s="338" t="s">
        <v>415</v>
      </c>
      <c r="U75" s="338">
        <v>4649170</v>
      </c>
    </row>
    <row r="76" spans="1:21" x14ac:dyDescent="0.35">
      <c r="A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2025.00075.03.01.03.05</v>
      </c>
      <c r="B76" s="372">
        <v>75</v>
      </c>
      <c r="C76" s="338" t="s">
        <v>132</v>
      </c>
      <c r="D76" s="338" t="s">
        <v>315</v>
      </c>
      <c r="E76" s="345" t="s">
        <v>316</v>
      </c>
      <c r="F76" s="338" t="s">
        <v>121</v>
      </c>
      <c r="G76" s="338" t="s">
        <v>162</v>
      </c>
      <c r="H76" s="338" t="s">
        <v>254</v>
      </c>
      <c r="I76" s="473">
        <v>45658</v>
      </c>
      <c r="J76" s="473">
        <v>45658</v>
      </c>
      <c r="K76" s="338" t="s">
        <v>124</v>
      </c>
      <c r="L76" s="473">
        <v>45664</v>
      </c>
      <c r="M76" s="338">
        <v>4649171</v>
      </c>
      <c r="N76" s="338" t="s">
        <v>336</v>
      </c>
      <c r="O76" s="473">
        <v>45673</v>
      </c>
      <c r="P76" s="342">
        <v>2025</v>
      </c>
      <c r="Q76" s="15">
        <v>1518</v>
      </c>
      <c r="R76" s="338">
        <v>4480700</v>
      </c>
      <c r="S76" s="338"/>
      <c r="T76" s="338" t="s">
        <v>416</v>
      </c>
      <c r="U76" s="338">
        <v>4649171</v>
      </c>
    </row>
    <row r="77" spans="1:21" x14ac:dyDescent="0.35">
      <c r="A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2025.00076.03.01.03.05</v>
      </c>
      <c r="B77" s="372">
        <v>76</v>
      </c>
      <c r="C77" s="338" t="s">
        <v>132</v>
      </c>
      <c r="D77" s="338" t="s">
        <v>236</v>
      </c>
      <c r="E77" s="345" t="s">
        <v>237</v>
      </c>
      <c r="F77" s="338" t="s">
        <v>121</v>
      </c>
      <c r="G77" s="338" t="s">
        <v>162</v>
      </c>
      <c r="H77" s="338" t="s">
        <v>254</v>
      </c>
      <c r="I77" s="473">
        <v>45664</v>
      </c>
      <c r="J77" s="473">
        <v>45664</v>
      </c>
      <c r="K77" s="338" t="s">
        <v>124</v>
      </c>
      <c r="L77" s="473">
        <v>45666</v>
      </c>
      <c r="M77" s="338">
        <v>4649540</v>
      </c>
      <c r="N77" s="338" t="s">
        <v>6</v>
      </c>
      <c r="O77" s="473">
        <v>45673</v>
      </c>
      <c r="P77" s="342">
        <v>2025</v>
      </c>
      <c r="Q77" s="15">
        <v>1519</v>
      </c>
      <c r="R77" s="338">
        <v>4480700</v>
      </c>
      <c r="S77" s="338"/>
      <c r="T77" s="338" t="s">
        <v>417</v>
      </c>
      <c r="U77" s="338">
        <v>4649540</v>
      </c>
    </row>
    <row r="78" spans="1:21" x14ac:dyDescent="0.35">
      <c r="A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2025.00077.03.01.03.05</v>
      </c>
      <c r="B78" s="372">
        <v>77</v>
      </c>
      <c r="C78" s="338" t="s">
        <v>132</v>
      </c>
      <c r="D78" s="338" t="s">
        <v>236</v>
      </c>
      <c r="E78" s="345" t="s">
        <v>237</v>
      </c>
      <c r="F78" s="338" t="s">
        <v>121</v>
      </c>
      <c r="G78" s="338" t="s">
        <v>162</v>
      </c>
      <c r="H78" s="338" t="s">
        <v>254</v>
      </c>
      <c r="I78" s="473">
        <v>45665</v>
      </c>
      <c r="J78" s="473">
        <v>45665</v>
      </c>
      <c r="K78" s="338" t="s">
        <v>124</v>
      </c>
      <c r="L78" s="473">
        <v>45666</v>
      </c>
      <c r="M78" s="338">
        <v>4649541</v>
      </c>
      <c r="N78" s="338" t="s">
        <v>6</v>
      </c>
      <c r="O78" s="473">
        <v>45673</v>
      </c>
      <c r="P78" s="342">
        <v>2025</v>
      </c>
      <c r="Q78" s="15">
        <v>1520</v>
      </c>
      <c r="R78" s="338">
        <v>4480700</v>
      </c>
      <c r="S78" s="338"/>
      <c r="T78" s="338" t="s">
        <v>418</v>
      </c>
      <c r="U78" s="338">
        <v>4649541</v>
      </c>
    </row>
    <row r="79" spans="1:21" x14ac:dyDescent="0.35">
      <c r="A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2025.00078.03.01.03.05</v>
      </c>
      <c r="B79" s="372">
        <v>78</v>
      </c>
      <c r="C79" s="338" t="s">
        <v>132</v>
      </c>
      <c r="D79" s="338" t="s">
        <v>236</v>
      </c>
      <c r="E79" s="345" t="s">
        <v>237</v>
      </c>
      <c r="F79" s="338" t="s">
        <v>121</v>
      </c>
      <c r="G79" s="338" t="s">
        <v>162</v>
      </c>
      <c r="H79" s="338" t="s">
        <v>254</v>
      </c>
      <c r="I79" s="473">
        <v>45666</v>
      </c>
      <c r="J79" s="473">
        <v>45666</v>
      </c>
      <c r="K79" s="338" t="s">
        <v>124</v>
      </c>
      <c r="L79" s="473">
        <v>45666</v>
      </c>
      <c r="M79" s="338">
        <v>4649542</v>
      </c>
      <c r="N79" s="338" t="s">
        <v>6</v>
      </c>
      <c r="O79" s="473">
        <v>45673</v>
      </c>
      <c r="P79" s="342">
        <v>2025</v>
      </c>
      <c r="Q79" s="15">
        <v>1521</v>
      </c>
      <c r="R79" s="338">
        <v>4480700</v>
      </c>
      <c r="S79" s="338"/>
      <c r="T79" s="338" t="s">
        <v>419</v>
      </c>
      <c r="U79" s="338">
        <v>4649542</v>
      </c>
    </row>
    <row r="80" spans="1:21" x14ac:dyDescent="0.35">
      <c r="A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2025.00079.03.01.03.05</v>
      </c>
      <c r="B80" s="372">
        <v>79</v>
      </c>
      <c r="C80" s="338" t="s">
        <v>132</v>
      </c>
      <c r="D80" s="338" t="s">
        <v>236</v>
      </c>
      <c r="E80" s="345" t="s">
        <v>237</v>
      </c>
      <c r="F80" s="338" t="s">
        <v>121</v>
      </c>
      <c r="G80" s="338" t="s">
        <v>162</v>
      </c>
      <c r="H80" s="338" t="s">
        <v>254</v>
      </c>
      <c r="I80" s="473">
        <v>45667</v>
      </c>
      <c r="J80" s="473">
        <v>45667</v>
      </c>
      <c r="K80" s="338" t="s">
        <v>124</v>
      </c>
      <c r="L80" s="473">
        <v>45666</v>
      </c>
      <c r="M80" s="338">
        <v>4649543</v>
      </c>
      <c r="N80" s="338" t="s">
        <v>6</v>
      </c>
      <c r="O80" s="473">
        <v>45673</v>
      </c>
      <c r="P80" s="342">
        <v>2025</v>
      </c>
      <c r="Q80" s="15">
        <v>1522</v>
      </c>
      <c r="R80" s="338">
        <v>4480700</v>
      </c>
      <c r="S80" s="338"/>
      <c r="T80" s="338" t="s">
        <v>420</v>
      </c>
      <c r="U80" s="338">
        <v>4649543</v>
      </c>
    </row>
    <row r="81" spans="1:21" x14ac:dyDescent="0.35">
      <c r="A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2025.00080.03.01.03.05</v>
      </c>
      <c r="B81" s="372">
        <v>80</v>
      </c>
      <c r="C81" s="338" t="s">
        <v>132</v>
      </c>
      <c r="D81" s="338" t="s">
        <v>236</v>
      </c>
      <c r="E81" s="345" t="s">
        <v>237</v>
      </c>
      <c r="F81" s="338" t="s">
        <v>121</v>
      </c>
      <c r="G81" s="338" t="s">
        <v>162</v>
      </c>
      <c r="H81" s="338" t="s">
        <v>254</v>
      </c>
      <c r="I81" s="473">
        <v>45668</v>
      </c>
      <c r="J81" s="473">
        <v>45668</v>
      </c>
      <c r="K81" s="338" t="s">
        <v>124</v>
      </c>
      <c r="L81" s="473">
        <v>45666</v>
      </c>
      <c r="M81" s="338">
        <v>4649544</v>
      </c>
      <c r="N81" s="338" t="s">
        <v>6</v>
      </c>
      <c r="O81" s="473">
        <v>45673</v>
      </c>
      <c r="P81" s="342">
        <v>2025</v>
      </c>
      <c r="Q81" s="15">
        <v>1523</v>
      </c>
      <c r="R81" s="338">
        <v>4480700</v>
      </c>
      <c r="S81" s="338"/>
      <c r="T81" s="338" t="s">
        <v>421</v>
      </c>
      <c r="U81" s="338">
        <v>4649544</v>
      </c>
    </row>
    <row r="82" spans="1:21" x14ac:dyDescent="0.35">
      <c r="A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2025.00081.03.01.03.05</v>
      </c>
      <c r="B82" s="372">
        <v>81</v>
      </c>
      <c r="C82" s="338" t="s">
        <v>132</v>
      </c>
      <c r="D82" s="338" t="s">
        <v>236</v>
      </c>
      <c r="E82" s="345" t="s">
        <v>237</v>
      </c>
      <c r="F82" s="338" t="s">
        <v>121</v>
      </c>
      <c r="G82" s="338" t="s">
        <v>162</v>
      </c>
      <c r="H82" s="338" t="s">
        <v>254</v>
      </c>
      <c r="I82" s="473">
        <v>45669</v>
      </c>
      <c r="J82" s="473">
        <v>45669</v>
      </c>
      <c r="K82" s="338" t="s">
        <v>124</v>
      </c>
      <c r="L82" s="473">
        <v>45666</v>
      </c>
      <c r="M82" s="338">
        <v>4649545</v>
      </c>
      <c r="N82" s="338" t="s">
        <v>6</v>
      </c>
      <c r="O82" s="473">
        <v>45673</v>
      </c>
      <c r="P82" s="342">
        <v>2025</v>
      </c>
      <c r="Q82" s="15">
        <v>1524</v>
      </c>
      <c r="R82" s="338">
        <v>4480700</v>
      </c>
      <c r="S82" s="338"/>
      <c r="T82" s="338" t="s">
        <v>422</v>
      </c>
      <c r="U82" s="338">
        <v>4649545</v>
      </c>
    </row>
    <row r="83" spans="1:21" x14ac:dyDescent="0.35">
      <c r="A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2025.00082.03.01.03.05</v>
      </c>
      <c r="B83" s="372">
        <v>82</v>
      </c>
      <c r="C83" s="338" t="s">
        <v>132</v>
      </c>
      <c r="D83" s="338" t="s">
        <v>236</v>
      </c>
      <c r="E83" s="345" t="s">
        <v>237</v>
      </c>
      <c r="F83" s="338" t="s">
        <v>121</v>
      </c>
      <c r="G83" s="338" t="s">
        <v>162</v>
      </c>
      <c r="H83" s="338" t="s">
        <v>254</v>
      </c>
      <c r="I83" s="473">
        <v>45670</v>
      </c>
      <c r="J83" s="473">
        <v>45670</v>
      </c>
      <c r="K83" s="338" t="s">
        <v>124</v>
      </c>
      <c r="L83" s="473">
        <v>45666</v>
      </c>
      <c r="M83" s="338">
        <v>4649546</v>
      </c>
      <c r="N83" s="338" t="s">
        <v>6</v>
      </c>
      <c r="O83" s="473">
        <v>45673</v>
      </c>
      <c r="P83" s="342">
        <v>2025</v>
      </c>
      <c r="Q83" s="15">
        <v>1525</v>
      </c>
      <c r="R83" s="338">
        <v>4480700</v>
      </c>
      <c r="S83" s="338"/>
      <c r="T83" s="338" t="s">
        <v>423</v>
      </c>
      <c r="U83" s="338">
        <v>4649546</v>
      </c>
    </row>
    <row r="84" spans="1:21" x14ac:dyDescent="0.35">
      <c r="A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2025.00083.03.01.03.05</v>
      </c>
      <c r="B84" s="372">
        <v>83</v>
      </c>
      <c r="C84" s="338" t="s">
        <v>132</v>
      </c>
      <c r="D84" s="338" t="s">
        <v>240</v>
      </c>
      <c r="E84" s="338" t="s">
        <v>241</v>
      </c>
      <c r="F84" s="338" t="s">
        <v>121</v>
      </c>
      <c r="G84" s="338" t="s">
        <v>162</v>
      </c>
      <c r="H84" s="338" t="s">
        <v>254</v>
      </c>
      <c r="I84" s="473">
        <v>45667</v>
      </c>
      <c r="J84" s="473">
        <v>45667</v>
      </c>
      <c r="K84" s="338" t="s">
        <v>124</v>
      </c>
      <c r="L84" s="473">
        <v>45666</v>
      </c>
      <c r="M84" s="338">
        <v>4649693</v>
      </c>
      <c r="N84" s="338" t="s">
        <v>24</v>
      </c>
      <c r="O84" s="473">
        <v>45673</v>
      </c>
      <c r="P84" s="342">
        <v>2025</v>
      </c>
      <c r="Q84" s="15">
        <v>1526</v>
      </c>
      <c r="R84" s="338">
        <v>4480700</v>
      </c>
      <c r="S84" s="338"/>
      <c r="T84" s="338" t="s">
        <v>424</v>
      </c>
      <c r="U84" s="338">
        <v>4649693</v>
      </c>
    </row>
    <row r="85" spans="1:21" x14ac:dyDescent="0.35">
      <c r="A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2025.00084.03.01.03.05</v>
      </c>
      <c r="B85" s="372">
        <v>84</v>
      </c>
      <c r="C85" s="338" t="s">
        <v>132</v>
      </c>
      <c r="D85" s="338" t="s">
        <v>240</v>
      </c>
      <c r="E85" s="338" t="s">
        <v>241</v>
      </c>
      <c r="F85" s="338" t="s">
        <v>121</v>
      </c>
      <c r="G85" s="338" t="s">
        <v>162</v>
      </c>
      <c r="H85" s="338" t="s">
        <v>254</v>
      </c>
      <c r="I85" s="473">
        <v>45668</v>
      </c>
      <c r="J85" s="473">
        <v>45668</v>
      </c>
      <c r="K85" s="338" t="s">
        <v>124</v>
      </c>
      <c r="L85" s="473">
        <v>45666</v>
      </c>
      <c r="M85" s="338">
        <v>4649694</v>
      </c>
      <c r="N85" s="338" t="s">
        <v>24</v>
      </c>
      <c r="O85" s="473">
        <v>45673</v>
      </c>
      <c r="P85" s="342">
        <v>2025</v>
      </c>
      <c r="Q85" s="15">
        <v>1527</v>
      </c>
      <c r="R85" s="338">
        <v>4480700</v>
      </c>
      <c r="S85" s="338"/>
      <c r="T85" s="338" t="s">
        <v>425</v>
      </c>
      <c r="U85" s="338">
        <v>4649694</v>
      </c>
    </row>
    <row r="86" spans="1:21" x14ac:dyDescent="0.35">
      <c r="A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2025.00085.03.01.03.05</v>
      </c>
      <c r="B86" s="372">
        <v>85</v>
      </c>
      <c r="C86" s="338" t="s">
        <v>132</v>
      </c>
      <c r="D86" s="338" t="s">
        <v>240</v>
      </c>
      <c r="E86" s="338" t="s">
        <v>241</v>
      </c>
      <c r="F86" s="338" t="s">
        <v>121</v>
      </c>
      <c r="G86" s="338" t="s">
        <v>162</v>
      </c>
      <c r="H86" s="338" t="s">
        <v>254</v>
      </c>
      <c r="I86" s="473">
        <v>45669</v>
      </c>
      <c r="J86" s="473">
        <v>45669</v>
      </c>
      <c r="K86" s="338" t="s">
        <v>124</v>
      </c>
      <c r="L86" s="473">
        <v>45666</v>
      </c>
      <c r="M86" s="338">
        <v>4649695</v>
      </c>
      <c r="N86" s="338" t="s">
        <v>24</v>
      </c>
      <c r="O86" s="473">
        <v>45673</v>
      </c>
      <c r="P86" s="342">
        <v>2025</v>
      </c>
      <c r="Q86" s="15">
        <v>1528</v>
      </c>
      <c r="R86" s="338">
        <v>4480700</v>
      </c>
      <c r="S86" s="338"/>
      <c r="T86" s="338" t="s">
        <v>426</v>
      </c>
      <c r="U86" s="338">
        <v>4649695</v>
      </c>
    </row>
    <row r="87" spans="1:21" x14ac:dyDescent="0.35">
      <c r="A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2025.00086.03.01.03.05</v>
      </c>
      <c r="B87" s="372">
        <v>86</v>
      </c>
      <c r="C87" s="338" t="s">
        <v>132</v>
      </c>
      <c r="D87" s="338" t="s">
        <v>240</v>
      </c>
      <c r="E87" s="338" t="s">
        <v>241</v>
      </c>
      <c r="F87" s="338" t="s">
        <v>121</v>
      </c>
      <c r="G87" s="338" t="s">
        <v>162</v>
      </c>
      <c r="H87" s="338" t="s">
        <v>254</v>
      </c>
      <c r="I87" s="473">
        <v>45670</v>
      </c>
      <c r="J87" s="473">
        <v>45670</v>
      </c>
      <c r="K87" s="338" t="s">
        <v>124</v>
      </c>
      <c r="L87" s="473">
        <v>45666</v>
      </c>
      <c r="M87" s="338">
        <v>4649696</v>
      </c>
      <c r="N87" s="338" t="s">
        <v>24</v>
      </c>
      <c r="O87" s="473">
        <v>45673</v>
      </c>
      <c r="P87" s="342">
        <v>2025</v>
      </c>
      <c r="Q87" s="15">
        <v>1529</v>
      </c>
      <c r="R87" s="338">
        <v>4480700</v>
      </c>
      <c r="S87" s="338"/>
      <c r="T87" s="338" t="s">
        <v>427</v>
      </c>
      <c r="U87" s="338">
        <v>4649696</v>
      </c>
    </row>
    <row r="88" spans="1:21" x14ac:dyDescent="0.35">
      <c r="A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2025.00087.03.01.03.05</v>
      </c>
      <c r="B88" s="372">
        <v>87</v>
      </c>
      <c r="C88" s="338" t="s">
        <v>132</v>
      </c>
      <c r="D88" s="338" t="s">
        <v>240</v>
      </c>
      <c r="E88" s="338" t="s">
        <v>241</v>
      </c>
      <c r="F88" s="338" t="s">
        <v>121</v>
      </c>
      <c r="G88" s="338" t="s">
        <v>162</v>
      </c>
      <c r="H88" s="338" t="s">
        <v>254</v>
      </c>
      <c r="I88" s="473">
        <v>45671</v>
      </c>
      <c r="J88" s="473">
        <v>45671</v>
      </c>
      <c r="K88" s="338" t="s">
        <v>124</v>
      </c>
      <c r="L88" s="473">
        <v>45666</v>
      </c>
      <c r="M88" s="338">
        <v>4649697</v>
      </c>
      <c r="N88" s="338" t="s">
        <v>24</v>
      </c>
      <c r="O88" s="473">
        <v>45673</v>
      </c>
      <c r="P88" s="342">
        <v>2025</v>
      </c>
      <c r="Q88" s="15">
        <v>1530</v>
      </c>
      <c r="R88" s="338">
        <v>4480700</v>
      </c>
      <c r="S88" s="338"/>
      <c r="T88" s="338" t="s">
        <v>428</v>
      </c>
      <c r="U88" s="338">
        <v>4649697</v>
      </c>
    </row>
    <row r="89" spans="1:21" x14ac:dyDescent="0.35">
      <c r="A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2025.00088.03.01.03.05</v>
      </c>
      <c r="B89" s="372">
        <v>88</v>
      </c>
      <c r="C89" s="338" t="s">
        <v>132</v>
      </c>
      <c r="D89" s="338" t="s">
        <v>240</v>
      </c>
      <c r="E89" s="338" t="s">
        <v>241</v>
      </c>
      <c r="F89" s="338" t="s">
        <v>121</v>
      </c>
      <c r="G89" s="338" t="s">
        <v>162</v>
      </c>
      <c r="H89" s="338" t="s">
        <v>254</v>
      </c>
      <c r="I89" s="473">
        <v>45672</v>
      </c>
      <c r="J89" s="473">
        <v>45672</v>
      </c>
      <c r="K89" s="338" t="s">
        <v>124</v>
      </c>
      <c r="L89" s="473">
        <v>45666</v>
      </c>
      <c r="M89" s="338">
        <v>4649698</v>
      </c>
      <c r="N89" s="338" t="s">
        <v>24</v>
      </c>
      <c r="O89" s="473">
        <v>45673</v>
      </c>
      <c r="P89" s="342">
        <v>2025</v>
      </c>
      <c r="Q89" s="15">
        <v>1531</v>
      </c>
      <c r="R89" s="338">
        <v>4480700</v>
      </c>
      <c r="S89" s="338"/>
      <c r="T89" s="338" t="s">
        <v>429</v>
      </c>
      <c r="U89" s="338">
        <v>4649698</v>
      </c>
    </row>
    <row r="90" spans="1:21" x14ac:dyDescent="0.35">
      <c r="A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2025.00089.03.01.03.05</v>
      </c>
      <c r="B90" s="372">
        <v>89</v>
      </c>
      <c r="C90" s="338" t="s">
        <v>132</v>
      </c>
      <c r="D90" s="338" t="s">
        <v>240</v>
      </c>
      <c r="E90" s="338" t="s">
        <v>241</v>
      </c>
      <c r="F90" s="338" t="s">
        <v>121</v>
      </c>
      <c r="G90" s="338" t="s">
        <v>162</v>
      </c>
      <c r="H90" s="338" t="s">
        <v>254</v>
      </c>
      <c r="I90" s="473">
        <v>45673</v>
      </c>
      <c r="J90" s="473">
        <v>45673</v>
      </c>
      <c r="K90" s="338" t="s">
        <v>124</v>
      </c>
      <c r="L90" s="473">
        <v>45666</v>
      </c>
      <c r="M90" s="338">
        <v>4649699</v>
      </c>
      <c r="N90" s="338" t="s">
        <v>24</v>
      </c>
      <c r="O90" s="473">
        <v>45673</v>
      </c>
      <c r="P90" s="342">
        <v>2025</v>
      </c>
      <c r="Q90" s="15">
        <v>1532</v>
      </c>
      <c r="R90" s="338">
        <v>4480700</v>
      </c>
      <c r="S90" s="338"/>
      <c r="T90" s="338" t="s">
        <v>430</v>
      </c>
      <c r="U90" s="338">
        <v>4649699</v>
      </c>
    </row>
    <row r="91" spans="1:21" x14ac:dyDescent="0.35">
      <c r="A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2025.00090.03.01.03.05</v>
      </c>
      <c r="B91" s="372">
        <v>90</v>
      </c>
      <c r="C91" s="338" t="s">
        <v>132</v>
      </c>
      <c r="D91" s="338" t="s">
        <v>240</v>
      </c>
      <c r="E91" s="338" t="s">
        <v>241</v>
      </c>
      <c r="F91" s="338" t="s">
        <v>121</v>
      </c>
      <c r="G91" s="338" t="s">
        <v>162</v>
      </c>
      <c r="H91" s="338" t="s">
        <v>254</v>
      </c>
      <c r="I91" s="473">
        <v>45674</v>
      </c>
      <c r="J91" s="473">
        <v>45674</v>
      </c>
      <c r="K91" s="338" t="s">
        <v>124</v>
      </c>
      <c r="L91" s="473">
        <v>45666</v>
      </c>
      <c r="M91" s="338">
        <v>4649700</v>
      </c>
      <c r="N91" s="338" t="s">
        <v>24</v>
      </c>
      <c r="O91" s="473">
        <v>45673</v>
      </c>
      <c r="P91" s="342">
        <v>2025</v>
      </c>
      <c r="Q91" s="15">
        <v>1533</v>
      </c>
      <c r="R91" s="338">
        <v>4480700</v>
      </c>
      <c r="S91" s="338"/>
      <c r="T91" s="338" t="s">
        <v>431</v>
      </c>
      <c r="U91" s="338">
        <v>4649700</v>
      </c>
    </row>
    <row r="92" spans="1:21" x14ac:dyDescent="0.35">
      <c r="A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2025.00091.03.01.03.05</v>
      </c>
      <c r="B92" s="372">
        <v>91</v>
      </c>
      <c r="C92" s="338" t="s">
        <v>132</v>
      </c>
      <c r="D92" s="338" t="s">
        <v>240</v>
      </c>
      <c r="E92" s="338" t="s">
        <v>241</v>
      </c>
      <c r="F92" s="338" t="s">
        <v>121</v>
      </c>
      <c r="G92" s="338" t="s">
        <v>162</v>
      </c>
      <c r="H92" s="338" t="s">
        <v>254</v>
      </c>
      <c r="I92" s="473">
        <v>45675</v>
      </c>
      <c r="J92" s="473">
        <v>45675</v>
      </c>
      <c r="K92" s="338" t="s">
        <v>124</v>
      </c>
      <c r="L92" s="473">
        <v>45666</v>
      </c>
      <c r="M92" s="338">
        <v>4649701</v>
      </c>
      <c r="N92" s="338" t="s">
        <v>24</v>
      </c>
      <c r="O92" s="473">
        <v>45673</v>
      </c>
      <c r="P92" s="342">
        <v>2025</v>
      </c>
      <c r="Q92" s="15">
        <v>1534</v>
      </c>
      <c r="R92" s="338">
        <v>4480700</v>
      </c>
      <c r="S92" s="338"/>
      <c r="T92" s="338" t="s">
        <v>432</v>
      </c>
      <c r="U92" s="338">
        <v>4649701</v>
      </c>
    </row>
    <row r="93" spans="1:21" x14ac:dyDescent="0.35">
      <c r="A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2025.00092.03.01.03.05</v>
      </c>
      <c r="B93" s="372">
        <v>92</v>
      </c>
      <c r="C93" s="338" t="s">
        <v>132</v>
      </c>
      <c r="D93" s="338" t="s">
        <v>240</v>
      </c>
      <c r="E93" s="338" t="s">
        <v>241</v>
      </c>
      <c r="F93" s="338" t="s">
        <v>121</v>
      </c>
      <c r="G93" s="338" t="s">
        <v>162</v>
      </c>
      <c r="H93" s="338" t="s">
        <v>254</v>
      </c>
      <c r="I93" s="473">
        <v>45676</v>
      </c>
      <c r="J93" s="473">
        <v>45676</v>
      </c>
      <c r="K93" s="338" t="s">
        <v>124</v>
      </c>
      <c r="L93" s="473">
        <v>45666</v>
      </c>
      <c r="M93" s="338">
        <v>4649702</v>
      </c>
      <c r="N93" s="338" t="s">
        <v>24</v>
      </c>
      <c r="O93" s="473">
        <v>45673</v>
      </c>
      <c r="P93" s="342">
        <v>2025</v>
      </c>
      <c r="Q93" s="15">
        <v>1535</v>
      </c>
      <c r="R93" s="338">
        <v>4480700</v>
      </c>
      <c r="S93" s="338"/>
      <c r="T93" s="338" t="s">
        <v>433</v>
      </c>
      <c r="U93" s="338">
        <v>4649702</v>
      </c>
    </row>
    <row r="94" spans="1:21" x14ac:dyDescent="0.35">
      <c r="A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2025.00093.03.01.03.05</v>
      </c>
      <c r="B94" s="372">
        <v>93</v>
      </c>
      <c r="C94" s="338" t="s">
        <v>132</v>
      </c>
      <c r="D94" s="338" t="s">
        <v>240</v>
      </c>
      <c r="E94" s="338" t="s">
        <v>241</v>
      </c>
      <c r="F94" s="338" t="s">
        <v>121</v>
      </c>
      <c r="G94" s="338" t="s">
        <v>162</v>
      </c>
      <c r="H94" s="338" t="s">
        <v>254</v>
      </c>
      <c r="I94" s="473">
        <v>45677</v>
      </c>
      <c r="J94" s="473">
        <v>45677</v>
      </c>
      <c r="K94" s="338" t="s">
        <v>124</v>
      </c>
      <c r="L94" s="473">
        <v>45666</v>
      </c>
      <c r="M94" s="338">
        <v>4649703</v>
      </c>
      <c r="N94" s="338" t="s">
        <v>24</v>
      </c>
      <c r="O94" s="473">
        <v>45673</v>
      </c>
      <c r="P94" s="342">
        <v>2025</v>
      </c>
      <c r="Q94" s="15">
        <v>1536</v>
      </c>
      <c r="R94" s="338">
        <v>4480700</v>
      </c>
      <c r="S94" s="338"/>
      <c r="T94" s="338" t="s">
        <v>434</v>
      </c>
      <c r="U94" s="338">
        <v>4649703</v>
      </c>
    </row>
    <row r="95" spans="1:21" x14ac:dyDescent="0.35">
      <c r="A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2025.00094.01.01.03.05</v>
      </c>
      <c r="B95" s="372">
        <v>94</v>
      </c>
      <c r="C95" s="338" t="s">
        <v>119</v>
      </c>
      <c r="D95" s="338" t="s">
        <v>236</v>
      </c>
      <c r="E95" s="338" t="s">
        <v>237</v>
      </c>
      <c r="F95" s="338" t="s">
        <v>121</v>
      </c>
      <c r="G95" s="338" t="s">
        <v>162</v>
      </c>
      <c r="H95" s="338" t="s">
        <v>254</v>
      </c>
      <c r="I95" s="473">
        <v>45661</v>
      </c>
      <c r="J95" s="473">
        <v>45661</v>
      </c>
      <c r="K95" s="338" t="s">
        <v>124</v>
      </c>
      <c r="L95" s="473">
        <v>45660</v>
      </c>
      <c r="M95" s="368">
        <v>4897624</v>
      </c>
      <c r="N95" s="338" t="s">
        <v>16</v>
      </c>
      <c r="O95" s="473">
        <v>45674</v>
      </c>
      <c r="P95" s="342">
        <v>2025</v>
      </c>
      <c r="Q95" s="15">
        <v>1687</v>
      </c>
      <c r="R95" s="338">
        <v>4481034</v>
      </c>
      <c r="S95" s="338"/>
      <c r="T95" s="338" t="s">
        <v>435</v>
      </c>
      <c r="U95" s="368">
        <v>4654405</v>
      </c>
    </row>
    <row r="96" spans="1:21" x14ac:dyDescent="0.35">
      <c r="A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2025.00095.01.01.03.05</v>
      </c>
      <c r="B96" s="372">
        <v>95</v>
      </c>
      <c r="C96" s="338" t="s">
        <v>119</v>
      </c>
      <c r="D96" s="338" t="s">
        <v>236</v>
      </c>
      <c r="E96" s="338" t="s">
        <v>237</v>
      </c>
      <c r="F96" s="338" t="s">
        <v>121</v>
      </c>
      <c r="G96" s="338" t="s">
        <v>162</v>
      </c>
      <c r="H96" s="338" t="s">
        <v>254</v>
      </c>
      <c r="I96" s="473">
        <v>45662</v>
      </c>
      <c r="J96" s="473">
        <v>45662</v>
      </c>
      <c r="K96" s="338" t="s">
        <v>124</v>
      </c>
      <c r="L96" s="473">
        <v>45660</v>
      </c>
      <c r="M96" s="338">
        <v>4897625</v>
      </c>
      <c r="N96" s="338" t="s">
        <v>16</v>
      </c>
      <c r="O96" s="473">
        <v>45674</v>
      </c>
      <c r="P96" s="342">
        <v>2025</v>
      </c>
      <c r="Q96" s="15">
        <v>1688</v>
      </c>
      <c r="R96" s="338">
        <v>4481034</v>
      </c>
      <c r="S96" s="338"/>
      <c r="T96" s="338" t="s">
        <v>436</v>
      </c>
      <c r="U96" s="338">
        <v>4654405</v>
      </c>
    </row>
    <row r="97" spans="1:21" x14ac:dyDescent="0.35">
      <c r="A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2025.00096.01.01.03.05</v>
      </c>
      <c r="B97" s="372">
        <v>96</v>
      </c>
      <c r="C97" s="338" t="s">
        <v>119</v>
      </c>
      <c r="D97" s="338" t="s">
        <v>236</v>
      </c>
      <c r="E97" s="338" t="s">
        <v>237</v>
      </c>
      <c r="F97" s="338" t="s">
        <v>121</v>
      </c>
      <c r="G97" s="338" t="s">
        <v>162</v>
      </c>
      <c r="H97" s="338" t="s">
        <v>254</v>
      </c>
      <c r="I97" s="473">
        <v>45663</v>
      </c>
      <c r="J97" s="473">
        <v>45663</v>
      </c>
      <c r="K97" s="338" t="s">
        <v>124</v>
      </c>
      <c r="L97" s="473">
        <v>45660</v>
      </c>
      <c r="M97" s="338">
        <v>4897631</v>
      </c>
      <c r="N97" s="338" t="s">
        <v>16</v>
      </c>
      <c r="O97" s="473">
        <v>45674</v>
      </c>
      <c r="P97" s="342">
        <v>2025</v>
      </c>
      <c r="Q97" s="15">
        <v>1689</v>
      </c>
      <c r="R97" s="338">
        <v>4481034</v>
      </c>
      <c r="S97" s="338"/>
      <c r="T97" s="338" t="s">
        <v>437</v>
      </c>
      <c r="U97" s="338">
        <v>4654405</v>
      </c>
    </row>
    <row r="98" spans="1:21" x14ac:dyDescent="0.35">
      <c r="A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2025.00097.01.01.02.05</v>
      </c>
      <c r="B98" s="372">
        <v>97</v>
      </c>
      <c r="C98" s="338" t="s">
        <v>119</v>
      </c>
      <c r="D98" s="338" t="s">
        <v>236</v>
      </c>
      <c r="E98" s="338" t="s">
        <v>237</v>
      </c>
      <c r="F98" s="338" t="s">
        <v>121</v>
      </c>
      <c r="G98" s="338" t="s">
        <v>169</v>
      </c>
      <c r="H98" s="338" t="s">
        <v>254</v>
      </c>
      <c r="I98" s="473">
        <v>45662</v>
      </c>
      <c r="J98" s="473">
        <v>45662</v>
      </c>
      <c r="K98" s="338" t="s">
        <v>124</v>
      </c>
      <c r="L98" s="473">
        <v>45661</v>
      </c>
      <c r="M98" s="338">
        <v>4897632</v>
      </c>
      <c r="N98" s="338" t="s">
        <v>16</v>
      </c>
      <c r="O98" s="473">
        <v>45674</v>
      </c>
      <c r="P98" s="342">
        <v>2025</v>
      </c>
      <c r="Q98" s="15">
        <v>1690</v>
      </c>
      <c r="R98" s="338">
        <v>4481034</v>
      </c>
      <c r="S98" s="338"/>
      <c r="T98" s="338" t="s">
        <v>438</v>
      </c>
      <c r="U98" s="338">
        <v>4654405</v>
      </c>
    </row>
    <row r="99" spans="1:21" x14ac:dyDescent="0.35">
      <c r="A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2025.00098.01.01.02.05</v>
      </c>
      <c r="B99" s="372">
        <v>98</v>
      </c>
      <c r="C99" s="338" t="s">
        <v>119</v>
      </c>
      <c r="D99" s="338" t="s">
        <v>236</v>
      </c>
      <c r="E99" s="338" t="s">
        <v>237</v>
      </c>
      <c r="F99" s="338" t="s">
        <v>121</v>
      </c>
      <c r="G99" s="338" t="s">
        <v>169</v>
      </c>
      <c r="H99" s="338" t="s">
        <v>254</v>
      </c>
      <c r="I99" s="473">
        <v>45663</v>
      </c>
      <c r="J99" s="473">
        <v>45663</v>
      </c>
      <c r="K99" s="338" t="s">
        <v>124</v>
      </c>
      <c r="L99" s="473">
        <v>45662</v>
      </c>
      <c r="M99" s="338">
        <v>4897636</v>
      </c>
      <c r="N99" s="338" t="s">
        <v>16</v>
      </c>
      <c r="O99" s="473">
        <v>45674</v>
      </c>
      <c r="P99" s="342">
        <v>2025</v>
      </c>
      <c r="Q99" s="15">
        <v>1691</v>
      </c>
      <c r="R99" s="338">
        <v>4481034</v>
      </c>
      <c r="S99" s="338"/>
      <c r="T99" s="338" t="s">
        <v>439</v>
      </c>
      <c r="U99" s="338">
        <v>4654405</v>
      </c>
    </row>
    <row r="100" spans="1:21" x14ac:dyDescent="0.35">
      <c r="A1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2025.00099.01.01.02.05</v>
      </c>
      <c r="B100" s="372">
        <v>99</v>
      </c>
      <c r="C100" s="338" t="s">
        <v>119</v>
      </c>
      <c r="D100" s="338" t="s">
        <v>236</v>
      </c>
      <c r="E100" s="338" t="s">
        <v>237</v>
      </c>
      <c r="F100" s="338" t="s">
        <v>121</v>
      </c>
      <c r="G100" s="338" t="s">
        <v>169</v>
      </c>
      <c r="H100" s="338" t="s">
        <v>254</v>
      </c>
      <c r="I100" s="473">
        <v>45664</v>
      </c>
      <c r="J100" s="473">
        <v>45664</v>
      </c>
      <c r="K100" s="338" t="s">
        <v>124</v>
      </c>
      <c r="L100" s="473">
        <v>45662</v>
      </c>
      <c r="M100" s="338">
        <v>4897641</v>
      </c>
      <c r="N100" s="338" t="s">
        <v>16</v>
      </c>
      <c r="O100" s="473">
        <v>45674</v>
      </c>
      <c r="P100" s="342">
        <v>2025</v>
      </c>
      <c r="Q100" s="15">
        <v>1692</v>
      </c>
      <c r="R100" s="338">
        <v>4481034</v>
      </c>
      <c r="S100" s="338"/>
      <c r="T100" s="338" t="s">
        <v>440</v>
      </c>
      <c r="U100" s="338">
        <v>4654405</v>
      </c>
    </row>
    <row r="101" spans="1:21" x14ac:dyDescent="0.35">
      <c r="A1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2025.00100.01.01.02.05</v>
      </c>
      <c r="B101" s="372">
        <v>100</v>
      </c>
      <c r="C101" s="338" t="s">
        <v>119</v>
      </c>
      <c r="D101" s="338" t="s">
        <v>236</v>
      </c>
      <c r="E101" s="338" t="s">
        <v>237</v>
      </c>
      <c r="F101" s="338" t="s">
        <v>121</v>
      </c>
      <c r="G101" s="338" t="s">
        <v>169</v>
      </c>
      <c r="H101" s="338" t="s">
        <v>254</v>
      </c>
      <c r="I101" s="473">
        <v>45666</v>
      </c>
      <c r="J101" s="473">
        <v>45666</v>
      </c>
      <c r="K101" s="338" t="s">
        <v>124</v>
      </c>
      <c r="L101" s="473">
        <v>45665</v>
      </c>
      <c r="M101" s="338">
        <v>4897651</v>
      </c>
      <c r="N101" s="338" t="s">
        <v>16</v>
      </c>
      <c r="O101" s="474">
        <v>45674</v>
      </c>
      <c r="P101" s="342">
        <v>2025</v>
      </c>
      <c r="Q101" s="15">
        <v>1693</v>
      </c>
      <c r="R101" s="338">
        <v>4481034</v>
      </c>
      <c r="S101" s="338"/>
      <c r="T101" s="338" t="s">
        <v>441</v>
      </c>
      <c r="U101" s="338">
        <v>4654405</v>
      </c>
    </row>
    <row r="102" spans="1:21" x14ac:dyDescent="0.35">
      <c r="A1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2025.00101.01.01.03.05</v>
      </c>
      <c r="B102" s="372">
        <v>101</v>
      </c>
      <c r="C102" s="338" t="s">
        <v>119</v>
      </c>
      <c r="D102" s="338" t="s">
        <v>236</v>
      </c>
      <c r="E102" s="338" t="s">
        <v>237</v>
      </c>
      <c r="F102" s="338" t="s">
        <v>121</v>
      </c>
      <c r="G102" s="338" t="s">
        <v>162</v>
      </c>
      <c r="H102" s="338" t="s">
        <v>254</v>
      </c>
      <c r="I102" s="473">
        <v>45665</v>
      </c>
      <c r="J102" s="473">
        <v>45665</v>
      </c>
      <c r="K102" s="338" t="s">
        <v>124</v>
      </c>
      <c r="L102" s="473">
        <v>45666</v>
      </c>
      <c r="M102" s="338">
        <v>4897659</v>
      </c>
      <c r="N102" s="338" t="s">
        <v>16</v>
      </c>
      <c r="O102" s="474">
        <v>45674</v>
      </c>
      <c r="P102" s="342">
        <v>2025</v>
      </c>
      <c r="Q102" s="15">
        <v>1694</v>
      </c>
      <c r="R102" s="338">
        <v>4481034</v>
      </c>
      <c r="S102" s="338"/>
      <c r="T102" s="338" t="s">
        <v>442</v>
      </c>
      <c r="U102" s="338">
        <v>4654405</v>
      </c>
    </row>
    <row r="103" spans="1:21" x14ac:dyDescent="0.35">
      <c r="A1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2025.00102.01.01.03.05</v>
      </c>
      <c r="B103" s="372">
        <v>102</v>
      </c>
      <c r="C103" s="338" t="s">
        <v>119</v>
      </c>
      <c r="D103" s="338" t="s">
        <v>236</v>
      </c>
      <c r="E103" s="338" t="s">
        <v>237</v>
      </c>
      <c r="F103" s="338" t="s">
        <v>121</v>
      </c>
      <c r="G103" s="338" t="s">
        <v>162</v>
      </c>
      <c r="H103" s="338" t="s">
        <v>254</v>
      </c>
      <c r="I103" s="473">
        <v>45666</v>
      </c>
      <c r="J103" s="473">
        <v>45666</v>
      </c>
      <c r="K103" s="338" t="s">
        <v>124</v>
      </c>
      <c r="L103" s="473">
        <v>45666</v>
      </c>
      <c r="M103" s="338">
        <v>4897670</v>
      </c>
      <c r="N103" s="338" t="s">
        <v>16</v>
      </c>
      <c r="O103" s="474">
        <v>45674</v>
      </c>
      <c r="P103" s="342">
        <v>2025</v>
      </c>
      <c r="Q103" s="15">
        <v>1695</v>
      </c>
      <c r="R103" s="338">
        <v>4481034</v>
      </c>
      <c r="S103" s="338"/>
      <c r="T103" s="338" t="s">
        <v>443</v>
      </c>
      <c r="U103" s="338">
        <v>4654405</v>
      </c>
    </row>
    <row r="104" spans="1:21" x14ac:dyDescent="0.35">
      <c r="A1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2025.00103.01.01.02.05</v>
      </c>
      <c r="B104" s="372">
        <v>103</v>
      </c>
      <c r="C104" s="338" t="s">
        <v>119</v>
      </c>
      <c r="D104" s="338" t="s">
        <v>236</v>
      </c>
      <c r="E104" s="338" t="s">
        <v>237</v>
      </c>
      <c r="F104" s="338" t="s">
        <v>121</v>
      </c>
      <c r="G104" s="338" t="s">
        <v>169</v>
      </c>
      <c r="H104" s="338" t="s">
        <v>254</v>
      </c>
      <c r="I104" s="473">
        <v>45667</v>
      </c>
      <c r="J104" s="473">
        <v>45667</v>
      </c>
      <c r="K104" s="338" t="s">
        <v>124</v>
      </c>
      <c r="L104" s="473">
        <v>45667</v>
      </c>
      <c r="M104" s="338">
        <v>4897680</v>
      </c>
      <c r="N104" s="338" t="s">
        <v>16</v>
      </c>
      <c r="O104" s="474">
        <v>45674</v>
      </c>
      <c r="P104" s="342">
        <v>2025</v>
      </c>
      <c r="Q104" s="15">
        <v>1696</v>
      </c>
      <c r="R104" s="338">
        <v>4481034</v>
      </c>
      <c r="S104" s="338"/>
      <c r="T104" s="338" t="s">
        <v>444</v>
      </c>
      <c r="U104" s="338">
        <v>4654405</v>
      </c>
    </row>
    <row r="105" spans="1:21" x14ac:dyDescent="0.35">
      <c r="A1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2025.00104.01.01.03.05</v>
      </c>
      <c r="B105" s="372">
        <v>104</v>
      </c>
      <c r="C105" s="338" t="s">
        <v>119</v>
      </c>
      <c r="D105" s="338" t="s">
        <v>240</v>
      </c>
      <c r="E105" s="338" t="s">
        <v>241</v>
      </c>
      <c r="F105" s="338" t="s">
        <v>121</v>
      </c>
      <c r="G105" s="338" t="s">
        <v>162</v>
      </c>
      <c r="H105" s="338" t="s">
        <v>254</v>
      </c>
      <c r="I105" s="473">
        <v>45668</v>
      </c>
      <c r="J105" s="473">
        <v>45668</v>
      </c>
      <c r="K105" s="338" t="s">
        <v>124</v>
      </c>
      <c r="L105" s="473">
        <v>45667</v>
      </c>
      <c r="M105" s="339">
        <v>4897735</v>
      </c>
      <c r="N105" s="338" t="s">
        <v>16</v>
      </c>
      <c r="O105" s="474">
        <v>45674</v>
      </c>
      <c r="P105" s="342">
        <v>2025</v>
      </c>
      <c r="Q105" s="15">
        <v>1697</v>
      </c>
      <c r="R105" s="338">
        <v>4481034</v>
      </c>
      <c r="S105" s="338"/>
      <c r="T105" s="338" t="s">
        <v>445</v>
      </c>
      <c r="U105" s="339">
        <v>4654405</v>
      </c>
    </row>
    <row r="106" spans="1:21" x14ac:dyDescent="0.35">
      <c r="A1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2025.00105.01.01.02.05</v>
      </c>
      <c r="B106" s="372">
        <v>105</v>
      </c>
      <c r="C106" s="338" t="s">
        <v>119</v>
      </c>
      <c r="D106" s="338" t="s">
        <v>236</v>
      </c>
      <c r="E106" s="338" t="s">
        <v>237</v>
      </c>
      <c r="F106" s="338" t="s">
        <v>121</v>
      </c>
      <c r="G106" s="338" t="s">
        <v>169</v>
      </c>
      <c r="H106" s="338" t="s">
        <v>254</v>
      </c>
      <c r="I106" s="473">
        <v>45668</v>
      </c>
      <c r="J106" s="473">
        <v>45668</v>
      </c>
      <c r="K106" s="338" t="s">
        <v>124</v>
      </c>
      <c r="L106" s="473">
        <v>45667</v>
      </c>
      <c r="M106" s="339">
        <v>4897684</v>
      </c>
      <c r="N106" s="338" t="s">
        <v>16</v>
      </c>
      <c r="O106" s="474">
        <v>45674</v>
      </c>
      <c r="P106" s="342">
        <v>2025</v>
      </c>
      <c r="Q106" s="15">
        <v>1698</v>
      </c>
      <c r="R106" s="338">
        <v>4481034</v>
      </c>
      <c r="S106" s="338"/>
      <c r="T106" s="338" t="s">
        <v>446</v>
      </c>
      <c r="U106" s="339">
        <v>4654405</v>
      </c>
    </row>
    <row r="107" spans="1:21" x14ac:dyDescent="0.35">
      <c r="A1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2025.00106.01.01.02.05</v>
      </c>
      <c r="B107" s="372">
        <v>106</v>
      </c>
      <c r="C107" s="338" t="s">
        <v>119</v>
      </c>
      <c r="D107" s="338" t="s">
        <v>236</v>
      </c>
      <c r="E107" s="338" t="s">
        <v>237</v>
      </c>
      <c r="F107" s="338" t="s">
        <v>121</v>
      </c>
      <c r="G107" s="338" t="s">
        <v>169</v>
      </c>
      <c r="H107" s="338" t="s">
        <v>254</v>
      </c>
      <c r="I107" s="473">
        <v>45669</v>
      </c>
      <c r="J107" s="473">
        <v>45669</v>
      </c>
      <c r="K107" s="338" t="s">
        <v>124</v>
      </c>
      <c r="L107" s="473">
        <v>45667</v>
      </c>
      <c r="M107" s="339">
        <v>4897689</v>
      </c>
      <c r="N107" s="338" t="s">
        <v>16</v>
      </c>
      <c r="O107" s="474">
        <v>45674</v>
      </c>
      <c r="P107" s="342">
        <v>2025</v>
      </c>
      <c r="Q107" s="15">
        <v>1699</v>
      </c>
      <c r="R107" s="338">
        <v>4481034</v>
      </c>
      <c r="S107" s="338"/>
      <c r="T107" s="338" t="s">
        <v>447</v>
      </c>
      <c r="U107" s="339">
        <v>4654405</v>
      </c>
    </row>
    <row r="108" spans="1:21" x14ac:dyDescent="0.35">
      <c r="A1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2025.00107.01.01.02.05</v>
      </c>
      <c r="B108" s="372">
        <v>107</v>
      </c>
      <c r="C108" s="338" t="s">
        <v>119</v>
      </c>
      <c r="D108" s="338" t="s">
        <v>236</v>
      </c>
      <c r="E108" s="338" t="s">
        <v>237</v>
      </c>
      <c r="F108" s="338" t="s">
        <v>121</v>
      </c>
      <c r="G108" s="338" t="s">
        <v>169</v>
      </c>
      <c r="H108" s="338" t="s">
        <v>254</v>
      </c>
      <c r="I108" s="473">
        <v>45670</v>
      </c>
      <c r="J108" s="473">
        <v>45670</v>
      </c>
      <c r="K108" s="338" t="s">
        <v>124</v>
      </c>
      <c r="L108" s="473">
        <v>45667</v>
      </c>
      <c r="M108" s="339">
        <v>4897693</v>
      </c>
      <c r="N108" s="338" t="s">
        <v>16</v>
      </c>
      <c r="O108" s="474">
        <v>45674</v>
      </c>
      <c r="P108" s="342">
        <v>2025</v>
      </c>
      <c r="Q108" s="15">
        <v>1700</v>
      </c>
      <c r="R108" s="338">
        <v>4481034</v>
      </c>
      <c r="S108" s="338"/>
      <c r="T108" s="338" t="s">
        <v>448</v>
      </c>
      <c r="U108" s="339">
        <v>4654405</v>
      </c>
    </row>
    <row r="109" spans="1:21" x14ac:dyDescent="0.35">
      <c r="A1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2025.00108.01.01.02.05</v>
      </c>
      <c r="B109" s="372">
        <v>108</v>
      </c>
      <c r="C109" s="338" t="s">
        <v>119</v>
      </c>
      <c r="D109" s="338" t="s">
        <v>318</v>
      </c>
      <c r="E109" s="338" t="s">
        <v>194</v>
      </c>
      <c r="F109" s="338" t="s">
        <v>121</v>
      </c>
      <c r="G109" s="338" t="s">
        <v>169</v>
      </c>
      <c r="H109" s="338" t="s">
        <v>254</v>
      </c>
      <c r="I109" s="473">
        <v>45671</v>
      </c>
      <c r="J109" s="473">
        <v>45671</v>
      </c>
      <c r="K109" s="338" t="s">
        <v>124</v>
      </c>
      <c r="L109" s="473">
        <v>45670</v>
      </c>
      <c r="M109" s="339">
        <v>4897743</v>
      </c>
      <c r="N109" s="338" t="s">
        <v>16</v>
      </c>
      <c r="O109" s="474">
        <v>45674</v>
      </c>
      <c r="P109" s="342">
        <v>2025</v>
      </c>
      <c r="Q109" s="15">
        <v>1701</v>
      </c>
      <c r="R109" s="338">
        <v>4481034</v>
      </c>
      <c r="S109" s="338"/>
      <c r="T109" s="338" t="s">
        <v>449</v>
      </c>
      <c r="U109" s="339">
        <v>4654405</v>
      </c>
    </row>
    <row r="110" spans="1:21" x14ac:dyDescent="0.35">
      <c r="A1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2025.00109.01.01.02.05</v>
      </c>
      <c r="B110" s="372">
        <v>109</v>
      </c>
      <c r="C110" s="338" t="s">
        <v>119</v>
      </c>
      <c r="D110" s="338" t="s">
        <v>318</v>
      </c>
      <c r="E110" s="338" t="s">
        <v>194</v>
      </c>
      <c r="F110" s="338" t="s">
        <v>121</v>
      </c>
      <c r="G110" s="338" t="s">
        <v>169</v>
      </c>
      <c r="H110" s="338" t="s">
        <v>254</v>
      </c>
      <c r="I110" s="473">
        <v>45672</v>
      </c>
      <c r="J110" s="473">
        <v>45672</v>
      </c>
      <c r="K110" s="338" t="s">
        <v>124</v>
      </c>
      <c r="L110" s="473">
        <v>45670</v>
      </c>
      <c r="M110" s="339">
        <v>4897748</v>
      </c>
      <c r="N110" s="338" t="s">
        <v>16</v>
      </c>
      <c r="O110" s="474">
        <v>45674</v>
      </c>
      <c r="P110" s="342">
        <v>2025</v>
      </c>
      <c r="Q110" s="15">
        <v>1702</v>
      </c>
      <c r="R110" s="338">
        <v>4481034</v>
      </c>
      <c r="S110" s="338"/>
      <c r="T110" s="338" t="s">
        <v>450</v>
      </c>
      <c r="U110" s="339">
        <v>4654405</v>
      </c>
    </row>
    <row r="111" spans="1:21" x14ac:dyDescent="0.35">
      <c r="A1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2025.00110.01.01.02.05</v>
      </c>
      <c r="B111" s="372">
        <v>110</v>
      </c>
      <c r="C111" s="338" t="s">
        <v>119</v>
      </c>
      <c r="D111" s="338" t="s">
        <v>318</v>
      </c>
      <c r="E111" s="338" t="s">
        <v>194</v>
      </c>
      <c r="F111" s="338" t="s">
        <v>121</v>
      </c>
      <c r="G111" s="338" t="s">
        <v>169</v>
      </c>
      <c r="H111" s="338" t="s">
        <v>254</v>
      </c>
      <c r="I111" s="473">
        <v>45673</v>
      </c>
      <c r="J111" s="473">
        <v>45673</v>
      </c>
      <c r="K111" s="338" t="s">
        <v>124</v>
      </c>
      <c r="L111" s="473">
        <v>45670</v>
      </c>
      <c r="M111" s="339">
        <v>4897751</v>
      </c>
      <c r="N111" s="338" t="s">
        <v>16</v>
      </c>
      <c r="O111" s="474">
        <v>45674</v>
      </c>
      <c r="P111" s="342">
        <v>2025</v>
      </c>
      <c r="Q111" s="15">
        <v>1703</v>
      </c>
      <c r="R111" s="338">
        <v>4481034</v>
      </c>
      <c r="S111" s="338"/>
      <c r="T111" s="338" t="s">
        <v>451</v>
      </c>
      <c r="U111" s="339">
        <v>4654405</v>
      </c>
    </row>
    <row r="112" spans="1:21" x14ac:dyDescent="0.35">
      <c r="A1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2025.00111.01.01.02.05</v>
      </c>
      <c r="B112" s="372">
        <v>111</v>
      </c>
      <c r="C112" s="338" t="s">
        <v>119</v>
      </c>
      <c r="D112" s="338" t="s">
        <v>318</v>
      </c>
      <c r="E112" s="338" t="s">
        <v>194</v>
      </c>
      <c r="F112" s="338" t="s">
        <v>121</v>
      </c>
      <c r="G112" s="338" t="s">
        <v>169</v>
      </c>
      <c r="H112" s="338" t="s">
        <v>254</v>
      </c>
      <c r="I112" s="473">
        <v>45674</v>
      </c>
      <c r="J112" s="473">
        <v>45674</v>
      </c>
      <c r="K112" s="338" t="s">
        <v>124</v>
      </c>
      <c r="L112" s="473">
        <v>45672</v>
      </c>
      <c r="M112" s="339">
        <v>4897754</v>
      </c>
      <c r="N112" s="338" t="s">
        <v>16</v>
      </c>
      <c r="O112" s="474">
        <v>45674</v>
      </c>
      <c r="P112" s="342">
        <v>2025</v>
      </c>
      <c r="Q112" s="15">
        <v>1704</v>
      </c>
      <c r="R112" s="338">
        <v>4481034</v>
      </c>
      <c r="S112" s="338"/>
      <c r="T112" s="338" t="s">
        <v>452</v>
      </c>
      <c r="U112" s="339">
        <v>4654405</v>
      </c>
    </row>
    <row r="113" spans="1:21" x14ac:dyDescent="0.35">
      <c r="A1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2025.00112.01.01.02.05</v>
      </c>
      <c r="B113" s="372">
        <v>112</v>
      </c>
      <c r="C113" s="338" t="s">
        <v>119</v>
      </c>
      <c r="D113" s="338" t="s">
        <v>318</v>
      </c>
      <c r="E113" s="338" t="s">
        <v>194</v>
      </c>
      <c r="F113" s="338" t="s">
        <v>121</v>
      </c>
      <c r="G113" s="338" t="s">
        <v>169</v>
      </c>
      <c r="H113" s="338" t="s">
        <v>254</v>
      </c>
      <c r="I113" s="473">
        <v>45675</v>
      </c>
      <c r="J113" s="473">
        <v>45675</v>
      </c>
      <c r="K113" s="338" t="s">
        <v>124</v>
      </c>
      <c r="L113" s="473">
        <v>45672</v>
      </c>
      <c r="M113" s="339">
        <v>4897756</v>
      </c>
      <c r="N113" s="338" t="s">
        <v>16</v>
      </c>
      <c r="O113" s="474">
        <v>45674</v>
      </c>
      <c r="P113" s="342">
        <v>2025</v>
      </c>
      <c r="Q113" s="15">
        <v>1705</v>
      </c>
      <c r="R113" s="338">
        <v>4481034</v>
      </c>
      <c r="S113" s="338"/>
      <c r="T113" s="338" t="s">
        <v>453</v>
      </c>
      <c r="U113" s="339">
        <v>4654405</v>
      </c>
    </row>
    <row r="114" spans="1:21" x14ac:dyDescent="0.35">
      <c r="A1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2025.00113.01.01.02.05</v>
      </c>
      <c r="B114" s="372">
        <v>113</v>
      </c>
      <c r="C114" s="338" t="s">
        <v>119</v>
      </c>
      <c r="D114" s="338" t="s">
        <v>236</v>
      </c>
      <c r="E114" s="338" t="s">
        <v>237</v>
      </c>
      <c r="F114" s="338" t="s">
        <v>121</v>
      </c>
      <c r="G114" s="338" t="s">
        <v>169</v>
      </c>
      <c r="H114" s="338" t="s">
        <v>254</v>
      </c>
      <c r="I114" s="473">
        <v>45672</v>
      </c>
      <c r="J114" s="473">
        <v>45672</v>
      </c>
      <c r="K114" s="338" t="s">
        <v>124</v>
      </c>
      <c r="L114" s="473">
        <v>45673</v>
      </c>
      <c r="M114" s="338">
        <v>4897708</v>
      </c>
      <c r="N114" s="338" t="s">
        <v>16</v>
      </c>
      <c r="O114" s="474">
        <v>45674</v>
      </c>
      <c r="P114" s="342">
        <v>2025</v>
      </c>
      <c r="Q114" s="15">
        <v>1706</v>
      </c>
      <c r="R114" s="338">
        <v>4481034</v>
      </c>
      <c r="S114" s="338"/>
      <c r="T114" s="338" t="s">
        <v>454</v>
      </c>
      <c r="U114" s="338">
        <v>4654405</v>
      </c>
    </row>
    <row r="115" spans="1:21" x14ac:dyDescent="0.35">
      <c r="A1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2025.00114.01.01.02.05</v>
      </c>
      <c r="B115" s="372">
        <v>114</v>
      </c>
      <c r="C115" s="338" t="s">
        <v>119</v>
      </c>
      <c r="D115" s="338" t="s">
        <v>236</v>
      </c>
      <c r="E115" s="338" t="s">
        <v>237</v>
      </c>
      <c r="F115" s="338" t="s">
        <v>121</v>
      </c>
      <c r="G115" s="338" t="s">
        <v>169</v>
      </c>
      <c r="H115" s="338" t="s">
        <v>254</v>
      </c>
      <c r="I115" s="473">
        <v>45671</v>
      </c>
      <c r="J115" s="473">
        <v>45671</v>
      </c>
      <c r="K115" s="338" t="s">
        <v>124</v>
      </c>
      <c r="L115" s="473">
        <v>45673</v>
      </c>
      <c r="M115" s="338">
        <v>4897713</v>
      </c>
      <c r="N115" s="338" t="s">
        <v>16</v>
      </c>
      <c r="O115" s="474">
        <v>45674</v>
      </c>
      <c r="P115" s="342">
        <v>2025</v>
      </c>
      <c r="Q115" s="15">
        <v>1707</v>
      </c>
      <c r="R115" s="338">
        <v>4481034</v>
      </c>
      <c r="S115" s="338"/>
      <c r="T115" s="338" t="s">
        <v>455</v>
      </c>
      <c r="U115" s="338">
        <v>4654405</v>
      </c>
    </row>
    <row r="116" spans="1:21" x14ac:dyDescent="0.35">
      <c r="A1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2025.00115.01.01.02.05</v>
      </c>
      <c r="B116" s="372">
        <v>115</v>
      </c>
      <c r="C116" s="338" t="s">
        <v>119</v>
      </c>
      <c r="D116" s="338" t="s">
        <v>236</v>
      </c>
      <c r="E116" s="338" t="s">
        <v>237</v>
      </c>
      <c r="F116" s="338" t="s">
        <v>121</v>
      </c>
      <c r="G116" s="338" t="s">
        <v>169</v>
      </c>
      <c r="H116" s="338" t="s">
        <v>254</v>
      </c>
      <c r="I116" s="473">
        <v>45674</v>
      </c>
      <c r="J116" s="473">
        <v>45674</v>
      </c>
      <c r="K116" s="338" t="s">
        <v>124</v>
      </c>
      <c r="L116" s="473">
        <v>45673</v>
      </c>
      <c r="M116" s="338">
        <v>4897715</v>
      </c>
      <c r="N116" s="338" t="s">
        <v>16</v>
      </c>
      <c r="O116" s="473">
        <v>45674</v>
      </c>
      <c r="P116" s="342">
        <v>2025</v>
      </c>
      <c r="Q116" s="15">
        <v>1708</v>
      </c>
      <c r="R116" s="338">
        <v>4481034</v>
      </c>
      <c r="S116" s="338"/>
      <c r="T116" s="338" t="s">
        <v>456</v>
      </c>
      <c r="U116" s="338">
        <v>4654405</v>
      </c>
    </row>
    <row r="117" spans="1:21" x14ac:dyDescent="0.35">
      <c r="A1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2025.00116.01.01.03.05</v>
      </c>
      <c r="B117" s="372">
        <v>116</v>
      </c>
      <c r="C117" s="338" t="s">
        <v>119</v>
      </c>
      <c r="D117" s="338" t="s">
        <v>236</v>
      </c>
      <c r="E117" s="338" t="s">
        <v>237</v>
      </c>
      <c r="F117" s="338" t="s">
        <v>121</v>
      </c>
      <c r="G117" s="338" t="s">
        <v>162</v>
      </c>
      <c r="H117" s="338" t="s">
        <v>254</v>
      </c>
      <c r="I117" s="473">
        <v>45674</v>
      </c>
      <c r="J117" s="473">
        <v>45674</v>
      </c>
      <c r="K117" s="338" t="s">
        <v>124</v>
      </c>
      <c r="L117" s="473">
        <v>45673</v>
      </c>
      <c r="M117" s="338">
        <v>4897732</v>
      </c>
      <c r="N117" s="338" t="s">
        <v>16</v>
      </c>
      <c r="O117" s="473">
        <v>45674</v>
      </c>
      <c r="P117" s="342">
        <v>2025</v>
      </c>
      <c r="Q117" s="15">
        <v>1709</v>
      </c>
      <c r="R117" s="338">
        <v>4481034</v>
      </c>
      <c r="S117" s="338"/>
      <c r="T117" s="338" t="s">
        <v>457</v>
      </c>
      <c r="U117" s="338">
        <v>4654405</v>
      </c>
    </row>
    <row r="118" spans="1:21" x14ac:dyDescent="0.35">
      <c r="A1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2025.00117.02.01.03.05</v>
      </c>
      <c r="B118" s="372">
        <v>117</v>
      </c>
      <c r="C118" s="338" t="s">
        <v>130</v>
      </c>
      <c r="D118" s="338" t="s">
        <v>315</v>
      </c>
      <c r="E118" s="345" t="s">
        <v>316</v>
      </c>
      <c r="F118" s="338" t="s">
        <v>121</v>
      </c>
      <c r="G118" s="338" t="s">
        <v>162</v>
      </c>
      <c r="H118" s="338" t="s">
        <v>254</v>
      </c>
      <c r="I118" s="473">
        <v>45677</v>
      </c>
      <c r="J118" s="473">
        <v>45677</v>
      </c>
      <c r="K118" s="338" t="s">
        <v>124</v>
      </c>
      <c r="L118" s="473">
        <v>45674</v>
      </c>
      <c r="M118" s="339">
        <v>4715410</v>
      </c>
      <c r="N118" s="339" t="s">
        <v>323</v>
      </c>
      <c r="O118" s="473">
        <v>45698</v>
      </c>
      <c r="P118" s="342">
        <v>2025</v>
      </c>
      <c r="Q118" s="15">
        <v>1710</v>
      </c>
      <c r="R118" s="338">
        <v>4486078</v>
      </c>
      <c r="S118" s="339">
        <v>4715411</v>
      </c>
      <c r="T118" s="338" t="s">
        <v>458</v>
      </c>
      <c r="U118" s="339">
        <v>4715410</v>
      </c>
    </row>
    <row r="119" spans="1:21" x14ac:dyDescent="0.35">
      <c r="A1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2025.00118.02.01.02.05</v>
      </c>
      <c r="B119" s="372">
        <v>118</v>
      </c>
      <c r="C119" s="338" t="s">
        <v>130</v>
      </c>
      <c r="D119" s="338" t="s">
        <v>315</v>
      </c>
      <c r="E119" s="345" t="s">
        <v>316</v>
      </c>
      <c r="F119" s="338" t="s">
        <v>121</v>
      </c>
      <c r="G119" s="338" t="s">
        <v>169</v>
      </c>
      <c r="H119" s="338" t="s">
        <v>254</v>
      </c>
      <c r="I119" s="473">
        <v>45677</v>
      </c>
      <c r="J119" s="473">
        <v>45677</v>
      </c>
      <c r="K119" s="338" t="s">
        <v>124</v>
      </c>
      <c r="L119" s="473">
        <v>45674</v>
      </c>
      <c r="M119" s="339">
        <v>4715412</v>
      </c>
      <c r="N119" s="339" t="s">
        <v>323</v>
      </c>
      <c r="O119" s="473">
        <v>45698</v>
      </c>
      <c r="P119" s="342">
        <v>2025</v>
      </c>
      <c r="Q119" s="15">
        <v>1711</v>
      </c>
      <c r="R119" s="338">
        <v>4486078</v>
      </c>
      <c r="S119" s="339">
        <v>4715413</v>
      </c>
      <c r="T119" s="338" t="s">
        <v>459</v>
      </c>
      <c r="U119" s="339">
        <v>4715412</v>
      </c>
    </row>
    <row r="120" spans="1:21" x14ac:dyDescent="0.35">
      <c r="A1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2025.00119.02.01.03.05</v>
      </c>
      <c r="B120" s="372">
        <v>119</v>
      </c>
      <c r="C120" s="338" t="s">
        <v>130</v>
      </c>
      <c r="D120" s="338" t="s">
        <v>315</v>
      </c>
      <c r="E120" s="345" t="s">
        <v>316</v>
      </c>
      <c r="F120" s="338" t="s">
        <v>121</v>
      </c>
      <c r="G120" s="338" t="s">
        <v>162</v>
      </c>
      <c r="H120" s="338" t="s">
        <v>254</v>
      </c>
      <c r="I120" s="473">
        <v>45688</v>
      </c>
      <c r="J120" s="473">
        <v>45688</v>
      </c>
      <c r="K120" s="338" t="s">
        <v>124</v>
      </c>
      <c r="L120" s="473">
        <v>45688</v>
      </c>
      <c r="M120" s="339">
        <v>4715414</v>
      </c>
      <c r="N120" s="339" t="s">
        <v>323</v>
      </c>
      <c r="O120" s="473">
        <v>45698</v>
      </c>
      <c r="P120" s="342">
        <v>2025</v>
      </c>
      <c r="Q120" s="15">
        <v>1712</v>
      </c>
      <c r="R120" s="338">
        <v>4486078</v>
      </c>
      <c r="S120" s="339">
        <v>4715415</v>
      </c>
      <c r="T120" s="338" t="s">
        <v>460</v>
      </c>
      <c r="U120" s="339">
        <v>4715414</v>
      </c>
    </row>
    <row r="121" spans="1:21" x14ac:dyDescent="0.35">
      <c r="A1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2025.00120.02.01.02.05</v>
      </c>
      <c r="B121" s="372">
        <v>120</v>
      </c>
      <c r="C121" s="338" t="s">
        <v>130</v>
      </c>
      <c r="D121" s="338" t="s">
        <v>315</v>
      </c>
      <c r="E121" s="345" t="s">
        <v>316</v>
      </c>
      <c r="F121" s="338" t="s">
        <v>121</v>
      </c>
      <c r="G121" s="338" t="s">
        <v>169</v>
      </c>
      <c r="H121" s="338" t="s">
        <v>254</v>
      </c>
      <c r="I121" s="473">
        <v>45688</v>
      </c>
      <c r="J121" s="473">
        <v>45688</v>
      </c>
      <c r="K121" s="338" t="s">
        <v>124</v>
      </c>
      <c r="L121" s="473">
        <v>45688</v>
      </c>
      <c r="M121" s="339">
        <v>4715416</v>
      </c>
      <c r="N121" s="339" t="s">
        <v>323</v>
      </c>
      <c r="O121" s="473">
        <v>45698</v>
      </c>
      <c r="P121" s="342">
        <v>2025</v>
      </c>
      <c r="Q121" s="15">
        <v>1713</v>
      </c>
      <c r="R121" s="338">
        <v>4486078</v>
      </c>
      <c r="S121" s="339">
        <v>4715417</v>
      </c>
      <c r="T121" s="338" t="s">
        <v>461</v>
      </c>
      <c r="U121" s="339">
        <v>4715416</v>
      </c>
    </row>
    <row r="122" spans="1:21" x14ac:dyDescent="0.35">
      <c r="A1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2025.00121.02.01.03.04</v>
      </c>
      <c r="B122" s="372">
        <v>121</v>
      </c>
      <c r="C122" s="338" t="s">
        <v>130</v>
      </c>
      <c r="D122" s="338" t="s">
        <v>315</v>
      </c>
      <c r="E122" s="345" t="s">
        <v>316</v>
      </c>
      <c r="F122" s="338" t="s">
        <v>121</v>
      </c>
      <c r="G122" s="338" t="s">
        <v>162</v>
      </c>
      <c r="H122" s="338" t="s">
        <v>149</v>
      </c>
      <c r="I122" s="473">
        <v>45689</v>
      </c>
      <c r="J122" s="473">
        <v>45716</v>
      </c>
      <c r="K122" s="338" t="s">
        <v>124</v>
      </c>
      <c r="L122" s="473">
        <v>45691</v>
      </c>
      <c r="M122" s="339">
        <v>4715418</v>
      </c>
      <c r="N122" s="339" t="s">
        <v>323</v>
      </c>
      <c r="O122" s="473">
        <v>45698</v>
      </c>
      <c r="P122" s="342">
        <v>2025</v>
      </c>
      <c r="Q122" s="15">
        <v>1714</v>
      </c>
      <c r="R122" s="338">
        <v>4486078</v>
      </c>
      <c r="S122" s="339">
        <v>4715419</v>
      </c>
      <c r="T122" s="338" t="s">
        <v>462</v>
      </c>
      <c r="U122" s="339">
        <v>4715418</v>
      </c>
    </row>
    <row r="123" spans="1:21" x14ac:dyDescent="0.35">
      <c r="A1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2025.00122.02.01.02.04</v>
      </c>
      <c r="B123" s="372">
        <v>122</v>
      </c>
      <c r="C123" s="338" t="s">
        <v>130</v>
      </c>
      <c r="D123" s="338" t="s">
        <v>315</v>
      </c>
      <c r="E123" s="345" t="s">
        <v>316</v>
      </c>
      <c r="F123" s="338" t="s">
        <v>121</v>
      </c>
      <c r="G123" s="338" t="s">
        <v>169</v>
      </c>
      <c r="H123" s="338" t="s">
        <v>149</v>
      </c>
      <c r="I123" s="473">
        <v>45689</v>
      </c>
      <c r="J123" s="473">
        <v>45716</v>
      </c>
      <c r="K123" s="338" t="s">
        <v>124</v>
      </c>
      <c r="L123" s="473">
        <v>45691</v>
      </c>
      <c r="M123" s="339">
        <v>4715420</v>
      </c>
      <c r="N123" s="339" t="s">
        <v>323</v>
      </c>
      <c r="O123" s="473">
        <v>45698</v>
      </c>
      <c r="P123" s="342">
        <v>2025</v>
      </c>
      <c r="Q123" s="15">
        <v>1715</v>
      </c>
      <c r="R123" s="338">
        <v>4486078</v>
      </c>
      <c r="S123" s="339">
        <v>4715421</v>
      </c>
      <c r="T123" s="338" t="s">
        <v>463</v>
      </c>
      <c r="U123" s="339">
        <v>4715420</v>
      </c>
    </row>
    <row r="124" spans="1:21" x14ac:dyDescent="0.35">
      <c r="A1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2025.00123.02.01.03.05</v>
      </c>
      <c r="B124" s="372">
        <v>123</v>
      </c>
      <c r="C124" s="338" t="s">
        <v>130</v>
      </c>
      <c r="D124" s="338" t="s">
        <v>330</v>
      </c>
      <c r="E124" s="345" t="s">
        <v>331</v>
      </c>
      <c r="F124" s="338" t="s">
        <v>121</v>
      </c>
      <c r="G124" s="338" t="s">
        <v>162</v>
      </c>
      <c r="H124" s="338" t="s">
        <v>254</v>
      </c>
      <c r="I124" s="473">
        <v>45687</v>
      </c>
      <c r="J124" s="473">
        <v>45687</v>
      </c>
      <c r="K124" s="338" t="s">
        <v>124</v>
      </c>
      <c r="L124" s="473">
        <v>45686</v>
      </c>
      <c r="M124" s="339">
        <v>4715450</v>
      </c>
      <c r="N124" s="338" t="s">
        <v>332</v>
      </c>
      <c r="O124" s="473">
        <v>45698</v>
      </c>
      <c r="P124" s="342">
        <v>2025</v>
      </c>
      <c r="Q124" s="15">
        <v>1756</v>
      </c>
      <c r="R124" s="338">
        <v>4486078</v>
      </c>
      <c r="S124" s="339">
        <v>4715451</v>
      </c>
      <c r="T124" s="338" t="s">
        <v>464</v>
      </c>
      <c r="U124" s="339">
        <v>4715450</v>
      </c>
    </row>
    <row r="125" spans="1:21" x14ac:dyDescent="0.35">
      <c r="A1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2025.00124.02.01.02.05</v>
      </c>
      <c r="B125" s="372">
        <v>124</v>
      </c>
      <c r="C125" s="338" t="s">
        <v>130</v>
      </c>
      <c r="D125" s="338" t="s">
        <v>330</v>
      </c>
      <c r="E125" s="345" t="s">
        <v>331</v>
      </c>
      <c r="F125" s="338" t="s">
        <v>121</v>
      </c>
      <c r="G125" s="338" t="s">
        <v>169</v>
      </c>
      <c r="H125" s="338" t="s">
        <v>254</v>
      </c>
      <c r="I125" s="473">
        <v>45693</v>
      </c>
      <c r="J125" s="473">
        <v>45693</v>
      </c>
      <c r="K125" s="338" t="s">
        <v>124</v>
      </c>
      <c r="L125" s="473">
        <v>45692</v>
      </c>
      <c r="M125" s="339">
        <v>4715452</v>
      </c>
      <c r="N125" s="338" t="s">
        <v>332</v>
      </c>
      <c r="O125" s="473">
        <v>45698</v>
      </c>
      <c r="P125" s="342">
        <v>2025</v>
      </c>
      <c r="Q125" s="15">
        <v>1757</v>
      </c>
      <c r="R125" s="338">
        <v>4486078</v>
      </c>
      <c r="S125" s="339">
        <v>4715453</v>
      </c>
      <c r="T125" s="338" t="s">
        <v>465</v>
      </c>
      <c r="U125" s="339">
        <v>4715452</v>
      </c>
    </row>
    <row r="126" spans="1:21" x14ac:dyDescent="0.35">
      <c r="A1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2025.00125.02.01.03.05</v>
      </c>
      <c r="B126" s="372">
        <v>125</v>
      </c>
      <c r="C126" s="338" t="s">
        <v>130</v>
      </c>
      <c r="D126" s="338" t="s">
        <v>330</v>
      </c>
      <c r="E126" s="345" t="s">
        <v>331</v>
      </c>
      <c r="F126" s="338" t="s">
        <v>121</v>
      </c>
      <c r="G126" s="338" t="s">
        <v>162</v>
      </c>
      <c r="H126" s="338" t="s">
        <v>254</v>
      </c>
      <c r="I126" s="473">
        <v>45694</v>
      </c>
      <c r="J126" s="473">
        <v>45694</v>
      </c>
      <c r="K126" s="338" t="s">
        <v>124</v>
      </c>
      <c r="L126" s="473">
        <v>45693</v>
      </c>
      <c r="M126" s="339">
        <v>4715454</v>
      </c>
      <c r="N126" s="338" t="s">
        <v>332</v>
      </c>
      <c r="O126" s="473">
        <v>45698</v>
      </c>
      <c r="P126" s="342">
        <v>2025</v>
      </c>
      <c r="Q126" s="15">
        <v>1758</v>
      </c>
      <c r="R126" s="338">
        <v>4486078</v>
      </c>
      <c r="S126" s="339">
        <v>4715455</v>
      </c>
      <c r="T126" s="338" t="s">
        <v>466</v>
      </c>
      <c r="U126" s="339">
        <v>4715454</v>
      </c>
    </row>
    <row r="127" spans="1:21" x14ac:dyDescent="0.35">
      <c r="A1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2025.00126.02.01.03.05</v>
      </c>
      <c r="B127" s="372">
        <v>126</v>
      </c>
      <c r="C127" s="338" t="s">
        <v>130</v>
      </c>
      <c r="D127" s="338" t="s">
        <v>240</v>
      </c>
      <c r="E127" s="345" t="s">
        <v>241</v>
      </c>
      <c r="F127" s="338" t="s">
        <v>121</v>
      </c>
      <c r="G127" s="369" t="s">
        <v>162</v>
      </c>
      <c r="H127" s="338" t="s">
        <v>254</v>
      </c>
      <c r="I127" s="477">
        <v>45707</v>
      </c>
      <c r="J127" s="477">
        <v>45707</v>
      </c>
      <c r="K127" s="338" t="s">
        <v>124</v>
      </c>
      <c r="L127" s="473">
        <v>45706</v>
      </c>
      <c r="M127" s="338">
        <v>4770572</v>
      </c>
      <c r="N127" s="338" t="s">
        <v>325</v>
      </c>
      <c r="O127" s="473">
        <v>45714</v>
      </c>
      <c r="P127" s="342">
        <v>2025</v>
      </c>
      <c r="Q127" s="15">
        <v>1759</v>
      </c>
      <c r="R127" s="338">
        <v>4486078</v>
      </c>
      <c r="S127" s="338">
        <v>4770573</v>
      </c>
      <c r="T127" s="369" t="s">
        <v>467</v>
      </c>
      <c r="U127" s="338">
        <v>4770572</v>
      </c>
    </row>
    <row r="128" spans="1:21" x14ac:dyDescent="0.35">
      <c r="A1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2025.00127.02.01.03.05</v>
      </c>
      <c r="B128" s="372">
        <v>127</v>
      </c>
      <c r="C128" s="338" t="s">
        <v>130</v>
      </c>
      <c r="D128" s="338" t="s">
        <v>240</v>
      </c>
      <c r="E128" s="345" t="s">
        <v>241</v>
      </c>
      <c r="F128" s="338" t="s">
        <v>121</v>
      </c>
      <c r="G128" s="369" t="s">
        <v>162</v>
      </c>
      <c r="H128" s="338" t="s">
        <v>254</v>
      </c>
      <c r="I128" s="477">
        <v>45707</v>
      </c>
      <c r="J128" s="477">
        <v>45707</v>
      </c>
      <c r="K128" s="338" t="s">
        <v>124</v>
      </c>
      <c r="L128" s="473">
        <v>45706</v>
      </c>
      <c r="M128" s="338">
        <v>4770574</v>
      </c>
      <c r="N128" s="338" t="s">
        <v>325</v>
      </c>
      <c r="O128" s="473">
        <v>45714</v>
      </c>
      <c r="P128" s="342">
        <v>2025</v>
      </c>
      <c r="Q128" s="15">
        <v>1760</v>
      </c>
      <c r="R128" s="338">
        <v>4486078</v>
      </c>
      <c r="S128" s="338">
        <v>4770575</v>
      </c>
      <c r="T128" s="369" t="s">
        <v>468</v>
      </c>
      <c r="U128" s="338">
        <v>4770574</v>
      </c>
    </row>
    <row r="129" spans="1:21" x14ac:dyDescent="0.35">
      <c r="A1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2025.00128.02.01.03.05</v>
      </c>
      <c r="B129" s="372">
        <v>128</v>
      </c>
      <c r="C129" s="338" t="s">
        <v>130</v>
      </c>
      <c r="D129" s="338" t="s">
        <v>240</v>
      </c>
      <c r="E129" s="345" t="s">
        <v>241</v>
      </c>
      <c r="F129" s="338" t="s">
        <v>121</v>
      </c>
      <c r="G129" s="369" t="s">
        <v>162</v>
      </c>
      <c r="H129" s="338" t="s">
        <v>254</v>
      </c>
      <c r="I129" s="477">
        <v>45708</v>
      </c>
      <c r="J129" s="477">
        <v>45708</v>
      </c>
      <c r="K129" s="338" t="s">
        <v>124</v>
      </c>
      <c r="L129" s="473">
        <v>45707</v>
      </c>
      <c r="M129" s="338">
        <v>4770576</v>
      </c>
      <c r="N129" s="338" t="s">
        <v>325</v>
      </c>
      <c r="O129" s="473">
        <v>45714</v>
      </c>
      <c r="P129" s="342">
        <v>2025</v>
      </c>
      <c r="Q129" s="15">
        <v>1761</v>
      </c>
      <c r="R129" s="338">
        <v>4486078</v>
      </c>
      <c r="S129" s="338">
        <v>4770577</v>
      </c>
      <c r="T129" s="369" t="s">
        <v>469</v>
      </c>
      <c r="U129" s="338">
        <v>4770576</v>
      </c>
    </row>
    <row r="130" spans="1:21" x14ac:dyDescent="0.35">
      <c r="A1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2025.00129.02.01.03.05</v>
      </c>
      <c r="B130" s="372">
        <v>129</v>
      </c>
      <c r="C130" s="338" t="s">
        <v>130</v>
      </c>
      <c r="D130" s="338" t="s">
        <v>240</v>
      </c>
      <c r="E130" s="345" t="s">
        <v>241</v>
      </c>
      <c r="F130" s="338" t="s">
        <v>121</v>
      </c>
      <c r="G130" s="369" t="s">
        <v>162</v>
      </c>
      <c r="H130" s="338" t="s">
        <v>254</v>
      </c>
      <c r="I130" s="477">
        <v>45708</v>
      </c>
      <c r="J130" s="477">
        <v>45708</v>
      </c>
      <c r="K130" s="338" t="s">
        <v>124</v>
      </c>
      <c r="L130" s="473">
        <v>45707</v>
      </c>
      <c r="M130" s="338">
        <v>4770578</v>
      </c>
      <c r="N130" s="338" t="s">
        <v>325</v>
      </c>
      <c r="O130" s="473">
        <v>45714</v>
      </c>
      <c r="P130" s="342">
        <v>2025</v>
      </c>
      <c r="Q130" s="15">
        <v>1762</v>
      </c>
      <c r="R130" s="338">
        <v>4486078</v>
      </c>
      <c r="S130" s="338">
        <v>4770579</v>
      </c>
      <c r="T130" s="369" t="s">
        <v>470</v>
      </c>
      <c r="U130" s="338">
        <v>4770578</v>
      </c>
    </row>
    <row r="131" spans="1:21" x14ac:dyDescent="0.35">
      <c r="A1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2025.00130.02.01.03.05</v>
      </c>
      <c r="B131" s="372">
        <v>130</v>
      </c>
      <c r="C131" s="338" t="s">
        <v>130</v>
      </c>
      <c r="D131" s="338" t="s">
        <v>240</v>
      </c>
      <c r="E131" s="345" t="s">
        <v>241</v>
      </c>
      <c r="F131" s="338" t="s">
        <v>121</v>
      </c>
      <c r="G131" s="369" t="s">
        <v>162</v>
      </c>
      <c r="H131" s="338" t="s">
        <v>254</v>
      </c>
      <c r="I131" s="477">
        <v>45709</v>
      </c>
      <c r="J131" s="477">
        <v>45709</v>
      </c>
      <c r="K131" s="338" t="s">
        <v>124</v>
      </c>
      <c r="L131" s="473">
        <v>45707</v>
      </c>
      <c r="M131" s="338">
        <v>4770580</v>
      </c>
      <c r="N131" s="338" t="s">
        <v>325</v>
      </c>
      <c r="O131" s="473">
        <v>45714</v>
      </c>
      <c r="P131" s="342">
        <v>2025</v>
      </c>
      <c r="Q131" s="15">
        <v>1763</v>
      </c>
      <c r="R131" s="338">
        <v>4486078</v>
      </c>
      <c r="S131" s="338">
        <v>4770581</v>
      </c>
      <c r="T131" s="369" t="s">
        <v>471</v>
      </c>
      <c r="U131" s="338">
        <v>4770580</v>
      </c>
    </row>
    <row r="132" spans="1:21" x14ac:dyDescent="0.35">
      <c r="A1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2025.00131.02.01.03.05</v>
      </c>
      <c r="B132" s="372">
        <v>131</v>
      </c>
      <c r="C132" s="338" t="s">
        <v>130</v>
      </c>
      <c r="D132" s="338" t="s">
        <v>240</v>
      </c>
      <c r="E132" s="345" t="s">
        <v>241</v>
      </c>
      <c r="F132" s="338" t="s">
        <v>121</v>
      </c>
      <c r="G132" s="369" t="s">
        <v>162</v>
      </c>
      <c r="H132" s="338" t="s">
        <v>254</v>
      </c>
      <c r="I132" s="477">
        <v>45709</v>
      </c>
      <c r="J132" s="477">
        <v>45709</v>
      </c>
      <c r="K132" s="338" t="s">
        <v>124</v>
      </c>
      <c r="L132" s="473">
        <v>45708</v>
      </c>
      <c r="M132" s="338">
        <v>4770582</v>
      </c>
      <c r="N132" s="338" t="s">
        <v>325</v>
      </c>
      <c r="O132" s="473">
        <v>45714</v>
      </c>
      <c r="P132" s="342">
        <v>2025</v>
      </c>
      <c r="Q132" s="15">
        <v>1764</v>
      </c>
      <c r="R132" s="338">
        <v>4486078</v>
      </c>
      <c r="S132" s="338">
        <v>4770583</v>
      </c>
      <c r="T132" s="369" t="s">
        <v>472</v>
      </c>
      <c r="U132" s="338">
        <v>4770582</v>
      </c>
    </row>
    <row r="133" spans="1:21" x14ac:dyDescent="0.35">
      <c r="A1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2025.00132.02.01.03.05</v>
      </c>
      <c r="B133" s="372">
        <v>132</v>
      </c>
      <c r="C133" s="338" t="s">
        <v>130</v>
      </c>
      <c r="D133" s="338" t="s">
        <v>240</v>
      </c>
      <c r="E133" s="345" t="s">
        <v>241</v>
      </c>
      <c r="F133" s="338" t="s">
        <v>121</v>
      </c>
      <c r="G133" s="369" t="s">
        <v>162</v>
      </c>
      <c r="H133" s="338" t="s">
        <v>254</v>
      </c>
      <c r="I133" s="477">
        <v>45710</v>
      </c>
      <c r="J133" s="477">
        <v>45710</v>
      </c>
      <c r="K133" s="338" t="s">
        <v>124</v>
      </c>
      <c r="L133" s="473">
        <v>45707</v>
      </c>
      <c r="M133" s="338">
        <v>4770584</v>
      </c>
      <c r="N133" s="338" t="s">
        <v>325</v>
      </c>
      <c r="O133" s="473">
        <v>45714</v>
      </c>
      <c r="P133" s="342">
        <v>2025</v>
      </c>
      <c r="Q133" s="15">
        <v>1765</v>
      </c>
      <c r="R133" s="338">
        <v>4486078</v>
      </c>
      <c r="S133" s="338">
        <v>4770585</v>
      </c>
      <c r="T133" s="369" t="s">
        <v>473</v>
      </c>
      <c r="U133" s="338">
        <v>4770584</v>
      </c>
    </row>
    <row r="134" spans="1:21" x14ac:dyDescent="0.35">
      <c r="A1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2025.00133.02.01.03.05</v>
      </c>
      <c r="B134" s="372">
        <v>133</v>
      </c>
      <c r="C134" s="338" t="s">
        <v>130</v>
      </c>
      <c r="D134" s="338" t="s">
        <v>240</v>
      </c>
      <c r="E134" s="345" t="s">
        <v>241</v>
      </c>
      <c r="F134" s="338" t="s">
        <v>121</v>
      </c>
      <c r="G134" s="369" t="s">
        <v>162</v>
      </c>
      <c r="H134" s="338" t="s">
        <v>254</v>
      </c>
      <c r="I134" s="477">
        <v>45710</v>
      </c>
      <c r="J134" s="477">
        <v>45710</v>
      </c>
      <c r="K134" s="338" t="s">
        <v>124</v>
      </c>
      <c r="L134" s="473">
        <v>45708</v>
      </c>
      <c r="M134" s="338">
        <v>4770586</v>
      </c>
      <c r="N134" s="338" t="s">
        <v>325</v>
      </c>
      <c r="O134" s="473">
        <v>45714</v>
      </c>
      <c r="P134" s="342">
        <v>2025</v>
      </c>
      <c r="Q134" s="15">
        <v>1766</v>
      </c>
      <c r="R134" s="338">
        <v>4486078</v>
      </c>
      <c r="S134" s="338">
        <v>4770587</v>
      </c>
      <c r="T134" s="369" t="s">
        <v>474</v>
      </c>
      <c r="U134" s="338">
        <v>4770586</v>
      </c>
    </row>
    <row r="135" spans="1:21" x14ac:dyDescent="0.35">
      <c r="A1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2025.00134.02.01.02.05</v>
      </c>
      <c r="B135" s="372">
        <v>134</v>
      </c>
      <c r="C135" s="338" t="s">
        <v>130</v>
      </c>
      <c r="D135" s="338" t="s">
        <v>318</v>
      </c>
      <c r="E135" s="345" t="s">
        <v>194</v>
      </c>
      <c r="F135" s="338" t="s">
        <v>121</v>
      </c>
      <c r="G135" s="369" t="s">
        <v>169</v>
      </c>
      <c r="H135" s="338" t="s">
        <v>254</v>
      </c>
      <c r="I135" s="477">
        <v>45708</v>
      </c>
      <c r="J135" s="477">
        <v>45708</v>
      </c>
      <c r="K135" s="338" t="s">
        <v>124</v>
      </c>
      <c r="L135" s="473">
        <v>45707</v>
      </c>
      <c r="M135" s="338">
        <v>4771804</v>
      </c>
      <c r="N135" s="338" t="s">
        <v>319</v>
      </c>
      <c r="O135" s="473">
        <v>45715</v>
      </c>
      <c r="P135" s="342">
        <v>2025</v>
      </c>
      <c r="Q135" s="15">
        <v>1767</v>
      </c>
      <c r="R135" s="338">
        <v>4486078</v>
      </c>
      <c r="S135" s="338">
        <v>4771805</v>
      </c>
      <c r="T135" s="369" t="s">
        <v>475</v>
      </c>
      <c r="U135" s="338">
        <v>4771804</v>
      </c>
    </row>
    <row r="136" spans="1:21" x14ac:dyDescent="0.35">
      <c r="A1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2025.00135.02.01.03.05</v>
      </c>
      <c r="B136" s="372">
        <v>135</v>
      </c>
      <c r="C136" s="338" t="s">
        <v>130</v>
      </c>
      <c r="D136" s="338" t="s">
        <v>318</v>
      </c>
      <c r="E136" s="345" t="s">
        <v>194</v>
      </c>
      <c r="F136" s="338" t="s">
        <v>121</v>
      </c>
      <c r="G136" s="369" t="s">
        <v>162</v>
      </c>
      <c r="H136" s="338" t="s">
        <v>254</v>
      </c>
      <c r="I136" s="477">
        <v>45708</v>
      </c>
      <c r="J136" s="477">
        <v>45708</v>
      </c>
      <c r="K136" s="338" t="s">
        <v>124</v>
      </c>
      <c r="L136" s="473">
        <v>45707</v>
      </c>
      <c r="M136" s="338">
        <v>4771806</v>
      </c>
      <c r="N136" s="338" t="s">
        <v>319</v>
      </c>
      <c r="O136" s="473">
        <v>45715</v>
      </c>
      <c r="P136" s="342">
        <v>2025</v>
      </c>
      <c r="Q136" s="15">
        <v>1768</v>
      </c>
      <c r="R136" s="338">
        <v>4486078</v>
      </c>
      <c r="S136" s="338">
        <v>4771807</v>
      </c>
      <c r="T136" s="369" t="s">
        <v>476</v>
      </c>
      <c r="U136" s="338">
        <v>4771806</v>
      </c>
    </row>
    <row r="137" spans="1:21" x14ac:dyDescent="0.35">
      <c r="A1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2025.00136.02.01.03.05</v>
      </c>
      <c r="B137" s="372">
        <v>136</v>
      </c>
      <c r="C137" s="338" t="s">
        <v>130</v>
      </c>
      <c r="D137" s="338" t="s">
        <v>318</v>
      </c>
      <c r="E137" s="345" t="s">
        <v>194</v>
      </c>
      <c r="F137" s="338" t="s">
        <v>121</v>
      </c>
      <c r="G137" s="369" t="s">
        <v>162</v>
      </c>
      <c r="H137" s="338" t="s">
        <v>254</v>
      </c>
      <c r="I137" s="477">
        <v>45708</v>
      </c>
      <c r="J137" s="477">
        <v>45708</v>
      </c>
      <c r="K137" s="338" t="s">
        <v>124</v>
      </c>
      <c r="L137" s="473">
        <v>45707</v>
      </c>
      <c r="M137" s="338">
        <v>4771808</v>
      </c>
      <c r="N137" s="338" t="s">
        <v>319</v>
      </c>
      <c r="O137" s="473">
        <v>45715</v>
      </c>
      <c r="P137" s="342">
        <v>2025</v>
      </c>
      <c r="Q137" s="15">
        <v>1769</v>
      </c>
      <c r="R137" s="338">
        <v>4486078</v>
      </c>
      <c r="S137" s="338">
        <v>4771809</v>
      </c>
      <c r="T137" s="369" t="s">
        <v>477</v>
      </c>
      <c r="U137" s="338">
        <v>4771808</v>
      </c>
    </row>
    <row r="138" spans="1:21" x14ac:dyDescent="0.35">
      <c r="A1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2025.00137.02.01.02.05</v>
      </c>
      <c r="B138" s="372">
        <v>137</v>
      </c>
      <c r="C138" s="338" t="s">
        <v>130</v>
      </c>
      <c r="D138" s="338" t="s">
        <v>318</v>
      </c>
      <c r="E138" s="345" t="s">
        <v>194</v>
      </c>
      <c r="F138" s="338" t="s">
        <v>121</v>
      </c>
      <c r="G138" s="369" t="s">
        <v>169</v>
      </c>
      <c r="H138" s="338" t="s">
        <v>254</v>
      </c>
      <c r="I138" s="477">
        <v>45709</v>
      </c>
      <c r="J138" s="477">
        <v>45709</v>
      </c>
      <c r="K138" s="338" t="s">
        <v>124</v>
      </c>
      <c r="L138" s="473">
        <v>45708</v>
      </c>
      <c r="M138" s="338">
        <v>4771810</v>
      </c>
      <c r="N138" s="338" t="s">
        <v>319</v>
      </c>
      <c r="O138" s="473">
        <v>45715</v>
      </c>
      <c r="P138" s="342">
        <v>2025</v>
      </c>
      <c r="Q138" s="15">
        <v>1770</v>
      </c>
      <c r="R138" s="338">
        <v>4486078</v>
      </c>
      <c r="S138" s="338">
        <v>4771811</v>
      </c>
      <c r="T138" s="369" t="s">
        <v>478</v>
      </c>
      <c r="U138" s="338">
        <v>4771810</v>
      </c>
    </row>
    <row r="139" spans="1:21" x14ac:dyDescent="0.35">
      <c r="A1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2025.00138.02.01.03.05</v>
      </c>
      <c r="B139" s="372">
        <v>138</v>
      </c>
      <c r="C139" s="338" t="s">
        <v>130</v>
      </c>
      <c r="D139" s="338" t="s">
        <v>318</v>
      </c>
      <c r="E139" s="345" t="s">
        <v>194</v>
      </c>
      <c r="F139" s="338" t="s">
        <v>121</v>
      </c>
      <c r="G139" s="369" t="s">
        <v>162</v>
      </c>
      <c r="H139" s="338" t="s">
        <v>254</v>
      </c>
      <c r="I139" s="477">
        <v>45709</v>
      </c>
      <c r="J139" s="477">
        <v>45709</v>
      </c>
      <c r="K139" s="338" t="s">
        <v>124</v>
      </c>
      <c r="L139" s="473">
        <v>45708</v>
      </c>
      <c r="M139" s="338">
        <v>4771812</v>
      </c>
      <c r="N139" s="338" t="s">
        <v>319</v>
      </c>
      <c r="O139" s="473">
        <v>45715</v>
      </c>
      <c r="P139" s="342">
        <v>2025</v>
      </c>
      <c r="Q139" s="15">
        <v>1771</v>
      </c>
      <c r="R139" s="338">
        <v>4486078</v>
      </c>
      <c r="S139" s="338">
        <v>4771813</v>
      </c>
      <c r="T139" s="369" t="s">
        <v>479</v>
      </c>
      <c r="U139" s="338">
        <v>4771812</v>
      </c>
    </row>
    <row r="140" spans="1:21" x14ac:dyDescent="0.35">
      <c r="A1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2025.00139.02.01.03.05</v>
      </c>
      <c r="B140" s="372">
        <v>139</v>
      </c>
      <c r="C140" s="338" t="s">
        <v>130</v>
      </c>
      <c r="D140" s="338" t="s">
        <v>318</v>
      </c>
      <c r="E140" s="345" t="s">
        <v>194</v>
      </c>
      <c r="F140" s="338" t="s">
        <v>121</v>
      </c>
      <c r="G140" s="369" t="s">
        <v>162</v>
      </c>
      <c r="H140" s="338" t="s">
        <v>254</v>
      </c>
      <c r="I140" s="477">
        <v>45709</v>
      </c>
      <c r="J140" s="477">
        <v>45709</v>
      </c>
      <c r="K140" s="338" t="s">
        <v>124</v>
      </c>
      <c r="L140" s="473">
        <v>45708</v>
      </c>
      <c r="M140" s="338">
        <v>4771814</v>
      </c>
      <c r="N140" s="338" t="s">
        <v>319</v>
      </c>
      <c r="O140" s="473">
        <v>45715</v>
      </c>
      <c r="P140" s="342">
        <v>2025</v>
      </c>
      <c r="Q140" s="15">
        <v>1772</v>
      </c>
      <c r="R140" s="338">
        <v>4486078</v>
      </c>
      <c r="S140" s="338">
        <v>4771815</v>
      </c>
      <c r="T140" s="369" t="s">
        <v>480</v>
      </c>
      <c r="U140" s="338">
        <v>4771814</v>
      </c>
    </row>
    <row r="141" spans="1:21" x14ac:dyDescent="0.35">
      <c r="A1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2025.00140.02.01.02.05</v>
      </c>
      <c r="B141" s="372">
        <v>140</v>
      </c>
      <c r="C141" s="338" t="s">
        <v>130</v>
      </c>
      <c r="D141" s="338" t="s">
        <v>318</v>
      </c>
      <c r="E141" s="345" t="s">
        <v>194</v>
      </c>
      <c r="F141" s="338" t="s">
        <v>121</v>
      </c>
      <c r="G141" s="369" t="s">
        <v>169</v>
      </c>
      <c r="H141" s="338" t="s">
        <v>254</v>
      </c>
      <c r="I141" s="477">
        <v>45710</v>
      </c>
      <c r="J141" s="477">
        <v>45710</v>
      </c>
      <c r="K141" s="338" t="s">
        <v>124</v>
      </c>
      <c r="L141" s="473">
        <v>45709</v>
      </c>
      <c r="M141" s="338">
        <v>4771816</v>
      </c>
      <c r="N141" s="338" t="s">
        <v>319</v>
      </c>
      <c r="O141" s="473">
        <v>45715</v>
      </c>
      <c r="P141" s="342">
        <v>2025</v>
      </c>
      <c r="Q141" s="15">
        <v>1773</v>
      </c>
      <c r="R141" s="338">
        <v>4486078</v>
      </c>
      <c r="S141" s="338">
        <v>4771818</v>
      </c>
      <c r="T141" s="369" t="s">
        <v>481</v>
      </c>
      <c r="U141" s="338">
        <v>4771816</v>
      </c>
    </row>
    <row r="142" spans="1:21" x14ac:dyDescent="0.35">
      <c r="A1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2025.00141.02.01.03.05</v>
      </c>
      <c r="B142" s="372">
        <v>141</v>
      </c>
      <c r="C142" s="338" t="s">
        <v>130</v>
      </c>
      <c r="D142" s="338" t="s">
        <v>318</v>
      </c>
      <c r="E142" s="345" t="s">
        <v>194</v>
      </c>
      <c r="F142" s="338" t="s">
        <v>121</v>
      </c>
      <c r="G142" s="369" t="s">
        <v>162</v>
      </c>
      <c r="H142" s="338" t="s">
        <v>254</v>
      </c>
      <c r="I142" s="477">
        <v>45710</v>
      </c>
      <c r="J142" s="477">
        <v>45710</v>
      </c>
      <c r="K142" s="338" t="s">
        <v>124</v>
      </c>
      <c r="L142" s="473">
        <v>45709</v>
      </c>
      <c r="M142" s="338">
        <v>4771819</v>
      </c>
      <c r="N142" s="338" t="s">
        <v>319</v>
      </c>
      <c r="O142" s="473">
        <v>45715</v>
      </c>
      <c r="P142" s="342">
        <v>2025</v>
      </c>
      <c r="Q142" s="15">
        <v>1774</v>
      </c>
      <c r="R142" s="338">
        <v>4486078</v>
      </c>
      <c r="S142" s="338">
        <v>4771820</v>
      </c>
      <c r="T142" s="369" t="s">
        <v>482</v>
      </c>
      <c r="U142" s="338">
        <v>4771819</v>
      </c>
    </row>
    <row r="143" spans="1:21" x14ac:dyDescent="0.35">
      <c r="A1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2025.00142.02.01.03.05</v>
      </c>
      <c r="B143" s="372">
        <v>142</v>
      </c>
      <c r="C143" s="338" t="s">
        <v>130</v>
      </c>
      <c r="D143" s="338" t="s">
        <v>318</v>
      </c>
      <c r="E143" s="345" t="s">
        <v>194</v>
      </c>
      <c r="F143" s="338" t="s">
        <v>121</v>
      </c>
      <c r="G143" s="369" t="s">
        <v>162</v>
      </c>
      <c r="H143" s="338" t="s">
        <v>254</v>
      </c>
      <c r="I143" s="477">
        <v>45710</v>
      </c>
      <c r="J143" s="477">
        <v>45710</v>
      </c>
      <c r="K143" s="338" t="s">
        <v>124</v>
      </c>
      <c r="L143" s="473">
        <v>45709</v>
      </c>
      <c r="M143" s="338">
        <v>4771821</v>
      </c>
      <c r="N143" s="338" t="s">
        <v>319</v>
      </c>
      <c r="O143" s="473">
        <v>45715</v>
      </c>
      <c r="P143" s="342">
        <v>2025</v>
      </c>
      <c r="Q143" s="15">
        <v>1775</v>
      </c>
      <c r="R143" s="338">
        <v>4486078</v>
      </c>
      <c r="S143" s="338">
        <v>4771823</v>
      </c>
      <c r="T143" s="369" t="s">
        <v>483</v>
      </c>
      <c r="U143" s="338">
        <v>4771821</v>
      </c>
    </row>
    <row r="144" spans="1:21" x14ac:dyDescent="0.35">
      <c r="A1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2025.00143.02.01.02.05</v>
      </c>
      <c r="B144" s="372">
        <v>143</v>
      </c>
      <c r="C144" s="338" t="s">
        <v>130</v>
      </c>
      <c r="D144" s="338" t="s">
        <v>318</v>
      </c>
      <c r="E144" s="345" t="s">
        <v>194</v>
      </c>
      <c r="F144" s="338" t="s">
        <v>121</v>
      </c>
      <c r="G144" s="369" t="s">
        <v>169</v>
      </c>
      <c r="H144" s="338" t="s">
        <v>254</v>
      </c>
      <c r="I144" s="477">
        <v>45711</v>
      </c>
      <c r="J144" s="477">
        <v>45711</v>
      </c>
      <c r="K144" s="338" t="s">
        <v>124</v>
      </c>
      <c r="L144" s="473">
        <v>45709</v>
      </c>
      <c r="M144" s="338">
        <v>4771824</v>
      </c>
      <c r="N144" s="338" t="s">
        <v>319</v>
      </c>
      <c r="O144" s="473">
        <v>45715</v>
      </c>
      <c r="P144" s="342">
        <v>2025</v>
      </c>
      <c r="Q144" s="15">
        <v>1776</v>
      </c>
      <c r="R144" s="338">
        <v>4486078</v>
      </c>
      <c r="S144" s="338">
        <v>4771825</v>
      </c>
      <c r="T144" s="369" t="s">
        <v>484</v>
      </c>
      <c r="U144" s="338">
        <v>4771824</v>
      </c>
    </row>
    <row r="145" spans="1:21" x14ac:dyDescent="0.35">
      <c r="A1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2025.00144.02.01.03.05</v>
      </c>
      <c r="B145" s="372">
        <v>144</v>
      </c>
      <c r="C145" s="338" t="s">
        <v>130</v>
      </c>
      <c r="D145" s="338" t="s">
        <v>318</v>
      </c>
      <c r="E145" s="345" t="s">
        <v>194</v>
      </c>
      <c r="F145" s="338" t="s">
        <v>121</v>
      </c>
      <c r="G145" s="369" t="s">
        <v>162</v>
      </c>
      <c r="H145" s="338" t="s">
        <v>254</v>
      </c>
      <c r="I145" s="477">
        <v>45711</v>
      </c>
      <c r="J145" s="477">
        <v>45711</v>
      </c>
      <c r="K145" s="338" t="s">
        <v>124</v>
      </c>
      <c r="L145" s="473">
        <v>45709</v>
      </c>
      <c r="M145" s="338">
        <v>4771826</v>
      </c>
      <c r="N145" s="338" t="s">
        <v>319</v>
      </c>
      <c r="O145" s="473">
        <v>45715</v>
      </c>
      <c r="P145" s="342">
        <v>2025</v>
      </c>
      <c r="Q145" s="15">
        <v>1777</v>
      </c>
      <c r="R145" s="338">
        <v>4486078</v>
      </c>
      <c r="S145" s="338">
        <v>4771827</v>
      </c>
      <c r="T145" s="369" t="s">
        <v>485</v>
      </c>
      <c r="U145" s="338">
        <v>4771826</v>
      </c>
    </row>
    <row r="146" spans="1:21" x14ac:dyDescent="0.35">
      <c r="A1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2025.00145.02.01.03.05</v>
      </c>
      <c r="B146" s="372">
        <v>145</v>
      </c>
      <c r="C146" s="338" t="s">
        <v>130</v>
      </c>
      <c r="D146" s="338" t="s">
        <v>318</v>
      </c>
      <c r="E146" s="345" t="s">
        <v>194</v>
      </c>
      <c r="F146" s="338" t="s">
        <v>121</v>
      </c>
      <c r="G146" s="369" t="s">
        <v>162</v>
      </c>
      <c r="H146" s="338" t="s">
        <v>254</v>
      </c>
      <c r="I146" s="477">
        <v>45711</v>
      </c>
      <c r="J146" s="477">
        <v>45711</v>
      </c>
      <c r="K146" s="338" t="s">
        <v>124</v>
      </c>
      <c r="L146" s="473">
        <v>45709</v>
      </c>
      <c r="M146" s="338">
        <v>4771828</v>
      </c>
      <c r="N146" s="338" t="s">
        <v>319</v>
      </c>
      <c r="O146" s="473">
        <v>45715</v>
      </c>
      <c r="P146" s="342">
        <v>2025</v>
      </c>
      <c r="Q146" s="15">
        <v>1778</v>
      </c>
      <c r="R146" s="338">
        <v>4486078</v>
      </c>
      <c r="S146" s="338">
        <v>4771829</v>
      </c>
      <c r="T146" s="369" t="s">
        <v>486</v>
      </c>
      <c r="U146" s="338">
        <v>4771828</v>
      </c>
    </row>
    <row r="147" spans="1:21" x14ac:dyDescent="0.35">
      <c r="A1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2025.00146.02.01.02.05</v>
      </c>
      <c r="B147" s="372">
        <v>146</v>
      </c>
      <c r="C147" s="338" t="s">
        <v>130</v>
      </c>
      <c r="D147" s="338" t="s">
        <v>318</v>
      </c>
      <c r="E147" s="345" t="s">
        <v>194</v>
      </c>
      <c r="F147" s="338" t="s">
        <v>121</v>
      </c>
      <c r="G147" s="369" t="s">
        <v>169</v>
      </c>
      <c r="H147" s="338" t="s">
        <v>254</v>
      </c>
      <c r="I147" s="477">
        <v>45712</v>
      </c>
      <c r="J147" s="477">
        <v>45712</v>
      </c>
      <c r="K147" s="338" t="s">
        <v>124</v>
      </c>
      <c r="L147" s="473">
        <v>45709</v>
      </c>
      <c r="M147" s="338">
        <v>4771830</v>
      </c>
      <c r="N147" s="338" t="s">
        <v>319</v>
      </c>
      <c r="O147" s="473">
        <v>45715</v>
      </c>
      <c r="P147" s="342">
        <v>2025</v>
      </c>
      <c r="Q147" s="15">
        <v>1779</v>
      </c>
      <c r="R147" s="338">
        <v>4486078</v>
      </c>
      <c r="S147" s="338">
        <v>4771831</v>
      </c>
      <c r="T147" s="369" t="s">
        <v>487</v>
      </c>
      <c r="U147" s="338">
        <v>4771830</v>
      </c>
    </row>
    <row r="148" spans="1:21" x14ac:dyDescent="0.35">
      <c r="A1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2025.00147.02.01.03.05</v>
      </c>
      <c r="B148" s="372">
        <v>147</v>
      </c>
      <c r="C148" s="338" t="s">
        <v>130</v>
      </c>
      <c r="D148" s="338" t="s">
        <v>318</v>
      </c>
      <c r="E148" s="345" t="s">
        <v>194</v>
      </c>
      <c r="F148" s="338" t="s">
        <v>121</v>
      </c>
      <c r="G148" s="369" t="s">
        <v>162</v>
      </c>
      <c r="H148" s="338" t="s">
        <v>254</v>
      </c>
      <c r="I148" s="477">
        <v>45712</v>
      </c>
      <c r="J148" s="477">
        <v>45712</v>
      </c>
      <c r="K148" s="338" t="s">
        <v>124</v>
      </c>
      <c r="L148" s="473">
        <v>45709</v>
      </c>
      <c r="M148" s="338">
        <v>4771832</v>
      </c>
      <c r="N148" s="338" t="s">
        <v>319</v>
      </c>
      <c r="O148" s="473">
        <v>45715</v>
      </c>
      <c r="P148" s="342">
        <v>2025</v>
      </c>
      <c r="Q148" s="15">
        <v>1780</v>
      </c>
      <c r="R148" s="338">
        <v>4486078</v>
      </c>
      <c r="S148" s="338">
        <v>4771833</v>
      </c>
      <c r="T148" s="369" t="s">
        <v>488</v>
      </c>
      <c r="U148" s="338">
        <v>4771832</v>
      </c>
    </row>
    <row r="149" spans="1:21" x14ac:dyDescent="0.35">
      <c r="A1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2025.00148.02.01.03.05</v>
      </c>
      <c r="B149" s="372">
        <v>148</v>
      </c>
      <c r="C149" s="338" t="s">
        <v>130</v>
      </c>
      <c r="D149" s="338" t="s">
        <v>318</v>
      </c>
      <c r="E149" s="345" t="s">
        <v>194</v>
      </c>
      <c r="F149" s="338" t="s">
        <v>121</v>
      </c>
      <c r="G149" s="369" t="s">
        <v>162</v>
      </c>
      <c r="H149" s="338" t="s">
        <v>254</v>
      </c>
      <c r="I149" s="477">
        <v>45712</v>
      </c>
      <c r="J149" s="477">
        <v>45712</v>
      </c>
      <c r="K149" s="338" t="s">
        <v>124</v>
      </c>
      <c r="L149" s="473">
        <v>45709</v>
      </c>
      <c r="M149" s="338">
        <v>4771834</v>
      </c>
      <c r="N149" s="338" t="s">
        <v>319</v>
      </c>
      <c r="O149" s="473">
        <v>45715</v>
      </c>
      <c r="P149" s="342">
        <v>2025</v>
      </c>
      <c r="Q149" s="15">
        <v>1781</v>
      </c>
      <c r="R149" s="338">
        <v>4486078</v>
      </c>
      <c r="S149" s="338">
        <v>4771835</v>
      </c>
      <c r="T149" s="369" t="s">
        <v>489</v>
      </c>
      <c r="U149" s="338">
        <v>4771834</v>
      </c>
    </row>
    <row r="150" spans="1:21" x14ac:dyDescent="0.35">
      <c r="A1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2025.00149.02.01.03.05</v>
      </c>
      <c r="B150" s="372">
        <v>149</v>
      </c>
      <c r="C150" s="338" t="s">
        <v>130</v>
      </c>
      <c r="D150" s="338" t="s">
        <v>318</v>
      </c>
      <c r="E150" s="345" t="s">
        <v>194</v>
      </c>
      <c r="F150" s="338" t="s">
        <v>121</v>
      </c>
      <c r="G150" s="369" t="s">
        <v>162</v>
      </c>
      <c r="H150" s="338" t="s">
        <v>254</v>
      </c>
      <c r="I150" s="477">
        <v>45713</v>
      </c>
      <c r="J150" s="477">
        <v>45713</v>
      </c>
      <c r="K150" s="338" t="s">
        <v>124</v>
      </c>
      <c r="L150" s="473">
        <v>45712</v>
      </c>
      <c r="M150" s="338">
        <v>4771836</v>
      </c>
      <c r="N150" s="338" t="s">
        <v>319</v>
      </c>
      <c r="O150" s="473">
        <v>45715</v>
      </c>
      <c r="P150" s="342">
        <v>2025</v>
      </c>
      <c r="Q150" s="15">
        <v>1782</v>
      </c>
      <c r="R150" s="338">
        <v>4486078</v>
      </c>
      <c r="S150" s="338">
        <v>4771837</v>
      </c>
      <c r="T150" s="369" t="s">
        <v>490</v>
      </c>
      <c r="U150" s="338">
        <v>4771836</v>
      </c>
    </row>
    <row r="151" spans="1:21" x14ac:dyDescent="0.35">
      <c r="A1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2025.00150.02.01.03.05</v>
      </c>
      <c r="B151" s="372">
        <v>150</v>
      </c>
      <c r="C151" s="338" t="s">
        <v>130</v>
      </c>
      <c r="D151" s="338" t="s">
        <v>318</v>
      </c>
      <c r="E151" s="345" t="s">
        <v>194</v>
      </c>
      <c r="F151" s="338" t="s">
        <v>121</v>
      </c>
      <c r="G151" s="369" t="s">
        <v>162</v>
      </c>
      <c r="H151" s="338" t="s">
        <v>254</v>
      </c>
      <c r="I151" s="477">
        <v>45713</v>
      </c>
      <c r="J151" s="477">
        <v>45713</v>
      </c>
      <c r="K151" s="338" t="s">
        <v>124</v>
      </c>
      <c r="L151" s="473">
        <v>45712</v>
      </c>
      <c r="M151" s="338">
        <v>4771838</v>
      </c>
      <c r="N151" s="338" t="s">
        <v>319</v>
      </c>
      <c r="O151" s="473">
        <v>45715</v>
      </c>
      <c r="P151" s="342">
        <v>2025</v>
      </c>
      <c r="Q151" s="15">
        <v>1783</v>
      </c>
      <c r="R151" s="338">
        <v>4486078</v>
      </c>
      <c r="S151" s="338">
        <v>4771839</v>
      </c>
      <c r="T151" s="369" t="s">
        <v>491</v>
      </c>
      <c r="U151" s="338">
        <v>4771838</v>
      </c>
    </row>
    <row r="152" spans="1:21" x14ac:dyDescent="0.35">
      <c r="A1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2025.00151.02.01.02.05</v>
      </c>
      <c r="B152" s="372">
        <v>151</v>
      </c>
      <c r="C152" s="338" t="s">
        <v>130</v>
      </c>
      <c r="D152" s="338" t="s">
        <v>318</v>
      </c>
      <c r="E152" s="345" t="s">
        <v>194</v>
      </c>
      <c r="F152" s="338" t="s">
        <v>121</v>
      </c>
      <c r="G152" s="369" t="s">
        <v>169</v>
      </c>
      <c r="H152" s="338" t="s">
        <v>254</v>
      </c>
      <c r="I152" s="477">
        <v>45713</v>
      </c>
      <c r="J152" s="477">
        <v>45713</v>
      </c>
      <c r="K152" s="338" t="s">
        <v>124</v>
      </c>
      <c r="L152" s="473">
        <v>45712</v>
      </c>
      <c r="M152" s="338">
        <v>4771840</v>
      </c>
      <c r="N152" s="338" t="s">
        <v>319</v>
      </c>
      <c r="O152" s="473">
        <v>45715</v>
      </c>
      <c r="P152" s="342">
        <v>2025</v>
      </c>
      <c r="Q152" s="15">
        <v>1784</v>
      </c>
      <c r="R152" s="338">
        <v>4486078</v>
      </c>
      <c r="S152" s="338">
        <v>4771841</v>
      </c>
      <c r="T152" s="369" t="s">
        <v>492</v>
      </c>
      <c r="U152" s="338">
        <v>4771840</v>
      </c>
    </row>
    <row r="153" spans="1:21" x14ac:dyDescent="0.35">
      <c r="A1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2025.00152.02.01.03.05</v>
      </c>
      <c r="B153" s="372">
        <v>152</v>
      </c>
      <c r="C153" s="338" t="s">
        <v>130</v>
      </c>
      <c r="D153" s="338" t="s">
        <v>318</v>
      </c>
      <c r="E153" s="345" t="s">
        <v>194</v>
      </c>
      <c r="F153" s="338" t="s">
        <v>121</v>
      </c>
      <c r="G153" s="369" t="s">
        <v>162</v>
      </c>
      <c r="H153" s="338" t="s">
        <v>254</v>
      </c>
      <c r="I153" s="477">
        <v>45714</v>
      </c>
      <c r="J153" s="477">
        <v>45714</v>
      </c>
      <c r="K153" s="338" t="s">
        <v>124</v>
      </c>
      <c r="L153" s="473">
        <v>45713</v>
      </c>
      <c r="M153" s="338">
        <v>4771842</v>
      </c>
      <c r="N153" s="338" t="s">
        <v>319</v>
      </c>
      <c r="O153" s="473">
        <v>45715</v>
      </c>
      <c r="P153" s="342">
        <v>2025</v>
      </c>
      <c r="Q153" s="15">
        <v>1785</v>
      </c>
      <c r="R153" s="338">
        <v>4486078</v>
      </c>
      <c r="S153" s="338">
        <v>4771843</v>
      </c>
      <c r="T153" s="369" t="s">
        <v>493</v>
      </c>
      <c r="U153" s="338">
        <v>4771842</v>
      </c>
    </row>
    <row r="154" spans="1:21" x14ac:dyDescent="0.35">
      <c r="A1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2025.00153.02.01.03.05</v>
      </c>
      <c r="B154" s="372">
        <v>153</v>
      </c>
      <c r="C154" s="338" t="s">
        <v>130</v>
      </c>
      <c r="D154" s="338" t="s">
        <v>318</v>
      </c>
      <c r="E154" s="345" t="s">
        <v>194</v>
      </c>
      <c r="F154" s="338" t="s">
        <v>121</v>
      </c>
      <c r="G154" s="369" t="s">
        <v>162</v>
      </c>
      <c r="H154" s="338" t="s">
        <v>254</v>
      </c>
      <c r="I154" s="477">
        <v>45714</v>
      </c>
      <c r="J154" s="477">
        <v>45714</v>
      </c>
      <c r="K154" s="338" t="s">
        <v>124</v>
      </c>
      <c r="L154" s="473">
        <v>45713</v>
      </c>
      <c r="M154" s="338">
        <v>4771844</v>
      </c>
      <c r="N154" s="338" t="s">
        <v>319</v>
      </c>
      <c r="O154" s="473">
        <v>45715</v>
      </c>
      <c r="P154" s="342">
        <v>2025</v>
      </c>
      <c r="Q154" s="15">
        <v>1786</v>
      </c>
      <c r="R154" s="338">
        <v>4486078</v>
      </c>
      <c r="S154" s="338">
        <v>4771845</v>
      </c>
      <c r="T154" s="369" t="s">
        <v>494</v>
      </c>
      <c r="U154" s="338">
        <v>4771844</v>
      </c>
    </row>
    <row r="155" spans="1:21" x14ac:dyDescent="0.35">
      <c r="A1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2025.00154.02.01.02.05</v>
      </c>
      <c r="B155" s="372">
        <v>154</v>
      </c>
      <c r="C155" s="338" t="s">
        <v>130</v>
      </c>
      <c r="D155" s="338" t="s">
        <v>318</v>
      </c>
      <c r="E155" s="345" t="s">
        <v>194</v>
      </c>
      <c r="F155" s="338" t="s">
        <v>121</v>
      </c>
      <c r="G155" s="369" t="s">
        <v>169</v>
      </c>
      <c r="H155" s="338" t="s">
        <v>254</v>
      </c>
      <c r="I155" s="477">
        <v>45714</v>
      </c>
      <c r="J155" s="477">
        <v>45714</v>
      </c>
      <c r="K155" s="338" t="s">
        <v>124</v>
      </c>
      <c r="L155" s="473">
        <v>45713</v>
      </c>
      <c r="M155" s="338">
        <v>4771846</v>
      </c>
      <c r="N155" s="338" t="s">
        <v>319</v>
      </c>
      <c r="O155" s="473">
        <v>45715</v>
      </c>
      <c r="P155" s="342">
        <v>2025</v>
      </c>
      <c r="Q155" s="15">
        <v>1787</v>
      </c>
      <c r="R155" s="338">
        <v>4486078</v>
      </c>
      <c r="S155" s="338">
        <v>4771847</v>
      </c>
      <c r="T155" s="369" t="s">
        <v>495</v>
      </c>
      <c r="U155" s="338">
        <v>4771846</v>
      </c>
    </row>
    <row r="156" spans="1:21" x14ac:dyDescent="0.35">
      <c r="A1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2025.00155.02.01.02.07</v>
      </c>
      <c r="B156" s="372">
        <v>155</v>
      </c>
      <c r="C156" s="338" t="s">
        <v>130</v>
      </c>
      <c r="D156" s="338" t="s">
        <v>309</v>
      </c>
      <c r="E156" s="338" t="s">
        <v>301</v>
      </c>
      <c r="F156" s="338" t="s">
        <v>121</v>
      </c>
      <c r="G156" s="338" t="s">
        <v>169</v>
      </c>
      <c r="H156" s="338" t="s">
        <v>266</v>
      </c>
      <c r="I156" s="473">
        <v>45689</v>
      </c>
      <c r="J156" s="473">
        <v>46022</v>
      </c>
      <c r="K156" s="338" t="s">
        <v>124</v>
      </c>
      <c r="L156" s="473">
        <v>45688</v>
      </c>
      <c r="M156" s="338">
        <v>4707017</v>
      </c>
      <c r="N156" s="338" t="s">
        <v>324</v>
      </c>
      <c r="O156" s="473">
        <v>45694</v>
      </c>
      <c r="P156" s="342">
        <v>2025</v>
      </c>
      <c r="Q156" s="15">
        <v>1788</v>
      </c>
      <c r="R156" s="338">
        <v>4486078</v>
      </c>
      <c r="S156" s="338">
        <v>4707018</v>
      </c>
      <c r="T156" s="338" t="s">
        <v>496</v>
      </c>
      <c r="U156" s="338">
        <v>4707017</v>
      </c>
    </row>
    <row r="157" spans="1:21" x14ac:dyDescent="0.35">
      <c r="A1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2025.00156.02.01.02.07</v>
      </c>
      <c r="B157" s="372">
        <v>156</v>
      </c>
      <c r="C157" s="338" t="s">
        <v>130</v>
      </c>
      <c r="D157" s="338" t="s">
        <v>292</v>
      </c>
      <c r="E157" s="345" t="s">
        <v>248</v>
      </c>
      <c r="F157" s="338" t="s">
        <v>121</v>
      </c>
      <c r="G157" s="338" t="s">
        <v>169</v>
      </c>
      <c r="H157" s="338" t="s">
        <v>266</v>
      </c>
      <c r="I157" s="473">
        <v>45689</v>
      </c>
      <c r="J157" s="473">
        <v>46022</v>
      </c>
      <c r="K157" s="338" t="s">
        <v>124</v>
      </c>
      <c r="L157" s="473">
        <v>45679</v>
      </c>
      <c r="M157" s="338">
        <v>4702512</v>
      </c>
      <c r="N157" s="338" t="s">
        <v>340</v>
      </c>
      <c r="O157" s="473">
        <v>45693</v>
      </c>
      <c r="P157" s="342">
        <v>2025</v>
      </c>
      <c r="Q157" s="15">
        <v>1789</v>
      </c>
      <c r="R157" s="338">
        <v>4486078</v>
      </c>
      <c r="S157" s="338">
        <v>4702513</v>
      </c>
      <c r="T157" s="338" t="s">
        <v>497</v>
      </c>
      <c r="U157" s="338">
        <v>4702512</v>
      </c>
    </row>
    <row r="158" spans="1:21" x14ac:dyDescent="0.35">
      <c r="A1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2025.00157.02.01.03.05</v>
      </c>
      <c r="B158" s="372">
        <v>157</v>
      </c>
      <c r="C158" s="338" t="s">
        <v>130</v>
      </c>
      <c r="D158" s="338" t="s">
        <v>236</v>
      </c>
      <c r="E158" s="345" t="s">
        <v>237</v>
      </c>
      <c r="F158" s="338" t="s">
        <v>121</v>
      </c>
      <c r="G158" s="369" t="s">
        <v>162</v>
      </c>
      <c r="H158" s="338" t="s">
        <v>254</v>
      </c>
      <c r="I158" s="477">
        <v>45706</v>
      </c>
      <c r="J158" s="477">
        <v>45706</v>
      </c>
      <c r="K158" s="338" t="s">
        <v>124</v>
      </c>
      <c r="L158" s="473">
        <v>45705</v>
      </c>
      <c r="M158" s="339">
        <v>4778994</v>
      </c>
      <c r="N158" s="338" t="s">
        <v>320</v>
      </c>
      <c r="O158" s="473">
        <v>45716</v>
      </c>
      <c r="P158" s="342">
        <v>2025</v>
      </c>
      <c r="Q158" s="15">
        <v>1790</v>
      </c>
      <c r="R158" s="338">
        <v>4486078</v>
      </c>
      <c r="S158" s="339">
        <v>4778995</v>
      </c>
      <c r="T158" s="369" t="s">
        <v>498</v>
      </c>
      <c r="U158" s="339">
        <v>4778994</v>
      </c>
    </row>
    <row r="159" spans="1:21" x14ac:dyDescent="0.35">
      <c r="A1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2025.00158.02.01.03.05</v>
      </c>
      <c r="B159" s="372">
        <v>158</v>
      </c>
      <c r="C159" s="338" t="s">
        <v>130</v>
      </c>
      <c r="D159" s="338" t="s">
        <v>236</v>
      </c>
      <c r="E159" s="345" t="s">
        <v>237</v>
      </c>
      <c r="F159" s="338" t="s">
        <v>121</v>
      </c>
      <c r="G159" s="369" t="s">
        <v>162</v>
      </c>
      <c r="H159" s="338" t="s">
        <v>254</v>
      </c>
      <c r="I159" s="477">
        <v>45707</v>
      </c>
      <c r="J159" s="477">
        <v>45707</v>
      </c>
      <c r="K159" s="338" t="s">
        <v>124</v>
      </c>
      <c r="L159" s="473">
        <v>45706</v>
      </c>
      <c r="M159" s="339">
        <v>4778996</v>
      </c>
      <c r="N159" s="338" t="s">
        <v>320</v>
      </c>
      <c r="O159" s="473">
        <v>45716</v>
      </c>
      <c r="P159" s="342">
        <v>2025</v>
      </c>
      <c r="Q159" s="15">
        <v>1791</v>
      </c>
      <c r="R159" s="338">
        <v>4486078</v>
      </c>
      <c r="S159" s="339">
        <v>4778997</v>
      </c>
      <c r="T159" s="369" t="s">
        <v>499</v>
      </c>
      <c r="U159" s="339">
        <v>4778996</v>
      </c>
    </row>
    <row r="160" spans="1:21" x14ac:dyDescent="0.35">
      <c r="A1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2025.00159.02.01.03.05</v>
      </c>
      <c r="B160" s="372">
        <v>159</v>
      </c>
      <c r="C160" s="338" t="s">
        <v>130</v>
      </c>
      <c r="D160" s="338" t="s">
        <v>236</v>
      </c>
      <c r="E160" s="345" t="s">
        <v>237</v>
      </c>
      <c r="F160" s="338" t="s">
        <v>121</v>
      </c>
      <c r="G160" s="369" t="s">
        <v>162</v>
      </c>
      <c r="H160" s="338" t="s">
        <v>254</v>
      </c>
      <c r="I160" s="477">
        <v>45708</v>
      </c>
      <c r="J160" s="477">
        <v>45708</v>
      </c>
      <c r="K160" s="338" t="s">
        <v>124</v>
      </c>
      <c r="L160" s="473">
        <v>45707</v>
      </c>
      <c r="M160" s="339">
        <v>4778998</v>
      </c>
      <c r="N160" s="338" t="s">
        <v>320</v>
      </c>
      <c r="O160" s="473">
        <v>45716</v>
      </c>
      <c r="P160" s="342">
        <v>2025</v>
      </c>
      <c r="Q160" s="15">
        <v>1792</v>
      </c>
      <c r="R160" s="338">
        <v>4486078</v>
      </c>
      <c r="S160" s="339">
        <v>4778999</v>
      </c>
      <c r="T160" s="369" t="s">
        <v>500</v>
      </c>
      <c r="U160" s="339">
        <v>4778998</v>
      </c>
    </row>
    <row r="161" spans="1:21" x14ac:dyDescent="0.35">
      <c r="A1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2025.00160.02.01.03.05</v>
      </c>
      <c r="B161" s="372">
        <v>160</v>
      </c>
      <c r="C161" s="338" t="s">
        <v>130</v>
      </c>
      <c r="D161" s="338" t="s">
        <v>236</v>
      </c>
      <c r="E161" s="345" t="s">
        <v>237</v>
      </c>
      <c r="F161" s="338" t="s">
        <v>121</v>
      </c>
      <c r="G161" s="369" t="s">
        <v>162</v>
      </c>
      <c r="H161" s="338" t="s">
        <v>254</v>
      </c>
      <c r="I161" s="477">
        <v>45709</v>
      </c>
      <c r="J161" s="477">
        <v>45709</v>
      </c>
      <c r="K161" s="338" t="s">
        <v>124</v>
      </c>
      <c r="L161" s="473">
        <v>45708</v>
      </c>
      <c r="M161" s="339">
        <v>4779000</v>
      </c>
      <c r="N161" s="338" t="s">
        <v>320</v>
      </c>
      <c r="O161" s="473">
        <v>45716</v>
      </c>
      <c r="P161" s="342">
        <v>2025</v>
      </c>
      <c r="Q161" s="15">
        <v>1793</v>
      </c>
      <c r="R161" s="338">
        <v>4486078</v>
      </c>
      <c r="S161" s="339">
        <v>4779001</v>
      </c>
      <c r="T161" s="369" t="s">
        <v>501</v>
      </c>
      <c r="U161" s="339">
        <v>4779000</v>
      </c>
    </row>
    <row r="162" spans="1:21" x14ac:dyDescent="0.35">
      <c r="A1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2025.00161.02.01.02.05</v>
      </c>
      <c r="B162" s="372">
        <v>161</v>
      </c>
      <c r="C162" s="338" t="s">
        <v>130</v>
      </c>
      <c r="D162" s="338" t="s">
        <v>236</v>
      </c>
      <c r="E162" s="345" t="s">
        <v>237</v>
      </c>
      <c r="F162" s="338" t="s">
        <v>121</v>
      </c>
      <c r="G162" s="369" t="s">
        <v>169</v>
      </c>
      <c r="H162" s="338" t="s">
        <v>254</v>
      </c>
      <c r="I162" s="477">
        <v>45709</v>
      </c>
      <c r="J162" s="477">
        <v>45709</v>
      </c>
      <c r="K162" s="338" t="s">
        <v>124</v>
      </c>
      <c r="L162" s="473">
        <v>45709</v>
      </c>
      <c r="M162" s="339">
        <v>4779002</v>
      </c>
      <c r="N162" s="338" t="s">
        <v>320</v>
      </c>
      <c r="O162" s="473">
        <v>45716</v>
      </c>
      <c r="P162" s="342">
        <v>2025</v>
      </c>
      <c r="Q162" s="15">
        <v>1794</v>
      </c>
      <c r="R162" s="338">
        <v>4486078</v>
      </c>
      <c r="S162" s="339">
        <v>4779003</v>
      </c>
      <c r="T162" s="369" t="s">
        <v>502</v>
      </c>
      <c r="U162" s="339">
        <v>4779002</v>
      </c>
    </row>
    <row r="163" spans="1:21" x14ac:dyDescent="0.35">
      <c r="A1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2025.00162.02.01.03.05</v>
      </c>
      <c r="B163" s="372">
        <v>162</v>
      </c>
      <c r="C163" s="338" t="s">
        <v>130</v>
      </c>
      <c r="D163" s="338" t="s">
        <v>236</v>
      </c>
      <c r="E163" s="345" t="s">
        <v>237</v>
      </c>
      <c r="F163" s="338" t="s">
        <v>121</v>
      </c>
      <c r="G163" s="369" t="s">
        <v>162</v>
      </c>
      <c r="H163" s="338" t="s">
        <v>254</v>
      </c>
      <c r="I163" s="477">
        <v>45709</v>
      </c>
      <c r="J163" s="477">
        <v>45709</v>
      </c>
      <c r="K163" s="338" t="s">
        <v>124</v>
      </c>
      <c r="L163" s="473">
        <v>45709</v>
      </c>
      <c r="M163" s="339">
        <v>4779004</v>
      </c>
      <c r="N163" s="338" t="s">
        <v>320</v>
      </c>
      <c r="O163" s="473">
        <v>45716</v>
      </c>
      <c r="P163" s="342">
        <v>2025</v>
      </c>
      <c r="Q163" s="15">
        <v>1795</v>
      </c>
      <c r="R163" s="338">
        <v>4486078</v>
      </c>
      <c r="S163" s="339">
        <v>4779005</v>
      </c>
      <c r="T163" s="369" t="s">
        <v>503</v>
      </c>
      <c r="U163" s="339">
        <v>4779004</v>
      </c>
    </row>
    <row r="164" spans="1:21" x14ac:dyDescent="0.35">
      <c r="A1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2025.00163.02.01.03.05</v>
      </c>
      <c r="B164" s="372">
        <v>163</v>
      </c>
      <c r="C164" s="338" t="s">
        <v>130</v>
      </c>
      <c r="D164" s="338" t="s">
        <v>236</v>
      </c>
      <c r="E164" s="345" t="s">
        <v>237</v>
      </c>
      <c r="F164" s="338" t="s">
        <v>121</v>
      </c>
      <c r="G164" s="369" t="s">
        <v>162</v>
      </c>
      <c r="H164" s="338" t="s">
        <v>254</v>
      </c>
      <c r="I164" s="477">
        <v>45710</v>
      </c>
      <c r="J164" s="477">
        <v>45710</v>
      </c>
      <c r="K164" s="338" t="s">
        <v>124</v>
      </c>
      <c r="L164" s="473">
        <v>45709</v>
      </c>
      <c r="M164" s="339">
        <v>4779006</v>
      </c>
      <c r="N164" s="338" t="s">
        <v>320</v>
      </c>
      <c r="O164" s="473">
        <v>45716</v>
      </c>
      <c r="P164" s="342">
        <v>2025</v>
      </c>
      <c r="Q164" s="15">
        <v>1796</v>
      </c>
      <c r="R164" s="338">
        <v>4486078</v>
      </c>
      <c r="S164" s="339">
        <v>4779007</v>
      </c>
      <c r="T164" s="369" t="s">
        <v>504</v>
      </c>
      <c r="U164" s="339">
        <v>4779006</v>
      </c>
    </row>
    <row r="165" spans="1:21" x14ac:dyDescent="0.35">
      <c r="A1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2025.00164.02.01.02.05</v>
      </c>
      <c r="B165" s="372">
        <v>164</v>
      </c>
      <c r="C165" s="338" t="s">
        <v>130</v>
      </c>
      <c r="D165" s="338" t="s">
        <v>236</v>
      </c>
      <c r="E165" s="345" t="s">
        <v>237</v>
      </c>
      <c r="F165" s="338" t="s">
        <v>121</v>
      </c>
      <c r="G165" s="369" t="s">
        <v>169</v>
      </c>
      <c r="H165" s="338" t="s">
        <v>254</v>
      </c>
      <c r="I165" s="477">
        <v>45710</v>
      </c>
      <c r="J165" s="477">
        <v>45710</v>
      </c>
      <c r="K165" s="338" t="s">
        <v>124</v>
      </c>
      <c r="L165" s="473">
        <v>45709</v>
      </c>
      <c r="M165" s="339">
        <v>4779008</v>
      </c>
      <c r="N165" s="338" t="s">
        <v>320</v>
      </c>
      <c r="O165" s="473">
        <v>45716</v>
      </c>
      <c r="P165" s="342">
        <v>2025</v>
      </c>
      <c r="Q165" s="15">
        <v>1797</v>
      </c>
      <c r="R165" s="338">
        <v>4486078</v>
      </c>
      <c r="S165" s="339">
        <v>4779009</v>
      </c>
      <c r="T165" s="369" t="s">
        <v>505</v>
      </c>
      <c r="U165" s="339">
        <v>4779008</v>
      </c>
    </row>
    <row r="166" spans="1:21" x14ac:dyDescent="0.35">
      <c r="A1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2025.00165.02.01.03.05</v>
      </c>
      <c r="B166" s="372">
        <v>165</v>
      </c>
      <c r="C166" s="338" t="s">
        <v>130</v>
      </c>
      <c r="D166" s="338" t="s">
        <v>236</v>
      </c>
      <c r="E166" s="345" t="s">
        <v>237</v>
      </c>
      <c r="F166" s="338" t="s">
        <v>121</v>
      </c>
      <c r="G166" s="369" t="s">
        <v>162</v>
      </c>
      <c r="H166" s="338" t="s">
        <v>254</v>
      </c>
      <c r="I166" s="477">
        <v>45710</v>
      </c>
      <c r="J166" s="477">
        <v>45710</v>
      </c>
      <c r="K166" s="338" t="s">
        <v>124</v>
      </c>
      <c r="L166" s="473">
        <v>45709</v>
      </c>
      <c r="M166" s="339">
        <v>4779010</v>
      </c>
      <c r="N166" s="338" t="s">
        <v>320</v>
      </c>
      <c r="O166" s="473">
        <v>45716</v>
      </c>
      <c r="P166" s="342">
        <v>2025</v>
      </c>
      <c r="Q166" s="15">
        <v>1798</v>
      </c>
      <c r="R166" s="338">
        <v>4486078</v>
      </c>
      <c r="S166" s="339">
        <v>4779011</v>
      </c>
      <c r="T166" s="369" t="s">
        <v>506</v>
      </c>
      <c r="U166" s="339">
        <v>4779010</v>
      </c>
    </row>
    <row r="167" spans="1:21" x14ac:dyDescent="0.35">
      <c r="A1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2025.00166.02.01.03.05</v>
      </c>
      <c r="B167" s="372">
        <v>166</v>
      </c>
      <c r="C167" s="338" t="s">
        <v>130</v>
      </c>
      <c r="D167" s="338" t="s">
        <v>236</v>
      </c>
      <c r="E167" s="345" t="s">
        <v>237</v>
      </c>
      <c r="F167" s="338" t="s">
        <v>121</v>
      </c>
      <c r="G167" s="369" t="s">
        <v>162</v>
      </c>
      <c r="H167" s="338" t="s">
        <v>254</v>
      </c>
      <c r="I167" s="477">
        <v>45711</v>
      </c>
      <c r="J167" s="477">
        <v>45711</v>
      </c>
      <c r="K167" s="338" t="s">
        <v>124</v>
      </c>
      <c r="L167" s="473">
        <v>45709</v>
      </c>
      <c r="M167" s="339">
        <v>4779012</v>
      </c>
      <c r="N167" s="338" t="s">
        <v>320</v>
      </c>
      <c r="O167" s="473">
        <v>45716</v>
      </c>
      <c r="P167" s="342">
        <v>2025</v>
      </c>
      <c r="Q167" s="15">
        <v>1799</v>
      </c>
      <c r="R167" s="338">
        <v>4486078</v>
      </c>
      <c r="S167" s="339">
        <v>4779013</v>
      </c>
      <c r="T167" s="369" t="s">
        <v>507</v>
      </c>
      <c r="U167" s="339">
        <v>4779012</v>
      </c>
    </row>
    <row r="168" spans="1:21" x14ac:dyDescent="0.35">
      <c r="A1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2025.00167.02.01.03.05</v>
      </c>
      <c r="B168" s="372">
        <v>167</v>
      </c>
      <c r="C168" s="338" t="s">
        <v>130</v>
      </c>
      <c r="D168" s="338" t="s">
        <v>236</v>
      </c>
      <c r="E168" s="345" t="s">
        <v>237</v>
      </c>
      <c r="F168" s="338" t="s">
        <v>121</v>
      </c>
      <c r="G168" s="369" t="s">
        <v>162</v>
      </c>
      <c r="H168" s="338" t="s">
        <v>254</v>
      </c>
      <c r="I168" s="477">
        <v>45712</v>
      </c>
      <c r="J168" s="477">
        <v>45712</v>
      </c>
      <c r="K168" s="338" t="s">
        <v>124</v>
      </c>
      <c r="L168" s="473">
        <v>45709</v>
      </c>
      <c r="M168" s="339">
        <v>4779014</v>
      </c>
      <c r="N168" s="338" t="s">
        <v>320</v>
      </c>
      <c r="O168" s="473">
        <v>45716</v>
      </c>
      <c r="P168" s="342">
        <v>2025</v>
      </c>
      <c r="Q168" s="15">
        <v>1800</v>
      </c>
      <c r="R168" s="338">
        <v>4486078</v>
      </c>
      <c r="S168" s="339">
        <v>4779015</v>
      </c>
      <c r="T168" s="369" t="s">
        <v>508</v>
      </c>
      <c r="U168" s="339">
        <v>4779014</v>
      </c>
    </row>
    <row r="169" spans="1:21" x14ac:dyDescent="0.35">
      <c r="A1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2025.00168.02.01.03.05</v>
      </c>
      <c r="B169" s="372">
        <v>168</v>
      </c>
      <c r="C169" s="338" t="s">
        <v>130</v>
      </c>
      <c r="D169" s="338" t="s">
        <v>236</v>
      </c>
      <c r="E169" s="345" t="s">
        <v>237</v>
      </c>
      <c r="F169" s="338" t="s">
        <v>121</v>
      </c>
      <c r="G169" s="338" t="s">
        <v>162</v>
      </c>
      <c r="H169" s="338" t="s">
        <v>254</v>
      </c>
      <c r="I169" s="473">
        <v>45713</v>
      </c>
      <c r="J169" s="473">
        <v>45713</v>
      </c>
      <c r="K169" s="338" t="s">
        <v>124</v>
      </c>
      <c r="L169" s="473">
        <v>45681</v>
      </c>
      <c r="M169" s="339">
        <v>4779016</v>
      </c>
      <c r="N169" s="338" t="s">
        <v>320</v>
      </c>
      <c r="O169" s="473">
        <v>45716</v>
      </c>
      <c r="P169" s="342">
        <v>2025</v>
      </c>
      <c r="Q169" s="15">
        <v>1801</v>
      </c>
      <c r="R169" s="338">
        <v>4486078</v>
      </c>
      <c r="S169" s="339">
        <v>4779017</v>
      </c>
      <c r="T169" s="369" t="s">
        <v>509</v>
      </c>
      <c r="U169" s="339">
        <v>4779016</v>
      </c>
    </row>
    <row r="170" spans="1:21" x14ac:dyDescent="0.35">
      <c r="A1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2025.00169.02.01.02.05</v>
      </c>
      <c r="B170" s="372">
        <v>169</v>
      </c>
      <c r="C170" s="338" t="s">
        <v>130</v>
      </c>
      <c r="D170" s="338" t="s">
        <v>236</v>
      </c>
      <c r="E170" s="345" t="s">
        <v>237</v>
      </c>
      <c r="F170" s="338" t="s">
        <v>121</v>
      </c>
      <c r="G170" s="338" t="s">
        <v>169</v>
      </c>
      <c r="H170" s="338" t="s">
        <v>254</v>
      </c>
      <c r="I170" s="473">
        <v>45713</v>
      </c>
      <c r="J170" s="473">
        <v>45713</v>
      </c>
      <c r="K170" s="338" t="s">
        <v>124</v>
      </c>
      <c r="L170" s="473">
        <v>45681</v>
      </c>
      <c r="M170" s="339">
        <v>4779018</v>
      </c>
      <c r="N170" s="338" t="s">
        <v>320</v>
      </c>
      <c r="O170" s="473">
        <v>45716</v>
      </c>
      <c r="P170" s="342">
        <v>2025</v>
      </c>
      <c r="Q170" s="15">
        <v>1802</v>
      </c>
      <c r="R170" s="338">
        <v>4486078</v>
      </c>
      <c r="S170" s="339">
        <v>4779019</v>
      </c>
      <c r="T170" s="369" t="s">
        <v>510</v>
      </c>
      <c r="U170" s="339">
        <v>4779018</v>
      </c>
    </row>
    <row r="171" spans="1:21" x14ac:dyDescent="0.35">
      <c r="A1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2025.00170.02.01.03.05</v>
      </c>
      <c r="B171" s="372">
        <v>170</v>
      </c>
      <c r="C171" s="338" t="s">
        <v>130</v>
      </c>
      <c r="D171" s="338" t="s">
        <v>236</v>
      </c>
      <c r="E171" s="345" t="s">
        <v>237</v>
      </c>
      <c r="F171" s="338" t="s">
        <v>121</v>
      </c>
      <c r="G171" s="338" t="s">
        <v>162</v>
      </c>
      <c r="H171" s="338" t="s">
        <v>254</v>
      </c>
      <c r="I171" s="473">
        <v>45713</v>
      </c>
      <c r="J171" s="473">
        <v>45713</v>
      </c>
      <c r="K171" s="338" t="s">
        <v>124</v>
      </c>
      <c r="L171" s="473">
        <v>45681</v>
      </c>
      <c r="M171" s="339">
        <v>4779020</v>
      </c>
      <c r="N171" s="338" t="s">
        <v>320</v>
      </c>
      <c r="O171" s="473">
        <v>45716</v>
      </c>
      <c r="P171" s="342">
        <v>2025</v>
      </c>
      <c r="Q171" s="15">
        <v>1803</v>
      </c>
      <c r="R171" s="338">
        <v>4486078</v>
      </c>
      <c r="S171" s="339">
        <v>4779021</v>
      </c>
      <c r="T171" s="369" t="s">
        <v>511</v>
      </c>
      <c r="U171" s="339">
        <v>4779020</v>
      </c>
    </row>
    <row r="172" spans="1:21" x14ac:dyDescent="0.35">
      <c r="A1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2025.00171.02.01.03.05</v>
      </c>
      <c r="B172" s="372">
        <v>171</v>
      </c>
      <c r="C172" s="338" t="s">
        <v>130</v>
      </c>
      <c r="D172" s="338" t="s">
        <v>236</v>
      </c>
      <c r="E172" s="345" t="s">
        <v>237</v>
      </c>
      <c r="F172" s="338" t="s">
        <v>121</v>
      </c>
      <c r="G172" s="338" t="s">
        <v>162</v>
      </c>
      <c r="H172" s="338" t="s">
        <v>254</v>
      </c>
      <c r="I172" s="473">
        <v>45714</v>
      </c>
      <c r="J172" s="473">
        <v>45714</v>
      </c>
      <c r="K172" s="338" t="s">
        <v>124</v>
      </c>
      <c r="L172" s="473">
        <v>45682</v>
      </c>
      <c r="M172" s="339">
        <v>4779022</v>
      </c>
      <c r="N172" s="338" t="s">
        <v>320</v>
      </c>
      <c r="O172" s="473">
        <v>45716</v>
      </c>
      <c r="P172" s="342">
        <v>2025</v>
      </c>
      <c r="Q172" s="15">
        <v>1804</v>
      </c>
      <c r="R172" s="338">
        <v>4486078</v>
      </c>
      <c r="S172" s="339">
        <v>4779023</v>
      </c>
      <c r="T172" s="369" t="s">
        <v>512</v>
      </c>
      <c r="U172" s="339">
        <v>4779022</v>
      </c>
    </row>
    <row r="173" spans="1:21" x14ac:dyDescent="0.35">
      <c r="A1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2025.00172.02.01.02.05</v>
      </c>
      <c r="B173" s="372">
        <v>172</v>
      </c>
      <c r="C173" s="338" t="s">
        <v>130</v>
      </c>
      <c r="D173" s="338" t="s">
        <v>236</v>
      </c>
      <c r="E173" s="345" t="s">
        <v>237</v>
      </c>
      <c r="F173" s="338" t="s">
        <v>121</v>
      </c>
      <c r="G173" s="338" t="s">
        <v>169</v>
      </c>
      <c r="H173" s="338" t="s">
        <v>254</v>
      </c>
      <c r="I173" s="473">
        <v>45714</v>
      </c>
      <c r="J173" s="473">
        <v>45714</v>
      </c>
      <c r="K173" s="338" t="s">
        <v>124</v>
      </c>
      <c r="L173" s="473">
        <v>45682</v>
      </c>
      <c r="M173" s="339">
        <v>4779024</v>
      </c>
      <c r="N173" s="338" t="s">
        <v>320</v>
      </c>
      <c r="O173" s="473">
        <v>45716</v>
      </c>
      <c r="P173" s="342">
        <v>2025</v>
      </c>
      <c r="Q173" s="15">
        <v>1805</v>
      </c>
      <c r="R173" s="338">
        <v>4486078</v>
      </c>
      <c r="S173" s="339">
        <v>4779025</v>
      </c>
      <c r="T173" s="369" t="s">
        <v>513</v>
      </c>
      <c r="U173" s="339">
        <v>4779024</v>
      </c>
    </row>
    <row r="174" spans="1:21" x14ac:dyDescent="0.35">
      <c r="A1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2025.00173.02.01.03.05</v>
      </c>
      <c r="B174" s="372">
        <v>173</v>
      </c>
      <c r="C174" s="338" t="s">
        <v>130</v>
      </c>
      <c r="D174" s="338" t="s">
        <v>236</v>
      </c>
      <c r="E174" s="345" t="s">
        <v>237</v>
      </c>
      <c r="F174" s="338" t="s">
        <v>121</v>
      </c>
      <c r="G174" s="338" t="s">
        <v>162</v>
      </c>
      <c r="H174" s="338" t="s">
        <v>254</v>
      </c>
      <c r="I174" s="473">
        <v>45714</v>
      </c>
      <c r="J174" s="473">
        <v>45714</v>
      </c>
      <c r="K174" s="338" t="s">
        <v>124</v>
      </c>
      <c r="L174" s="473">
        <v>45682</v>
      </c>
      <c r="M174" s="339">
        <v>4779026</v>
      </c>
      <c r="N174" s="338" t="s">
        <v>320</v>
      </c>
      <c r="O174" s="473">
        <v>45716</v>
      </c>
      <c r="P174" s="342">
        <v>2025</v>
      </c>
      <c r="Q174" s="15">
        <v>1806</v>
      </c>
      <c r="R174" s="338">
        <v>4486078</v>
      </c>
      <c r="S174" s="339">
        <v>4779027</v>
      </c>
      <c r="T174" s="369" t="s">
        <v>514</v>
      </c>
      <c r="U174" s="339">
        <v>4779026</v>
      </c>
    </row>
    <row r="175" spans="1:21" x14ac:dyDescent="0.35">
      <c r="A1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2025.00174.02.01.03.05</v>
      </c>
      <c r="B175" s="372">
        <v>174</v>
      </c>
      <c r="C175" s="338" t="s">
        <v>130</v>
      </c>
      <c r="D175" s="338" t="s">
        <v>236</v>
      </c>
      <c r="E175" s="345" t="s">
        <v>237</v>
      </c>
      <c r="F175" s="338" t="s">
        <v>121</v>
      </c>
      <c r="G175" s="338" t="s">
        <v>162</v>
      </c>
      <c r="H175" s="338" t="s">
        <v>254</v>
      </c>
      <c r="I175" s="473">
        <v>45715</v>
      </c>
      <c r="J175" s="473">
        <v>45715</v>
      </c>
      <c r="K175" s="338" t="s">
        <v>124</v>
      </c>
      <c r="L175" s="473">
        <v>45714</v>
      </c>
      <c r="M175" s="339">
        <v>4779028</v>
      </c>
      <c r="N175" s="338" t="s">
        <v>320</v>
      </c>
      <c r="O175" s="473">
        <v>45716</v>
      </c>
      <c r="P175" s="342">
        <v>2025</v>
      </c>
      <c r="Q175" s="15">
        <v>1807</v>
      </c>
      <c r="R175" s="338">
        <v>4486078</v>
      </c>
      <c r="S175" s="339">
        <v>4779029</v>
      </c>
      <c r="T175" s="369" t="s">
        <v>515</v>
      </c>
      <c r="U175" s="339">
        <v>4779028</v>
      </c>
    </row>
    <row r="176" spans="1:21" x14ac:dyDescent="0.35">
      <c r="A1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2025.00175.02.01.03.05</v>
      </c>
      <c r="B176" s="372">
        <v>175</v>
      </c>
      <c r="C176" s="338" t="s">
        <v>130</v>
      </c>
      <c r="D176" s="338" t="s">
        <v>236</v>
      </c>
      <c r="E176" s="345" t="s">
        <v>237</v>
      </c>
      <c r="F176" s="338" t="s">
        <v>121</v>
      </c>
      <c r="G176" s="338" t="s">
        <v>162</v>
      </c>
      <c r="H176" s="338" t="s">
        <v>254</v>
      </c>
      <c r="I176" s="473">
        <v>45716</v>
      </c>
      <c r="J176" s="473">
        <v>45716</v>
      </c>
      <c r="K176" s="338" t="s">
        <v>124</v>
      </c>
      <c r="L176" s="473">
        <v>45714</v>
      </c>
      <c r="M176" s="339">
        <v>4779030</v>
      </c>
      <c r="N176" s="338" t="s">
        <v>320</v>
      </c>
      <c r="O176" s="473">
        <v>45716</v>
      </c>
      <c r="P176" s="342">
        <v>2025</v>
      </c>
      <c r="Q176" s="15">
        <v>1808</v>
      </c>
      <c r="R176" s="338">
        <v>4486078</v>
      </c>
      <c r="S176" s="339">
        <v>4779031</v>
      </c>
      <c r="T176" s="369" t="s">
        <v>516</v>
      </c>
      <c r="U176" s="339">
        <v>4779030</v>
      </c>
    </row>
    <row r="177" spans="1:21" x14ac:dyDescent="0.35">
      <c r="A1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2025.00176.02.01.02.05</v>
      </c>
      <c r="B177" s="372">
        <v>176</v>
      </c>
      <c r="C177" s="338" t="s">
        <v>130</v>
      </c>
      <c r="D177" s="338" t="s">
        <v>236</v>
      </c>
      <c r="E177" s="345" t="s">
        <v>237</v>
      </c>
      <c r="F177" s="338" t="s">
        <v>121</v>
      </c>
      <c r="G177" s="338" t="s">
        <v>169</v>
      </c>
      <c r="H177" s="338" t="s">
        <v>254</v>
      </c>
      <c r="I177" s="473">
        <v>45716</v>
      </c>
      <c r="J177" s="473">
        <v>45716</v>
      </c>
      <c r="K177" s="338" t="s">
        <v>124</v>
      </c>
      <c r="L177" s="473">
        <v>45715</v>
      </c>
      <c r="M177" s="339">
        <v>4779032</v>
      </c>
      <c r="N177" s="338" t="s">
        <v>320</v>
      </c>
      <c r="O177" s="473">
        <v>45716</v>
      </c>
      <c r="P177" s="342">
        <v>2025</v>
      </c>
      <c r="Q177" s="15">
        <v>1809</v>
      </c>
      <c r="R177" s="338">
        <v>4486078</v>
      </c>
      <c r="S177" s="339">
        <v>4779033</v>
      </c>
      <c r="T177" s="369" t="s">
        <v>517</v>
      </c>
      <c r="U177" s="339">
        <v>4779032</v>
      </c>
    </row>
    <row r="178" spans="1:21" x14ac:dyDescent="0.35">
      <c r="A1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2025.00177.02.01.03.04</v>
      </c>
      <c r="B178" s="372">
        <v>177</v>
      </c>
      <c r="C178" s="338" t="s">
        <v>130</v>
      </c>
      <c r="D178" s="338" t="s">
        <v>236</v>
      </c>
      <c r="E178" s="338" t="s">
        <v>237</v>
      </c>
      <c r="F178" s="338" t="s">
        <v>121</v>
      </c>
      <c r="G178" s="338" t="s">
        <v>162</v>
      </c>
      <c r="H178" s="338" t="s">
        <v>149</v>
      </c>
      <c r="I178" s="473">
        <v>45717</v>
      </c>
      <c r="J178" s="473">
        <v>45747</v>
      </c>
      <c r="K178" s="338" t="s">
        <v>124</v>
      </c>
      <c r="L178" s="473">
        <v>45715</v>
      </c>
      <c r="M178" s="339">
        <v>4779034</v>
      </c>
      <c r="N178" s="338" t="s">
        <v>320</v>
      </c>
      <c r="O178" s="473">
        <v>45716</v>
      </c>
      <c r="P178" s="342">
        <v>2025</v>
      </c>
      <c r="Q178" s="15">
        <v>1810</v>
      </c>
      <c r="R178" s="338">
        <v>4486078</v>
      </c>
      <c r="S178" s="339">
        <v>4779035</v>
      </c>
      <c r="T178" s="369" t="s">
        <v>518</v>
      </c>
      <c r="U178" s="339">
        <v>4779034</v>
      </c>
    </row>
    <row r="179" spans="1:21" x14ac:dyDescent="0.35">
      <c r="A1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2025.00178.02.01.03.07</v>
      </c>
      <c r="B179" s="372">
        <v>178</v>
      </c>
      <c r="C179" s="338" t="s">
        <v>130</v>
      </c>
      <c r="D179" s="338" t="s">
        <v>236</v>
      </c>
      <c r="E179" s="338" t="s">
        <v>237</v>
      </c>
      <c r="F179" s="338" t="s">
        <v>121</v>
      </c>
      <c r="G179" s="338" t="s">
        <v>162</v>
      </c>
      <c r="H179" s="338" t="s">
        <v>266</v>
      </c>
      <c r="I179" s="473">
        <v>45717</v>
      </c>
      <c r="J179" s="473">
        <v>46022</v>
      </c>
      <c r="K179" s="338" t="s">
        <v>124</v>
      </c>
      <c r="L179" s="473">
        <v>45715</v>
      </c>
      <c r="M179" s="339">
        <v>4779036</v>
      </c>
      <c r="N179" s="338" t="s">
        <v>320</v>
      </c>
      <c r="O179" s="473">
        <v>45716</v>
      </c>
      <c r="P179" s="342">
        <v>2025</v>
      </c>
      <c r="Q179" s="15">
        <v>1811</v>
      </c>
      <c r="R179" s="338">
        <v>4486078</v>
      </c>
      <c r="S179" s="339">
        <v>4779037</v>
      </c>
      <c r="T179" s="369" t="s">
        <v>519</v>
      </c>
      <c r="U179" s="339">
        <v>4779036</v>
      </c>
    </row>
    <row r="180" spans="1:21" x14ac:dyDescent="0.35">
      <c r="A1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2025.00179.02.01.03.07</v>
      </c>
      <c r="B180" s="372">
        <v>179</v>
      </c>
      <c r="C180" s="338" t="s">
        <v>130</v>
      </c>
      <c r="D180" s="338" t="s">
        <v>236</v>
      </c>
      <c r="E180" s="338" t="s">
        <v>237</v>
      </c>
      <c r="F180" s="338" t="s">
        <v>121</v>
      </c>
      <c r="G180" s="338" t="s">
        <v>162</v>
      </c>
      <c r="H180" s="338" t="s">
        <v>266</v>
      </c>
      <c r="I180" s="473">
        <v>45717</v>
      </c>
      <c r="J180" s="473">
        <v>46022</v>
      </c>
      <c r="K180" s="338" t="s">
        <v>124</v>
      </c>
      <c r="L180" s="473">
        <v>45715</v>
      </c>
      <c r="M180" s="339">
        <v>4779038</v>
      </c>
      <c r="N180" s="338" t="s">
        <v>320</v>
      </c>
      <c r="O180" s="473">
        <v>45716</v>
      </c>
      <c r="P180" s="342">
        <v>2025</v>
      </c>
      <c r="Q180" s="15">
        <v>1812</v>
      </c>
      <c r="R180" s="338">
        <v>4486078</v>
      </c>
      <c r="S180" s="339">
        <v>4779039</v>
      </c>
      <c r="T180" s="369" t="s">
        <v>520</v>
      </c>
      <c r="U180" s="339">
        <v>4779038</v>
      </c>
    </row>
    <row r="181" spans="1:21" x14ac:dyDescent="0.35">
      <c r="A1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2025.00180.02.01.03.05</v>
      </c>
      <c r="B181" s="372">
        <v>180</v>
      </c>
      <c r="C181" s="338" t="s">
        <v>130</v>
      </c>
      <c r="D181" s="338" t="s">
        <v>240</v>
      </c>
      <c r="E181" s="345" t="s">
        <v>241</v>
      </c>
      <c r="F181" s="338" t="s">
        <v>121</v>
      </c>
      <c r="G181" s="369" t="s">
        <v>162</v>
      </c>
      <c r="H181" s="338" t="s">
        <v>254</v>
      </c>
      <c r="I181" s="477">
        <v>45700</v>
      </c>
      <c r="J181" s="477">
        <v>45700</v>
      </c>
      <c r="K181" s="338" t="s">
        <v>124</v>
      </c>
      <c r="L181" s="473">
        <v>45699</v>
      </c>
      <c r="M181" s="338">
        <v>4753048</v>
      </c>
      <c r="N181" s="338" t="s">
        <v>325</v>
      </c>
      <c r="O181" s="473">
        <v>45709</v>
      </c>
      <c r="P181" s="342">
        <v>2025</v>
      </c>
      <c r="Q181" s="15">
        <v>1813</v>
      </c>
      <c r="R181" s="338">
        <v>4486078</v>
      </c>
      <c r="S181" s="338">
        <v>4753049</v>
      </c>
      <c r="T181" s="369" t="s">
        <v>521</v>
      </c>
      <c r="U181" s="338">
        <v>4753048</v>
      </c>
    </row>
    <row r="182" spans="1:21" x14ac:dyDescent="0.35">
      <c r="A1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2025.00181.02.01.03.05</v>
      </c>
      <c r="B182" s="372">
        <v>181</v>
      </c>
      <c r="C182" s="338" t="s">
        <v>130</v>
      </c>
      <c r="D182" s="338" t="s">
        <v>240</v>
      </c>
      <c r="E182" s="345" t="s">
        <v>241</v>
      </c>
      <c r="F182" s="338" t="s">
        <v>121</v>
      </c>
      <c r="G182" s="369" t="s">
        <v>162</v>
      </c>
      <c r="H182" s="338" t="s">
        <v>254</v>
      </c>
      <c r="I182" s="477">
        <v>45700</v>
      </c>
      <c r="J182" s="477">
        <v>45700</v>
      </c>
      <c r="K182" s="338" t="s">
        <v>124</v>
      </c>
      <c r="L182" s="473">
        <v>45699</v>
      </c>
      <c r="M182" s="338">
        <v>4753050</v>
      </c>
      <c r="N182" s="338" t="s">
        <v>325</v>
      </c>
      <c r="O182" s="473">
        <v>45709</v>
      </c>
      <c r="P182" s="342">
        <v>2025</v>
      </c>
      <c r="Q182" s="15">
        <v>1814</v>
      </c>
      <c r="R182" s="338">
        <v>4486078</v>
      </c>
      <c r="S182" s="338">
        <v>4753051</v>
      </c>
      <c r="T182" s="369" t="s">
        <v>522</v>
      </c>
      <c r="U182" s="338">
        <v>4753050</v>
      </c>
    </row>
    <row r="183" spans="1:21" x14ac:dyDescent="0.35">
      <c r="A1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2025.00182.02.01.03.05</v>
      </c>
      <c r="B183" s="372">
        <v>182</v>
      </c>
      <c r="C183" s="338" t="s">
        <v>130</v>
      </c>
      <c r="D183" s="338" t="s">
        <v>240</v>
      </c>
      <c r="E183" s="345" t="s">
        <v>241</v>
      </c>
      <c r="F183" s="338" t="s">
        <v>121</v>
      </c>
      <c r="G183" s="369" t="s">
        <v>162</v>
      </c>
      <c r="H183" s="338" t="s">
        <v>254</v>
      </c>
      <c r="I183" s="477">
        <v>45701</v>
      </c>
      <c r="J183" s="477">
        <v>45701</v>
      </c>
      <c r="K183" s="338" t="s">
        <v>124</v>
      </c>
      <c r="L183" s="473">
        <v>45700</v>
      </c>
      <c r="M183" s="338">
        <v>4753052</v>
      </c>
      <c r="N183" s="338" t="s">
        <v>325</v>
      </c>
      <c r="O183" s="473">
        <v>45709</v>
      </c>
      <c r="P183" s="342">
        <v>2025</v>
      </c>
      <c r="Q183" s="15">
        <v>1815</v>
      </c>
      <c r="R183" s="338">
        <v>4486078</v>
      </c>
      <c r="S183" s="338">
        <v>4753053</v>
      </c>
      <c r="T183" s="369" t="s">
        <v>523</v>
      </c>
      <c r="U183" s="338">
        <v>4753052</v>
      </c>
    </row>
    <row r="184" spans="1:21" x14ac:dyDescent="0.35">
      <c r="A1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2025.00183.02.01.03.05</v>
      </c>
      <c r="B184" s="372">
        <v>183</v>
      </c>
      <c r="C184" s="338" t="s">
        <v>130</v>
      </c>
      <c r="D184" s="338" t="s">
        <v>240</v>
      </c>
      <c r="E184" s="345" t="s">
        <v>241</v>
      </c>
      <c r="F184" s="338" t="s">
        <v>121</v>
      </c>
      <c r="G184" s="369" t="s">
        <v>162</v>
      </c>
      <c r="H184" s="338" t="s">
        <v>254</v>
      </c>
      <c r="I184" s="477">
        <v>45701</v>
      </c>
      <c r="J184" s="477">
        <v>45701</v>
      </c>
      <c r="K184" s="338" t="s">
        <v>124</v>
      </c>
      <c r="L184" s="473">
        <v>45700</v>
      </c>
      <c r="M184" s="338">
        <v>4753054</v>
      </c>
      <c r="N184" s="338" t="s">
        <v>325</v>
      </c>
      <c r="O184" s="473">
        <v>45709</v>
      </c>
      <c r="P184" s="342">
        <v>2025</v>
      </c>
      <c r="Q184" s="15">
        <v>1816</v>
      </c>
      <c r="R184" s="338">
        <v>4486078</v>
      </c>
      <c r="S184" s="338">
        <v>4753055</v>
      </c>
      <c r="T184" s="369" t="s">
        <v>524</v>
      </c>
      <c r="U184" s="338">
        <v>4753054</v>
      </c>
    </row>
    <row r="185" spans="1:21" x14ac:dyDescent="0.35">
      <c r="A1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2025.00184.02.01.03.05</v>
      </c>
      <c r="B185" s="372">
        <v>184</v>
      </c>
      <c r="C185" s="338" t="s">
        <v>130</v>
      </c>
      <c r="D185" s="338" t="s">
        <v>240</v>
      </c>
      <c r="E185" s="345" t="s">
        <v>241</v>
      </c>
      <c r="F185" s="338" t="s">
        <v>121</v>
      </c>
      <c r="G185" s="369" t="s">
        <v>162</v>
      </c>
      <c r="H185" s="338" t="s">
        <v>254</v>
      </c>
      <c r="I185" s="477">
        <v>45702</v>
      </c>
      <c r="J185" s="477">
        <v>45702</v>
      </c>
      <c r="K185" s="338" t="s">
        <v>124</v>
      </c>
      <c r="L185" s="473">
        <v>45701</v>
      </c>
      <c r="M185" s="338">
        <v>4753056</v>
      </c>
      <c r="N185" s="338" t="s">
        <v>325</v>
      </c>
      <c r="O185" s="473">
        <v>45709</v>
      </c>
      <c r="P185" s="342">
        <v>2025</v>
      </c>
      <c r="Q185" s="15">
        <v>1817</v>
      </c>
      <c r="R185" s="338">
        <v>4486078</v>
      </c>
      <c r="S185" s="338">
        <v>4753057</v>
      </c>
      <c r="T185" s="369" t="s">
        <v>525</v>
      </c>
      <c r="U185" s="338">
        <v>4753056</v>
      </c>
    </row>
    <row r="186" spans="1:21" x14ac:dyDescent="0.35">
      <c r="A1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2025.00185.02.01.03.05</v>
      </c>
      <c r="B186" s="372">
        <v>185</v>
      </c>
      <c r="C186" s="338" t="s">
        <v>130</v>
      </c>
      <c r="D186" s="338" t="s">
        <v>240</v>
      </c>
      <c r="E186" s="345" t="s">
        <v>241</v>
      </c>
      <c r="F186" s="338" t="s">
        <v>121</v>
      </c>
      <c r="G186" s="369" t="s">
        <v>162</v>
      </c>
      <c r="H186" s="338" t="s">
        <v>254</v>
      </c>
      <c r="I186" s="477">
        <v>45702</v>
      </c>
      <c r="J186" s="477">
        <v>45702</v>
      </c>
      <c r="K186" s="338" t="s">
        <v>124</v>
      </c>
      <c r="L186" s="473">
        <v>45701</v>
      </c>
      <c r="M186" s="338">
        <v>4753059</v>
      </c>
      <c r="N186" s="338" t="s">
        <v>325</v>
      </c>
      <c r="O186" s="473">
        <v>45709</v>
      </c>
      <c r="P186" s="342">
        <v>2025</v>
      </c>
      <c r="Q186" s="15">
        <v>1818</v>
      </c>
      <c r="R186" s="338">
        <v>4486078</v>
      </c>
      <c r="S186" s="338">
        <v>4753060</v>
      </c>
      <c r="T186" s="369" t="s">
        <v>526</v>
      </c>
      <c r="U186" s="338">
        <v>4753059</v>
      </c>
    </row>
    <row r="187" spans="1:21" x14ac:dyDescent="0.35">
      <c r="A1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2025.00186.02.01.03.05</v>
      </c>
      <c r="B187" s="372">
        <v>186</v>
      </c>
      <c r="C187" s="338" t="s">
        <v>130</v>
      </c>
      <c r="D187" s="338" t="s">
        <v>240</v>
      </c>
      <c r="E187" s="345" t="s">
        <v>241</v>
      </c>
      <c r="F187" s="338" t="s">
        <v>121</v>
      </c>
      <c r="G187" s="369" t="s">
        <v>162</v>
      </c>
      <c r="H187" s="338" t="s">
        <v>254</v>
      </c>
      <c r="I187" s="477">
        <v>45703</v>
      </c>
      <c r="J187" s="477">
        <v>45703</v>
      </c>
      <c r="K187" s="338" t="s">
        <v>124</v>
      </c>
      <c r="L187" s="473">
        <v>45701</v>
      </c>
      <c r="M187" s="338">
        <v>4753061</v>
      </c>
      <c r="N187" s="338" t="s">
        <v>325</v>
      </c>
      <c r="O187" s="473">
        <v>45709</v>
      </c>
      <c r="P187" s="342">
        <v>2025</v>
      </c>
      <c r="Q187" s="15">
        <v>1819</v>
      </c>
      <c r="R187" s="338">
        <v>4486078</v>
      </c>
      <c r="S187" s="338">
        <v>4753062</v>
      </c>
      <c r="T187" s="369" t="s">
        <v>527</v>
      </c>
      <c r="U187" s="338">
        <v>4753061</v>
      </c>
    </row>
    <row r="188" spans="1:21" x14ac:dyDescent="0.35">
      <c r="A1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2025.00187.02.01.03.05</v>
      </c>
      <c r="B188" s="372">
        <v>187</v>
      </c>
      <c r="C188" s="338" t="s">
        <v>130</v>
      </c>
      <c r="D188" s="338" t="s">
        <v>240</v>
      </c>
      <c r="E188" s="345" t="s">
        <v>241</v>
      </c>
      <c r="F188" s="338" t="s">
        <v>121</v>
      </c>
      <c r="G188" s="369" t="s">
        <v>162</v>
      </c>
      <c r="H188" s="338" t="s">
        <v>254</v>
      </c>
      <c r="I188" s="477">
        <v>45703</v>
      </c>
      <c r="J188" s="477">
        <v>45703</v>
      </c>
      <c r="K188" s="338" t="s">
        <v>124</v>
      </c>
      <c r="L188" s="473">
        <v>45701</v>
      </c>
      <c r="M188" s="338">
        <v>4753063</v>
      </c>
      <c r="N188" s="338" t="s">
        <v>325</v>
      </c>
      <c r="O188" s="473">
        <v>45709</v>
      </c>
      <c r="P188" s="342">
        <v>2025</v>
      </c>
      <c r="Q188" s="15">
        <v>1820</v>
      </c>
      <c r="R188" s="338">
        <v>4486078</v>
      </c>
      <c r="S188" s="338">
        <v>4753064</v>
      </c>
      <c r="T188" s="369" t="s">
        <v>528</v>
      </c>
      <c r="U188" s="338">
        <v>4753063</v>
      </c>
    </row>
    <row r="189" spans="1:21" x14ac:dyDescent="0.35">
      <c r="A1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2025.00188.02.01.03.05</v>
      </c>
      <c r="B189" s="372">
        <v>188</v>
      </c>
      <c r="C189" s="338" t="s">
        <v>130</v>
      </c>
      <c r="D189" s="338" t="s">
        <v>240</v>
      </c>
      <c r="E189" s="345" t="s">
        <v>241</v>
      </c>
      <c r="F189" s="338" t="s">
        <v>121</v>
      </c>
      <c r="G189" s="369" t="s">
        <v>162</v>
      </c>
      <c r="H189" s="338" t="s">
        <v>254</v>
      </c>
      <c r="I189" s="477">
        <v>45704</v>
      </c>
      <c r="J189" s="477">
        <v>45704</v>
      </c>
      <c r="K189" s="338" t="s">
        <v>124</v>
      </c>
      <c r="L189" s="473">
        <v>45701</v>
      </c>
      <c r="M189" s="338">
        <v>4753065</v>
      </c>
      <c r="N189" s="338" t="s">
        <v>325</v>
      </c>
      <c r="O189" s="473">
        <v>45709</v>
      </c>
      <c r="P189" s="342">
        <v>2025</v>
      </c>
      <c r="Q189" s="15">
        <v>1821</v>
      </c>
      <c r="R189" s="338">
        <v>4486078</v>
      </c>
      <c r="S189" s="338">
        <v>4753066</v>
      </c>
      <c r="T189" s="369" t="s">
        <v>529</v>
      </c>
      <c r="U189" s="338">
        <v>4753065</v>
      </c>
    </row>
    <row r="190" spans="1:21" x14ac:dyDescent="0.35">
      <c r="A1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2025.00189.02.01.03.05</v>
      </c>
      <c r="B190" s="372">
        <v>189</v>
      </c>
      <c r="C190" s="338" t="s">
        <v>130</v>
      </c>
      <c r="D190" s="338" t="s">
        <v>240</v>
      </c>
      <c r="E190" s="345" t="s">
        <v>241</v>
      </c>
      <c r="F190" s="338" t="s">
        <v>121</v>
      </c>
      <c r="G190" s="369" t="s">
        <v>162</v>
      </c>
      <c r="H190" s="338" t="s">
        <v>254</v>
      </c>
      <c r="I190" s="477">
        <v>45705</v>
      </c>
      <c r="J190" s="477">
        <v>45705</v>
      </c>
      <c r="K190" s="338" t="s">
        <v>124</v>
      </c>
      <c r="L190" s="473">
        <v>45705</v>
      </c>
      <c r="M190" s="338">
        <v>4753067</v>
      </c>
      <c r="N190" s="338" t="s">
        <v>325</v>
      </c>
      <c r="O190" s="473">
        <v>45709</v>
      </c>
      <c r="P190" s="342">
        <v>2025</v>
      </c>
      <c r="Q190" s="15">
        <v>1822</v>
      </c>
      <c r="R190" s="338">
        <v>4486078</v>
      </c>
      <c r="S190" s="338">
        <v>4753068</v>
      </c>
      <c r="T190" s="369" t="s">
        <v>530</v>
      </c>
      <c r="U190" s="338">
        <v>4753067</v>
      </c>
    </row>
    <row r="191" spans="1:21" x14ac:dyDescent="0.35">
      <c r="A1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2025.00190.02.01.03.05</v>
      </c>
      <c r="B191" s="372">
        <v>190</v>
      </c>
      <c r="C191" s="338" t="s">
        <v>130</v>
      </c>
      <c r="D191" s="338" t="s">
        <v>240</v>
      </c>
      <c r="E191" s="338" t="s">
        <v>241</v>
      </c>
      <c r="F191" s="338" t="s">
        <v>121</v>
      </c>
      <c r="G191" s="338" t="s">
        <v>162</v>
      </c>
      <c r="H191" s="338" t="s">
        <v>254</v>
      </c>
      <c r="I191" s="473">
        <v>45688</v>
      </c>
      <c r="J191" s="473">
        <v>45688</v>
      </c>
      <c r="K191" s="338" t="s">
        <v>124</v>
      </c>
      <c r="L191" s="473">
        <v>45687</v>
      </c>
      <c r="M191" s="338">
        <v>4715360</v>
      </c>
      <c r="N191" s="338" t="s">
        <v>325</v>
      </c>
      <c r="O191" s="473">
        <v>45698</v>
      </c>
      <c r="P191" s="342">
        <v>2025</v>
      </c>
      <c r="Q191" s="15">
        <v>1823</v>
      </c>
      <c r="R191" s="338">
        <v>4486078</v>
      </c>
      <c r="S191" s="338">
        <v>4715361</v>
      </c>
      <c r="T191" s="338" t="s">
        <v>531</v>
      </c>
      <c r="U191" s="338">
        <v>4715360</v>
      </c>
    </row>
    <row r="192" spans="1:21" x14ac:dyDescent="0.35">
      <c r="A1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2025.00191.02.01.02.07</v>
      </c>
      <c r="B192" s="372">
        <v>191</v>
      </c>
      <c r="C192" s="338" t="s">
        <v>130</v>
      </c>
      <c r="D192" s="338" t="s">
        <v>236</v>
      </c>
      <c r="E192" s="345" t="s">
        <v>237</v>
      </c>
      <c r="F192" s="338" t="s">
        <v>121</v>
      </c>
      <c r="G192" s="338" t="s">
        <v>169</v>
      </c>
      <c r="H192" s="338" t="s">
        <v>266</v>
      </c>
      <c r="I192" s="473">
        <v>45689</v>
      </c>
      <c r="J192" s="473">
        <v>46022</v>
      </c>
      <c r="K192" s="338" t="s">
        <v>124</v>
      </c>
      <c r="L192" s="473">
        <v>45680</v>
      </c>
      <c r="M192" s="338">
        <v>4704640</v>
      </c>
      <c r="N192" s="338" t="s">
        <v>320</v>
      </c>
      <c r="O192" s="473">
        <v>45694</v>
      </c>
      <c r="P192" s="342">
        <v>2025</v>
      </c>
      <c r="Q192" s="15">
        <v>1824</v>
      </c>
      <c r="R192" s="338">
        <v>4486078</v>
      </c>
      <c r="S192" s="338">
        <v>4704641</v>
      </c>
      <c r="T192" s="338" t="s">
        <v>532</v>
      </c>
      <c r="U192" s="338">
        <v>4704640</v>
      </c>
    </row>
    <row r="193" spans="1:21" x14ac:dyDescent="0.35">
      <c r="A1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2025.00192.02.01.03.05</v>
      </c>
      <c r="B193" s="372">
        <v>192</v>
      </c>
      <c r="C193" s="338" t="s">
        <v>130</v>
      </c>
      <c r="D193" s="338" t="s">
        <v>236</v>
      </c>
      <c r="E193" s="345" t="s">
        <v>237</v>
      </c>
      <c r="F193" s="338" t="s">
        <v>121</v>
      </c>
      <c r="G193" s="369" t="s">
        <v>162</v>
      </c>
      <c r="H193" s="338" t="s">
        <v>254</v>
      </c>
      <c r="I193" s="477">
        <v>45699</v>
      </c>
      <c r="J193" s="477">
        <v>45699</v>
      </c>
      <c r="K193" s="338" t="s">
        <v>124</v>
      </c>
      <c r="L193" s="473">
        <v>45698</v>
      </c>
      <c r="M193" s="338">
        <v>4752877</v>
      </c>
      <c r="N193" s="338" t="s">
        <v>320</v>
      </c>
      <c r="O193" s="473">
        <v>45709</v>
      </c>
      <c r="P193" s="342">
        <v>2025</v>
      </c>
      <c r="Q193" s="15">
        <v>1825</v>
      </c>
      <c r="R193" s="338">
        <v>4486078</v>
      </c>
      <c r="S193" s="338">
        <v>4752878</v>
      </c>
      <c r="T193" s="369" t="s">
        <v>533</v>
      </c>
      <c r="U193" s="338">
        <v>4752877</v>
      </c>
    </row>
    <row r="194" spans="1:21" x14ac:dyDescent="0.35">
      <c r="A1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2025.00193.02.01.03.05</v>
      </c>
      <c r="B194" s="372">
        <v>193</v>
      </c>
      <c r="C194" s="338" t="s">
        <v>130</v>
      </c>
      <c r="D194" s="338" t="s">
        <v>236</v>
      </c>
      <c r="E194" s="345" t="s">
        <v>237</v>
      </c>
      <c r="F194" s="338" t="s">
        <v>121</v>
      </c>
      <c r="G194" s="369" t="s">
        <v>162</v>
      </c>
      <c r="H194" s="338" t="s">
        <v>254</v>
      </c>
      <c r="I194" s="477">
        <v>45700</v>
      </c>
      <c r="J194" s="477">
        <v>45700</v>
      </c>
      <c r="K194" s="338" t="s">
        <v>124</v>
      </c>
      <c r="L194" s="473">
        <v>45698</v>
      </c>
      <c r="M194" s="338">
        <v>4752879</v>
      </c>
      <c r="N194" s="338" t="s">
        <v>320</v>
      </c>
      <c r="O194" s="473">
        <v>45709</v>
      </c>
      <c r="P194" s="342">
        <v>2025</v>
      </c>
      <c r="Q194" s="15">
        <v>1826</v>
      </c>
      <c r="R194" s="338">
        <v>4486078</v>
      </c>
      <c r="S194" s="338">
        <v>4752880</v>
      </c>
      <c r="T194" s="369" t="s">
        <v>534</v>
      </c>
      <c r="U194" s="338">
        <v>4752879</v>
      </c>
    </row>
    <row r="195" spans="1:21" x14ac:dyDescent="0.35">
      <c r="A1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2025.00194.02.01.03.05</v>
      </c>
      <c r="B195" s="372">
        <v>194</v>
      </c>
      <c r="C195" s="338" t="s">
        <v>130</v>
      </c>
      <c r="D195" s="338" t="s">
        <v>236</v>
      </c>
      <c r="E195" s="345" t="s">
        <v>237</v>
      </c>
      <c r="F195" s="338" t="s">
        <v>121</v>
      </c>
      <c r="G195" s="369" t="s">
        <v>162</v>
      </c>
      <c r="H195" s="338" t="s">
        <v>254</v>
      </c>
      <c r="I195" s="477">
        <v>45701</v>
      </c>
      <c r="J195" s="477">
        <v>45701</v>
      </c>
      <c r="K195" s="338" t="s">
        <v>124</v>
      </c>
      <c r="L195" s="473">
        <v>45699</v>
      </c>
      <c r="M195" s="338">
        <v>4752881</v>
      </c>
      <c r="N195" s="338" t="s">
        <v>320</v>
      </c>
      <c r="O195" s="473">
        <v>45709</v>
      </c>
      <c r="P195" s="342">
        <v>2025</v>
      </c>
      <c r="Q195" s="15">
        <v>1827</v>
      </c>
      <c r="R195" s="338">
        <v>4486078</v>
      </c>
      <c r="S195" s="338">
        <v>4752882</v>
      </c>
      <c r="T195" s="369" t="s">
        <v>535</v>
      </c>
      <c r="U195" s="338">
        <v>4752881</v>
      </c>
    </row>
    <row r="196" spans="1:21" x14ac:dyDescent="0.35">
      <c r="A1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2025.00195.02.01.03.05</v>
      </c>
      <c r="B196" s="372">
        <v>195</v>
      </c>
      <c r="C196" s="338" t="s">
        <v>130</v>
      </c>
      <c r="D196" s="338" t="s">
        <v>236</v>
      </c>
      <c r="E196" s="345" t="s">
        <v>237</v>
      </c>
      <c r="F196" s="338" t="s">
        <v>121</v>
      </c>
      <c r="G196" s="369" t="s">
        <v>162</v>
      </c>
      <c r="H196" s="338" t="s">
        <v>254</v>
      </c>
      <c r="I196" s="477">
        <v>45702</v>
      </c>
      <c r="J196" s="477">
        <v>45702</v>
      </c>
      <c r="K196" s="338" t="s">
        <v>124</v>
      </c>
      <c r="L196" s="473">
        <v>45700</v>
      </c>
      <c r="M196" s="338">
        <v>4752883</v>
      </c>
      <c r="N196" s="338" t="s">
        <v>320</v>
      </c>
      <c r="O196" s="473">
        <v>45709</v>
      </c>
      <c r="P196" s="342">
        <v>2025</v>
      </c>
      <c r="Q196" s="15">
        <v>1828</v>
      </c>
      <c r="R196" s="338">
        <v>4486078</v>
      </c>
      <c r="S196" s="338">
        <v>4752884</v>
      </c>
      <c r="T196" s="369" t="s">
        <v>536</v>
      </c>
      <c r="U196" s="338">
        <v>4752883</v>
      </c>
    </row>
    <row r="197" spans="1:21" x14ac:dyDescent="0.35">
      <c r="A1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2025.00196.02.01.03.05</v>
      </c>
      <c r="B197" s="372">
        <v>196</v>
      </c>
      <c r="C197" s="338" t="s">
        <v>130</v>
      </c>
      <c r="D197" s="338" t="s">
        <v>236</v>
      </c>
      <c r="E197" s="345" t="s">
        <v>237</v>
      </c>
      <c r="F197" s="338" t="s">
        <v>121</v>
      </c>
      <c r="G197" s="369" t="s">
        <v>162</v>
      </c>
      <c r="H197" s="338" t="s">
        <v>254</v>
      </c>
      <c r="I197" s="477">
        <v>45703</v>
      </c>
      <c r="J197" s="477">
        <v>45703</v>
      </c>
      <c r="K197" s="338" t="s">
        <v>124</v>
      </c>
      <c r="L197" s="473">
        <v>45702</v>
      </c>
      <c r="M197" s="338">
        <v>4752886</v>
      </c>
      <c r="N197" s="338" t="s">
        <v>320</v>
      </c>
      <c r="O197" s="473">
        <v>45709</v>
      </c>
      <c r="P197" s="342">
        <v>2025</v>
      </c>
      <c r="Q197" s="15">
        <v>1829</v>
      </c>
      <c r="R197" s="338">
        <v>4486078</v>
      </c>
      <c r="S197" s="338">
        <v>4752887</v>
      </c>
      <c r="T197" s="369" t="s">
        <v>537</v>
      </c>
      <c r="U197" s="338">
        <v>4752886</v>
      </c>
    </row>
    <row r="198" spans="1:21" x14ac:dyDescent="0.35">
      <c r="A1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2025.00197.02.01.03.05</v>
      </c>
      <c r="B198" s="372">
        <v>197</v>
      </c>
      <c r="C198" s="338" t="s">
        <v>130</v>
      </c>
      <c r="D198" s="338" t="s">
        <v>236</v>
      </c>
      <c r="E198" s="345" t="s">
        <v>237</v>
      </c>
      <c r="F198" s="338" t="s">
        <v>121</v>
      </c>
      <c r="G198" s="369" t="s">
        <v>162</v>
      </c>
      <c r="H198" s="338" t="s">
        <v>254</v>
      </c>
      <c r="I198" s="477">
        <v>45704</v>
      </c>
      <c r="J198" s="477">
        <v>45704</v>
      </c>
      <c r="K198" s="338" t="s">
        <v>124</v>
      </c>
      <c r="L198" s="473">
        <v>45702</v>
      </c>
      <c r="M198" s="338">
        <v>4752888</v>
      </c>
      <c r="N198" s="338" t="s">
        <v>320</v>
      </c>
      <c r="O198" s="473">
        <v>45709</v>
      </c>
      <c r="P198" s="342">
        <v>2025</v>
      </c>
      <c r="Q198" s="15">
        <v>1830</v>
      </c>
      <c r="R198" s="338">
        <v>4486078</v>
      </c>
      <c r="S198" s="338">
        <v>4752889</v>
      </c>
      <c r="T198" s="369" t="s">
        <v>538</v>
      </c>
      <c r="U198" s="338">
        <v>4752888</v>
      </c>
    </row>
    <row r="199" spans="1:21" x14ac:dyDescent="0.35">
      <c r="A1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2025.00198.02.01.03.05</v>
      </c>
      <c r="B199" s="372">
        <v>198</v>
      </c>
      <c r="C199" s="338" t="s">
        <v>130</v>
      </c>
      <c r="D199" s="338" t="s">
        <v>236</v>
      </c>
      <c r="E199" s="345" t="s">
        <v>237</v>
      </c>
      <c r="F199" s="338" t="s">
        <v>121</v>
      </c>
      <c r="G199" s="369" t="s">
        <v>162</v>
      </c>
      <c r="H199" s="338" t="s">
        <v>254</v>
      </c>
      <c r="I199" s="477">
        <v>45705</v>
      </c>
      <c r="J199" s="477">
        <v>45705</v>
      </c>
      <c r="K199" s="338" t="s">
        <v>124</v>
      </c>
      <c r="L199" s="473">
        <v>45702</v>
      </c>
      <c r="M199" s="338">
        <v>4752890</v>
      </c>
      <c r="N199" s="338" t="s">
        <v>320</v>
      </c>
      <c r="O199" s="473">
        <v>45709</v>
      </c>
      <c r="P199" s="342">
        <v>2025</v>
      </c>
      <c r="Q199" s="15">
        <v>1831</v>
      </c>
      <c r="R199" s="338">
        <v>4486078</v>
      </c>
      <c r="S199" s="338">
        <v>4752891</v>
      </c>
      <c r="T199" s="369" t="s">
        <v>539</v>
      </c>
      <c r="U199" s="338">
        <v>4752890</v>
      </c>
    </row>
    <row r="200" spans="1:21" x14ac:dyDescent="0.35">
      <c r="A2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2025.00199.02.01.03.05</v>
      </c>
      <c r="B200" s="372">
        <v>199</v>
      </c>
      <c r="C200" s="338" t="s">
        <v>130</v>
      </c>
      <c r="D200" s="338" t="s">
        <v>236</v>
      </c>
      <c r="E200" s="345" t="s">
        <v>237</v>
      </c>
      <c r="F200" s="338" t="s">
        <v>121</v>
      </c>
      <c r="G200" s="338" t="s">
        <v>162</v>
      </c>
      <c r="H200" s="338" t="s">
        <v>254</v>
      </c>
      <c r="I200" s="473">
        <v>45685</v>
      </c>
      <c r="J200" s="473">
        <v>45685</v>
      </c>
      <c r="K200" s="338" t="s">
        <v>124</v>
      </c>
      <c r="L200" s="473">
        <v>45684</v>
      </c>
      <c r="M200" s="339">
        <v>4715517</v>
      </c>
      <c r="N200" s="338" t="s">
        <v>320</v>
      </c>
      <c r="O200" s="473">
        <v>45698</v>
      </c>
      <c r="P200" s="342">
        <v>2025</v>
      </c>
      <c r="Q200" s="15">
        <v>1832</v>
      </c>
      <c r="R200" s="338">
        <v>4486078</v>
      </c>
      <c r="S200" s="339">
        <v>4715518</v>
      </c>
      <c r="T200" s="369" t="s">
        <v>540</v>
      </c>
      <c r="U200" s="339">
        <v>4715517</v>
      </c>
    </row>
    <row r="201" spans="1:21" x14ac:dyDescent="0.35">
      <c r="A2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2025.00200.02.01.02.05</v>
      </c>
      <c r="B201" s="372">
        <v>200</v>
      </c>
      <c r="C201" s="338" t="s">
        <v>130</v>
      </c>
      <c r="D201" s="338" t="s">
        <v>236</v>
      </c>
      <c r="E201" s="345" t="s">
        <v>237</v>
      </c>
      <c r="F201" s="338" t="s">
        <v>121</v>
      </c>
      <c r="G201" s="338" t="s">
        <v>169</v>
      </c>
      <c r="H201" s="338" t="s">
        <v>254</v>
      </c>
      <c r="I201" s="473">
        <v>45686</v>
      </c>
      <c r="J201" s="473">
        <v>45686</v>
      </c>
      <c r="K201" s="338" t="s">
        <v>124</v>
      </c>
      <c r="L201" s="473">
        <v>45685</v>
      </c>
      <c r="M201" s="339">
        <v>4715519</v>
      </c>
      <c r="N201" s="338" t="s">
        <v>320</v>
      </c>
      <c r="O201" s="473">
        <v>45698</v>
      </c>
      <c r="P201" s="342">
        <v>2025</v>
      </c>
      <c r="Q201" s="15">
        <v>1833</v>
      </c>
      <c r="R201" s="338">
        <v>4486078</v>
      </c>
      <c r="S201" s="339">
        <v>4715520</v>
      </c>
      <c r="T201" s="369" t="s">
        <v>541</v>
      </c>
      <c r="U201" s="339">
        <v>4715519</v>
      </c>
    </row>
    <row r="202" spans="1:21" x14ac:dyDescent="0.35">
      <c r="A2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2025.00201.02.01.03.05</v>
      </c>
      <c r="B202" s="372">
        <v>201</v>
      </c>
      <c r="C202" s="338" t="s">
        <v>130</v>
      </c>
      <c r="D202" s="338" t="s">
        <v>236</v>
      </c>
      <c r="E202" s="345" t="s">
        <v>237</v>
      </c>
      <c r="F202" s="338" t="s">
        <v>121</v>
      </c>
      <c r="G202" s="338" t="s">
        <v>162</v>
      </c>
      <c r="H202" s="338" t="s">
        <v>254</v>
      </c>
      <c r="I202" s="473">
        <v>45686</v>
      </c>
      <c r="J202" s="473">
        <v>45686</v>
      </c>
      <c r="K202" s="338" t="s">
        <v>124</v>
      </c>
      <c r="L202" s="473">
        <v>45685</v>
      </c>
      <c r="M202" s="339">
        <v>4715521</v>
      </c>
      <c r="N202" s="338" t="s">
        <v>320</v>
      </c>
      <c r="O202" s="473">
        <v>45698</v>
      </c>
      <c r="P202" s="342">
        <v>2025</v>
      </c>
      <c r="Q202" s="15">
        <v>1834</v>
      </c>
      <c r="R202" s="338">
        <v>4486078</v>
      </c>
      <c r="S202" s="339">
        <v>4715522</v>
      </c>
      <c r="T202" s="369" t="s">
        <v>542</v>
      </c>
      <c r="U202" s="339">
        <v>4715521</v>
      </c>
    </row>
    <row r="203" spans="1:21" x14ac:dyDescent="0.35">
      <c r="A2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2025.00202.02.01.02.05</v>
      </c>
      <c r="B203" s="372">
        <v>202</v>
      </c>
      <c r="C203" s="338" t="s">
        <v>130</v>
      </c>
      <c r="D203" s="338" t="s">
        <v>236</v>
      </c>
      <c r="E203" s="345" t="s">
        <v>237</v>
      </c>
      <c r="F203" s="338" t="s">
        <v>121</v>
      </c>
      <c r="G203" s="338" t="s">
        <v>169</v>
      </c>
      <c r="H203" s="338" t="s">
        <v>254</v>
      </c>
      <c r="I203" s="473">
        <v>45687</v>
      </c>
      <c r="J203" s="473">
        <v>45687</v>
      </c>
      <c r="K203" s="338" t="s">
        <v>124</v>
      </c>
      <c r="L203" s="473">
        <v>45686</v>
      </c>
      <c r="M203" s="339">
        <v>4715523</v>
      </c>
      <c r="N203" s="338" t="s">
        <v>320</v>
      </c>
      <c r="O203" s="473">
        <v>45698</v>
      </c>
      <c r="P203" s="342">
        <v>2025</v>
      </c>
      <c r="Q203" s="15">
        <v>1835</v>
      </c>
      <c r="R203" s="338">
        <v>4486078</v>
      </c>
      <c r="S203" s="339">
        <v>4715524</v>
      </c>
      <c r="T203" s="369" t="s">
        <v>543</v>
      </c>
      <c r="U203" s="339">
        <v>4715523</v>
      </c>
    </row>
    <row r="204" spans="1:21" x14ac:dyDescent="0.35">
      <c r="A2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2025.00203.02.01.03.05</v>
      </c>
      <c r="B204" s="372">
        <v>203</v>
      </c>
      <c r="C204" s="338" t="s">
        <v>130</v>
      </c>
      <c r="D204" s="338" t="s">
        <v>236</v>
      </c>
      <c r="E204" s="345" t="s">
        <v>237</v>
      </c>
      <c r="F204" s="338" t="s">
        <v>121</v>
      </c>
      <c r="G204" s="338" t="s">
        <v>162</v>
      </c>
      <c r="H204" s="338" t="s">
        <v>254</v>
      </c>
      <c r="I204" s="473">
        <v>45687</v>
      </c>
      <c r="J204" s="473">
        <v>45687</v>
      </c>
      <c r="K204" s="338" t="s">
        <v>124</v>
      </c>
      <c r="L204" s="473">
        <v>45686</v>
      </c>
      <c r="M204" s="339">
        <v>4715525</v>
      </c>
      <c r="N204" s="338" t="s">
        <v>320</v>
      </c>
      <c r="O204" s="473">
        <v>45698</v>
      </c>
      <c r="P204" s="342">
        <v>2025</v>
      </c>
      <c r="Q204" s="15">
        <v>1836</v>
      </c>
      <c r="R204" s="338">
        <v>4486078</v>
      </c>
      <c r="S204" s="339">
        <v>4715527</v>
      </c>
      <c r="T204" s="369" t="s">
        <v>544</v>
      </c>
      <c r="U204" s="339">
        <v>4715525</v>
      </c>
    </row>
    <row r="205" spans="1:21" x14ac:dyDescent="0.35">
      <c r="A2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2025.00204.02.01.02.05</v>
      </c>
      <c r="B205" s="372">
        <v>204</v>
      </c>
      <c r="C205" s="338" t="s">
        <v>130</v>
      </c>
      <c r="D205" s="338" t="s">
        <v>236</v>
      </c>
      <c r="E205" s="345" t="s">
        <v>237</v>
      </c>
      <c r="F205" s="338" t="s">
        <v>121</v>
      </c>
      <c r="G205" s="338" t="s">
        <v>169</v>
      </c>
      <c r="H205" s="338" t="s">
        <v>254</v>
      </c>
      <c r="I205" s="473">
        <v>45688</v>
      </c>
      <c r="J205" s="473">
        <v>45688</v>
      </c>
      <c r="K205" s="338" t="s">
        <v>124</v>
      </c>
      <c r="L205" s="473">
        <v>45687</v>
      </c>
      <c r="M205" s="339">
        <v>4715528</v>
      </c>
      <c r="N205" s="338" t="s">
        <v>320</v>
      </c>
      <c r="O205" s="473">
        <v>45698</v>
      </c>
      <c r="P205" s="342">
        <v>2025</v>
      </c>
      <c r="Q205" s="15">
        <v>1837</v>
      </c>
      <c r="R205" s="338">
        <v>4486078</v>
      </c>
      <c r="S205" s="339">
        <v>4715529</v>
      </c>
      <c r="T205" s="369" t="s">
        <v>545</v>
      </c>
      <c r="U205" s="339">
        <v>4715528</v>
      </c>
    </row>
    <row r="206" spans="1:21" x14ac:dyDescent="0.35">
      <c r="A2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2025.00205.02.01.03.05</v>
      </c>
      <c r="B206" s="372">
        <v>205</v>
      </c>
      <c r="C206" s="338" t="s">
        <v>130</v>
      </c>
      <c r="D206" s="338" t="s">
        <v>236</v>
      </c>
      <c r="E206" s="345" t="s">
        <v>237</v>
      </c>
      <c r="F206" s="338" t="s">
        <v>121</v>
      </c>
      <c r="G206" s="338" t="s">
        <v>162</v>
      </c>
      <c r="H206" s="338" t="s">
        <v>254</v>
      </c>
      <c r="I206" s="473">
        <v>45688</v>
      </c>
      <c r="J206" s="473">
        <v>45688</v>
      </c>
      <c r="K206" s="338" t="s">
        <v>124</v>
      </c>
      <c r="L206" s="473">
        <v>45687</v>
      </c>
      <c r="M206" s="339">
        <v>4715530</v>
      </c>
      <c r="N206" s="338" t="s">
        <v>320</v>
      </c>
      <c r="O206" s="473">
        <v>45698</v>
      </c>
      <c r="P206" s="342">
        <v>2025</v>
      </c>
      <c r="Q206" s="15">
        <v>1838</v>
      </c>
      <c r="R206" s="338">
        <v>4486078</v>
      </c>
      <c r="S206" s="339">
        <v>4715531</v>
      </c>
      <c r="T206" s="369" t="s">
        <v>546</v>
      </c>
      <c r="U206" s="339">
        <v>4715530</v>
      </c>
    </row>
    <row r="207" spans="1:21" x14ac:dyDescent="0.35">
      <c r="A2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2025.00206.02.01.02.05</v>
      </c>
      <c r="B207" s="372">
        <v>206</v>
      </c>
      <c r="C207" s="338" t="s">
        <v>130</v>
      </c>
      <c r="D207" s="338" t="s">
        <v>236</v>
      </c>
      <c r="E207" s="345" t="s">
        <v>237</v>
      </c>
      <c r="F207" s="338" t="s">
        <v>121</v>
      </c>
      <c r="G207" s="338" t="s">
        <v>169</v>
      </c>
      <c r="H207" s="338" t="s">
        <v>254</v>
      </c>
      <c r="I207" s="473">
        <v>45689</v>
      </c>
      <c r="J207" s="473">
        <v>45689</v>
      </c>
      <c r="K207" s="338" t="s">
        <v>124</v>
      </c>
      <c r="L207" s="473">
        <v>45688</v>
      </c>
      <c r="M207" s="339">
        <v>4715532</v>
      </c>
      <c r="N207" s="338" t="s">
        <v>320</v>
      </c>
      <c r="O207" s="473">
        <v>45698</v>
      </c>
      <c r="P207" s="342">
        <v>2025</v>
      </c>
      <c r="Q207" s="15">
        <v>1839</v>
      </c>
      <c r="R207" s="338">
        <v>4486078</v>
      </c>
      <c r="S207" s="339">
        <v>4715533</v>
      </c>
      <c r="T207" s="369" t="s">
        <v>547</v>
      </c>
      <c r="U207" s="339">
        <v>4715532</v>
      </c>
    </row>
    <row r="208" spans="1:21" x14ac:dyDescent="0.35">
      <c r="A2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2025.00207.02.01.03.05</v>
      </c>
      <c r="B208" s="372">
        <v>207</v>
      </c>
      <c r="C208" s="338" t="s">
        <v>130</v>
      </c>
      <c r="D208" s="338" t="s">
        <v>236</v>
      </c>
      <c r="E208" s="345" t="s">
        <v>237</v>
      </c>
      <c r="F208" s="338" t="s">
        <v>121</v>
      </c>
      <c r="G208" s="338" t="s">
        <v>162</v>
      </c>
      <c r="H208" s="338" t="s">
        <v>254</v>
      </c>
      <c r="I208" s="473">
        <v>45661</v>
      </c>
      <c r="J208" s="473">
        <v>45661</v>
      </c>
      <c r="K208" s="338" t="s">
        <v>124</v>
      </c>
      <c r="L208" s="473">
        <v>45691</v>
      </c>
      <c r="M208" s="339">
        <v>4715535</v>
      </c>
      <c r="N208" s="338" t="s">
        <v>320</v>
      </c>
      <c r="O208" s="473">
        <v>45698</v>
      </c>
      <c r="P208" s="342">
        <v>2025</v>
      </c>
      <c r="Q208" s="15">
        <v>1840</v>
      </c>
      <c r="R208" s="338">
        <v>4486078</v>
      </c>
      <c r="S208" s="339">
        <v>4715536</v>
      </c>
      <c r="T208" s="369" t="s">
        <v>548</v>
      </c>
      <c r="U208" s="339">
        <v>4715535</v>
      </c>
    </row>
    <row r="209" spans="1:21" x14ac:dyDescent="0.35">
      <c r="A2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2025.00208.02.01.03.05</v>
      </c>
      <c r="B209" s="372">
        <v>208</v>
      </c>
      <c r="C209" s="338" t="s">
        <v>130</v>
      </c>
      <c r="D209" s="338" t="s">
        <v>236</v>
      </c>
      <c r="E209" s="345" t="s">
        <v>237</v>
      </c>
      <c r="F209" s="338" t="s">
        <v>121</v>
      </c>
      <c r="G209" s="338" t="s">
        <v>162</v>
      </c>
      <c r="H209" s="338" t="s">
        <v>254</v>
      </c>
      <c r="I209" s="473">
        <v>45693</v>
      </c>
      <c r="J209" s="473">
        <v>45693</v>
      </c>
      <c r="K209" s="338" t="s">
        <v>124</v>
      </c>
      <c r="L209" s="473">
        <v>45692</v>
      </c>
      <c r="M209" s="339">
        <v>4715537</v>
      </c>
      <c r="N209" s="338" t="s">
        <v>320</v>
      </c>
      <c r="O209" s="473">
        <v>45698</v>
      </c>
      <c r="P209" s="342">
        <v>2025</v>
      </c>
      <c r="Q209" s="15">
        <v>1841</v>
      </c>
      <c r="R209" s="338">
        <v>4486078</v>
      </c>
      <c r="S209" s="339">
        <v>4715538</v>
      </c>
      <c r="T209" s="369" t="s">
        <v>549</v>
      </c>
      <c r="U209" s="339">
        <v>4715537</v>
      </c>
    </row>
    <row r="210" spans="1:21" x14ac:dyDescent="0.35">
      <c r="A2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2025.00209.02.01.02.05</v>
      </c>
      <c r="B210" s="372">
        <v>209</v>
      </c>
      <c r="C210" s="338" t="s">
        <v>130</v>
      </c>
      <c r="D210" s="338" t="s">
        <v>236</v>
      </c>
      <c r="E210" s="345" t="s">
        <v>237</v>
      </c>
      <c r="F210" s="338" t="s">
        <v>121</v>
      </c>
      <c r="G210" s="338" t="s">
        <v>169</v>
      </c>
      <c r="H210" s="338" t="s">
        <v>254</v>
      </c>
      <c r="I210" s="473">
        <v>45694</v>
      </c>
      <c r="J210" s="473">
        <v>45694</v>
      </c>
      <c r="K210" s="338" t="s">
        <v>124</v>
      </c>
      <c r="L210" s="473">
        <v>45693</v>
      </c>
      <c r="M210" s="339">
        <v>4715539</v>
      </c>
      <c r="N210" s="338" t="s">
        <v>320</v>
      </c>
      <c r="O210" s="473">
        <v>45698</v>
      </c>
      <c r="P210" s="342">
        <v>2025</v>
      </c>
      <c r="Q210" s="15">
        <v>1842</v>
      </c>
      <c r="R210" s="338">
        <v>4486078</v>
      </c>
      <c r="S210" s="339">
        <v>4715540</v>
      </c>
      <c r="T210" s="369" t="s">
        <v>550</v>
      </c>
      <c r="U210" s="339">
        <v>4715539</v>
      </c>
    </row>
    <row r="211" spans="1:21" x14ac:dyDescent="0.35">
      <c r="A2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2025.00210.02.01.03.05</v>
      </c>
      <c r="B211" s="372">
        <v>210</v>
      </c>
      <c r="C211" s="338" t="s">
        <v>130</v>
      </c>
      <c r="D211" s="338" t="s">
        <v>236</v>
      </c>
      <c r="E211" s="345" t="s">
        <v>237</v>
      </c>
      <c r="F211" s="338" t="s">
        <v>121</v>
      </c>
      <c r="G211" s="338" t="s">
        <v>162</v>
      </c>
      <c r="H211" s="338" t="s">
        <v>254</v>
      </c>
      <c r="I211" s="473">
        <v>45694</v>
      </c>
      <c r="J211" s="473">
        <v>45694</v>
      </c>
      <c r="K211" s="338" t="s">
        <v>124</v>
      </c>
      <c r="L211" s="473">
        <v>45693</v>
      </c>
      <c r="M211" s="339">
        <v>4715541</v>
      </c>
      <c r="N211" s="338" t="s">
        <v>320</v>
      </c>
      <c r="O211" s="473">
        <v>45698</v>
      </c>
      <c r="P211" s="342">
        <v>2025</v>
      </c>
      <c r="Q211" s="15">
        <v>1843</v>
      </c>
      <c r="R211" s="338">
        <v>4486078</v>
      </c>
      <c r="S211" s="339">
        <v>4715542</v>
      </c>
      <c r="T211" s="369" t="s">
        <v>551</v>
      </c>
      <c r="U211" s="339">
        <v>4715541</v>
      </c>
    </row>
    <row r="212" spans="1:21" x14ac:dyDescent="0.35">
      <c r="A2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2025.00211.02.01.02.05</v>
      </c>
      <c r="B212" s="372">
        <v>211</v>
      </c>
      <c r="C212" s="338" t="s">
        <v>130</v>
      </c>
      <c r="D212" s="338" t="s">
        <v>236</v>
      </c>
      <c r="E212" s="345" t="s">
        <v>237</v>
      </c>
      <c r="F212" s="338" t="s">
        <v>121</v>
      </c>
      <c r="G212" s="338" t="s">
        <v>169</v>
      </c>
      <c r="H212" s="338" t="s">
        <v>254</v>
      </c>
      <c r="I212" s="473">
        <v>45695</v>
      </c>
      <c r="J212" s="473">
        <v>45695</v>
      </c>
      <c r="K212" s="338" t="s">
        <v>124</v>
      </c>
      <c r="L212" s="473">
        <v>45694</v>
      </c>
      <c r="M212" s="339">
        <v>4715543</v>
      </c>
      <c r="N212" s="338" t="s">
        <v>320</v>
      </c>
      <c r="O212" s="473">
        <v>45698</v>
      </c>
      <c r="P212" s="342">
        <v>2025</v>
      </c>
      <c r="Q212" s="15">
        <v>1844</v>
      </c>
      <c r="R212" s="338">
        <v>4486078</v>
      </c>
      <c r="S212" s="339">
        <v>4715544</v>
      </c>
      <c r="T212" s="369" t="s">
        <v>552</v>
      </c>
      <c r="U212" s="339">
        <v>4715543</v>
      </c>
    </row>
    <row r="213" spans="1:21" x14ac:dyDescent="0.35">
      <c r="A2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2025.00212.02.01.03.05</v>
      </c>
      <c r="B213" s="372">
        <v>212</v>
      </c>
      <c r="C213" s="338" t="s">
        <v>130</v>
      </c>
      <c r="D213" s="338" t="s">
        <v>236</v>
      </c>
      <c r="E213" s="345" t="s">
        <v>237</v>
      </c>
      <c r="F213" s="338" t="s">
        <v>121</v>
      </c>
      <c r="G213" s="338" t="s">
        <v>162</v>
      </c>
      <c r="H213" s="338" t="s">
        <v>254</v>
      </c>
      <c r="I213" s="473">
        <v>45695</v>
      </c>
      <c r="J213" s="473">
        <v>45695</v>
      </c>
      <c r="K213" s="338" t="s">
        <v>124</v>
      </c>
      <c r="L213" s="473">
        <v>45694</v>
      </c>
      <c r="M213" s="339">
        <v>4715545</v>
      </c>
      <c r="N213" s="338" t="s">
        <v>320</v>
      </c>
      <c r="O213" s="473">
        <v>45698</v>
      </c>
      <c r="P213" s="342">
        <v>2025</v>
      </c>
      <c r="Q213" s="15">
        <v>1845</v>
      </c>
      <c r="R213" s="338">
        <v>4486078</v>
      </c>
      <c r="S213" s="339">
        <v>4715546</v>
      </c>
      <c r="T213" s="369" t="s">
        <v>553</v>
      </c>
      <c r="U213" s="339">
        <v>4715545</v>
      </c>
    </row>
    <row r="214" spans="1:21" x14ac:dyDescent="0.35">
      <c r="A2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2025.00213.02.01.03.05</v>
      </c>
      <c r="B214" s="372">
        <v>213</v>
      </c>
      <c r="C214" s="338" t="s">
        <v>130</v>
      </c>
      <c r="D214" s="338" t="s">
        <v>236</v>
      </c>
      <c r="E214" s="345" t="s">
        <v>237</v>
      </c>
      <c r="F214" s="338" t="s">
        <v>121</v>
      </c>
      <c r="G214" s="338" t="s">
        <v>162</v>
      </c>
      <c r="H214" s="338" t="s">
        <v>254</v>
      </c>
      <c r="I214" s="473">
        <v>45696</v>
      </c>
      <c r="J214" s="473">
        <v>45696</v>
      </c>
      <c r="K214" s="338" t="s">
        <v>124</v>
      </c>
      <c r="L214" s="473">
        <v>45695</v>
      </c>
      <c r="M214" s="339">
        <v>4715547</v>
      </c>
      <c r="N214" s="338" t="s">
        <v>320</v>
      </c>
      <c r="O214" s="473">
        <v>45698</v>
      </c>
      <c r="P214" s="342">
        <v>2025</v>
      </c>
      <c r="Q214" s="15">
        <v>1846</v>
      </c>
      <c r="R214" s="338">
        <v>4486078</v>
      </c>
      <c r="S214" s="339">
        <v>4715548</v>
      </c>
      <c r="T214" s="369" t="s">
        <v>554</v>
      </c>
      <c r="U214" s="339">
        <v>4715547</v>
      </c>
    </row>
    <row r="215" spans="1:21" x14ac:dyDescent="0.35">
      <c r="A2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2025.00214.02.01.03.05</v>
      </c>
      <c r="B215" s="372">
        <v>214</v>
      </c>
      <c r="C215" s="338" t="s">
        <v>130</v>
      </c>
      <c r="D215" s="338" t="s">
        <v>236</v>
      </c>
      <c r="E215" s="345" t="s">
        <v>237</v>
      </c>
      <c r="F215" s="338" t="s">
        <v>121</v>
      </c>
      <c r="G215" s="338" t="s">
        <v>162</v>
      </c>
      <c r="H215" s="338" t="s">
        <v>254</v>
      </c>
      <c r="I215" s="473">
        <v>45697</v>
      </c>
      <c r="J215" s="473">
        <v>45697</v>
      </c>
      <c r="K215" s="338" t="s">
        <v>124</v>
      </c>
      <c r="L215" s="473">
        <v>45695</v>
      </c>
      <c r="M215" s="339">
        <v>4715549</v>
      </c>
      <c r="N215" s="338" t="s">
        <v>320</v>
      </c>
      <c r="O215" s="473">
        <v>45698</v>
      </c>
      <c r="P215" s="342">
        <v>2025</v>
      </c>
      <c r="Q215" s="15">
        <v>1847</v>
      </c>
      <c r="R215" s="338">
        <v>4486078</v>
      </c>
      <c r="S215" s="339">
        <v>4715550</v>
      </c>
      <c r="T215" s="369" t="s">
        <v>555</v>
      </c>
      <c r="U215" s="339">
        <v>4715549</v>
      </c>
    </row>
    <row r="216" spans="1:21" x14ac:dyDescent="0.35">
      <c r="A2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2025.00215.02.01.03.05</v>
      </c>
      <c r="B216" s="372">
        <v>215</v>
      </c>
      <c r="C216" s="338" t="s">
        <v>130</v>
      </c>
      <c r="D216" s="338" t="s">
        <v>236</v>
      </c>
      <c r="E216" s="345" t="s">
        <v>237</v>
      </c>
      <c r="F216" s="338" t="s">
        <v>121</v>
      </c>
      <c r="G216" s="338" t="s">
        <v>162</v>
      </c>
      <c r="H216" s="338" t="s">
        <v>254</v>
      </c>
      <c r="I216" s="473">
        <v>45698</v>
      </c>
      <c r="J216" s="473">
        <v>45698</v>
      </c>
      <c r="K216" s="338" t="s">
        <v>124</v>
      </c>
      <c r="L216" s="473">
        <v>45695</v>
      </c>
      <c r="M216" s="339">
        <v>4715551</v>
      </c>
      <c r="N216" s="338" t="s">
        <v>320</v>
      </c>
      <c r="O216" s="473">
        <v>45698</v>
      </c>
      <c r="P216" s="342">
        <v>2025</v>
      </c>
      <c r="Q216" s="15">
        <v>1848</v>
      </c>
      <c r="R216" s="338">
        <v>4486078</v>
      </c>
      <c r="S216" s="339">
        <v>4715552</v>
      </c>
      <c r="T216" s="369" t="s">
        <v>556</v>
      </c>
      <c r="U216" s="339">
        <v>4715551</v>
      </c>
    </row>
    <row r="217" spans="1:21" x14ac:dyDescent="0.35">
      <c r="A2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2025.00216.02.01.02.05</v>
      </c>
      <c r="B217" s="372">
        <v>216</v>
      </c>
      <c r="C217" s="338" t="s">
        <v>130</v>
      </c>
      <c r="D217" s="338" t="s">
        <v>309</v>
      </c>
      <c r="E217" s="338" t="s">
        <v>301</v>
      </c>
      <c r="F217" s="338" t="s">
        <v>121</v>
      </c>
      <c r="G217" s="338" t="s">
        <v>169</v>
      </c>
      <c r="H217" s="338" t="s">
        <v>254</v>
      </c>
      <c r="I217" s="477">
        <v>45715</v>
      </c>
      <c r="J217" s="477">
        <v>45715</v>
      </c>
      <c r="K217" s="338" t="s">
        <v>124</v>
      </c>
      <c r="L217" s="473">
        <v>45714</v>
      </c>
      <c r="M217" s="339">
        <v>4787659</v>
      </c>
      <c r="N217" s="339" t="s">
        <v>324</v>
      </c>
      <c r="O217" s="473">
        <v>45723</v>
      </c>
      <c r="P217" s="342">
        <v>2025</v>
      </c>
      <c r="Q217" s="15">
        <v>1849</v>
      </c>
      <c r="R217" s="338">
        <v>4486078</v>
      </c>
      <c r="S217" s="339">
        <v>4787660</v>
      </c>
      <c r="T217" s="369" t="s">
        <v>557</v>
      </c>
      <c r="U217" s="339">
        <v>4787659</v>
      </c>
    </row>
    <row r="218" spans="1:21" x14ac:dyDescent="0.35">
      <c r="A2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2025.00217.02.01.02.05</v>
      </c>
      <c r="B218" s="372">
        <v>217</v>
      </c>
      <c r="C218" s="338" t="s">
        <v>130</v>
      </c>
      <c r="D218" s="338" t="s">
        <v>309</v>
      </c>
      <c r="E218" s="338" t="s">
        <v>301</v>
      </c>
      <c r="F218" s="338" t="s">
        <v>121</v>
      </c>
      <c r="G218" s="338" t="s">
        <v>169</v>
      </c>
      <c r="H218" s="338" t="s">
        <v>254</v>
      </c>
      <c r="I218" s="477">
        <v>45716</v>
      </c>
      <c r="J218" s="477">
        <v>45716</v>
      </c>
      <c r="K218" s="338" t="s">
        <v>124</v>
      </c>
      <c r="L218" s="473">
        <v>45715</v>
      </c>
      <c r="M218" s="339">
        <v>4787661</v>
      </c>
      <c r="N218" s="339" t="s">
        <v>324</v>
      </c>
      <c r="O218" s="473">
        <v>45723</v>
      </c>
      <c r="P218" s="342">
        <v>2025</v>
      </c>
      <c r="Q218" s="15">
        <v>1850</v>
      </c>
      <c r="R218" s="338">
        <v>4486078</v>
      </c>
      <c r="S218" s="339">
        <v>4787662</v>
      </c>
      <c r="T218" s="369" t="s">
        <v>558</v>
      </c>
      <c r="U218" s="339">
        <v>4787661</v>
      </c>
    </row>
    <row r="219" spans="1:21" x14ac:dyDescent="0.35">
      <c r="A2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2025.00218.02.01.03.07</v>
      </c>
      <c r="B219" s="372">
        <v>218</v>
      </c>
      <c r="C219" s="338" t="s">
        <v>130</v>
      </c>
      <c r="D219" s="338" t="s">
        <v>240</v>
      </c>
      <c r="E219" s="345" t="s">
        <v>241</v>
      </c>
      <c r="F219" s="338" t="s">
        <v>121</v>
      </c>
      <c r="G219" s="369" t="s">
        <v>162</v>
      </c>
      <c r="H219" s="338" t="s">
        <v>266</v>
      </c>
      <c r="I219" s="473">
        <v>45717</v>
      </c>
      <c r="J219" s="473">
        <v>45747</v>
      </c>
      <c r="K219" s="338" t="s">
        <v>124</v>
      </c>
      <c r="L219" s="473">
        <v>45716</v>
      </c>
      <c r="M219" s="338">
        <v>4787791</v>
      </c>
      <c r="N219" s="339" t="s">
        <v>325</v>
      </c>
      <c r="O219" s="473">
        <v>45723</v>
      </c>
      <c r="P219" s="342">
        <v>2025</v>
      </c>
      <c r="Q219" s="15">
        <v>1851</v>
      </c>
      <c r="R219" s="338">
        <v>4486078</v>
      </c>
      <c r="S219" s="338">
        <v>4787792</v>
      </c>
      <c r="T219" s="369" t="s">
        <v>559</v>
      </c>
      <c r="U219" s="338">
        <v>4787791</v>
      </c>
    </row>
    <row r="220" spans="1:21" x14ac:dyDescent="0.35">
      <c r="A2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2025.00219.02.01.03.05</v>
      </c>
      <c r="B220" s="372">
        <v>219</v>
      </c>
      <c r="C220" s="338" t="s">
        <v>130</v>
      </c>
      <c r="D220" s="338" t="s">
        <v>330</v>
      </c>
      <c r="E220" s="345" t="s">
        <v>331</v>
      </c>
      <c r="F220" s="338" t="s">
        <v>121</v>
      </c>
      <c r="G220" s="338" t="s">
        <v>162</v>
      </c>
      <c r="H220" s="338" t="s">
        <v>254</v>
      </c>
      <c r="I220" s="473">
        <v>45713</v>
      </c>
      <c r="J220" s="473">
        <v>45713</v>
      </c>
      <c r="K220" s="338" t="s">
        <v>124</v>
      </c>
      <c r="L220" s="473">
        <v>45712</v>
      </c>
      <c r="M220" s="338">
        <v>4785109</v>
      </c>
      <c r="N220" s="338" t="s">
        <v>332</v>
      </c>
      <c r="O220" s="473">
        <v>45722</v>
      </c>
      <c r="P220" s="342">
        <v>2025</v>
      </c>
      <c r="Q220" s="15">
        <v>1852</v>
      </c>
      <c r="R220" s="338">
        <v>4486078</v>
      </c>
      <c r="S220" s="338">
        <v>4785110</v>
      </c>
      <c r="T220" s="369" t="s">
        <v>560</v>
      </c>
      <c r="U220" s="338">
        <v>4785109</v>
      </c>
    </row>
    <row r="221" spans="1:21" x14ac:dyDescent="0.35">
      <c r="A2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2025.00220.02.01.02.04</v>
      </c>
      <c r="B221" s="372">
        <v>220</v>
      </c>
      <c r="C221" s="338" t="s">
        <v>130</v>
      </c>
      <c r="D221" s="338" t="s">
        <v>315</v>
      </c>
      <c r="E221" s="345" t="s">
        <v>316</v>
      </c>
      <c r="F221" s="338" t="s">
        <v>121</v>
      </c>
      <c r="G221" s="338" t="s">
        <v>169</v>
      </c>
      <c r="H221" s="338" t="s">
        <v>149</v>
      </c>
      <c r="I221" s="473">
        <v>45717</v>
      </c>
      <c r="J221" s="473">
        <v>45747</v>
      </c>
      <c r="K221" s="338" t="s">
        <v>124</v>
      </c>
      <c r="L221" s="473">
        <v>45716</v>
      </c>
      <c r="M221" s="339">
        <v>4787183</v>
      </c>
      <c r="N221" s="338" t="s">
        <v>323</v>
      </c>
      <c r="O221" s="473">
        <v>45723</v>
      </c>
      <c r="P221" s="342">
        <v>2025</v>
      </c>
      <c r="Q221" s="15">
        <v>1853</v>
      </c>
      <c r="R221" s="338">
        <v>4486078</v>
      </c>
      <c r="S221" s="339">
        <v>4787185</v>
      </c>
      <c r="T221" s="369" t="s">
        <v>561</v>
      </c>
      <c r="U221" s="339">
        <v>4787183</v>
      </c>
    </row>
    <row r="222" spans="1:21" x14ac:dyDescent="0.35">
      <c r="A2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2025.00221.02.01.03.04</v>
      </c>
      <c r="B222" s="372">
        <v>221</v>
      </c>
      <c r="C222" s="338" t="s">
        <v>130</v>
      </c>
      <c r="D222" s="338" t="s">
        <v>315</v>
      </c>
      <c r="E222" s="345" t="s">
        <v>316</v>
      </c>
      <c r="F222" s="338" t="s">
        <v>121</v>
      </c>
      <c r="G222" s="338" t="s">
        <v>162</v>
      </c>
      <c r="H222" s="338" t="s">
        <v>149</v>
      </c>
      <c r="I222" s="473">
        <v>45717</v>
      </c>
      <c r="J222" s="473">
        <v>45747</v>
      </c>
      <c r="K222" s="338" t="s">
        <v>124</v>
      </c>
      <c r="L222" s="473">
        <v>45716</v>
      </c>
      <c r="M222" s="339">
        <v>4787186</v>
      </c>
      <c r="N222" s="338" t="s">
        <v>323</v>
      </c>
      <c r="O222" s="473">
        <v>45723</v>
      </c>
      <c r="P222" s="342">
        <v>2025</v>
      </c>
      <c r="Q222" s="15">
        <v>1854</v>
      </c>
      <c r="R222" s="338">
        <v>4486078</v>
      </c>
      <c r="S222" s="339">
        <v>4787187</v>
      </c>
      <c r="T222" s="369" t="s">
        <v>562</v>
      </c>
      <c r="U222" s="339">
        <v>4787186</v>
      </c>
    </row>
    <row r="223" spans="1:21" x14ac:dyDescent="0.35">
      <c r="A2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2025.00222.02.01.02.05</v>
      </c>
      <c r="B223" s="372">
        <v>222</v>
      </c>
      <c r="C223" s="338" t="s">
        <v>130</v>
      </c>
      <c r="D223" s="338" t="s">
        <v>244</v>
      </c>
      <c r="E223" s="345" t="s">
        <v>245</v>
      </c>
      <c r="F223" s="338" t="s">
        <v>121</v>
      </c>
      <c r="G223" s="338" t="s">
        <v>169</v>
      </c>
      <c r="H223" s="338" t="s">
        <v>254</v>
      </c>
      <c r="I223" s="473">
        <v>45716</v>
      </c>
      <c r="J223" s="473">
        <v>45716</v>
      </c>
      <c r="K223" s="338" t="s">
        <v>124</v>
      </c>
      <c r="L223" s="473">
        <v>45715</v>
      </c>
      <c r="M223" s="339">
        <v>4787246</v>
      </c>
      <c r="N223" s="339" t="s">
        <v>326</v>
      </c>
      <c r="O223" s="473">
        <v>45723</v>
      </c>
      <c r="P223" s="342">
        <v>2025</v>
      </c>
      <c r="Q223" s="15">
        <v>1855</v>
      </c>
      <c r="R223" s="338">
        <v>4486078</v>
      </c>
      <c r="S223" s="339">
        <v>4787247</v>
      </c>
      <c r="T223" s="369" t="s">
        <v>563</v>
      </c>
      <c r="U223" s="339">
        <v>4787246</v>
      </c>
    </row>
    <row r="224" spans="1:21" x14ac:dyDescent="0.35">
      <c r="A2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2025.00223.02.01.02.05</v>
      </c>
      <c r="B224" s="372">
        <v>223</v>
      </c>
      <c r="C224" s="338" t="s">
        <v>130</v>
      </c>
      <c r="D224" s="338" t="s">
        <v>318</v>
      </c>
      <c r="E224" s="345" t="s">
        <v>194</v>
      </c>
      <c r="F224" s="338" t="s">
        <v>121</v>
      </c>
      <c r="G224" s="369" t="s">
        <v>169</v>
      </c>
      <c r="H224" s="338" t="s">
        <v>254</v>
      </c>
      <c r="I224" s="477">
        <v>45715</v>
      </c>
      <c r="J224" s="477">
        <v>45715</v>
      </c>
      <c r="K224" s="338" t="s">
        <v>124</v>
      </c>
      <c r="L224" s="473">
        <v>45714</v>
      </c>
      <c r="M224" s="339">
        <v>4787048</v>
      </c>
      <c r="N224" s="338" t="s">
        <v>319</v>
      </c>
      <c r="O224" s="473">
        <v>45723</v>
      </c>
      <c r="P224" s="342">
        <v>2025</v>
      </c>
      <c r="Q224" s="15">
        <v>1856</v>
      </c>
      <c r="R224" s="338">
        <v>4486078</v>
      </c>
      <c r="S224" s="339">
        <v>4787049</v>
      </c>
      <c r="T224" s="369" t="s">
        <v>564</v>
      </c>
      <c r="U224" s="339">
        <v>4787048</v>
      </c>
    </row>
    <row r="225" spans="1:21" x14ac:dyDescent="0.35">
      <c r="A2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2025.00224.02.01.03.05</v>
      </c>
      <c r="B225" s="372">
        <v>224</v>
      </c>
      <c r="C225" s="338" t="s">
        <v>130</v>
      </c>
      <c r="D225" s="338" t="s">
        <v>318</v>
      </c>
      <c r="E225" s="345" t="s">
        <v>194</v>
      </c>
      <c r="F225" s="338" t="s">
        <v>121</v>
      </c>
      <c r="G225" s="369" t="s">
        <v>162</v>
      </c>
      <c r="H225" s="338" t="s">
        <v>254</v>
      </c>
      <c r="I225" s="477">
        <v>45715</v>
      </c>
      <c r="J225" s="477">
        <v>45715</v>
      </c>
      <c r="K225" s="338" t="s">
        <v>124</v>
      </c>
      <c r="L225" s="473">
        <v>45714</v>
      </c>
      <c r="M225" s="339">
        <v>4787050</v>
      </c>
      <c r="N225" s="338" t="s">
        <v>319</v>
      </c>
      <c r="O225" s="473">
        <v>45723</v>
      </c>
      <c r="P225" s="342">
        <v>2025</v>
      </c>
      <c r="Q225" s="15">
        <v>1857</v>
      </c>
      <c r="R225" s="338">
        <v>4486078</v>
      </c>
      <c r="S225" s="339">
        <v>4787051</v>
      </c>
      <c r="T225" s="369" t="s">
        <v>565</v>
      </c>
      <c r="U225" s="339">
        <v>4787050</v>
      </c>
    </row>
    <row r="226" spans="1:21" x14ac:dyDescent="0.35">
      <c r="A2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2025.00225.02.01.03.05</v>
      </c>
      <c r="B226" s="372">
        <v>225</v>
      </c>
      <c r="C226" s="338" t="s">
        <v>130</v>
      </c>
      <c r="D226" s="338" t="s">
        <v>318</v>
      </c>
      <c r="E226" s="345" t="s">
        <v>194</v>
      </c>
      <c r="F226" s="338" t="s">
        <v>121</v>
      </c>
      <c r="G226" s="369" t="s">
        <v>162</v>
      </c>
      <c r="H226" s="338" t="s">
        <v>254</v>
      </c>
      <c r="I226" s="477">
        <v>45715</v>
      </c>
      <c r="J226" s="477">
        <v>45715</v>
      </c>
      <c r="K226" s="338" t="s">
        <v>124</v>
      </c>
      <c r="L226" s="473">
        <v>45714</v>
      </c>
      <c r="M226" s="339">
        <v>4787052</v>
      </c>
      <c r="N226" s="338" t="s">
        <v>319</v>
      </c>
      <c r="O226" s="473">
        <v>45723</v>
      </c>
      <c r="P226" s="342">
        <v>2025</v>
      </c>
      <c r="Q226" s="15">
        <v>1858</v>
      </c>
      <c r="R226" s="338">
        <v>4486078</v>
      </c>
      <c r="S226" s="339">
        <v>4787053</v>
      </c>
      <c r="T226" s="369" t="s">
        <v>566</v>
      </c>
      <c r="U226" s="339">
        <v>4787052</v>
      </c>
    </row>
    <row r="227" spans="1:21" x14ac:dyDescent="0.35">
      <c r="A2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2025.00226.02.01.02.05</v>
      </c>
      <c r="B227" s="372">
        <v>226</v>
      </c>
      <c r="C227" s="338" t="s">
        <v>130</v>
      </c>
      <c r="D227" s="338" t="s">
        <v>318</v>
      </c>
      <c r="E227" s="345" t="s">
        <v>194</v>
      </c>
      <c r="F227" s="338" t="s">
        <v>121</v>
      </c>
      <c r="G227" s="369" t="s">
        <v>169</v>
      </c>
      <c r="H227" s="338" t="s">
        <v>254</v>
      </c>
      <c r="I227" s="477">
        <v>45716</v>
      </c>
      <c r="J227" s="477">
        <v>45716</v>
      </c>
      <c r="K227" s="338" t="s">
        <v>124</v>
      </c>
      <c r="L227" s="473">
        <v>45715</v>
      </c>
      <c r="M227" s="339">
        <v>4787054</v>
      </c>
      <c r="N227" s="338" t="s">
        <v>319</v>
      </c>
      <c r="O227" s="473">
        <v>45723</v>
      </c>
      <c r="P227" s="342">
        <v>2025</v>
      </c>
      <c r="Q227" s="15">
        <v>1859</v>
      </c>
      <c r="R227" s="338">
        <v>4486078</v>
      </c>
      <c r="S227" s="339">
        <v>4787055</v>
      </c>
      <c r="T227" s="369" t="s">
        <v>567</v>
      </c>
      <c r="U227" s="339">
        <v>4787054</v>
      </c>
    </row>
    <row r="228" spans="1:21" x14ac:dyDescent="0.35">
      <c r="A2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2025.00227.02.01.03.05</v>
      </c>
      <c r="B228" s="372">
        <v>227</v>
      </c>
      <c r="C228" s="338" t="s">
        <v>130</v>
      </c>
      <c r="D228" s="338" t="s">
        <v>318</v>
      </c>
      <c r="E228" s="345" t="s">
        <v>194</v>
      </c>
      <c r="F228" s="338" t="s">
        <v>121</v>
      </c>
      <c r="G228" s="369" t="s">
        <v>162</v>
      </c>
      <c r="H228" s="338" t="s">
        <v>254</v>
      </c>
      <c r="I228" s="477">
        <v>45716</v>
      </c>
      <c r="J228" s="477">
        <v>45716</v>
      </c>
      <c r="K228" s="338" t="s">
        <v>124</v>
      </c>
      <c r="L228" s="473">
        <v>45715</v>
      </c>
      <c r="M228" s="339">
        <v>4787056</v>
      </c>
      <c r="N228" s="338" t="s">
        <v>319</v>
      </c>
      <c r="O228" s="473">
        <v>45723</v>
      </c>
      <c r="P228" s="342">
        <v>2025</v>
      </c>
      <c r="Q228" s="15">
        <v>1860</v>
      </c>
      <c r="R228" s="338">
        <v>4486078</v>
      </c>
      <c r="S228" s="339">
        <v>4787057</v>
      </c>
      <c r="T228" s="369" t="s">
        <v>568</v>
      </c>
      <c r="U228" s="339">
        <v>4787056</v>
      </c>
    </row>
    <row r="229" spans="1:21" x14ac:dyDescent="0.35">
      <c r="A2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2025.00228.02.01.03.05</v>
      </c>
      <c r="B229" s="372">
        <v>228</v>
      </c>
      <c r="C229" s="338" t="s">
        <v>130</v>
      </c>
      <c r="D229" s="338" t="s">
        <v>318</v>
      </c>
      <c r="E229" s="345" t="s">
        <v>194</v>
      </c>
      <c r="F229" s="338" t="s">
        <v>121</v>
      </c>
      <c r="G229" s="369" t="s">
        <v>162</v>
      </c>
      <c r="H229" s="338" t="s">
        <v>254</v>
      </c>
      <c r="I229" s="477">
        <v>45716</v>
      </c>
      <c r="J229" s="477">
        <v>45716</v>
      </c>
      <c r="K229" s="338" t="s">
        <v>124</v>
      </c>
      <c r="L229" s="473">
        <v>45715</v>
      </c>
      <c r="M229" s="339">
        <v>4787058</v>
      </c>
      <c r="N229" s="338" t="s">
        <v>319</v>
      </c>
      <c r="O229" s="473">
        <v>45723</v>
      </c>
      <c r="P229" s="342">
        <v>2025</v>
      </c>
      <c r="Q229" s="15">
        <v>1861</v>
      </c>
      <c r="R229" s="338">
        <v>4486078</v>
      </c>
      <c r="S229" s="339">
        <v>4787059</v>
      </c>
      <c r="T229" s="369" t="s">
        <v>569</v>
      </c>
      <c r="U229" s="339">
        <v>4787058</v>
      </c>
    </row>
    <row r="230" spans="1:21" x14ac:dyDescent="0.35">
      <c r="A2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2025.00229.02.01.02.05</v>
      </c>
      <c r="B230" s="372">
        <v>229</v>
      </c>
      <c r="C230" s="338" t="s">
        <v>130</v>
      </c>
      <c r="D230" s="338" t="s">
        <v>318</v>
      </c>
      <c r="E230" s="345" t="s">
        <v>194</v>
      </c>
      <c r="F230" s="338" t="s">
        <v>121</v>
      </c>
      <c r="G230" s="369" t="s">
        <v>169</v>
      </c>
      <c r="H230" s="338" t="s">
        <v>254</v>
      </c>
      <c r="I230" s="477">
        <v>45717</v>
      </c>
      <c r="J230" s="477">
        <v>45717</v>
      </c>
      <c r="K230" s="338" t="s">
        <v>124</v>
      </c>
      <c r="L230" s="473">
        <v>45716</v>
      </c>
      <c r="M230" s="339">
        <v>4787060</v>
      </c>
      <c r="N230" s="338" t="s">
        <v>319</v>
      </c>
      <c r="O230" s="473">
        <v>45723</v>
      </c>
      <c r="P230" s="342">
        <v>2025</v>
      </c>
      <c r="Q230" s="15">
        <v>1862</v>
      </c>
      <c r="R230" s="338">
        <v>4486078</v>
      </c>
      <c r="S230" s="339">
        <v>4787061</v>
      </c>
      <c r="T230" s="369" t="s">
        <v>570</v>
      </c>
      <c r="U230" s="339">
        <v>4787060</v>
      </c>
    </row>
    <row r="231" spans="1:21" x14ac:dyDescent="0.35">
      <c r="A2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2025.00230.02.01.03.05</v>
      </c>
      <c r="B231" s="372">
        <v>230</v>
      </c>
      <c r="C231" s="338" t="s">
        <v>130</v>
      </c>
      <c r="D231" s="338" t="s">
        <v>318</v>
      </c>
      <c r="E231" s="345" t="s">
        <v>194</v>
      </c>
      <c r="F231" s="338" t="s">
        <v>121</v>
      </c>
      <c r="G231" s="369" t="s">
        <v>162</v>
      </c>
      <c r="H231" s="338" t="s">
        <v>254</v>
      </c>
      <c r="I231" s="477">
        <v>45717</v>
      </c>
      <c r="J231" s="477">
        <v>45717</v>
      </c>
      <c r="K231" s="338" t="s">
        <v>124</v>
      </c>
      <c r="L231" s="473">
        <v>45716</v>
      </c>
      <c r="M231" s="339">
        <v>4787062</v>
      </c>
      <c r="N231" s="338" t="s">
        <v>319</v>
      </c>
      <c r="O231" s="473">
        <v>45723</v>
      </c>
      <c r="P231" s="342">
        <v>2025</v>
      </c>
      <c r="Q231" s="15">
        <v>1863</v>
      </c>
      <c r="R231" s="338">
        <v>4486078</v>
      </c>
      <c r="S231" s="339">
        <v>4787063</v>
      </c>
      <c r="T231" s="369" t="s">
        <v>571</v>
      </c>
      <c r="U231" s="339">
        <v>4787062</v>
      </c>
    </row>
    <row r="232" spans="1:21" x14ac:dyDescent="0.35">
      <c r="A2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2025.00231.02.01.02.05</v>
      </c>
      <c r="B232" s="372">
        <v>231</v>
      </c>
      <c r="C232" s="338" t="s">
        <v>130</v>
      </c>
      <c r="D232" s="338" t="s">
        <v>318</v>
      </c>
      <c r="E232" s="345" t="s">
        <v>194</v>
      </c>
      <c r="F232" s="338" t="s">
        <v>121</v>
      </c>
      <c r="G232" s="369" t="s">
        <v>169</v>
      </c>
      <c r="H232" s="338" t="s">
        <v>254</v>
      </c>
      <c r="I232" s="477">
        <v>45719</v>
      </c>
      <c r="J232" s="477">
        <v>45719</v>
      </c>
      <c r="K232" s="338" t="s">
        <v>124</v>
      </c>
      <c r="L232" s="473">
        <v>45716</v>
      </c>
      <c r="M232" s="339">
        <v>4787064</v>
      </c>
      <c r="N232" s="338" t="s">
        <v>319</v>
      </c>
      <c r="O232" s="473">
        <v>45723</v>
      </c>
      <c r="P232" s="342">
        <v>2025</v>
      </c>
      <c r="Q232" s="15">
        <v>1864</v>
      </c>
      <c r="R232" s="338">
        <v>4486078</v>
      </c>
      <c r="S232" s="339">
        <v>4787065</v>
      </c>
      <c r="T232" s="369" t="s">
        <v>572</v>
      </c>
      <c r="U232" s="339">
        <v>4787064</v>
      </c>
    </row>
    <row r="233" spans="1:21" x14ac:dyDescent="0.35">
      <c r="A2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2025.00232.02.01.03.05</v>
      </c>
      <c r="B233" s="372">
        <v>232</v>
      </c>
      <c r="C233" s="338" t="s">
        <v>130</v>
      </c>
      <c r="D233" s="338" t="s">
        <v>318</v>
      </c>
      <c r="E233" s="345" t="s">
        <v>194</v>
      </c>
      <c r="F233" s="338" t="s">
        <v>121</v>
      </c>
      <c r="G233" s="369" t="s">
        <v>162</v>
      </c>
      <c r="H233" s="338" t="s">
        <v>254</v>
      </c>
      <c r="I233" s="477">
        <v>45719</v>
      </c>
      <c r="J233" s="477">
        <v>45719</v>
      </c>
      <c r="K233" s="338" t="s">
        <v>124</v>
      </c>
      <c r="L233" s="473">
        <v>45716</v>
      </c>
      <c r="M233" s="339">
        <v>4787066</v>
      </c>
      <c r="N233" s="338" t="s">
        <v>319</v>
      </c>
      <c r="O233" s="473">
        <v>45723</v>
      </c>
      <c r="P233" s="342">
        <v>2025</v>
      </c>
      <c r="Q233" s="15">
        <v>1865</v>
      </c>
      <c r="R233" s="338">
        <v>4486078</v>
      </c>
      <c r="S233" s="339">
        <v>4787067</v>
      </c>
      <c r="T233" s="369" t="s">
        <v>573</v>
      </c>
      <c r="U233" s="339">
        <v>4787066</v>
      </c>
    </row>
    <row r="234" spans="1:21" x14ac:dyDescent="0.35">
      <c r="A2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2025.00233.02.01.02.05</v>
      </c>
      <c r="B234" s="372">
        <v>233</v>
      </c>
      <c r="C234" s="338" t="s">
        <v>130</v>
      </c>
      <c r="D234" s="338" t="s">
        <v>318</v>
      </c>
      <c r="E234" s="345" t="s">
        <v>194</v>
      </c>
      <c r="F234" s="338" t="s">
        <v>121</v>
      </c>
      <c r="G234" s="369" t="s">
        <v>169</v>
      </c>
      <c r="H234" s="338" t="s">
        <v>254</v>
      </c>
      <c r="I234" s="477">
        <v>45720</v>
      </c>
      <c r="J234" s="477">
        <v>45720</v>
      </c>
      <c r="K234" s="338" t="s">
        <v>124</v>
      </c>
      <c r="L234" s="473">
        <v>45716</v>
      </c>
      <c r="M234" s="339">
        <v>4787068</v>
      </c>
      <c r="N234" s="338" t="s">
        <v>319</v>
      </c>
      <c r="O234" s="473">
        <v>45723</v>
      </c>
      <c r="P234" s="342">
        <v>2025</v>
      </c>
      <c r="Q234" s="15">
        <v>1866</v>
      </c>
      <c r="R234" s="338">
        <v>4486078</v>
      </c>
      <c r="S234" s="339">
        <v>4787069</v>
      </c>
      <c r="T234" s="369" t="s">
        <v>574</v>
      </c>
      <c r="U234" s="339">
        <v>4787068</v>
      </c>
    </row>
    <row r="235" spans="1:21" x14ac:dyDescent="0.35">
      <c r="A2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2025.00234.02.01.03.05</v>
      </c>
      <c r="B235" s="372">
        <v>234</v>
      </c>
      <c r="C235" s="338" t="s">
        <v>130</v>
      </c>
      <c r="D235" s="338" t="s">
        <v>318</v>
      </c>
      <c r="E235" s="345" t="s">
        <v>194</v>
      </c>
      <c r="F235" s="338" t="s">
        <v>121</v>
      </c>
      <c r="G235" s="369" t="s">
        <v>162</v>
      </c>
      <c r="H235" s="338" t="s">
        <v>254</v>
      </c>
      <c r="I235" s="477">
        <v>45720</v>
      </c>
      <c r="J235" s="477">
        <v>45720</v>
      </c>
      <c r="K235" s="338" t="s">
        <v>124</v>
      </c>
      <c r="L235" s="473">
        <v>45716</v>
      </c>
      <c r="M235" s="339">
        <v>4787070</v>
      </c>
      <c r="N235" s="338" t="s">
        <v>319</v>
      </c>
      <c r="O235" s="473">
        <v>45723</v>
      </c>
      <c r="P235" s="342">
        <v>2025</v>
      </c>
      <c r="Q235" s="15">
        <v>1867</v>
      </c>
      <c r="R235" s="338">
        <v>4486078</v>
      </c>
      <c r="S235" s="339">
        <v>4787071</v>
      </c>
      <c r="T235" s="369" t="s">
        <v>575</v>
      </c>
      <c r="U235" s="339">
        <v>4787070</v>
      </c>
    </row>
    <row r="236" spans="1:21" x14ac:dyDescent="0.35">
      <c r="A2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2025.00235.02.01.02.05</v>
      </c>
      <c r="B236" s="372">
        <v>235</v>
      </c>
      <c r="C236" s="338" t="s">
        <v>130</v>
      </c>
      <c r="D236" s="338" t="s">
        <v>318</v>
      </c>
      <c r="E236" s="345" t="s">
        <v>194</v>
      </c>
      <c r="F236" s="338" t="s">
        <v>121</v>
      </c>
      <c r="G236" s="369" t="s">
        <v>169</v>
      </c>
      <c r="H236" s="338" t="s">
        <v>254</v>
      </c>
      <c r="I236" s="477">
        <v>45721</v>
      </c>
      <c r="J236" s="477">
        <v>45721</v>
      </c>
      <c r="K236" s="338" t="s">
        <v>124</v>
      </c>
      <c r="L236" s="473">
        <v>45716</v>
      </c>
      <c r="M236" s="339">
        <v>4787072</v>
      </c>
      <c r="N236" s="338" t="s">
        <v>319</v>
      </c>
      <c r="O236" s="473">
        <v>45723</v>
      </c>
      <c r="P236" s="342">
        <v>2025</v>
      </c>
      <c r="Q236" s="15">
        <v>1868</v>
      </c>
      <c r="R236" s="338">
        <v>4486078</v>
      </c>
      <c r="S236" s="339">
        <v>4787073</v>
      </c>
      <c r="T236" s="369" t="s">
        <v>576</v>
      </c>
      <c r="U236" s="339">
        <v>4787072</v>
      </c>
    </row>
    <row r="237" spans="1:21" x14ac:dyDescent="0.35">
      <c r="A2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2025.00236.02.01.03.05</v>
      </c>
      <c r="B237" s="372">
        <v>236</v>
      </c>
      <c r="C237" s="338" t="s">
        <v>130</v>
      </c>
      <c r="D237" s="338" t="s">
        <v>318</v>
      </c>
      <c r="E237" s="345" t="s">
        <v>194</v>
      </c>
      <c r="F237" s="338" t="s">
        <v>121</v>
      </c>
      <c r="G237" s="369" t="s">
        <v>162</v>
      </c>
      <c r="H237" s="338" t="s">
        <v>254</v>
      </c>
      <c r="I237" s="477">
        <v>45721</v>
      </c>
      <c r="J237" s="477">
        <v>45721</v>
      </c>
      <c r="K237" s="338" t="s">
        <v>124</v>
      </c>
      <c r="L237" s="473">
        <v>45716</v>
      </c>
      <c r="M237" s="339">
        <v>4787074</v>
      </c>
      <c r="N237" s="338" t="s">
        <v>319</v>
      </c>
      <c r="O237" s="473">
        <v>45723</v>
      </c>
      <c r="P237" s="342">
        <v>2025</v>
      </c>
      <c r="Q237" s="15">
        <v>1869</v>
      </c>
      <c r="R237" s="338">
        <v>4486078</v>
      </c>
      <c r="S237" s="339">
        <v>4787075</v>
      </c>
      <c r="T237" s="369" t="s">
        <v>577</v>
      </c>
      <c r="U237" s="339">
        <v>4787074</v>
      </c>
    </row>
    <row r="238" spans="1:21" x14ac:dyDescent="0.35">
      <c r="A2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2025.00237.02.01.02.05</v>
      </c>
      <c r="B238" s="372">
        <v>237</v>
      </c>
      <c r="C238" s="338" t="s">
        <v>130</v>
      </c>
      <c r="D238" s="338" t="s">
        <v>318</v>
      </c>
      <c r="E238" s="345" t="s">
        <v>194</v>
      </c>
      <c r="F238" s="338" t="s">
        <v>121</v>
      </c>
      <c r="G238" s="369" t="s">
        <v>169</v>
      </c>
      <c r="H238" s="338" t="s">
        <v>254</v>
      </c>
      <c r="I238" s="477">
        <v>45722</v>
      </c>
      <c r="J238" s="477">
        <v>45722</v>
      </c>
      <c r="K238" s="338" t="s">
        <v>124</v>
      </c>
      <c r="L238" s="473">
        <v>45716</v>
      </c>
      <c r="M238" s="339">
        <v>4787076</v>
      </c>
      <c r="N238" s="338" t="s">
        <v>319</v>
      </c>
      <c r="O238" s="473">
        <v>45723</v>
      </c>
      <c r="P238" s="342">
        <v>2025</v>
      </c>
      <c r="Q238" s="15">
        <v>1870</v>
      </c>
      <c r="R238" s="338">
        <v>4486078</v>
      </c>
      <c r="S238" s="339">
        <v>4787077</v>
      </c>
      <c r="T238" s="369" t="s">
        <v>578</v>
      </c>
      <c r="U238" s="339">
        <v>4787076</v>
      </c>
    </row>
    <row r="239" spans="1:21" x14ac:dyDescent="0.35">
      <c r="A2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2025.00238.02.01.03.05</v>
      </c>
      <c r="B239" s="372">
        <v>238</v>
      </c>
      <c r="C239" s="338" t="s">
        <v>130</v>
      </c>
      <c r="D239" s="338" t="s">
        <v>318</v>
      </c>
      <c r="E239" s="345" t="s">
        <v>194</v>
      </c>
      <c r="F239" s="338" t="s">
        <v>121</v>
      </c>
      <c r="G239" s="369" t="s">
        <v>162</v>
      </c>
      <c r="H239" s="338" t="s">
        <v>254</v>
      </c>
      <c r="I239" s="477">
        <v>45722</v>
      </c>
      <c r="J239" s="477">
        <v>45722</v>
      </c>
      <c r="K239" s="338" t="s">
        <v>124</v>
      </c>
      <c r="L239" s="473">
        <v>45716</v>
      </c>
      <c r="M239" s="339">
        <v>4787078</v>
      </c>
      <c r="N239" s="338" t="s">
        <v>319</v>
      </c>
      <c r="O239" s="473">
        <v>45723</v>
      </c>
      <c r="P239" s="342">
        <v>2025</v>
      </c>
      <c r="Q239" s="15">
        <v>1871</v>
      </c>
      <c r="R239" s="338">
        <v>4486078</v>
      </c>
      <c r="S239" s="339">
        <v>4787079</v>
      </c>
      <c r="T239" s="369" t="s">
        <v>579</v>
      </c>
      <c r="U239" s="339">
        <v>4787078</v>
      </c>
    </row>
    <row r="240" spans="1:21" x14ac:dyDescent="0.35">
      <c r="A2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2025.00239.02.01.02.04</v>
      </c>
      <c r="B240" s="372">
        <v>239</v>
      </c>
      <c r="C240" s="338" t="s">
        <v>130</v>
      </c>
      <c r="D240" s="338" t="s">
        <v>318</v>
      </c>
      <c r="E240" s="345" t="s">
        <v>194</v>
      </c>
      <c r="F240" s="338" t="s">
        <v>121</v>
      </c>
      <c r="G240" s="338" t="s">
        <v>169</v>
      </c>
      <c r="H240" s="338" t="s">
        <v>149</v>
      </c>
      <c r="I240" s="473">
        <v>45689</v>
      </c>
      <c r="J240" s="473">
        <v>45716</v>
      </c>
      <c r="K240" s="338" t="s">
        <v>124</v>
      </c>
      <c r="L240" s="473">
        <v>45686</v>
      </c>
      <c r="M240" s="338">
        <v>4706930</v>
      </c>
      <c r="N240" s="338" t="s">
        <v>319</v>
      </c>
      <c r="O240" s="473">
        <v>45694</v>
      </c>
      <c r="P240" s="342">
        <v>2025</v>
      </c>
      <c r="Q240" s="15">
        <v>1872</v>
      </c>
      <c r="R240" s="338">
        <v>4486078</v>
      </c>
      <c r="S240" s="338">
        <v>4706931</v>
      </c>
      <c r="T240" s="338" t="s">
        <v>580</v>
      </c>
      <c r="U240" s="338">
        <v>4706930</v>
      </c>
    </row>
    <row r="241" spans="1:21" x14ac:dyDescent="0.35">
      <c r="A2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2025.00240.02.01.03.04</v>
      </c>
      <c r="B241" s="372">
        <v>240</v>
      </c>
      <c r="C241" s="338" t="s">
        <v>130</v>
      </c>
      <c r="D241" s="338" t="s">
        <v>318</v>
      </c>
      <c r="E241" s="345" t="s">
        <v>194</v>
      </c>
      <c r="F241" s="338" t="s">
        <v>121</v>
      </c>
      <c r="G241" s="338" t="s">
        <v>162</v>
      </c>
      <c r="H241" s="338" t="s">
        <v>149</v>
      </c>
      <c r="I241" s="473">
        <v>45689</v>
      </c>
      <c r="J241" s="473">
        <v>45716</v>
      </c>
      <c r="K241" s="338" t="s">
        <v>124</v>
      </c>
      <c r="L241" s="473">
        <v>45686</v>
      </c>
      <c r="M241" s="338">
        <v>4706932</v>
      </c>
      <c r="N241" s="338" t="s">
        <v>319</v>
      </c>
      <c r="O241" s="473">
        <v>45694</v>
      </c>
      <c r="P241" s="342">
        <v>2025</v>
      </c>
      <c r="Q241" s="15">
        <v>1873</v>
      </c>
      <c r="R241" s="338">
        <v>4486078</v>
      </c>
      <c r="S241" s="338">
        <v>4706933</v>
      </c>
      <c r="T241" s="338" t="s">
        <v>581</v>
      </c>
      <c r="U241" s="338">
        <v>4706932</v>
      </c>
    </row>
    <row r="242" spans="1:21" x14ac:dyDescent="0.35">
      <c r="A2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2025.00241.02.01.02.05</v>
      </c>
      <c r="B242" s="372">
        <v>241</v>
      </c>
      <c r="C242" s="338" t="s">
        <v>130</v>
      </c>
      <c r="D242" s="338" t="s">
        <v>244</v>
      </c>
      <c r="E242" s="345" t="s">
        <v>245</v>
      </c>
      <c r="F242" s="338" t="s">
        <v>121</v>
      </c>
      <c r="G242" s="338" t="s">
        <v>169</v>
      </c>
      <c r="H242" s="338" t="s">
        <v>254</v>
      </c>
      <c r="I242" s="473">
        <v>45730</v>
      </c>
      <c r="J242" s="473">
        <v>45730</v>
      </c>
      <c r="K242" s="338" t="s">
        <v>124</v>
      </c>
      <c r="L242" s="473">
        <v>45729</v>
      </c>
      <c r="M242" s="338">
        <v>4832377</v>
      </c>
      <c r="N242" s="338" t="s">
        <v>326</v>
      </c>
      <c r="O242" s="473">
        <v>45740</v>
      </c>
      <c r="P242" s="342">
        <v>2025</v>
      </c>
      <c r="Q242" s="15">
        <v>1895</v>
      </c>
      <c r="R242" s="338">
        <v>4486078</v>
      </c>
      <c r="S242" s="339">
        <v>4832378</v>
      </c>
      <c r="T242" s="369" t="s">
        <v>582</v>
      </c>
      <c r="U242" s="338">
        <v>4832377</v>
      </c>
    </row>
    <row r="243" spans="1:21" x14ac:dyDescent="0.35">
      <c r="A2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2025.00242.02.01.03.05</v>
      </c>
      <c r="B243" s="372">
        <v>242</v>
      </c>
      <c r="C243" s="338" t="s">
        <v>130</v>
      </c>
      <c r="D243" s="338" t="s">
        <v>236</v>
      </c>
      <c r="E243" s="345" t="s">
        <v>237</v>
      </c>
      <c r="F243" s="338" t="s">
        <v>121</v>
      </c>
      <c r="G243" s="369" t="s">
        <v>162</v>
      </c>
      <c r="H243" s="338" t="s">
        <v>254</v>
      </c>
      <c r="I243" s="477">
        <v>45721</v>
      </c>
      <c r="J243" s="477">
        <v>45721</v>
      </c>
      <c r="K243" s="338" t="s">
        <v>124</v>
      </c>
      <c r="L243" s="473">
        <v>45720</v>
      </c>
      <c r="M243" s="338">
        <v>4822322</v>
      </c>
      <c r="N243" s="338" t="s">
        <v>320</v>
      </c>
      <c r="O243" s="473">
        <v>45735</v>
      </c>
      <c r="P243" s="342">
        <v>2025</v>
      </c>
      <c r="Q243" s="15">
        <v>1896</v>
      </c>
      <c r="R243" s="338">
        <v>4486078</v>
      </c>
      <c r="S243" s="338">
        <v>4822323</v>
      </c>
      <c r="T243" s="369" t="s">
        <v>583</v>
      </c>
      <c r="U243" s="338">
        <v>4822322</v>
      </c>
    </row>
    <row r="244" spans="1:21" x14ac:dyDescent="0.35">
      <c r="A2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2025.00243.02.01.03.05</v>
      </c>
      <c r="B244" s="372">
        <v>243</v>
      </c>
      <c r="C244" s="338" t="s">
        <v>130</v>
      </c>
      <c r="D244" s="338" t="s">
        <v>236</v>
      </c>
      <c r="E244" s="345" t="s">
        <v>237</v>
      </c>
      <c r="F244" s="338" t="s">
        <v>121</v>
      </c>
      <c r="G244" s="369" t="s">
        <v>162</v>
      </c>
      <c r="H244" s="338" t="s">
        <v>254</v>
      </c>
      <c r="I244" s="477">
        <v>45722</v>
      </c>
      <c r="J244" s="477">
        <v>45722</v>
      </c>
      <c r="K244" s="338" t="s">
        <v>124</v>
      </c>
      <c r="L244" s="473">
        <v>45720</v>
      </c>
      <c r="M244" s="338">
        <v>4822324</v>
      </c>
      <c r="N244" s="338" t="s">
        <v>320</v>
      </c>
      <c r="O244" s="473">
        <v>45735</v>
      </c>
      <c r="P244" s="342">
        <v>2025</v>
      </c>
      <c r="Q244" s="15">
        <v>1897</v>
      </c>
      <c r="R244" s="338">
        <v>4486078</v>
      </c>
      <c r="S244" s="338">
        <v>4822325</v>
      </c>
      <c r="T244" s="369" t="s">
        <v>584</v>
      </c>
      <c r="U244" s="338">
        <v>4822324</v>
      </c>
    </row>
    <row r="245" spans="1:21" x14ac:dyDescent="0.35">
      <c r="A2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2025.00244.02.01.03.05</v>
      </c>
      <c r="B245" s="372">
        <v>244</v>
      </c>
      <c r="C245" s="338" t="s">
        <v>130</v>
      </c>
      <c r="D245" s="338" t="s">
        <v>236</v>
      </c>
      <c r="E245" s="345" t="s">
        <v>237</v>
      </c>
      <c r="F245" s="338" t="s">
        <v>121</v>
      </c>
      <c r="G245" s="369" t="s">
        <v>162</v>
      </c>
      <c r="H245" s="338" t="s">
        <v>254</v>
      </c>
      <c r="I245" s="477">
        <v>45723</v>
      </c>
      <c r="J245" s="477">
        <v>45723</v>
      </c>
      <c r="K245" s="338" t="s">
        <v>124</v>
      </c>
      <c r="L245" s="473">
        <v>45722</v>
      </c>
      <c r="M245" s="338">
        <v>4822326</v>
      </c>
      <c r="N245" s="338" t="s">
        <v>320</v>
      </c>
      <c r="O245" s="473">
        <v>45735</v>
      </c>
      <c r="P245" s="342">
        <v>2025</v>
      </c>
      <c r="Q245" s="15">
        <v>1898</v>
      </c>
      <c r="R245" s="338">
        <v>4486078</v>
      </c>
      <c r="S245" s="338">
        <v>4822327</v>
      </c>
      <c r="T245" s="369" t="s">
        <v>585</v>
      </c>
      <c r="U245" s="338">
        <v>4822326</v>
      </c>
    </row>
    <row r="246" spans="1:21" x14ac:dyDescent="0.35">
      <c r="A2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2025.00245.02.01.03.05</v>
      </c>
      <c r="B246" s="372">
        <v>245</v>
      </c>
      <c r="C246" s="338" t="s">
        <v>130</v>
      </c>
      <c r="D246" s="338" t="s">
        <v>236</v>
      </c>
      <c r="E246" s="338" t="s">
        <v>237</v>
      </c>
      <c r="F246" s="338" t="s">
        <v>121</v>
      </c>
      <c r="G246" s="338" t="s">
        <v>162</v>
      </c>
      <c r="H246" s="338" t="s">
        <v>254</v>
      </c>
      <c r="I246" s="473">
        <v>45724</v>
      </c>
      <c r="J246" s="473">
        <v>45724</v>
      </c>
      <c r="K246" s="338" t="s">
        <v>124</v>
      </c>
      <c r="L246" s="473">
        <v>45723</v>
      </c>
      <c r="M246" s="338">
        <v>4822328</v>
      </c>
      <c r="N246" s="338" t="s">
        <v>320</v>
      </c>
      <c r="O246" s="473">
        <v>45735</v>
      </c>
      <c r="P246" s="342">
        <v>2025</v>
      </c>
      <c r="Q246" s="15">
        <v>1899</v>
      </c>
      <c r="R246" s="338">
        <v>4486078</v>
      </c>
      <c r="S246" s="338">
        <v>4822329</v>
      </c>
      <c r="T246" s="369" t="s">
        <v>586</v>
      </c>
      <c r="U246" s="338">
        <v>4822328</v>
      </c>
    </row>
    <row r="247" spans="1:21" x14ac:dyDescent="0.35">
      <c r="A2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2025.00246.02.01.03.05</v>
      </c>
      <c r="B247" s="372">
        <v>246</v>
      </c>
      <c r="C247" s="338" t="s">
        <v>130</v>
      </c>
      <c r="D247" s="338" t="s">
        <v>236</v>
      </c>
      <c r="E247" s="338" t="s">
        <v>237</v>
      </c>
      <c r="F247" s="338" t="s">
        <v>121</v>
      </c>
      <c r="G247" s="338" t="s">
        <v>162</v>
      </c>
      <c r="H247" s="338" t="s">
        <v>254</v>
      </c>
      <c r="I247" s="473">
        <v>45726</v>
      </c>
      <c r="J247" s="473">
        <v>45726</v>
      </c>
      <c r="K247" s="338" t="s">
        <v>124</v>
      </c>
      <c r="L247" s="473">
        <v>45723</v>
      </c>
      <c r="M247" s="338">
        <v>4822330</v>
      </c>
      <c r="N247" s="338" t="s">
        <v>320</v>
      </c>
      <c r="O247" s="473">
        <v>45735</v>
      </c>
      <c r="P247" s="342">
        <v>2025</v>
      </c>
      <c r="Q247" s="15">
        <v>1900</v>
      </c>
      <c r="R247" s="338">
        <v>4486078</v>
      </c>
      <c r="S247" s="338">
        <v>4822331</v>
      </c>
      <c r="T247" s="369" t="s">
        <v>587</v>
      </c>
      <c r="U247" s="338">
        <v>4822330</v>
      </c>
    </row>
    <row r="248" spans="1:21" x14ac:dyDescent="0.35">
      <c r="A2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2025.00247.02.01.03.05</v>
      </c>
      <c r="B248" s="372">
        <v>247</v>
      </c>
      <c r="C248" s="338" t="s">
        <v>130</v>
      </c>
      <c r="D248" s="338" t="s">
        <v>236</v>
      </c>
      <c r="E248" s="338" t="s">
        <v>237</v>
      </c>
      <c r="F248" s="338" t="s">
        <v>121</v>
      </c>
      <c r="G248" s="338" t="s">
        <v>162</v>
      </c>
      <c r="H248" s="338" t="s">
        <v>254</v>
      </c>
      <c r="I248" s="473">
        <v>45727</v>
      </c>
      <c r="J248" s="473">
        <v>45727</v>
      </c>
      <c r="K248" s="338" t="s">
        <v>124</v>
      </c>
      <c r="L248" s="473">
        <v>45726</v>
      </c>
      <c r="M248" s="338">
        <v>4822332</v>
      </c>
      <c r="N248" s="338" t="s">
        <v>320</v>
      </c>
      <c r="O248" s="473">
        <v>45735</v>
      </c>
      <c r="P248" s="342">
        <v>2025</v>
      </c>
      <c r="Q248" s="15">
        <v>1901</v>
      </c>
      <c r="R248" s="338">
        <v>4486078</v>
      </c>
      <c r="S248" s="338">
        <v>4822333</v>
      </c>
      <c r="T248" s="369" t="s">
        <v>588</v>
      </c>
      <c r="U248" s="338">
        <v>4822332</v>
      </c>
    </row>
    <row r="249" spans="1:21" x14ac:dyDescent="0.35">
      <c r="A2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2025.00248.02.01.03.05</v>
      </c>
      <c r="B249" s="372">
        <v>248</v>
      </c>
      <c r="C249" s="338" t="s">
        <v>130</v>
      </c>
      <c r="D249" s="338" t="s">
        <v>236</v>
      </c>
      <c r="E249" s="338" t="s">
        <v>237</v>
      </c>
      <c r="F249" s="338" t="s">
        <v>121</v>
      </c>
      <c r="G249" s="338" t="s">
        <v>162</v>
      </c>
      <c r="H249" s="338" t="s">
        <v>254</v>
      </c>
      <c r="I249" s="473">
        <v>45728</v>
      </c>
      <c r="J249" s="473">
        <v>45728</v>
      </c>
      <c r="K249" s="338" t="s">
        <v>124</v>
      </c>
      <c r="L249" s="473">
        <v>45728</v>
      </c>
      <c r="M249" s="338">
        <v>4822334</v>
      </c>
      <c r="N249" s="338" t="s">
        <v>320</v>
      </c>
      <c r="O249" s="473">
        <v>45735</v>
      </c>
      <c r="P249" s="342">
        <v>2025</v>
      </c>
      <c r="Q249" s="15">
        <v>1902</v>
      </c>
      <c r="R249" s="338">
        <v>4486078</v>
      </c>
      <c r="S249" s="338">
        <v>4822335</v>
      </c>
      <c r="T249" s="369" t="s">
        <v>589</v>
      </c>
      <c r="U249" s="338">
        <v>4822334</v>
      </c>
    </row>
    <row r="250" spans="1:21" x14ac:dyDescent="0.35">
      <c r="A2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2025.00249.02.01.03.05</v>
      </c>
      <c r="B250" s="372">
        <v>249</v>
      </c>
      <c r="C250" s="338" t="s">
        <v>130</v>
      </c>
      <c r="D250" s="338" t="s">
        <v>236</v>
      </c>
      <c r="E250" s="338" t="s">
        <v>237</v>
      </c>
      <c r="F250" s="338" t="s">
        <v>121</v>
      </c>
      <c r="G250" s="338" t="s">
        <v>162</v>
      </c>
      <c r="H250" s="338" t="s">
        <v>254</v>
      </c>
      <c r="I250" s="473">
        <v>45729</v>
      </c>
      <c r="J250" s="473">
        <v>45729</v>
      </c>
      <c r="K250" s="338" t="s">
        <v>124</v>
      </c>
      <c r="L250" s="473">
        <v>45728</v>
      </c>
      <c r="M250" s="338">
        <v>4822336</v>
      </c>
      <c r="N250" s="338" t="s">
        <v>320</v>
      </c>
      <c r="O250" s="473">
        <v>45735</v>
      </c>
      <c r="P250" s="342">
        <v>2025</v>
      </c>
      <c r="Q250" s="15">
        <v>1903</v>
      </c>
      <c r="R250" s="338">
        <v>4486078</v>
      </c>
      <c r="S250" s="338">
        <v>4822337</v>
      </c>
      <c r="T250" s="369" t="s">
        <v>590</v>
      </c>
      <c r="U250" s="338">
        <v>4822336</v>
      </c>
    </row>
    <row r="251" spans="1:21" x14ac:dyDescent="0.35">
      <c r="A2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2025.00250.02.01.02.05</v>
      </c>
      <c r="B251" s="372">
        <v>250</v>
      </c>
      <c r="C251" s="338" t="s">
        <v>130</v>
      </c>
      <c r="D251" s="338" t="s">
        <v>236</v>
      </c>
      <c r="E251" s="338" t="s">
        <v>237</v>
      </c>
      <c r="F251" s="338" t="s">
        <v>121</v>
      </c>
      <c r="G251" s="338" t="s">
        <v>169</v>
      </c>
      <c r="H251" s="338" t="s">
        <v>254</v>
      </c>
      <c r="I251" s="473">
        <v>45729</v>
      </c>
      <c r="J251" s="473">
        <v>45729</v>
      </c>
      <c r="K251" s="338" t="s">
        <v>124</v>
      </c>
      <c r="L251" s="473">
        <v>45728</v>
      </c>
      <c r="M251" s="338">
        <v>4822338</v>
      </c>
      <c r="N251" s="338" t="s">
        <v>320</v>
      </c>
      <c r="O251" s="473">
        <v>45735</v>
      </c>
      <c r="P251" s="342">
        <v>2025</v>
      </c>
      <c r="Q251" s="15">
        <v>1904</v>
      </c>
      <c r="R251" s="338">
        <v>4486078</v>
      </c>
      <c r="S251" s="338">
        <v>4822339</v>
      </c>
      <c r="T251" s="369" t="s">
        <v>591</v>
      </c>
      <c r="U251" s="338">
        <v>4822338</v>
      </c>
    </row>
    <row r="252" spans="1:21" x14ac:dyDescent="0.35">
      <c r="A2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2025.00251.02.01.03.05</v>
      </c>
      <c r="B252" s="372">
        <v>251</v>
      </c>
      <c r="C252" s="338" t="s">
        <v>130</v>
      </c>
      <c r="D252" s="338" t="s">
        <v>236</v>
      </c>
      <c r="E252" s="338" t="s">
        <v>237</v>
      </c>
      <c r="F252" s="338" t="s">
        <v>121</v>
      </c>
      <c r="G252" s="338" t="s">
        <v>162</v>
      </c>
      <c r="H252" s="338" t="s">
        <v>254</v>
      </c>
      <c r="I252" s="473">
        <v>45730</v>
      </c>
      <c r="J252" s="473">
        <v>45730</v>
      </c>
      <c r="K252" s="338" t="s">
        <v>124</v>
      </c>
      <c r="L252" s="473">
        <v>45728</v>
      </c>
      <c r="M252" s="338">
        <v>4822340</v>
      </c>
      <c r="N252" s="338" t="s">
        <v>320</v>
      </c>
      <c r="O252" s="473">
        <v>45735</v>
      </c>
      <c r="P252" s="342">
        <v>2025</v>
      </c>
      <c r="Q252" s="15">
        <v>1905</v>
      </c>
      <c r="R252" s="338">
        <v>4486078</v>
      </c>
      <c r="S252" s="338">
        <v>4822341</v>
      </c>
      <c r="T252" s="369" t="s">
        <v>592</v>
      </c>
      <c r="U252" s="338">
        <v>4822340</v>
      </c>
    </row>
    <row r="253" spans="1:21" x14ac:dyDescent="0.35">
      <c r="A2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2025.00252.02.01.02.05</v>
      </c>
      <c r="B253" s="372">
        <v>252</v>
      </c>
      <c r="C253" s="338" t="s">
        <v>130</v>
      </c>
      <c r="D253" s="338" t="s">
        <v>236</v>
      </c>
      <c r="E253" s="338" t="s">
        <v>237</v>
      </c>
      <c r="F253" s="338" t="s">
        <v>121</v>
      </c>
      <c r="G253" s="338" t="s">
        <v>169</v>
      </c>
      <c r="H253" s="338" t="s">
        <v>254</v>
      </c>
      <c r="I253" s="473">
        <v>45730</v>
      </c>
      <c r="J253" s="473">
        <v>45730</v>
      </c>
      <c r="K253" s="338" t="s">
        <v>124</v>
      </c>
      <c r="L253" s="473">
        <v>45729</v>
      </c>
      <c r="M253" s="338">
        <v>4822342</v>
      </c>
      <c r="N253" s="338" t="s">
        <v>320</v>
      </c>
      <c r="O253" s="473">
        <v>45735</v>
      </c>
      <c r="P253" s="342">
        <v>2025</v>
      </c>
      <c r="Q253" s="15">
        <v>1906</v>
      </c>
      <c r="R253" s="338">
        <v>4486078</v>
      </c>
      <c r="S253" s="338">
        <v>4822343</v>
      </c>
      <c r="T253" s="369" t="s">
        <v>593</v>
      </c>
      <c r="U253" s="338">
        <v>4822342</v>
      </c>
    </row>
    <row r="254" spans="1:21" x14ac:dyDescent="0.35">
      <c r="A2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2025.00253.02.01.03.05</v>
      </c>
      <c r="B254" s="372">
        <v>253</v>
      </c>
      <c r="C254" s="338" t="s">
        <v>130</v>
      </c>
      <c r="D254" s="338" t="s">
        <v>236</v>
      </c>
      <c r="E254" s="338" t="s">
        <v>237</v>
      </c>
      <c r="F254" s="338" t="s">
        <v>121</v>
      </c>
      <c r="G254" s="338" t="s">
        <v>162</v>
      </c>
      <c r="H254" s="338" t="s">
        <v>254</v>
      </c>
      <c r="I254" s="473">
        <v>45735</v>
      </c>
      <c r="J254" s="473">
        <v>45735</v>
      </c>
      <c r="K254" s="338" t="s">
        <v>124</v>
      </c>
      <c r="L254" s="473">
        <v>45734</v>
      </c>
      <c r="M254" s="338">
        <v>4822344</v>
      </c>
      <c r="N254" s="338" t="s">
        <v>320</v>
      </c>
      <c r="O254" s="473">
        <v>45735</v>
      </c>
      <c r="P254" s="342">
        <v>2025</v>
      </c>
      <c r="Q254" s="15">
        <v>1907</v>
      </c>
      <c r="R254" s="338">
        <v>4486078</v>
      </c>
      <c r="S254" s="338">
        <v>4822345</v>
      </c>
      <c r="T254" s="369" t="s">
        <v>594</v>
      </c>
      <c r="U254" s="338">
        <v>4822344</v>
      </c>
    </row>
    <row r="255" spans="1:21" x14ac:dyDescent="0.35">
      <c r="A2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2025.00254.02.01.02.05</v>
      </c>
      <c r="B255" s="372">
        <v>254</v>
      </c>
      <c r="C255" s="338" t="s">
        <v>130</v>
      </c>
      <c r="D255" s="338" t="s">
        <v>236</v>
      </c>
      <c r="E255" s="338" t="s">
        <v>237</v>
      </c>
      <c r="F255" s="338" t="s">
        <v>121</v>
      </c>
      <c r="G255" s="338" t="s">
        <v>169</v>
      </c>
      <c r="H255" s="338" t="s">
        <v>254</v>
      </c>
      <c r="I255" s="473">
        <v>45735</v>
      </c>
      <c r="J255" s="473">
        <v>45735</v>
      </c>
      <c r="K255" s="338" t="s">
        <v>124</v>
      </c>
      <c r="L255" s="473">
        <v>45734</v>
      </c>
      <c r="M255" s="338">
        <v>4822346</v>
      </c>
      <c r="N255" s="338" t="s">
        <v>320</v>
      </c>
      <c r="O255" s="473">
        <v>45735</v>
      </c>
      <c r="P255" s="342">
        <v>2025</v>
      </c>
      <c r="Q255" s="15">
        <v>1908</v>
      </c>
      <c r="R255" s="338">
        <v>4486078</v>
      </c>
      <c r="S255" s="338">
        <v>4822347</v>
      </c>
      <c r="T255" s="369" t="s">
        <v>595</v>
      </c>
      <c r="U255" s="338">
        <v>4822346</v>
      </c>
    </row>
    <row r="256" spans="1:21" x14ac:dyDescent="0.35">
      <c r="A2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2025.00255.02.01.03.05</v>
      </c>
      <c r="B256" s="372">
        <v>255</v>
      </c>
      <c r="C256" s="338" t="s">
        <v>130</v>
      </c>
      <c r="D256" s="338" t="s">
        <v>236</v>
      </c>
      <c r="E256" s="338" t="s">
        <v>237</v>
      </c>
      <c r="F256" s="338" t="s">
        <v>121</v>
      </c>
      <c r="G256" s="338" t="s">
        <v>162</v>
      </c>
      <c r="H256" s="338" t="s">
        <v>254</v>
      </c>
      <c r="I256" s="473">
        <v>45736</v>
      </c>
      <c r="J256" s="473">
        <v>45736</v>
      </c>
      <c r="K256" s="338" t="s">
        <v>124</v>
      </c>
      <c r="L256" s="473">
        <v>45734</v>
      </c>
      <c r="M256" s="338">
        <v>4822348</v>
      </c>
      <c r="N256" s="338" t="s">
        <v>320</v>
      </c>
      <c r="O256" s="473">
        <v>45735</v>
      </c>
      <c r="P256" s="342">
        <v>2025</v>
      </c>
      <c r="Q256" s="15">
        <v>1909</v>
      </c>
      <c r="R256" s="338">
        <v>4486078</v>
      </c>
      <c r="S256" s="338">
        <v>4822349</v>
      </c>
      <c r="T256" s="369" t="s">
        <v>596</v>
      </c>
      <c r="U256" s="338">
        <v>4822348</v>
      </c>
    </row>
    <row r="257" spans="1:21" x14ac:dyDescent="0.35">
      <c r="A2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2025.00256.02.01.03.05</v>
      </c>
      <c r="B257" s="372">
        <v>256</v>
      </c>
      <c r="C257" s="338" t="s">
        <v>130</v>
      </c>
      <c r="D257" s="338" t="s">
        <v>236</v>
      </c>
      <c r="E257" s="338" t="s">
        <v>237</v>
      </c>
      <c r="F257" s="338" t="s">
        <v>121</v>
      </c>
      <c r="G257" s="338" t="s">
        <v>162</v>
      </c>
      <c r="H257" s="338" t="s">
        <v>254</v>
      </c>
      <c r="I257" s="473">
        <v>45737</v>
      </c>
      <c r="J257" s="473">
        <v>45737</v>
      </c>
      <c r="K257" s="338" t="s">
        <v>124</v>
      </c>
      <c r="L257" s="473">
        <v>45734</v>
      </c>
      <c r="M257" s="338">
        <v>4822350</v>
      </c>
      <c r="N257" s="338" t="s">
        <v>320</v>
      </c>
      <c r="O257" s="473">
        <v>45735</v>
      </c>
      <c r="P257" s="342">
        <v>2025</v>
      </c>
      <c r="Q257" s="15">
        <v>1910</v>
      </c>
      <c r="R257" s="338">
        <v>4486078</v>
      </c>
      <c r="S257" s="338">
        <v>4822351</v>
      </c>
      <c r="T257" s="369" t="s">
        <v>597</v>
      </c>
      <c r="U257" s="338">
        <v>4822350</v>
      </c>
    </row>
    <row r="258" spans="1:21" x14ac:dyDescent="0.35">
      <c r="A2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2025.00257.02.01.02.05</v>
      </c>
      <c r="B258" s="372">
        <v>257</v>
      </c>
      <c r="C258" s="338" t="s">
        <v>130</v>
      </c>
      <c r="D258" s="338" t="s">
        <v>309</v>
      </c>
      <c r="E258" s="338" t="s">
        <v>301</v>
      </c>
      <c r="F258" s="338" t="s">
        <v>121</v>
      </c>
      <c r="G258" s="338" t="s">
        <v>169</v>
      </c>
      <c r="H258" s="338" t="s">
        <v>254</v>
      </c>
      <c r="I258" s="477">
        <v>45728</v>
      </c>
      <c r="J258" s="477">
        <v>45728</v>
      </c>
      <c r="K258" s="338" t="s">
        <v>124</v>
      </c>
      <c r="L258" s="473">
        <v>45728</v>
      </c>
      <c r="M258" s="338">
        <v>4832453</v>
      </c>
      <c r="N258" s="338" t="s">
        <v>598</v>
      </c>
      <c r="O258" s="473">
        <v>45740</v>
      </c>
      <c r="P258" s="342">
        <v>2025</v>
      </c>
      <c r="Q258" s="15">
        <v>1911</v>
      </c>
      <c r="R258" s="338">
        <v>4486078</v>
      </c>
      <c r="S258" s="339">
        <v>4832454</v>
      </c>
      <c r="T258" s="369" t="s">
        <v>599</v>
      </c>
      <c r="U258" s="338">
        <v>4832453</v>
      </c>
    </row>
    <row r="259" spans="1:21" x14ac:dyDescent="0.35">
      <c r="A2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2025.00258.02.01.02.05</v>
      </c>
      <c r="B259" s="372">
        <v>258</v>
      </c>
      <c r="C259" s="338" t="s">
        <v>130</v>
      </c>
      <c r="D259" s="338" t="s">
        <v>309</v>
      </c>
      <c r="E259" s="338" t="s">
        <v>301</v>
      </c>
      <c r="F259" s="338" t="s">
        <v>121</v>
      </c>
      <c r="G259" s="338" t="s">
        <v>169</v>
      </c>
      <c r="H259" s="338" t="s">
        <v>254</v>
      </c>
      <c r="I259" s="477">
        <v>45729</v>
      </c>
      <c r="J259" s="477">
        <v>45729</v>
      </c>
      <c r="K259" s="338" t="s">
        <v>124</v>
      </c>
      <c r="L259" s="473">
        <v>45728</v>
      </c>
      <c r="M259" s="338">
        <v>4832455</v>
      </c>
      <c r="N259" s="339" t="s">
        <v>324</v>
      </c>
      <c r="O259" s="473">
        <v>45740</v>
      </c>
      <c r="P259" s="342">
        <v>2025</v>
      </c>
      <c r="Q259" s="15">
        <v>1912</v>
      </c>
      <c r="R259" s="338">
        <v>4486078</v>
      </c>
      <c r="S259" s="338">
        <v>4832456</v>
      </c>
      <c r="T259" s="369" t="s">
        <v>600</v>
      </c>
      <c r="U259" s="338">
        <v>4832455</v>
      </c>
    </row>
    <row r="260" spans="1:21" x14ac:dyDescent="0.35">
      <c r="A2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2025.00259.02.01.02.05</v>
      </c>
      <c r="B260" s="372">
        <v>259</v>
      </c>
      <c r="C260" s="338" t="s">
        <v>130</v>
      </c>
      <c r="D260" s="338" t="s">
        <v>240</v>
      </c>
      <c r="E260" s="345" t="s">
        <v>241</v>
      </c>
      <c r="F260" s="338" t="s">
        <v>121</v>
      </c>
      <c r="G260" s="338" t="s">
        <v>169</v>
      </c>
      <c r="H260" s="338" t="s">
        <v>254</v>
      </c>
      <c r="I260" s="473">
        <v>45724</v>
      </c>
      <c r="J260" s="473">
        <v>45724</v>
      </c>
      <c r="K260" s="338" t="s">
        <v>124</v>
      </c>
      <c r="L260" s="473">
        <v>45723</v>
      </c>
      <c r="M260" s="338">
        <v>4828583</v>
      </c>
      <c r="N260" s="338" t="s">
        <v>325</v>
      </c>
      <c r="O260" s="473">
        <v>45737</v>
      </c>
      <c r="P260" s="342">
        <v>2025</v>
      </c>
      <c r="Q260" s="15">
        <v>1913</v>
      </c>
      <c r="R260" s="338">
        <v>4486078</v>
      </c>
      <c r="S260" s="338">
        <v>4828585</v>
      </c>
      <c r="T260" s="338" t="s">
        <v>601</v>
      </c>
      <c r="U260" s="338">
        <v>4828583</v>
      </c>
    </row>
    <row r="261" spans="1:21" x14ac:dyDescent="0.35">
      <c r="A2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2025.00260.02.01.02.05</v>
      </c>
      <c r="B261" s="372">
        <v>260</v>
      </c>
      <c r="C261" s="338" t="s">
        <v>130</v>
      </c>
      <c r="D261" s="338" t="s">
        <v>240</v>
      </c>
      <c r="E261" s="345" t="s">
        <v>241</v>
      </c>
      <c r="F261" s="338" t="s">
        <v>121</v>
      </c>
      <c r="G261" s="338" t="s">
        <v>169</v>
      </c>
      <c r="H261" s="338" t="s">
        <v>254</v>
      </c>
      <c r="I261" s="473">
        <v>45725</v>
      </c>
      <c r="J261" s="473">
        <v>45725</v>
      </c>
      <c r="K261" s="338" t="s">
        <v>124</v>
      </c>
      <c r="L261" s="473">
        <v>45723</v>
      </c>
      <c r="M261" s="338">
        <v>4828587</v>
      </c>
      <c r="N261" s="338" t="s">
        <v>325</v>
      </c>
      <c r="O261" s="473">
        <v>45737</v>
      </c>
      <c r="P261" s="342">
        <v>2025</v>
      </c>
      <c r="Q261" s="15">
        <v>1914</v>
      </c>
      <c r="R261" s="338">
        <v>4486078</v>
      </c>
      <c r="S261" s="338">
        <v>4828589</v>
      </c>
      <c r="T261" s="338" t="s">
        <v>602</v>
      </c>
      <c r="U261" s="338">
        <v>4828587</v>
      </c>
    </row>
    <row r="262" spans="1:21" x14ac:dyDescent="0.35">
      <c r="A2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2025.00261.02.01.02.05</v>
      </c>
      <c r="B262" s="372">
        <v>261</v>
      </c>
      <c r="C262" s="338" t="s">
        <v>130</v>
      </c>
      <c r="D262" s="338" t="s">
        <v>240</v>
      </c>
      <c r="E262" s="345" t="s">
        <v>241</v>
      </c>
      <c r="F262" s="338" t="s">
        <v>121</v>
      </c>
      <c r="G262" s="338" t="s">
        <v>169</v>
      </c>
      <c r="H262" s="338" t="s">
        <v>254</v>
      </c>
      <c r="I262" s="473">
        <v>45727</v>
      </c>
      <c r="J262" s="473">
        <v>45727</v>
      </c>
      <c r="K262" s="338" t="s">
        <v>124</v>
      </c>
      <c r="L262" s="473">
        <v>45726</v>
      </c>
      <c r="M262" s="338">
        <v>4828590</v>
      </c>
      <c r="N262" s="338" t="s">
        <v>325</v>
      </c>
      <c r="O262" s="473">
        <v>45737</v>
      </c>
      <c r="P262" s="342">
        <v>2025</v>
      </c>
      <c r="Q262" s="15">
        <v>1915</v>
      </c>
      <c r="R262" s="338">
        <v>4486078</v>
      </c>
      <c r="S262" s="338">
        <v>4828591</v>
      </c>
      <c r="T262" s="338" t="s">
        <v>603</v>
      </c>
      <c r="U262" s="338">
        <v>4828590</v>
      </c>
    </row>
    <row r="263" spans="1:21" x14ac:dyDescent="0.35">
      <c r="A2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2025.00262.02.04.99.99</v>
      </c>
      <c r="B263" s="372">
        <v>262</v>
      </c>
      <c r="C263" s="338" t="s">
        <v>130</v>
      </c>
      <c r="D263" s="338" t="s">
        <v>278</v>
      </c>
      <c r="E263" s="338" t="s">
        <v>279</v>
      </c>
      <c r="F263" s="338" t="s">
        <v>187</v>
      </c>
      <c r="G263" s="338" t="s">
        <v>187</v>
      </c>
      <c r="H263" s="338" t="s">
        <v>188</v>
      </c>
      <c r="I263" s="473">
        <v>45740</v>
      </c>
      <c r="J263" s="473">
        <v>47483</v>
      </c>
      <c r="K263" s="338" t="s">
        <v>124</v>
      </c>
      <c r="L263" s="473">
        <v>45740</v>
      </c>
      <c r="M263" s="338">
        <v>4837511</v>
      </c>
      <c r="N263" s="338" t="s">
        <v>604</v>
      </c>
      <c r="O263" s="473">
        <v>45741</v>
      </c>
      <c r="P263" s="342">
        <v>2025</v>
      </c>
      <c r="Q263" s="15">
        <v>1916</v>
      </c>
      <c r="R263" s="338">
        <v>4486078</v>
      </c>
      <c r="S263" s="338">
        <v>4837512</v>
      </c>
      <c r="T263" s="338" t="s">
        <v>188</v>
      </c>
      <c r="U263" s="338">
        <v>4837511</v>
      </c>
    </row>
    <row r="264" spans="1:21" x14ac:dyDescent="0.35">
      <c r="A2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2025.00263.02.01.03.04</v>
      </c>
      <c r="B264" s="372">
        <v>263</v>
      </c>
      <c r="C264" s="338" t="s">
        <v>130</v>
      </c>
      <c r="D264" s="338" t="s">
        <v>315</v>
      </c>
      <c r="E264" s="345" t="s">
        <v>316</v>
      </c>
      <c r="F264" s="338" t="s">
        <v>121</v>
      </c>
      <c r="G264" s="338" t="s">
        <v>162</v>
      </c>
      <c r="H264" s="338" t="s">
        <v>149</v>
      </c>
      <c r="I264" s="473">
        <v>45748</v>
      </c>
      <c r="J264" s="473">
        <v>45777</v>
      </c>
      <c r="K264" s="338" t="s">
        <v>124</v>
      </c>
      <c r="L264" s="473">
        <v>45743</v>
      </c>
      <c r="M264" s="338">
        <v>4885215</v>
      </c>
      <c r="N264" s="338" t="s">
        <v>323</v>
      </c>
      <c r="O264" s="473">
        <v>45757</v>
      </c>
      <c r="P264" s="342">
        <v>2025</v>
      </c>
      <c r="Q264" s="15">
        <v>1917</v>
      </c>
      <c r="R264" s="338">
        <v>4486078</v>
      </c>
      <c r="S264" s="338">
        <v>4885216</v>
      </c>
      <c r="T264" s="369" t="s">
        <v>605</v>
      </c>
      <c r="U264" s="338">
        <v>4885215</v>
      </c>
    </row>
    <row r="265" spans="1:21" x14ac:dyDescent="0.35">
      <c r="A2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2025.00264.02.01.02.04</v>
      </c>
      <c r="B265" s="372">
        <v>264</v>
      </c>
      <c r="C265" s="338" t="s">
        <v>130</v>
      </c>
      <c r="D265" s="338" t="s">
        <v>315</v>
      </c>
      <c r="E265" s="345" t="s">
        <v>316</v>
      </c>
      <c r="F265" s="338" t="s">
        <v>121</v>
      </c>
      <c r="G265" s="338" t="s">
        <v>169</v>
      </c>
      <c r="H265" s="338" t="s">
        <v>149</v>
      </c>
      <c r="I265" s="473">
        <v>45748</v>
      </c>
      <c r="J265" s="473">
        <v>45777</v>
      </c>
      <c r="K265" s="338" t="s">
        <v>124</v>
      </c>
      <c r="L265" s="473">
        <v>45743</v>
      </c>
      <c r="M265" s="338">
        <v>4885217</v>
      </c>
      <c r="N265" s="338" t="s">
        <v>323</v>
      </c>
      <c r="O265" s="473">
        <v>45757</v>
      </c>
      <c r="P265" s="342">
        <v>2025</v>
      </c>
      <c r="Q265" s="15">
        <v>1918</v>
      </c>
      <c r="R265" s="338">
        <v>4486078</v>
      </c>
      <c r="S265" s="338">
        <v>4885218</v>
      </c>
      <c r="T265" s="369" t="s">
        <v>606</v>
      </c>
      <c r="U265" s="338">
        <v>4885217</v>
      </c>
    </row>
    <row r="266" spans="1:21" x14ac:dyDescent="0.35">
      <c r="A2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2025.00265.02.01.02.07</v>
      </c>
      <c r="B266" s="372">
        <v>265</v>
      </c>
      <c r="C266" s="338" t="s">
        <v>130</v>
      </c>
      <c r="D266" s="338" t="s">
        <v>315</v>
      </c>
      <c r="E266" s="345" t="s">
        <v>316</v>
      </c>
      <c r="F266" s="338" t="s">
        <v>121</v>
      </c>
      <c r="G266" s="338" t="s">
        <v>169</v>
      </c>
      <c r="H266" s="338" t="s">
        <v>266</v>
      </c>
      <c r="I266" s="473">
        <v>45748</v>
      </c>
      <c r="J266" s="473">
        <v>46022</v>
      </c>
      <c r="K266" s="338" t="s">
        <v>124</v>
      </c>
      <c r="L266" s="473">
        <v>45748</v>
      </c>
      <c r="M266" s="338">
        <v>4885213</v>
      </c>
      <c r="N266" s="338" t="s">
        <v>323</v>
      </c>
      <c r="O266" s="473">
        <v>45757</v>
      </c>
      <c r="P266" s="342">
        <v>2025</v>
      </c>
      <c r="Q266" s="15">
        <v>1919</v>
      </c>
      <c r="R266" s="338">
        <v>4486078</v>
      </c>
      <c r="S266" s="338">
        <v>4885214</v>
      </c>
      <c r="T266" s="407" t="s">
        <v>607</v>
      </c>
      <c r="U266" s="338">
        <v>4885213</v>
      </c>
    </row>
    <row r="267" spans="1:21" x14ac:dyDescent="0.35">
      <c r="A2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2025.00266.02.01.02.05</v>
      </c>
      <c r="B267" s="372">
        <v>266</v>
      </c>
      <c r="C267" s="338" t="s">
        <v>130</v>
      </c>
      <c r="D267" s="338" t="s">
        <v>315</v>
      </c>
      <c r="E267" s="345" t="s">
        <v>316</v>
      </c>
      <c r="F267" s="338" t="s">
        <v>121</v>
      </c>
      <c r="G267" s="338" t="s">
        <v>169</v>
      </c>
      <c r="H267" s="338" t="s">
        <v>254</v>
      </c>
      <c r="I267" s="473">
        <v>45745</v>
      </c>
      <c r="J267" s="473">
        <v>45745</v>
      </c>
      <c r="K267" s="338" t="s">
        <v>124</v>
      </c>
      <c r="L267" s="473">
        <v>45744</v>
      </c>
      <c r="M267" s="338">
        <v>4885203</v>
      </c>
      <c r="N267" s="338" t="s">
        <v>323</v>
      </c>
      <c r="O267" s="473">
        <v>45757</v>
      </c>
      <c r="P267" s="342">
        <v>2025</v>
      </c>
      <c r="Q267" s="15">
        <v>1920</v>
      </c>
      <c r="R267" s="338">
        <v>4486078</v>
      </c>
      <c r="S267" s="338">
        <v>4885204</v>
      </c>
      <c r="T267" s="369" t="s">
        <v>608</v>
      </c>
      <c r="U267" s="338">
        <v>4885203</v>
      </c>
    </row>
    <row r="268" spans="1:21" x14ac:dyDescent="0.35">
      <c r="A2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2025.00267.02.01.03.05</v>
      </c>
      <c r="B268" s="372">
        <v>267</v>
      </c>
      <c r="C268" s="338" t="s">
        <v>130</v>
      </c>
      <c r="D268" s="338" t="s">
        <v>315</v>
      </c>
      <c r="E268" s="345" t="s">
        <v>316</v>
      </c>
      <c r="F268" s="338" t="s">
        <v>121</v>
      </c>
      <c r="G268" s="338" t="s">
        <v>162</v>
      </c>
      <c r="H268" s="338" t="s">
        <v>254</v>
      </c>
      <c r="I268" s="473">
        <v>45746</v>
      </c>
      <c r="J268" s="473">
        <v>45746</v>
      </c>
      <c r="K268" s="338" t="s">
        <v>124</v>
      </c>
      <c r="L268" s="473">
        <v>45747</v>
      </c>
      <c r="M268" s="338">
        <v>4885205</v>
      </c>
      <c r="N268" s="338" t="s">
        <v>323</v>
      </c>
      <c r="O268" s="473">
        <v>45757</v>
      </c>
      <c r="P268" s="342">
        <v>2025</v>
      </c>
      <c r="Q268" s="15">
        <v>1921</v>
      </c>
      <c r="R268" s="338">
        <v>4486078</v>
      </c>
      <c r="S268" s="338">
        <v>4885206</v>
      </c>
      <c r="T268" s="369" t="s">
        <v>609</v>
      </c>
      <c r="U268" s="338">
        <v>4885205</v>
      </c>
    </row>
    <row r="269" spans="1:21" x14ac:dyDescent="0.35">
      <c r="A2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2025.00268.02.01.02.05</v>
      </c>
      <c r="B269" s="372">
        <v>268</v>
      </c>
      <c r="C269" s="338" t="s">
        <v>130</v>
      </c>
      <c r="D269" s="338" t="s">
        <v>315</v>
      </c>
      <c r="E269" s="345" t="s">
        <v>316</v>
      </c>
      <c r="F269" s="338" t="s">
        <v>121</v>
      </c>
      <c r="G269" s="369" t="s">
        <v>169</v>
      </c>
      <c r="H269" s="338" t="s">
        <v>254</v>
      </c>
      <c r="I269" s="473">
        <v>45746</v>
      </c>
      <c r="J269" s="473">
        <v>45746</v>
      </c>
      <c r="K269" s="338" t="s">
        <v>124</v>
      </c>
      <c r="L269" s="473">
        <v>45747</v>
      </c>
      <c r="M269" s="338">
        <v>4885207</v>
      </c>
      <c r="N269" s="338" t="s">
        <v>323</v>
      </c>
      <c r="O269" s="473">
        <v>45757</v>
      </c>
      <c r="P269" s="342">
        <v>2025</v>
      </c>
      <c r="Q269" s="15">
        <v>1922</v>
      </c>
      <c r="R269" s="338">
        <v>4486078</v>
      </c>
      <c r="S269" s="338">
        <v>4885208</v>
      </c>
      <c r="T269" s="369" t="s">
        <v>610</v>
      </c>
      <c r="U269" s="338">
        <v>4885207</v>
      </c>
    </row>
    <row r="270" spans="1:21" x14ac:dyDescent="0.35">
      <c r="A2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2025.00269.02.01.03.05</v>
      </c>
      <c r="B270" s="372">
        <v>269</v>
      </c>
      <c r="C270" s="338" t="s">
        <v>130</v>
      </c>
      <c r="D270" s="338" t="s">
        <v>315</v>
      </c>
      <c r="E270" s="345" t="s">
        <v>316</v>
      </c>
      <c r="F270" s="338" t="s">
        <v>121</v>
      </c>
      <c r="G270" s="369" t="s">
        <v>162</v>
      </c>
      <c r="H270" s="338" t="s">
        <v>254</v>
      </c>
      <c r="I270" s="473">
        <v>45747</v>
      </c>
      <c r="J270" s="473">
        <v>45747</v>
      </c>
      <c r="K270" s="338" t="s">
        <v>124</v>
      </c>
      <c r="L270" s="473">
        <v>45747</v>
      </c>
      <c r="M270" s="338">
        <v>4885209</v>
      </c>
      <c r="N270" s="338" t="s">
        <v>323</v>
      </c>
      <c r="O270" s="473">
        <v>45757</v>
      </c>
      <c r="P270" s="342">
        <v>2025</v>
      </c>
      <c r="Q270" s="15">
        <v>1923</v>
      </c>
      <c r="R270" s="338">
        <v>4486078</v>
      </c>
      <c r="S270" s="338">
        <v>4885210</v>
      </c>
      <c r="T270" s="369" t="s">
        <v>611</v>
      </c>
      <c r="U270" s="338">
        <v>4885209</v>
      </c>
    </row>
    <row r="271" spans="1:21" x14ac:dyDescent="0.35">
      <c r="A2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2025.00270.02.01.02.05</v>
      </c>
      <c r="B271" s="372">
        <v>270</v>
      </c>
      <c r="C271" s="338" t="s">
        <v>130</v>
      </c>
      <c r="D271" s="338" t="s">
        <v>315</v>
      </c>
      <c r="E271" s="345" t="s">
        <v>316</v>
      </c>
      <c r="F271" s="338" t="s">
        <v>121</v>
      </c>
      <c r="G271" s="338" t="s">
        <v>169</v>
      </c>
      <c r="H271" s="338" t="s">
        <v>254</v>
      </c>
      <c r="I271" s="473">
        <v>45747</v>
      </c>
      <c r="J271" s="473">
        <v>45747</v>
      </c>
      <c r="K271" s="338" t="s">
        <v>124</v>
      </c>
      <c r="L271" s="473">
        <v>45747</v>
      </c>
      <c r="M271" s="338">
        <v>4885211</v>
      </c>
      <c r="N271" s="338" t="s">
        <v>323</v>
      </c>
      <c r="O271" s="473">
        <v>45757</v>
      </c>
      <c r="P271" s="342">
        <v>2025</v>
      </c>
      <c r="Q271" s="15">
        <v>1924</v>
      </c>
      <c r="R271" s="338">
        <v>4486078</v>
      </c>
      <c r="S271" s="338">
        <v>4885212</v>
      </c>
      <c r="T271" s="369" t="s">
        <v>612</v>
      </c>
      <c r="U271" s="338">
        <v>4885211</v>
      </c>
    </row>
    <row r="272" spans="1:21" x14ac:dyDescent="0.35">
      <c r="A2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2025.00271.02.01.02.05</v>
      </c>
      <c r="B272" s="372">
        <v>271</v>
      </c>
      <c r="C272" s="338" t="s">
        <v>130</v>
      </c>
      <c r="D272" s="338" t="s">
        <v>315</v>
      </c>
      <c r="E272" s="345" t="s">
        <v>316</v>
      </c>
      <c r="F272" s="338" t="s">
        <v>121</v>
      </c>
      <c r="G272" s="338" t="s">
        <v>169</v>
      </c>
      <c r="H272" s="338" t="s">
        <v>254</v>
      </c>
      <c r="I272" s="473">
        <v>45748</v>
      </c>
      <c r="J272" s="473">
        <v>45748</v>
      </c>
      <c r="K272" s="338" t="s">
        <v>124</v>
      </c>
      <c r="L272" s="473">
        <v>45748</v>
      </c>
      <c r="M272" s="338">
        <v>4885219</v>
      </c>
      <c r="N272" s="338" t="s">
        <v>323</v>
      </c>
      <c r="O272" s="473">
        <v>45757</v>
      </c>
      <c r="P272" s="342">
        <v>2025</v>
      </c>
      <c r="Q272" s="15">
        <v>1925</v>
      </c>
      <c r="R272" s="338">
        <v>4486078</v>
      </c>
      <c r="S272" s="338">
        <v>4885220</v>
      </c>
      <c r="T272" s="369" t="s">
        <v>613</v>
      </c>
      <c r="U272" s="338">
        <v>4885219</v>
      </c>
    </row>
    <row r="273" spans="1:21" x14ac:dyDescent="0.35">
      <c r="A2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2025.00272.02.01.03.05</v>
      </c>
      <c r="B273" s="372">
        <v>272</v>
      </c>
      <c r="C273" s="338" t="s">
        <v>130</v>
      </c>
      <c r="D273" s="338" t="s">
        <v>315</v>
      </c>
      <c r="E273" s="345" t="s">
        <v>316</v>
      </c>
      <c r="F273" s="338" t="s">
        <v>121</v>
      </c>
      <c r="G273" s="338" t="s">
        <v>162</v>
      </c>
      <c r="H273" s="338" t="s">
        <v>254</v>
      </c>
      <c r="I273" s="473">
        <v>45748</v>
      </c>
      <c r="J273" s="473">
        <v>45748</v>
      </c>
      <c r="K273" s="338" t="s">
        <v>124</v>
      </c>
      <c r="L273" s="473">
        <v>45748</v>
      </c>
      <c r="M273" s="338">
        <v>4885223</v>
      </c>
      <c r="N273" s="338" t="s">
        <v>323</v>
      </c>
      <c r="O273" s="473">
        <v>45757</v>
      </c>
      <c r="P273" s="342">
        <v>2025</v>
      </c>
      <c r="Q273" s="15">
        <v>1926</v>
      </c>
      <c r="R273" s="338">
        <v>4486078</v>
      </c>
      <c r="S273" s="338">
        <v>4885224</v>
      </c>
      <c r="T273" s="369" t="s">
        <v>614</v>
      </c>
      <c r="U273" s="338">
        <v>4885223</v>
      </c>
    </row>
    <row r="274" spans="1:21" x14ac:dyDescent="0.35">
      <c r="A2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2025.00273.02.01.02.05</v>
      </c>
      <c r="B274" s="372">
        <v>273</v>
      </c>
      <c r="C274" s="338" t="s">
        <v>130</v>
      </c>
      <c r="D274" s="338" t="s">
        <v>315</v>
      </c>
      <c r="E274" s="345" t="s">
        <v>316</v>
      </c>
      <c r="F274" s="338" t="s">
        <v>121</v>
      </c>
      <c r="G274" s="338" t="s">
        <v>169</v>
      </c>
      <c r="H274" s="338" t="s">
        <v>254</v>
      </c>
      <c r="I274" s="473">
        <v>45749</v>
      </c>
      <c r="J274" s="473">
        <v>45749</v>
      </c>
      <c r="K274" s="338" t="s">
        <v>124</v>
      </c>
      <c r="L274" s="473">
        <v>45748</v>
      </c>
      <c r="M274" s="338">
        <v>4885221</v>
      </c>
      <c r="N274" s="338" t="s">
        <v>323</v>
      </c>
      <c r="O274" s="473">
        <v>45757</v>
      </c>
      <c r="P274" s="342">
        <v>2025</v>
      </c>
      <c r="Q274" s="15">
        <v>1927</v>
      </c>
      <c r="R274" s="338">
        <v>4486078</v>
      </c>
      <c r="S274" s="338">
        <v>4885222</v>
      </c>
      <c r="T274" s="369" t="s">
        <v>615</v>
      </c>
      <c r="U274" s="338">
        <v>4885221</v>
      </c>
    </row>
    <row r="275" spans="1:21" x14ac:dyDescent="0.35">
      <c r="A2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2025.00274.02.01.03.05</v>
      </c>
      <c r="B275" s="372">
        <v>274</v>
      </c>
      <c r="C275" s="338" t="s">
        <v>130</v>
      </c>
      <c r="D275" s="338" t="s">
        <v>315</v>
      </c>
      <c r="E275" s="345" t="s">
        <v>316</v>
      </c>
      <c r="F275" s="338" t="s">
        <v>121</v>
      </c>
      <c r="G275" s="338" t="s">
        <v>162</v>
      </c>
      <c r="H275" s="338" t="s">
        <v>254</v>
      </c>
      <c r="I275" s="473">
        <v>45749</v>
      </c>
      <c r="J275" s="473">
        <v>45749</v>
      </c>
      <c r="K275" s="338" t="s">
        <v>124</v>
      </c>
      <c r="L275" s="473">
        <v>45748</v>
      </c>
      <c r="M275" s="338">
        <v>4885225</v>
      </c>
      <c r="N275" s="338" t="s">
        <v>323</v>
      </c>
      <c r="O275" s="473">
        <v>45757</v>
      </c>
      <c r="P275" s="342">
        <v>2025</v>
      </c>
      <c r="Q275" s="15">
        <v>1928</v>
      </c>
      <c r="R275" s="338">
        <v>4486078</v>
      </c>
      <c r="S275" s="338">
        <v>4885226</v>
      </c>
      <c r="T275" s="369" t="s">
        <v>616</v>
      </c>
      <c r="U275" s="338">
        <v>4885225</v>
      </c>
    </row>
    <row r="276" spans="1:21" x14ac:dyDescent="0.35">
      <c r="A2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2025.00275.03.04.99.99</v>
      </c>
      <c r="B276" s="372">
        <v>275</v>
      </c>
      <c r="C276" s="338" t="s">
        <v>132</v>
      </c>
      <c r="D276" s="338" t="s">
        <v>617</v>
      </c>
      <c r="E276" s="345" t="s">
        <v>618</v>
      </c>
      <c r="F276" s="338" t="s">
        <v>187</v>
      </c>
      <c r="G276" s="338" t="s">
        <v>187</v>
      </c>
      <c r="H276" s="338" t="s">
        <v>188</v>
      </c>
      <c r="I276" s="473">
        <v>45672</v>
      </c>
      <c r="J276" s="473">
        <v>47483</v>
      </c>
      <c r="K276" s="338" t="s">
        <v>124</v>
      </c>
      <c r="L276" s="473">
        <v>45672</v>
      </c>
      <c r="M276" s="338">
        <v>4722223</v>
      </c>
      <c r="N276" s="338" t="s">
        <v>619</v>
      </c>
      <c r="O276" s="473">
        <v>45700</v>
      </c>
      <c r="P276" s="342">
        <v>2025</v>
      </c>
      <c r="Q276" s="15">
        <v>1929</v>
      </c>
      <c r="R276" s="338">
        <v>4480700</v>
      </c>
      <c r="S276" s="338">
        <v>4894457</v>
      </c>
      <c r="T276" s="338" t="s">
        <v>188</v>
      </c>
      <c r="U276" s="338">
        <v>4722223</v>
      </c>
    </row>
    <row r="277" spans="1:21" x14ac:dyDescent="0.35">
      <c r="A2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2025.00276.03.01.03.07</v>
      </c>
      <c r="B277" s="372">
        <v>276</v>
      </c>
      <c r="C277" s="338" t="s">
        <v>132</v>
      </c>
      <c r="D277" s="338" t="s">
        <v>617</v>
      </c>
      <c r="E277" s="345" t="s">
        <v>618</v>
      </c>
      <c r="F277" s="338" t="s">
        <v>121</v>
      </c>
      <c r="G277" s="338" t="s">
        <v>162</v>
      </c>
      <c r="H277" s="338" t="s">
        <v>266</v>
      </c>
      <c r="I277" s="473">
        <v>45689</v>
      </c>
      <c r="J277" s="473">
        <v>46022</v>
      </c>
      <c r="K277" s="338" t="s">
        <v>124</v>
      </c>
      <c r="L277" s="473">
        <v>45686</v>
      </c>
      <c r="M277" s="338">
        <v>4722224</v>
      </c>
      <c r="N277" s="338" t="s">
        <v>619</v>
      </c>
      <c r="O277" s="473">
        <v>45700</v>
      </c>
      <c r="P277" s="342">
        <v>2025</v>
      </c>
      <c r="Q277" s="15">
        <v>1930</v>
      </c>
      <c r="R277" s="338">
        <v>4480700</v>
      </c>
      <c r="S277" s="338">
        <v>4894458</v>
      </c>
      <c r="T277" s="338" t="s">
        <v>620</v>
      </c>
      <c r="U277" s="338">
        <v>4722224</v>
      </c>
    </row>
    <row r="278" spans="1:21" x14ac:dyDescent="0.35">
      <c r="A2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2025.00277.03.01.03.05</v>
      </c>
      <c r="B278" s="372">
        <v>277</v>
      </c>
      <c r="C278" s="338" t="s">
        <v>132</v>
      </c>
      <c r="D278" s="338" t="s">
        <v>236</v>
      </c>
      <c r="E278" s="345" t="s">
        <v>237</v>
      </c>
      <c r="F278" s="338" t="s">
        <v>121</v>
      </c>
      <c r="G278" s="338" t="s">
        <v>162</v>
      </c>
      <c r="H278" s="338" t="s">
        <v>254</v>
      </c>
      <c r="I278" s="473">
        <v>45671</v>
      </c>
      <c r="J278" s="473">
        <v>45671</v>
      </c>
      <c r="K278" s="338" t="s">
        <v>124</v>
      </c>
      <c r="L278" s="473">
        <v>45671</v>
      </c>
      <c r="M278" s="338">
        <v>4673974</v>
      </c>
      <c r="N278" s="338" t="s">
        <v>6</v>
      </c>
      <c r="O278" s="473">
        <v>45684</v>
      </c>
      <c r="P278" s="342">
        <v>2025</v>
      </c>
      <c r="Q278" s="15">
        <v>1931</v>
      </c>
      <c r="R278" s="338">
        <v>4480700</v>
      </c>
      <c r="S278" s="338">
        <v>4894277</v>
      </c>
      <c r="T278" s="338" t="s">
        <v>621</v>
      </c>
      <c r="U278" s="338">
        <v>4673974</v>
      </c>
    </row>
    <row r="279" spans="1:21" x14ac:dyDescent="0.35">
      <c r="A2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2025.00278.03.01.03.05</v>
      </c>
      <c r="B279" s="372">
        <v>278</v>
      </c>
      <c r="C279" s="338" t="s">
        <v>132</v>
      </c>
      <c r="D279" s="338" t="s">
        <v>236</v>
      </c>
      <c r="E279" s="345" t="s">
        <v>237</v>
      </c>
      <c r="F279" s="338" t="s">
        <v>121</v>
      </c>
      <c r="G279" s="338" t="s">
        <v>162</v>
      </c>
      <c r="H279" s="338" t="s">
        <v>254</v>
      </c>
      <c r="I279" s="473">
        <v>45672</v>
      </c>
      <c r="J279" s="473">
        <v>45672</v>
      </c>
      <c r="K279" s="338" t="s">
        <v>124</v>
      </c>
      <c r="L279" s="473">
        <v>45671</v>
      </c>
      <c r="M279" s="338">
        <v>4673975</v>
      </c>
      <c r="N279" s="338" t="s">
        <v>6</v>
      </c>
      <c r="O279" s="473">
        <v>45684</v>
      </c>
      <c r="P279" s="342">
        <v>2025</v>
      </c>
      <c r="Q279" s="15">
        <v>1932</v>
      </c>
      <c r="R279" s="338">
        <v>4480700</v>
      </c>
      <c r="S279" s="338">
        <v>4894278</v>
      </c>
      <c r="T279" s="338" t="s">
        <v>622</v>
      </c>
      <c r="U279" s="338">
        <v>4673975</v>
      </c>
    </row>
    <row r="280" spans="1:21" x14ac:dyDescent="0.35">
      <c r="A2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2025.00279.03.01.03.05</v>
      </c>
      <c r="B280" s="372">
        <v>279</v>
      </c>
      <c r="C280" s="338" t="s">
        <v>132</v>
      </c>
      <c r="D280" s="338" t="s">
        <v>236</v>
      </c>
      <c r="E280" s="345" t="s">
        <v>237</v>
      </c>
      <c r="F280" s="338" t="s">
        <v>121</v>
      </c>
      <c r="G280" s="338" t="s">
        <v>162</v>
      </c>
      <c r="H280" s="338" t="s">
        <v>254</v>
      </c>
      <c r="I280" s="473">
        <v>45673</v>
      </c>
      <c r="J280" s="473">
        <v>45673</v>
      </c>
      <c r="K280" s="338" t="s">
        <v>124</v>
      </c>
      <c r="L280" s="473">
        <v>45671</v>
      </c>
      <c r="M280" s="338">
        <v>4673976</v>
      </c>
      <c r="N280" s="338" t="s">
        <v>6</v>
      </c>
      <c r="O280" s="473">
        <v>45684</v>
      </c>
      <c r="P280" s="342">
        <v>2025</v>
      </c>
      <c r="Q280" s="15">
        <v>1933</v>
      </c>
      <c r="R280" s="338">
        <v>4480700</v>
      </c>
      <c r="S280" s="338">
        <v>4894279</v>
      </c>
      <c r="T280" s="338" t="s">
        <v>623</v>
      </c>
      <c r="U280" s="338">
        <v>4673976</v>
      </c>
    </row>
    <row r="281" spans="1:21" x14ac:dyDescent="0.35">
      <c r="A2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2025.00280.03.01.03.05</v>
      </c>
      <c r="B281" s="372">
        <v>280</v>
      </c>
      <c r="C281" s="338" t="s">
        <v>132</v>
      </c>
      <c r="D281" s="338" t="s">
        <v>236</v>
      </c>
      <c r="E281" s="345" t="s">
        <v>237</v>
      </c>
      <c r="F281" s="338" t="s">
        <v>121</v>
      </c>
      <c r="G281" s="338" t="s">
        <v>162</v>
      </c>
      <c r="H281" s="338" t="s">
        <v>254</v>
      </c>
      <c r="I281" s="473">
        <v>45674</v>
      </c>
      <c r="J281" s="473">
        <v>45674</v>
      </c>
      <c r="K281" s="338" t="s">
        <v>124</v>
      </c>
      <c r="L281" s="473">
        <v>45675</v>
      </c>
      <c r="M281" s="338">
        <v>4712643</v>
      </c>
      <c r="N281" s="338" t="s">
        <v>6</v>
      </c>
      <c r="O281" s="473">
        <v>45698</v>
      </c>
      <c r="P281" s="342">
        <v>2025</v>
      </c>
      <c r="Q281" s="15">
        <v>1934</v>
      </c>
      <c r="R281" s="338">
        <v>4480700</v>
      </c>
      <c r="S281" s="338">
        <v>4894280</v>
      </c>
      <c r="T281" s="338" t="s">
        <v>624</v>
      </c>
      <c r="U281" s="338">
        <v>4712643</v>
      </c>
    </row>
    <row r="282" spans="1:21" x14ac:dyDescent="0.35">
      <c r="A2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2025.00281.03.01.03.05</v>
      </c>
      <c r="B282" s="372">
        <v>281</v>
      </c>
      <c r="C282" s="338" t="s">
        <v>132</v>
      </c>
      <c r="D282" s="338" t="s">
        <v>236</v>
      </c>
      <c r="E282" s="345" t="s">
        <v>237</v>
      </c>
      <c r="F282" s="338" t="s">
        <v>121</v>
      </c>
      <c r="G282" s="338" t="s">
        <v>162</v>
      </c>
      <c r="H282" s="338" t="s">
        <v>254</v>
      </c>
      <c r="I282" s="473">
        <v>45675</v>
      </c>
      <c r="J282" s="473">
        <v>45675</v>
      </c>
      <c r="K282" s="338" t="s">
        <v>124</v>
      </c>
      <c r="L282" s="473">
        <v>45677</v>
      </c>
      <c r="M282" s="338">
        <v>4712644</v>
      </c>
      <c r="N282" s="338" t="s">
        <v>6</v>
      </c>
      <c r="O282" s="473">
        <v>45698</v>
      </c>
      <c r="P282" s="342">
        <v>2025</v>
      </c>
      <c r="Q282" s="15">
        <v>1935</v>
      </c>
      <c r="R282" s="338">
        <v>4480700</v>
      </c>
      <c r="S282" s="338">
        <v>4894281</v>
      </c>
      <c r="T282" s="338" t="s">
        <v>625</v>
      </c>
      <c r="U282" s="338">
        <v>4712644</v>
      </c>
    </row>
    <row r="283" spans="1:21" x14ac:dyDescent="0.35">
      <c r="A2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2025.00282.03.01.03.05</v>
      </c>
      <c r="B283" s="372">
        <v>282</v>
      </c>
      <c r="C283" s="338" t="s">
        <v>132</v>
      </c>
      <c r="D283" s="338" t="s">
        <v>236</v>
      </c>
      <c r="E283" s="345" t="s">
        <v>237</v>
      </c>
      <c r="F283" s="338" t="s">
        <v>121</v>
      </c>
      <c r="G283" s="338" t="s">
        <v>162</v>
      </c>
      <c r="H283" s="338" t="s">
        <v>254</v>
      </c>
      <c r="I283" s="473">
        <v>45676</v>
      </c>
      <c r="J283" s="473">
        <v>45676</v>
      </c>
      <c r="K283" s="338" t="s">
        <v>124</v>
      </c>
      <c r="L283" s="473">
        <v>45675</v>
      </c>
      <c r="M283" s="338">
        <v>4712645</v>
      </c>
      <c r="N283" s="338" t="s">
        <v>6</v>
      </c>
      <c r="O283" s="473">
        <v>45698</v>
      </c>
      <c r="P283" s="342">
        <v>2025</v>
      </c>
      <c r="Q283" s="15">
        <v>1936</v>
      </c>
      <c r="R283" s="338">
        <v>4480700</v>
      </c>
      <c r="S283" s="338">
        <v>4894282</v>
      </c>
      <c r="T283" s="338" t="s">
        <v>626</v>
      </c>
      <c r="U283" s="338">
        <v>4712645</v>
      </c>
    </row>
    <row r="284" spans="1:21" x14ac:dyDescent="0.35">
      <c r="A2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2025.00283.03.01.03.05</v>
      </c>
      <c r="B284" s="372">
        <v>283</v>
      </c>
      <c r="C284" s="338" t="s">
        <v>132</v>
      </c>
      <c r="D284" s="338" t="s">
        <v>236</v>
      </c>
      <c r="E284" s="345" t="s">
        <v>237</v>
      </c>
      <c r="F284" s="338" t="s">
        <v>121</v>
      </c>
      <c r="G284" s="338" t="s">
        <v>162</v>
      </c>
      <c r="H284" s="338" t="s">
        <v>254</v>
      </c>
      <c r="I284" s="473">
        <v>45677</v>
      </c>
      <c r="J284" s="473">
        <v>45677</v>
      </c>
      <c r="K284" s="338" t="s">
        <v>124</v>
      </c>
      <c r="L284" s="473">
        <v>45676</v>
      </c>
      <c r="M284" s="338">
        <v>4712646</v>
      </c>
      <c r="N284" s="338" t="s">
        <v>6</v>
      </c>
      <c r="O284" s="473">
        <v>45698</v>
      </c>
      <c r="P284" s="342">
        <v>2025</v>
      </c>
      <c r="Q284" s="15">
        <v>1937</v>
      </c>
      <c r="R284" s="338">
        <v>4480700</v>
      </c>
      <c r="S284" s="338">
        <v>4894283</v>
      </c>
      <c r="T284" s="338" t="s">
        <v>627</v>
      </c>
      <c r="U284" s="338">
        <v>4712646</v>
      </c>
    </row>
    <row r="285" spans="1:21" x14ac:dyDescent="0.35">
      <c r="A2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2025.00284.03.01.03.05</v>
      </c>
      <c r="B285" s="372">
        <v>284</v>
      </c>
      <c r="C285" s="338" t="s">
        <v>132</v>
      </c>
      <c r="D285" s="338" t="s">
        <v>236</v>
      </c>
      <c r="E285" s="345" t="s">
        <v>237</v>
      </c>
      <c r="F285" s="338" t="s">
        <v>121</v>
      </c>
      <c r="G285" s="338" t="s">
        <v>162</v>
      </c>
      <c r="H285" s="338" t="s">
        <v>254</v>
      </c>
      <c r="I285" s="473">
        <v>45678</v>
      </c>
      <c r="J285" s="473">
        <v>45678</v>
      </c>
      <c r="K285" s="338" t="s">
        <v>124</v>
      </c>
      <c r="L285" s="473">
        <v>45676</v>
      </c>
      <c r="M285" s="338">
        <v>4712647</v>
      </c>
      <c r="N285" s="338" t="s">
        <v>6</v>
      </c>
      <c r="O285" s="473">
        <v>45698</v>
      </c>
      <c r="P285" s="342">
        <v>2025</v>
      </c>
      <c r="Q285" s="15">
        <v>1938</v>
      </c>
      <c r="R285" s="338">
        <v>4480700</v>
      </c>
      <c r="S285" s="338">
        <v>4894284</v>
      </c>
      <c r="T285" s="338" t="s">
        <v>628</v>
      </c>
      <c r="U285" s="338">
        <v>4712647</v>
      </c>
    </row>
    <row r="286" spans="1:21" x14ac:dyDescent="0.35">
      <c r="A2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2025.00285.03.01.03.05</v>
      </c>
      <c r="B286" s="372">
        <v>285</v>
      </c>
      <c r="C286" s="338" t="s">
        <v>132</v>
      </c>
      <c r="D286" s="338" t="s">
        <v>236</v>
      </c>
      <c r="E286" s="345" t="s">
        <v>237</v>
      </c>
      <c r="F286" s="338" t="s">
        <v>121</v>
      </c>
      <c r="G286" s="338" t="s">
        <v>162</v>
      </c>
      <c r="H286" s="338" t="s">
        <v>254</v>
      </c>
      <c r="I286" s="473">
        <v>45679</v>
      </c>
      <c r="J286" s="473">
        <v>45679</v>
      </c>
      <c r="K286" s="338" t="s">
        <v>124</v>
      </c>
      <c r="L286" s="473">
        <v>45681</v>
      </c>
      <c r="M286" s="338">
        <v>4712648</v>
      </c>
      <c r="N286" s="338" t="s">
        <v>6</v>
      </c>
      <c r="O286" s="473">
        <v>45698</v>
      </c>
      <c r="P286" s="342">
        <v>2025</v>
      </c>
      <c r="Q286" s="15">
        <v>1939</v>
      </c>
      <c r="R286" s="338">
        <v>4480700</v>
      </c>
      <c r="S286" s="338">
        <v>4894285</v>
      </c>
      <c r="T286" s="338" t="s">
        <v>629</v>
      </c>
      <c r="U286" s="338">
        <v>4712648</v>
      </c>
    </row>
    <row r="287" spans="1:21" x14ac:dyDescent="0.35">
      <c r="A2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2025.00286.03.01.03.05</v>
      </c>
      <c r="B287" s="372">
        <v>286</v>
      </c>
      <c r="C287" s="338" t="s">
        <v>132</v>
      </c>
      <c r="D287" s="338" t="s">
        <v>236</v>
      </c>
      <c r="E287" s="345" t="s">
        <v>237</v>
      </c>
      <c r="F287" s="338" t="s">
        <v>121</v>
      </c>
      <c r="G287" s="338" t="s">
        <v>162</v>
      </c>
      <c r="H287" s="338" t="s">
        <v>254</v>
      </c>
      <c r="I287" s="473">
        <v>45680</v>
      </c>
      <c r="J287" s="473">
        <v>45680</v>
      </c>
      <c r="K287" s="338" t="s">
        <v>124</v>
      </c>
      <c r="L287" s="473">
        <v>45681</v>
      </c>
      <c r="M287" s="338">
        <v>4712649</v>
      </c>
      <c r="N287" s="338" t="s">
        <v>6</v>
      </c>
      <c r="O287" s="473">
        <v>45698</v>
      </c>
      <c r="P287" s="342">
        <v>2025</v>
      </c>
      <c r="Q287" s="15">
        <v>1940</v>
      </c>
      <c r="R287" s="338">
        <v>4480700</v>
      </c>
      <c r="S287" s="338">
        <v>4894286</v>
      </c>
      <c r="T287" s="338" t="s">
        <v>630</v>
      </c>
      <c r="U287" s="338">
        <v>4712649</v>
      </c>
    </row>
    <row r="288" spans="1:21" x14ac:dyDescent="0.35">
      <c r="A2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2025.00287.03.01.03.05</v>
      </c>
      <c r="B288" s="372">
        <v>287</v>
      </c>
      <c r="C288" s="338" t="s">
        <v>132</v>
      </c>
      <c r="D288" s="338" t="s">
        <v>236</v>
      </c>
      <c r="E288" s="345" t="s">
        <v>237</v>
      </c>
      <c r="F288" s="338" t="s">
        <v>121</v>
      </c>
      <c r="G288" s="338" t="s">
        <v>162</v>
      </c>
      <c r="H288" s="338" t="s">
        <v>254</v>
      </c>
      <c r="I288" s="473">
        <v>45681</v>
      </c>
      <c r="J288" s="473">
        <v>45681</v>
      </c>
      <c r="K288" s="338" t="s">
        <v>124</v>
      </c>
      <c r="L288" s="473">
        <v>45686</v>
      </c>
      <c r="M288" s="338">
        <v>4712650</v>
      </c>
      <c r="N288" s="338" t="s">
        <v>6</v>
      </c>
      <c r="O288" s="473">
        <v>45698</v>
      </c>
      <c r="P288" s="342">
        <v>2025</v>
      </c>
      <c r="Q288" s="15">
        <v>1941</v>
      </c>
      <c r="R288" s="338">
        <v>4480700</v>
      </c>
      <c r="S288" s="338">
        <v>4894288</v>
      </c>
      <c r="T288" s="338" t="s">
        <v>631</v>
      </c>
      <c r="U288" s="338">
        <v>4712650</v>
      </c>
    </row>
    <row r="289" spans="1:21" x14ac:dyDescent="0.35">
      <c r="A2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2025.00288.03.01.03.05</v>
      </c>
      <c r="B289" s="372">
        <v>288</v>
      </c>
      <c r="C289" s="338" t="s">
        <v>132</v>
      </c>
      <c r="D289" s="338" t="s">
        <v>236</v>
      </c>
      <c r="E289" s="345" t="s">
        <v>237</v>
      </c>
      <c r="F289" s="338" t="s">
        <v>121</v>
      </c>
      <c r="G289" s="338" t="s">
        <v>162</v>
      </c>
      <c r="H289" s="338" t="s">
        <v>254</v>
      </c>
      <c r="I289" s="473">
        <v>45682</v>
      </c>
      <c r="J289" s="473">
        <v>45682</v>
      </c>
      <c r="K289" s="338" t="s">
        <v>124</v>
      </c>
      <c r="L289" s="473">
        <v>45686</v>
      </c>
      <c r="M289" s="338">
        <v>4712651</v>
      </c>
      <c r="N289" s="338" t="s">
        <v>6</v>
      </c>
      <c r="O289" s="473">
        <v>45698</v>
      </c>
      <c r="P289" s="342">
        <v>2025</v>
      </c>
      <c r="Q289" s="15">
        <v>1942</v>
      </c>
      <c r="R289" s="338">
        <v>4480700</v>
      </c>
      <c r="S289" s="338">
        <v>4894289</v>
      </c>
      <c r="T289" s="338" t="s">
        <v>632</v>
      </c>
      <c r="U289" s="338">
        <v>4712651</v>
      </c>
    </row>
    <row r="290" spans="1:21" x14ac:dyDescent="0.35">
      <c r="A2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2025.00289.03.01.03.05</v>
      </c>
      <c r="B290" s="372">
        <v>289</v>
      </c>
      <c r="C290" s="338" t="s">
        <v>132</v>
      </c>
      <c r="D290" s="338" t="s">
        <v>236</v>
      </c>
      <c r="E290" s="345" t="s">
        <v>237</v>
      </c>
      <c r="F290" s="338" t="s">
        <v>121</v>
      </c>
      <c r="G290" s="338" t="s">
        <v>162</v>
      </c>
      <c r="H290" s="338" t="s">
        <v>254</v>
      </c>
      <c r="I290" s="473">
        <v>45683</v>
      </c>
      <c r="J290" s="473">
        <v>45683</v>
      </c>
      <c r="K290" s="338" t="s">
        <v>124</v>
      </c>
      <c r="L290" s="473">
        <v>45686</v>
      </c>
      <c r="M290" s="338">
        <v>4712652</v>
      </c>
      <c r="N290" s="338" t="s">
        <v>6</v>
      </c>
      <c r="O290" s="473">
        <v>45698</v>
      </c>
      <c r="P290" s="342">
        <v>2025</v>
      </c>
      <c r="Q290" s="15">
        <v>1943</v>
      </c>
      <c r="R290" s="338">
        <v>4480700</v>
      </c>
      <c r="S290" s="338">
        <v>4894290</v>
      </c>
      <c r="T290" s="338" t="s">
        <v>633</v>
      </c>
      <c r="U290" s="338">
        <v>4712652</v>
      </c>
    </row>
    <row r="291" spans="1:21" x14ac:dyDescent="0.35">
      <c r="A2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2025.00290.03.01.03.05</v>
      </c>
      <c r="B291" s="372">
        <v>290</v>
      </c>
      <c r="C291" s="338" t="s">
        <v>132</v>
      </c>
      <c r="D291" s="338" t="s">
        <v>236</v>
      </c>
      <c r="E291" s="345" t="s">
        <v>237</v>
      </c>
      <c r="F291" s="338" t="s">
        <v>121</v>
      </c>
      <c r="G291" s="338" t="s">
        <v>162</v>
      </c>
      <c r="H291" s="338" t="s">
        <v>254</v>
      </c>
      <c r="I291" s="473">
        <v>45684</v>
      </c>
      <c r="J291" s="473">
        <v>45684</v>
      </c>
      <c r="K291" s="338" t="s">
        <v>124</v>
      </c>
      <c r="L291" s="473">
        <v>45686</v>
      </c>
      <c r="M291" s="338">
        <v>4712653</v>
      </c>
      <c r="N291" s="338" t="s">
        <v>6</v>
      </c>
      <c r="O291" s="473">
        <v>45698</v>
      </c>
      <c r="P291" s="342">
        <v>2025</v>
      </c>
      <c r="Q291" s="15">
        <v>1944</v>
      </c>
      <c r="R291" s="338">
        <v>4480700</v>
      </c>
      <c r="S291" s="338">
        <v>4894291</v>
      </c>
      <c r="T291" s="338" t="s">
        <v>634</v>
      </c>
      <c r="U291" s="338">
        <v>4712653</v>
      </c>
    </row>
    <row r="292" spans="1:21" x14ac:dyDescent="0.35">
      <c r="A2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2025.00291.03.01.03.05</v>
      </c>
      <c r="B292" s="372">
        <v>291</v>
      </c>
      <c r="C292" s="338" t="s">
        <v>132</v>
      </c>
      <c r="D292" s="338" t="s">
        <v>236</v>
      </c>
      <c r="E292" s="345" t="s">
        <v>237</v>
      </c>
      <c r="F292" s="338" t="s">
        <v>121</v>
      </c>
      <c r="G292" s="338" t="s">
        <v>162</v>
      </c>
      <c r="H292" s="338" t="s">
        <v>254</v>
      </c>
      <c r="I292" s="473">
        <v>45685</v>
      </c>
      <c r="J292" s="473">
        <v>45685</v>
      </c>
      <c r="K292" s="338" t="s">
        <v>124</v>
      </c>
      <c r="L292" s="473">
        <v>45686</v>
      </c>
      <c r="M292" s="338">
        <v>4712654</v>
      </c>
      <c r="N292" s="338" t="s">
        <v>6</v>
      </c>
      <c r="O292" s="473">
        <v>45698</v>
      </c>
      <c r="P292" s="342">
        <v>2025</v>
      </c>
      <c r="Q292" s="15">
        <v>1945</v>
      </c>
      <c r="R292" s="338">
        <v>4480700</v>
      </c>
      <c r="S292" s="338">
        <v>4894292</v>
      </c>
      <c r="T292" s="338" t="s">
        <v>635</v>
      </c>
      <c r="U292" s="338">
        <v>4712654</v>
      </c>
    </row>
    <row r="293" spans="1:21" x14ac:dyDescent="0.35">
      <c r="A2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2025.00292.03.01.03.05</v>
      </c>
      <c r="B293" s="372">
        <v>292</v>
      </c>
      <c r="C293" s="338" t="s">
        <v>132</v>
      </c>
      <c r="D293" s="338" t="s">
        <v>236</v>
      </c>
      <c r="E293" s="345" t="s">
        <v>237</v>
      </c>
      <c r="F293" s="338" t="s">
        <v>121</v>
      </c>
      <c r="G293" s="338" t="s">
        <v>162</v>
      </c>
      <c r="H293" s="338" t="s">
        <v>254</v>
      </c>
      <c r="I293" s="473">
        <v>45686</v>
      </c>
      <c r="J293" s="473">
        <v>45686</v>
      </c>
      <c r="K293" s="338" t="s">
        <v>124</v>
      </c>
      <c r="L293" s="473">
        <v>45688</v>
      </c>
      <c r="M293" s="338">
        <v>4712655</v>
      </c>
      <c r="N293" s="338" t="s">
        <v>6</v>
      </c>
      <c r="O293" s="473">
        <v>45698</v>
      </c>
      <c r="P293" s="342">
        <v>2025</v>
      </c>
      <c r="Q293" s="15">
        <v>1946</v>
      </c>
      <c r="R293" s="338">
        <v>4480700</v>
      </c>
      <c r="S293" s="338">
        <v>4894293</v>
      </c>
      <c r="T293" s="338" t="s">
        <v>636</v>
      </c>
      <c r="U293" s="338">
        <v>4712655</v>
      </c>
    </row>
    <row r="294" spans="1:21" x14ac:dyDescent="0.35">
      <c r="A2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2025.00293.03.01.03.05</v>
      </c>
      <c r="B294" s="372">
        <v>293</v>
      </c>
      <c r="C294" s="338" t="s">
        <v>132</v>
      </c>
      <c r="D294" s="338" t="s">
        <v>236</v>
      </c>
      <c r="E294" s="345" t="s">
        <v>237</v>
      </c>
      <c r="F294" s="338" t="s">
        <v>121</v>
      </c>
      <c r="G294" s="338" t="s">
        <v>162</v>
      </c>
      <c r="H294" s="338" t="s">
        <v>254</v>
      </c>
      <c r="I294" s="473">
        <v>45687</v>
      </c>
      <c r="J294" s="473">
        <v>45687</v>
      </c>
      <c r="K294" s="338" t="s">
        <v>124</v>
      </c>
      <c r="L294" s="473">
        <v>45688</v>
      </c>
      <c r="M294" s="338">
        <v>4712656</v>
      </c>
      <c r="N294" s="338" t="s">
        <v>6</v>
      </c>
      <c r="O294" s="473">
        <v>45698</v>
      </c>
      <c r="P294" s="342">
        <v>2025</v>
      </c>
      <c r="Q294" s="15">
        <v>1947</v>
      </c>
      <c r="R294" s="338">
        <v>4480700</v>
      </c>
      <c r="S294" s="338">
        <v>4894294</v>
      </c>
      <c r="T294" s="338" t="s">
        <v>637</v>
      </c>
      <c r="U294" s="338">
        <v>4712656</v>
      </c>
    </row>
    <row r="295" spans="1:21" x14ac:dyDescent="0.35">
      <c r="A2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2025.00294.03.01.03.05</v>
      </c>
      <c r="B295" s="372">
        <v>294</v>
      </c>
      <c r="C295" s="338" t="s">
        <v>132</v>
      </c>
      <c r="D295" s="338" t="s">
        <v>236</v>
      </c>
      <c r="E295" s="345" t="s">
        <v>237</v>
      </c>
      <c r="F295" s="338" t="s">
        <v>121</v>
      </c>
      <c r="G295" s="338" t="s">
        <v>162</v>
      </c>
      <c r="H295" s="338" t="s">
        <v>254</v>
      </c>
      <c r="I295" s="473">
        <v>45688</v>
      </c>
      <c r="J295" s="473">
        <v>45688</v>
      </c>
      <c r="K295" s="338" t="s">
        <v>124</v>
      </c>
      <c r="L295" s="473">
        <v>45688</v>
      </c>
      <c r="M295" s="338">
        <v>4712657</v>
      </c>
      <c r="N295" s="338" t="s">
        <v>6</v>
      </c>
      <c r="O295" s="473">
        <v>45698</v>
      </c>
      <c r="P295" s="342">
        <v>2025</v>
      </c>
      <c r="Q295" s="15">
        <v>1948</v>
      </c>
      <c r="R295" s="338">
        <v>4480700</v>
      </c>
      <c r="S295" s="338">
        <v>4894295</v>
      </c>
      <c r="T295" s="338" t="s">
        <v>638</v>
      </c>
      <c r="U295" s="338">
        <v>4712657</v>
      </c>
    </row>
    <row r="296" spans="1:21" x14ac:dyDescent="0.35">
      <c r="A2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2025.00295.03.01.03.07</v>
      </c>
      <c r="B296" s="372">
        <v>295</v>
      </c>
      <c r="C296" s="338" t="s">
        <v>132</v>
      </c>
      <c r="D296" s="338" t="s">
        <v>236</v>
      </c>
      <c r="E296" s="345" t="s">
        <v>237</v>
      </c>
      <c r="F296" s="338" t="s">
        <v>121</v>
      </c>
      <c r="G296" s="338" t="s">
        <v>162</v>
      </c>
      <c r="H296" s="338" t="s">
        <v>266</v>
      </c>
      <c r="I296" s="473">
        <v>45689</v>
      </c>
      <c r="J296" s="473">
        <v>46022</v>
      </c>
      <c r="K296" s="338" t="s">
        <v>124</v>
      </c>
      <c r="L296" s="473">
        <v>45688</v>
      </c>
      <c r="M296" s="338">
        <v>4712658</v>
      </c>
      <c r="N296" s="338" t="s">
        <v>6</v>
      </c>
      <c r="O296" s="473">
        <v>45698</v>
      </c>
      <c r="P296" s="342">
        <v>2025</v>
      </c>
      <c r="Q296" s="15">
        <v>1949</v>
      </c>
      <c r="R296" s="338">
        <v>4480700</v>
      </c>
      <c r="S296" s="338">
        <v>4894296</v>
      </c>
      <c r="T296" s="338" t="s">
        <v>639</v>
      </c>
      <c r="U296" s="338">
        <v>4712658</v>
      </c>
    </row>
    <row r="297" spans="1:21" x14ac:dyDescent="0.35">
      <c r="A2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2025.00296.03.01.02.05</v>
      </c>
      <c r="B297" s="372">
        <v>296</v>
      </c>
      <c r="C297" s="338" t="s">
        <v>132</v>
      </c>
      <c r="D297" s="338" t="s">
        <v>236</v>
      </c>
      <c r="E297" s="345" t="s">
        <v>237</v>
      </c>
      <c r="F297" s="338" t="s">
        <v>121</v>
      </c>
      <c r="G297" s="338" t="s">
        <v>169</v>
      </c>
      <c r="H297" s="338" t="s">
        <v>254</v>
      </c>
      <c r="I297" s="473">
        <v>45709</v>
      </c>
      <c r="J297" s="473">
        <v>45709</v>
      </c>
      <c r="K297" s="338" t="s">
        <v>124</v>
      </c>
      <c r="L297" s="473">
        <v>45722</v>
      </c>
      <c r="M297" s="338">
        <v>4807341</v>
      </c>
      <c r="N297" s="338" t="s">
        <v>6</v>
      </c>
      <c r="O297" s="473">
        <v>45729</v>
      </c>
      <c r="P297" s="342">
        <v>2025</v>
      </c>
      <c r="Q297" s="15">
        <v>1950</v>
      </c>
      <c r="R297" s="338">
        <v>4480700</v>
      </c>
      <c r="S297" s="338">
        <v>4807342</v>
      </c>
      <c r="T297" s="338" t="s">
        <v>640</v>
      </c>
      <c r="U297" s="338">
        <v>4807341</v>
      </c>
    </row>
    <row r="298" spans="1:21" x14ac:dyDescent="0.35">
      <c r="A2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2025.00297.03.01.02.05</v>
      </c>
      <c r="B298" s="372">
        <v>297</v>
      </c>
      <c r="C298" s="338" t="s">
        <v>132</v>
      </c>
      <c r="D298" s="338" t="s">
        <v>236</v>
      </c>
      <c r="E298" s="345" t="s">
        <v>237</v>
      </c>
      <c r="F298" s="338" t="s">
        <v>121</v>
      </c>
      <c r="G298" s="338" t="s">
        <v>169</v>
      </c>
      <c r="H298" s="338" t="s">
        <v>254</v>
      </c>
      <c r="I298" s="473">
        <v>45713</v>
      </c>
      <c r="J298" s="473">
        <v>45713</v>
      </c>
      <c r="K298" s="338" t="s">
        <v>124</v>
      </c>
      <c r="L298" s="473">
        <v>45715</v>
      </c>
      <c r="M298" s="338">
        <v>4807343</v>
      </c>
      <c r="N298" s="338" t="s">
        <v>6</v>
      </c>
      <c r="O298" s="473">
        <v>45729</v>
      </c>
      <c r="P298" s="342">
        <v>2025</v>
      </c>
      <c r="Q298" s="15">
        <v>1951</v>
      </c>
      <c r="R298" s="338">
        <v>4480700</v>
      </c>
      <c r="S298" s="338">
        <v>4807344</v>
      </c>
      <c r="T298" s="338" t="s">
        <v>641</v>
      </c>
      <c r="U298" s="338">
        <v>4807343</v>
      </c>
    </row>
    <row r="299" spans="1:21" x14ac:dyDescent="0.35">
      <c r="A2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2025.00298.03.01.02.05</v>
      </c>
      <c r="B299" s="372">
        <v>298</v>
      </c>
      <c r="C299" s="338" t="s">
        <v>132</v>
      </c>
      <c r="D299" s="338" t="s">
        <v>236</v>
      </c>
      <c r="E299" s="345" t="s">
        <v>237</v>
      </c>
      <c r="F299" s="338" t="s">
        <v>121</v>
      </c>
      <c r="G299" s="338" t="s">
        <v>169</v>
      </c>
      <c r="H299" s="338" t="s">
        <v>254</v>
      </c>
      <c r="I299" s="473">
        <v>45714</v>
      </c>
      <c r="J299" s="473">
        <v>45714</v>
      </c>
      <c r="K299" s="338" t="s">
        <v>124</v>
      </c>
      <c r="L299" s="473">
        <v>45716</v>
      </c>
      <c r="M299" s="338">
        <v>4807345</v>
      </c>
      <c r="N299" s="338" t="s">
        <v>6</v>
      </c>
      <c r="O299" s="473">
        <v>45729</v>
      </c>
      <c r="P299" s="342">
        <v>2025</v>
      </c>
      <c r="Q299" s="15">
        <v>1952</v>
      </c>
      <c r="R299" s="338">
        <v>4480700</v>
      </c>
      <c r="S299" s="338">
        <v>4807346</v>
      </c>
      <c r="T299" s="338" t="s">
        <v>642</v>
      </c>
      <c r="U299" s="338">
        <v>4807345</v>
      </c>
    </row>
    <row r="300" spans="1:21" x14ac:dyDescent="0.35">
      <c r="A3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2025.00299.03.01.02.07</v>
      </c>
      <c r="B300" s="372">
        <v>299</v>
      </c>
      <c r="C300" s="338" t="s">
        <v>132</v>
      </c>
      <c r="D300" s="338" t="s">
        <v>236</v>
      </c>
      <c r="E300" s="345" t="s">
        <v>237</v>
      </c>
      <c r="F300" s="338" t="s">
        <v>121</v>
      </c>
      <c r="G300" s="338" t="s">
        <v>169</v>
      </c>
      <c r="H300" s="338" t="s">
        <v>266</v>
      </c>
      <c r="I300" s="473">
        <v>45717</v>
      </c>
      <c r="J300" s="473">
        <v>46022</v>
      </c>
      <c r="K300" s="338" t="s">
        <v>124</v>
      </c>
      <c r="L300" s="473">
        <v>45721</v>
      </c>
      <c r="M300" s="338">
        <v>4807347</v>
      </c>
      <c r="N300" s="338" t="s">
        <v>6</v>
      </c>
      <c r="O300" s="473">
        <v>45729</v>
      </c>
      <c r="P300" s="342">
        <v>2025</v>
      </c>
      <c r="Q300" s="15">
        <v>1953</v>
      </c>
      <c r="R300" s="338">
        <v>4480700</v>
      </c>
      <c r="S300" s="338">
        <v>4807348</v>
      </c>
      <c r="T300" s="338" t="s">
        <v>643</v>
      </c>
      <c r="U300" s="338">
        <v>4807347</v>
      </c>
    </row>
    <row r="301" spans="1:21" x14ac:dyDescent="0.35">
      <c r="A3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2025.00300.03.01.03.07</v>
      </c>
      <c r="B301" s="372">
        <v>300</v>
      </c>
      <c r="C301" s="338" t="s">
        <v>132</v>
      </c>
      <c r="D301" s="338" t="s">
        <v>292</v>
      </c>
      <c r="E301" s="345" t="s">
        <v>248</v>
      </c>
      <c r="F301" s="338" t="s">
        <v>121</v>
      </c>
      <c r="G301" s="338" t="s">
        <v>162</v>
      </c>
      <c r="H301" s="338" t="s">
        <v>266</v>
      </c>
      <c r="I301" s="473">
        <v>45689</v>
      </c>
      <c r="J301" s="473">
        <v>46022</v>
      </c>
      <c r="K301" s="338" t="s">
        <v>124</v>
      </c>
      <c r="L301" s="473">
        <v>45692</v>
      </c>
      <c r="M301" s="338">
        <v>4721964</v>
      </c>
      <c r="N301" s="338" t="s">
        <v>10</v>
      </c>
      <c r="O301" s="473">
        <v>45700</v>
      </c>
      <c r="P301" s="342">
        <v>2025</v>
      </c>
      <c r="Q301" s="15">
        <v>1954</v>
      </c>
      <c r="R301" s="338">
        <v>4480700</v>
      </c>
      <c r="S301" s="338">
        <v>4895245</v>
      </c>
      <c r="T301" s="338" t="s">
        <v>644</v>
      </c>
      <c r="U301" s="338">
        <v>4721964</v>
      </c>
    </row>
    <row r="302" spans="1:21" x14ac:dyDescent="0.35">
      <c r="A3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2025.00301.03.01.03.05</v>
      </c>
      <c r="B302" s="372">
        <v>301</v>
      </c>
      <c r="C302" s="338" t="s">
        <v>132</v>
      </c>
      <c r="D302" s="338" t="s">
        <v>292</v>
      </c>
      <c r="E302" s="345" t="s">
        <v>248</v>
      </c>
      <c r="F302" s="338" t="s">
        <v>121</v>
      </c>
      <c r="G302" s="338" t="s">
        <v>162</v>
      </c>
      <c r="H302" s="338" t="s">
        <v>254</v>
      </c>
      <c r="I302" s="473">
        <v>45701</v>
      </c>
      <c r="J302" s="473">
        <v>45701</v>
      </c>
      <c r="K302" s="338" t="s">
        <v>124</v>
      </c>
      <c r="L302" s="473">
        <v>45702</v>
      </c>
      <c r="M302" s="338">
        <v>4807320</v>
      </c>
      <c r="N302" s="338" t="s">
        <v>10</v>
      </c>
      <c r="O302" s="473">
        <v>45729</v>
      </c>
      <c r="P302" s="342">
        <v>2025</v>
      </c>
      <c r="Q302" s="15">
        <v>1955</v>
      </c>
      <c r="R302" s="338">
        <v>4480700</v>
      </c>
      <c r="S302" s="338">
        <v>4807321</v>
      </c>
      <c r="T302" s="338" t="s">
        <v>645</v>
      </c>
      <c r="U302" s="338">
        <v>4807320</v>
      </c>
    </row>
    <row r="303" spans="1:21" x14ac:dyDescent="0.35">
      <c r="A3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2025.00302.03.01.03.05</v>
      </c>
      <c r="B303" s="372">
        <v>302</v>
      </c>
      <c r="C303" s="338" t="s">
        <v>132</v>
      </c>
      <c r="D303" s="338" t="s">
        <v>240</v>
      </c>
      <c r="E303" s="345" t="s">
        <v>241</v>
      </c>
      <c r="F303" s="338" t="s">
        <v>121</v>
      </c>
      <c r="G303" s="338" t="s">
        <v>162</v>
      </c>
      <c r="H303" s="338" t="s">
        <v>254</v>
      </c>
      <c r="I303" s="473">
        <v>45678</v>
      </c>
      <c r="J303" s="473">
        <v>45678</v>
      </c>
      <c r="K303" s="338" t="s">
        <v>124</v>
      </c>
      <c r="L303" s="473">
        <v>45677</v>
      </c>
      <c r="M303" s="338">
        <v>4684522</v>
      </c>
      <c r="N303" s="338" t="s">
        <v>24</v>
      </c>
      <c r="O303" s="473">
        <v>45687</v>
      </c>
      <c r="P303" s="342">
        <v>2025</v>
      </c>
      <c r="Q303" s="15">
        <v>1956</v>
      </c>
      <c r="R303" s="338">
        <v>4480700</v>
      </c>
      <c r="S303" s="338">
        <v>4895060</v>
      </c>
      <c r="T303" s="338" t="s">
        <v>646</v>
      </c>
      <c r="U303" s="338">
        <v>4684522</v>
      </c>
    </row>
    <row r="304" spans="1:21" x14ac:dyDescent="0.35">
      <c r="A3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2025.00303.03.01.03.05</v>
      </c>
      <c r="B304" s="372">
        <v>303</v>
      </c>
      <c r="C304" s="338" t="s">
        <v>132</v>
      </c>
      <c r="D304" s="338" t="s">
        <v>240</v>
      </c>
      <c r="E304" s="345" t="s">
        <v>241</v>
      </c>
      <c r="F304" s="338" t="s">
        <v>121</v>
      </c>
      <c r="G304" s="338" t="s">
        <v>162</v>
      </c>
      <c r="H304" s="338" t="s">
        <v>254</v>
      </c>
      <c r="I304" s="473">
        <v>45679</v>
      </c>
      <c r="J304" s="473">
        <v>45679</v>
      </c>
      <c r="K304" s="338" t="s">
        <v>124</v>
      </c>
      <c r="L304" s="473">
        <v>45677</v>
      </c>
      <c r="M304" s="338">
        <v>4684523</v>
      </c>
      <c r="N304" s="338" t="s">
        <v>24</v>
      </c>
      <c r="O304" s="473">
        <v>45687</v>
      </c>
      <c r="P304" s="342">
        <v>2025</v>
      </c>
      <c r="Q304" s="15">
        <v>1957</v>
      </c>
      <c r="R304" s="338">
        <v>4480700</v>
      </c>
      <c r="S304" s="338">
        <v>4895061</v>
      </c>
      <c r="T304" s="338" t="s">
        <v>647</v>
      </c>
      <c r="U304" s="338">
        <v>4684523</v>
      </c>
    </row>
    <row r="305" spans="1:21" x14ac:dyDescent="0.35">
      <c r="A3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2025.00304.03.01.03.05</v>
      </c>
      <c r="B305" s="372">
        <v>304</v>
      </c>
      <c r="C305" s="338" t="s">
        <v>132</v>
      </c>
      <c r="D305" s="338" t="s">
        <v>240</v>
      </c>
      <c r="E305" s="345" t="s">
        <v>241</v>
      </c>
      <c r="F305" s="338" t="s">
        <v>121</v>
      </c>
      <c r="G305" s="338" t="s">
        <v>162</v>
      </c>
      <c r="H305" s="338" t="s">
        <v>254</v>
      </c>
      <c r="I305" s="473">
        <v>45680</v>
      </c>
      <c r="J305" s="473">
        <v>45680</v>
      </c>
      <c r="K305" s="338" t="s">
        <v>124</v>
      </c>
      <c r="L305" s="473">
        <v>45677</v>
      </c>
      <c r="M305" s="338">
        <v>4684524</v>
      </c>
      <c r="N305" s="338" t="s">
        <v>24</v>
      </c>
      <c r="O305" s="473">
        <v>45687</v>
      </c>
      <c r="P305" s="342">
        <v>2025</v>
      </c>
      <c r="Q305" s="15">
        <v>1958</v>
      </c>
      <c r="R305" s="338">
        <v>4480700</v>
      </c>
      <c r="S305" s="338">
        <v>4895062</v>
      </c>
      <c r="T305" s="338" t="s">
        <v>648</v>
      </c>
      <c r="U305" s="338">
        <v>4684524</v>
      </c>
    </row>
    <row r="306" spans="1:21" x14ac:dyDescent="0.35">
      <c r="A3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2025.00305.03.01.03.05</v>
      </c>
      <c r="B306" s="372">
        <v>305</v>
      </c>
      <c r="C306" s="338" t="s">
        <v>132</v>
      </c>
      <c r="D306" s="338" t="s">
        <v>240</v>
      </c>
      <c r="E306" s="345" t="s">
        <v>241</v>
      </c>
      <c r="F306" s="338" t="s">
        <v>121</v>
      </c>
      <c r="G306" s="338" t="s">
        <v>162</v>
      </c>
      <c r="H306" s="338" t="s">
        <v>254</v>
      </c>
      <c r="I306" s="473">
        <v>45681</v>
      </c>
      <c r="J306" s="473">
        <v>45681</v>
      </c>
      <c r="K306" s="338" t="s">
        <v>124</v>
      </c>
      <c r="L306" s="473">
        <v>45677</v>
      </c>
      <c r="M306" s="338">
        <v>4684525</v>
      </c>
      <c r="N306" s="338" t="s">
        <v>24</v>
      </c>
      <c r="O306" s="473">
        <v>45687</v>
      </c>
      <c r="P306" s="342">
        <v>2025</v>
      </c>
      <c r="Q306" s="15">
        <v>1959</v>
      </c>
      <c r="R306" s="338">
        <v>4480700</v>
      </c>
      <c r="S306" s="338">
        <v>4895063</v>
      </c>
      <c r="T306" s="338" t="s">
        <v>649</v>
      </c>
      <c r="U306" s="338">
        <v>4684525</v>
      </c>
    </row>
    <row r="307" spans="1:21" x14ac:dyDescent="0.35">
      <c r="A3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2025.00306.03.01.03.05</v>
      </c>
      <c r="B307" s="372">
        <v>306</v>
      </c>
      <c r="C307" s="338" t="s">
        <v>132</v>
      </c>
      <c r="D307" s="338" t="s">
        <v>240</v>
      </c>
      <c r="E307" s="345" t="s">
        <v>241</v>
      </c>
      <c r="F307" s="338" t="s">
        <v>121</v>
      </c>
      <c r="G307" s="338" t="s">
        <v>162</v>
      </c>
      <c r="H307" s="338" t="s">
        <v>254</v>
      </c>
      <c r="I307" s="473">
        <v>45682</v>
      </c>
      <c r="J307" s="473">
        <v>45682</v>
      </c>
      <c r="K307" s="338" t="s">
        <v>124</v>
      </c>
      <c r="L307" s="473">
        <v>45678</v>
      </c>
      <c r="M307" s="338">
        <v>4684526</v>
      </c>
      <c r="N307" s="338" t="s">
        <v>24</v>
      </c>
      <c r="O307" s="473">
        <v>45687</v>
      </c>
      <c r="P307" s="342">
        <v>2025</v>
      </c>
      <c r="Q307" s="15">
        <v>1960</v>
      </c>
      <c r="R307" s="338">
        <v>4480700</v>
      </c>
      <c r="S307" s="338">
        <v>4895064</v>
      </c>
      <c r="T307" s="338" t="s">
        <v>650</v>
      </c>
      <c r="U307" s="338">
        <v>4684526</v>
      </c>
    </row>
    <row r="308" spans="1:21" x14ac:dyDescent="0.35">
      <c r="A3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2025.00307.03.01.03.05</v>
      </c>
      <c r="B308" s="372">
        <v>307</v>
      </c>
      <c r="C308" s="338" t="s">
        <v>132</v>
      </c>
      <c r="D308" s="338" t="s">
        <v>240</v>
      </c>
      <c r="E308" s="345" t="s">
        <v>241</v>
      </c>
      <c r="F308" s="338" t="s">
        <v>121</v>
      </c>
      <c r="G308" s="338" t="s">
        <v>162</v>
      </c>
      <c r="H308" s="338" t="s">
        <v>254</v>
      </c>
      <c r="I308" s="473">
        <v>45683</v>
      </c>
      <c r="J308" s="473">
        <v>45683</v>
      </c>
      <c r="K308" s="338" t="s">
        <v>124</v>
      </c>
      <c r="L308" s="473">
        <v>45678</v>
      </c>
      <c r="M308" s="338">
        <v>4684527</v>
      </c>
      <c r="N308" s="338" t="s">
        <v>24</v>
      </c>
      <c r="O308" s="473">
        <v>45687</v>
      </c>
      <c r="P308" s="342">
        <v>2025</v>
      </c>
      <c r="Q308" s="15">
        <v>1961</v>
      </c>
      <c r="R308" s="338">
        <v>4480700</v>
      </c>
      <c r="S308" s="338">
        <v>4895065</v>
      </c>
      <c r="T308" s="338" t="s">
        <v>651</v>
      </c>
      <c r="U308" s="338">
        <v>4684527</v>
      </c>
    </row>
    <row r="309" spans="1:21" x14ac:dyDescent="0.35">
      <c r="A3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2025.00308.03.01.03.05</v>
      </c>
      <c r="B309" s="372">
        <v>308</v>
      </c>
      <c r="C309" s="338" t="s">
        <v>132</v>
      </c>
      <c r="D309" s="338" t="s">
        <v>240</v>
      </c>
      <c r="E309" s="345" t="s">
        <v>241</v>
      </c>
      <c r="F309" s="338" t="s">
        <v>121</v>
      </c>
      <c r="G309" s="338" t="s">
        <v>162</v>
      </c>
      <c r="H309" s="338" t="s">
        <v>254</v>
      </c>
      <c r="I309" s="473">
        <v>45684</v>
      </c>
      <c r="J309" s="473">
        <v>45684</v>
      </c>
      <c r="K309" s="338" t="s">
        <v>124</v>
      </c>
      <c r="L309" s="473">
        <v>45678</v>
      </c>
      <c r="M309" s="338">
        <v>4684528</v>
      </c>
      <c r="N309" s="338" t="s">
        <v>24</v>
      </c>
      <c r="O309" s="473">
        <v>45687</v>
      </c>
      <c r="P309" s="342">
        <v>2025</v>
      </c>
      <c r="Q309" s="15">
        <v>1962</v>
      </c>
      <c r="R309" s="338">
        <v>4480700</v>
      </c>
      <c r="S309" s="338">
        <v>4895066</v>
      </c>
      <c r="T309" s="338" t="s">
        <v>652</v>
      </c>
      <c r="U309" s="338">
        <v>4684528</v>
      </c>
    </row>
    <row r="310" spans="1:21" x14ac:dyDescent="0.35">
      <c r="A3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2025.00309.03.01.03.05</v>
      </c>
      <c r="B310" s="372">
        <v>309</v>
      </c>
      <c r="C310" s="338" t="s">
        <v>132</v>
      </c>
      <c r="D310" s="338" t="s">
        <v>240</v>
      </c>
      <c r="E310" s="345" t="s">
        <v>241</v>
      </c>
      <c r="F310" s="338" t="s">
        <v>121</v>
      </c>
      <c r="G310" s="338" t="s">
        <v>162</v>
      </c>
      <c r="H310" s="338" t="s">
        <v>254</v>
      </c>
      <c r="I310" s="473">
        <v>45685</v>
      </c>
      <c r="J310" s="473">
        <v>45685</v>
      </c>
      <c r="K310" s="338" t="s">
        <v>124</v>
      </c>
      <c r="L310" s="473">
        <v>45678</v>
      </c>
      <c r="M310" s="338">
        <v>4684529</v>
      </c>
      <c r="N310" s="338" t="s">
        <v>24</v>
      </c>
      <c r="O310" s="473">
        <v>45687</v>
      </c>
      <c r="P310" s="342">
        <v>2025</v>
      </c>
      <c r="Q310" s="15">
        <v>1963</v>
      </c>
      <c r="R310" s="338">
        <v>4480700</v>
      </c>
      <c r="S310" s="338">
        <v>4895067</v>
      </c>
      <c r="T310" s="338" t="s">
        <v>653</v>
      </c>
      <c r="U310" s="338">
        <v>4684529</v>
      </c>
    </row>
    <row r="311" spans="1:21" x14ac:dyDescent="0.35">
      <c r="A3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2025.00310.03.01.03.05</v>
      </c>
      <c r="B311" s="372">
        <v>310</v>
      </c>
      <c r="C311" s="338" t="s">
        <v>132</v>
      </c>
      <c r="D311" s="338" t="s">
        <v>240</v>
      </c>
      <c r="E311" s="345" t="s">
        <v>241</v>
      </c>
      <c r="F311" s="338" t="s">
        <v>121</v>
      </c>
      <c r="G311" s="338" t="s">
        <v>162</v>
      </c>
      <c r="H311" s="338" t="s">
        <v>254</v>
      </c>
      <c r="I311" s="473">
        <v>45686</v>
      </c>
      <c r="J311" s="473">
        <v>45686</v>
      </c>
      <c r="K311" s="338" t="s">
        <v>124</v>
      </c>
      <c r="L311" s="473">
        <v>45678</v>
      </c>
      <c r="M311" s="338">
        <v>4684530</v>
      </c>
      <c r="N311" s="338" t="s">
        <v>24</v>
      </c>
      <c r="O311" s="473">
        <v>45687</v>
      </c>
      <c r="P311" s="342">
        <v>2025</v>
      </c>
      <c r="Q311" s="15">
        <v>1964</v>
      </c>
      <c r="R311" s="338">
        <v>4480700</v>
      </c>
      <c r="S311" s="338">
        <v>4895068</v>
      </c>
      <c r="T311" s="338" t="s">
        <v>654</v>
      </c>
      <c r="U311" s="338">
        <v>4684530</v>
      </c>
    </row>
    <row r="312" spans="1:21" x14ac:dyDescent="0.35">
      <c r="A3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2025.00311.03.01.03.05</v>
      </c>
      <c r="B312" s="372">
        <v>311</v>
      </c>
      <c r="C312" s="338" t="s">
        <v>132</v>
      </c>
      <c r="D312" s="338" t="s">
        <v>240</v>
      </c>
      <c r="E312" s="345" t="s">
        <v>241</v>
      </c>
      <c r="F312" s="338" t="s">
        <v>121</v>
      </c>
      <c r="G312" s="338" t="s">
        <v>162</v>
      </c>
      <c r="H312" s="338" t="s">
        <v>254</v>
      </c>
      <c r="I312" s="473">
        <v>45687</v>
      </c>
      <c r="J312" s="473">
        <v>45687</v>
      </c>
      <c r="K312" s="338" t="s">
        <v>124</v>
      </c>
      <c r="L312" s="473">
        <v>45678</v>
      </c>
      <c r="M312" s="338">
        <v>4684531</v>
      </c>
      <c r="N312" s="338" t="s">
        <v>24</v>
      </c>
      <c r="O312" s="473">
        <v>45687</v>
      </c>
      <c r="P312" s="342">
        <v>2025</v>
      </c>
      <c r="Q312" s="15">
        <v>1965</v>
      </c>
      <c r="R312" s="338">
        <v>4480700</v>
      </c>
      <c r="S312" s="338">
        <v>4895069</v>
      </c>
      <c r="T312" s="338" t="s">
        <v>655</v>
      </c>
      <c r="U312" s="338">
        <v>4684531</v>
      </c>
    </row>
    <row r="313" spans="1:21" x14ac:dyDescent="0.35">
      <c r="A3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2025.00312.03.01.03.05</v>
      </c>
      <c r="B313" s="372">
        <v>312</v>
      </c>
      <c r="C313" s="338" t="s">
        <v>132</v>
      </c>
      <c r="D313" s="338" t="s">
        <v>240</v>
      </c>
      <c r="E313" s="345" t="s">
        <v>241</v>
      </c>
      <c r="F313" s="338" t="s">
        <v>121</v>
      </c>
      <c r="G313" s="338" t="s">
        <v>162</v>
      </c>
      <c r="H313" s="338" t="s">
        <v>254</v>
      </c>
      <c r="I313" s="473">
        <v>45688</v>
      </c>
      <c r="J313" s="473">
        <v>45688</v>
      </c>
      <c r="K313" s="338" t="s">
        <v>124</v>
      </c>
      <c r="L313" s="473">
        <v>45678</v>
      </c>
      <c r="M313" s="338">
        <v>4684532</v>
      </c>
      <c r="N313" s="338" t="s">
        <v>24</v>
      </c>
      <c r="O313" s="473">
        <v>45687</v>
      </c>
      <c r="P313" s="342">
        <v>2025</v>
      </c>
      <c r="Q313" s="15">
        <v>1966</v>
      </c>
      <c r="R313" s="338">
        <v>4480700</v>
      </c>
      <c r="S313" s="338">
        <v>4895070</v>
      </c>
      <c r="T313" s="338" t="s">
        <v>656</v>
      </c>
      <c r="U313" s="338">
        <v>4684532</v>
      </c>
    </row>
    <row r="314" spans="1:21" x14ac:dyDescent="0.35">
      <c r="A3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2025.00313.03.01.02.05</v>
      </c>
      <c r="B314" s="372">
        <v>313</v>
      </c>
      <c r="C314" s="338" t="s">
        <v>132</v>
      </c>
      <c r="D314" s="338" t="s">
        <v>240</v>
      </c>
      <c r="E314" s="345" t="s">
        <v>241</v>
      </c>
      <c r="F314" s="338" t="s">
        <v>121</v>
      </c>
      <c r="G314" s="338" t="s">
        <v>169</v>
      </c>
      <c r="H314" s="338" t="s">
        <v>254</v>
      </c>
      <c r="I314" s="473">
        <v>45688</v>
      </c>
      <c r="J314" s="473">
        <v>45688</v>
      </c>
      <c r="K314" s="338" t="s">
        <v>124</v>
      </c>
      <c r="L314" s="473">
        <v>45688</v>
      </c>
      <c r="M314" s="338">
        <v>4712702</v>
      </c>
      <c r="N314" s="338" t="s">
        <v>24</v>
      </c>
      <c r="O314" s="473">
        <v>45698</v>
      </c>
      <c r="P314" s="342">
        <v>2025</v>
      </c>
      <c r="Q314" s="15">
        <v>1967</v>
      </c>
      <c r="R314" s="338">
        <v>4480700</v>
      </c>
      <c r="S314" s="338">
        <v>4895071</v>
      </c>
      <c r="T314" s="338" t="s">
        <v>657</v>
      </c>
      <c r="U314" s="338">
        <v>4712702</v>
      </c>
    </row>
    <row r="315" spans="1:21" x14ac:dyDescent="0.35">
      <c r="A3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2025.00314.03.01.03.04</v>
      </c>
      <c r="B315" s="372">
        <v>314</v>
      </c>
      <c r="C315" s="338" t="s">
        <v>132</v>
      </c>
      <c r="D315" s="338" t="s">
        <v>240</v>
      </c>
      <c r="E315" s="345" t="s">
        <v>241</v>
      </c>
      <c r="F315" s="338" t="s">
        <v>121</v>
      </c>
      <c r="G315" s="338" t="s">
        <v>162</v>
      </c>
      <c r="H315" s="338" t="s">
        <v>149</v>
      </c>
      <c r="I315" s="473">
        <v>45689</v>
      </c>
      <c r="J315" s="473">
        <v>45716</v>
      </c>
      <c r="K315" s="338" t="s">
        <v>124</v>
      </c>
      <c r="L315" s="473">
        <v>45686</v>
      </c>
      <c r="M315" s="338">
        <v>4712703</v>
      </c>
      <c r="N315" s="338" t="s">
        <v>24</v>
      </c>
      <c r="O315" s="473">
        <v>45698</v>
      </c>
      <c r="P315" s="342">
        <v>2025</v>
      </c>
      <c r="Q315" s="15">
        <v>1968</v>
      </c>
      <c r="R315" s="338">
        <v>4480700</v>
      </c>
      <c r="S315" s="338">
        <v>4895072</v>
      </c>
      <c r="T315" s="338" t="s">
        <v>658</v>
      </c>
      <c r="U315" s="338">
        <v>4712703</v>
      </c>
    </row>
    <row r="316" spans="1:21" x14ac:dyDescent="0.35">
      <c r="A3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2025.00315.03.01.02.04</v>
      </c>
      <c r="B316" s="372">
        <v>315</v>
      </c>
      <c r="C316" s="338" t="s">
        <v>132</v>
      </c>
      <c r="D316" s="338" t="s">
        <v>240</v>
      </c>
      <c r="E316" s="345" t="s">
        <v>241</v>
      </c>
      <c r="F316" s="338" t="s">
        <v>121</v>
      </c>
      <c r="G316" s="338" t="s">
        <v>169</v>
      </c>
      <c r="H316" s="338" t="s">
        <v>149</v>
      </c>
      <c r="I316" s="473">
        <v>45689</v>
      </c>
      <c r="J316" s="473">
        <v>45716</v>
      </c>
      <c r="K316" s="338" t="s">
        <v>124</v>
      </c>
      <c r="L316" s="473">
        <v>45686</v>
      </c>
      <c r="M316" s="338">
        <v>4712704</v>
      </c>
      <c r="N316" s="338" t="s">
        <v>24</v>
      </c>
      <c r="O316" s="473">
        <v>45698</v>
      </c>
      <c r="P316" s="342">
        <v>2025</v>
      </c>
      <c r="Q316" s="15">
        <v>1969</v>
      </c>
      <c r="R316" s="338">
        <v>4480700</v>
      </c>
      <c r="S316" s="338">
        <v>4895073</v>
      </c>
      <c r="T316" s="338" t="s">
        <v>659</v>
      </c>
      <c r="U316" s="338">
        <v>4712704</v>
      </c>
    </row>
    <row r="317" spans="1:21" x14ac:dyDescent="0.35">
      <c r="A3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2025.00316.03.01.02.05</v>
      </c>
      <c r="B317" s="372">
        <v>316</v>
      </c>
      <c r="C317" s="338" t="s">
        <v>132</v>
      </c>
      <c r="D317" s="338" t="s">
        <v>240</v>
      </c>
      <c r="E317" s="345" t="s">
        <v>241</v>
      </c>
      <c r="F317" s="338" t="s">
        <v>121</v>
      </c>
      <c r="G317" s="338" t="s">
        <v>169</v>
      </c>
      <c r="H317" s="338" t="s">
        <v>254</v>
      </c>
      <c r="I317" s="473">
        <v>45700</v>
      </c>
      <c r="J317" s="473">
        <v>45700</v>
      </c>
      <c r="K317" s="338" t="s">
        <v>124</v>
      </c>
      <c r="L317" s="473">
        <v>45702</v>
      </c>
      <c r="M317" s="338">
        <v>4807269</v>
      </c>
      <c r="N317" s="338" t="s">
        <v>24</v>
      </c>
      <c r="O317" s="473">
        <v>45729</v>
      </c>
      <c r="P317" s="342">
        <v>2025</v>
      </c>
      <c r="Q317" s="15">
        <v>1970</v>
      </c>
      <c r="R317" s="338">
        <v>4480700</v>
      </c>
      <c r="S317" s="338">
        <v>4807270</v>
      </c>
      <c r="T317" s="338" t="s">
        <v>660</v>
      </c>
      <c r="U317" s="338">
        <v>4807269</v>
      </c>
    </row>
    <row r="318" spans="1:21" x14ac:dyDescent="0.35">
      <c r="A3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2025.00317.03.01.02.05</v>
      </c>
      <c r="B318" s="372">
        <v>317</v>
      </c>
      <c r="C318" s="338" t="s">
        <v>132</v>
      </c>
      <c r="D318" s="338" t="s">
        <v>240</v>
      </c>
      <c r="E318" s="345" t="s">
        <v>241</v>
      </c>
      <c r="F318" s="338" t="s">
        <v>121</v>
      </c>
      <c r="G318" s="338" t="s">
        <v>169</v>
      </c>
      <c r="H318" s="338" t="s">
        <v>254</v>
      </c>
      <c r="I318" s="473">
        <v>45701</v>
      </c>
      <c r="J318" s="473">
        <v>45701</v>
      </c>
      <c r="K318" s="338" t="s">
        <v>124</v>
      </c>
      <c r="L318" s="473">
        <v>45705</v>
      </c>
      <c r="M318" s="338">
        <v>4807271</v>
      </c>
      <c r="N318" s="338" t="s">
        <v>24</v>
      </c>
      <c r="O318" s="473">
        <v>45729</v>
      </c>
      <c r="P318" s="342">
        <v>2025</v>
      </c>
      <c r="Q318" s="15">
        <v>1971</v>
      </c>
      <c r="R318" s="338">
        <v>4480700</v>
      </c>
      <c r="S318" s="338">
        <v>4807272</v>
      </c>
      <c r="T318" s="338" t="s">
        <v>661</v>
      </c>
      <c r="U318" s="338">
        <v>4807271</v>
      </c>
    </row>
    <row r="319" spans="1:21" x14ac:dyDescent="0.35">
      <c r="A3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2025.00318.03.01.02.05</v>
      </c>
      <c r="B319" s="372">
        <v>318</v>
      </c>
      <c r="C319" s="338" t="s">
        <v>132</v>
      </c>
      <c r="D319" s="338" t="s">
        <v>240</v>
      </c>
      <c r="E319" s="345" t="s">
        <v>241</v>
      </c>
      <c r="F319" s="338" t="s">
        <v>121</v>
      </c>
      <c r="G319" s="338" t="s">
        <v>169</v>
      </c>
      <c r="H319" s="338" t="s">
        <v>254</v>
      </c>
      <c r="I319" s="473">
        <v>45702</v>
      </c>
      <c r="J319" s="473">
        <v>45702</v>
      </c>
      <c r="K319" s="338" t="s">
        <v>124</v>
      </c>
      <c r="L319" s="473">
        <v>45705</v>
      </c>
      <c r="M319" s="338">
        <v>4807273</v>
      </c>
      <c r="N319" s="338" t="s">
        <v>24</v>
      </c>
      <c r="O319" s="473">
        <v>45729</v>
      </c>
      <c r="P319" s="342">
        <v>2025</v>
      </c>
      <c r="Q319" s="15">
        <v>1972</v>
      </c>
      <c r="R319" s="338">
        <v>4480700</v>
      </c>
      <c r="S319" s="338">
        <v>4807274</v>
      </c>
      <c r="T319" s="338" t="s">
        <v>662</v>
      </c>
      <c r="U319" s="338">
        <v>4807273</v>
      </c>
    </row>
    <row r="320" spans="1:21" x14ac:dyDescent="0.35">
      <c r="A3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2025.00319.03.01.02.05</v>
      </c>
      <c r="B320" s="372">
        <v>319</v>
      </c>
      <c r="C320" s="338" t="s">
        <v>132</v>
      </c>
      <c r="D320" s="338" t="s">
        <v>240</v>
      </c>
      <c r="E320" s="345" t="s">
        <v>241</v>
      </c>
      <c r="F320" s="338" t="s">
        <v>121</v>
      </c>
      <c r="G320" s="338" t="s">
        <v>169</v>
      </c>
      <c r="H320" s="338" t="s">
        <v>254</v>
      </c>
      <c r="I320" s="473">
        <v>45703</v>
      </c>
      <c r="J320" s="473">
        <v>45703</v>
      </c>
      <c r="K320" s="338" t="s">
        <v>124</v>
      </c>
      <c r="L320" s="473">
        <v>45702</v>
      </c>
      <c r="M320" s="338">
        <v>4807275</v>
      </c>
      <c r="N320" s="338" t="s">
        <v>24</v>
      </c>
      <c r="O320" s="473">
        <v>45729</v>
      </c>
      <c r="P320" s="342">
        <v>2025</v>
      </c>
      <c r="Q320" s="15">
        <v>1973</v>
      </c>
      <c r="R320" s="338">
        <v>4480700</v>
      </c>
      <c r="S320" s="338">
        <v>4807276</v>
      </c>
      <c r="T320" s="338" t="s">
        <v>663</v>
      </c>
      <c r="U320" s="338">
        <v>4807275</v>
      </c>
    </row>
    <row r="321" spans="1:21" x14ac:dyDescent="0.35">
      <c r="A3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2025.00320.03.01.02.05</v>
      </c>
      <c r="B321" s="372">
        <v>320</v>
      </c>
      <c r="C321" s="338" t="s">
        <v>132</v>
      </c>
      <c r="D321" s="338" t="s">
        <v>240</v>
      </c>
      <c r="E321" s="345" t="s">
        <v>241</v>
      </c>
      <c r="F321" s="338" t="s">
        <v>121</v>
      </c>
      <c r="G321" s="338" t="s">
        <v>169</v>
      </c>
      <c r="H321" s="338" t="s">
        <v>254</v>
      </c>
      <c r="I321" s="473">
        <v>45704</v>
      </c>
      <c r="J321" s="473">
        <v>45704</v>
      </c>
      <c r="K321" s="338" t="s">
        <v>124</v>
      </c>
      <c r="L321" s="473">
        <v>45702</v>
      </c>
      <c r="M321" s="338">
        <v>4807277</v>
      </c>
      <c r="N321" s="338" t="s">
        <v>24</v>
      </c>
      <c r="O321" s="473">
        <v>45729</v>
      </c>
      <c r="P321" s="342">
        <v>2025</v>
      </c>
      <c r="Q321" s="15">
        <v>1974</v>
      </c>
      <c r="R321" s="338">
        <v>4480700</v>
      </c>
      <c r="S321" s="338">
        <v>4807278</v>
      </c>
      <c r="T321" s="338" t="s">
        <v>664</v>
      </c>
      <c r="U321" s="338">
        <v>4807277</v>
      </c>
    </row>
    <row r="322" spans="1:21" x14ac:dyDescent="0.35">
      <c r="A3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2025.00321.03.01.02.05</v>
      </c>
      <c r="B322" s="372">
        <v>321</v>
      </c>
      <c r="C322" s="338" t="s">
        <v>132</v>
      </c>
      <c r="D322" s="338" t="s">
        <v>240</v>
      </c>
      <c r="E322" s="345" t="s">
        <v>241</v>
      </c>
      <c r="F322" s="338" t="s">
        <v>121</v>
      </c>
      <c r="G322" s="338" t="s">
        <v>169</v>
      </c>
      <c r="H322" s="338" t="s">
        <v>254</v>
      </c>
      <c r="I322" s="473">
        <v>45707</v>
      </c>
      <c r="J322" s="473">
        <v>45707</v>
      </c>
      <c r="K322" s="338" t="s">
        <v>124</v>
      </c>
      <c r="L322" s="473">
        <v>45708</v>
      </c>
      <c r="M322" s="338">
        <v>4807279</v>
      </c>
      <c r="N322" s="338" t="s">
        <v>24</v>
      </c>
      <c r="O322" s="473">
        <v>45729</v>
      </c>
      <c r="P322" s="342">
        <v>2025</v>
      </c>
      <c r="Q322" s="15">
        <v>1975</v>
      </c>
      <c r="R322" s="338">
        <v>4480700</v>
      </c>
      <c r="S322" s="338">
        <v>4807280</v>
      </c>
      <c r="T322" s="338" t="s">
        <v>665</v>
      </c>
      <c r="U322" s="338">
        <v>4807279</v>
      </c>
    </row>
    <row r="323" spans="1:21" x14ac:dyDescent="0.35">
      <c r="A3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2025.00322.03.01.02.05</v>
      </c>
      <c r="B323" s="372">
        <v>322</v>
      </c>
      <c r="C323" s="338" t="s">
        <v>132</v>
      </c>
      <c r="D323" s="338" t="s">
        <v>240</v>
      </c>
      <c r="E323" s="345" t="s">
        <v>241</v>
      </c>
      <c r="F323" s="338" t="s">
        <v>121</v>
      </c>
      <c r="G323" s="338" t="s">
        <v>169</v>
      </c>
      <c r="H323" s="338" t="s">
        <v>254</v>
      </c>
      <c r="I323" s="473">
        <v>45708</v>
      </c>
      <c r="J323" s="473">
        <v>45708</v>
      </c>
      <c r="K323" s="338" t="s">
        <v>124</v>
      </c>
      <c r="L323" s="473">
        <v>45710</v>
      </c>
      <c r="M323" s="338">
        <v>4807281</v>
      </c>
      <c r="N323" s="338" t="s">
        <v>24</v>
      </c>
      <c r="O323" s="473">
        <v>45729</v>
      </c>
      <c r="P323" s="342">
        <v>2025</v>
      </c>
      <c r="Q323" s="15">
        <v>1976</v>
      </c>
      <c r="R323" s="338">
        <v>4480700</v>
      </c>
      <c r="S323" s="338">
        <v>4807282</v>
      </c>
      <c r="T323" s="338" t="s">
        <v>666</v>
      </c>
      <c r="U323" s="338">
        <v>4807281</v>
      </c>
    </row>
    <row r="324" spans="1:21" x14ac:dyDescent="0.35">
      <c r="A3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2025.00323.03.01.02.05</v>
      </c>
      <c r="B324" s="372">
        <v>323</v>
      </c>
      <c r="C324" s="338" t="s">
        <v>132</v>
      </c>
      <c r="D324" s="338" t="s">
        <v>240</v>
      </c>
      <c r="E324" s="345" t="s">
        <v>241</v>
      </c>
      <c r="F324" s="338" t="s">
        <v>121</v>
      </c>
      <c r="G324" s="338" t="s">
        <v>169</v>
      </c>
      <c r="H324" s="338" t="s">
        <v>254</v>
      </c>
      <c r="I324" s="473">
        <v>45709</v>
      </c>
      <c r="J324" s="473">
        <v>45709</v>
      </c>
      <c r="K324" s="338" t="s">
        <v>124</v>
      </c>
      <c r="L324" s="473">
        <v>45714</v>
      </c>
      <c r="M324" s="338">
        <v>4807328</v>
      </c>
      <c r="N324" s="338" t="s">
        <v>24</v>
      </c>
      <c r="O324" s="473">
        <v>45729</v>
      </c>
      <c r="P324" s="342">
        <v>2025</v>
      </c>
      <c r="Q324" s="15">
        <v>1977</v>
      </c>
      <c r="R324" s="338">
        <v>4480700</v>
      </c>
      <c r="S324" s="338">
        <v>4807329</v>
      </c>
      <c r="T324" s="338" t="s">
        <v>667</v>
      </c>
      <c r="U324" s="338">
        <v>4807328</v>
      </c>
    </row>
    <row r="325" spans="1:21" x14ac:dyDescent="0.35">
      <c r="A3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2025.00324.03.01.02.05</v>
      </c>
      <c r="B325" s="372">
        <v>324</v>
      </c>
      <c r="C325" s="338" t="s">
        <v>132</v>
      </c>
      <c r="D325" s="338" t="s">
        <v>240</v>
      </c>
      <c r="E325" s="345" t="s">
        <v>241</v>
      </c>
      <c r="F325" s="338" t="s">
        <v>121</v>
      </c>
      <c r="G325" s="338" t="s">
        <v>169</v>
      </c>
      <c r="H325" s="338" t="s">
        <v>254</v>
      </c>
      <c r="I325" s="473">
        <v>45710</v>
      </c>
      <c r="J325" s="473">
        <v>45710</v>
      </c>
      <c r="K325" s="338" t="s">
        <v>124</v>
      </c>
      <c r="L325" s="473">
        <v>45714</v>
      </c>
      <c r="M325" s="338">
        <v>4807330</v>
      </c>
      <c r="N325" s="338" t="s">
        <v>24</v>
      </c>
      <c r="O325" s="473">
        <v>45729</v>
      </c>
      <c r="P325" s="342">
        <v>2025</v>
      </c>
      <c r="Q325" s="15">
        <v>1978</v>
      </c>
      <c r="R325" s="338">
        <v>4480700</v>
      </c>
      <c r="S325" s="338">
        <v>4807331</v>
      </c>
      <c r="T325" s="338" t="s">
        <v>668</v>
      </c>
      <c r="U325" s="338">
        <v>4807330</v>
      </c>
    </row>
    <row r="326" spans="1:21" x14ac:dyDescent="0.35">
      <c r="A3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2025.00325.03.01.03.07</v>
      </c>
      <c r="B326" s="372">
        <v>325</v>
      </c>
      <c r="C326" s="338" t="s">
        <v>132</v>
      </c>
      <c r="D326" s="338" t="s">
        <v>240</v>
      </c>
      <c r="E326" s="345" t="s">
        <v>241</v>
      </c>
      <c r="F326" s="338" t="s">
        <v>121</v>
      </c>
      <c r="G326" s="338" t="s">
        <v>162</v>
      </c>
      <c r="H326" s="338" t="s">
        <v>266</v>
      </c>
      <c r="I326" s="473">
        <v>45717</v>
      </c>
      <c r="J326" s="473">
        <v>46022</v>
      </c>
      <c r="K326" s="338" t="s">
        <v>124</v>
      </c>
      <c r="L326" s="473">
        <v>45716</v>
      </c>
      <c r="M326" s="338">
        <v>4807332</v>
      </c>
      <c r="N326" s="338" t="s">
        <v>24</v>
      </c>
      <c r="O326" s="473">
        <v>45729</v>
      </c>
      <c r="P326" s="342">
        <v>2025</v>
      </c>
      <c r="Q326" s="15">
        <v>1979</v>
      </c>
      <c r="R326" s="338">
        <v>4480700</v>
      </c>
      <c r="S326" s="338">
        <v>4807333</v>
      </c>
      <c r="T326" s="338" t="s">
        <v>669</v>
      </c>
      <c r="U326" s="338">
        <v>4807332</v>
      </c>
    </row>
    <row r="327" spans="1:21" x14ac:dyDescent="0.35">
      <c r="A3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2025.00326.03.01.02.04</v>
      </c>
      <c r="B327" s="372">
        <v>326</v>
      </c>
      <c r="C327" s="338" t="s">
        <v>132</v>
      </c>
      <c r="D327" s="338" t="s">
        <v>240</v>
      </c>
      <c r="E327" s="345" t="s">
        <v>241</v>
      </c>
      <c r="F327" s="338" t="s">
        <v>121</v>
      </c>
      <c r="G327" s="338" t="s">
        <v>169</v>
      </c>
      <c r="H327" s="338" t="s">
        <v>149</v>
      </c>
      <c r="I327" s="473">
        <v>45717</v>
      </c>
      <c r="J327" s="473">
        <v>45747</v>
      </c>
      <c r="K327" s="338" t="s">
        <v>124</v>
      </c>
      <c r="L327" s="473">
        <v>45716</v>
      </c>
      <c r="M327" s="338">
        <v>4807334</v>
      </c>
      <c r="N327" s="338" t="s">
        <v>24</v>
      </c>
      <c r="O327" s="473">
        <v>45729</v>
      </c>
      <c r="P327" s="342">
        <v>2025</v>
      </c>
      <c r="Q327" s="15">
        <v>1980</v>
      </c>
      <c r="R327" s="338">
        <v>4480700</v>
      </c>
      <c r="S327" s="338">
        <v>4807335</v>
      </c>
      <c r="T327" s="338" t="s">
        <v>670</v>
      </c>
      <c r="U327" s="338">
        <v>4807334</v>
      </c>
    </row>
    <row r="328" spans="1:21" x14ac:dyDescent="0.35">
      <c r="A3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2025.00327.03.01.03.03</v>
      </c>
      <c r="B328" s="372">
        <v>327</v>
      </c>
      <c r="C328" s="338" t="s">
        <v>132</v>
      </c>
      <c r="D328" s="338" t="s">
        <v>240</v>
      </c>
      <c r="E328" s="345" t="s">
        <v>241</v>
      </c>
      <c r="F328" s="338" t="s">
        <v>121</v>
      </c>
      <c r="G328" s="338" t="s">
        <v>162</v>
      </c>
      <c r="H328" s="338" t="s">
        <v>219</v>
      </c>
      <c r="I328" s="473">
        <v>45748</v>
      </c>
      <c r="J328" s="473">
        <v>45838</v>
      </c>
      <c r="K328" s="338" t="s">
        <v>124</v>
      </c>
      <c r="L328" s="473">
        <v>45750</v>
      </c>
      <c r="M328" s="338">
        <v>4905152</v>
      </c>
      <c r="N328" s="338" t="s">
        <v>24</v>
      </c>
      <c r="O328" s="473">
        <v>45764</v>
      </c>
      <c r="P328" s="342">
        <v>2025</v>
      </c>
      <c r="Q328" s="15">
        <v>1981</v>
      </c>
      <c r="R328" s="338">
        <v>4480700</v>
      </c>
      <c r="S328" s="338">
        <v>4905153</v>
      </c>
      <c r="T328" s="338" t="s">
        <v>671</v>
      </c>
      <c r="U328" s="338">
        <v>4905152</v>
      </c>
    </row>
    <row r="329" spans="1:21" x14ac:dyDescent="0.35">
      <c r="A3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2025.00328.03.01.02.03</v>
      </c>
      <c r="B329" s="372">
        <v>328</v>
      </c>
      <c r="C329" s="338" t="s">
        <v>132</v>
      </c>
      <c r="D329" s="338" t="s">
        <v>240</v>
      </c>
      <c r="E329" s="345" t="s">
        <v>241</v>
      </c>
      <c r="F329" s="338" t="s">
        <v>121</v>
      </c>
      <c r="G329" s="338" t="s">
        <v>169</v>
      </c>
      <c r="H329" s="338" t="s">
        <v>219</v>
      </c>
      <c r="I329" s="473">
        <v>45748</v>
      </c>
      <c r="J329" s="473">
        <v>45838</v>
      </c>
      <c r="K329" s="338" t="s">
        <v>124</v>
      </c>
      <c r="L329" s="473">
        <v>45750</v>
      </c>
      <c r="M329" s="338">
        <v>4905154</v>
      </c>
      <c r="N329" s="338" t="s">
        <v>24</v>
      </c>
      <c r="O329" s="473">
        <v>45764</v>
      </c>
      <c r="P329" s="342">
        <v>2025</v>
      </c>
      <c r="Q329" s="15">
        <v>1982</v>
      </c>
      <c r="R329" s="338">
        <v>4480700</v>
      </c>
      <c r="S329" s="338">
        <v>4905155</v>
      </c>
      <c r="T329" s="338" t="s">
        <v>672</v>
      </c>
      <c r="U329" s="338">
        <v>4905154</v>
      </c>
    </row>
    <row r="330" spans="1:21" x14ac:dyDescent="0.35">
      <c r="A3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2025.00329.03.01.02.07</v>
      </c>
      <c r="B330" s="372">
        <v>329</v>
      </c>
      <c r="C330" s="338" t="s">
        <v>132</v>
      </c>
      <c r="D330" s="338" t="s">
        <v>240</v>
      </c>
      <c r="E330" s="345" t="s">
        <v>241</v>
      </c>
      <c r="F330" s="338" t="s">
        <v>121</v>
      </c>
      <c r="G330" s="338" t="s">
        <v>169</v>
      </c>
      <c r="H330" s="338" t="s">
        <v>266</v>
      </c>
      <c r="I330" s="473">
        <v>45748</v>
      </c>
      <c r="J330" s="473">
        <v>46022</v>
      </c>
      <c r="K330" s="338" t="s">
        <v>124</v>
      </c>
      <c r="L330" s="473">
        <v>45750</v>
      </c>
      <c r="M330" s="338">
        <v>4905156</v>
      </c>
      <c r="N330" s="338" t="s">
        <v>24</v>
      </c>
      <c r="O330" s="473">
        <v>45764</v>
      </c>
      <c r="P330" s="342">
        <v>2025</v>
      </c>
      <c r="Q330" s="15">
        <v>1983</v>
      </c>
      <c r="R330" s="338">
        <v>4480700</v>
      </c>
      <c r="S330" s="338">
        <v>4905157</v>
      </c>
      <c r="T330" s="338" t="s">
        <v>673</v>
      </c>
      <c r="U330" s="338">
        <v>4905156</v>
      </c>
    </row>
    <row r="331" spans="1:21" x14ac:dyDescent="0.35">
      <c r="A3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2025.00330.03.01.02.05</v>
      </c>
      <c r="B331" s="372">
        <v>330</v>
      </c>
      <c r="C331" s="338" t="s">
        <v>132</v>
      </c>
      <c r="D331" s="338" t="s">
        <v>240</v>
      </c>
      <c r="E331" s="345" t="s">
        <v>241</v>
      </c>
      <c r="F331" s="338" t="s">
        <v>121</v>
      </c>
      <c r="G331" s="338" t="s">
        <v>169</v>
      </c>
      <c r="H331" s="338" t="s">
        <v>254</v>
      </c>
      <c r="I331" s="473">
        <v>45762</v>
      </c>
      <c r="J331" s="473">
        <v>45762</v>
      </c>
      <c r="K331" s="338" t="s">
        <v>124</v>
      </c>
      <c r="L331" s="473">
        <v>45771</v>
      </c>
      <c r="M331" s="338">
        <v>4979489</v>
      </c>
      <c r="N331" s="338" t="s">
        <v>24</v>
      </c>
      <c r="O331" s="473">
        <v>45796</v>
      </c>
      <c r="P331" s="342">
        <v>2025</v>
      </c>
      <c r="Q331" s="15">
        <v>1984</v>
      </c>
      <c r="R331" s="338">
        <v>4480700</v>
      </c>
      <c r="S331" s="338">
        <v>4979490</v>
      </c>
      <c r="T331" s="338" t="s">
        <v>674</v>
      </c>
      <c r="U331" s="338">
        <v>4979489</v>
      </c>
    </row>
    <row r="332" spans="1:21" x14ac:dyDescent="0.35">
      <c r="A3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2025.00331.03.01.02.05</v>
      </c>
      <c r="B332" s="372">
        <v>331</v>
      </c>
      <c r="C332" s="338" t="s">
        <v>132</v>
      </c>
      <c r="D332" s="338" t="s">
        <v>240</v>
      </c>
      <c r="E332" s="345" t="s">
        <v>241</v>
      </c>
      <c r="F332" s="338" t="s">
        <v>121</v>
      </c>
      <c r="G332" s="338" t="s">
        <v>169</v>
      </c>
      <c r="H332" s="338" t="s">
        <v>254</v>
      </c>
      <c r="I332" s="473">
        <v>45763</v>
      </c>
      <c r="J332" s="473">
        <v>45763</v>
      </c>
      <c r="K332" s="338" t="s">
        <v>124</v>
      </c>
      <c r="L332" s="473">
        <v>45764</v>
      </c>
      <c r="M332" s="338">
        <v>4979491</v>
      </c>
      <c r="N332" s="338" t="s">
        <v>24</v>
      </c>
      <c r="O332" s="473">
        <v>45796</v>
      </c>
      <c r="P332" s="342">
        <v>2025</v>
      </c>
      <c r="Q332" s="15">
        <v>1985</v>
      </c>
      <c r="R332" s="338">
        <v>4480700</v>
      </c>
      <c r="S332" s="338">
        <v>4979492</v>
      </c>
      <c r="T332" s="338" t="s">
        <v>675</v>
      </c>
      <c r="U332" s="338">
        <v>4979491</v>
      </c>
    </row>
    <row r="333" spans="1:21" x14ac:dyDescent="0.35">
      <c r="A3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2025.00332.03.01.02.05</v>
      </c>
      <c r="B333" s="372">
        <v>332</v>
      </c>
      <c r="C333" s="338" t="s">
        <v>132</v>
      </c>
      <c r="D333" s="338" t="s">
        <v>240</v>
      </c>
      <c r="E333" s="345" t="s">
        <v>241</v>
      </c>
      <c r="F333" s="338" t="s">
        <v>121</v>
      </c>
      <c r="G333" s="338" t="s">
        <v>169</v>
      </c>
      <c r="H333" s="338" t="s">
        <v>254</v>
      </c>
      <c r="I333" s="473">
        <v>45764</v>
      </c>
      <c r="J333" s="473">
        <v>45764</v>
      </c>
      <c r="K333" s="338" t="s">
        <v>124</v>
      </c>
      <c r="L333" s="473">
        <v>45764</v>
      </c>
      <c r="M333" s="338">
        <v>4979493</v>
      </c>
      <c r="N333" s="338" t="s">
        <v>24</v>
      </c>
      <c r="O333" s="473">
        <v>45796</v>
      </c>
      <c r="P333" s="342">
        <v>2025</v>
      </c>
      <c r="Q333" s="15">
        <v>1986</v>
      </c>
      <c r="R333" s="338">
        <v>4480700</v>
      </c>
      <c r="S333" s="338">
        <v>4979494</v>
      </c>
      <c r="T333" s="338" t="s">
        <v>676</v>
      </c>
      <c r="U333" s="338">
        <v>4979493</v>
      </c>
    </row>
    <row r="334" spans="1:21" x14ac:dyDescent="0.35">
      <c r="A3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2025.00333.03.01.03.05</v>
      </c>
      <c r="B334" s="372">
        <v>333</v>
      </c>
      <c r="C334" s="338" t="s">
        <v>132</v>
      </c>
      <c r="D334" s="338" t="s">
        <v>240</v>
      </c>
      <c r="E334" s="345" t="s">
        <v>241</v>
      </c>
      <c r="F334" s="338" t="s">
        <v>121</v>
      </c>
      <c r="G334" s="338" t="s">
        <v>162</v>
      </c>
      <c r="H334" s="338" t="s">
        <v>254</v>
      </c>
      <c r="I334" s="473">
        <v>45765</v>
      </c>
      <c r="J334" s="473">
        <v>45765</v>
      </c>
      <c r="K334" s="338" t="s">
        <v>124</v>
      </c>
      <c r="L334" s="473">
        <v>45771</v>
      </c>
      <c r="M334" s="338">
        <v>4979495</v>
      </c>
      <c r="N334" s="338" t="s">
        <v>24</v>
      </c>
      <c r="O334" s="473">
        <v>45796</v>
      </c>
      <c r="P334" s="342">
        <v>2025</v>
      </c>
      <c r="Q334" s="15">
        <v>1987</v>
      </c>
      <c r="R334" s="338">
        <v>4480700</v>
      </c>
      <c r="S334" s="338">
        <v>4979496</v>
      </c>
      <c r="T334" s="338" t="s">
        <v>677</v>
      </c>
      <c r="U334" s="338">
        <v>4979495</v>
      </c>
    </row>
    <row r="335" spans="1:21" x14ac:dyDescent="0.35">
      <c r="A3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2025.00334.03.01.02.04</v>
      </c>
      <c r="B335" s="372">
        <v>334</v>
      </c>
      <c r="C335" s="338" t="s">
        <v>132</v>
      </c>
      <c r="D335" s="338" t="s">
        <v>240</v>
      </c>
      <c r="E335" s="345" t="s">
        <v>241</v>
      </c>
      <c r="F335" s="338" t="s">
        <v>121</v>
      </c>
      <c r="G335" s="338" t="s">
        <v>169</v>
      </c>
      <c r="H335" s="338" t="s">
        <v>149</v>
      </c>
      <c r="I335" s="473">
        <v>45778</v>
      </c>
      <c r="J335" s="473">
        <v>45808</v>
      </c>
      <c r="K335" s="338" t="s">
        <v>124</v>
      </c>
      <c r="L335" s="473">
        <v>45779</v>
      </c>
      <c r="M335" s="338">
        <v>4979497</v>
      </c>
      <c r="N335" s="338" t="s">
        <v>24</v>
      </c>
      <c r="O335" s="473">
        <v>45796</v>
      </c>
      <c r="P335" s="342">
        <v>2025</v>
      </c>
      <c r="Q335" s="15">
        <v>1988</v>
      </c>
      <c r="R335" s="338">
        <v>4480700</v>
      </c>
      <c r="S335" s="338">
        <v>4979498</v>
      </c>
      <c r="T335" s="338" t="s">
        <v>678</v>
      </c>
      <c r="U335" s="338">
        <v>4979497</v>
      </c>
    </row>
    <row r="336" spans="1:21" x14ac:dyDescent="0.35">
      <c r="A3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2025.00335.03.04.99.99</v>
      </c>
      <c r="B336" s="372">
        <v>335</v>
      </c>
      <c r="C336" s="338" t="s">
        <v>132</v>
      </c>
      <c r="D336" s="338" t="s">
        <v>278</v>
      </c>
      <c r="E336" s="345" t="s">
        <v>279</v>
      </c>
      <c r="F336" s="338" t="s">
        <v>187</v>
      </c>
      <c r="G336" s="338" t="s">
        <v>187</v>
      </c>
      <c r="H336" s="338" t="s">
        <v>188</v>
      </c>
      <c r="I336" s="473">
        <v>45736</v>
      </c>
      <c r="J336" s="473">
        <v>47483</v>
      </c>
      <c r="K336" s="338" t="s">
        <v>124</v>
      </c>
      <c r="L336" s="473">
        <v>45736</v>
      </c>
      <c r="M336" s="338">
        <v>4852920</v>
      </c>
      <c r="N336" s="338" t="s">
        <v>679</v>
      </c>
      <c r="O336" s="473">
        <v>45747</v>
      </c>
      <c r="P336" s="342">
        <v>2025</v>
      </c>
      <c r="Q336" s="15">
        <v>1989</v>
      </c>
      <c r="R336" s="338">
        <v>4480700</v>
      </c>
      <c r="S336" s="338">
        <v>4917396</v>
      </c>
      <c r="T336" s="338" t="s">
        <v>188</v>
      </c>
      <c r="U336" s="338">
        <v>4852920</v>
      </c>
    </row>
    <row r="337" spans="1:21" x14ac:dyDescent="0.35">
      <c r="A3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2025.00337.03.01.03.05</v>
      </c>
      <c r="B337" s="372">
        <v>337</v>
      </c>
      <c r="C337" s="338" t="s">
        <v>132</v>
      </c>
      <c r="D337" s="338" t="s">
        <v>318</v>
      </c>
      <c r="E337" s="345" t="s">
        <v>194</v>
      </c>
      <c r="F337" s="338" t="s">
        <v>121</v>
      </c>
      <c r="G337" s="338" t="s">
        <v>162</v>
      </c>
      <c r="H337" s="338" t="s">
        <v>254</v>
      </c>
      <c r="I337" s="473">
        <v>45684</v>
      </c>
      <c r="J337" s="473">
        <v>45684</v>
      </c>
      <c r="K337" s="338" t="s">
        <v>124</v>
      </c>
      <c r="L337" s="473">
        <v>45686</v>
      </c>
      <c r="M337" s="338">
        <v>4722597</v>
      </c>
      <c r="N337" s="338" t="s">
        <v>341</v>
      </c>
      <c r="O337" s="473">
        <v>45700</v>
      </c>
      <c r="P337" s="342">
        <v>2025</v>
      </c>
      <c r="Q337" s="15">
        <v>1991</v>
      </c>
      <c r="R337" s="338">
        <v>4480700</v>
      </c>
      <c r="S337" s="338">
        <v>4894548</v>
      </c>
      <c r="T337" s="338" t="s">
        <v>680</v>
      </c>
      <c r="U337" s="338">
        <v>4722597</v>
      </c>
    </row>
    <row r="338" spans="1:21" x14ac:dyDescent="0.35">
      <c r="A3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2025.00338.03.01.03.05</v>
      </c>
      <c r="B338" s="372">
        <v>338</v>
      </c>
      <c r="C338" s="338" t="s">
        <v>132</v>
      </c>
      <c r="D338" s="338" t="s">
        <v>318</v>
      </c>
      <c r="E338" s="345" t="s">
        <v>194</v>
      </c>
      <c r="F338" s="338" t="s">
        <v>121</v>
      </c>
      <c r="G338" s="338" t="s">
        <v>162</v>
      </c>
      <c r="H338" s="338" t="s">
        <v>254</v>
      </c>
      <c r="I338" s="473">
        <v>45685</v>
      </c>
      <c r="J338" s="473">
        <v>45685</v>
      </c>
      <c r="K338" s="338" t="s">
        <v>124</v>
      </c>
      <c r="L338" s="473">
        <v>45686</v>
      </c>
      <c r="M338" s="338">
        <v>4722598</v>
      </c>
      <c r="N338" s="338" t="s">
        <v>341</v>
      </c>
      <c r="O338" s="473">
        <v>45700</v>
      </c>
      <c r="P338" s="342">
        <v>2025</v>
      </c>
      <c r="Q338" s="15">
        <v>1992</v>
      </c>
      <c r="R338" s="338">
        <v>4480700</v>
      </c>
      <c r="S338" s="338">
        <v>4894549</v>
      </c>
      <c r="T338" s="338" t="s">
        <v>681</v>
      </c>
      <c r="U338" s="338">
        <v>4722598</v>
      </c>
    </row>
    <row r="339" spans="1:21" x14ac:dyDescent="0.35">
      <c r="A3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2025.00339.03.01.03.05</v>
      </c>
      <c r="B339" s="372">
        <v>339</v>
      </c>
      <c r="C339" s="338" t="s">
        <v>132</v>
      </c>
      <c r="D339" s="338" t="s">
        <v>318</v>
      </c>
      <c r="E339" s="345" t="s">
        <v>194</v>
      </c>
      <c r="F339" s="338" t="s">
        <v>121</v>
      </c>
      <c r="G339" s="338" t="s">
        <v>162</v>
      </c>
      <c r="H339" s="338" t="s">
        <v>254</v>
      </c>
      <c r="I339" s="473">
        <v>45686</v>
      </c>
      <c r="J339" s="473">
        <v>45686</v>
      </c>
      <c r="K339" s="338" t="s">
        <v>124</v>
      </c>
      <c r="L339" s="473">
        <v>45686</v>
      </c>
      <c r="M339" s="338">
        <v>4722599</v>
      </c>
      <c r="N339" s="338" t="s">
        <v>341</v>
      </c>
      <c r="O339" s="473">
        <v>45700</v>
      </c>
      <c r="P339" s="342">
        <v>2025</v>
      </c>
      <c r="Q339" s="15">
        <v>1993</v>
      </c>
      <c r="R339" s="338">
        <v>4480700</v>
      </c>
      <c r="S339" s="338">
        <v>4894550</v>
      </c>
      <c r="T339" s="338" t="s">
        <v>682</v>
      </c>
      <c r="U339" s="338">
        <v>4722599</v>
      </c>
    </row>
    <row r="340" spans="1:21" x14ac:dyDescent="0.35">
      <c r="A3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2025.00340.03.01.03.05</v>
      </c>
      <c r="B340" s="372">
        <v>340</v>
      </c>
      <c r="C340" s="338" t="s">
        <v>132</v>
      </c>
      <c r="D340" s="338" t="s">
        <v>318</v>
      </c>
      <c r="E340" s="345" t="s">
        <v>194</v>
      </c>
      <c r="F340" s="338" t="s">
        <v>121</v>
      </c>
      <c r="G340" s="338" t="s">
        <v>162</v>
      </c>
      <c r="H340" s="338" t="s">
        <v>254</v>
      </c>
      <c r="I340" s="473">
        <v>45687</v>
      </c>
      <c r="J340" s="473">
        <v>45687</v>
      </c>
      <c r="K340" s="338" t="s">
        <v>124</v>
      </c>
      <c r="L340" s="473">
        <v>45686</v>
      </c>
      <c r="M340" s="338">
        <v>4722600</v>
      </c>
      <c r="N340" s="338" t="s">
        <v>341</v>
      </c>
      <c r="O340" s="473">
        <v>45700</v>
      </c>
      <c r="P340" s="342">
        <v>2025</v>
      </c>
      <c r="Q340" s="15">
        <v>1994</v>
      </c>
      <c r="R340" s="338">
        <v>4480700</v>
      </c>
      <c r="S340" s="338">
        <v>4894551</v>
      </c>
      <c r="T340" s="338" t="s">
        <v>683</v>
      </c>
      <c r="U340" s="338">
        <v>4722600</v>
      </c>
    </row>
    <row r="341" spans="1:21" x14ac:dyDescent="0.35">
      <c r="A3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2025.00341.03.01.03.05</v>
      </c>
      <c r="B341" s="372">
        <v>341</v>
      </c>
      <c r="C341" s="338" t="s">
        <v>132</v>
      </c>
      <c r="D341" s="338" t="s">
        <v>318</v>
      </c>
      <c r="E341" s="345" t="s">
        <v>194</v>
      </c>
      <c r="F341" s="338" t="s">
        <v>121</v>
      </c>
      <c r="G341" s="338" t="s">
        <v>162</v>
      </c>
      <c r="H341" s="338" t="s">
        <v>254</v>
      </c>
      <c r="I341" s="473">
        <v>45688</v>
      </c>
      <c r="J341" s="473">
        <v>45688</v>
      </c>
      <c r="K341" s="338" t="s">
        <v>124</v>
      </c>
      <c r="L341" s="473">
        <v>45686</v>
      </c>
      <c r="M341" s="338">
        <v>4722601</v>
      </c>
      <c r="N341" s="338" t="s">
        <v>341</v>
      </c>
      <c r="O341" s="473">
        <v>45700</v>
      </c>
      <c r="P341" s="342">
        <v>2025</v>
      </c>
      <c r="Q341" s="15">
        <v>1995</v>
      </c>
      <c r="R341" s="338">
        <v>4480700</v>
      </c>
      <c r="S341" s="338">
        <v>4894552</v>
      </c>
      <c r="T341" s="338" t="s">
        <v>684</v>
      </c>
      <c r="U341" s="338">
        <v>4722601</v>
      </c>
    </row>
    <row r="342" spans="1:21" x14ac:dyDescent="0.35">
      <c r="A3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2025.00342.02.01.03.03</v>
      </c>
      <c r="B342" s="372">
        <v>342</v>
      </c>
      <c r="C342" s="338" t="s">
        <v>130</v>
      </c>
      <c r="D342" s="338" t="s">
        <v>282</v>
      </c>
      <c r="E342" s="338" t="s">
        <v>283</v>
      </c>
      <c r="F342" s="338" t="s">
        <v>121</v>
      </c>
      <c r="G342" s="338" t="s">
        <v>162</v>
      </c>
      <c r="H342" s="338" t="s">
        <v>219</v>
      </c>
      <c r="I342" s="473">
        <v>45748</v>
      </c>
      <c r="J342" s="473">
        <v>45838</v>
      </c>
      <c r="K342" s="338" t="s">
        <v>685</v>
      </c>
      <c r="L342" s="473">
        <v>45747</v>
      </c>
      <c r="M342" s="338">
        <v>4888690</v>
      </c>
      <c r="N342" s="338" t="s">
        <v>335</v>
      </c>
      <c r="O342" s="473">
        <v>45758</v>
      </c>
      <c r="P342" s="342">
        <v>2025</v>
      </c>
      <c r="Q342" s="15">
        <v>1996</v>
      </c>
      <c r="R342" s="338">
        <v>4486078</v>
      </c>
      <c r="S342" s="338">
        <v>4888691</v>
      </c>
      <c r="T342" s="341" t="s">
        <v>686</v>
      </c>
      <c r="U342" s="338">
        <v>4888690</v>
      </c>
    </row>
    <row r="343" spans="1:21" x14ac:dyDescent="0.35">
      <c r="A3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2025.00343.02.01.03.03</v>
      </c>
      <c r="B343" s="372">
        <v>343</v>
      </c>
      <c r="C343" s="338" t="s">
        <v>130</v>
      </c>
      <c r="D343" s="338" t="s">
        <v>282</v>
      </c>
      <c r="E343" s="338" t="s">
        <v>283</v>
      </c>
      <c r="F343" s="338" t="s">
        <v>121</v>
      </c>
      <c r="G343" s="338" t="s">
        <v>162</v>
      </c>
      <c r="H343" s="338" t="s">
        <v>219</v>
      </c>
      <c r="I343" s="473">
        <v>45748</v>
      </c>
      <c r="J343" s="473">
        <v>45838</v>
      </c>
      <c r="K343" s="338" t="s">
        <v>685</v>
      </c>
      <c r="L343" s="473">
        <v>45747</v>
      </c>
      <c r="M343" s="338">
        <v>4888692</v>
      </c>
      <c r="N343" s="338" t="s">
        <v>335</v>
      </c>
      <c r="O343" s="473">
        <v>45758</v>
      </c>
      <c r="P343" s="342">
        <v>2025</v>
      </c>
      <c r="Q343" s="15">
        <v>1997</v>
      </c>
      <c r="R343" s="338">
        <v>4486078</v>
      </c>
      <c r="S343" s="338">
        <v>4888693</v>
      </c>
      <c r="T343" s="341" t="s">
        <v>687</v>
      </c>
      <c r="U343" s="338">
        <v>4888692</v>
      </c>
    </row>
    <row r="344" spans="1:21" x14ac:dyDescent="0.35">
      <c r="A3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2025.00344.03.01.02.07</v>
      </c>
      <c r="B344" s="372">
        <v>344</v>
      </c>
      <c r="C344" s="338" t="s">
        <v>132</v>
      </c>
      <c r="D344" s="338" t="s">
        <v>285</v>
      </c>
      <c r="E344" s="345" t="s">
        <v>286</v>
      </c>
      <c r="F344" s="338" t="s">
        <v>121</v>
      </c>
      <c r="G344" s="338" t="s">
        <v>169</v>
      </c>
      <c r="H344" s="338" t="s">
        <v>266</v>
      </c>
      <c r="I344" s="473">
        <v>45748</v>
      </c>
      <c r="J344" s="473">
        <v>46022</v>
      </c>
      <c r="K344" s="338" t="s">
        <v>124</v>
      </c>
      <c r="L344" s="473">
        <v>45750</v>
      </c>
      <c r="M344" s="338">
        <v>4903103</v>
      </c>
      <c r="N344" s="338" t="s">
        <v>287</v>
      </c>
      <c r="O344" s="473">
        <v>45763</v>
      </c>
      <c r="P344" s="342">
        <v>2025</v>
      </c>
      <c r="Q344" s="15">
        <v>1998</v>
      </c>
      <c r="R344" s="338">
        <v>4480700</v>
      </c>
      <c r="S344" s="338">
        <v>4903104</v>
      </c>
      <c r="T344" s="338" t="s">
        <v>688</v>
      </c>
      <c r="U344" s="338"/>
    </row>
    <row r="345" spans="1:21" x14ac:dyDescent="0.35">
      <c r="A3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2025.00345.03.04.99.99</v>
      </c>
      <c r="B345" s="372">
        <v>345</v>
      </c>
      <c r="C345" s="338" t="s">
        <v>132</v>
      </c>
      <c r="D345" s="338" t="s">
        <v>689</v>
      </c>
      <c r="E345" s="345" t="s">
        <v>690</v>
      </c>
      <c r="F345" s="338" t="s">
        <v>187</v>
      </c>
      <c r="G345" s="338" t="s">
        <v>187</v>
      </c>
      <c r="H345" s="338" t="s">
        <v>188</v>
      </c>
      <c r="I345" s="473">
        <v>45758</v>
      </c>
      <c r="J345" s="473">
        <v>47483</v>
      </c>
      <c r="K345" s="338" t="s">
        <v>124</v>
      </c>
      <c r="L345" s="473">
        <v>45758</v>
      </c>
      <c r="M345" s="338">
        <v>4903788</v>
      </c>
      <c r="N345" s="338" t="s">
        <v>691</v>
      </c>
      <c r="O345" s="473">
        <v>45763</v>
      </c>
      <c r="P345" s="342">
        <v>2025</v>
      </c>
      <c r="Q345" s="15">
        <v>1999</v>
      </c>
      <c r="R345" s="338">
        <v>4480700</v>
      </c>
      <c r="S345" s="338">
        <v>4903790</v>
      </c>
      <c r="T345" s="338" t="s">
        <v>188</v>
      </c>
      <c r="U345" s="338"/>
    </row>
    <row r="346" spans="1:21" x14ac:dyDescent="0.35">
      <c r="A3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2025.00346.03.04.99.99</v>
      </c>
      <c r="B346" s="372">
        <v>346</v>
      </c>
      <c r="C346" s="338" t="s">
        <v>132</v>
      </c>
      <c r="D346" s="338" t="s">
        <v>692</v>
      </c>
      <c r="E346" s="345" t="s">
        <v>693</v>
      </c>
      <c r="F346" s="338" t="s">
        <v>187</v>
      </c>
      <c r="G346" s="338" t="s">
        <v>187</v>
      </c>
      <c r="H346" s="338" t="s">
        <v>188</v>
      </c>
      <c r="I346" s="473">
        <v>45771</v>
      </c>
      <c r="J346" s="473">
        <v>47483</v>
      </c>
      <c r="K346" s="338" t="s">
        <v>124</v>
      </c>
      <c r="L346" s="473">
        <v>45771</v>
      </c>
      <c r="M346" s="338">
        <v>4923610</v>
      </c>
      <c r="N346" s="338" t="s">
        <v>694</v>
      </c>
      <c r="O346" s="473">
        <v>45775</v>
      </c>
      <c r="P346" s="342">
        <v>2025</v>
      </c>
      <c r="Q346" s="15">
        <v>2000</v>
      </c>
      <c r="R346" s="338">
        <v>4480700</v>
      </c>
      <c r="S346" s="338">
        <v>4923612</v>
      </c>
      <c r="T346" s="338" t="s">
        <v>188</v>
      </c>
      <c r="U346" s="338"/>
    </row>
    <row r="347" spans="1:21" x14ac:dyDescent="0.35">
      <c r="A3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2025.00347.02.01.03.05</v>
      </c>
      <c r="B347" s="372">
        <v>347</v>
      </c>
      <c r="C347" s="338" t="s">
        <v>130</v>
      </c>
      <c r="D347" s="345" t="s">
        <v>327</v>
      </c>
      <c r="E347" s="338" t="s">
        <v>328</v>
      </c>
      <c r="F347" s="338" t="s">
        <v>121</v>
      </c>
      <c r="G347" s="338" t="s">
        <v>162</v>
      </c>
      <c r="H347" s="338" t="s">
        <v>254</v>
      </c>
      <c r="I347" s="473">
        <v>45775</v>
      </c>
      <c r="J347" s="473">
        <v>45775</v>
      </c>
      <c r="K347" s="338" t="s">
        <v>685</v>
      </c>
      <c r="L347" s="473">
        <v>45774</v>
      </c>
      <c r="M347" s="338">
        <v>4972584</v>
      </c>
      <c r="N347" s="338" t="s">
        <v>329</v>
      </c>
      <c r="O347" s="473">
        <v>45792</v>
      </c>
      <c r="P347" s="342">
        <v>2025</v>
      </c>
      <c r="Q347" s="15">
        <v>2001</v>
      </c>
      <c r="R347" s="338">
        <v>4486078</v>
      </c>
      <c r="S347" s="338">
        <v>4972585</v>
      </c>
      <c r="T347" s="369" t="s">
        <v>695</v>
      </c>
      <c r="U347" s="338"/>
    </row>
    <row r="348" spans="1:21" x14ac:dyDescent="0.35">
      <c r="A3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2025.00348.02.01.03.05</v>
      </c>
      <c r="B348" s="372">
        <v>348</v>
      </c>
      <c r="C348" s="338" t="s">
        <v>130</v>
      </c>
      <c r="D348" s="345" t="s">
        <v>327</v>
      </c>
      <c r="E348" s="338" t="s">
        <v>328</v>
      </c>
      <c r="F348" s="338" t="s">
        <v>121</v>
      </c>
      <c r="G348" s="338" t="s">
        <v>162</v>
      </c>
      <c r="H348" s="338" t="s">
        <v>254</v>
      </c>
      <c r="I348" s="473">
        <v>45776</v>
      </c>
      <c r="J348" s="473">
        <v>45776</v>
      </c>
      <c r="K348" s="338" t="s">
        <v>685</v>
      </c>
      <c r="L348" s="473">
        <v>45775</v>
      </c>
      <c r="M348" s="338">
        <v>4972586</v>
      </c>
      <c r="N348" s="338" t="s">
        <v>329</v>
      </c>
      <c r="O348" s="473">
        <v>45792</v>
      </c>
      <c r="P348" s="342">
        <v>2025</v>
      </c>
      <c r="Q348" s="15">
        <v>2002</v>
      </c>
      <c r="R348" s="338">
        <v>4486078</v>
      </c>
      <c r="S348" s="338">
        <v>4972587</v>
      </c>
      <c r="T348" s="369" t="s">
        <v>696</v>
      </c>
      <c r="U348" s="338"/>
    </row>
    <row r="349" spans="1:21" x14ac:dyDescent="0.35">
      <c r="A3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2025.00349.02.01.03.05</v>
      </c>
      <c r="B349" s="372">
        <v>349</v>
      </c>
      <c r="C349" s="338" t="s">
        <v>130</v>
      </c>
      <c r="D349" s="345" t="s">
        <v>327</v>
      </c>
      <c r="E349" s="338" t="s">
        <v>328</v>
      </c>
      <c r="F349" s="338" t="s">
        <v>121</v>
      </c>
      <c r="G349" s="338" t="s">
        <v>162</v>
      </c>
      <c r="H349" s="338" t="s">
        <v>254</v>
      </c>
      <c r="I349" s="473">
        <v>45777</v>
      </c>
      <c r="J349" s="473">
        <v>45777</v>
      </c>
      <c r="K349" s="338" t="s">
        <v>685</v>
      </c>
      <c r="L349" s="473">
        <v>45776</v>
      </c>
      <c r="M349" s="338">
        <v>4972588</v>
      </c>
      <c r="N349" s="338" t="s">
        <v>329</v>
      </c>
      <c r="O349" s="473">
        <v>45792</v>
      </c>
      <c r="P349" s="342">
        <v>2025</v>
      </c>
      <c r="Q349" s="15">
        <v>2003</v>
      </c>
      <c r="R349" s="338">
        <v>4486078</v>
      </c>
      <c r="S349" s="338">
        <v>4972589</v>
      </c>
      <c r="T349" s="369" t="s">
        <v>697</v>
      </c>
      <c r="U349" s="338"/>
    </row>
    <row r="350" spans="1:21" x14ac:dyDescent="0.35">
      <c r="A3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2025.00350.02.01.03.05</v>
      </c>
      <c r="B350" s="372">
        <v>350</v>
      </c>
      <c r="C350" s="338" t="s">
        <v>130</v>
      </c>
      <c r="D350" s="345" t="s">
        <v>327</v>
      </c>
      <c r="E350" s="338" t="s">
        <v>328</v>
      </c>
      <c r="F350" s="338" t="s">
        <v>121</v>
      </c>
      <c r="G350" s="338" t="s">
        <v>162</v>
      </c>
      <c r="H350" s="338" t="s">
        <v>254</v>
      </c>
      <c r="I350" s="473">
        <v>45778</v>
      </c>
      <c r="J350" s="473">
        <v>45778</v>
      </c>
      <c r="K350" s="338" t="s">
        <v>685</v>
      </c>
      <c r="L350" s="473">
        <v>45777</v>
      </c>
      <c r="M350" s="338">
        <v>4972590</v>
      </c>
      <c r="N350" s="338" t="s">
        <v>329</v>
      </c>
      <c r="O350" s="473">
        <v>45792</v>
      </c>
      <c r="P350" s="342">
        <v>2025</v>
      </c>
      <c r="Q350" s="15">
        <v>2004</v>
      </c>
      <c r="R350" s="338">
        <v>4486078</v>
      </c>
      <c r="S350" s="338">
        <v>4972591</v>
      </c>
      <c r="T350" s="369" t="s">
        <v>698</v>
      </c>
      <c r="U350" s="338"/>
    </row>
    <row r="351" spans="1:21" x14ac:dyDescent="0.35">
      <c r="A3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2025.00351.02.01.03.05</v>
      </c>
      <c r="B351" s="372">
        <v>351</v>
      </c>
      <c r="C351" s="338" t="s">
        <v>130</v>
      </c>
      <c r="D351" s="345" t="s">
        <v>327</v>
      </c>
      <c r="E351" s="338" t="s">
        <v>328</v>
      </c>
      <c r="F351" s="338" t="s">
        <v>121</v>
      </c>
      <c r="G351" s="338" t="s">
        <v>162</v>
      </c>
      <c r="H351" s="338" t="s">
        <v>254</v>
      </c>
      <c r="I351" s="473">
        <v>45779</v>
      </c>
      <c r="J351" s="473">
        <v>45779</v>
      </c>
      <c r="K351" s="338" t="s">
        <v>685</v>
      </c>
      <c r="L351" s="473">
        <v>45777</v>
      </c>
      <c r="M351" s="338">
        <v>4972592</v>
      </c>
      <c r="N351" s="338" t="s">
        <v>329</v>
      </c>
      <c r="O351" s="473">
        <v>45792</v>
      </c>
      <c r="P351" s="342">
        <v>2025</v>
      </c>
      <c r="Q351" s="15">
        <v>2005</v>
      </c>
      <c r="R351" s="338">
        <v>4486078</v>
      </c>
      <c r="S351" s="338">
        <v>4972593</v>
      </c>
      <c r="T351" s="369" t="s">
        <v>699</v>
      </c>
      <c r="U351" s="338"/>
    </row>
    <row r="352" spans="1:21" x14ac:dyDescent="0.35">
      <c r="A3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2025.00352.02.01.02.05</v>
      </c>
      <c r="B352" s="372">
        <v>352</v>
      </c>
      <c r="C352" s="338" t="s">
        <v>130</v>
      </c>
      <c r="D352" s="338" t="s">
        <v>190</v>
      </c>
      <c r="E352" s="338" t="s">
        <v>191</v>
      </c>
      <c r="F352" s="338" t="s">
        <v>121</v>
      </c>
      <c r="G352" s="338" t="s">
        <v>169</v>
      </c>
      <c r="H352" s="338" t="s">
        <v>254</v>
      </c>
      <c r="I352" s="473">
        <v>45777</v>
      </c>
      <c r="J352" s="473">
        <v>45777</v>
      </c>
      <c r="K352" s="338" t="s">
        <v>685</v>
      </c>
      <c r="L352" s="473">
        <v>45776</v>
      </c>
      <c r="M352" s="338">
        <v>4972898</v>
      </c>
      <c r="N352" s="338" t="s">
        <v>317</v>
      </c>
      <c r="O352" s="473">
        <v>45792</v>
      </c>
      <c r="P352" s="342">
        <v>2025</v>
      </c>
      <c r="Q352" s="15">
        <v>2006</v>
      </c>
      <c r="R352" s="338">
        <v>4486078</v>
      </c>
      <c r="S352" s="338">
        <v>4972899</v>
      </c>
      <c r="T352" s="369" t="s">
        <v>700</v>
      </c>
      <c r="U352" s="338"/>
    </row>
    <row r="353" spans="1:21" x14ac:dyDescent="0.35">
      <c r="A3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2025.00353.02.01.02.05</v>
      </c>
      <c r="B353" s="372">
        <v>353</v>
      </c>
      <c r="C353" s="338" t="s">
        <v>130</v>
      </c>
      <c r="D353" s="338" t="s">
        <v>190</v>
      </c>
      <c r="E353" s="338" t="s">
        <v>191</v>
      </c>
      <c r="F353" s="338" t="s">
        <v>121</v>
      </c>
      <c r="G353" s="338" t="s">
        <v>169</v>
      </c>
      <c r="H353" s="338" t="s">
        <v>254</v>
      </c>
      <c r="I353" s="473">
        <v>45778</v>
      </c>
      <c r="J353" s="473">
        <v>45778</v>
      </c>
      <c r="K353" s="338" t="s">
        <v>685</v>
      </c>
      <c r="L353" s="473">
        <v>45777</v>
      </c>
      <c r="M353" s="338">
        <v>4972900</v>
      </c>
      <c r="N353" s="338" t="s">
        <v>317</v>
      </c>
      <c r="O353" s="473">
        <v>45792</v>
      </c>
      <c r="P353" s="342">
        <v>2025</v>
      </c>
      <c r="Q353" s="15">
        <v>2007</v>
      </c>
      <c r="R353" s="338">
        <v>4486078</v>
      </c>
      <c r="S353" s="338">
        <v>4972901</v>
      </c>
      <c r="T353" s="369" t="s">
        <v>701</v>
      </c>
      <c r="U353" s="338"/>
    </row>
    <row r="354" spans="1:21" x14ac:dyDescent="0.35">
      <c r="A3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2025.00354.02.01.03.04</v>
      </c>
      <c r="B354" s="372">
        <v>354</v>
      </c>
      <c r="C354" s="338" t="s">
        <v>130</v>
      </c>
      <c r="D354" s="338" t="s">
        <v>315</v>
      </c>
      <c r="E354" s="345" t="s">
        <v>316</v>
      </c>
      <c r="F354" s="338" t="s">
        <v>121</v>
      </c>
      <c r="G354" s="338" t="s">
        <v>162</v>
      </c>
      <c r="H354" s="338" t="s">
        <v>149</v>
      </c>
      <c r="I354" s="473">
        <v>45778</v>
      </c>
      <c r="J354" s="473">
        <v>45808</v>
      </c>
      <c r="K354" s="338" t="s">
        <v>685</v>
      </c>
      <c r="L354" s="473">
        <v>45776</v>
      </c>
      <c r="M354" s="338">
        <v>4973245</v>
      </c>
      <c r="N354" s="338" t="s">
        <v>323</v>
      </c>
      <c r="O354" s="473">
        <v>45792</v>
      </c>
      <c r="P354" s="342">
        <v>2025</v>
      </c>
      <c r="Q354" s="15">
        <v>2008</v>
      </c>
      <c r="R354" s="338">
        <v>4486078</v>
      </c>
      <c r="S354" s="338">
        <v>4973246</v>
      </c>
      <c r="T354" s="369" t="s">
        <v>702</v>
      </c>
      <c r="U354" s="338"/>
    </row>
    <row r="355" spans="1:21" x14ac:dyDescent="0.35">
      <c r="A3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2025.00355.02.01.02.04</v>
      </c>
      <c r="B355" s="372">
        <v>355</v>
      </c>
      <c r="C355" s="338" t="s">
        <v>130</v>
      </c>
      <c r="D355" s="338" t="s">
        <v>315</v>
      </c>
      <c r="E355" s="345" t="s">
        <v>316</v>
      </c>
      <c r="F355" s="338" t="s">
        <v>121</v>
      </c>
      <c r="G355" s="338" t="s">
        <v>169</v>
      </c>
      <c r="H355" s="338" t="s">
        <v>149</v>
      </c>
      <c r="I355" s="473">
        <v>45778</v>
      </c>
      <c r="J355" s="473">
        <v>45808</v>
      </c>
      <c r="K355" s="338" t="s">
        <v>685</v>
      </c>
      <c r="L355" s="473">
        <v>45776</v>
      </c>
      <c r="M355" s="338">
        <v>4973247</v>
      </c>
      <c r="N355" s="338" t="s">
        <v>323</v>
      </c>
      <c r="O355" s="473">
        <v>45792</v>
      </c>
      <c r="P355" s="342">
        <v>2025</v>
      </c>
      <c r="Q355" s="15">
        <v>2009</v>
      </c>
      <c r="R355" s="338">
        <v>4486078</v>
      </c>
      <c r="S355" s="338">
        <v>4973248</v>
      </c>
      <c r="T355" s="369" t="s">
        <v>703</v>
      </c>
      <c r="U355" s="338"/>
    </row>
    <row r="356" spans="1:21" x14ac:dyDescent="0.35">
      <c r="A3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2025.00356.02.01.02.07</v>
      </c>
      <c r="B356" s="372">
        <v>356</v>
      </c>
      <c r="C356" s="338" t="s">
        <v>130</v>
      </c>
      <c r="D356" s="338" t="s">
        <v>315</v>
      </c>
      <c r="E356" s="345" t="s">
        <v>316</v>
      </c>
      <c r="F356" s="338" t="s">
        <v>121</v>
      </c>
      <c r="G356" s="338" t="s">
        <v>169</v>
      </c>
      <c r="H356" s="338" t="s">
        <v>266</v>
      </c>
      <c r="I356" s="473">
        <v>45778</v>
      </c>
      <c r="J356" s="473">
        <v>46022</v>
      </c>
      <c r="K356" s="338" t="s">
        <v>685</v>
      </c>
      <c r="L356" s="473">
        <v>45777</v>
      </c>
      <c r="M356" s="338">
        <v>4973250</v>
      </c>
      <c r="N356" s="338" t="s">
        <v>323</v>
      </c>
      <c r="O356" s="473">
        <v>45792</v>
      </c>
      <c r="P356" s="342">
        <v>2025</v>
      </c>
      <c r="Q356" s="15">
        <v>2010</v>
      </c>
      <c r="R356" s="338">
        <v>4486078</v>
      </c>
      <c r="S356" s="338">
        <v>4973249</v>
      </c>
      <c r="T356" s="369" t="s">
        <v>704</v>
      </c>
      <c r="U356" s="338"/>
    </row>
    <row r="357" spans="1:21" x14ac:dyDescent="0.35">
      <c r="A3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2025.00357.03.01.03.05</v>
      </c>
      <c r="B357" s="372">
        <v>357</v>
      </c>
      <c r="C357" s="338" t="s">
        <v>132</v>
      </c>
      <c r="D357" s="338" t="s">
        <v>315</v>
      </c>
      <c r="E357" s="345" t="s">
        <v>316</v>
      </c>
      <c r="F357" s="338" t="s">
        <v>121</v>
      </c>
      <c r="G357" s="338" t="s">
        <v>162</v>
      </c>
      <c r="H357" s="338" t="s">
        <v>254</v>
      </c>
      <c r="I357" s="473">
        <v>45702</v>
      </c>
      <c r="J357" s="473">
        <v>45702</v>
      </c>
      <c r="K357" s="338" t="s">
        <v>124</v>
      </c>
      <c r="L357" s="473">
        <v>45702</v>
      </c>
      <c r="M357" s="338">
        <v>4807293</v>
      </c>
      <c r="N357" s="338" t="s">
        <v>336</v>
      </c>
      <c r="O357" s="473">
        <v>45729</v>
      </c>
      <c r="P357" s="342">
        <v>2025</v>
      </c>
      <c r="Q357" s="15">
        <v>2011</v>
      </c>
      <c r="R357" s="338">
        <v>4480700</v>
      </c>
      <c r="S357" s="338">
        <v>4807294</v>
      </c>
      <c r="T357" s="338" t="s">
        <v>705</v>
      </c>
      <c r="U357" s="338"/>
    </row>
    <row r="358" spans="1:21" x14ac:dyDescent="0.35">
      <c r="A3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2025.00358.03.01.02.05</v>
      </c>
      <c r="B358" s="372">
        <v>358</v>
      </c>
      <c r="C358" s="338" t="s">
        <v>132</v>
      </c>
      <c r="D358" s="338" t="s">
        <v>315</v>
      </c>
      <c r="E358" s="345" t="s">
        <v>316</v>
      </c>
      <c r="F358" s="338" t="s">
        <v>121</v>
      </c>
      <c r="G358" s="338" t="s">
        <v>169</v>
      </c>
      <c r="H358" s="338" t="s">
        <v>254</v>
      </c>
      <c r="I358" s="473">
        <v>45703</v>
      </c>
      <c r="J358" s="473">
        <v>45703</v>
      </c>
      <c r="K358" s="338" t="s">
        <v>124</v>
      </c>
      <c r="L358" s="473">
        <v>45702</v>
      </c>
      <c r="M358" s="338">
        <v>4807295</v>
      </c>
      <c r="N358" s="338" t="s">
        <v>336</v>
      </c>
      <c r="O358" s="473">
        <v>45729</v>
      </c>
      <c r="P358" s="342">
        <v>2025</v>
      </c>
      <c r="Q358" s="15">
        <v>2012</v>
      </c>
      <c r="R358" s="338">
        <v>4480700</v>
      </c>
      <c r="S358" s="338">
        <v>4807296</v>
      </c>
      <c r="T358" s="338" t="s">
        <v>706</v>
      </c>
      <c r="U358" s="338"/>
    </row>
    <row r="359" spans="1:21" x14ac:dyDescent="0.35">
      <c r="A3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2025.00359.03.01.02.05</v>
      </c>
      <c r="B359" s="372">
        <v>359</v>
      </c>
      <c r="C359" s="338" t="s">
        <v>132</v>
      </c>
      <c r="D359" s="338" t="s">
        <v>315</v>
      </c>
      <c r="E359" s="345" t="s">
        <v>316</v>
      </c>
      <c r="F359" s="338" t="s">
        <v>121</v>
      </c>
      <c r="G359" s="338" t="s">
        <v>169</v>
      </c>
      <c r="H359" s="338" t="s">
        <v>254</v>
      </c>
      <c r="I359" s="473">
        <v>45704</v>
      </c>
      <c r="J359" s="473">
        <v>45704</v>
      </c>
      <c r="K359" s="338" t="s">
        <v>124</v>
      </c>
      <c r="L359" s="473">
        <v>45702</v>
      </c>
      <c r="M359" s="338">
        <v>4807297</v>
      </c>
      <c r="N359" s="338" t="s">
        <v>336</v>
      </c>
      <c r="O359" s="473">
        <v>45729</v>
      </c>
      <c r="P359" s="342">
        <v>2025</v>
      </c>
      <c r="Q359" s="15">
        <v>2013</v>
      </c>
      <c r="R359" s="338">
        <v>4480700</v>
      </c>
      <c r="S359" s="338">
        <v>4807298</v>
      </c>
      <c r="T359" s="338" t="s">
        <v>707</v>
      </c>
      <c r="U359" s="338"/>
    </row>
    <row r="360" spans="1:21" x14ac:dyDescent="0.35">
      <c r="A3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2025.00360.03.01.02.05</v>
      </c>
      <c r="B360" s="372">
        <v>360</v>
      </c>
      <c r="C360" s="338" t="s">
        <v>132</v>
      </c>
      <c r="D360" s="338" t="s">
        <v>315</v>
      </c>
      <c r="E360" s="345" t="s">
        <v>316</v>
      </c>
      <c r="F360" s="338" t="s">
        <v>121</v>
      </c>
      <c r="G360" s="338" t="s">
        <v>169</v>
      </c>
      <c r="H360" s="338" t="s">
        <v>254</v>
      </c>
      <c r="I360" s="473">
        <v>45705</v>
      </c>
      <c r="J360" s="473">
        <v>45705</v>
      </c>
      <c r="K360" s="338" t="s">
        <v>124</v>
      </c>
      <c r="L360" s="473">
        <v>45702</v>
      </c>
      <c r="M360" s="338">
        <v>4807299</v>
      </c>
      <c r="N360" s="338" t="s">
        <v>336</v>
      </c>
      <c r="O360" s="473">
        <v>45729</v>
      </c>
      <c r="P360" s="342">
        <v>2025</v>
      </c>
      <c r="Q360" s="15">
        <v>2014</v>
      </c>
      <c r="R360" s="338">
        <v>4480700</v>
      </c>
      <c r="S360" s="338">
        <v>4807300</v>
      </c>
      <c r="T360" s="338" t="s">
        <v>708</v>
      </c>
      <c r="U360" s="338"/>
    </row>
    <row r="361" spans="1:21" x14ac:dyDescent="0.35">
      <c r="A3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2025.00361.03.01.02.05</v>
      </c>
      <c r="B361" s="372">
        <v>361</v>
      </c>
      <c r="C361" s="338" t="s">
        <v>132</v>
      </c>
      <c r="D361" s="338" t="s">
        <v>315</v>
      </c>
      <c r="E361" s="345" t="s">
        <v>316</v>
      </c>
      <c r="F361" s="338" t="s">
        <v>121</v>
      </c>
      <c r="G361" s="338" t="s">
        <v>169</v>
      </c>
      <c r="H361" s="338" t="s">
        <v>254</v>
      </c>
      <c r="I361" s="473">
        <v>45706</v>
      </c>
      <c r="J361" s="473">
        <v>45706</v>
      </c>
      <c r="K361" s="338" t="s">
        <v>124</v>
      </c>
      <c r="L361" s="473">
        <v>45702</v>
      </c>
      <c r="M361" s="338">
        <v>4807301</v>
      </c>
      <c r="N361" s="338" t="s">
        <v>336</v>
      </c>
      <c r="O361" s="473">
        <v>45729</v>
      </c>
      <c r="P361" s="342">
        <v>2025</v>
      </c>
      <c r="Q361" s="15">
        <v>2015</v>
      </c>
      <c r="R361" s="338">
        <v>4480700</v>
      </c>
      <c r="S361" s="338">
        <v>4807302</v>
      </c>
      <c r="T361" s="338" t="s">
        <v>709</v>
      </c>
      <c r="U361" s="338"/>
    </row>
    <row r="362" spans="1:21" x14ac:dyDescent="0.35">
      <c r="A3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2025.00362.03.01.02.05</v>
      </c>
      <c r="B362" s="372">
        <v>362</v>
      </c>
      <c r="C362" s="338" t="s">
        <v>132</v>
      </c>
      <c r="D362" s="338" t="s">
        <v>315</v>
      </c>
      <c r="E362" s="345" t="s">
        <v>316</v>
      </c>
      <c r="F362" s="338" t="s">
        <v>121</v>
      </c>
      <c r="G362" s="338" t="s">
        <v>169</v>
      </c>
      <c r="H362" s="338" t="s">
        <v>254</v>
      </c>
      <c r="I362" s="473">
        <v>45707</v>
      </c>
      <c r="J362" s="473">
        <v>45707</v>
      </c>
      <c r="K362" s="338" t="s">
        <v>124</v>
      </c>
      <c r="L362" s="473">
        <v>45702</v>
      </c>
      <c r="M362" s="338">
        <v>4807303</v>
      </c>
      <c r="N362" s="338" t="s">
        <v>336</v>
      </c>
      <c r="O362" s="473">
        <v>45729</v>
      </c>
      <c r="P362" s="342">
        <v>2025</v>
      </c>
      <c r="Q362" s="15">
        <v>2016</v>
      </c>
      <c r="R362" s="338">
        <v>4480700</v>
      </c>
      <c r="S362" s="338">
        <v>4807304</v>
      </c>
      <c r="T362" s="338" t="s">
        <v>710</v>
      </c>
      <c r="U362" s="338"/>
    </row>
    <row r="363" spans="1:21" x14ac:dyDescent="0.35">
      <c r="A3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2025.00363.03.01.02.05</v>
      </c>
      <c r="B363" s="372">
        <v>363</v>
      </c>
      <c r="C363" s="338" t="s">
        <v>132</v>
      </c>
      <c r="D363" s="338" t="s">
        <v>315</v>
      </c>
      <c r="E363" s="345" t="s">
        <v>316</v>
      </c>
      <c r="F363" s="338" t="s">
        <v>121</v>
      </c>
      <c r="G363" s="338" t="s">
        <v>169</v>
      </c>
      <c r="H363" s="338" t="s">
        <v>254</v>
      </c>
      <c r="I363" s="473">
        <v>45708</v>
      </c>
      <c r="J363" s="473">
        <v>45708</v>
      </c>
      <c r="K363" s="338" t="s">
        <v>124</v>
      </c>
      <c r="L363" s="473">
        <v>45702</v>
      </c>
      <c r="M363" s="338">
        <v>4807305</v>
      </c>
      <c r="N363" s="338" t="s">
        <v>336</v>
      </c>
      <c r="O363" s="473">
        <v>45729</v>
      </c>
      <c r="P363" s="342">
        <v>2025</v>
      </c>
      <c r="Q363" s="15">
        <v>2017</v>
      </c>
      <c r="R363" s="338">
        <v>4480700</v>
      </c>
      <c r="S363" s="338">
        <v>4807306</v>
      </c>
      <c r="T363" s="338" t="s">
        <v>711</v>
      </c>
      <c r="U363" s="338"/>
    </row>
    <row r="364" spans="1:21" x14ac:dyDescent="0.35">
      <c r="A3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2025.00364.03.01.02.05</v>
      </c>
      <c r="B364" s="372">
        <v>364</v>
      </c>
      <c r="C364" s="338" t="s">
        <v>132</v>
      </c>
      <c r="D364" s="338" t="s">
        <v>315</v>
      </c>
      <c r="E364" s="345" t="s">
        <v>316</v>
      </c>
      <c r="F364" s="338" t="s">
        <v>121</v>
      </c>
      <c r="G364" s="338" t="s">
        <v>169</v>
      </c>
      <c r="H364" s="338" t="s">
        <v>254</v>
      </c>
      <c r="I364" s="473">
        <v>45709</v>
      </c>
      <c r="J364" s="473">
        <v>45709</v>
      </c>
      <c r="K364" s="338" t="s">
        <v>124</v>
      </c>
      <c r="L364" s="473">
        <v>45702</v>
      </c>
      <c r="M364" s="338">
        <v>4807307</v>
      </c>
      <c r="N364" s="338" t="s">
        <v>336</v>
      </c>
      <c r="O364" s="473">
        <v>45729</v>
      </c>
      <c r="P364" s="342">
        <v>2025</v>
      </c>
      <c r="Q364" s="15">
        <v>2018</v>
      </c>
      <c r="R364" s="338">
        <v>4480700</v>
      </c>
      <c r="S364" s="338">
        <v>4807308</v>
      </c>
      <c r="T364" s="338" t="s">
        <v>712</v>
      </c>
      <c r="U364" s="338"/>
    </row>
    <row r="365" spans="1:21" x14ac:dyDescent="0.35">
      <c r="A3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2025.00365.03.01.02.05</v>
      </c>
      <c r="B365" s="372">
        <v>365</v>
      </c>
      <c r="C365" s="338" t="s">
        <v>132</v>
      </c>
      <c r="D365" s="338" t="s">
        <v>315</v>
      </c>
      <c r="E365" s="345" t="s">
        <v>316</v>
      </c>
      <c r="F365" s="338" t="s">
        <v>121</v>
      </c>
      <c r="G365" s="338" t="s">
        <v>169</v>
      </c>
      <c r="H365" s="338" t="s">
        <v>254</v>
      </c>
      <c r="I365" s="473">
        <v>45710</v>
      </c>
      <c r="J365" s="473">
        <v>45710</v>
      </c>
      <c r="K365" s="338" t="s">
        <v>124</v>
      </c>
      <c r="L365" s="473">
        <v>45713</v>
      </c>
      <c r="M365" s="338">
        <v>4807360</v>
      </c>
      <c r="N365" s="338" t="s">
        <v>336</v>
      </c>
      <c r="O365" s="473">
        <v>45729</v>
      </c>
      <c r="P365" s="342">
        <v>2025</v>
      </c>
      <c r="Q365" s="15">
        <v>2019</v>
      </c>
      <c r="R365" s="338">
        <v>4480700</v>
      </c>
      <c r="S365" s="338">
        <v>4807361</v>
      </c>
      <c r="T365" s="338" t="s">
        <v>713</v>
      </c>
      <c r="U365" s="338"/>
    </row>
    <row r="366" spans="1:21" x14ac:dyDescent="0.35">
      <c r="A3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2025.00366.03.01.02.05</v>
      </c>
      <c r="B366" s="372">
        <v>366</v>
      </c>
      <c r="C366" s="338" t="s">
        <v>132</v>
      </c>
      <c r="D366" s="338" t="s">
        <v>315</v>
      </c>
      <c r="E366" s="345" t="s">
        <v>316</v>
      </c>
      <c r="F366" s="338" t="s">
        <v>121</v>
      </c>
      <c r="G366" s="338" t="s">
        <v>169</v>
      </c>
      <c r="H366" s="338" t="s">
        <v>254</v>
      </c>
      <c r="I366" s="473">
        <v>45711</v>
      </c>
      <c r="J366" s="473">
        <v>45711</v>
      </c>
      <c r="K366" s="338" t="s">
        <v>124</v>
      </c>
      <c r="L366" s="473">
        <v>45713</v>
      </c>
      <c r="M366" s="338">
        <v>4807362</v>
      </c>
      <c r="N366" s="338" t="s">
        <v>336</v>
      </c>
      <c r="O366" s="473">
        <v>45729</v>
      </c>
      <c r="P366" s="342">
        <v>2025</v>
      </c>
      <c r="Q366" s="15">
        <v>2020</v>
      </c>
      <c r="R366" s="338">
        <v>4480700</v>
      </c>
      <c r="S366" s="338">
        <v>4807363</v>
      </c>
      <c r="T366" s="338" t="s">
        <v>714</v>
      </c>
      <c r="U366" s="338"/>
    </row>
    <row r="367" spans="1:21" x14ac:dyDescent="0.35">
      <c r="A3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2025.00367.03.01.02.05</v>
      </c>
      <c r="B367" s="372">
        <v>367</v>
      </c>
      <c r="C367" s="338" t="s">
        <v>132</v>
      </c>
      <c r="D367" s="338" t="s">
        <v>315</v>
      </c>
      <c r="E367" s="345" t="s">
        <v>316</v>
      </c>
      <c r="F367" s="338" t="s">
        <v>121</v>
      </c>
      <c r="G367" s="338" t="s">
        <v>169</v>
      </c>
      <c r="H367" s="338" t="s">
        <v>254</v>
      </c>
      <c r="I367" s="473">
        <v>45712</v>
      </c>
      <c r="J367" s="473">
        <v>45712</v>
      </c>
      <c r="K367" s="338" t="s">
        <v>124</v>
      </c>
      <c r="L367" s="473">
        <v>45713</v>
      </c>
      <c r="M367" s="338">
        <v>4807364</v>
      </c>
      <c r="N367" s="338" t="s">
        <v>336</v>
      </c>
      <c r="O367" s="473">
        <v>45729</v>
      </c>
      <c r="P367" s="342">
        <v>2025</v>
      </c>
      <c r="Q367" s="15">
        <v>2021</v>
      </c>
      <c r="R367" s="338">
        <v>4480700</v>
      </c>
      <c r="S367" s="338">
        <v>4807365</v>
      </c>
      <c r="T367" s="338" t="s">
        <v>715</v>
      </c>
      <c r="U367" s="338"/>
    </row>
    <row r="368" spans="1:21" x14ac:dyDescent="0.35">
      <c r="A3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2025.00368.03.01.02.05</v>
      </c>
      <c r="B368" s="372">
        <v>368</v>
      </c>
      <c r="C368" s="338" t="s">
        <v>132</v>
      </c>
      <c r="D368" s="338" t="s">
        <v>315</v>
      </c>
      <c r="E368" s="345" t="s">
        <v>316</v>
      </c>
      <c r="F368" s="338" t="s">
        <v>121</v>
      </c>
      <c r="G368" s="338" t="s">
        <v>169</v>
      </c>
      <c r="H368" s="338" t="s">
        <v>254</v>
      </c>
      <c r="I368" s="473">
        <v>45713</v>
      </c>
      <c r="J368" s="473">
        <v>45713</v>
      </c>
      <c r="K368" s="338" t="s">
        <v>124</v>
      </c>
      <c r="L368" s="473">
        <v>45713</v>
      </c>
      <c r="M368" s="338">
        <v>4807366</v>
      </c>
      <c r="N368" s="338" t="s">
        <v>336</v>
      </c>
      <c r="O368" s="473">
        <v>45729</v>
      </c>
      <c r="P368" s="342">
        <v>2025</v>
      </c>
      <c r="Q368" s="15">
        <v>2022</v>
      </c>
      <c r="R368" s="338">
        <v>4480700</v>
      </c>
      <c r="S368" s="338">
        <v>4807367</v>
      </c>
      <c r="T368" s="338" t="s">
        <v>716</v>
      </c>
      <c r="U368" s="338"/>
    </row>
    <row r="369" spans="1:21" x14ac:dyDescent="0.35">
      <c r="A3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2025.00369.03.01.02.05</v>
      </c>
      <c r="B369" s="372">
        <v>369</v>
      </c>
      <c r="C369" s="338" t="s">
        <v>132</v>
      </c>
      <c r="D369" s="338" t="s">
        <v>315</v>
      </c>
      <c r="E369" s="345" t="s">
        <v>316</v>
      </c>
      <c r="F369" s="338" t="s">
        <v>121</v>
      </c>
      <c r="G369" s="338" t="s">
        <v>169</v>
      </c>
      <c r="H369" s="338" t="s">
        <v>254</v>
      </c>
      <c r="I369" s="473">
        <v>45714</v>
      </c>
      <c r="J369" s="473">
        <v>45714</v>
      </c>
      <c r="K369" s="338" t="s">
        <v>124</v>
      </c>
      <c r="L369" s="473">
        <v>45713</v>
      </c>
      <c r="M369" s="338">
        <v>4807368</v>
      </c>
      <c r="N369" s="338" t="s">
        <v>336</v>
      </c>
      <c r="O369" s="473">
        <v>45729</v>
      </c>
      <c r="P369" s="342">
        <v>2025</v>
      </c>
      <c r="Q369" s="15">
        <v>2023</v>
      </c>
      <c r="R369" s="338">
        <v>4480700</v>
      </c>
      <c r="S369" s="338">
        <v>4807369</v>
      </c>
      <c r="T369" s="338" t="s">
        <v>717</v>
      </c>
      <c r="U369" s="338"/>
    </row>
    <row r="370" spans="1:21" x14ac:dyDescent="0.35">
      <c r="A3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2025.00370.03.01.02.05</v>
      </c>
      <c r="B370" s="372">
        <v>370</v>
      </c>
      <c r="C370" s="338" t="s">
        <v>132</v>
      </c>
      <c r="D370" s="338" t="s">
        <v>315</v>
      </c>
      <c r="E370" s="345" t="s">
        <v>316</v>
      </c>
      <c r="F370" s="338" t="s">
        <v>121</v>
      </c>
      <c r="G370" s="338" t="s">
        <v>169</v>
      </c>
      <c r="H370" s="338" t="s">
        <v>254</v>
      </c>
      <c r="I370" s="473">
        <v>45715</v>
      </c>
      <c r="J370" s="473">
        <v>45715</v>
      </c>
      <c r="K370" s="338" t="s">
        <v>124</v>
      </c>
      <c r="L370" s="473">
        <v>45713</v>
      </c>
      <c r="M370" s="338">
        <v>4807370</v>
      </c>
      <c r="N370" s="338" t="s">
        <v>336</v>
      </c>
      <c r="O370" s="473">
        <v>45729</v>
      </c>
      <c r="P370" s="342">
        <v>2025</v>
      </c>
      <c r="Q370" s="15">
        <v>2024</v>
      </c>
      <c r="R370" s="338">
        <v>4480700</v>
      </c>
      <c r="S370" s="338">
        <v>4807371</v>
      </c>
      <c r="T370" s="338" t="s">
        <v>718</v>
      </c>
      <c r="U370" s="338"/>
    </row>
    <row r="371" spans="1:21" x14ac:dyDescent="0.35">
      <c r="A3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2025.00371.03.01.03.05</v>
      </c>
      <c r="B371" s="372">
        <v>371</v>
      </c>
      <c r="C371" s="338" t="s">
        <v>132</v>
      </c>
      <c r="D371" s="338" t="s">
        <v>315</v>
      </c>
      <c r="E371" s="345" t="s">
        <v>316</v>
      </c>
      <c r="F371" s="338" t="s">
        <v>121</v>
      </c>
      <c r="G371" s="338" t="s">
        <v>162</v>
      </c>
      <c r="H371" s="338" t="s">
        <v>254</v>
      </c>
      <c r="I371" s="473">
        <v>45716</v>
      </c>
      <c r="J371" s="473">
        <v>45716</v>
      </c>
      <c r="K371" s="338" t="s">
        <v>124</v>
      </c>
      <c r="L371" s="473">
        <v>45722</v>
      </c>
      <c r="M371" s="338">
        <v>4807372</v>
      </c>
      <c r="N371" s="338" t="s">
        <v>336</v>
      </c>
      <c r="O371" s="473">
        <v>45729</v>
      </c>
      <c r="P371" s="342">
        <v>2025</v>
      </c>
      <c r="Q371" s="15">
        <v>2025</v>
      </c>
      <c r="R371" s="338">
        <v>4480700</v>
      </c>
      <c r="S371" s="338">
        <v>4807373</v>
      </c>
      <c r="T371" s="338" t="s">
        <v>719</v>
      </c>
      <c r="U371" s="338"/>
    </row>
    <row r="372" spans="1:21" x14ac:dyDescent="0.35">
      <c r="A3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2025.00372.03.01.02.05</v>
      </c>
      <c r="B372" s="372">
        <v>372</v>
      </c>
      <c r="C372" s="338" t="s">
        <v>132</v>
      </c>
      <c r="D372" s="338" t="s">
        <v>315</v>
      </c>
      <c r="E372" s="345" t="s">
        <v>316</v>
      </c>
      <c r="F372" s="338" t="s">
        <v>121</v>
      </c>
      <c r="G372" s="338" t="s">
        <v>169</v>
      </c>
      <c r="H372" s="338" t="s">
        <v>254</v>
      </c>
      <c r="I372" s="473">
        <v>45716</v>
      </c>
      <c r="J372" s="473">
        <v>45716</v>
      </c>
      <c r="K372" s="338" t="s">
        <v>124</v>
      </c>
      <c r="L372" s="473">
        <v>45713</v>
      </c>
      <c r="M372" s="338">
        <v>4807374</v>
      </c>
      <c r="N372" s="338" t="s">
        <v>336</v>
      </c>
      <c r="O372" s="473">
        <v>45729</v>
      </c>
      <c r="P372" s="342">
        <v>2025</v>
      </c>
      <c r="Q372" s="15">
        <v>2026</v>
      </c>
      <c r="R372" s="338">
        <v>4480700</v>
      </c>
      <c r="S372" s="338">
        <v>4807375</v>
      </c>
      <c r="T372" s="338" t="s">
        <v>720</v>
      </c>
      <c r="U372" s="338"/>
    </row>
    <row r="373" spans="1:21" x14ac:dyDescent="0.35">
      <c r="A3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2025.00373.03.01.02.05</v>
      </c>
      <c r="B373" s="372">
        <v>373</v>
      </c>
      <c r="C373" s="338" t="s">
        <v>132</v>
      </c>
      <c r="D373" s="338" t="s">
        <v>315</v>
      </c>
      <c r="E373" s="345" t="s">
        <v>316</v>
      </c>
      <c r="F373" s="338" t="s">
        <v>121</v>
      </c>
      <c r="G373" s="338" t="s">
        <v>169</v>
      </c>
      <c r="H373" s="338" t="s">
        <v>254</v>
      </c>
      <c r="I373" s="473">
        <v>45696</v>
      </c>
      <c r="J373" s="473">
        <v>45696</v>
      </c>
      <c r="K373" s="338" t="s">
        <v>124</v>
      </c>
      <c r="L373" s="473">
        <v>45697</v>
      </c>
      <c r="M373" s="338">
        <v>4826224</v>
      </c>
      <c r="N373" s="338" t="s">
        <v>336</v>
      </c>
      <c r="O373" s="473">
        <v>45736</v>
      </c>
      <c r="P373" s="342">
        <v>2025</v>
      </c>
      <c r="Q373" s="15">
        <v>2027</v>
      </c>
      <c r="R373" s="338">
        <v>4480700</v>
      </c>
      <c r="S373" s="338"/>
      <c r="T373" s="338" t="s">
        <v>721</v>
      </c>
      <c r="U373" s="338"/>
    </row>
    <row r="374" spans="1:21" x14ac:dyDescent="0.35">
      <c r="A3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2025.00374.03.01.02.05</v>
      </c>
      <c r="B374" s="372">
        <v>374</v>
      </c>
      <c r="C374" s="338" t="s">
        <v>132</v>
      </c>
      <c r="D374" s="338" t="s">
        <v>315</v>
      </c>
      <c r="E374" s="345" t="s">
        <v>316</v>
      </c>
      <c r="F374" s="338" t="s">
        <v>121</v>
      </c>
      <c r="G374" s="338" t="s">
        <v>169</v>
      </c>
      <c r="H374" s="338" t="s">
        <v>254</v>
      </c>
      <c r="I374" s="473">
        <v>45697</v>
      </c>
      <c r="J374" s="473">
        <v>45697</v>
      </c>
      <c r="K374" s="338" t="s">
        <v>124</v>
      </c>
      <c r="L374" s="473">
        <v>45697</v>
      </c>
      <c r="M374" s="338">
        <v>4826225</v>
      </c>
      <c r="N374" s="338" t="s">
        <v>336</v>
      </c>
      <c r="O374" s="473">
        <v>45736</v>
      </c>
      <c r="P374" s="342">
        <v>2025</v>
      </c>
      <c r="Q374" s="15">
        <v>2028</v>
      </c>
      <c r="R374" s="338">
        <v>4480700</v>
      </c>
      <c r="S374" s="338"/>
      <c r="T374" s="338" t="s">
        <v>722</v>
      </c>
      <c r="U374" s="338"/>
    </row>
    <row r="375" spans="1:21" x14ac:dyDescent="0.35">
      <c r="A3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2025.00375.03.01.02.05</v>
      </c>
      <c r="B375" s="372">
        <v>375</v>
      </c>
      <c r="C375" s="338" t="s">
        <v>132</v>
      </c>
      <c r="D375" s="338" t="s">
        <v>315</v>
      </c>
      <c r="E375" s="345" t="s">
        <v>316</v>
      </c>
      <c r="F375" s="338" t="s">
        <v>121</v>
      </c>
      <c r="G375" s="338" t="s">
        <v>169</v>
      </c>
      <c r="H375" s="338" t="s">
        <v>254</v>
      </c>
      <c r="I375" s="473">
        <v>45698</v>
      </c>
      <c r="J375" s="473">
        <v>45698</v>
      </c>
      <c r="K375" s="338" t="s">
        <v>124</v>
      </c>
      <c r="L375" s="473">
        <v>45697</v>
      </c>
      <c r="M375" s="338">
        <v>4826226</v>
      </c>
      <c r="N375" s="338" t="s">
        <v>336</v>
      </c>
      <c r="O375" s="473">
        <v>45736</v>
      </c>
      <c r="P375" s="342">
        <v>2025</v>
      </c>
      <c r="Q375" s="15">
        <v>2029</v>
      </c>
      <c r="R375" s="338">
        <v>4480700</v>
      </c>
      <c r="S375" s="338"/>
      <c r="T375" s="338" t="s">
        <v>723</v>
      </c>
      <c r="U375" s="338"/>
    </row>
    <row r="376" spans="1:21" x14ac:dyDescent="0.35">
      <c r="A3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2025.00376.03.01.02.05</v>
      </c>
      <c r="B376" s="372">
        <v>376</v>
      </c>
      <c r="C376" s="338" t="s">
        <v>132</v>
      </c>
      <c r="D376" s="338" t="s">
        <v>315</v>
      </c>
      <c r="E376" s="345" t="s">
        <v>316</v>
      </c>
      <c r="F376" s="338" t="s">
        <v>121</v>
      </c>
      <c r="G376" s="338" t="s">
        <v>169</v>
      </c>
      <c r="H376" s="338" t="s">
        <v>254</v>
      </c>
      <c r="I376" s="473">
        <v>45699</v>
      </c>
      <c r="J376" s="473">
        <v>45699</v>
      </c>
      <c r="K376" s="338" t="s">
        <v>124</v>
      </c>
      <c r="L376" s="473">
        <v>45697</v>
      </c>
      <c r="M376" s="338">
        <v>4826227</v>
      </c>
      <c r="N376" s="338" t="s">
        <v>336</v>
      </c>
      <c r="O376" s="473">
        <v>45736</v>
      </c>
      <c r="P376" s="342">
        <v>2025</v>
      </c>
      <c r="Q376" s="15">
        <v>2030</v>
      </c>
      <c r="R376" s="338">
        <v>4480700</v>
      </c>
      <c r="S376" s="338"/>
      <c r="T376" s="338" t="s">
        <v>724</v>
      </c>
      <c r="U376" s="338"/>
    </row>
    <row r="377" spans="1:21" x14ac:dyDescent="0.35">
      <c r="A3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2025.00377.03.01.02.05</v>
      </c>
      <c r="B377" s="372">
        <v>377</v>
      </c>
      <c r="C377" s="338" t="s">
        <v>132</v>
      </c>
      <c r="D377" s="338" t="s">
        <v>315</v>
      </c>
      <c r="E377" s="345" t="s">
        <v>316</v>
      </c>
      <c r="F377" s="338" t="s">
        <v>121</v>
      </c>
      <c r="G377" s="338" t="s">
        <v>169</v>
      </c>
      <c r="H377" s="338" t="s">
        <v>254</v>
      </c>
      <c r="I377" s="473">
        <v>45700</v>
      </c>
      <c r="J377" s="473">
        <v>45700</v>
      </c>
      <c r="K377" s="338" t="s">
        <v>124</v>
      </c>
      <c r="L377" s="473">
        <v>45697</v>
      </c>
      <c r="M377" s="338">
        <v>4826228</v>
      </c>
      <c r="N377" s="338" t="s">
        <v>336</v>
      </c>
      <c r="O377" s="473">
        <v>45736</v>
      </c>
      <c r="P377" s="342">
        <v>2025</v>
      </c>
      <c r="Q377" s="15">
        <v>2031</v>
      </c>
      <c r="R377" s="338">
        <v>4480700</v>
      </c>
      <c r="S377" s="338"/>
      <c r="T377" s="338" t="s">
        <v>725</v>
      </c>
      <c r="U377" s="338"/>
    </row>
    <row r="378" spans="1:21" x14ac:dyDescent="0.35">
      <c r="A3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2025.00378.03.01.02.05</v>
      </c>
      <c r="B378" s="372">
        <v>378</v>
      </c>
      <c r="C378" s="338" t="s">
        <v>132</v>
      </c>
      <c r="D378" s="338" t="s">
        <v>315</v>
      </c>
      <c r="E378" s="345" t="s">
        <v>316</v>
      </c>
      <c r="F378" s="338" t="s">
        <v>121</v>
      </c>
      <c r="G378" s="338" t="s">
        <v>169</v>
      </c>
      <c r="H378" s="338" t="s">
        <v>254</v>
      </c>
      <c r="I378" s="473">
        <v>45701</v>
      </c>
      <c r="J378" s="473">
        <v>45701</v>
      </c>
      <c r="K378" s="338" t="s">
        <v>124</v>
      </c>
      <c r="L378" s="473">
        <v>45697</v>
      </c>
      <c r="M378" s="338">
        <v>4826229</v>
      </c>
      <c r="N378" s="338" t="s">
        <v>336</v>
      </c>
      <c r="O378" s="473">
        <v>45736</v>
      </c>
      <c r="P378" s="342">
        <v>2025</v>
      </c>
      <c r="Q378" s="15">
        <v>2032</v>
      </c>
      <c r="R378" s="338">
        <v>4480700</v>
      </c>
      <c r="S378" s="338"/>
      <c r="T378" s="338" t="s">
        <v>726</v>
      </c>
      <c r="U378" s="338"/>
    </row>
    <row r="379" spans="1:21" x14ac:dyDescent="0.35">
      <c r="A3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2025.00379.03.01.02.05</v>
      </c>
      <c r="B379" s="372">
        <v>379</v>
      </c>
      <c r="C379" s="338" t="s">
        <v>132</v>
      </c>
      <c r="D379" s="338" t="s">
        <v>315</v>
      </c>
      <c r="E379" s="345" t="s">
        <v>316</v>
      </c>
      <c r="F379" s="338" t="s">
        <v>121</v>
      </c>
      <c r="G379" s="338" t="s">
        <v>169</v>
      </c>
      <c r="H379" s="338" t="s">
        <v>254</v>
      </c>
      <c r="I379" s="473">
        <v>45702</v>
      </c>
      <c r="J379" s="473">
        <v>45702</v>
      </c>
      <c r="K379" s="338" t="s">
        <v>124</v>
      </c>
      <c r="L379" s="473">
        <v>45697</v>
      </c>
      <c r="M379" s="338">
        <v>4826230</v>
      </c>
      <c r="N379" s="338" t="s">
        <v>336</v>
      </c>
      <c r="O379" s="473">
        <v>45736</v>
      </c>
      <c r="P379" s="342">
        <v>2025</v>
      </c>
      <c r="Q379" s="15">
        <v>2033</v>
      </c>
      <c r="R379" s="338">
        <v>4480700</v>
      </c>
      <c r="S379" s="338"/>
      <c r="T379" s="338" t="s">
        <v>727</v>
      </c>
      <c r="U379" s="338"/>
    </row>
    <row r="380" spans="1:21" x14ac:dyDescent="0.35">
      <c r="A3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2025.00380.03.01.03.05</v>
      </c>
      <c r="B380" s="372">
        <v>380</v>
      </c>
      <c r="C380" s="338" t="s">
        <v>132</v>
      </c>
      <c r="D380" s="338" t="s">
        <v>315</v>
      </c>
      <c r="E380" s="345" t="s">
        <v>316</v>
      </c>
      <c r="F380" s="338" t="s">
        <v>121</v>
      </c>
      <c r="G380" s="338" t="s">
        <v>162</v>
      </c>
      <c r="H380" s="338" t="s">
        <v>254</v>
      </c>
      <c r="I380" s="473">
        <v>45717</v>
      </c>
      <c r="J380" s="473">
        <v>45717</v>
      </c>
      <c r="K380" s="338" t="s">
        <v>124</v>
      </c>
      <c r="L380" s="473">
        <v>45729</v>
      </c>
      <c r="M380" s="338">
        <v>4842807</v>
      </c>
      <c r="N380" s="338" t="s">
        <v>336</v>
      </c>
      <c r="O380" s="473">
        <v>45742</v>
      </c>
      <c r="P380" s="342">
        <v>2025</v>
      </c>
      <c r="Q380" s="15">
        <v>2034</v>
      </c>
      <c r="R380" s="338">
        <v>4480700</v>
      </c>
      <c r="S380" s="338">
        <v>4842808</v>
      </c>
      <c r="T380" s="338" t="s">
        <v>728</v>
      </c>
      <c r="U380" s="338"/>
    </row>
    <row r="381" spans="1:21" x14ac:dyDescent="0.35">
      <c r="A3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2025.00381.03.01.03.05</v>
      </c>
      <c r="B381" s="372">
        <v>381</v>
      </c>
      <c r="C381" s="338" t="s">
        <v>132</v>
      </c>
      <c r="D381" s="338" t="s">
        <v>315</v>
      </c>
      <c r="E381" s="345" t="s">
        <v>316</v>
      </c>
      <c r="F381" s="338" t="s">
        <v>121</v>
      </c>
      <c r="G381" s="338" t="s">
        <v>162</v>
      </c>
      <c r="H381" s="338" t="s">
        <v>254</v>
      </c>
      <c r="I381" s="473">
        <v>45718</v>
      </c>
      <c r="J381" s="473">
        <v>45718</v>
      </c>
      <c r="K381" s="338" t="s">
        <v>124</v>
      </c>
      <c r="L381" s="473">
        <v>45729</v>
      </c>
      <c r="M381" s="338">
        <v>4842809</v>
      </c>
      <c r="N381" s="338" t="s">
        <v>336</v>
      </c>
      <c r="O381" s="473">
        <v>45742</v>
      </c>
      <c r="P381" s="342">
        <v>2025</v>
      </c>
      <c r="Q381" s="15">
        <v>2035</v>
      </c>
      <c r="R381" s="338">
        <v>4480700</v>
      </c>
      <c r="S381" s="338">
        <v>4842810</v>
      </c>
      <c r="T381" s="338" t="s">
        <v>729</v>
      </c>
      <c r="U381" s="338"/>
    </row>
    <row r="382" spans="1:21" x14ac:dyDescent="0.35">
      <c r="A3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2025.00382.03.01.03.05</v>
      </c>
      <c r="B382" s="372">
        <v>382</v>
      </c>
      <c r="C382" s="338" t="s">
        <v>132</v>
      </c>
      <c r="D382" s="338" t="s">
        <v>315</v>
      </c>
      <c r="E382" s="345" t="s">
        <v>316</v>
      </c>
      <c r="F382" s="338" t="s">
        <v>121</v>
      </c>
      <c r="G382" s="338" t="s">
        <v>162</v>
      </c>
      <c r="H382" s="338" t="s">
        <v>254</v>
      </c>
      <c r="I382" s="473">
        <v>45719</v>
      </c>
      <c r="J382" s="473">
        <v>45719</v>
      </c>
      <c r="K382" s="338" t="s">
        <v>124</v>
      </c>
      <c r="L382" s="473">
        <v>45729</v>
      </c>
      <c r="M382" s="338">
        <v>4842811</v>
      </c>
      <c r="N382" s="338" t="s">
        <v>336</v>
      </c>
      <c r="O382" s="473">
        <v>45742</v>
      </c>
      <c r="P382" s="342">
        <v>2025</v>
      </c>
      <c r="Q382" s="15">
        <v>2036</v>
      </c>
      <c r="R382" s="338">
        <v>4480700</v>
      </c>
      <c r="S382" s="338">
        <v>4842812</v>
      </c>
      <c r="T382" s="338" t="s">
        <v>730</v>
      </c>
      <c r="U382" s="338"/>
    </row>
    <row r="383" spans="1:21" x14ac:dyDescent="0.35">
      <c r="A3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2025.00383.03.01.03.05</v>
      </c>
      <c r="B383" s="372">
        <v>383</v>
      </c>
      <c r="C383" s="338" t="s">
        <v>132</v>
      </c>
      <c r="D383" s="338" t="s">
        <v>315</v>
      </c>
      <c r="E383" s="345" t="s">
        <v>316</v>
      </c>
      <c r="F383" s="338" t="s">
        <v>121</v>
      </c>
      <c r="G383" s="338" t="s">
        <v>162</v>
      </c>
      <c r="H383" s="338" t="s">
        <v>254</v>
      </c>
      <c r="I383" s="473">
        <v>45720</v>
      </c>
      <c r="J383" s="473">
        <v>45720</v>
      </c>
      <c r="K383" s="338" t="s">
        <v>124</v>
      </c>
      <c r="L383" s="473">
        <v>45729</v>
      </c>
      <c r="M383" s="338">
        <v>4842813</v>
      </c>
      <c r="N383" s="338" t="s">
        <v>336</v>
      </c>
      <c r="O383" s="473">
        <v>45742</v>
      </c>
      <c r="P383" s="342">
        <v>2025</v>
      </c>
      <c r="Q383" s="15">
        <v>2037</v>
      </c>
      <c r="R383" s="338">
        <v>4480700</v>
      </c>
      <c r="S383" s="338">
        <v>4842814</v>
      </c>
      <c r="T383" s="338" t="s">
        <v>731</v>
      </c>
      <c r="U383" s="338"/>
    </row>
    <row r="384" spans="1:21" x14ac:dyDescent="0.35">
      <c r="A3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2025.00384.03.01.03.05</v>
      </c>
      <c r="B384" s="372">
        <v>384</v>
      </c>
      <c r="C384" s="338" t="s">
        <v>132</v>
      </c>
      <c r="D384" s="338" t="s">
        <v>315</v>
      </c>
      <c r="E384" s="345" t="s">
        <v>316</v>
      </c>
      <c r="F384" s="338" t="s">
        <v>121</v>
      </c>
      <c r="G384" s="338" t="s">
        <v>162</v>
      </c>
      <c r="H384" s="338" t="s">
        <v>254</v>
      </c>
      <c r="I384" s="473">
        <v>45721</v>
      </c>
      <c r="J384" s="473">
        <v>45721</v>
      </c>
      <c r="K384" s="338" t="s">
        <v>124</v>
      </c>
      <c r="L384" s="473">
        <v>45729</v>
      </c>
      <c r="M384" s="338">
        <v>4842815</v>
      </c>
      <c r="N384" s="338" t="s">
        <v>336</v>
      </c>
      <c r="O384" s="473">
        <v>45742</v>
      </c>
      <c r="P384" s="342">
        <v>2025</v>
      </c>
      <c r="Q384" s="15">
        <v>2038</v>
      </c>
      <c r="R384" s="338">
        <v>4480700</v>
      </c>
      <c r="S384" s="338">
        <v>4842816</v>
      </c>
      <c r="T384" s="338" t="s">
        <v>732</v>
      </c>
      <c r="U384" s="338"/>
    </row>
    <row r="385" spans="1:21" x14ac:dyDescent="0.35">
      <c r="A3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2025.00385.03.01.03.05</v>
      </c>
      <c r="B385" s="372">
        <v>385</v>
      </c>
      <c r="C385" s="338" t="s">
        <v>132</v>
      </c>
      <c r="D385" s="338" t="s">
        <v>315</v>
      </c>
      <c r="E385" s="345" t="s">
        <v>316</v>
      </c>
      <c r="F385" s="338" t="s">
        <v>121</v>
      </c>
      <c r="G385" s="338" t="s">
        <v>162</v>
      </c>
      <c r="H385" s="338" t="s">
        <v>254</v>
      </c>
      <c r="I385" s="473">
        <v>45722</v>
      </c>
      <c r="J385" s="473">
        <v>45722</v>
      </c>
      <c r="K385" s="338" t="s">
        <v>124</v>
      </c>
      <c r="L385" s="473">
        <v>45729</v>
      </c>
      <c r="M385" s="338">
        <v>4842817</v>
      </c>
      <c r="N385" s="338" t="s">
        <v>336</v>
      </c>
      <c r="O385" s="473">
        <v>45742</v>
      </c>
      <c r="P385" s="342">
        <v>2025</v>
      </c>
      <c r="Q385" s="15">
        <v>2039</v>
      </c>
      <c r="R385" s="338">
        <v>4480700</v>
      </c>
      <c r="S385" s="338">
        <v>4842818</v>
      </c>
      <c r="T385" s="338" t="s">
        <v>733</v>
      </c>
      <c r="U385" s="338"/>
    </row>
    <row r="386" spans="1:21" x14ac:dyDescent="0.35">
      <c r="A3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2025.00386.03.01.03.05</v>
      </c>
      <c r="B386" s="372">
        <v>386</v>
      </c>
      <c r="C386" s="338" t="s">
        <v>132</v>
      </c>
      <c r="D386" s="338" t="s">
        <v>315</v>
      </c>
      <c r="E386" s="345" t="s">
        <v>316</v>
      </c>
      <c r="F386" s="338" t="s">
        <v>121</v>
      </c>
      <c r="G386" s="338" t="s">
        <v>162</v>
      </c>
      <c r="H386" s="338" t="s">
        <v>254</v>
      </c>
      <c r="I386" s="473">
        <v>45723</v>
      </c>
      <c r="J386" s="473">
        <v>45723</v>
      </c>
      <c r="K386" s="338" t="s">
        <v>124</v>
      </c>
      <c r="L386" s="473">
        <v>45729</v>
      </c>
      <c r="M386" s="338">
        <v>4842819</v>
      </c>
      <c r="N386" s="338" t="s">
        <v>336</v>
      </c>
      <c r="O386" s="473">
        <v>45742</v>
      </c>
      <c r="P386" s="342">
        <v>2025</v>
      </c>
      <c r="Q386" s="15">
        <v>2040</v>
      </c>
      <c r="R386" s="338">
        <v>4480700</v>
      </c>
      <c r="S386" s="338">
        <v>4842820</v>
      </c>
      <c r="T386" s="338" t="s">
        <v>734</v>
      </c>
      <c r="U386" s="338"/>
    </row>
    <row r="387" spans="1:21" x14ac:dyDescent="0.35">
      <c r="A3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2025.00387.03.01.03.05</v>
      </c>
      <c r="B387" s="372">
        <v>387</v>
      </c>
      <c r="C387" s="338" t="s">
        <v>132</v>
      </c>
      <c r="D387" s="338" t="s">
        <v>315</v>
      </c>
      <c r="E387" s="345" t="s">
        <v>316</v>
      </c>
      <c r="F387" s="338" t="s">
        <v>121</v>
      </c>
      <c r="G387" s="338" t="s">
        <v>162</v>
      </c>
      <c r="H387" s="338" t="s">
        <v>254</v>
      </c>
      <c r="I387" s="473">
        <v>45723</v>
      </c>
      <c r="J387" s="473">
        <v>45723</v>
      </c>
      <c r="K387" s="338" t="s">
        <v>124</v>
      </c>
      <c r="L387" s="473">
        <v>45729</v>
      </c>
      <c r="M387" s="338">
        <v>4842822</v>
      </c>
      <c r="N387" s="338" t="s">
        <v>336</v>
      </c>
      <c r="O387" s="473">
        <v>45742</v>
      </c>
      <c r="P387" s="342">
        <v>2025</v>
      </c>
      <c r="Q387" s="15">
        <v>2041</v>
      </c>
      <c r="R387" s="338">
        <v>4480700</v>
      </c>
      <c r="S387" s="338">
        <v>4842823</v>
      </c>
      <c r="T387" s="338" t="s">
        <v>735</v>
      </c>
      <c r="U387" s="338"/>
    </row>
    <row r="388" spans="1:21" x14ac:dyDescent="0.35">
      <c r="A3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2025.00388.03.01.03.05</v>
      </c>
      <c r="B388" s="372">
        <v>388</v>
      </c>
      <c r="C388" s="338" t="s">
        <v>132</v>
      </c>
      <c r="D388" s="338" t="s">
        <v>315</v>
      </c>
      <c r="E388" s="345" t="s">
        <v>316</v>
      </c>
      <c r="F388" s="338" t="s">
        <v>121</v>
      </c>
      <c r="G388" s="338" t="s">
        <v>162</v>
      </c>
      <c r="H388" s="338" t="s">
        <v>254</v>
      </c>
      <c r="I388" s="473">
        <v>45724</v>
      </c>
      <c r="J388" s="473">
        <v>45724</v>
      </c>
      <c r="K388" s="338" t="s">
        <v>124</v>
      </c>
      <c r="L388" s="473">
        <v>45729</v>
      </c>
      <c r="M388" s="338">
        <v>4842824</v>
      </c>
      <c r="N388" s="338" t="s">
        <v>336</v>
      </c>
      <c r="O388" s="473">
        <v>45742</v>
      </c>
      <c r="P388" s="342">
        <v>2025</v>
      </c>
      <c r="Q388" s="15">
        <v>2042</v>
      </c>
      <c r="R388" s="338">
        <v>4480700</v>
      </c>
      <c r="S388" s="338">
        <v>4842825</v>
      </c>
      <c r="T388" s="338" t="s">
        <v>736</v>
      </c>
      <c r="U388" s="338"/>
    </row>
    <row r="389" spans="1:21" x14ac:dyDescent="0.35">
      <c r="A3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2025.00389.03.01.03.05</v>
      </c>
      <c r="B389" s="372">
        <v>389</v>
      </c>
      <c r="C389" s="338" t="s">
        <v>132</v>
      </c>
      <c r="D389" s="338" t="s">
        <v>315</v>
      </c>
      <c r="E389" s="345" t="s">
        <v>316</v>
      </c>
      <c r="F389" s="338" t="s">
        <v>121</v>
      </c>
      <c r="G389" s="338" t="s">
        <v>162</v>
      </c>
      <c r="H389" s="338" t="s">
        <v>254</v>
      </c>
      <c r="I389" s="473">
        <v>45725</v>
      </c>
      <c r="J389" s="473">
        <v>45725</v>
      </c>
      <c r="K389" s="338" t="s">
        <v>124</v>
      </c>
      <c r="L389" s="473">
        <v>45729</v>
      </c>
      <c r="M389" s="338">
        <v>4842826</v>
      </c>
      <c r="N389" s="338" t="s">
        <v>336</v>
      </c>
      <c r="O389" s="473">
        <v>45742</v>
      </c>
      <c r="P389" s="342">
        <v>2025</v>
      </c>
      <c r="Q389" s="15">
        <v>2043</v>
      </c>
      <c r="R389" s="338">
        <v>4480700</v>
      </c>
      <c r="S389" s="338">
        <v>4842827</v>
      </c>
      <c r="T389" s="338" t="s">
        <v>737</v>
      </c>
      <c r="U389" s="338"/>
    </row>
    <row r="390" spans="1:21" x14ac:dyDescent="0.35">
      <c r="A3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2025.00390.03.01.03.05</v>
      </c>
      <c r="B390" s="372">
        <v>390</v>
      </c>
      <c r="C390" s="338" t="s">
        <v>132</v>
      </c>
      <c r="D390" s="338" t="s">
        <v>315</v>
      </c>
      <c r="E390" s="345" t="s">
        <v>316</v>
      </c>
      <c r="F390" s="338" t="s">
        <v>121</v>
      </c>
      <c r="G390" s="338" t="s">
        <v>162</v>
      </c>
      <c r="H390" s="338" t="s">
        <v>254</v>
      </c>
      <c r="I390" s="473">
        <v>45726</v>
      </c>
      <c r="J390" s="473">
        <v>45726</v>
      </c>
      <c r="K390" s="338" t="s">
        <v>124</v>
      </c>
      <c r="L390" s="473">
        <v>45729</v>
      </c>
      <c r="M390" s="338">
        <v>4842828</v>
      </c>
      <c r="N390" s="338" t="s">
        <v>336</v>
      </c>
      <c r="O390" s="473">
        <v>45742</v>
      </c>
      <c r="P390" s="342">
        <v>2025</v>
      </c>
      <c r="Q390" s="15">
        <v>2044</v>
      </c>
      <c r="R390" s="338">
        <v>4480700</v>
      </c>
      <c r="S390" s="338">
        <v>4842829</v>
      </c>
      <c r="T390" s="338" t="s">
        <v>738</v>
      </c>
      <c r="U390" s="338"/>
    </row>
    <row r="391" spans="1:21" x14ac:dyDescent="0.35">
      <c r="A3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2025.00391.03.01.03.05</v>
      </c>
      <c r="B391" s="372">
        <v>391</v>
      </c>
      <c r="C391" s="338" t="s">
        <v>132</v>
      </c>
      <c r="D391" s="338" t="s">
        <v>315</v>
      </c>
      <c r="E391" s="345" t="s">
        <v>316</v>
      </c>
      <c r="F391" s="338" t="s">
        <v>121</v>
      </c>
      <c r="G391" s="338" t="s">
        <v>162</v>
      </c>
      <c r="H391" s="338" t="s">
        <v>254</v>
      </c>
      <c r="I391" s="473">
        <v>45727</v>
      </c>
      <c r="J391" s="473">
        <v>45727</v>
      </c>
      <c r="K391" s="338" t="s">
        <v>124</v>
      </c>
      <c r="L391" s="473">
        <v>45734</v>
      </c>
      <c r="M391" s="338">
        <v>4842830</v>
      </c>
      <c r="N391" s="338" t="s">
        <v>336</v>
      </c>
      <c r="O391" s="473">
        <v>45742</v>
      </c>
      <c r="P391" s="342">
        <v>2025</v>
      </c>
      <c r="Q391" s="15">
        <v>2045</v>
      </c>
      <c r="R391" s="338">
        <v>4480700</v>
      </c>
      <c r="S391" s="338">
        <v>4842831</v>
      </c>
      <c r="T391" s="338" t="s">
        <v>739</v>
      </c>
      <c r="U391" s="338"/>
    </row>
    <row r="392" spans="1:21" x14ac:dyDescent="0.35">
      <c r="A3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2025.00392.03.01.03.05</v>
      </c>
      <c r="B392" s="372">
        <v>392</v>
      </c>
      <c r="C392" s="338" t="s">
        <v>132</v>
      </c>
      <c r="D392" s="338" t="s">
        <v>315</v>
      </c>
      <c r="E392" s="345" t="s">
        <v>316</v>
      </c>
      <c r="F392" s="338" t="s">
        <v>121</v>
      </c>
      <c r="G392" s="338" t="s">
        <v>162</v>
      </c>
      <c r="H392" s="338" t="s">
        <v>254</v>
      </c>
      <c r="I392" s="473">
        <v>45728</v>
      </c>
      <c r="J392" s="473">
        <v>45728</v>
      </c>
      <c r="K392" s="338" t="s">
        <v>124</v>
      </c>
      <c r="L392" s="473">
        <v>45734</v>
      </c>
      <c r="M392" s="338">
        <v>4842832</v>
      </c>
      <c r="N392" s="338" t="s">
        <v>336</v>
      </c>
      <c r="O392" s="473">
        <v>45742</v>
      </c>
      <c r="P392" s="342">
        <v>2025</v>
      </c>
      <c r="Q392" s="15">
        <v>2046</v>
      </c>
      <c r="R392" s="338">
        <v>4480700</v>
      </c>
      <c r="S392" s="338">
        <v>4842833</v>
      </c>
      <c r="T392" s="338" t="s">
        <v>740</v>
      </c>
      <c r="U392" s="338"/>
    </row>
    <row r="393" spans="1:21" x14ac:dyDescent="0.35">
      <c r="A3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2025.00393.03.01.02.05</v>
      </c>
      <c r="B393" s="372">
        <v>393</v>
      </c>
      <c r="C393" s="338" t="s">
        <v>132</v>
      </c>
      <c r="D393" s="338" t="s">
        <v>315</v>
      </c>
      <c r="E393" s="345" t="s">
        <v>316</v>
      </c>
      <c r="F393" s="338" t="s">
        <v>121</v>
      </c>
      <c r="G393" s="338" t="s">
        <v>169</v>
      </c>
      <c r="H393" s="338" t="s">
        <v>254</v>
      </c>
      <c r="I393" s="473">
        <v>45728</v>
      </c>
      <c r="J393" s="473">
        <v>45728</v>
      </c>
      <c r="K393" s="338" t="s">
        <v>124</v>
      </c>
      <c r="L393" s="473">
        <v>45734</v>
      </c>
      <c r="M393" s="338">
        <v>4842834</v>
      </c>
      <c r="N393" s="338" t="s">
        <v>336</v>
      </c>
      <c r="O393" s="473">
        <v>45742</v>
      </c>
      <c r="P393" s="342">
        <v>2025</v>
      </c>
      <c r="Q393" s="15">
        <v>2047</v>
      </c>
      <c r="R393" s="338">
        <v>4480700</v>
      </c>
      <c r="S393" s="338">
        <v>4842835</v>
      </c>
      <c r="T393" s="338" t="s">
        <v>741</v>
      </c>
      <c r="U393" s="338"/>
    </row>
    <row r="394" spans="1:21" x14ac:dyDescent="0.35">
      <c r="A3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2025.00394.03.01.03.05</v>
      </c>
      <c r="B394" s="372">
        <v>394</v>
      </c>
      <c r="C394" s="338" t="s">
        <v>132</v>
      </c>
      <c r="D394" s="338" t="s">
        <v>315</v>
      </c>
      <c r="E394" s="345" t="s">
        <v>316</v>
      </c>
      <c r="F394" s="338" t="s">
        <v>121</v>
      </c>
      <c r="G394" s="338" t="s">
        <v>162</v>
      </c>
      <c r="H394" s="338" t="s">
        <v>254</v>
      </c>
      <c r="I394" s="473">
        <v>45729</v>
      </c>
      <c r="J394" s="473">
        <v>45729</v>
      </c>
      <c r="K394" s="338" t="s">
        <v>124</v>
      </c>
      <c r="L394" s="473">
        <v>45734</v>
      </c>
      <c r="M394" s="338">
        <v>4842836</v>
      </c>
      <c r="N394" s="338" t="s">
        <v>336</v>
      </c>
      <c r="O394" s="473">
        <v>45742</v>
      </c>
      <c r="P394" s="342">
        <v>2025</v>
      </c>
      <c r="Q394" s="15">
        <v>2048</v>
      </c>
      <c r="R394" s="338">
        <v>4480700</v>
      </c>
      <c r="S394" s="338">
        <v>4842837</v>
      </c>
      <c r="T394" s="338" t="s">
        <v>742</v>
      </c>
      <c r="U394" s="338"/>
    </row>
    <row r="395" spans="1:21" x14ac:dyDescent="0.35">
      <c r="A3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2025.00395.03.01.03.05</v>
      </c>
      <c r="B395" s="372">
        <v>395</v>
      </c>
      <c r="C395" s="338" t="s">
        <v>132</v>
      </c>
      <c r="D395" s="338" t="s">
        <v>315</v>
      </c>
      <c r="E395" s="345" t="s">
        <v>316</v>
      </c>
      <c r="F395" s="338" t="s">
        <v>121</v>
      </c>
      <c r="G395" s="338" t="s">
        <v>162</v>
      </c>
      <c r="H395" s="338" t="s">
        <v>254</v>
      </c>
      <c r="I395" s="473">
        <v>45730</v>
      </c>
      <c r="J395" s="473">
        <v>45730</v>
      </c>
      <c r="K395" s="338" t="s">
        <v>124</v>
      </c>
      <c r="L395" s="473">
        <v>45736</v>
      </c>
      <c r="M395" s="338">
        <v>4842838</v>
      </c>
      <c r="N395" s="338" t="s">
        <v>336</v>
      </c>
      <c r="O395" s="473">
        <v>45742</v>
      </c>
      <c r="P395" s="342">
        <v>2025</v>
      </c>
      <c r="Q395" s="15">
        <v>2049</v>
      </c>
      <c r="R395" s="338">
        <v>4480700</v>
      </c>
      <c r="S395" s="338">
        <v>4842839</v>
      </c>
      <c r="T395" s="338" t="s">
        <v>743</v>
      </c>
      <c r="U395" s="338"/>
    </row>
    <row r="396" spans="1:21" x14ac:dyDescent="0.35">
      <c r="A3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2025.00396.03.01.03.05</v>
      </c>
      <c r="B396" s="372">
        <v>396</v>
      </c>
      <c r="C396" s="338" t="s">
        <v>132</v>
      </c>
      <c r="D396" s="338" t="s">
        <v>315</v>
      </c>
      <c r="E396" s="345" t="s">
        <v>316</v>
      </c>
      <c r="F396" s="338" t="s">
        <v>121</v>
      </c>
      <c r="G396" s="338" t="s">
        <v>162</v>
      </c>
      <c r="H396" s="338" t="s">
        <v>254</v>
      </c>
      <c r="I396" s="473">
        <v>45731</v>
      </c>
      <c r="J396" s="473">
        <v>45731</v>
      </c>
      <c r="K396" s="338" t="s">
        <v>124</v>
      </c>
      <c r="L396" s="473">
        <v>45734</v>
      </c>
      <c r="M396" s="338">
        <v>4842840</v>
      </c>
      <c r="N396" s="338" t="s">
        <v>336</v>
      </c>
      <c r="O396" s="473">
        <v>45742</v>
      </c>
      <c r="P396" s="342">
        <v>2025</v>
      </c>
      <c r="Q396" s="15">
        <v>2050</v>
      </c>
      <c r="R396" s="338">
        <v>4480700</v>
      </c>
      <c r="S396" s="338">
        <v>4842841</v>
      </c>
      <c r="T396" s="338" t="s">
        <v>744</v>
      </c>
      <c r="U396" s="338"/>
    </row>
    <row r="397" spans="1:21" x14ac:dyDescent="0.35">
      <c r="A3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2025.00397.03.01.03.05</v>
      </c>
      <c r="B397" s="372">
        <v>397</v>
      </c>
      <c r="C397" s="338" t="s">
        <v>132</v>
      </c>
      <c r="D397" s="338" t="s">
        <v>315</v>
      </c>
      <c r="E397" s="345" t="s">
        <v>316</v>
      </c>
      <c r="F397" s="338" t="s">
        <v>121</v>
      </c>
      <c r="G397" s="338" t="s">
        <v>162</v>
      </c>
      <c r="H397" s="338" t="s">
        <v>254</v>
      </c>
      <c r="I397" s="473">
        <v>45731</v>
      </c>
      <c r="J397" s="473">
        <v>45731</v>
      </c>
      <c r="K397" s="338" t="s">
        <v>124</v>
      </c>
      <c r="L397" s="473">
        <v>45734</v>
      </c>
      <c r="M397" s="338">
        <v>4842842</v>
      </c>
      <c r="N397" s="338" t="s">
        <v>336</v>
      </c>
      <c r="O397" s="473">
        <v>45742</v>
      </c>
      <c r="P397" s="342">
        <v>2025</v>
      </c>
      <c r="Q397" s="15">
        <v>2051</v>
      </c>
      <c r="R397" s="338">
        <v>4480700</v>
      </c>
      <c r="S397" s="338">
        <v>4842843</v>
      </c>
      <c r="T397" s="338" t="s">
        <v>745</v>
      </c>
      <c r="U397" s="338"/>
    </row>
    <row r="398" spans="1:21" x14ac:dyDescent="0.35">
      <c r="A3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2025.00398.03.01.02.05</v>
      </c>
      <c r="B398" s="372">
        <v>398</v>
      </c>
      <c r="C398" s="338" t="s">
        <v>132</v>
      </c>
      <c r="D398" s="338" t="s">
        <v>315</v>
      </c>
      <c r="E398" s="345" t="s">
        <v>316</v>
      </c>
      <c r="F398" s="338" t="s">
        <v>121</v>
      </c>
      <c r="G398" s="338" t="s">
        <v>169</v>
      </c>
      <c r="H398" s="338" t="s">
        <v>254</v>
      </c>
      <c r="I398" s="473">
        <v>45731</v>
      </c>
      <c r="J398" s="473">
        <v>45731</v>
      </c>
      <c r="K398" s="338" t="s">
        <v>124</v>
      </c>
      <c r="L398" s="473">
        <v>45734</v>
      </c>
      <c r="M398" s="338">
        <v>4842844</v>
      </c>
      <c r="N398" s="338" t="s">
        <v>336</v>
      </c>
      <c r="O398" s="473">
        <v>45742</v>
      </c>
      <c r="P398" s="342">
        <v>2025</v>
      </c>
      <c r="Q398" s="15">
        <v>2052</v>
      </c>
      <c r="R398" s="338">
        <v>4480700</v>
      </c>
      <c r="S398" s="338">
        <v>4842845</v>
      </c>
      <c r="T398" s="338" t="s">
        <v>746</v>
      </c>
      <c r="U398" s="338"/>
    </row>
    <row r="399" spans="1:21" x14ac:dyDescent="0.35">
      <c r="A3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2025.00399.03.01.03.05</v>
      </c>
      <c r="B399" s="372">
        <v>399</v>
      </c>
      <c r="C399" s="338" t="s">
        <v>132</v>
      </c>
      <c r="D399" s="338" t="s">
        <v>315</v>
      </c>
      <c r="E399" s="345" t="s">
        <v>316</v>
      </c>
      <c r="F399" s="338" t="s">
        <v>121</v>
      </c>
      <c r="G399" s="338" t="s">
        <v>162</v>
      </c>
      <c r="H399" s="338" t="s">
        <v>254</v>
      </c>
      <c r="I399" s="473">
        <v>45732</v>
      </c>
      <c r="J399" s="473">
        <v>45732</v>
      </c>
      <c r="K399" s="338" t="s">
        <v>124</v>
      </c>
      <c r="L399" s="473">
        <v>45734</v>
      </c>
      <c r="M399" s="338">
        <v>4842846</v>
      </c>
      <c r="N399" s="338" t="s">
        <v>336</v>
      </c>
      <c r="O399" s="473">
        <v>45742</v>
      </c>
      <c r="P399" s="342">
        <v>2025</v>
      </c>
      <c r="Q399" s="15">
        <v>2053</v>
      </c>
      <c r="R399" s="338">
        <v>4480700</v>
      </c>
      <c r="S399" s="338">
        <v>4842847</v>
      </c>
      <c r="T399" s="338" t="s">
        <v>747</v>
      </c>
      <c r="U399" s="338"/>
    </row>
    <row r="400" spans="1:21" x14ac:dyDescent="0.35">
      <c r="A4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2025.00400.03.01.03.05</v>
      </c>
      <c r="B400" s="372">
        <v>400</v>
      </c>
      <c r="C400" s="338" t="s">
        <v>132</v>
      </c>
      <c r="D400" s="338" t="s">
        <v>315</v>
      </c>
      <c r="E400" s="345" t="s">
        <v>316</v>
      </c>
      <c r="F400" s="338" t="s">
        <v>121</v>
      </c>
      <c r="G400" s="338" t="s">
        <v>162</v>
      </c>
      <c r="H400" s="338" t="s">
        <v>254</v>
      </c>
      <c r="I400" s="473">
        <v>45733</v>
      </c>
      <c r="J400" s="473">
        <v>45733</v>
      </c>
      <c r="K400" s="338" t="s">
        <v>124</v>
      </c>
      <c r="L400" s="473">
        <v>45734</v>
      </c>
      <c r="M400" s="338">
        <v>4842848</v>
      </c>
      <c r="N400" s="338" t="s">
        <v>336</v>
      </c>
      <c r="O400" s="473">
        <v>45742</v>
      </c>
      <c r="P400" s="342">
        <v>2025</v>
      </c>
      <c r="Q400" s="15">
        <v>2054</v>
      </c>
      <c r="R400" s="338">
        <v>4480700</v>
      </c>
      <c r="S400" s="338">
        <v>4842849</v>
      </c>
      <c r="T400" s="338" t="s">
        <v>748</v>
      </c>
      <c r="U400" s="338"/>
    </row>
    <row r="401" spans="1:21" x14ac:dyDescent="0.35">
      <c r="A4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2025.00401.03.01.02.04</v>
      </c>
      <c r="B401" s="372">
        <v>401</v>
      </c>
      <c r="C401" s="338" t="s">
        <v>132</v>
      </c>
      <c r="D401" s="338" t="s">
        <v>315</v>
      </c>
      <c r="E401" s="345" t="s">
        <v>316</v>
      </c>
      <c r="F401" s="338" t="s">
        <v>121</v>
      </c>
      <c r="G401" s="338" t="s">
        <v>169</v>
      </c>
      <c r="H401" s="338" t="s">
        <v>149</v>
      </c>
      <c r="I401" s="473">
        <v>45717</v>
      </c>
      <c r="J401" s="473">
        <v>45747</v>
      </c>
      <c r="K401" s="338" t="s">
        <v>124</v>
      </c>
      <c r="L401" s="473">
        <v>45729</v>
      </c>
      <c r="M401" s="338">
        <v>4842850</v>
      </c>
      <c r="N401" s="338" t="s">
        <v>336</v>
      </c>
      <c r="O401" s="473">
        <v>45742</v>
      </c>
      <c r="P401" s="342">
        <v>2025</v>
      </c>
      <c r="Q401" s="15">
        <v>2055</v>
      </c>
      <c r="R401" s="338">
        <v>4480700</v>
      </c>
      <c r="S401" s="338">
        <v>4842851</v>
      </c>
      <c r="T401" s="338" t="s">
        <v>749</v>
      </c>
      <c r="U401" s="338"/>
    </row>
    <row r="402" spans="1:21" x14ac:dyDescent="0.35">
      <c r="A4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2025.00402.03.01.02.05</v>
      </c>
      <c r="B402" s="372">
        <v>402</v>
      </c>
      <c r="C402" s="338" t="s">
        <v>132</v>
      </c>
      <c r="D402" s="338" t="s">
        <v>315</v>
      </c>
      <c r="E402" s="345" t="s">
        <v>316</v>
      </c>
      <c r="F402" s="338" t="s">
        <v>121</v>
      </c>
      <c r="G402" s="338" t="s">
        <v>169</v>
      </c>
      <c r="H402" s="338" t="s">
        <v>254</v>
      </c>
      <c r="I402" s="473">
        <v>45677</v>
      </c>
      <c r="J402" s="473">
        <v>45677</v>
      </c>
      <c r="K402" s="338" t="s">
        <v>124</v>
      </c>
      <c r="L402" s="473">
        <v>45678</v>
      </c>
      <c r="M402" s="338">
        <v>4674019</v>
      </c>
      <c r="N402" s="338" t="s">
        <v>336</v>
      </c>
      <c r="O402" s="473">
        <v>45684</v>
      </c>
      <c r="P402" s="342">
        <v>2025</v>
      </c>
      <c r="Q402" s="15">
        <v>2056</v>
      </c>
      <c r="R402" s="338">
        <v>4480700</v>
      </c>
      <c r="S402" s="338"/>
      <c r="T402" s="338" t="s">
        <v>750</v>
      </c>
      <c r="U402" s="338"/>
    </row>
    <row r="403" spans="1:21" x14ac:dyDescent="0.35">
      <c r="A4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2025.00403.03.01.02.05</v>
      </c>
      <c r="B403" s="372">
        <v>403</v>
      </c>
      <c r="C403" s="338" t="s">
        <v>132</v>
      </c>
      <c r="D403" s="338" t="s">
        <v>315</v>
      </c>
      <c r="E403" s="345" t="s">
        <v>316</v>
      </c>
      <c r="F403" s="338" t="s">
        <v>121</v>
      </c>
      <c r="G403" s="338" t="s">
        <v>169</v>
      </c>
      <c r="H403" s="338" t="s">
        <v>254</v>
      </c>
      <c r="I403" s="473">
        <v>45678</v>
      </c>
      <c r="J403" s="473">
        <v>45678</v>
      </c>
      <c r="K403" s="338" t="s">
        <v>124</v>
      </c>
      <c r="L403" s="473">
        <v>45678</v>
      </c>
      <c r="M403" s="338">
        <v>4674020</v>
      </c>
      <c r="N403" s="338" t="s">
        <v>336</v>
      </c>
      <c r="O403" s="473">
        <v>45684</v>
      </c>
      <c r="P403" s="342">
        <v>2025</v>
      </c>
      <c r="Q403" s="15">
        <v>2057</v>
      </c>
      <c r="R403" s="338">
        <v>4480700</v>
      </c>
      <c r="S403" s="338"/>
      <c r="T403" s="338" t="s">
        <v>751</v>
      </c>
      <c r="U403" s="338"/>
    </row>
    <row r="404" spans="1:21" x14ac:dyDescent="0.35">
      <c r="A4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2025.00404.03.01.03.05</v>
      </c>
      <c r="B404" s="372">
        <v>404</v>
      </c>
      <c r="C404" s="338" t="s">
        <v>132</v>
      </c>
      <c r="D404" s="338" t="s">
        <v>315</v>
      </c>
      <c r="E404" s="345" t="s">
        <v>316</v>
      </c>
      <c r="F404" s="338" t="s">
        <v>121</v>
      </c>
      <c r="G404" s="338" t="s">
        <v>162</v>
      </c>
      <c r="H404" s="338" t="s">
        <v>254</v>
      </c>
      <c r="I404" s="473">
        <v>45684</v>
      </c>
      <c r="J404" s="473">
        <v>45684</v>
      </c>
      <c r="K404" s="338" t="s">
        <v>124</v>
      </c>
      <c r="L404" s="473">
        <v>45691</v>
      </c>
      <c r="M404" s="338">
        <v>4712815</v>
      </c>
      <c r="N404" s="338" t="s">
        <v>336</v>
      </c>
      <c r="O404" s="473">
        <v>45698</v>
      </c>
      <c r="P404" s="342">
        <v>2025</v>
      </c>
      <c r="Q404" s="15">
        <v>2058</v>
      </c>
      <c r="R404" s="338">
        <v>4480700</v>
      </c>
      <c r="S404" s="338"/>
      <c r="T404" s="338" t="s">
        <v>752</v>
      </c>
      <c r="U404" s="338"/>
    </row>
    <row r="405" spans="1:21" x14ac:dyDescent="0.35">
      <c r="A4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2025.00405.03.01.03.05</v>
      </c>
      <c r="B405" s="372">
        <v>405</v>
      </c>
      <c r="C405" s="338" t="s">
        <v>132</v>
      </c>
      <c r="D405" s="338" t="s">
        <v>315</v>
      </c>
      <c r="E405" s="345" t="s">
        <v>316</v>
      </c>
      <c r="F405" s="338" t="s">
        <v>121</v>
      </c>
      <c r="G405" s="338" t="s">
        <v>162</v>
      </c>
      <c r="H405" s="338" t="s">
        <v>254</v>
      </c>
      <c r="I405" s="473">
        <v>45688</v>
      </c>
      <c r="J405" s="473">
        <v>45688</v>
      </c>
      <c r="K405" s="338" t="s">
        <v>124</v>
      </c>
      <c r="L405" s="473">
        <v>45688</v>
      </c>
      <c r="M405" s="338">
        <v>4712816</v>
      </c>
      <c r="N405" s="338" t="s">
        <v>336</v>
      </c>
      <c r="O405" s="473">
        <v>45698</v>
      </c>
      <c r="P405" s="342">
        <v>2025</v>
      </c>
      <c r="Q405" s="15">
        <v>2059</v>
      </c>
      <c r="R405" s="338">
        <v>4480700</v>
      </c>
      <c r="S405" s="338"/>
      <c r="T405" s="338" t="s">
        <v>753</v>
      </c>
      <c r="U405" s="338"/>
    </row>
    <row r="406" spans="1:21" x14ac:dyDescent="0.35">
      <c r="A4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2025.00406.03.01.02.05</v>
      </c>
      <c r="B406" s="372">
        <v>406</v>
      </c>
      <c r="C406" s="338" t="s">
        <v>132</v>
      </c>
      <c r="D406" s="338" t="s">
        <v>315</v>
      </c>
      <c r="E406" s="345" t="s">
        <v>316</v>
      </c>
      <c r="F406" s="338" t="s">
        <v>121</v>
      </c>
      <c r="G406" s="338" t="s">
        <v>169</v>
      </c>
      <c r="H406" s="338" t="s">
        <v>254</v>
      </c>
      <c r="I406" s="473">
        <v>45688</v>
      </c>
      <c r="J406" s="473">
        <v>45688</v>
      </c>
      <c r="K406" s="338" t="s">
        <v>124</v>
      </c>
      <c r="L406" s="473">
        <v>45688</v>
      </c>
      <c r="M406" s="338">
        <v>4712817</v>
      </c>
      <c r="N406" s="338" t="s">
        <v>336</v>
      </c>
      <c r="O406" s="473">
        <v>45698</v>
      </c>
      <c r="P406" s="342">
        <v>2025</v>
      </c>
      <c r="Q406" s="15">
        <v>2060</v>
      </c>
      <c r="R406" s="338">
        <v>4480700</v>
      </c>
      <c r="S406" s="338"/>
      <c r="T406" s="338" t="s">
        <v>754</v>
      </c>
      <c r="U406" s="338"/>
    </row>
    <row r="407" spans="1:21" x14ac:dyDescent="0.35">
      <c r="A4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2025.00407.03.01.02.05</v>
      </c>
      <c r="B407" s="372">
        <v>407</v>
      </c>
      <c r="C407" s="338" t="s">
        <v>132</v>
      </c>
      <c r="D407" s="338" t="s">
        <v>315</v>
      </c>
      <c r="E407" s="345" t="s">
        <v>316</v>
      </c>
      <c r="F407" s="338" t="s">
        <v>121</v>
      </c>
      <c r="G407" s="338" t="s">
        <v>169</v>
      </c>
      <c r="H407" s="338" t="s">
        <v>254</v>
      </c>
      <c r="I407" s="473">
        <v>45689</v>
      </c>
      <c r="J407" s="473">
        <v>45689</v>
      </c>
      <c r="K407" s="338" t="s">
        <v>124</v>
      </c>
      <c r="L407" s="473">
        <v>45691</v>
      </c>
      <c r="M407" s="338">
        <v>4712818</v>
      </c>
      <c r="N407" s="338" t="s">
        <v>336</v>
      </c>
      <c r="O407" s="473">
        <v>45698</v>
      </c>
      <c r="P407" s="342">
        <v>2025</v>
      </c>
      <c r="Q407" s="15">
        <v>2061</v>
      </c>
      <c r="R407" s="338">
        <v>4480700</v>
      </c>
      <c r="S407" s="338"/>
      <c r="T407" s="338" t="s">
        <v>755</v>
      </c>
      <c r="U407" s="338"/>
    </row>
    <row r="408" spans="1:21" x14ac:dyDescent="0.35">
      <c r="A4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2025.00408.03.01.02.05</v>
      </c>
      <c r="B408" s="372">
        <v>408</v>
      </c>
      <c r="C408" s="338" t="s">
        <v>132</v>
      </c>
      <c r="D408" s="338" t="s">
        <v>315</v>
      </c>
      <c r="E408" s="345" t="s">
        <v>316</v>
      </c>
      <c r="F408" s="338" t="s">
        <v>121</v>
      </c>
      <c r="G408" s="338" t="s">
        <v>169</v>
      </c>
      <c r="H408" s="338" t="s">
        <v>254</v>
      </c>
      <c r="I408" s="473">
        <v>45690</v>
      </c>
      <c r="J408" s="473">
        <v>45690</v>
      </c>
      <c r="K408" s="338" t="s">
        <v>124</v>
      </c>
      <c r="L408" s="473">
        <v>45691</v>
      </c>
      <c r="M408" s="338">
        <v>4712819</v>
      </c>
      <c r="N408" s="338" t="s">
        <v>336</v>
      </c>
      <c r="O408" s="473">
        <v>45698</v>
      </c>
      <c r="P408" s="342">
        <v>2025</v>
      </c>
      <c r="Q408" s="15">
        <v>2062</v>
      </c>
      <c r="R408" s="338">
        <v>4480700</v>
      </c>
      <c r="S408" s="338"/>
      <c r="T408" s="338" t="s">
        <v>756</v>
      </c>
      <c r="U408" s="338"/>
    </row>
    <row r="409" spans="1:21" x14ac:dyDescent="0.35">
      <c r="A4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2025.00409.03.01.02.05</v>
      </c>
      <c r="B409" s="372">
        <v>409</v>
      </c>
      <c r="C409" s="338" t="s">
        <v>132</v>
      </c>
      <c r="D409" s="338" t="s">
        <v>315</v>
      </c>
      <c r="E409" s="345" t="s">
        <v>316</v>
      </c>
      <c r="F409" s="338" t="s">
        <v>121</v>
      </c>
      <c r="G409" s="338" t="s">
        <v>169</v>
      </c>
      <c r="H409" s="338" t="s">
        <v>254</v>
      </c>
      <c r="I409" s="473">
        <v>45691</v>
      </c>
      <c r="J409" s="473">
        <v>45691</v>
      </c>
      <c r="K409" s="338" t="s">
        <v>124</v>
      </c>
      <c r="L409" s="473">
        <v>45691</v>
      </c>
      <c r="M409" s="338">
        <v>4712820</v>
      </c>
      <c r="N409" s="338" t="s">
        <v>336</v>
      </c>
      <c r="O409" s="473">
        <v>45698</v>
      </c>
      <c r="P409" s="342">
        <v>2025</v>
      </c>
      <c r="Q409" s="15">
        <v>2063</v>
      </c>
      <c r="R409" s="338">
        <v>4480700</v>
      </c>
      <c r="S409" s="338"/>
      <c r="T409" s="338" t="s">
        <v>757</v>
      </c>
      <c r="U409" s="338"/>
    </row>
    <row r="410" spans="1:21" x14ac:dyDescent="0.35">
      <c r="A4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2025.00410.03.01.03.05</v>
      </c>
      <c r="B410" s="372">
        <v>410</v>
      </c>
      <c r="C410" s="338" t="s">
        <v>132</v>
      </c>
      <c r="D410" s="338" t="s">
        <v>315</v>
      </c>
      <c r="E410" s="345" t="s">
        <v>316</v>
      </c>
      <c r="F410" s="338" t="s">
        <v>121</v>
      </c>
      <c r="G410" s="338" t="s">
        <v>162</v>
      </c>
      <c r="H410" s="338" t="s">
        <v>254</v>
      </c>
      <c r="I410" s="473">
        <v>45692</v>
      </c>
      <c r="J410" s="473">
        <v>45692</v>
      </c>
      <c r="K410" s="338" t="s">
        <v>124</v>
      </c>
      <c r="L410" s="473">
        <v>45693</v>
      </c>
      <c r="M410" s="338">
        <v>4712821</v>
      </c>
      <c r="N410" s="338" t="s">
        <v>336</v>
      </c>
      <c r="O410" s="473">
        <v>45698</v>
      </c>
      <c r="P410" s="342">
        <v>2025</v>
      </c>
      <c r="Q410" s="15">
        <v>2064</v>
      </c>
      <c r="R410" s="338">
        <v>4480700</v>
      </c>
      <c r="S410" s="338"/>
      <c r="T410" s="338" t="s">
        <v>758</v>
      </c>
      <c r="U410" s="338"/>
    </row>
    <row r="411" spans="1:21" x14ac:dyDescent="0.35">
      <c r="A4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2025.00411.03.01.02.05</v>
      </c>
      <c r="B411" s="372">
        <v>411</v>
      </c>
      <c r="C411" s="338" t="s">
        <v>132</v>
      </c>
      <c r="D411" s="338" t="s">
        <v>315</v>
      </c>
      <c r="E411" s="345" t="s">
        <v>316</v>
      </c>
      <c r="F411" s="338" t="s">
        <v>121</v>
      </c>
      <c r="G411" s="338" t="s">
        <v>169</v>
      </c>
      <c r="H411" s="338" t="s">
        <v>254</v>
      </c>
      <c r="I411" s="473">
        <v>45692</v>
      </c>
      <c r="J411" s="473">
        <v>45692</v>
      </c>
      <c r="K411" s="338" t="s">
        <v>124</v>
      </c>
      <c r="L411" s="473">
        <v>45691</v>
      </c>
      <c r="M411" s="338">
        <v>4712822</v>
      </c>
      <c r="N411" s="338" t="s">
        <v>336</v>
      </c>
      <c r="O411" s="473">
        <v>45698</v>
      </c>
      <c r="P411" s="342">
        <v>2025</v>
      </c>
      <c r="Q411" s="15">
        <v>2065</v>
      </c>
      <c r="R411" s="338">
        <v>4480700</v>
      </c>
      <c r="S411" s="338"/>
      <c r="T411" s="338" t="s">
        <v>759</v>
      </c>
      <c r="U411" s="338"/>
    </row>
    <row r="412" spans="1:21" x14ac:dyDescent="0.35">
      <c r="A4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2025.00412.03.01.02.05</v>
      </c>
      <c r="B412" s="372">
        <v>412</v>
      </c>
      <c r="C412" s="338" t="s">
        <v>132</v>
      </c>
      <c r="D412" s="338" t="s">
        <v>315</v>
      </c>
      <c r="E412" s="345" t="s">
        <v>316</v>
      </c>
      <c r="F412" s="338" t="s">
        <v>121</v>
      </c>
      <c r="G412" s="338" t="s">
        <v>169</v>
      </c>
      <c r="H412" s="338" t="s">
        <v>254</v>
      </c>
      <c r="I412" s="473">
        <v>45693</v>
      </c>
      <c r="J412" s="473">
        <v>45693</v>
      </c>
      <c r="K412" s="338" t="s">
        <v>124</v>
      </c>
      <c r="L412" s="473">
        <v>45691</v>
      </c>
      <c r="M412" s="338">
        <v>4712823</v>
      </c>
      <c r="N412" s="338" t="s">
        <v>336</v>
      </c>
      <c r="O412" s="473">
        <v>45698</v>
      </c>
      <c r="P412" s="342">
        <v>2025</v>
      </c>
      <c r="Q412" s="15">
        <v>2066</v>
      </c>
      <c r="R412" s="338">
        <v>4480700</v>
      </c>
      <c r="S412" s="338"/>
      <c r="T412" s="338" t="s">
        <v>760</v>
      </c>
      <c r="U412" s="338"/>
    </row>
    <row r="413" spans="1:21" x14ac:dyDescent="0.35">
      <c r="A4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2025.00413.03.01.02.05</v>
      </c>
      <c r="B413" s="372">
        <v>413</v>
      </c>
      <c r="C413" s="338" t="s">
        <v>132</v>
      </c>
      <c r="D413" s="338" t="s">
        <v>315</v>
      </c>
      <c r="E413" s="345" t="s">
        <v>316</v>
      </c>
      <c r="F413" s="338" t="s">
        <v>121</v>
      </c>
      <c r="G413" s="338" t="s">
        <v>169</v>
      </c>
      <c r="H413" s="338" t="s">
        <v>254</v>
      </c>
      <c r="I413" s="473">
        <v>45694</v>
      </c>
      <c r="J413" s="473">
        <v>45694</v>
      </c>
      <c r="K413" s="338" t="s">
        <v>124</v>
      </c>
      <c r="L413" s="473">
        <v>45691</v>
      </c>
      <c r="M413" s="338">
        <v>4712824</v>
      </c>
      <c r="N413" s="338" t="s">
        <v>336</v>
      </c>
      <c r="O413" s="473">
        <v>45698</v>
      </c>
      <c r="P413" s="342">
        <v>2025</v>
      </c>
      <c r="Q413" s="15">
        <v>2067</v>
      </c>
      <c r="R413" s="338">
        <v>4480700</v>
      </c>
      <c r="S413" s="338"/>
      <c r="T413" s="338" t="s">
        <v>761</v>
      </c>
      <c r="U413" s="338"/>
    </row>
    <row r="414" spans="1:21" x14ac:dyDescent="0.35">
      <c r="A4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2025.00414.03.01.02.05</v>
      </c>
      <c r="B414" s="372">
        <v>414</v>
      </c>
      <c r="C414" s="338" t="s">
        <v>132</v>
      </c>
      <c r="D414" s="338" t="s">
        <v>315</v>
      </c>
      <c r="E414" s="345" t="s">
        <v>316</v>
      </c>
      <c r="F414" s="338" t="s">
        <v>121</v>
      </c>
      <c r="G414" s="338" t="s">
        <v>169</v>
      </c>
      <c r="H414" s="338" t="s">
        <v>254</v>
      </c>
      <c r="I414" s="473">
        <v>45695</v>
      </c>
      <c r="J414" s="473">
        <v>45695</v>
      </c>
      <c r="K414" s="338" t="s">
        <v>124</v>
      </c>
      <c r="L414" s="473">
        <v>45691</v>
      </c>
      <c r="M414" s="338">
        <v>4712825</v>
      </c>
      <c r="N414" s="338" t="s">
        <v>336</v>
      </c>
      <c r="O414" s="473">
        <v>45698</v>
      </c>
      <c r="P414" s="342">
        <v>2025</v>
      </c>
      <c r="Q414" s="15">
        <v>2068</v>
      </c>
      <c r="R414" s="338">
        <v>4480700</v>
      </c>
      <c r="S414" s="338"/>
      <c r="T414" s="338" t="s">
        <v>762</v>
      </c>
      <c r="U414" s="338"/>
    </row>
    <row r="415" spans="1:21" x14ac:dyDescent="0.35">
      <c r="A4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2025.00415.03.01.02.07</v>
      </c>
      <c r="B415" s="372">
        <v>415</v>
      </c>
      <c r="C415" s="338" t="s">
        <v>132</v>
      </c>
      <c r="D415" s="338" t="s">
        <v>315</v>
      </c>
      <c r="E415" s="345" t="s">
        <v>316</v>
      </c>
      <c r="F415" s="338" t="s">
        <v>121</v>
      </c>
      <c r="G415" s="338" t="s">
        <v>169</v>
      </c>
      <c r="H415" s="338" t="s">
        <v>266</v>
      </c>
      <c r="I415" s="473">
        <v>45689</v>
      </c>
      <c r="J415" s="473">
        <v>46022</v>
      </c>
      <c r="K415" s="338" t="s">
        <v>124</v>
      </c>
      <c r="L415" s="473">
        <v>45691</v>
      </c>
      <c r="M415" s="338">
        <v>4712826</v>
      </c>
      <c r="N415" s="338" t="s">
        <v>336</v>
      </c>
      <c r="O415" s="473">
        <v>45698</v>
      </c>
      <c r="P415" s="342">
        <v>2025</v>
      </c>
      <c r="Q415" s="15">
        <v>2069</v>
      </c>
      <c r="R415" s="338">
        <v>4480700</v>
      </c>
      <c r="S415" s="338"/>
      <c r="T415" s="338" t="s">
        <v>763</v>
      </c>
      <c r="U415" s="338"/>
    </row>
    <row r="416" spans="1:21" x14ac:dyDescent="0.35">
      <c r="A4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2025.00416.03.01.03.05</v>
      </c>
      <c r="B416" s="372">
        <v>416</v>
      </c>
      <c r="C416" s="338" t="s">
        <v>132</v>
      </c>
      <c r="D416" s="338" t="s">
        <v>315</v>
      </c>
      <c r="E416" s="345" t="s">
        <v>316</v>
      </c>
      <c r="F416" s="338" t="s">
        <v>121</v>
      </c>
      <c r="G416" s="338" t="s">
        <v>162</v>
      </c>
      <c r="H416" s="338" t="s">
        <v>254</v>
      </c>
      <c r="I416" s="473">
        <v>45734</v>
      </c>
      <c r="J416" s="473">
        <v>45734</v>
      </c>
      <c r="K416" s="338" t="s">
        <v>124</v>
      </c>
      <c r="L416" s="473">
        <v>45755</v>
      </c>
      <c r="M416" s="338">
        <v>4903554</v>
      </c>
      <c r="N416" s="338" t="s">
        <v>336</v>
      </c>
      <c r="O416" s="473">
        <v>45763</v>
      </c>
      <c r="P416" s="342">
        <v>2025</v>
      </c>
      <c r="Q416" s="15">
        <v>2070</v>
      </c>
      <c r="R416" s="338">
        <v>4480700</v>
      </c>
      <c r="S416" s="338">
        <v>4903555</v>
      </c>
      <c r="T416" s="338" t="s">
        <v>764</v>
      </c>
      <c r="U416" s="338"/>
    </row>
    <row r="417" spans="1:21" x14ac:dyDescent="0.35">
      <c r="A4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2025.00417.03.01.03.05</v>
      </c>
      <c r="B417" s="372">
        <v>417</v>
      </c>
      <c r="C417" s="338" t="s">
        <v>132</v>
      </c>
      <c r="D417" s="338" t="s">
        <v>315</v>
      </c>
      <c r="E417" s="345" t="s">
        <v>316</v>
      </c>
      <c r="F417" s="338" t="s">
        <v>121</v>
      </c>
      <c r="G417" s="338" t="s">
        <v>162</v>
      </c>
      <c r="H417" s="338" t="s">
        <v>254</v>
      </c>
      <c r="I417" s="473">
        <v>45735</v>
      </c>
      <c r="J417" s="473">
        <v>45735</v>
      </c>
      <c r="K417" s="338" t="s">
        <v>124</v>
      </c>
      <c r="L417" s="473">
        <v>45743</v>
      </c>
      <c r="M417" s="338">
        <v>4903556</v>
      </c>
      <c r="N417" s="338" t="s">
        <v>336</v>
      </c>
      <c r="O417" s="473">
        <v>45763</v>
      </c>
      <c r="P417" s="342">
        <v>2025</v>
      </c>
      <c r="Q417" s="15">
        <v>2071</v>
      </c>
      <c r="R417" s="338">
        <v>4480700</v>
      </c>
      <c r="S417" s="338">
        <v>4903557</v>
      </c>
      <c r="T417" s="338" t="s">
        <v>765</v>
      </c>
      <c r="U417" s="338"/>
    </row>
    <row r="418" spans="1:21" x14ac:dyDescent="0.35">
      <c r="A4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2025.00418.03.01.03.05</v>
      </c>
      <c r="B418" s="372">
        <v>418</v>
      </c>
      <c r="C418" s="338" t="s">
        <v>132</v>
      </c>
      <c r="D418" s="338" t="s">
        <v>315</v>
      </c>
      <c r="E418" s="345" t="s">
        <v>316</v>
      </c>
      <c r="F418" s="338" t="s">
        <v>121</v>
      </c>
      <c r="G418" s="338" t="s">
        <v>162</v>
      </c>
      <c r="H418" s="338" t="s">
        <v>254</v>
      </c>
      <c r="I418" s="473">
        <v>45736</v>
      </c>
      <c r="J418" s="473">
        <v>45736</v>
      </c>
      <c r="K418" s="338" t="s">
        <v>124</v>
      </c>
      <c r="L418" s="473">
        <v>45743</v>
      </c>
      <c r="M418" s="338">
        <v>4903558</v>
      </c>
      <c r="N418" s="338" t="s">
        <v>336</v>
      </c>
      <c r="O418" s="473">
        <v>45763</v>
      </c>
      <c r="P418" s="342">
        <v>2025</v>
      </c>
      <c r="Q418" s="15">
        <v>2072</v>
      </c>
      <c r="R418" s="338">
        <v>4480700</v>
      </c>
      <c r="S418" s="338">
        <v>4903559</v>
      </c>
      <c r="T418" s="338" t="s">
        <v>766</v>
      </c>
      <c r="U418" s="338"/>
    </row>
    <row r="419" spans="1:21" x14ac:dyDescent="0.35">
      <c r="A4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2025.00419.03.01.02.05</v>
      </c>
      <c r="B419" s="372">
        <v>419</v>
      </c>
      <c r="C419" s="338" t="s">
        <v>132</v>
      </c>
      <c r="D419" s="338" t="s">
        <v>315</v>
      </c>
      <c r="E419" s="345" t="s">
        <v>316</v>
      </c>
      <c r="F419" s="338" t="s">
        <v>121</v>
      </c>
      <c r="G419" s="338" t="s">
        <v>169</v>
      </c>
      <c r="H419" s="338" t="s">
        <v>254</v>
      </c>
      <c r="I419" s="473">
        <v>45736</v>
      </c>
      <c r="J419" s="473">
        <v>45736</v>
      </c>
      <c r="K419" s="338" t="s">
        <v>124</v>
      </c>
      <c r="L419" s="473">
        <v>45743</v>
      </c>
      <c r="M419" s="338">
        <v>4903560</v>
      </c>
      <c r="N419" s="338" t="s">
        <v>336</v>
      </c>
      <c r="O419" s="473">
        <v>45763</v>
      </c>
      <c r="P419" s="342">
        <v>2025</v>
      </c>
      <c r="Q419" s="15">
        <v>2073</v>
      </c>
      <c r="R419" s="338">
        <v>4480700</v>
      </c>
      <c r="S419" s="338">
        <v>4903561</v>
      </c>
      <c r="T419" s="338" t="s">
        <v>767</v>
      </c>
      <c r="U419" s="338"/>
    </row>
    <row r="420" spans="1:21" x14ac:dyDescent="0.35">
      <c r="A4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2025.00420.03.01.03.05</v>
      </c>
      <c r="B420" s="372">
        <v>420</v>
      </c>
      <c r="C420" s="338" t="s">
        <v>132</v>
      </c>
      <c r="D420" s="338" t="s">
        <v>315</v>
      </c>
      <c r="E420" s="345" t="s">
        <v>316</v>
      </c>
      <c r="F420" s="338" t="s">
        <v>121</v>
      </c>
      <c r="G420" s="338" t="s">
        <v>162</v>
      </c>
      <c r="H420" s="338" t="s">
        <v>254</v>
      </c>
      <c r="I420" s="473">
        <v>45737</v>
      </c>
      <c r="J420" s="473">
        <v>45737</v>
      </c>
      <c r="K420" s="338" t="s">
        <v>124</v>
      </c>
      <c r="L420" s="473">
        <v>45755</v>
      </c>
      <c r="M420" s="338">
        <v>4903562</v>
      </c>
      <c r="N420" s="338" t="s">
        <v>336</v>
      </c>
      <c r="O420" s="473">
        <v>45763</v>
      </c>
      <c r="P420" s="342">
        <v>2025</v>
      </c>
      <c r="Q420" s="15">
        <v>2074</v>
      </c>
      <c r="R420" s="338">
        <v>4480700</v>
      </c>
      <c r="S420" s="338">
        <v>4903563</v>
      </c>
      <c r="T420" s="338" t="s">
        <v>768</v>
      </c>
      <c r="U420" s="338"/>
    </row>
    <row r="421" spans="1:21" x14ac:dyDescent="0.35">
      <c r="A4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2025.00421.03.01.03.05</v>
      </c>
      <c r="B421" s="372">
        <v>421</v>
      </c>
      <c r="C421" s="338" t="s">
        <v>132</v>
      </c>
      <c r="D421" s="338" t="s">
        <v>315</v>
      </c>
      <c r="E421" s="345" t="s">
        <v>316</v>
      </c>
      <c r="F421" s="338" t="s">
        <v>121</v>
      </c>
      <c r="G421" s="338" t="s">
        <v>162</v>
      </c>
      <c r="H421" s="338" t="s">
        <v>254</v>
      </c>
      <c r="I421" s="473">
        <v>45737</v>
      </c>
      <c r="J421" s="473">
        <v>45737</v>
      </c>
      <c r="K421" s="338" t="s">
        <v>124</v>
      </c>
      <c r="L421" s="473">
        <v>45743</v>
      </c>
      <c r="M421" s="338">
        <v>4903564</v>
      </c>
      <c r="N421" s="338" t="s">
        <v>336</v>
      </c>
      <c r="O421" s="473">
        <v>45763</v>
      </c>
      <c r="P421" s="342">
        <v>2025</v>
      </c>
      <c r="Q421" s="15">
        <v>2075</v>
      </c>
      <c r="R421" s="338">
        <v>4480700</v>
      </c>
      <c r="S421" s="338">
        <v>4903565</v>
      </c>
      <c r="T421" s="338" t="s">
        <v>769</v>
      </c>
      <c r="U421" s="338"/>
    </row>
    <row r="422" spans="1:21" x14ac:dyDescent="0.35">
      <c r="A4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2025.00422.03.01.02.05</v>
      </c>
      <c r="B422" s="372">
        <v>422</v>
      </c>
      <c r="C422" s="338" t="s">
        <v>132</v>
      </c>
      <c r="D422" s="338" t="s">
        <v>315</v>
      </c>
      <c r="E422" s="345" t="s">
        <v>316</v>
      </c>
      <c r="F422" s="338" t="s">
        <v>121</v>
      </c>
      <c r="G422" s="338" t="s">
        <v>169</v>
      </c>
      <c r="H422" s="338" t="s">
        <v>254</v>
      </c>
      <c r="I422" s="473">
        <v>45737</v>
      </c>
      <c r="J422" s="473">
        <v>45737</v>
      </c>
      <c r="K422" s="338" t="s">
        <v>124</v>
      </c>
      <c r="L422" s="473">
        <v>45743</v>
      </c>
      <c r="M422" s="338">
        <v>4903566</v>
      </c>
      <c r="N422" s="338" t="s">
        <v>336</v>
      </c>
      <c r="O422" s="473">
        <v>45763</v>
      </c>
      <c r="P422" s="342">
        <v>2025</v>
      </c>
      <c r="Q422" s="15">
        <v>2076</v>
      </c>
      <c r="R422" s="338">
        <v>4480700</v>
      </c>
      <c r="S422" s="338">
        <v>4903567</v>
      </c>
      <c r="T422" s="338" t="s">
        <v>770</v>
      </c>
      <c r="U422" s="338"/>
    </row>
    <row r="423" spans="1:21" x14ac:dyDescent="0.35">
      <c r="A4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2025.00423.03.01.03.05</v>
      </c>
      <c r="B423" s="372">
        <v>423</v>
      </c>
      <c r="C423" s="338" t="s">
        <v>132</v>
      </c>
      <c r="D423" s="338" t="s">
        <v>315</v>
      </c>
      <c r="E423" s="345" t="s">
        <v>316</v>
      </c>
      <c r="F423" s="338" t="s">
        <v>121</v>
      </c>
      <c r="G423" s="338" t="s">
        <v>162</v>
      </c>
      <c r="H423" s="338" t="s">
        <v>254</v>
      </c>
      <c r="I423" s="473">
        <v>45738</v>
      </c>
      <c r="J423" s="473">
        <v>45738</v>
      </c>
      <c r="K423" s="338" t="s">
        <v>124</v>
      </c>
      <c r="L423" s="473">
        <v>45743</v>
      </c>
      <c r="M423" s="338">
        <v>4903568</v>
      </c>
      <c r="N423" s="338" t="s">
        <v>336</v>
      </c>
      <c r="O423" s="473">
        <v>45763</v>
      </c>
      <c r="P423" s="342">
        <v>2025</v>
      </c>
      <c r="Q423" s="15">
        <v>2077</v>
      </c>
      <c r="R423" s="338">
        <v>4480700</v>
      </c>
      <c r="S423" s="338">
        <v>4903569</v>
      </c>
      <c r="T423" s="338" t="s">
        <v>771</v>
      </c>
      <c r="U423" s="338"/>
    </row>
    <row r="424" spans="1:21" x14ac:dyDescent="0.35">
      <c r="A4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2025.00424.03.01.03.05</v>
      </c>
      <c r="B424" s="372">
        <v>424</v>
      </c>
      <c r="C424" s="338" t="s">
        <v>132</v>
      </c>
      <c r="D424" s="338" t="s">
        <v>315</v>
      </c>
      <c r="E424" s="345" t="s">
        <v>316</v>
      </c>
      <c r="F424" s="338" t="s">
        <v>121</v>
      </c>
      <c r="G424" s="338" t="s">
        <v>162</v>
      </c>
      <c r="H424" s="338" t="s">
        <v>254</v>
      </c>
      <c r="I424" s="473">
        <v>45738</v>
      </c>
      <c r="J424" s="473">
        <v>45738</v>
      </c>
      <c r="K424" s="338" t="s">
        <v>124</v>
      </c>
      <c r="L424" s="473">
        <v>45754</v>
      </c>
      <c r="M424" s="338">
        <v>4903570</v>
      </c>
      <c r="N424" s="338" t="s">
        <v>336</v>
      </c>
      <c r="O424" s="473">
        <v>45763</v>
      </c>
      <c r="P424" s="342">
        <v>2025</v>
      </c>
      <c r="Q424" s="15">
        <v>2078</v>
      </c>
      <c r="R424" s="338">
        <v>4480700</v>
      </c>
      <c r="S424" s="338">
        <v>4903571</v>
      </c>
      <c r="T424" s="338" t="s">
        <v>772</v>
      </c>
      <c r="U424" s="338"/>
    </row>
    <row r="425" spans="1:21" x14ac:dyDescent="0.35">
      <c r="A4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2025.00425.03.01.03.05</v>
      </c>
      <c r="B425" s="372">
        <v>425</v>
      </c>
      <c r="C425" s="338" t="s">
        <v>132</v>
      </c>
      <c r="D425" s="338" t="s">
        <v>315</v>
      </c>
      <c r="E425" s="345" t="s">
        <v>316</v>
      </c>
      <c r="F425" s="338" t="s">
        <v>121</v>
      </c>
      <c r="G425" s="338" t="s">
        <v>162</v>
      </c>
      <c r="H425" s="338" t="s">
        <v>254</v>
      </c>
      <c r="I425" s="473">
        <v>45739</v>
      </c>
      <c r="J425" s="473">
        <v>45739</v>
      </c>
      <c r="K425" s="338" t="s">
        <v>124</v>
      </c>
      <c r="L425" s="473">
        <v>45743</v>
      </c>
      <c r="M425" s="338">
        <v>4903572</v>
      </c>
      <c r="N425" s="338" t="s">
        <v>336</v>
      </c>
      <c r="O425" s="473">
        <v>45763</v>
      </c>
      <c r="P425" s="342">
        <v>2025</v>
      </c>
      <c r="Q425" s="15">
        <v>2079</v>
      </c>
      <c r="R425" s="338">
        <v>4480700</v>
      </c>
      <c r="S425" s="338">
        <v>4903573</v>
      </c>
      <c r="T425" s="338" t="s">
        <v>773</v>
      </c>
      <c r="U425" s="338"/>
    </row>
    <row r="426" spans="1:21" x14ac:dyDescent="0.35">
      <c r="A4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2025.00426.03.01.03.05</v>
      </c>
      <c r="B426" s="372">
        <v>426</v>
      </c>
      <c r="C426" s="338" t="s">
        <v>132</v>
      </c>
      <c r="D426" s="338" t="s">
        <v>315</v>
      </c>
      <c r="E426" s="345" t="s">
        <v>316</v>
      </c>
      <c r="F426" s="338" t="s">
        <v>121</v>
      </c>
      <c r="G426" s="338" t="s">
        <v>162</v>
      </c>
      <c r="H426" s="338" t="s">
        <v>254</v>
      </c>
      <c r="I426" s="473">
        <v>45740</v>
      </c>
      <c r="J426" s="473">
        <v>45740</v>
      </c>
      <c r="K426" s="338" t="s">
        <v>124</v>
      </c>
      <c r="L426" s="473">
        <v>45743</v>
      </c>
      <c r="M426" s="338">
        <v>4903574</v>
      </c>
      <c r="N426" s="338" t="s">
        <v>336</v>
      </c>
      <c r="O426" s="473">
        <v>45763</v>
      </c>
      <c r="P426" s="342">
        <v>2025</v>
      </c>
      <c r="Q426" s="15">
        <v>2080</v>
      </c>
      <c r="R426" s="338">
        <v>4480700</v>
      </c>
      <c r="S426" s="338">
        <v>4903575</v>
      </c>
      <c r="T426" s="338" t="s">
        <v>774</v>
      </c>
      <c r="U426" s="338"/>
    </row>
    <row r="427" spans="1:21" x14ac:dyDescent="0.35">
      <c r="A4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2025.00427.03.01.03.05</v>
      </c>
      <c r="B427" s="372">
        <v>427</v>
      </c>
      <c r="C427" s="338" t="s">
        <v>132</v>
      </c>
      <c r="D427" s="338" t="s">
        <v>315</v>
      </c>
      <c r="E427" s="345" t="s">
        <v>316</v>
      </c>
      <c r="F427" s="338" t="s">
        <v>121</v>
      </c>
      <c r="G427" s="338" t="s">
        <v>162</v>
      </c>
      <c r="H427" s="338" t="s">
        <v>254</v>
      </c>
      <c r="I427" s="473">
        <v>45740</v>
      </c>
      <c r="J427" s="473">
        <v>45740</v>
      </c>
      <c r="K427" s="338" t="s">
        <v>124</v>
      </c>
      <c r="L427" s="473">
        <v>45743</v>
      </c>
      <c r="M427" s="338">
        <v>4903576</v>
      </c>
      <c r="N427" s="338" t="s">
        <v>336</v>
      </c>
      <c r="O427" s="473">
        <v>45763</v>
      </c>
      <c r="P427" s="342">
        <v>2025</v>
      </c>
      <c r="Q427" s="15">
        <v>2081</v>
      </c>
      <c r="R427" s="338">
        <v>4480700</v>
      </c>
      <c r="S427" s="338">
        <v>4903577</v>
      </c>
      <c r="T427" s="338" t="s">
        <v>775</v>
      </c>
      <c r="U427" s="338"/>
    </row>
    <row r="428" spans="1:21" x14ac:dyDescent="0.35">
      <c r="A4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2025.00428.03.01.02.05</v>
      </c>
      <c r="B428" s="372">
        <v>428</v>
      </c>
      <c r="C428" s="338" t="s">
        <v>132</v>
      </c>
      <c r="D428" s="338" t="s">
        <v>315</v>
      </c>
      <c r="E428" s="345" t="s">
        <v>316</v>
      </c>
      <c r="F428" s="338" t="s">
        <v>121</v>
      </c>
      <c r="G428" s="338" t="s">
        <v>169</v>
      </c>
      <c r="H428" s="338" t="s">
        <v>254</v>
      </c>
      <c r="I428" s="473">
        <v>45740</v>
      </c>
      <c r="J428" s="473">
        <v>45740</v>
      </c>
      <c r="K428" s="338" t="s">
        <v>124</v>
      </c>
      <c r="L428" s="473">
        <v>45743</v>
      </c>
      <c r="M428" s="338">
        <v>4903578</v>
      </c>
      <c r="N428" s="338" t="s">
        <v>336</v>
      </c>
      <c r="O428" s="473">
        <v>45763</v>
      </c>
      <c r="P428" s="342">
        <v>2025</v>
      </c>
      <c r="Q428" s="15">
        <v>2082</v>
      </c>
      <c r="R428" s="338">
        <v>4480700</v>
      </c>
      <c r="S428" s="338">
        <v>4903579</v>
      </c>
      <c r="T428" s="338" t="s">
        <v>776</v>
      </c>
      <c r="U428" s="338"/>
    </row>
    <row r="429" spans="1:21" x14ac:dyDescent="0.35">
      <c r="A4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2025.00429.03.01.03.05</v>
      </c>
      <c r="B429" s="372">
        <v>429</v>
      </c>
      <c r="C429" s="338" t="s">
        <v>132</v>
      </c>
      <c r="D429" s="338" t="s">
        <v>315</v>
      </c>
      <c r="E429" s="345" t="s">
        <v>316</v>
      </c>
      <c r="F429" s="338" t="s">
        <v>121</v>
      </c>
      <c r="G429" s="338" t="s">
        <v>162</v>
      </c>
      <c r="H429" s="338" t="s">
        <v>254</v>
      </c>
      <c r="I429" s="473">
        <v>45741</v>
      </c>
      <c r="J429" s="473">
        <v>45741</v>
      </c>
      <c r="K429" s="338" t="s">
        <v>124</v>
      </c>
      <c r="L429" s="473">
        <v>45743</v>
      </c>
      <c r="M429" s="338">
        <v>4903580</v>
      </c>
      <c r="N429" s="338" t="s">
        <v>336</v>
      </c>
      <c r="O429" s="473">
        <v>45763</v>
      </c>
      <c r="P429" s="342">
        <v>2025</v>
      </c>
      <c r="Q429" s="15">
        <v>2083</v>
      </c>
      <c r="R429" s="338">
        <v>4480700</v>
      </c>
      <c r="S429" s="338">
        <v>4903581</v>
      </c>
      <c r="T429" s="338" t="s">
        <v>777</v>
      </c>
      <c r="U429" s="338"/>
    </row>
    <row r="430" spans="1:21" x14ac:dyDescent="0.35">
      <c r="A4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2025.00430.03.01.03.05</v>
      </c>
      <c r="B430" s="372">
        <v>430</v>
      </c>
      <c r="C430" s="338" t="s">
        <v>132</v>
      </c>
      <c r="D430" s="338" t="s">
        <v>315</v>
      </c>
      <c r="E430" s="345" t="s">
        <v>316</v>
      </c>
      <c r="F430" s="338" t="s">
        <v>121</v>
      </c>
      <c r="G430" s="338" t="s">
        <v>162</v>
      </c>
      <c r="H430" s="338" t="s">
        <v>254</v>
      </c>
      <c r="I430" s="473">
        <v>45742</v>
      </c>
      <c r="J430" s="473">
        <v>45742</v>
      </c>
      <c r="K430" s="338" t="s">
        <v>124</v>
      </c>
      <c r="L430" s="473">
        <v>45743</v>
      </c>
      <c r="M430" s="338">
        <v>4903582</v>
      </c>
      <c r="N430" s="338" t="s">
        <v>336</v>
      </c>
      <c r="O430" s="473">
        <v>45763</v>
      </c>
      <c r="P430" s="342">
        <v>2025</v>
      </c>
      <c r="Q430" s="15">
        <v>2084</v>
      </c>
      <c r="R430" s="338">
        <v>4480700</v>
      </c>
      <c r="S430" s="338">
        <v>4903583</v>
      </c>
      <c r="T430" s="338" t="s">
        <v>778</v>
      </c>
      <c r="U430" s="338"/>
    </row>
    <row r="431" spans="1:21" x14ac:dyDescent="0.35">
      <c r="A4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2025.00431.03.01.02.05</v>
      </c>
      <c r="B431" s="372">
        <v>431</v>
      </c>
      <c r="C431" s="338" t="s">
        <v>132</v>
      </c>
      <c r="D431" s="338" t="s">
        <v>315</v>
      </c>
      <c r="E431" s="345" t="s">
        <v>316</v>
      </c>
      <c r="F431" s="338" t="s">
        <v>121</v>
      </c>
      <c r="G431" s="338" t="s">
        <v>169</v>
      </c>
      <c r="H431" s="338" t="s">
        <v>254</v>
      </c>
      <c r="I431" s="473">
        <v>45742</v>
      </c>
      <c r="J431" s="473">
        <v>45742</v>
      </c>
      <c r="K431" s="338" t="s">
        <v>124</v>
      </c>
      <c r="L431" s="473">
        <v>45743</v>
      </c>
      <c r="M431" s="338">
        <v>4903584</v>
      </c>
      <c r="N431" s="338" t="s">
        <v>336</v>
      </c>
      <c r="O431" s="473">
        <v>45763</v>
      </c>
      <c r="P431" s="342">
        <v>2025</v>
      </c>
      <c r="Q431" s="15">
        <v>2085</v>
      </c>
      <c r="R431" s="338">
        <v>4480700</v>
      </c>
      <c r="S431" s="338">
        <v>4903585</v>
      </c>
      <c r="T431" s="338" t="s">
        <v>779</v>
      </c>
      <c r="U431" s="338"/>
    </row>
    <row r="432" spans="1:21" x14ac:dyDescent="0.35">
      <c r="A4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2025.00432.03.01.03.05</v>
      </c>
      <c r="B432" s="372">
        <v>432</v>
      </c>
      <c r="C432" s="338" t="s">
        <v>132</v>
      </c>
      <c r="D432" s="338" t="s">
        <v>315</v>
      </c>
      <c r="E432" s="345" t="s">
        <v>316</v>
      </c>
      <c r="F432" s="338" t="s">
        <v>121</v>
      </c>
      <c r="G432" s="338" t="s">
        <v>162</v>
      </c>
      <c r="H432" s="338" t="s">
        <v>254</v>
      </c>
      <c r="I432" s="473">
        <v>45743</v>
      </c>
      <c r="J432" s="473">
        <v>45743</v>
      </c>
      <c r="K432" s="338" t="s">
        <v>124</v>
      </c>
      <c r="L432" s="473">
        <v>45744</v>
      </c>
      <c r="M432" s="338">
        <v>4903586</v>
      </c>
      <c r="N432" s="338" t="s">
        <v>336</v>
      </c>
      <c r="O432" s="473">
        <v>45763</v>
      </c>
      <c r="P432" s="342">
        <v>2025</v>
      </c>
      <c r="Q432" s="15">
        <v>2086</v>
      </c>
      <c r="R432" s="338">
        <v>4480700</v>
      </c>
      <c r="S432" s="338">
        <v>4903587</v>
      </c>
      <c r="T432" s="338" t="s">
        <v>780</v>
      </c>
      <c r="U432" s="338"/>
    </row>
    <row r="433" spans="1:21" x14ac:dyDescent="0.35">
      <c r="A4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2025.00433.03.01.02.05</v>
      </c>
      <c r="B433" s="372">
        <v>433</v>
      </c>
      <c r="C433" s="338" t="s">
        <v>132</v>
      </c>
      <c r="D433" s="338" t="s">
        <v>315</v>
      </c>
      <c r="E433" s="345" t="s">
        <v>316</v>
      </c>
      <c r="F433" s="338" t="s">
        <v>121</v>
      </c>
      <c r="G433" s="338" t="s">
        <v>169</v>
      </c>
      <c r="H433" s="338" t="s">
        <v>254</v>
      </c>
      <c r="I433" s="473">
        <v>45743</v>
      </c>
      <c r="J433" s="473">
        <v>45743</v>
      </c>
      <c r="K433" s="338" t="s">
        <v>124</v>
      </c>
      <c r="L433" s="473">
        <v>45744</v>
      </c>
      <c r="M433" s="338">
        <v>4903588</v>
      </c>
      <c r="N433" s="338" t="s">
        <v>336</v>
      </c>
      <c r="O433" s="473">
        <v>45763</v>
      </c>
      <c r="P433" s="342">
        <v>2025</v>
      </c>
      <c r="Q433" s="15">
        <v>2087</v>
      </c>
      <c r="R433" s="338">
        <v>4480700</v>
      </c>
      <c r="S433" s="338">
        <v>4903589</v>
      </c>
      <c r="T433" s="338" t="s">
        <v>781</v>
      </c>
      <c r="U433" s="338"/>
    </row>
    <row r="434" spans="1:21" x14ac:dyDescent="0.35">
      <c r="A4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2025.00434.03.01.03.05</v>
      </c>
      <c r="B434" s="372">
        <v>434</v>
      </c>
      <c r="C434" s="338" t="s">
        <v>132</v>
      </c>
      <c r="D434" s="338" t="s">
        <v>315</v>
      </c>
      <c r="E434" s="345" t="s">
        <v>316</v>
      </c>
      <c r="F434" s="338" t="s">
        <v>121</v>
      </c>
      <c r="G434" s="338" t="s">
        <v>162</v>
      </c>
      <c r="H434" s="338" t="s">
        <v>254</v>
      </c>
      <c r="I434" s="473">
        <v>45744</v>
      </c>
      <c r="J434" s="473">
        <v>45744</v>
      </c>
      <c r="K434" s="338" t="s">
        <v>124</v>
      </c>
      <c r="L434" s="473">
        <v>45744</v>
      </c>
      <c r="M434" s="338">
        <v>4903590</v>
      </c>
      <c r="N434" s="338" t="s">
        <v>336</v>
      </c>
      <c r="O434" s="473">
        <v>45763</v>
      </c>
      <c r="P434" s="342">
        <v>2025</v>
      </c>
      <c r="Q434" s="15">
        <v>2088</v>
      </c>
      <c r="R434" s="338">
        <v>4480700</v>
      </c>
      <c r="S434" s="338">
        <v>4903591</v>
      </c>
      <c r="T434" s="338" t="s">
        <v>782</v>
      </c>
      <c r="U434" s="338"/>
    </row>
    <row r="435" spans="1:21" x14ac:dyDescent="0.35">
      <c r="A4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2025.00435.03.01.03.05</v>
      </c>
      <c r="B435" s="372">
        <v>435</v>
      </c>
      <c r="C435" s="338" t="s">
        <v>132</v>
      </c>
      <c r="D435" s="338" t="s">
        <v>315</v>
      </c>
      <c r="E435" s="345" t="s">
        <v>316</v>
      </c>
      <c r="F435" s="338" t="s">
        <v>121</v>
      </c>
      <c r="G435" s="338" t="s">
        <v>162</v>
      </c>
      <c r="H435" s="338" t="s">
        <v>254</v>
      </c>
      <c r="I435" s="473">
        <v>45745</v>
      </c>
      <c r="J435" s="473">
        <v>45745</v>
      </c>
      <c r="K435" s="338" t="s">
        <v>124</v>
      </c>
      <c r="L435" s="473">
        <v>45747</v>
      </c>
      <c r="M435" s="338">
        <v>4903592</v>
      </c>
      <c r="N435" s="338" t="s">
        <v>336</v>
      </c>
      <c r="O435" s="473">
        <v>45763</v>
      </c>
      <c r="P435" s="342">
        <v>2025</v>
      </c>
      <c r="Q435" s="15">
        <v>2089</v>
      </c>
      <c r="R435" s="338">
        <v>4480700</v>
      </c>
      <c r="S435" s="338">
        <v>4903593</v>
      </c>
      <c r="T435" s="338" t="s">
        <v>783</v>
      </c>
      <c r="U435" s="338"/>
    </row>
    <row r="436" spans="1:21" x14ac:dyDescent="0.35">
      <c r="A4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2025.00436.03.01.03.05</v>
      </c>
      <c r="B436" s="372">
        <v>436</v>
      </c>
      <c r="C436" s="338" t="s">
        <v>132</v>
      </c>
      <c r="D436" s="338" t="s">
        <v>315</v>
      </c>
      <c r="E436" s="345" t="s">
        <v>316</v>
      </c>
      <c r="F436" s="338" t="s">
        <v>121</v>
      </c>
      <c r="G436" s="338" t="s">
        <v>162</v>
      </c>
      <c r="H436" s="338" t="s">
        <v>254</v>
      </c>
      <c r="I436" s="473">
        <v>45746</v>
      </c>
      <c r="J436" s="473">
        <v>45746</v>
      </c>
      <c r="K436" s="338" t="s">
        <v>124</v>
      </c>
      <c r="L436" s="473">
        <v>45747</v>
      </c>
      <c r="M436" s="338">
        <v>4903594</v>
      </c>
      <c r="N436" s="338" t="s">
        <v>336</v>
      </c>
      <c r="O436" s="473">
        <v>45763</v>
      </c>
      <c r="P436" s="342">
        <v>2025</v>
      </c>
      <c r="Q436" s="15">
        <v>2090</v>
      </c>
      <c r="R436" s="338">
        <v>4480700</v>
      </c>
      <c r="S436" s="338">
        <v>4903595</v>
      </c>
      <c r="T436" s="338" t="s">
        <v>784</v>
      </c>
      <c r="U436" s="338"/>
    </row>
    <row r="437" spans="1:21" x14ac:dyDescent="0.35">
      <c r="A4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2025.00437.03.01.02.05</v>
      </c>
      <c r="B437" s="372">
        <v>437</v>
      </c>
      <c r="C437" s="338" t="s">
        <v>132</v>
      </c>
      <c r="D437" s="428" t="s">
        <v>315</v>
      </c>
      <c r="E437" s="345" t="s">
        <v>316</v>
      </c>
      <c r="F437" s="338" t="s">
        <v>121</v>
      </c>
      <c r="G437" s="338" t="s">
        <v>169</v>
      </c>
      <c r="H437" s="338" t="s">
        <v>254</v>
      </c>
      <c r="I437" s="473">
        <v>45746</v>
      </c>
      <c r="J437" s="473">
        <v>45746</v>
      </c>
      <c r="K437" s="338" t="s">
        <v>124</v>
      </c>
      <c r="L437" s="473">
        <v>45747</v>
      </c>
      <c r="M437" s="338">
        <v>4903596</v>
      </c>
      <c r="N437" s="338" t="s">
        <v>336</v>
      </c>
      <c r="O437" s="473">
        <v>45763</v>
      </c>
      <c r="P437" s="342">
        <v>2025</v>
      </c>
      <c r="Q437" s="15">
        <v>2091</v>
      </c>
      <c r="R437" s="338">
        <v>4480700</v>
      </c>
      <c r="S437" s="338">
        <v>4903597</v>
      </c>
      <c r="T437" s="338" t="s">
        <v>785</v>
      </c>
      <c r="U437" s="338"/>
    </row>
    <row r="438" spans="1:21" x14ac:dyDescent="0.35">
      <c r="A4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2025.00438.03.01.03.05</v>
      </c>
      <c r="B438" s="372">
        <v>438</v>
      </c>
      <c r="C438" s="338" t="s">
        <v>132</v>
      </c>
      <c r="D438" s="428" t="s">
        <v>315</v>
      </c>
      <c r="E438" s="345" t="s">
        <v>316</v>
      </c>
      <c r="F438" s="338" t="s">
        <v>121</v>
      </c>
      <c r="G438" s="338" t="s">
        <v>162</v>
      </c>
      <c r="H438" s="338" t="s">
        <v>254</v>
      </c>
      <c r="I438" s="473">
        <v>45747</v>
      </c>
      <c r="J438" s="473">
        <v>45747</v>
      </c>
      <c r="K438" s="338" t="s">
        <v>124</v>
      </c>
      <c r="L438" s="473">
        <v>45747</v>
      </c>
      <c r="M438" s="338">
        <v>4903599</v>
      </c>
      <c r="N438" s="338" t="s">
        <v>336</v>
      </c>
      <c r="O438" s="473">
        <v>45763</v>
      </c>
      <c r="P438" s="342">
        <v>2025</v>
      </c>
      <c r="Q438" s="15">
        <v>2092</v>
      </c>
      <c r="R438" s="338">
        <v>4480700</v>
      </c>
      <c r="S438" s="338">
        <v>4903600</v>
      </c>
      <c r="T438" s="338" t="s">
        <v>786</v>
      </c>
      <c r="U438" s="338"/>
    </row>
    <row r="439" spans="1:21" x14ac:dyDescent="0.35">
      <c r="A4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2025.00439.03.01.02.05</v>
      </c>
      <c r="B439" s="372">
        <v>439</v>
      </c>
      <c r="C439" s="338" t="s">
        <v>132</v>
      </c>
      <c r="D439" s="338" t="s">
        <v>315</v>
      </c>
      <c r="E439" s="345" t="s">
        <v>316</v>
      </c>
      <c r="F439" s="338" t="s">
        <v>121</v>
      </c>
      <c r="G439" s="338" t="s">
        <v>169</v>
      </c>
      <c r="H439" s="338" t="s">
        <v>254</v>
      </c>
      <c r="I439" s="473">
        <v>45747</v>
      </c>
      <c r="J439" s="473">
        <v>45747</v>
      </c>
      <c r="K439" s="338" t="s">
        <v>124</v>
      </c>
      <c r="L439" s="473">
        <v>45747</v>
      </c>
      <c r="M439" s="338">
        <v>4903601</v>
      </c>
      <c r="N439" s="338" t="s">
        <v>336</v>
      </c>
      <c r="O439" s="473">
        <v>45763</v>
      </c>
      <c r="P439" s="342">
        <v>2025</v>
      </c>
      <c r="Q439" s="15">
        <v>2093</v>
      </c>
      <c r="R439" s="338">
        <v>4480700</v>
      </c>
      <c r="S439" s="338">
        <v>4903602</v>
      </c>
      <c r="T439" s="338" t="s">
        <v>787</v>
      </c>
      <c r="U439" s="338"/>
    </row>
    <row r="440" spans="1:21" x14ac:dyDescent="0.35">
      <c r="A4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2025.00440.03.01.02.05</v>
      </c>
      <c r="B440" s="372">
        <v>440</v>
      </c>
      <c r="C440" s="338" t="s">
        <v>132</v>
      </c>
      <c r="D440" s="338" t="s">
        <v>315</v>
      </c>
      <c r="E440" s="345" t="s">
        <v>316</v>
      </c>
      <c r="F440" s="338" t="s">
        <v>121</v>
      </c>
      <c r="G440" s="338" t="s">
        <v>169</v>
      </c>
      <c r="H440" s="338" t="s">
        <v>254</v>
      </c>
      <c r="I440" s="473">
        <v>45748</v>
      </c>
      <c r="J440" s="473">
        <v>45748</v>
      </c>
      <c r="K440" s="338" t="s">
        <v>124</v>
      </c>
      <c r="L440" s="473">
        <v>45750</v>
      </c>
      <c r="M440" s="338">
        <v>4903603</v>
      </c>
      <c r="N440" s="338" t="s">
        <v>336</v>
      </c>
      <c r="O440" s="473">
        <v>45763</v>
      </c>
      <c r="P440" s="342">
        <v>2025</v>
      </c>
      <c r="Q440" s="15">
        <v>2094</v>
      </c>
      <c r="R440" s="338">
        <v>4480700</v>
      </c>
      <c r="S440" s="338">
        <v>4903604</v>
      </c>
      <c r="T440" s="338" t="s">
        <v>788</v>
      </c>
      <c r="U440" s="338"/>
    </row>
    <row r="441" spans="1:21" x14ac:dyDescent="0.35">
      <c r="A4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2025.00441.03.01.02.05</v>
      </c>
      <c r="B441" s="372">
        <v>441</v>
      </c>
      <c r="C441" s="338" t="s">
        <v>132</v>
      </c>
      <c r="D441" s="338" t="s">
        <v>315</v>
      </c>
      <c r="E441" s="345" t="s">
        <v>316</v>
      </c>
      <c r="F441" s="338" t="s">
        <v>121</v>
      </c>
      <c r="G441" s="338" t="s">
        <v>169</v>
      </c>
      <c r="H441" s="338" t="s">
        <v>254</v>
      </c>
      <c r="I441" s="473">
        <v>45749</v>
      </c>
      <c r="J441" s="473">
        <v>45749</v>
      </c>
      <c r="K441" s="338" t="s">
        <v>124</v>
      </c>
      <c r="L441" s="473">
        <v>45754</v>
      </c>
      <c r="M441" s="338">
        <v>4903605</v>
      </c>
      <c r="N441" s="338" t="s">
        <v>336</v>
      </c>
      <c r="O441" s="473">
        <v>45763</v>
      </c>
      <c r="P441" s="342">
        <v>2025</v>
      </c>
      <c r="Q441" s="15">
        <v>2095</v>
      </c>
      <c r="R441" s="338">
        <v>4480700</v>
      </c>
      <c r="S441" s="338">
        <v>4903606</v>
      </c>
      <c r="T441" s="338" t="s">
        <v>789</v>
      </c>
      <c r="U441" s="338"/>
    </row>
    <row r="442" spans="1:21" x14ac:dyDescent="0.35">
      <c r="A4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2025.00442.03.01.02.04</v>
      </c>
      <c r="B442" s="372">
        <v>442</v>
      </c>
      <c r="C442" s="338" t="s">
        <v>132</v>
      </c>
      <c r="D442" s="338" t="s">
        <v>315</v>
      </c>
      <c r="E442" s="345" t="s">
        <v>316</v>
      </c>
      <c r="F442" s="338" t="s">
        <v>121</v>
      </c>
      <c r="G442" s="338" t="s">
        <v>169</v>
      </c>
      <c r="H442" s="338" t="s">
        <v>149</v>
      </c>
      <c r="I442" s="473">
        <v>45748</v>
      </c>
      <c r="J442" s="473">
        <v>45777</v>
      </c>
      <c r="K442" s="338" t="s">
        <v>124</v>
      </c>
      <c r="L442" s="473">
        <v>45743</v>
      </c>
      <c r="M442" s="338">
        <v>4903607</v>
      </c>
      <c r="N442" s="338" t="s">
        <v>336</v>
      </c>
      <c r="O442" s="473">
        <v>45763</v>
      </c>
      <c r="P442" s="342">
        <v>2025</v>
      </c>
      <c r="Q442" s="15">
        <v>2096</v>
      </c>
      <c r="R442" s="338">
        <v>4480700</v>
      </c>
      <c r="S442" s="338">
        <v>4903608</v>
      </c>
      <c r="T442" s="338" t="s">
        <v>790</v>
      </c>
      <c r="U442" s="338"/>
    </row>
    <row r="443" spans="1:21" x14ac:dyDescent="0.35">
      <c r="A4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2025.00445.03.01.03.05</v>
      </c>
      <c r="B443" s="372">
        <v>445</v>
      </c>
      <c r="C443" s="338" t="s">
        <v>132</v>
      </c>
      <c r="D443" s="338" t="s">
        <v>315</v>
      </c>
      <c r="E443" s="345" t="s">
        <v>316</v>
      </c>
      <c r="F443" s="338" t="s">
        <v>121</v>
      </c>
      <c r="G443" s="338" t="s">
        <v>162</v>
      </c>
      <c r="H443" s="338" t="s">
        <v>254</v>
      </c>
      <c r="I443" s="473">
        <v>45761</v>
      </c>
      <c r="J443" s="473">
        <v>45761</v>
      </c>
      <c r="K443" s="338" t="s">
        <v>124</v>
      </c>
      <c r="L443" s="473">
        <v>45772</v>
      </c>
      <c r="M443" s="338">
        <v>4978868</v>
      </c>
      <c r="N443" s="338" t="s">
        <v>336</v>
      </c>
      <c r="O443" s="473">
        <v>45796</v>
      </c>
      <c r="P443" s="342">
        <v>2025</v>
      </c>
      <c r="Q443" s="15">
        <v>2099</v>
      </c>
      <c r="R443" s="338">
        <v>4480700</v>
      </c>
      <c r="S443" s="338">
        <v>4978869</v>
      </c>
      <c r="T443" s="338" t="s">
        <v>791</v>
      </c>
      <c r="U443" s="338"/>
    </row>
    <row r="444" spans="1:21" x14ac:dyDescent="0.35">
      <c r="A4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2025.00446.03.01.03.05</v>
      </c>
      <c r="B444" s="372">
        <v>446</v>
      </c>
      <c r="C444" s="338" t="s">
        <v>132</v>
      </c>
      <c r="D444" s="338" t="s">
        <v>315</v>
      </c>
      <c r="E444" s="345" t="s">
        <v>316</v>
      </c>
      <c r="F444" s="338" t="s">
        <v>121</v>
      </c>
      <c r="G444" s="338" t="s">
        <v>162</v>
      </c>
      <c r="H444" s="338" t="s">
        <v>254</v>
      </c>
      <c r="I444" s="473">
        <v>45772</v>
      </c>
      <c r="J444" s="473">
        <v>45772</v>
      </c>
      <c r="K444" s="338" t="s">
        <v>124</v>
      </c>
      <c r="L444" s="473">
        <v>45772</v>
      </c>
      <c r="M444" s="338">
        <v>4978870</v>
      </c>
      <c r="N444" s="338" t="s">
        <v>336</v>
      </c>
      <c r="O444" s="473">
        <v>45796</v>
      </c>
      <c r="P444" s="342">
        <v>2025</v>
      </c>
      <c r="Q444" s="15">
        <v>2100</v>
      </c>
      <c r="R444" s="338">
        <v>4480700</v>
      </c>
      <c r="S444" s="338">
        <v>4978871</v>
      </c>
      <c r="T444" s="338" t="s">
        <v>792</v>
      </c>
      <c r="U444" s="338"/>
    </row>
    <row r="445" spans="1:21" x14ac:dyDescent="0.35">
      <c r="A4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2025.00447.03.01.03.05</v>
      </c>
      <c r="B445" s="372">
        <v>447</v>
      </c>
      <c r="C445" s="338" t="s">
        <v>132</v>
      </c>
      <c r="D445" s="338" t="s">
        <v>315</v>
      </c>
      <c r="E445" s="345" t="s">
        <v>316</v>
      </c>
      <c r="F445" s="338" t="s">
        <v>121</v>
      </c>
      <c r="G445" s="338" t="s">
        <v>162</v>
      </c>
      <c r="H445" s="338" t="s">
        <v>254</v>
      </c>
      <c r="I445" s="473">
        <v>45773</v>
      </c>
      <c r="J445" s="473">
        <v>45773</v>
      </c>
      <c r="K445" s="338" t="s">
        <v>124</v>
      </c>
      <c r="L445" s="473">
        <v>45776</v>
      </c>
      <c r="M445" s="338">
        <v>4978872</v>
      </c>
      <c r="N445" s="338" t="s">
        <v>336</v>
      </c>
      <c r="O445" s="473">
        <v>45796</v>
      </c>
      <c r="P445" s="342">
        <v>2025</v>
      </c>
      <c r="Q445" s="15">
        <v>2101</v>
      </c>
      <c r="R445" s="338">
        <v>4480700</v>
      </c>
      <c r="S445" s="338">
        <v>4978873</v>
      </c>
      <c r="T445" s="338" t="s">
        <v>793</v>
      </c>
      <c r="U445" s="338"/>
    </row>
    <row r="446" spans="1:21" x14ac:dyDescent="0.35">
      <c r="A4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2025.00448.03.01.03.05</v>
      </c>
      <c r="B446" s="372">
        <v>448</v>
      </c>
      <c r="C446" s="338" t="s">
        <v>132</v>
      </c>
      <c r="D446" s="338" t="s">
        <v>315</v>
      </c>
      <c r="E446" s="345" t="s">
        <v>316</v>
      </c>
      <c r="F446" s="338" t="s">
        <v>121</v>
      </c>
      <c r="G446" s="338" t="s">
        <v>162</v>
      </c>
      <c r="H446" s="338" t="s">
        <v>254</v>
      </c>
      <c r="I446" s="473">
        <v>45774</v>
      </c>
      <c r="J446" s="473">
        <v>45774</v>
      </c>
      <c r="K446" s="338" t="s">
        <v>124</v>
      </c>
      <c r="L446" s="473">
        <v>45776</v>
      </c>
      <c r="M446" s="338">
        <v>4978874</v>
      </c>
      <c r="N446" s="338" t="s">
        <v>336</v>
      </c>
      <c r="O446" s="473">
        <v>45796</v>
      </c>
      <c r="P446" s="342">
        <v>2025</v>
      </c>
      <c r="Q446" s="15">
        <v>2102</v>
      </c>
      <c r="R446" s="338">
        <v>4480700</v>
      </c>
      <c r="S446" s="338">
        <v>4978875</v>
      </c>
      <c r="T446" s="338" t="s">
        <v>794</v>
      </c>
      <c r="U446" s="338"/>
    </row>
    <row r="447" spans="1:21" x14ac:dyDescent="0.35">
      <c r="A4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2025.00449.03.01.03.05</v>
      </c>
      <c r="B447" s="372">
        <v>449</v>
      </c>
      <c r="C447" s="338" t="s">
        <v>132</v>
      </c>
      <c r="D447" s="338" t="s">
        <v>315</v>
      </c>
      <c r="E447" s="345" t="s">
        <v>316</v>
      </c>
      <c r="F447" s="338" t="s">
        <v>121</v>
      </c>
      <c r="G447" s="338" t="s">
        <v>162</v>
      </c>
      <c r="H447" s="338" t="s">
        <v>254</v>
      </c>
      <c r="I447" s="473">
        <v>45775</v>
      </c>
      <c r="J447" s="473">
        <v>45775</v>
      </c>
      <c r="K447" s="338" t="s">
        <v>124</v>
      </c>
      <c r="L447" s="473">
        <v>45776</v>
      </c>
      <c r="M447" s="338">
        <v>4978876</v>
      </c>
      <c r="N447" s="338" t="s">
        <v>336</v>
      </c>
      <c r="O447" s="473">
        <v>45796</v>
      </c>
      <c r="P447" s="342">
        <v>2025</v>
      </c>
      <c r="Q447" s="15">
        <v>2103</v>
      </c>
      <c r="R447" s="338">
        <v>4480700</v>
      </c>
      <c r="S447" s="338">
        <v>4978877</v>
      </c>
      <c r="T447" s="338" t="s">
        <v>795</v>
      </c>
      <c r="U447" s="338"/>
    </row>
    <row r="448" spans="1:21" x14ac:dyDescent="0.35">
      <c r="A4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2025.00450.03.01.03.05</v>
      </c>
      <c r="B448" s="372">
        <v>450</v>
      </c>
      <c r="C448" s="338" t="s">
        <v>132</v>
      </c>
      <c r="D448" s="338" t="s">
        <v>315</v>
      </c>
      <c r="E448" s="345" t="s">
        <v>316</v>
      </c>
      <c r="F448" s="338" t="s">
        <v>121</v>
      </c>
      <c r="G448" s="338" t="s">
        <v>162</v>
      </c>
      <c r="H448" s="338" t="s">
        <v>254</v>
      </c>
      <c r="I448" s="473">
        <v>45776</v>
      </c>
      <c r="J448" s="473">
        <v>45776</v>
      </c>
      <c r="K448" s="338" t="s">
        <v>124</v>
      </c>
      <c r="L448" s="473">
        <v>45777</v>
      </c>
      <c r="M448" s="338">
        <v>4978878</v>
      </c>
      <c r="N448" s="338" t="s">
        <v>336</v>
      </c>
      <c r="O448" s="473">
        <v>45796</v>
      </c>
      <c r="P448" s="342">
        <v>2025</v>
      </c>
      <c r="Q448" s="15">
        <v>2104</v>
      </c>
      <c r="R448" s="338">
        <v>4480700</v>
      </c>
      <c r="S448" s="338">
        <v>4978879</v>
      </c>
      <c r="T448" s="338" t="s">
        <v>796</v>
      </c>
      <c r="U448" s="338"/>
    </row>
    <row r="449" spans="1:21" x14ac:dyDescent="0.35">
      <c r="A4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2025.00451.03.01.03.05</v>
      </c>
      <c r="B449" s="372">
        <v>451</v>
      </c>
      <c r="C449" s="338" t="s">
        <v>132</v>
      </c>
      <c r="D449" s="338" t="s">
        <v>315</v>
      </c>
      <c r="E449" s="345" t="s">
        <v>316</v>
      </c>
      <c r="F449" s="338" t="s">
        <v>121</v>
      </c>
      <c r="G449" s="338" t="s">
        <v>162</v>
      </c>
      <c r="H449" s="338" t="s">
        <v>254</v>
      </c>
      <c r="I449" s="473">
        <v>45777</v>
      </c>
      <c r="J449" s="473">
        <v>45777</v>
      </c>
      <c r="K449" s="338" t="s">
        <v>124</v>
      </c>
      <c r="L449" s="473">
        <v>45777</v>
      </c>
      <c r="M449" s="338">
        <v>4978880</v>
      </c>
      <c r="N449" s="338" t="s">
        <v>336</v>
      </c>
      <c r="O449" s="473">
        <v>45796</v>
      </c>
      <c r="P449" s="342">
        <v>2025</v>
      </c>
      <c r="Q449" s="15">
        <v>2105</v>
      </c>
      <c r="R449" s="338">
        <v>4480700</v>
      </c>
      <c r="S449" s="338">
        <v>4978881</v>
      </c>
      <c r="T449" s="338" t="s">
        <v>797</v>
      </c>
      <c r="U449" s="338"/>
    </row>
    <row r="450" spans="1:21" x14ac:dyDescent="0.35">
      <c r="A4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2025.00452.03.01.03.05</v>
      </c>
      <c r="B450" s="372">
        <v>452</v>
      </c>
      <c r="C450" s="338" t="s">
        <v>132</v>
      </c>
      <c r="D450" s="338" t="s">
        <v>315</v>
      </c>
      <c r="E450" s="345" t="s">
        <v>316</v>
      </c>
      <c r="F450" s="338" t="s">
        <v>121</v>
      </c>
      <c r="G450" s="338" t="s">
        <v>162</v>
      </c>
      <c r="H450" s="338" t="s">
        <v>254</v>
      </c>
      <c r="I450" s="473">
        <v>45778</v>
      </c>
      <c r="J450" s="473">
        <v>45778</v>
      </c>
      <c r="K450" s="338" t="s">
        <v>124</v>
      </c>
      <c r="L450" s="473">
        <v>45779</v>
      </c>
      <c r="M450" s="338">
        <v>4978882</v>
      </c>
      <c r="N450" s="338" t="s">
        <v>336</v>
      </c>
      <c r="O450" s="473">
        <v>45796</v>
      </c>
      <c r="P450" s="342">
        <v>2025</v>
      </c>
      <c r="Q450" s="15">
        <v>2106</v>
      </c>
      <c r="R450" s="338">
        <v>4480700</v>
      </c>
      <c r="S450" s="338">
        <v>4978883</v>
      </c>
      <c r="T450" s="338" t="s">
        <v>798</v>
      </c>
      <c r="U450" s="338"/>
    </row>
    <row r="451" spans="1:21" x14ac:dyDescent="0.35">
      <c r="A4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2025.00453.03.01.03.05</v>
      </c>
      <c r="B451" s="372">
        <v>453</v>
      </c>
      <c r="C451" s="338" t="s">
        <v>132</v>
      </c>
      <c r="D451" s="338" t="s">
        <v>315</v>
      </c>
      <c r="E451" s="345" t="s">
        <v>316</v>
      </c>
      <c r="F451" s="338" t="s">
        <v>121</v>
      </c>
      <c r="G451" s="338" t="s">
        <v>162</v>
      </c>
      <c r="H451" s="338" t="s">
        <v>254</v>
      </c>
      <c r="I451" s="473">
        <v>45779</v>
      </c>
      <c r="J451" s="473">
        <v>45779</v>
      </c>
      <c r="K451" s="338" t="s">
        <v>124</v>
      </c>
      <c r="L451" s="473">
        <v>45779</v>
      </c>
      <c r="M451" s="338">
        <v>4978885</v>
      </c>
      <c r="N451" s="338" t="s">
        <v>336</v>
      </c>
      <c r="O451" s="473">
        <v>45796</v>
      </c>
      <c r="P451" s="342">
        <v>2025</v>
      </c>
      <c r="Q451" s="15">
        <v>2107</v>
      </c>
      <c r="R451" s="338">
        <v>4480700</v>
      </c>
      <c r="S451" s="338">
        <v>4978887</v>
      </c>
      <c r="T451" s="338" t="s">
        <v>799</v>
      </c>
      <c r="U451" s="338"/>
    </row>
    <row r="452" spans="1:21" x14ac:dyDescent="0.35">
      <c r="A4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2025.00454.03.01.02.04</v>
      </c>
      <c r="B452" s="372">
        <v>454</v>
      </c>
      <c r="C452" s="338" t="s">
        <v>132</v>
      </c>
      <c r="D452" s="338" t="s">
        <v>315</v>
      </c>
      <c r="E452" s="345" t="s">
        <v>316</v>
      </c>
      <c r="F452" s="338" t="s">
        <v>121</v>
      </c>
      <c r="G452" s="338" t="s">
        <v>169</v>
      </c>
      <c r="H452" s="338" t="s">
        <v>149</v>
      </c>
      <c r="I452" s="473">
        <v>45778</v>
      </c>
      <c r="J452" s="473">
        <v>45808</v>
      </c>
      <c r="K452" s="338" t="s">
        <v>124</v>
      </c>
      <c r="L452" s="473">
        <v>45772</v>
      </c>
      <c r="M452" s="338">
        <v>4978889</v>
      </c>
      <c r="N452" s="338" t="s">
        <v>336</v>
      </c>
      <c r="O452" s="473">
        <v>45796</v>
      </c>
      <c r="P452" s="342">
        <v>2025</v>
      </c>
      <c r="Q452" s="15">
        <v>2108</v>
      </c>
      <c r="R452" s="338">
        <v>4480700</v>
      </c>
      <c r="S452" s="338">
        <v>4978890</v>
      </c>
      <c r="T452" s="338" t="s">
        <v>800</v>
      </c>
      <c r="U452" s="338"/>
    </row>
    <row r="453" spans="1:21" x14ac:dyDescent="0.35">
      <c r="A4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2025.00455.03.01.03.07</v>
      </c>
      <c r="B453" s="372">
        <v>455</v>
      </c>
      <c r="C453" s="338" t="s">
        <v>132</v>
      </c>
      <c r="D453" s="338" t="s">
        <v>315</v>
      </c>
      <c r="E453" s="345" t="s">
        <v>316</v>
      </c>
      <c r="F453" s="338" t="s">
        <v>121</v>
      </c>
      <c r="G453" s="338" t="s">
        <v>162</v>
      </c>
      <c r="H453" s="338" t="s">
        <v>266</v>
      </c>
      <c r="I453" s="473">
        <v>45778</v>
      </c>
      <c r="J453" s="473">
        <v>46022</v>
      </c>
      <c r="K453" s="338" t="s">
        <v>124</v>
      </c>
      <c r="L453" s="473">
        <v>45777</v>
      </c>
      <c r="M453" s="338">
        <v>4978891</v>
      </c>
      <c r="N453" s="338" t="s">
        <v>336</v>
      </c>
      <c r="O453" s="473">
        <v>45796</v>
      </c>
      <c r="P453" s="342">
        <v>2025</v>
      </c>
      <c r="Q453" s="15">
        <v>2109</v>
      </c>
      <c r="R453" s="338">
        <v>4480700</v>
      </c>
      <c r="S453" s="338">
        <v>4978892</v>
      </c>
      <c r="T453" s="338" t="s">
        <v>801</v>
      </c>
      <c r="U453" s="338"/>
    </row>
    <row r="454" spans="1:21" x14ac:dyDescent="0.35">
      <c r="A4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2025.00456.02.01.03.05</v>
      </c>
      <c r="B454" s="372">
        <v>456</v>
      </c>
      <c r="C454" s="338" t="s">
        <v>130</v>
      </c>
      <c r="D454" s="338" t="s">
        <v>240</v>
      </c>
      <c r="E454" s="345" t="s">
        <v>241</v>
      </c>
      <c r="F454" s="338" t="s">
        <v>121</v>
      </c>
      <c r="G454" s="338" t="s">
        <v>162</v>
      </c>
      <c r="H454" s="338" t="s">
        <v>254</v>
      </c>
      <c r="I454" s="473">
        <v>45778</v>
      </c>
      <c r="J454" s="473">
        <v>45778</v>
      </c>
      <c r="K454" s="338" t="s">
        <v>124</v>
      </c>
      <c r="L454" s="473">
        <v>45777</v>
      </c>
      <c r="M454" s="338">
        <v>4986186</v>
      </c>
      <c r="N454" s="338" t="s">
        <v>325</v>
      </c>
      <c r="O454" s="473">
        <v>45797</v>
      </c>
      <c r="P454" s="342">
        <v>2025</v>
      </c>
      <c r="Q454" s="15">
        <v>2110</v>
      </c>
      <c r="R454" s="338">
        <v>4486078</v>
      </c>
      <c r="S454" s="338">
        <v>4986187</v>
      </c>
      <c r="T454" s="369" t="s">
        <v>802</v>
      </c>
      <c r="U454" s="338"/>
    </row>
    <row r="455" spans="1:21" x14ac:dyDescent="0.35">
      <c r="A4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2025.00457.02.01.03.05</v>
      </c>
      <c r="B455" s="372">
        <v>457</v>
      </c>
      <c r="C455" s="338" t="s">
        <v>130</v>
      </c>
      <c r="D455" s="338" t="s">
        <v>240</v>
      </c>
      <c r="E455" s="345" t="s">
        <v>241</v>
      </c>
      <c r="F455" s="338" t="s">
        <v>121</v>
      </c>
      <c r="G455" s="338" t="s">
        <v>162</v>
      </c>
      <c r="H455" s="338" t="s">
        <v>254</v>
      </c>
      <c r="I455" s="473">
        <v>45779</v>
      </c>
      <c r="J455" s="473">
        <v>45779</v>
      </c>
      <c r="K455" s="338" t="s">
        <v>124</v>
      </c>
      <c r="L455" s="473">
        <v>45777</v>
      </c>
      <c r="M455" s="338">
        <v>4986188</v>
      </c>
      <c r="N455" s="338" t="s">
        <v>325</v>
      </c>
      <c r="O455" s="473">
        <v>45797</v>
      </c>
      <c r="P455" s="342">
        <v>2025</v>
      </c>
      <c r="Q455" s="15">
        <v>2111</v>
      </c>
      <c r="R455" s="338">
        <v>4486078</v>
      </c>
      <c r="S455" s="338">
        <v>4986189</v>
      </c>
      <c r="T455" s="369" t="s">
        <v>803</v>
      </c>
      <c r="U455" s="338"/>
    </row>
    <row r="456" spans="1:21" x14ac:dyDescent="0.35">
      <c r="A4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2025.00458.02.01.03.05</v>
      </c>
      <c r="B456" s="372">
        <v>458</v>
      </c>
      <c r="C456" s="338" t="s">
        <v>130</v>
      </c>
      <c r="D456" s="338" t="s">
        <v>240</v>
      </c>
      <c r="E456" s="345" t="s">
        <v>241</v>
      </c>
      <c r="F456" s="338" t="s">
        <v>121</v>
      </c>
      <c r="G456" s="338" t="s">
        <v>162</v>
      </c>
      <c r="H456" s="338" t="s">
        <v>254</v>
      </c>
      <c r="I456" s="473">
        <v>45780</v>
      </c>
      <c r="J456" s="473">
        <v>45780</v>
      </c>
      <c r="K456" s="338" t="s">
        <v>124</v>
      </c>
      <c r="L456" s="473">
        <v>45777</v>
      </c>
      <c r="M456" s="338">
        <v>4986190</v>
      </c>
      <c r="N456" s="338" t="s">
        <v>325</v>
      </c>
      <c r="O456" s="473">
        <v>45797</v>
      </c>
      <c r="P456" s="342">
        <v>2025</v>
      </c>
      <c r="Q456" s="15">
        <v>2112</v>
      </c>
      <c r="R456" s="338">
        <v>4486078</v>
      </c>
      <c r="S456" s="338">
        <v>4986191</v>
      </c>
      <c r="T456" s="369" t="s">
        <v>804</v>
      </c>
      <c r="U456" s="338"/>
    </row>
    <row r="457" spans="1:21" x14ac:dyDescent="0.35">
      <c r="A4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2025.00459.02.01.03.05</v>
      </c>
      <c r="B457" s="372">
        <v>459</v>
      </c>
      <c r="C457" s="338" t="s">
        <v>130</v>
      </c>
      <c r="D457" s="338" t="s">
        <v>240</v>
      </c>
      <c r="E457" s="345" t="s">
        <v>241</v>
      </c>
      <c r="F457" s="338" t="s">
        <v>121</v>
      </c>
      <c r="G457" s="338" t="s">
        <v>162</v>
      </c>
      <c r="H457" s="338" t="s">
        <v>254</v>
      </c>
      <c r="I457" s="473">
        <v>45787</v>
      </c>
      <c r="J457" s="473">
        <v>45787</v>
      </c>
      <c r="K457" s="338" t="s">
        <v>124</v>
      </c>
      <c r="L457" s="473">
        <v>45784</v>
      </c>
      <c r="M457" s="338">
        <v>4986192</v>
      </c>
      <c r="N457" s="338" t="s">
        <v>325</v>
      </c>
      <c r="O457" s="473">
        <v>45797</v>
      </c>
      <c r="P457" s="342">
        <v>2025</v>
      </c>
      <c r="Q457" s="15">
        <v>2113</v>
      </c>
      <c r="R457" s="338">
        <v>4486078</v>
      </c>
      <c r="S457" s="338">
        <v>4986193</v>
      </c>
      <c r="T457" s="369" t="s">
        <v>805</v>
      </c>
      <c r="U457" s="338"/>
    </row>
    <row r="458" spans="1:21" x14ac:dyDescent="0.35">
      <c r="A4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2025.00460.02.01.03.05</v>
      </c>
      <c r="B458" s="372">
        <v>460</v>
      </c>
      <c r="C458" s="338" t="s">
        <v>130</v>
      </c>
      <c r="D458" s="338" t="s">
        <v>240</v>
      </c>
      <c r="E458" s="345" t="s">
        <v>241</v>
      </c>
      <c r="F458" s="338" t="s">
        <v>121</v>
      </c>
      <c r="G458" s="338" t="s">
        <v>162</v>
      </c>
      <c r="H458" s="338" t="s">
        <v>254</v>
      </c>
      <c r="I458" s="473">
        <v>45788</v>
      </c>
      <c r="J458" s="473">
        <v>45788</v>
      </c>
      <c r="K458" s="338" t="s">
        <v>124</v>
      </c>
      <c r="L458" s="473">
        <v>45784</v>
      </c>
      <c r="M458" s="338">
        <v>4986194</v>
      </c>
      <c r="N458" s="338" t="s">
        <v>325</v>
      </c>
      <c r="O458" s="473">
        <v>45797</v>
      </c>
      <c r="P458" s="342">
        <v>2025</v>
      </c>
      <c r="Q458" s="15">
        <v>2114</v>
      </c>
      <c r="R458" s="338">
        <v>4486078</v>
      </c>
      <c r="S458" s="338">
        <v>4986195</v>
      </c>
      <c r="T458" s="369" t="s">
        <v>806</v>
      </c>
      <c r="U458" s="338"/>
    </row>
    <row r="459" spans="1:21" x14ac:dyDescent="0.35">
      <c r="A4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2025.00461.02.01.02.04</v>
      </c>
      <c r="B459" s="372">
        <v>461</v>
      </c>
      <c r="C459" s="338" t="s">
        <v>130</v>
      </c>
      <c r="D459" s="338" t="s">
        <v>240</v>
      </c>
      <c r="E459" s="345" t="s">
        <v>241</v>
      </c>
      <c r="F459" s="338" t="s">
        <v>121</v>
      </c>
      <c r="G459" s="338" t="s">
        <v>169</v>
      </c>
      <c r="H459" s="338" t="s">
        <v>149</v>
      </c>
      <c r="I459" s="473">
        <v>45778</v>
      </c>
      <c r="J459" s="473">
        <v>45808</v>
      </c>
      <c r="K459" s="338" t="s">
        <v>124</v>
      </c>
      <c r="L459" s="473">
        <v>45777</v>
      </c>
      <c r="M459" s="338">
        <v>4986196</v>
      </c>
      <c r="N459" s="338" t="s">
        <v>325</v>
      </c>
      <c r="O459" s="473">
        <v>45797</v>
      </c>
      <c r="P459" s="342">
        <v>2025</v>
      </c>
      <c r="Q459" s="15">
        <v>2115</v>
      </c>
      <c r="R459" s="338">
        <v>4486078</v>
      </c>
      <c r="S459" s="338">
        <v>4986197</v>
      </c>
      <c r="T459" s="369" t="s">
        <v>807</v>
      </c>
      <c r="U459" s="338"/>
    </row>
    <row r="460" spans="1:21" x14ac:dyDescent="0.35">
      <c r="A4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2025.00462.02.01.02.07</v>
      </c>
      <c r="B460" s="372">
        <v>462</v>
      </c>
      <c r="C460" s="338" t="s">
        <v>130</v>
      </c>
      <c r="D460" s="338" t="s">
        <v>240</v>
      </c>
      <c r="E460" s="345" t="s">
        <v>241</v>
      </c>
      <c r="F460" s="338" t="s">
        <v>121</v>
      </c>
      <c r="G460" s="338" t="s">
        <v>169</v>
      </c>
      <c r="H460" s="338" t="s">
        <v>266</v>
      </c>
      <c r="I460" s="473">
        <v>45778</v>
      </c>
      <c r="J460" s="473">
        <v>46022</v>
      </c>
      <c r="K460" s="338" t="s">
        <v>124</v>
      </c>
      <c r="L460" s="473">
        <v>45777</v>
      </c>
      <c r="M460" s="338">
        <v>4986166</v>
      </c>
      <c r="N460" s="338" t="s">
        <v>325</v>
      </c>
      <c r="O460" s="473">
        <v>45797</v>
      </c>
      <c r="P460" s="342">
        <v>2025</v>
      </c>
      <c r="Q460" s="15">
        <v>2116</v>
      </c>
      <c r="R460" s="338">
        <v>4486078</v>
      </c>
      <c r="S460" s="338">
        <v>4986167</v>
      </c>
      <c r="T460" s="369" t="s">
        <v>808</v>
      </c>
      <c r="U460" s="338"/>
    </row>
    <row r="461" spans="1:21" x14ac:dyDescent="0.35">
      <c r="A4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2025.00463.02.01.03.04</v>
      </c>
      <c r="B461" s="372">
        <v>463</v>
      </c>
      <c r="C461" s="338" t="s">
        <v>130</v>
      </c>
      <c r="D461" s="338" t="s">
        <v>240</v>
      </c>
      <c r="E461" s="345" t="s">
        <v>241</v>
      </c>
      <c r="F461" s="338" t="s">
        <v>121</v>
      </c>
      <c r="G461" s="369" t="s">
        <v>162</v>
      </c>
      <c r="H461" s="338" t="s">
        <v>149</v>
      </c>
      <c r="I461" s="473">
        <v>45778</v>
      </c>
      <c r="J461" s="473">
        <v>45808</v>
      </c>
      <c r="K461" s="338" t="s">
        <v>124</v>
      </c>
      <c r="L461" s="473">
        <v>45772</v>
      </c>
      <c r="M461" s="338">
        <v>4972753</v>
      </c>
      <c r="N461" s="338" t="s">
        <v>325</v>
      </c>
      <c r="O461" s="473">
        <v>45792</v>
      </c>
      <c r="P461" s="342">
        <v>2025</v>
      </c>
      <c r="Q461" s="15">
        <v>2117</v>
      </c>
      <c r="R461" s="338">
        <v>4486078</v>
      </c>
      <c r="S461" s="338">
        <v>4972754</v>
      </c>
      <c r="T461" s="369" t="s">
        <v>809</v>
      </c>
      <c r="U461" s="338"/>
    </row>
    <row r="462" spans="1:21" x14ac:dyDescent="0.35">
      <c r="A4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2025.00464.02.01.03.05</v>
      </c>
      <c r="B462" s="372">
        <v>464</v>
      </c>
      <c r="C462" s="338" t="s">
        <v>130</v>
      </c>
      <c r="D462" s="338" t="s">
        <v>240</v>
      </c>
      <c r="E462" s="345" t="s">
        <v>241</v>
      </c>
      <c r="F462" s="338" t="s">
        <v>121</v>
      </c>
      <c r="G462" s="369" t="s">
        <v>162</v>
      </c>
      <c r="H462" s="338" t="s">
        <v>254</v>
      </c>
      <c r="I462" s="473">
        <v>45762</v>
      </c>
      <c r="J462" s="473">
        <v>45762</v>
      </c>
      <c r="K462" s="338" t="s">
        <v>124</v>
      </c>
      <c r="L462" s="473">
        <v>45761</v>
      </c>
      <c r="M462" s="338">
        <v>4972755</v>
      </c>
      <c r="N462" s="338" t="s">
        <v>325</v>
      </c>
      <c r="O462" s="473">
        <v>45792</v>
      </c>
      <c r="P462" s="342">
        <v>2025</v>
      </c>
      <c r="Q462" s="15">
        <v>2118</v>
      </c>
      <c r="R462" s="338">
        <v>4486078</v>
      </c>
      <c r="S462" s="338">
        <v>4972756</v>
      </c>
      <c r="T462" s="369" t="s">
        <v>810</v>
      </c>
      <c r="U462" s="338"/>
    </row>
    <row r="463" spans="1:21" x14ac:dyDescent="0.35">
      <c r="A4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2025.00465.02.01.03.05</v>
      </c>
      <c r="B463" s="372">
        <v>465</v>
      </c>
      <c r="C463" s="338" t="s">
        <v>130</v>
      </c>
      <c r="D463" s="338" t="s">
        <v>240</v>
      </c>
      <c r="E463" s="345" t="s">
        <v>241</v>
      </c>
      <c r="F463" s="338" t="s">
        <v>121</v>
      </c>
      <c r="G463" s="369" t="s">
        <v>162</v>
      </c>
      <c r="H463" s="338" t="s">
        <v>254</v>
      </c>
      <c r="I463" s="473">
        <v>45763</v>
      </c>
      <c r="J463" s="473">
        <v>45763</v>
      </c>
      <c r="K463" s="338" t="s">
        <v>124</v>
      </c>
      <c r="L463" s="473">
        <v>45762</v>
      </c>
      <c r="M463" s="338">
        <v>4972757</v>
      </c>
      <c r="N463" s="338" t="s">
        <v>325</v>
      </c>
      <c r="O463" s="473">
        <v>45792</v>
      </c>
      <c r="P463" s="342">
        <v>2025</v>
      </c>
      <c r="Q463" s="15">
        <v>2119</v>
      </c>
      <c r="R463" s="338">
        <v>4486078</v>
      </c>
      <c r="S463" s="338">
        <v>4972758</v>
      </c>
      <c r="T463" s="369" t="s">
        <v>811</v>
      </c>
      <c r="U463" s="338"/>
    </row>
    <row r="464" spans="1:21" x14ac:dyDescent="0.35">
      <c r="A4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2025.00466.02.01.03.05</v>
      </c>
      <c r="B464" s="372">
        <v>466</v>
      </c>
      <c r="C464" s="338" t="s">
        <v>130</v>
      </c>
      <c r="D464" s="338" t="s">
        <v>240</v>
      </c>
      <c r="E464" s="345" t="s">
        <v>241</v>
      </c>
      <c r="F464" s="338" t="s">
        <v>121</v>
      </c>
      <c r="G464" s="369" t="s">
        <v>162</v>
      </c>
      <c r="H464" s="338" t="s">
        <v>254</v>
      </c>
      <c r="I464" s="473">
        <v>45764</v>
      </c>
      <c r="J464" s="473">
        <v>45764</v>
      </c>
      <c r="K464" s="338" t="s">
        <v>124</v>
      </c>
      <c r="L464" s="473">
        <v>45762</v>
      </c>
      <c r="M464" s="338">
        <v>4972759</v>
      </c>
      <c r="N464" s="338" t="s">
        <v>325</v>
      </c>
      <c r="O464" s="473">
        <v>45792</v>
      </c>
      <c r="P464" s="342">
        <v>2025</v>
      </c>
      <c r="Q464" s="15">
        <v>2120</v>
      </c>
      <c r="R464" s="338">
        <v>4486078</v>
      </c>
      <c r="S464" s="338">
        <v>4972760</v>
      </c>
      <c r="T464" s="369" t="s">
        <v>812</v>
      </c>
      <c r="U464" s="338"/>
    </row>
    <row r="465" spans="1:21" x14ac:dyDescent="0.35">
      <c r="A4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2025.00467.02.01.02.05</v>
      </c>
      <c r="B465" s="372">
        <v>467</v>
      </c>
      <c r="C465" s="338" t="s">
        <v>130</v>
      </c>
      <c r="D465" s="338" t="s">
        <v>240</v>
      </c>
      <c r="E465" s="345" t="s">
        <v>241</v>
      </c>
      <c r="F465" s="338" t="s">
        <v>121</v>
      </c>
      <c r="G465" s="369" t="s">
        <v>169</v>
      </c>
      <c r="H465" s="338" t="s">
        <v>254</v>
      </c>
      <c r="I465" s="473">
        <v>45765</v>
      </c>
      <c r="J465" s="473">
        <v>45765</v>
      </c>
      <c r="K465" s="338" t="s">
        <v>124</v>
      </c>
      <c r="L465" s="473">
        <v>45764</v>
      </c>
      <c r="M465" s="338">
        <v>4972761</v>
      </c>
      <c r="N465" s="338" t="s">
        <v>325</v>
      </c>
      <c r="O465" s="473">
        <v>45792</v>
      </c>
      <c r="P465" s="342">
        <v>2025</v>
      </c>
      <c r="Q465" s="15">
        <v>2121</v>
      </c>
      <c r="R465" s="338">
        <v>4486078</v>
      </c>
      <c r="S465" s="338">
        <v>4972762</v>
      </c>
      <c r="T465" s="369" t="s">
        <v>813</v>
      </c>
      <c r="U465" s="338"/>
    </row>
    <row r="466" spans="1:21" x14ac:dyDescent="0.35">
      <c r="A4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2025.00468.02.01.02.05</v>
      </c>
      <c r="B466" s="372">
        <v>468</v>
      </c>
      <c r="C466" s="338" t="s">
        <v>130</v>
      </c>
      <c r="D466" s="338" t="s">
        <v>240</v>
      </c>
      <c r="E466" s="345" t="s">
        <v>241</v>
      </c>
      <c r="F466" s="338" t="s">
        <v>121</v>
      </c>
      <c r="G466" s="369" t="s">
        <v>169</v>
      </c>
      <c r="H466" s="338" t="s">
        <v>254</v>
      </c>
      <c r="I466" s="473">
        <v>45771</v>
      </c>
      <c r="J466" s="473">
        <v>45771</v>
      </c>
      <c r="K466" s="338" t="s">
        <v>124</v>
      </c>
      <c r="L466" s="473">
        <v>45764</v>
      </c>
      <c r="M466" s="338">
        <v>4972763</v>
      </c>
      <c r="N466" s="338" t="s">
        <v>325</v>
      </c>
      <c r="O466" s="473">
        <v>45792</v>
      </c>
      <c r="P466" s="342">
        <v>2025</v>
      </c>
      <c r="Q466" s="15">
        <v>2122</v>
      </c>
      <c r="R466" s="338">
        <v>4486078</v>
      </c>
      <c r="S466" s="338">
        <v>4972764</v>
      </c>
      <c r="T466" s="369" t="s">
        <v>814</v>
      </c>
      <c r="U466" s="338"/>
    </row>
    <row r="467" spans="1:21" x14ac:dyDescent="0.35">
      <c r="A4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2025.00469.02.01.02.05</v>
      </c>
      <c r="B467" s="372">
        <v>469</v>
      </c>
      <c r="C467" s="338" t="s">
        <v>130</v>
      </c>
      <c r="D467" s="338" t="s">
        <v>240</v>
      </c>
      <c r="E467" s="345" t="s">
        <v>241</v>
      </c>
      <c r="F467" s="338" t="s">
        <v>121</v>
      </c>
      <c r="G467" s="369" t="s">
        <v>169</v>
      </c>
      <c r="H467" s="338" t="s">
        <v>254</v>
      </c>
      <c r="I467" s="473">
        <v>45772</v>
      </c>
      <c r="J467" s="473">
        <v>45772</v>
      </c>
      <c r="K467" s="338" t="s">
        <v>124</v>
      </c>
      <c r="L467" s="473">
        <v>45764</v>
      </c>
      <c r="M467" s="338">
        <v>4972765</v>
      </c>
      <c r="N467" s="338" t="s">
        <v>325</v>
      </c>
      <c r="O467" s="473">
        <v>45792</v>
      </c>
      <c r="P467" s="342">
        <v>2025</v>
      </c>
      <c r="Q467" s="15">
        <v>2123</v>
      </c>
      <c r="R467" s="338">
        <v>4486078</v>
      </c>
      <c r="S467" s="338">
        <v>4972766</v>
      </c>
      <c r="T467" s="369" t="s">
        <v>815</v>
      </c>
      <c r="U467" s="338"/>
    </row>
    <row r="468" spans="1:21" x14ac:dyDescent="0.35">
      <c r="A4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2025.00470.02.01.03.03</v>
      </c>
      <c r="B468" s="372">
        <v>470</v>
      </c>
      <c r="C468" s="338" t="s">
        <v>130</v>
      </c>
      <c r="D468" s="338" t="s">
        <v>240</v>
      </c>
      <c r="E468" s="345" t="s">
        <v>241</v>
      </c>
      <c r="F468" s="338" t="s">
        <v>121</v>
      </c>
      <c r="G468" s="369" t="s">
        <v>162</v>
      </c>
      <c r="H468" s="338" t="s">
        <v>219</v>
      </c>
      <c r="I468" s="473">
        <v>45748</v>
      </c>
      <c r="J468" s="473">
        <v>45838</v>
      </c>
      <c r="K468" s="338" t="s">
        <v>124</v>
      </c>
      <c r="L468" s="473">
        <v>45747</v>
      </c>
      <c r="M468" s="338">
        <v>4907707</v>
      </c>
      <c r="N468" s="338" t="s">
        <v>325</v>
      </c>
      <c r="O468" s="473">
        <v>45764</v>
      </c>
      <c r="P468" s="342">
        <v>2025</v>
      </c>
      <c r="Q468" s="15">
        <v>2124</v>
      </c>
      <c r="R468" s="338">
        <v>4486078</v>
      </c>
      <c r="S468" s="338">
        <v>4907708</v>
      </c>
      <c r="T468" s="407" t="s">
        <v>816</v>
      </c>
      <c r="U468" s="338"/>
    </row>
    <row r="469" spans="1:21" x14ac:dyDescent="0.35">
      <c r="A4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2025.00471.02.01.03.05</v>
      </c>
      <c r="B469" s="372">
        <v>471</v>
      </c>
      <c r="C469" s="338" t="s">
        <v>130</v>
      </c>
      <c r="D469" s="338" t="s">
        <v>240</v>
      </c>
      <c r="E469" s="345" t="s">
        <v>241</v>
      </c>
      <c r="F469" s="338" t="s">
        <v>121</v>
      </c>
      <c r="G469" s="369" t="s">
        <v>162</v>
      </c>
      <c r="H469" s="338" t="s">
        <v>254</v>
      </c>
      <c r="I469" s="473">
        <v>45758</v>
      </c>
      <c r="J469" s="473">
        <v>45758</v>
      </c>
      <c r="K469" s="338" t="s">
        <v>124</v>
      </c>
      <c r="L469" s="473">
        <v>45757</v>
      </c>
      <c r="M469" s="338">
        <v>4907709</v>
      </c>
      <c r="N469" s="338" t="s">
        <v>325</v>
      </c>
      <c r="O469" s="473">
        <v>45764</v>
      </c>
      <c r="P469" s="342">
        <v>2025</v>
      </c>
      <c r="Q469" s="15">
        <v>2125</v>
      </c>
      <c r="R469" s="338">
        <v>4486078</v>
      </c>
      <c r="S469" s="338">
        <v>4907710</v>
      </c>
      <c r="T469" s="369" t="s">
        <v>817</v>
      </c>
      <c r="U469" s="338"/>
    </row>
    <row r="470" spans="1:21" x14ac:dyDescent="0.35">
      <c r="A4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2025.00472.02.01.03.05</v>
      </c>
      <c r="B470" s="372">
        <v>472</v>
      </c>
      <c r="C470" s="338" t="s">
        <v>130</v>
      </c>
      <c r="D470" s="338" t="s">
        <v>240</v>
      </c>
      <c r="E470" s="345" t="s">
        <v>241</v>
      </c>
      <c r="F470" s="338" t="s">
        <v>121</v>
      </c>
      <c r="G470" s="369" t="s">
        <v>162</v>
      </c>
      <c r="H470" s="338" t="s">
        <v>254</v>
      </c>
      <c r="I470" s="473">
        <v>45759</v>
      </c>
      <c r="J470" s="473">
        <v>45759</v>
      </c>
      <c r="K470" s="338" t="s">
        <v>124</v>
      </c>
      <c r="L470" s="473">
        <v>45757</v>
      </c>
      <c r="M470" s="338">
        <v>4907711</v>
      </c>
      <c r="N470" s="338" t="s">
        <v>325</v>
      </c>
      <c r="O470" s="473">
        <v>45764</v>
      </c>
      <c r="P470" s="342">
        <v>2025</v>
      </c>
      <c r="Q470" s="15">
        <v>2126</v>
      </c>
      <c r="R470" s="338">
        <v>4486078</v>
      </c>
      <c r="S470" s="338">
        <v>4907712</v>
      </c>
      <c r="T470" s="369" t="s">
        <v>818</v>
      </c>
      <c r="U470" s="338"/>
    </row>
    <row r="471" spans="1:21" x14ac:dyDescent="0.35">
      <c r="A4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2025.00473.02.01.03.05</v>
      </c>
      <c r="B471" s="372">
        <v>473</v>
      </c>
      <c r="C471" s="338" t="s">
        <v>130</v>
      </c>
      <c r="D471" s="338" t="s">
        <v>240</v>
      </c>
      <c r="E471" s="345" t="s">
        <v>241</v>
      </c>
      <c r="F471" s="338" t="s">
        <v>121</v>
      </c>
      <c r="G471" s="369" t="s">
        <v>162</v>
      </c>
      <c r="H471" s="338" t="s">
        <v>254</v>
      </c>
      <c r="I471" s="473">
        <v>45760</v>
      </c>
      <c r="J471" s="473">
        <v>45760</v>
      </c>
      <c r="K471" s="338" t="s">
        <v>124</v>
      </c>
      <c r="L471" s="473">
        <v>45757</v>
      </c>
      <c r="M471" s="338">
        <v>4907713</v>
      </c>
      <c r="N471" s="338" t="s">
        <v>325</v>
      </c>
      <c r="O471" s="473">
        <v>45764</v>
      </c>
      <c r="P471" s="342">
        <v>2025</v>
      </c>
      <c r="Q471" s="15">
        <v>2127</v>
      </c>
      <c r="R471" s="338">
        <v>4486078</v>
      </c>
      <c r="S471" s="338">
        <v>4907714</v>
      </c>
      <c r="T471" s="369" t="s">
        <v>819</v>
      </c>
      <c r="U471" s="338"/>
    </row>
    <row r="472" spans="1:21" x14ac:dyDescent="0.35">
      <c r="A4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2025.00474.02.01.02.05</v>
      </c>
      <c r="B472" s="372">
        <v>474</v>
      </c>
      <c r="C472" s="338" t="s">
        <v>130</v>
      </c>
      <c r="D472" s="338" t="s">
        <v>240</v>
      </c>
      <c r="E472" s="345" t="s">
        <v>241</v>
      </c>
      <c r="F472" s="338" t="s">
        <v>121</v>
      </c>
      <c r="G472" s="369" t="s">
        <v>169</v>
      </c>
      <c r="H472" s="338" t="s">
        <v>254</v>
      </c>
      <c r="I472" s="473">
        <v>45728</v>
      </c>
      <c r="J472" s="473">
        <v>45728</v>
      </c>
      <c r="K472" s="338" t="s">
        <v>124</v>
      </c>
      <c r="L472" s="473">
        <v>45727</v>
      </c>
      <c r="M472" s="338">
        <v>4874776</v>
      </c>
      <c r="N472" s="338" t="s">
        <v>325</v>
      </c>
      <c r="O472" s="473">
        <v>45754</v>
      </c>
      <c r="P472" s="342">
        <v>2025</v>
      </c>
      <c r="Q472" s="15">
        <v>2128</v>
      </c>
      <c r="R472" s="338">
        <v>4486078</v>
      </c>
      <c r="S472" s="338">
        <v>4874777</v>
      </c>
      <c r="T472" s="369" t="s">
        <v>820</v>
      </c>
      <c r="U472" s="338"/>
    </row>
    <row r="473" spans="1:21" x14ac:dyDescent="0.35">
      <c r="A4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2025.00475.02.01.03.05</v>
      </c>
      <c r="B473" s="372">
        <v>475</v>
      </c>
      <c r="C473" s="338" t="s">
        <v>130</v>
      </c>
      <c r="D473" s="338" t="s">
        <v>240</v>
      </c>
      <c r="E473" s="345" t="s">
        <v>241</v>
      </c>
      <c r="F473" s="338" t="s">
        <v>121</v>
      </c>
      <c r="G473" s="369" t="s">
        <v>162</v>
      </c>
      <c r="H473" s="338" t="s">
        <v>254</v>
      </c>
      <c r="I473" s="473">
        <v>45744</v>
      </c>
      <c r="J473" s="473">
        <v>45744</v>
      </c>
      <c r="K473" s="338" t="s">
        <v>124</v>
      </c>
      <c r="L473" s="473">
        <v>45744</v>
      </c>
      <c r="M473" s="338">
        <v>4874750</v>
      </c>
      <c r="N473" s="338" t="s">
        <v>325</v>
      </c>
      <c r="O473" s="473">
        <v>45754</v>
      </c>
      <c r="P473" s="342">
        <v>2025</v>
      </c>
      <c r="Q473" s="15">
        <v>2129</v>
      </c>
      <c r="R473" s="338">
        <v>4486078</v>
      </c>
      <c r="S473" s="338">
        <v>4874751</v>
      </c>
      <c r="T473" s="369" t="s">
        <v>821</v>
      </c>
      <c r="U473" s="338"/>
    </row>
    <row r="474" spans="1:21" x14ac:dyDescent="0.35">
      <c r="A4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2025.00476.02.01.03.05</v>
      </c>
      <c r="B474" s="372">
        <v>476</v>
      </c>
      <c r="C474" s="338" t="s">
        <v>130</v>
      </c>
      <c r="D474" s="338" t="s">
        <v>240</v>
      </c>
      <c r="E474" s="345" t="s">
        <v>241</v>
      </c>
      <c r="F474" s="338" t="s">
        <v>121</v>
      </c>
      <c r="G474" s="369" t="s">
        <v>162</v>
      </c>
      <c r="H474" s="338" t="s">
        <v>254</v>
      </c>
      <c r="I474" s="473">
        <v>45744</v>
      </c>
      <c r="J474" s="473">
        <v>45744</v>
      </c>
      <c r="K474" s="338" t="s">
        <v>124</v>
      </c>
      <c r="L474" s="473">
        <v>45745</v>
      </c>
      <c r="M474" s="338">
        <v>4874752</v>
      </c>
      <c r="N474" s="338" t="s">
        <v>325</v>
      </c>
      <c r="O474" s="473">
        <v>45754</v>
      </c>
      <c r="P474" s="342">
        <v>2025</v>
      </c>
      <c r="Q474" s="15">
        <v>2130</v>
      </c>
      <c r="R474" s="338">
        <v>4486078</v>
      </c>
      <c r="S474" s="338">
        <v>4874753</v>
      </c>
      <c r="T474" s="369" t="s">
        <v>822</v>
      </c>
      <c r="U474" s="338"/>
    </row>
    <row r="475" spans="1:21" x14ac:dyDescent="0.35">
      <c r="A4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2025.00477.02.01.03.05</v>
      </c>
      <c r="B475" s="372">
        <v>477</v>
      </c>
      <c r="C475" s="338" t="s">
        <v>130</v>
      </c>
      <c r="D475" s="338" t="s">
        <v>240</v>
      </c>
      <c r="E475" s="345" t="s">
        <v>241</v>
      </c>
      <c r="F475" s="338" t="s">
        <v>121</v>
      </c>
      <c r="G475" s="369" t="s">
        <v>162</v>
      </c>
      <c r="H475" s="338" t="s">
        <v>254</v>
      </c>
      <c r="I475" s="473">
        <v>45745</v>
      </c>
      <c r="J475" s="473">
        <v>45745</v>
      </c>
      <c r="K475" s="338" t="s">
        <v>124</v>
      </c>
      <c r="L475" s="473">
        <v>45745</v>
      </c>
      <c r="M475" s="338">
        <v>4874754</v>
      </c>
      <c r="N475" s="338" t="s">
        <v>325</v>
      </c>
      <c r="O475" s="473">
        <v>45754</v>
      </c>
      <c r="P475" s="342">
        <v>2025</v>
      </c>
      <c r="Q475" s="15">
        <v>2131</v>
      </c>
      <c r="R475" s="338">
        <v>4486078</v>
      </c>
      <c r="S475" s="338">
        <v>4874756</v>
      </c>
      <c r="T475" s="369" t="s">
        <v>823</v>
      </c>
      <c r="U475" s="338"/>
    </row>
    <row r="476" spans="1:21" x14ac:dyDescent="0.35">
      <c r="A4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2025.00478.02.01.03.05</v>
      </c>
      <c r="B476" s="372">
        <v>478</v>
      </c>
      <c r="C476" s="338" t="s">
        <v>130</v>
      </c>
      <c r="D476" s="338" t="s">
        <v>240</v>
      </c>
      <c r="E476" s="345" t="s">
        <v>241</v>
      </c>
      <c r="F476" s="338" t="s">
        <v>121</v>
      </c>
      <c r="G476" s="369" t="s">
        <v>162</v>
      </c>
      <c r="H476" s="338" t="s">
        <v>254</v>
      </c>
      <c r="I476" s="473">
        <v>45745</v>
      </c>
      <c r="J476" s="473">
        <v>45745</v>
      </c>
      <c r="K476" s="338" t="s">
        <v>124</v>
      </c>
      <c r="L476" s="473">
        <v>45744</v>
      </c>
      <c r="M476" s="338">
        <v>4874757</v>
      </c>
      <c r="N476" s="338" t="s">
        <v>325</v>
      </c>
      <c r="O476" s="473">
        <v>45754</v>
      </c>
      <c r="P476" s="342">
        <v>2025</v>
      </c>
      <c r="Q476" s="15">
        <v>2132</v>
      </c>
      <c r="R476" s="338">
        <v>4486078</v>
      </c>
      <c r="S476" s="338">
        <v>4874758</v>
      </c>
      <c r="T476" s="369" t="s">
        <v>824</v>
      </c>
      <c r="U476" s="338"/>
    </row>
    <row r="477" spans="1:21" x14ac:dyDescent="0.35">
      <c r="A4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2025.00479.02.01.03.05</v>
      </c>
      <c r="B477" s="372">
        <v>479</v>
      </c>
      <c r="C477" s="338" t="s">
        <v>130</v>
      </c>
      <c r="D477" s="338" t="s">
        <v>240</v>
      </c>
      <c r="E477" s="345" t="s">
        <v>241</v>
      </c>
      <c r="F477" s="338" t="s">
        <v>121</v>
      </c>
      <c r="G477" s="369" t="s">
        <v>162</v>
      </c>
      <c r="H477" s="338" t="s">
        <v>254</v>
      </c>
      <c r="I477" s="473">
        <v>45746</v>
      </c>
      <c r="J477" s="473">
        <v>45746</v>
      </c>
      <c r="K477" s="338" t="s">
        <v>124</v>
      </c>
      <c r="L477" s="473">
        <v>45744</v>
      </c>
      <c r="M477" s="338">
        <v>4874759</v>
      </c>
      <c r="N477" s="338" t="s">
        <v>325</v>
      </c>
      <c r="O477" s="473">
        <v>45754</v>
      </c>
      <c r="P477" s="342">
        <v>2025</v>
      </c>
      <c r="Q477" s="15">
        <v>2133</v>
      </c>
      <c r="R477" s="338">
        <v>4486078</v>
      </c>
      <c r="S477" s="338">
        <v>4874760</v>
      </c>
      <c r="T477" s="369" t="s">
        <v>825</v>
      </c>
      <c r="U477" s="338"/>
    </row>
    <row r="478" spans="1:21" x14ac:dyDescent="0.35">
      <c r="A4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2025.00480.02.01.03.05</v>
      </c>
      <c r="B478" s="372">
        <v>480</v>
      </c>
      <c r="C478" s="338" t="s">
        <v>130</v>
      </c>
      <c r="D478" s="338" t="s">
        <v>240</v>
      </c>
      <c r="E478" s="345" t="s">
        <v>241</v>
      </c>
      <c r="F478" s="338" t="s">
        <v>121</v>
      </c>
      <c r="G478" s="369" t="s">
        <v>162</v>
      </c>
      <c r="H478" s="338" t="s">
        <v>254</v>
      </c>
      <c r="I478" s="473">
        <v>45746</v>
      </c>
      <c r="J478" s="473">
        <v>45746</v>
      </c>
      <c r="K478" s="338" t="s">
        <v>124</v>
      </c>
      <c r="L478" s="473">
        <v>45745</v>
      </c>
      <c r="M478" s="338">
        <v>4874761</v>
      </c>
      <c r="N478" s="338" t="s">
        <v>325</v>
      </c>
      <c r="O478" s="473">
        <v>45754</v>
      </c>
      <c r="P478" s="342">
        <v>2025</v>
      </c>
      <c r="Q478" s="15">
        <v>2134</v>
      </c>
      <c r="R478" s="338">
        <v>4486078</v>
      </c>
      <c r="S478" s="338">
        <v>4874762</v>
      </c>
      <c r="T478" s="369" t="s">
        <v>826</v>
      </c>
      <c r="U478" s="338"/>
    </row>
    <row r="479" spans="1:21" x14ac:dyDescent="0.35">
      <c r="A4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2025.00481.02.01.03.05</v>
      </c>
      <c r="B479" s="372">
        <v>481</v>
      </c>
      <c r="C479" s="338" t="s">
        <v>130</v>
      </c>
      <c r="D479" s="338" t="s">
        <v>240</v>
      </c>
      <c r="E479" s="345" t="s">
        <v>241</v>
      </c>
      <c r="F479" s="338" t="s">
        <v>121</v>
      </c>
      <c r="G479" s="369" t="s">
        <v>162</v>
      </c>
      <c r="H479" s="338" t="s">
        <v>254</v>
      </c>
      <c r="I479" s="473">
        <v>45747</v>
      </c>
      <c r="J479" s="473">
        <v>45747</v>
      </c>
      <c r="K479" s="338" t="s">
        <v>124</v>
      </c>
      <c r="L479" s="473">
        <v>45744</v>
      </c>
      <c r="M479" s="338">
        <v>4874763</v>
      </c>
      <c r="N479" s="338" t="s">
        <v>325</v>
      </c>
      <c r="O479" s="473">
        <v>45754</v>
      </c>
      <c r="P479" s="342">
        <v>2025</v>
      </c>
      <c r="Q479" s="15">
        <v>2135</v>
      </c>
      <c r="R479" s="338">
        <v>4486078</v>
      </c>
      <c r="S479" s="338">
        <v>48747665</v>
      </c>
      <c r="T479" s="369" t="s">
        <v>827</v>
      </c>
      <c r="U479" s="338"/>
    </row>
    <row r="480" spans="1:21" x14ac:dyDescent="0.35">
      <c r="A4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2025.00482.02.01.03.05</v>
      </c>
      <c r="B480" s="372">
        <v>482</v>
      </c>
      <c r="C480" s="338" t="s">
        <v>130</v>
      </c>
      <c r="D480" s="338" t="s">
        <v>240</v>
      </c>
      <c r="E480" s="345" t="s">
        <v>241</v>
      </c>
      <c r="F480" s="338" t="s">
        <v>121</v>
      </c>
      <c r="G480" s="369" t="s">
        <v>162</v>
      </c>
      <c r="H480" s="338" t="s">
        <v>254</v>
      </c>
      <c r="I480" s="473">
        <v>45747</v>
      </c>
      <c r="J480" s="473">
        <v>45747</v>
      </c>
      <c r="K480" s="338" t="s">
        <v>124</v>
      </c>
      <c r="L480" s="473">
        <v>45745</v>
      </c>
      <c r="M480" s="338">
        <v>4874768</v>
      </c>
      <c r="N480" s="338" t="s">
        <v>325</v>
      </c>
      <c r="O480" s="473">
        <v>45754</v>
      </c>
      <c r="P480" s="342">
        <v>2025</v>
      </c>
      <c r="Q480" s="15">
        <v>2136</v>
      </c>
      <c r="R480" s="338">
        <v>4486078</v>
      </c>
      <c r="S480" s="338">
        <v>4874769</v>
      </c>
      <c r="T480" s="369" t="s">
        <v>828</v>
      </c>
      <c r="U480" s="338"/>
    </row>
    <row r="481" spans="1:21" x14ac:dyDescent="0.35">
      <c r="A4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2025.00483.02.01.03.05</v>
      </c>
      <c r="B481" s="372">
        <v>483</v>
      </c>
      <c r="C481" s="338" t="s">
        <v>130</v>
      </c>
      <c r="D481" s="338" t="s">
        <v>240</v>
      </c>
      <c r="E481" s="345" t="s">
        <v>241</v>
      </c>
      <c r="F481" s="338" t="s">
        <v>121</v>
      </c>
      <c r="G481" s="369" t="s">
        <v>162</v>
      </c>
      <c r="H481" s="338" t="s">
        <v>254</v>
      </c>
      <c r="I481" s="473">
        <v>45749</v>
      </c>
      <c r="J481" s="473">
        <v>45749</v>
      </c>
      <c r="K481" s="338" t="s">
        <v>124</v>
      </c>
      <c r="L481" s="473">
        <v>45748</v>
      </c>
      <c r="M481" s="338">
        <v>4874770</v>
      </c>
      <c r="N481" s="338" t="s">
        <v>325</v>
      </c>
      <c r="O481" s="473">
        <v>45754</v>
      </c>
      <c r="P481" s="342">
        <v>2025</v>
      </c>
      <c r="Q481" s="15">
        <v>2137</v>
      </c>
      <c r="R481" s="338">
        <v>4486078</v>
      </c>
      <c r="S481" s="338">
        <v>4874771</v>
      </c>
      <c r="T481" s="369" t="s">
        <v>829</v>
      </c>
      <c r="U481" s="338"/>
    </row>
    <row r="482" spans="1:21" x14ac:dyDescent="0.35">
      <c r="A4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2025.00484.02.01.03.05</v>
      </c>
      <c r="B482" s="372">
        <v>484</v>
      </c>
      <c r="C482" s="338" t="s">
        <v>130</v>
      </c>
      <c r="D482" s="338" t="s">
        <v>240</v>
      </c>
      <c r="E482" s="345" t="s">
        <v>241</v>
      </c>
      <c r="F482" s="338" t="s">
        <v>121</v>
      </c>
      <c r="G482" s="369" t="s">
        <v>162</v>
      </c>
      <c r="H482" s="338" t="s">
        <v>254</v>
      </c>
      <c r="I482" s="473">
        <v>45750</v>
      </c>
      <c r="J482" s="473">
        <v>45750</v>
      </c>
      <c r="K482" s="338" t="s">
        <v>124</v>
      </c>
      <c r="L482" s="473">
        <v>45748</v>
      </c>
      <c r="M482" s="338">
        <v>4874772</v>
      </c>
      <c r="N482" s="338" t="s">
        <v>325</v>
      </c>
      <c r="O482" s="473">
        <v>45754</v>
      </c>
      <c r="P482" s="342">
        <v>2025</v>
      </c>
      <c r="Q482" s="15">
        <v>2138</v>
      </c>
      <c r="R482" s="338">
        <v>4486078</v>
      </c>
      <c r="S482" s="338">
        <v>4874773</v>
      </c>
      <c r="T482" s="369" t="s">
        <v>830</v>
      </c>
      <c r="U482" s="338"/>
    </row>
    <row r="483" spans="1:21" x14ac:dyDescent="0.35">
      <c r="A4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2025.00485.02.01.03.05</v>
      </c>
      <c r="B483" s="372">
        <v>485</v>
      </c>
      <c r="C483" s="338" t="s">
        <v>130</v>
      </c>
      <c r="D483" s="338" t="s">
        <v>240</v>
      </c>
      <c r="E483" s="345" t="s">
        <v>241</v>
      </c>
      <c r="F483" s="338" t="s">
        <v>121</v>
      </c>
      <c r="G483" s="369" t="s">
        <v>162</v>
      </c>
      <c r="H483" s="338" t="s">
        <v>254</v>
      </c>
      <c r="I483" s="473">
        <v>45751</v>
      </c>
      <c r="J483" s="473">
        <v>45751</v>
      </c>
      <c r="K483" s="338" t="s">
        <v>124</v>
      </c>
      <c r="L483" s="473">
        <v>45748</v>
      </c>
      <c r="M483" s="338">
        <v>4874774</v>
      </c>
      <c r="N483" s="338" t="s">
        <v>325</v>
      </c>
      <c r="O483" s="473">
        <v>45754</v>
      </c>
      <c r="P483" s="342">
        <v>2025</v>
      </c>
      <c r="Q483" s="15">
        <v>2139</v>
      </c>
      <c r="R483" s="338">
        <v>4486078</v>
      </c>
      <c r="S483" s="338">
        <v>4874775</v>
      </c>
      <c r="T483" s="369" t="s">
        <v>831</v>
      </c>
      <c r="U483" s="338"/>
    </row>
    <row r="484" spans="1:21" x14ac:dyDescent="0.35">
      <c r="A4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2025.00486.03.01.02.05</v>
      </c>
      <c r="B484" s="372">
        <v>486</v>
      </c>
      <c r="C484" s="338" t="s">
        <v>132</v>
      </c>
      <c r="D484" s="338" t="s">
        <v>292</v>
      </c>
      <c r="E484" s="345" t="s">
        <v>248</v>
      </c>
      <c r="F484" s="338" t="s">
        <v>121</v>
      </c>
      <c r="G484" s="338" t="s">
        <v>169</v>
      </c>
      <c r="H484" s="338" t="s">
        <v>254</v>
      </c>
      <c r="I484" s="473">
        <v>45781</v>
      </c>
      <c r="J484" s="473">
        <v>45781</v>
      </c>
      <c r="K484" s="338" t="s">
        <v>124</v>
      </c>
      <c r="L484" s="473">
        <v>45779</v>
      </c>
      <c r="M484" s="338">
        <v>4986981</v>
      </c>
      <c r="N484" s="338" t="s">
        <v>10</v>
      </c>
      <c r="O484" s="473">
        <v>45798</v>
      </c>
      <c r="P484" s="342">
        <v>2025</v>
      </c>
      <c r="Q484" s="15">
        <v>2140</v>
      </c>
      <c r="R484" s="338">
        <v>4480700</v>
      </c>
      <c r="S484" s="338">
        <v>4986982</v>
      </c>
      <c r="T484" s="338" t="s">
        <v>832</v>
      </c>
      <c r="U484" s="338"/>
    </row>
    <row r="485" spans="1:21" x14ac:dyDescent="0.35">
      <c r="A4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2025.00487.03.01.02.05</v>
      </c>
      <c r="B485" s="372">
        <v>487</v>
      </c>
      <c r="C485" s="338" t="s">
        <v>132</v>
      </c>
      <c r="D485" s="338" t="s">
        <v>292</v>
      </c>
      <c r="E485" s="345" t="s">
        <v>248</v>
      </c>
      <c r="F485" s="338" t="s">
        <v>121</v>
      </c>
      <c r="G485" s="338" t="s">
        <v>169</v>
      </c>
      <c r="H485" s="338" t="s">
        <v>254</v>
      </c>
      <c r="I485" s="473">
        <v>45782</v>
      </c>
      <c r="J485" s="473">
        <v>45782</v>
      </c>
      <c r="K485" s="338" t="s">
        <v>124</v>
      </c>
      <c r="L485" s="473">
        <v>45779</v>
      </c>
      <c r="M485" s="338">
        <v>4986983</v>
      </c>
      <c r="N485" s="338" t="s">
        <v>10</v>
      </c>
      <c r="O485" s="473">
        <v>45798</v>
      </c>
      <c r="P485" s="342">
        <v>2025</v>
      </c>
      <c r="Q485" s="15">
        <v>2141</v>
      </c>
      <c r="R485" s="338">
        <v>4480700</v>
      </c>
      <c r="S485" s="338">
        <v>4986984</v>
      </c>
      <c r="T485" s="338" t="s">
        <v>833</v>
      </c>
      <c r="U485" s="338"/>
    </row>
    <row r="486" spans="1:21" x14ac:dyDescent="0.35">
      <c r="A4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2025.00488.03.01.02.05</v>
      </c>
      <c r="B486" s="372">
        <v>488</v>
      </c>
      <c r="C486" s="338" t="s">
        <v>132</v>
      </c>
      <c r="D486" s="338" t="s">
        <v>292</v>
      </c>
      <c r="E486" s="345" t="s">
        <v>248</v>
      </c>
      <c r="F486" s="338" t="s">
        <v>121</v>
      </c>
      <c r="G486" s="338" t="s">
        <v>169</v>
      </c>
      <c r="H486" s="338" t="s">
        <v>254</v>
      </c>
      <c r="I486" s="473">
        <v>45783</v>
      </c>
      <c r="J486" s="473">
        <v>45783</v>
      </c>
      <c r="K486" s="338" t="s">
        <v>124</v>
      </c>
      <c r="L486" s="473">
        <v>45784</v>
      </c>
      <c r="M486" s="338">
        <v>4986985</v>
      </c>
      <c r="N486" s="338" t="s">
        <v>10</v>
      </c>
      <c r="O486" s="473">
        <v>45798</v>
      </c>
      <c r="P486" s="342">
        <v>2025</v>
      </c>
      <c r="Q486" s="15">
        <v>2142</v>
      </c>
      <c r="R486" s="338">
        <v>4480700</v>
      </c>
      <c r="S486" s="338">
        <v>4986987</v>
      </c>
      <c r="T486" s="338" t="s">
        <v>834</v>
      </c>
      <c r="U486" s="338"/>
    </row>
    <row r="487" spans="1:21" x14ac:dyDescent="0.35">
      <c r="A4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2025.00489.03.01.02.05</v>
      </c>
      <c r="B487" s="372">
        <v>489</v>
      </c>
      <c r="C487" s="338" t="s">
        <v>132</v>
      </c>
      <c r="D487" s="338" t="s">
        <v>292</v>
      </c>
      <c r="E487" s="345" t="s">
        <v>248</v>
      </c>
      <c r="F487" s="338" t="s">
        <v>121</v>
      </c>
      <c r="G487" s="338" t="s">
        <v>169</v>
      </c>
      <c r="H487" s="338" t="s">
        <v>254</v>
      </c>
      <c r="I487" s="473">
        <v>45784</v>
      </c>
      <c r="J487" s="473">
        <v>45784</v>
      </c>
      <c r="K487" s="338" t="s">
        <v>124</v>
      </c>
      <c r="L487" s="473">
        <v>45784</v>
      </c>
      <c r="M487" s="338">
        <v>4986988</v>
      </c>
      <c r="N487" s="338" t="s">
        <v>10</v>
      </c>
      <c r="O487" s="473">
        <v>45798</v>
      </c>
      <c r="P487" s="342">
        <v>2025</v>
      </c>
      <c r="Q487" s="15">
        <v>2143</v>
      </c>
      <c r="R487" s="338">
        <v>4480700</v>
      </c>
      <c r="S487" s="338">
        <v>4986989</v>
      </c>
      <c r="T487" s="338" t="s">
        <v>835</v>
      </c>
      <c r="U487" s="338"/>
    </row>
    <row r="488" spans="1:21" x14ac:dyDescent="0.35">
      <c r="A4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2025.00490.03.01.02.05</v>
      </c>
      <c r="B488" s="372">
        <v>490</v>
      </c>
      <c r="C488" s="338" t="s">
        <v>132</v>
      </c>
      <c r="D488" s="338" t="s">
        <v>292</v>
      </c>
      <c r="E488" s="345" t="s">
        <v>248</v>
      </c>
      <c r="F488" s="338" t="s">
        <v>121</v>
      </c>
      <c r="G488" s="338" t="s">
        <v>169</v>
      </c>
      <c r="H488" s="338" t="s">
        <v>254</v>
      </c>
      <c r="I488" s="473">
        <v>45785</v>
      </c>
      <c r="J488" s="473">
        <v>45785</v>
      </c>
      <c r="K488" s="338" t="s">
        <v>124</v>
      </c>
      <c r="L488" s="473">
        <v>45784</v>
      </c>
      <c r="M488" s="338">
        <v>4986990</v>
      </c>
      <c r="N488" s="338" t="s">
        <v>10</v>
      </c>
      <c r="O488" s="473">
        <v>45798</v>
      </c>
      <c r="P488" s="342">
        <v>2025</v>
      </c>
      <c r="Q488" s="15">
        <v>2144</v>
      </c>
      <c r="R488" s="338">
        <v>4480700</v>
      </c>
      <c r="S488" s="338">
        <v>4986991</v>
      </c>
      <c r="T488" s="338" t="s">
        <v>836</v>
      </c>
      <c r="U488" s="338"/>
    </row>
    <row r="489" spans="1:21" x14ac:dyDescent="0.35">
      <c r="A4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2025.00491.03.01.02.05</v>
      </c>
      <c r="B489" s="372">
        <v>491</v>
      </c>
      <c r="C489" s="338" t="s">
        <v>132</v>
      </c>
      <c r="D489" s="338" t="s">
        <v>292</v>
      </c>
      <c r="E489" s="345" t="s">
        <v>248</v>
      </c>
      <c r="F489" s="338" t="s">
        <v>121</v>
      </c>
      <c r="G489" s="338" t="s">
        <v>169</v>
      </c>
      <c r="H489" s="338" t="s">
        <v>254</v>
      </c>
      <c r="I489" s="473">
        <v>45786</v>
      </c>
      <c r="J489" s="473">
        <v>45786</v>
      </c>
      <c r="K489" s="338" t="s">
        <v>124</v>
      </c>
      <c r="L489" s="473">
        <v>45784</v>
      </c>
      <c r="M489" s="338">
        <v>4986992</v>
      </c>
      <c r="N489" s="338" t="s">
        <v>10</v>
      </c>
      <c r="O489" s="473">
        <v>45798</v>
      </c>
      <c r="P489" s="342">
        <v>2025</v>
      </c>
      <c r="Q489" s="15">
        <v>2145</v>
      </c>
      <c r="R489" s="338">
        <v>4480700</v>
      </c>
      <c r="S489" s="338">
        <v>4986993</v>
      </c>
      <c r="T489" s="338" t="s">
        <v>837</v>
      </c>
      <c r="U489" s="338"/>
    </row>
    <row r="490" spans="1:21" x14ac:dyDescent="0.35">
      <c r="A4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2025.00492.03.01.02.05</v>
      </c>
      <c r="B490" s="372">
        <v>492</v>
      </c>
      <c r="C490" s="338" t="s">
        <v>132</v>
      </c>
      <c r="D490" s="338" t="s">
        <v>292</v>
      </c>
      <c r="E490" s="345" t="s">
        <v>248</v>
      </c>
      <c r="F490" s="338" t="s">
        <v>121</v>
      </c>
      <c r="G490" s="338" t="s">
        <v>169</v>
      </c>
      <c r="H490" s="338" t="s">
        <v>254</v>
      </c>
      <c r="I490" s="473">
        <v>45787</v>
      </c>
      <c r="J490" s="473">
        <v>45787</v>
      </c>
      <c r="K490" s="338" t="s">
        <v>124</v>
      </c>
      <c r="L490" s="473">
        <v>45784</v>
      </c>
      <c r="M490" s="338">
        <v>4986994</v>
      </c>
      <c r="N490" s="338" t="s">
        <v>10</v>
      </c>
      <c r="O490" s="473">
        <v>45798</v>
      </c>
      <c r="P490" s="342">
        <v>2025</v>
      </c>
      <c r="Q490" s="15">
        <v>2146</v>
      </c>
      <c r="R490" s="338">
        <v>4480700</v>
      </c>
      <c r="S490" s="338">
        <v>4986995</v>
      </c>
      <c r="T490" s="338" t="s">
        <v>838</v>
      </c>
      <c r="U490" s="338"/>
    </row>
    <row r="491" spans="1:21" x14ac:dyDescent="0.35">
      <c r="A4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2025.00493.03.01.02.05</v>
      </c>
      <c r="B491" s="372">
        <v>493</v>
      </c>
      <c r="C491" s="338" t="s">
        <v>132</v>
      </c>
      <c r="D491" s="338" t="s">
        <v>292</v>
      </c>
      <c r="E491" s="345" t="s">
        <v>248</v>
      </c>
      <c r="F491" s="338" t="s">
        <v>121</v>
      </c>
      <c r="G491" s="338" t="s">
        <v>169</v>
      </c>
      <c r="H491" s="338" t="s">
        <v>254</v>
      </c>
      <c r="I491" s="473">
        <v>45788</v>
      </c>
      <c r="J491" s="473">
        <v>45788</v>
      </c>
      <c r="K491" s="338" t="s">
        <v>124</v>
      </c>
      <c r="L491" s="473">
        <v>45784</v>
      </c>
      <c r="M491" s="338">
        <v>4986996</v>
      </c>
      <c r="N491" s="338" t="s">
        <v>10</v>
      </c>
      <c r="O491" s="473">
        <v>45798</v>
      </c>
      <c r="P491" s="342">
        <v>2025</v>
      </c>
      <c r="Q491" s="15">
        <v>2147</v>
      </c>
      <c r="R491" s="338">
        <v>4480700</v>
      </c>
      <c r="S491" s="338">
        <v>4986997</v>
      </c>
      <c r="T491" s="338" t="s">
        <v>839</v>
      </c>
      <c r="U491" s="338"/>
    </row>
    <row r="492" spans="1:21" x14ac:dyDescent="0.35">
      <c r="A4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2025.00494.03.01.02.05</v>
      </c>
      <c r="B492" s="372">
        <v>494</v>
      </c>
      <c r="C492" s="338" t="s">
        <v>132</v>
      </c>
      <c r="D492" s="338" t="s">
        <v>292</v>
      </c>
      <c r="E492" s="345" t="s">
        <v>248</v>
      </c>
      <c r="F492" s="338" t="s">
        <v>121</v>
      </c>
      <c r="G492" s="338" t="s">
        <v>169</v>
      </c>
      <c r="H492" s="338" t="s">
        <v>254</v>
      </c>
      <c r="I492" s="473">
        <v>45789</v>
      </c>
      <c r="J492" s="473">
        <v>45789</v>
      </c>
      <c r="K492" s="338" t="s">
        <v>124</v>
      </c>
      <c r="L492" s="473">
        <v>45784</v>
      </c>
      <c r="M492" s="338">
        <v>4986998</v>
      </c>
      <c r="N492" s="338" t="s">
        <v>10</v>
      </c>
      <c r="O492" s="473">
        <v>45798</v>
      </c>
      <c r="P492" s="342">
        <v>2025</v>
      </c>
      <c r="Q492" s="15">
        <v>2148</v>
      </c>
      <c r="R492" s="338">
        <v>4480700</v>
      </c>
      <c r="S492" s="338">
        <v>4986999</v>
      </c>
      <c r="T492" s="338" t="s">
        <v>840</v>
      </c>
      <c r="U492" s="338"/>
    </row>
    <row r="493" spans="1:21" x14ac:dyDescent="0.35">
      <c r="A4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2025.00495.03.01.02.05</v>
      </c>
      <c r="B493" s="372">
        <v>495</v>
      </c>
      <c r="C493" s="338" t="s">
        <v>132</v>
      </c>
      <c r="D493" s="338" t="s">
        <v>292</v>
      </c>
      <c r="E493" s="345" t="s">
        <v>248</v>
      </c>
      <c r="F493" s="338" t="s">
        <v>121</v>
      </c>
      <c r="G493" s="338" t="s">
        <v>169</v>
      </c>
      <c r="H493" s="338" t="s">
        <v>254</v>
      </c>
      <c r="I493" s="473">
        <v>45790</v>
      </c>
      <c r="J493" s="473">
        <v>45790</v>
      </c>
      <c r="K493" s="338" t="s">
        <v>124</v>
      </c>
      <c r="L493" s="473">
        <v>45784</v>
      </c>
      <c r="M493" s="338">
        <v>4987000</v>
      </c>
      <c r="N493" s="338" t="s">
        <v>10</v>
      </c>
      <c r="O493" s="473">
        <v>45798</v>
      </c>
      <c r="P493" s="342">
        <v>2025</v>
      </c>
      <c r="Q493" s="15">
        <v>2149</v>
      </c>
      <c r="R493" s="338">
        <v>4480700</v>
      </c>
      <c r="S493" s="338">
        <v>4987003</v>
      </c>
      <c r="T493" s="338" t="s">
        <v>841</v>
      </c>
      <c r="U493" s="338"/>
    </row>
    <row r="494" spans="1:21" x14ac:dyDescent="0.35">
      <c r="A4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2025.00496.03.01.02.05</v>
      </c>
      <c r="B494" s="372">
        <v>496</v>
      </c>
      <c r="C494" s="338" t="s">
        <v>132</v>
      </c>
      <c r="D494" s="338" t="s">
        <v>292</v>
      </c>
      <c r="E494" s="345" t="s">
        <v>248</v>
      </c>
      <c r="F494" s="338" t="s">
        <v>121</v>
      </c>
      <c r="G494" s="338" t="s">
        <v>169</v>
      </c>
      <c r="H494" s="338" t="s">
        <v>254</v>
      </c>
      <c r="I494" s="473">
        <v>45791</v>
      </c>
      <c r="J494" s="473">
        <v>45791</v>
      </c>
      <c r="K494" s="338" t="s">
        <v>124</v>
      </c>
      <c r="L494" s="473">
        <v>45784</v>
      </c>
      <c r="M494" s="338">
        <v>4987004</v>
      </c>
      <c r="N494" s="338" t="s">
        <v>10</v>
      </c>
      <c r="O494" s="473">
        <v>45798</v>
      </c>
      <c r="P494" s="342">
        <v>2025</v>
      </c>
      <c r="Q494" s="15">
        <v>2150</v>
      </c>
      <c r="R494" s="338">
        <v>4480700</v>
      </c>
      <c r="S494" s="338">
        <v>4987005</v>
      </c>
      <c r="T494" s="338" t="s">
        <v>842</v>
      </c>
      <c r="U494" s="338"/>
    </row>
    <row r="495" spans="1:21" x14ac:dyDescent="0.35">
      <c r="A4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2025.00497.03.04.99.99</v>
      </c>
      <c r="B495" s="372">
        <v>497</v>
      </c>
      <c r="C495" s="338" t="s">
        <v>132</v>
      </c>
      <c r="D495" s="338" t="s">
        <v>321</v>
      </c>
      <c r="E495" s="345" t="s">
        <v>322</v>
      </c>
      <c r="F495" s="338" t="s">
        <v>187</v>
      </c>
      <c r="G495" s="338" t="s">
        <v>187</v>
      </c>
      <c r="H495" s="338" t="s">
        <v>188</v>
      </c>
      <c r="I495" s="473">
        <v>45785</v>
      </c>
      <c r="J495" s="473">
        <v>47483</v>
      </c>
      <c r="K495" s="338" t="s">
        <v>124</v>
      </c>
      <c r="L495" s="473">
        <v>45785</v>
      </c>
      <c r="M495" s="338">
        <v>4979125</v>
      </c>
      <c r="N495" s="338" t="s">
        <v>843</v>
      </c>
      <c r="O495" s="473">
        <v>45796</v>
      </c>
      <c r="P495" s="342">
        <v>2025</v>
      </c>
      <c r="Q495" s="15">
        <v>2151</v>
      </c>
      <c r="R495" s="338">
        <v>4480700</v>
      </c>
      <c r="S495" s="338">
        <v>4979126</v>
      </c>
      <c r="T495" s="338" t="s">
        <v>188</v>
      </c>
      <c r="U495" s="338"/>
    </row>
    <row r="496" spans="1:21" x14ac:dyDescent="0.35">
      <c r="A4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2025.00498.03.01.03.05</v>
      </c>
      <c r="B496" s="372">
        <v>498</v>
      </c>
      <c r="C496" s="338" t="s">
        <v>132</v>
      </c>
      <c r="D496" s="338" t="s">
        <v>244</v>
      </c>
      <c r="E496" s="345" t="s">
        <v>245</v>
      </c>
      <c r="F496" s="338" t="s">
        <v>121</v>
      </c>
      <c r="G496" s="338" t="s">
        <v>162</v>
      </c>
      <c r="H496" s="338" t="s">
        <v>254</v>
      </c>
      <c r="I496" s="473">
        <v>45716</v>
      </c>
      <c r="J496" s="473">
        <v>45716</v>
      </c>
      <c r="K496" s="338" t="s">
        <v>124</v>
      </c>
      <c r="L496" s="473">
        <v>45716</v>
      </c>
      <c r="M496" s="338">
        <v>4807324</v>
      </c>
      <c r="N496" s="338" t="s">
        <v>22</v>
      </c>
      <c r="O496" s="473">
        <v>45729</v>
      </c>
      <c r="P496" s="342">
        <v>2025</v>
      </c>
      <c r="Q496" s="15">
        <v>2152</v>
      </c>
      <c r="R496" s="338">
        <v>4480700</v>
      </c>
      <c r="S496" s="338">
        <v>4807325</v>
      </c>
      <c r="T496" s="338" t="s">
        <v>844</v>
      </c>
      <c r="U496" s="338"/>
    </row>
    <row r="497" spans="1:21" x14ac:dyDescent="0.35">
      <c r="A4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2025.00500.03.01.03.05</v>
      </c>
      <c r="B497" s="372">
        <v>500</v>
      </c>
      <c r="C497" s="338" t="s">
        <v>132</v>
      </c>
      <c r="D497" s="338" t="s">
        <v>244</v>
      </c>
      <c r="E497" s="345" t="s">
        <v>245</v>
      </c>
      <c r="F497" s="338" t="s">
        <v>121</v>
      </c>
      <c r="G497" s="338" t="s">
        <v>162</v>
      </c>
      <c r="H497" s="338" t="s">
        <v>254</v>
      </c>
      <c r="I497" s="473">
        <v>45749</v>
      </c>
      <c r="J497" s="473">
        <v>45749</v>
      </c>
      <c r="K497" s="338" t="s">
        <v>124</v>
      </c>
      <c r="L497" s="473">
        <v>45756</v>
      </c>
      <c r="M497" s="338">
        <v>4903977</v>
      </c>
      <c r="N497" s="338" t="s">
        <v>22</v>
      </c>
      <c r="O497" s="473">
        <v>45763</v>
      </c>
      <c r="P497" s="342">
        <v>2025</v>
      </c>
      <c r="Q497" s="15">
        <v>2154</v>
      </c>
      <c r="R497" s="338">
        <v>4480700</v>
      </c>
      <c r="S497" s="338">
        <v>4903978</v>
      </c>
      <c r="T497" s="338" t="s">
        <v>845</v>
      </c>
      <c r="U497" s="338"/>
    </row>
    <row r="498" spans="1:21" x14ac:dyDescent="0.35">
      <c r="A4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2025.00501.03.01.02.05</v>
      </c>
      <c r="B498" s="372">
        <v>501</v>
      </c>
      <c r="C498" s="338" t="s">
        <v>132</v>
      </c>
      <c r="D498" s="338" t="s">
        <v>244</v>
      </c>
      <c r="E498" s="345" t="s">
        <v>245</v>
      </c>
      <c r="F498" s="338" t="s">
        <v>121</v>
      </c>
      <c r="G498" s="338" t="s">
        <v>169</v>
      </c>
      <c r="H498" s="338" t="s">
        <v>254</v>
      </c>
      <c r="I498" s="473">
        <v>45756</v>
      </c>
      <c r="J498" s="473">
        <v>45756</v>
      </c>
      <c r="K498" s="338" t="s">
        <v>124</v>
      </c>
      <c r="L498" s="473">
        <v>45758</v>
      </c>
      <c r="M498" s="338">
        <v>4903979</v>
      </c>
      <c r="N498" s="338" t="s">
        <v>22</v>
      </c>
      <c r="O498" s="473">
        <v>45763</v>
      </c>
      <c r="P498" s="342">
        <v>2025</v>
      </c>
      <c r="Q498" s="15">
        <v>2155</v>
      </c>
      <c r="R498" s="338">
        <v>4480700</v>
      </c>
      <c r="S498" s="338">
        <v>4903980</v>
      </c>
      <c r="T498" s="338" t="s">
        <v>846</v>
      </c>
      <c r="U498" s="338"/>
    </row>
    <row r="499" spans="1:21" x14ac:dyDescent="0.35">
      <c r="A499" s="340"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2025.00502.03.01.03.05</v>
      </c>
      <c r="B499" s="372">
        <v>502</v>
      </c>
      <c r="C499" s="338" t="s">
        <v>132</v>
      </c>
      <c r="D499" s="338" t="s">
        <v>244</v>
      </c>
      <c r="E499" s="345" t="s">
        <v>245</v>
      </c>
      <c r="F499" s="338" t="s">
        <v>121</v>
      </c>
      <c r="G499" s="338" t="s">
        <v>162</v>
      </c>
      <c r="H499" s="338" t="s">
        <v>254</v>
      </c>
      <c r="I499" s="473">
        <v>45730</v>
      </c>
      <c r="J499" s="473">
        <v>45730</v>
      </c>
      <c r="K499" s="338" t="s">
        <v>124</v>
      </c>
      <c r="L499" s="473">
        <v>45734</v>
      </c>
      <c r="M499" s="338">
        <v>4867175</v>
      </c>
      <c r="N499" s="338" t="s">
        <v>22</v>
      </c>
      <c r="O499" s="473">
        <v>45750</v>
      </c>
      <c r="P499" s="342">
        <v>2025</v>
      </c>
      <c r="Q499" s="15">
        <v>2156</v>
      </c>
      <c r="R499" s="338">
        <v>4480700</v>
      </c>
      <c r="S499" s="338">
        <v>4867176</v>
      </c>
      <c r="T499" s="338" t="s">
        <v>847</v>
      </c>
      <c r="U499" s="338"/>
    </row>
    <row r="500" spans="1:21" x14ac:dyDescent="0.35">
      <c r="A5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2025.00503.03.01.03.05</v>
      </c>
      <c r="B500" s="372">
        <v>503</v>
      </c>
      <c r="C500" s="338" t="s">
        <v>132</v>
      </c>
      <c r="D500" s="338" t="s">
        <v>236</v>
      </c>
      <c r="E500" s="345" t="s">
        <v>237</v>
      </c>
      <c r="F500" s="338" t="s">
        <v>121</v>
      </c>
      <c r="G500" s="338" t="s">
        <v>162</v>
      </c>
      <c r="H500" s="338" t="s">
        <v>254</v>
      </c>
      <c r="I500" s="473">
        <v>45763</v>
      </c>
      <c r="J500" s="473">
        <v>45763</v>
      </c>
      <c r="K500" s="338" t="s">
        <v>124</v>
      </c>
      <c r="L500" s="473">
        <v>45764</v>
      </c>
      <c r="M500" s="338">
        <v>4979851</v>
      </c>
      <c r="N500" s="338" t="s">
        <v>6</v>
      </c>
      <c r="O500" s="473">
        <v>45796</v>
      </c>
      <c r="P500" s="342">
        <v>2025</v>
      </c>
      <c r="Q500" s="15">
        <v>2157</v>
      </c>
      <c r="R500" s="338">
        <v>4480700</v>
      </c>
      <c r="S500" s="338">
        <v>4979852</v>
      </c>
      <c r="T500" s="338" t="s">
        <v>848</v>
      </c>
      <c r="U500" s="338"/>
    </row>
    <row r="501" spans="1:21" x14ac:dyDescent="0.35">
      <c r="A5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2025.00504.03.01.03.05</v>
      </c>
      <c r="B501" s="372">
        <v>504</v>
      </c>
      <c r="C501" s="338" t="s">
        <v>132</v>
      </c>
      <c r="D501" s="338" t="s">
        <v>236</v>
      </c>
      <c r="E501" s="345" t="s">
        <v>237</v>
      </c>
      <c r="F501" s="338" t="s">
        <v>121</v>
      </c>
      <c r="G501" s="338" t="s">
        <v>162</v>
      </c>
      <c r="H501" s="338" t="s">
        <v>254</v>
      </c>
      <c r="I501" s="473">
        <v>45764</v>
      </c>
      <c r="J501" s="473">
        <v>45764</v>
      </c>
      <c r="K501" s="338" t="s">
        <v>124</v>
      </c>
      <c r="L501" s="473">
        <v>45771</v>
      </c>
      <c r="M501" s="338">
        <v>4979853</v>
      </c>
      <c r="N501" s="338" t="s">
        <v>6</v>
      </c>
      <c r="O501" s="473">
        <v>45796</v>
      </c>
      <c r="P501" s="342">
        <v>2025</v>
      </c>
      <c r="Q501" s="15">
        <v>2158</v>
      </c>
      <c r="R501" s="338">
        <v>4480700</v>
      </c>
      <c r="S501" s="338">
        <v>4979854</v>
      </c>
      <c r="T501" s="338" t="s">
        <v>849</v>
      </c>
      <c r="U501" s="338"/>
    </row>
    <row r="502" spans="1:21" x14ac:dyDescent="0.35">
      <c r="A5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2025.00505.03.01.03.05</v>
      </c>
      <c r="B502" s="372">
        <v>505</v>
      </c>
      <c r="C502" s="338" t="s">
        <v>132</v>
      </c>
      <c r="D502" s="338" t="s">
        <v>236</v>
      </c>
      <c r="E502" s="345" t="s">
        <v>237</v>
      </c>
      <c r="F502" s="338" t="s">
        <v>121</v>
      </c>
      <c r="G502" s="338" t="s">
        <v>162</v>
      </c>
      <c r="H502" s="338" t="s">
        <v>254</v>
      </c>
      <c r="I502" s="473">
        <v>45765</v>
      </c>
      <c r="J502" s="473">
        <v>45765</v>
      </c>
      <c r="K502" s="338" t="s">
        <v>124</v>
      </c>
      <c r="L502" s="473">
        <v>45771</v>
      </c>
      <c r="M502" s="338">
        <v>4979855</v>
      </c>
      <c r="N502" s="338" t="s">
        <v>6</v>
      </c>
      <c r="O502" s="473">
        <v>45796</v>
      </c>
      <c r="P502" s="342">
        <v>2025</v>
      </c>
      <c r="Q502" s="15">
        <v>2159</v>
      </c>
      <c r="R502" s="338">
        <v>4480700</v>
      </c>
      <c r="S502" s="338">
        <v>4979856</v>
      </c>
      <c r="T502" s="338" t="s">
        <v>850</v>
      </c>
      <c r="U502" s="338"/>
    </row>
    <row r="503" spans="1:21" x14ac:dyDescent="0.35">
      <c r="A5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2025.00506.03.01.03.05</v>
      </c>
      <c r="B503" s="372">
        <v>506</v>
      </c>
      <c r="C503" s="338" t="s">
        <v>132</v>
      </c>
      <c r="D503" s="338" t="s">
        <v>236</v>
      </c>
      <c r="E503" s="345" t="s">
        <v>237</v>
      </c>
      <c r="F503" s="338" t="s">
        <v>121</v>
      </c>
      <c r="G503" s="338" t="s">
        <v>162</v>
      </c>
      <c r="H503" s="338" t="s">
        <v>254</v>
      </c>
      <c r="I503" s="473">
        <v>45766</v>
      </c>
      <c r="J503" s="473">
        <v>45766</v>
      </c>
      <c r="K503" s="338" t="s">
        <v>124</v>
      </c>
      <c r="L503" s="473">
        <v>45771</v>
      </c>
      <c r="M503" s="338">
        <v>4979857</v>
      </c>
      <c r="N503" s="338" t="s">
        <v>6</v>
      </c>
      <c r="O503" s="473">
        <v>45796</v>
      </c>
      <c r="P503" s="342">
        <v>2025</v>
      </c>
      <c r="Q503" s="15">
        <v>2160</v>
      </c>
      <c r="R503" s="338">
        <v>4480700</v>
      </c>
      <c r="S503" s="338">
        <v>4979858</v>
      </c>
      <c r="T503" s="338" t="s">
        <v>851</v>
      </c>
      <c r="U503" s="338"/>
    </row>
    <row r="504" spans="1:21" x14ac:dyDescent="0.35">
      <c r="A5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2025.00507.03.01.03.05</v>
      </c>
      <c r="B504" s="372">
        <v>507</v>
      </c>
      <c r="C504" s="338" t="s">
        <v>132</v>
      </c>
      <c r="D504" s="338" t="s">
        <v>236</v>
      </c>
      <c r="E504" s="345" t="s">
        <v>237</v>
      </c>
      <c r="F504" s="338" t="s">
        <v>121</v>
      </c>
      <c r="G504" s="338" t="s">
        <v>162</v>
      </c>
      <c r="H504" s="338" t="s">
        <v>254</v>
      </c>
      <c r="I504" s="473">
        <v>45767</v>
      </c>
      <c r="J504" s="473">
        <v>45767</v>
      </c>
      <c r="K504" s="338" t="s">
        <v>124</v>
      </c>
      <c r="L504" s="473">
        <v>45771</v>
      </c>
      <c r="M504" s="338">
        <v>4979859</v>
      </c>
      <c r="N504" s="338" t="s">
        <v>6</v>
      </c>
      <c r="O504" s="473">
        <v>45796</v>
      </c>
      <c r="P504" s="342">
        <v>2025</v>
      </c>
      <c r="Q504" s="15">
        <v>2161</v>
      </c>
      <c r="R504" s="338">
        <v>4480700</v>
      </c>
      <c r="S504" s="338">
        <v>4979860</v>
      </c>
      <c r="T504" s="338" t="s">
        <v>852</v>
      </c>
      <c r="U504" s="338"/>
    </row>
    <row r="505" spans="1:21" x14ac:dyDescent="0.35">
      <c r="A5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2025.00508.03.01.02.05</v>
      </c>
      <c r="B505" s="372">
        <v>508</v>
      </c>
      <c r="C505" s="338" t="s">
        <v>132</v>
      </c>
      <c r="D505" s="338" t="s">
        <v>244</v>
      </c>
      <c r="E505" s="345" t="s">
        <v>245</v>
      </c>
      <c r="F505" s="338" t="s">
        <v>121</v>
      </c>
      <c r="G505" s="338" t="s">
        <v>169</v>
      </c>
      <c r="H505" s="338" t="s">
        <v>254</v>
      </c>
      <c r="I505" s="473">
        <v>45766</v>
      </c>
      <c r="J505" s="473">
        <v>45766</v>
      </c>
      <c r="K505" s="338" t="s">
        <v>124</v>
      </c>
      <c r="L505" s="473">
        <v>45771</v>
      </c>
      <c r="M505" s="338">
        <v>4982578</v>
      </c>
      <c r="N505" s="338" t="s">
        <v>22</v>
      </c>
      <c r="O505" s="473">
        <v>45797</v>
      </c>
      <c r="P505" s="342">
        <v>2025</v>
      </c>
      <c r="Q505" s="15">
        <v>2162</v>
      </c>
      <c r="R505" s="338">
        <v>4480700</v>
      </c>
      <c r="S505" s="338">
        <v>4982579</v>
      </c>
      <c r="T505" s="338" t="s">
        <v>853</v>
      </c>
      <c r="U505" s="338"/>
    </row>
    <row r="506" spans="1:21" x14ac:dyDescent="0.35">
      <c r="A5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2025.00509.03.01.02.05</v>
      </c>
      <c r="B506" s="372">
        <v>509</v>
      </c>
      <c r="C506" s="338" t="s">
        <v>132</v>
      </c>
      <c r="D506" s="338" t="s">
        <v>244</v>
      </c>
      <c r="E506" s="345" t="s">
        <v>245</v>
      </c>
      <c r="F506" s="338" t="s">
        <v>121</v>
      </c>
      <c r="G506" s="338" t="s">
        <v>169</v>
      </c>
      <c r="H506" s="338" t="s">
        <v>254</v>
      </c>
      <c r="I506" s="473">
        <v>45767</v>
      </c>
      <c r="J506" s="473">
        <v>45767</v>
      </c>
      <c r="K506" s="338" t="s">
        <v>124</v>
      </c>
      <c r="L506" s="473">
        <v>45771</v>
      </c>
      <c r="M506" s="338">
        <v>4982580</v>
      </c>
      <c r="N506" s="338" t="s">
        <v>22</v>
      </c>
      <c r="O506" s="473">
        <v>45797</v>
      </c>
      <c r="P506" s="342">
        <v>2025</v>
      </c>
      <c r="Q506" s="15">
        <v>2163</v>
      </c>
      <c r="R506" s="338">
        <v>4480700</v>
      </c>
      <c r="S506" s="338">
        <v>4982581</v>
      </c>
      <c r="T506" s="338" t="s">
        <v>854</v>
      </c>
      <c r="U506" s="338"/>
    </row>
    <row r="507" spans="1:21" x14ac:dyDescent="0.35">
      <c r="A5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2025.00510.01.01.03.05</v>
      </c>
      <c r="B507" s="372">
        <v>510</v>
      </c>
      <c r="C507" s="338" t="s">
        <v>119</v>
      </c>
      <c r="D507" s="338" t="s">
        <v>309</v>
      </c>
      <c r="E507" s="338" t="s">
        <v>301</v>
      </c>
      <c r="F507" s="338" t="s">
        <v>121</v>
      </c>
      <c r="G507" s="338" t="s">
        <v>162</v>
      </c>
      <c r="H507" s="338" t="s">
        <v>254</v>
      </c>
      <c r="I507" s="473">
        <v>45688</v>
      </c>
      <c r="J507" s="473">
        <v>45688</v>
      </c>
      <c r="K507" s="338" t="s">
        <v>124</v>
      </c>
      <c r="L507" s="473">
        <v>45687</v>
      </c>
      <c r="M507" s="338">
        <v>4747861</v>
      </c>
      <c r="N507" s="338" t="s">
        <v>16</v>
      </c>
      <c r="O507" s="473">
        <v>45707</v>
      </c>
      <c r="P507" s="342">
        <v>2025</v>
      </c>
      <c r="Q507" s="15">
        <v>2164</v>
      </c>
      <c r="R507" s="338">
        <v>4481034</v>
      </c>
      <c r="S507" s="339">
        <v>4760556</v>
      </c>
      <c r="T507" s="338" t="s">
        <v>855</v>
      </c>
      <c r="U507" s="338"/>
    </row>
    <row r="508" spans="1:21" x14ac:dyDescent="0.35">
      <c r="A5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2025.00511.01.01.03.05</v>
      </c>
      <c r="B508" s="372">
        <v>511</v>
      </c>
      <c r="C508" s="338" t="s">
        <v>119</v>
      </c>
      <c r="D508" s="338" t="s">
        <v>236</v>
      </c>
      <c r="E508" s="338" t="s">
        <v>237</v>
      </c>
      <c r="F508" s="338" t="s">
        <v>121</v>
      </c>
      <c r="G508" s="338" t="s">
        <v>162</v>
      </c>
      <c r="H508" s="338" t="s">
        <v>254</v>
      </c>
      <c r="I508" s="473">
        <v>45688</v>
      </c>
      <c r="J508" s="473">
        <v>45688</v>
      </c>
      <c r="K508" s="338" t="s">
        <v>124</v>
      </c>
      <c r="L508" s="473">
        <v>45688</v>
      </c>
      <c r="M508" s="338">
        <v>4747862</v>
      </c>
      <c r="N508" s="338" t="s">
        <v>16</v>
      </c>
      <c r="O508" s="473">
        <v>45707</v>
      </c>
      <c r="P508" s="342">
        <v>2025</v>
      </c>
      <c r="Q508" s="15">
        <v>2165</v>
      </c>
      <c r="R508" s="338">
        <v>4481034</v>
      </c>
      <c r="S508" s="339">
        <v>4760557</v>
      </c>
      <c r="T508" s="338" t="s">
        <v>856</v>
      </c>
      <c r="U508" s="338"/>
    </row>
    <row r="509" spans="1:21" x14ac:dyDescent="0.35">
      <c r="A5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2025.00512.01.01.03.05</v>
      </c>
      <c r="B509" s="372">
        <v>512</v>
      </c>
      <c r="C509" s="338" t="s">
        <v>119</v>
      </c>
      <c r="D509" s="338" t="s">
        <v>315</v>
      </c>
      <c r="E509" s="345" t="s">
        <v>316</v>
      </c>
      <c r="F509" s="338" t="s">
        <v>121</v>
      </c>
      <c r="G509" s="338" t="s">
        <v>162</v>
      </c>
      <c r="H509" s="338" t="s">
        <v>254</v>
      </c>
      <c r="I509" s="473">
        <v>45688</v>
      </c>
      <c r="J509" s="473">
        <v>45688</v>
      </c>
      <c r="K509" s="338" t="s">
        <v>124</v>
      </c>
      <c r="L509" s="473">
        <v>45688</v>
      </c>
      <c r="M509" s="338">
        <v>4747860</v>
      </c>
      <c r="N509" s="338" t="s">
        <v>16</v>
      </c>
      <c r="O509" s="473">
        <v>45707</v>
      </c>
      <c r="P509" s="342">
        <v>2025</v>
      </c>
      <c r="Q509" s="15">
        <v>2166</v>
      </c>
      <c r="R509" s="338">
        <v>4481034</v>
      </c>
      <c r="S509" s="339">
        <v>4760555</v>
      </c>
      <c r="T509" s="338" t="s">
        <v>857</v>
      </c>
      <c r="U509" s="338"/>
    </row>
    <row r="510" spans="1:21" x14ac:dyDescent="0.35">
      <c r="A5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2025.00513.01.01.03.05</v>
      </c>
      <c r="B510" s="372">
        <v>513</v>
      </c>
      <c r="C510" s="338" t="s">
        <v>119</v>
      </c>
      <c r="D510" s="338" t="s">
        <v>236</v>
      </c>
      <c r="E510" s="338" t="s">
        <v>237</v>
      </c>
      <c r="F510" s="338" t="s">
        <v>121</v>
      </c>
      <c r="G510" s="338" t="s">
        <v>162</v>
      </c>
      <c r="H510" s="338" t="s">
        <v>254</v>
      </c>
      <c r="I510" s="473">
        <v>45689</v>
      </c>
      <c r="J510" s="473">
        <v>45689</v>
      </c>
      <c r="K510" s="338" t="s">
        <v>124</v>
      </c>
      <c r="L510" s="473">
        <v>45688</v>
      </c>
      <c r="M510" s="338">
        <v>4747863</v>
      </c>
      <c r="N510" s="338" t="s">
        <v>16</v>
      </c>
      <c r="O510" s="473">
        <v>45707</v>
      </c>
      <c r="P510" s="342">
        <v>2025</v>
      </c>
      <c r="Q510" s="15">
        <v>2167</v>
      </c>
      <c r="R510" s="338">
        <v>4481034</v>
      </c>
      <c r="S510" s="339">
        <v>4760558</v>
      </c>
      <c r="T510" s="338" t="s">
        <v>858</v>
      </c>
      <c r="U510" s="338"/>
    </row>
    <row r="511" spans="1:21" x14ac:dyDescent="0.35">
      <c r="A5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2025.00514.01.01.02.05</v>
      </c>
      <c r="B511" s="372">
        <v>514</v>
      </c>
      <c r="C511" s="338" t="s">
        <v>119</v>
      </c>
      <c r="D511" s="345" t="s">
        <v>333</v>
      </c>
      <c r="E511" s="338" t="s">
        <v>334</v>
      </c>
      <c r="F511" s="338" t="s">
        <v>121</v>
      </c>
      <c r="G511" s="338" t="s">
        <v>169</v>
      </c>
      <c r="H511" s="338" t="s">
        <v>254</v>
      </c>
      <c r="I511" s="473">
        <v>45693</v>
      </c>
      <c r="J511" s="473">
        <v>45693</v>
      </c>
      <c r="K511" s="338" t="s">
        <v>124</v>
      </c>
      <c r="L511" s="473">
        <v>45695</v>
      </c>
      <c r="M511" s="338">
        <v>4747864</v>
      </c>
      <c r="N511" s="338" t="s">
        <v>16</v>
      </c>
      <c r="O511" s="473">
        <v>45707</v>
      </c>
      <c r="P511" s="342">
        <v>2025</v>
      </c>
      <c r="Q511" s="15">
        <v>2168</v>
      </c>
      <c r="R511" s="338">
        <v>4481034</v>
      </c>
      <c r="S511" s="339">
        <v>4760559</v>
      </c>
      <c r="T511" s="338" t="s">
        <v>859</v>
      </c>
      <c r="U511" s="338"/>
    </row>
    <row r="512" spans="1:21" x14ac:dyDescent="0.35">
      <c r="A5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2025.00515.01.01.02.05</v>
      </c>
      <c r="B512" s="372">
        <v>515</v>
      </c>
      <c r="C512" s="338" t="s">
        <v>119</v>
      </c>
      <c r="D512" s="345" t="s">
        <v>333</v>
      </c>
      <c r="E512" s="338" t="s">
        <v>334</v>
      </c>
      <c r="F512" s="338" t="s">
        <v>121</v>
      </c>
      <c r="G512" s="338" t="s">
        <v>169</v>
      </c>
      <c r="H512" s="338" t="s">
        <v>254</v>
      </c>
      <c r="I512" s="473">
        <v>45694</v>
      </c>
      <c r="J512" s="473">
        <v>45694</v>
      </c>
      <c r="K512" s="338" t="s">
        <v>124</v>
      </c>
      <c r="L512" s="473">
        <v>45693</v>
      </c>
      <c r="M512" s="338">
        <v>4747865</v>
      </c>
      <c r="N512" s="338" t="s">
        <v>16</v>
      </c>
      <c r="O512" s="473">
        <v>45707</v>
      </c>
      <c r="P512" s="342">
        <v>2025</v>
      </c>
      <c r="Q512" s="15">
        <v>2169</v>
      </c>
      <c r="R512" s="338">
        <v>4481034</v>
      </c>
      <c r="S512" s="339">
        <v>4760560</v>
      </c>
      <c r="T512" s="338" t="s">
        <v>860</v>
      </c>
      <c r="U512" s="338"/>
    </row>
    <row r="513" spans="1:21" x14ac:dyDescent="0.35">
      <c r="A5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2025.00516.01.01.03.05</v>
      </c>
      <c r="B513" s="372">
        <v>516</v>
      </c>
      <c r="C513" s="338" t="s">
        <v>119</v>
      </c>
      <c r="D513" s="338" t="s">
        <v>236</v>
      </c>
      <c r="E513" s="338" t="s">
        <v>237</v>
      </c>
      <c r="F513" s="338" t="s">
        <v>121</v>
      </c>
      <c r="G513" s="338" t="s">
        <v>162</v>
      </c>
      <c r="H513" s="338" t="s">
        <v>254</v>
      </c>
      <c r="I513" s="473">
        <v>45694</v>
      </c>
      <c r="J513" s="473">
        <v>45694</v>
      </c>
      <c r="K513" s="338" t="s">
        <v>124</v>
      </c>
      <c r="L513" s="473">
        <v>45693</v>
      </c>
      <c r="M513" s="338">
        <v>4747866</v>
      </c>
      <c r="N513" s="338" t="s">
        <v>16</v>
      </c>
      <c r="O513" s="473">
        <v>45707</v>
      </c>
      <c r="P513" s="342">
        <v>2025</v>
      </c>
      <c r="Q513" s="15">
        <v>2170</v>
      </c>
      <c r="R513" s="338">
        <v>4481034</v>
      </c>
      <c r="S513" s="339">
        <v>4760561</v>
      </c>
      <c r="T513" s="338" t="s">
        <v>861</v>
      </c>
      <c r="U513" s="338"/>
    </row>
    <row r="514" spans="1:21" x14ac:dyDescent="0.35">
      <c r="A5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2025.00517.01.01.02.05</v>
      </c>
      <c r="B514" s="372">
        <v>517</v>
      </c>
      <c r="C514" s="338" t="s">
        <v>119</v>
      </c>
      <c r="D514" s="345" t="s">
        <v>333</v>
      </c>
      <c r="E514" s="338" t="s">
        <v>334</v>
      </c>
      <c r="F514" s="338" t="s">
        <v>121</v>
      </c>
      <c r="G514" s="338" t="s">
        <v>169</v>
      </c>
      <c r="H514" s="338" t="s">
        <v>254</v>
      </c>
      <c r="I514" s="473">
        <v>45695</v>
      </c>
      <c r="J514" s="473">
        <v>45695</v>
      </c>
      <c r="K514" s="338" t="s">
        <v>124</v>
      </c>
      <c r="L514" s="473">
        <v>45693</v>
      </c>
      <c r="M514" s="338">
        <v>4747867</v>
      </c>
      <c r="N514" s="338" t="s">
        <v>16</v>
      </c>
      <c r="O514" s="473">
        <v>45707</v>
      </c>
      <c r="P514" s="342">
        <v>2025</v>
      </c>
      <c r="Q514" s="15">
        <v>2171</v>
      </c>
      <c r="R514" s="338">
        <v>4481034</v>
      </c>
      <c r="S514" s="339">
        <v>4760562</v>
      </c>
      <c r="T514" s="338" t="s">
        <v>862</v>
      </c>
      <c r="U514" s="338"/>
    </row>
    <row r="515" spans="1:21" x14ac:dyDescent="0.35">
      <c r="A5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2025.00518.01.01.03.05</v>
      </c>
      <c r="B515" s="372">
        <v>518</v>
      </c>
      <c r="C515" s="338" t="s">
        <v>119</v>
      </c>
      <c r="D515" s="338" t="s">
        <v>236</v>
      </c>
      <c r="E515" s="338" t="s">
        <v>237</v>
      </c>
      <c r="F515" s="338" t="s">
        <v>121</v>
      </c>
      <c r="G515" s="338" t="s">
        <v>162</v>
      </c>
      <c r="H515" s="338" t="s">
        <v>254</v>
      </c>
      <c r="I515" s="473">
        <v>45695</v>
      </c>
      <c r="J515" s="473">
        <v>45695</v>
      </c>
      <c r="K515" s="338" t="s">
        <v>124</v>
      </c>
      <c r="L515" s="473">
        <v>45698</v>
      </c>
      <c r="M515" s="338">
        <v>4747868</v>
      </c>
      <c r="N515" s="338" t="s">
        <v>16</v>
      </c>
      <c r="O515" s="473">
        <v>45707</v>
      </c>
      <c r="P515" s="342">
        <v>2025</v>
      </c>
      <c r="Q515" s="15">
        <v>2172</v>
      </c>
      <c r="R515" s="338">
        <v>4481034</v>
      </c>
      <c r="S515" s="339">
        <v>4760563</v>
      </c>
      <c r="T515" s="338" t="s">
        <v>863</v>
      </c>
      <c r="U515" s="338"/>
    </row>
    <row r="516" spans="1:21" x14ac:dyDescent="0.35">
      <c r="A5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2025.00519.01.01.02.05</v>
      </c>
      <c r="B516" s="372">
        <v>519</v>
      </c>
      <c r="C516" s="338" t="s">
        <v>119</v>
      </c>
      <c r="D516" s="338" t="s">
        <v>236</v>
      </c>
      <c r="E516" s="338" t="s">
        <v>237</v>
      </c>
      <c r="F516" s="338" t="s">
        <v>121</v>
      </c>
      <c r="G516" s="338" t="s">
        <v>169</v>
      </c>
      <c r="H516" s="338" t="s">
        <v>254</v>
      </c>
      <c r="I516" s="473">
        <v>45696</v>
      </c>
      <c r="J516" s="473">
        <v>45696</v>
      </c>
      <c r="K516" s="338" t="s">
        <v>124</v>
      </c>
      <c r="L516" s="473">
        <v>45695</v>
      </c>
      <c r="M516" s="338">
        <v>4747869</v>
      </c>
      <c r="N516" s="338" t="s">
        <v>16</v>
      </c>
      <c r="O516" s="473">
        <v>45707</v>
      </c>
      <c r="P516" s="342">
        <v>2025</v>
      </c>
      <c r="Q516" s="15">
        <v>2173</v>
      </c>
      <c r="R516" s="338">
        <v>4481034</v>
      </c>
      <c r="S516" s="339">
        <v>4760564</v>
      </c>
      <c r="T516" s="338" t="s">
        <v>864</v>
      </c>
      <c r="U516" s="338"/>
    </row>
    <row r="517" spans="1:21" x14ac:dyDescent="0.35">
      <c r="A5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2025.00520.01.01.02.05</v>
      </c>
      <c r="B517" s="372">
        <v>520</v>
      </c>
      <c r="C517" s="338" t="s">
        <v>119</v>
      </c>
      <c r="D517" s="338" t="s">
        <v>236</v>
      </c>
      <c r="E517" s="338" t="s">
        <v>237</v>
      </c>
      <c r="F517" s="338" t="s">
        <v>121</v>
      </c>
      <c r="G517" s="338" t="s">
        <v>169</v>
      </c>
      <c r="H517" s="338" t="s">
        <v>254</v>
      </c>
      <c r="I517" s="473">
        <v>45697</v>
      </c>
      <c r="J517" s="473">
        <v>45697</v>
      </c>
      <c r="K517" s="338" t="s">
        <v>124</v>
      </c>
      <c r="L517" s="473">
        <v>45695</v>
      </c>
      <c r="M517" s="338">
        <v>4747870</v>
      </c>
      <c r="N517" s="338" t="s">
        <v>16</v>
      </c>
      <c r="O517" s="473">
        <v>45707</v>
      </c>
      <c r="P517" s="342">
        <v>2025</v>
      </c>
      <c r="Q517" s="15">
        <v>2174</v>
      </c>
      <c r="R517" s="338">
        <v>4481034</v>
      </c>
      <c r="S517" s="339">
        <v>4760565</v>
      </c>
      <c r="T517" s="338" t="s">
        <v>865</v>
      </c>
      <c r="U517" s="338"/>
    </row>
    <row r="518" spans="1:21" x14ac:dyDescent="0.35">
      <c r="A5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2025.00521.01.01.02.05</v>
      </c>
      <c r="B518" s="372">
        <v>521</v>
      </c>
      <c r="C518" s="338" t="s">
        <v>119</v>
      </c>
      <c r="D518" s="338" t="s">
        <v>236</v>
      </c>
      <c r="E518" s="338" t="s">
        <v>237</v>
      </c>
      <c r="F518" s="338" t="s">
        <v>121</v>
      </c>
      <c r="G518" s="338" t="s">
        <v>169</v>
      </c>
      <c r="H518" s="338" t="s">
        <v>254</v>
      </c>
      <c r="I518" s="473">
        <v>45698</v>
      </c>
      <c r="J518" s="473">
        <v>45698</v>
      </c>
      <c r="K518" s="338" t="s">
        <v>124</v>
      </c>
      <c r="L518" s="473">
        <v>45695</v>
      </c>
      <c r="M518" s="338">
        <v>4747871</v>
      </c>
      <c r="N518" s="338" t="s">
        <v>16</v>
      </c>
      <c r="O518" s="473">
        <v>45707</v>
      </c>
      <c r="P518" s="342">
        <v>2025</v>
      </c>
      <c r="Q518" s="15">
        <v>2175</v>
      </c>
      <c r="R518" s="338">
        <v>4481034</v>
      </c>
      <c r="S518" s="339">
        <v>4760566</v>
      </c>
      <c r="T518" s="338" t="s">
        <v>866</v>
      </c>
      <c r="U518" s="338"/>
    </row>
    <row r="519" spans="1:21" x14ac:dyDescent="0.35">
      <c r="A5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2025.00522.01.01.02.05</v>
      </c>
      <c r="B519" s="372">
        <v>522</v>
      </c>
      <c r="C519" s="338" t="s">
        <v>119</v>
      </c>
      <c r="D519" s="338" t="s">
        <v>236</v>
      </c>
      <c r="E519" s="338" t="s">
        <v>237</v>
      </c>
      <c r="F519" s="338" t="s">
        <v>121</v>
      </c>
      <c r="G519" s="338" t="s">
        <v>169</v>
      </c>
      <c r="H519" s="338" t="s">
        <v>254</v>
      </c>
      <c r="I519" s="473">
        <v>45699</v>
      </c>
      <c r="J519" s="473">
        <v>45699</v>
      </c>
      <c r="K519" s="338" t="s">
        <v>124</v>
      </c>
      <c r="L519" s="473">
        <v>45695</v>
      </c>
      <c r="M519" s="338">
        <v>4747872</v>
      </c>
      <c r="N519" s="338" t="s">
        <v>16</v>
      </c>
      <c r="O519" s="473">
        <v>45707</v>
      </c>
      <c r="P519" s="342">
        <v>2025</v>
      </c>
      <c r="Q519" s="15">
        <v>2176</v>
      </c>
      <c r="R519" s="338">
        <v>4481034</v>
      </c>
      <c r="S519" s="339">
        <v>4760567</v>
      </c>
      <c r="T519" s="338" t="s">
        <v>867</v>
      </c>
      <c r="U519" s="338"/>
    </row>
    <row r="520" spans="1:21" x14ac:dyDescent="0.35">
      <c r="A5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2025.00523.01.01.02.05</v>
      </c>
      <c r="B520" s="372">
        <v>523</v>
      </c>
      <c r="C520" s="338" t="s">
        <v>119</v>
      </c>
      <c r="D520" s="338" t="s">
        <v>236</v>
      </c>
      <c r="E520" s="338" t="s">
        <v>237</v>
      </c>
      <c r="F520" s="338" t="s">
        <v>121</v>
      </c>
      <c r="G520" s="338" t="s">
        <v>169</v>
      </c>
      <c r="H520" s="338" t="s">
        <v>254</v>
      </c>
      <c r="I520" s="473">
        <v>45700</v>
      </c>
      <c r="J520" s="473">
        <v>45700</v>
      </c>
      <c r="K520" s="338" t="s">
        <v>124</v>
      </c>
      <c r="L520" s="473">
        <v>45695</v>
      </c>
      <c r="M520" s="338">
        <v>4747873</v>
      </c>
      <c r="N520" s="338" t="s">
        <v>16</v>
      </c>
      <c r="O520" s="473">
        <v>45707</v>
      </c>
      <c r="P520" s="342">
        <v>2025</v>
      </c>
      <c r="Q520" s="15">
        <v>2177</v>
      </c>
      <c r="R520" s="338">
        <v>4481034</v>
      </c>
      <c r="S520" s="339">
        <v>4760568</v>
      </c>
      <c r="T520" s="338" t="s">
        <v>868</v>
      </c>
      <c r="U520" s="338"/>
    </row>
    <row r="521" spans="1:21" x14ac:dyDescent="0.35">
      <c r="A5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2025.00524.01.02.03.98</v>
      </c>
      <c r="B521" s="372">
        <v>524</v>
      </c>
      <c r="C521" s="338" t="s">
        <v>119</v>
      </c>
      <c r="D521" s="338" t="s">
        <v>309</v>
      </c>
      <c r="E521" s="338" t="s">
        <v>301</v>
      </c>
      <c r="F521" s="338" t="s">
        <v>207</v>
      </c>
      <c r="G521" s="338" t="s">
        <v>162</v>
      </c>
      <c r="H521" s="338" t="s">
        <v>259</v>
      </c>
      <c r="I521" s="473">
        <v>45696</v>
      </c>
      <c r="J521" s="473">
        <v>45716</v>
      </c>
      <c r="K521" s="338" t="s">
        <v>124</v>
      </c>
      <c r="L521" s="474">
        <v>45698</v>
      </c>
      <c r="M521" s="338">
        <v>4747874</v>
      </c>
      <c r="N521" s="338" t="s">
        <v>16</v>
      </c>
      <c r="O521" s="473">
        <v>45707</v>
      </c>
      <c r="P521" s="342">
        <v>2025</v>
      </c>
      <c r="Q521" s="15">
        <v>2178</v>
      </c>
      <c r="R521" s="338">
        <v>4481034</v>
      </c>
      <c r="S521" s="339">
        <v>4760569</v>
      </c>
      <c r="T521" s="338" t="s">
        <v>869</v>
      </c>
      <c r="U521" s="338"/>
    </row>
    <row r="522" spans="1:21" x14ac:dyDescent="0.35">
      <c r="A5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2025.00525.01.01.02.05</v>
      </c>
      <c r="B522" s="372">
        <v>525</v>
      </c>
      <c r="C522" s="338" t="s">
        <v>119</v>
      </c>
      <c r="D522" s="338" t="s">
        <v>236</v>
      </c>
      <c r="E522" s="345" t="s">
        <v>237</v>
      </c>
      <c r="F522" s="338" t="s">
        <v>121</v>
      </c>
      <c r="G522" s="338" t="s">
        <v>169</v>
      </c>
      <c r="H522" s="338" t="s">
        <v>254</v>
      </c>
      <c r="I522" s="473">
        <v>45675</v>
      </c>
      <c r="J522" s="473">
        <v>45675</v>
      </c>
      <c r="K522" s="338" t="s">
        <v>124</v>
      </c>
      <c r="L522" s="473">
        <v>45674</v>
      </c>
      <c r="M522" s="338">
        <v>4691090</v>
      </c>
      <c r="N522" s="338" t="s">
        <v>16</v>
      </c>
      <c r="O522" s="473">
        <v>45688</v>
      </c>
      <c r="P522" s="342">
        <v>2025</v>
      </c>
      <c r="Q522" s="15">
        <v>2179</v>
      </c>
      <c r="R522" s="338">
        <v>4481034</v>
      </c>
      <c r="S522" s="338">
        <v>4723906</v>
      </c>
      <c r="T522" s="338" t="s">
        <v>870</v>
      </c>
      <c r="U522" s="338"/>
    </row>
    <row r="523" spans="1:21" x14ac:dyDescent="0.35">
      <c r="A5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2025.00526.01.01.02.05</v>
      </c>
      <c r="B523" s="372">
        <v>526</v>
      </c>
      <c r="C523" s="338" t="s">
        <v>119</v>
      </c>
      <c r="D523" s="338" t="s">
        <v>236</v>
      </c>
      <c r="E523" s="345" t="s">
        <v>237</v>
      </c>
      <c r="F523" s="338" t="s">
        <v>121</v>
      </c>
      <c r="G523" s="338" t="s">
        <v>169</v>
      </c>
      <c r="H523" s="338" t="s">
        <v>254</v>
      </c>
      <c r="I523" s="473">
        <v>45676</v>
      </c>
      <c r="J523" s="473">
        <v>45676</v>
      </c>
      <c r="K523" s="338" t="s">
        <v>124</v>
      </c>
      <c r="L523" s="473">
        <v>45674</v>
      </c>
      <c r="M523" s="338">
        <v>4691083</v>
      </c>
      <c r="N523" s="338" t="s">
        <v>16</v>
      </c>
      <c r="O523" s="473">
        <v>45688</v>
      </c>
      <c r="P523" s="342">
        <v>2025</v>
      </c>
      <c r="Q523" s="15">
        <v>2180</v>
      </c>
      <c r="R523" s="338">
        <v>4481034</v>
      </c>
      <c r="S523" s="338">
        <v>4723907</v>
      </c>
      <c r="T523" s="338" t="s">
        <v>871</v>
      </c>
      <c r="U523" s="338"/>
    </row>
    <row r="524" spans="1:21" x14ac:dyDescent="0.35">
      <c r="A5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2025.00527.01.01.03.05</v>
      </c>
      <c r="B524" s="372">
        <v>527</v>
      </c>
      <c r="C524" s="338" t="s">
        <v>119</v>
      </c>
      <c r="D524" s="338" t="s">
        <v>236</v>
      </c>
      <c r="E524" s="345" t="s">
        <v>237</v>
      </c>
      <c r="F524" s="338" t="s">
        <v>121</v>
      </c>
      <c r="G524" s="338" t="s">
        <v>162</v>
      </c>
      <c r="H524" s="338" t="s">
        <v>254</v>
      </c>
      <c r="I524" s="473">
        <v>45675</v>
      </c>
      <c r="J524" s="473">
        <v>45675</v>
      </c>
      <c r="K524" s="338" t="s">
        <v>124</v>
      </c>
      <c r="L524" s="473">
        <v>45674</v>
      </c>
      <c r="M524" s="338">
        <v>4691085</v>
      </c>
      <c r="N524" s="338" t="s">
        <v>16</v>
      </c>
      <c r="O524" s="473">
        <v>45688</v>
      </c>
      <c r="P524" s="342">
        <v>2025</v>
      </c>
      <c r="Q524" s="15">
        <v>2181</v>
      </c>
      <c r="R524" s="338">
        <v>4481034</v>
      </c>
      <c r="S524" s="338">
        <v>4723909</v>
      </c>
      <c r="T524" s="338" t="s">
        <v>872</v>
      </c>
      <c r="U524" s="338"/>
    </row>
    <row r="525" spans="1:21" x14ac:dyDescent="0.35">
      <c r="A5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2025.00528.01.01.03.05</v>
      </c>
      <c r="B525" s="372">
        <v>528</v>
      </c>
      <c r="C525" s="338" t="s">
        <v>119</v>
      </c>
      <c r="D525" s="338" t="s">
        <v>315</v>
      </c>
      <c r="E525" s="345" t="s">
        <v>316</v>
      </c>
      <c r="F525" s="338" t="s">
        <v>121</v>
      </c>
      <c r="G525" s="338" t="s">
        <v>162</v>
      </c>
      <c r="H525" s="338" t="s">
        <v>254</v>
      </c>
      <c r="I525" s="473">
        <v>45678</v>
      </c>
      <c r="J525" s="473">
        <v>45678</v>
      </c>
      <c r="K525" s="338" t="s">
        <v>124</v>
      </c>
      <c r="L525" s="473">
        <v>45677</v>
      </c>
      <c r="M525" s="338">
        <v>4691086</v>
      </c>
      <c r="N525" s="338" t="s">
        <v>16</v>
      </c>
      <c r="O525" s="473">
        <v>45688</v>
      </c>
      <c r="P525" s="342">
        <v>2025</v>
      </c>
      <c r="Q525" s="15">
        <v>2182</v>
      </c>
      <c r="R525" s="338">
        <v>4481034</v>
      </c>
      <c r="S525" s="338">
        <v>4723910</v>
      </c>
      <c r="T525" s="338" t="s">
        <v>873</v>
      </c>
      <c r="U525" s="338"/>
    </row>
    <row r="526" spans="1:21" x14ac:dyDescent="0.35">
      <c r="A5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2025.00529.01.01.03.05</v>
      </c>
      <c r="B526" s="372">
        <v>529</v>
      </c>
      <c r="C526" s="338" t="s">
        <v>119</v>
      </c>
      <c r="D526" s="338" t="s">
        <v>236</v>
      </c>
      <c r="E526" s="345" t="s">
        <v>237</v>
      </c>
      <c r="F526" s="338" t="s">
        <v>121</v>
      </c>
      <c r="G526" s="338" t="s">
        <v>162</v>
      </c>
      <c r="H526" s="338" t="s">
        <v>254</v>
      </c>
      <c r="I526" s="473">
        <v>45676</v>
      </c>
      <c r="J526" s="473">
        <v>45676</v>
      </c>
      <c r="K526" s="338" t="s">
        <v>124</v>
      </c>
      <c r="L526" s="473">
        <v>45674</v>
      </c>
      <c r="M526" s="338">
        <v>4691087</v>
      </c>
      <c r="N526" s="338" t="s">
        <v>16</v>
      </c>
      <c r="O526" s="473">
        <v>45688</v>
      </c>
      <c r="P526" s="342">
        <v>2025</v>
      </c>
      <c r="Q526" s="15">
        <v>2183</v>
      </c>
      <c r="R526" s="338">
        <v>4481034</v>
      </c>
      <c r="S526" s="338">
        <v>4723911</v>
      </c>
      <c r="T526" s="338" t="s">
        <v>874</v>
      </c>
      <c r="U526" s="338"/>
    </row>
    <row r="527" spans="1:21" x14ac:dyDescent="0.35">
      <c r="A5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2025.00530.01.01.03.05</v>
      </c>
      <c r="B527" s="372">
        <v>530</v>
      </c>
      <c r="C527" s="338" t="s">
        <v>119</v>
      </c>
      <c r="D527" s="338" t="s">
        <v>315</v>
      </c>
      <c r="E527" s="345" t="s">
        <v>316</v>
      </c>
      <c r="F527" s="338" t="s">
        <v>121</v>
      </c>
      <c r="G527" s="338" t="s">
        <v>162</v>
      </c>
      <c r="H527" s="338" t="s">
        <v>254</v>
      </c>
      <c r="I527" s="473">
        <v>45677</v>
      </c>
      <c r="J527" s="473">
        <v>45677</v>
      </c>
      <c r="K527" s="338" t="s">
        <v>124</v>
      </c>
      <c r="L527" s="473">
        <v>45677</v>
      </c>
      <c r="M527" s="338">
        <v>4691084</v>
      </c>
      <c r="N527" s="338" t="s">
        <v>16</v>
      </c>
      <c r="O527" s="473">
        <v>45688</v>
      </c>
      <c r="P527" s="342">
        <v>2025</v>
      </c>
      <c r="Q527" s="15">
        <v>2184</v>
      </c>
      <c r="R527" s="338">
        <v>4481034</v>
      </c>
      <c r="S527" s="338">
        <v>4723908</v>
      </c>
      <c r="T527" s="338" t="s">
        <v>875</v>
      </c>
      <c r="U527" s="338"/>
    </row>
    <row r="528" spans="1:21" x14ac:dyDescent="0.35">
      <c r="A5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2025.00531.01.01.03.05</v>
      </c>
      <c r="B528" s="372">
        <v>531</v>
      </c>
      <c r="C528" s="338" t="s">
        <v>119</v>
      </c>
      <c r="D528" s="338" t="s">
        <v>236</v>
      </c>
      <c r="E528" s="345" t="s">
        <v>237</v>
      </c>
      <c r="F528" s="338" t="s">
        <v>121</v>
      </c>
      <c r="G528" s="338" t="s">
        <v>162</v>
      </c>
      <c r="H528" s="338" t="s">
        <v>254</v>
      </c>
      <c r="I528" s="473">
        <v>45677</v>
      </c>
      <c r="J528" s="473">
        <v>45677</v>
      </c>
      <c r="K528" s="338" t="s">
        <v>124</v>
      </c>
      <c r="L528" s="473">
        <v>45677</v>
      </c>
      <c r="M528" s="338">
        <v>4691088</v>
      </c>
      <c r="N528" s="338" t="s">
        <v>16</v>
      </c>
      <c r="O528" s="473">
        <v>45688</v>
      </c>
      <c r="P528" s="342">
        <v>2025</v>
      </c>
      <c r="Q528" s="15">
        <v>2185</v>
      </c>
      <c r="R528" s="338">
        <v>4481034</v>
      </c>
      <c r="S528" s="338">
        <v>4723912</v>
      </c>
      <c r="T528" s="338" t="s">
        <v>876</v>
      </c>
      <c r="U528" s="338"/>
    </row>
    <row r="529" spans="1:21" x14ac:dyDescent="0.35">
      <c r="A5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2025.00532.01.01.03.05</v>
      </c>
      <c r="B529" s="372">
        <v>532</v>
      </c>
      <c r="C529" s="338" t="s">
        <v>119</v>
      </c>
      <c r="D529" s="338" t="s">
        <v>236</v>
      </c>
      <c r="E529" s="345" t="s">
        <v>237</v>
      </c>
      <c r="F529" s="338" t="s">
        <v>121</v>
      </c>
      <c r="G529" s="338" t="s">
        <v>162</v>
      </c>
      <c r="H529" s="338" t="s">
        <v>254</v>
      </c>
      <c r="I529" s="473">
        <v>45678</v>
      </c>
      <c r="J529" s="473">
        <v>45678</v>
      </c>
      <c r="K529" s="338" t="s">
        <v>124</v>
      </c>
      <c r="L529" s="473">
        <v>45677</v>
      </c>
      <c r="M529" s="338">
        <v>4691073</v>
      </c>
      <c r="N529" s="338" t="s">
        <v>16</v>
      </c>
      <c r="O529" s="473">
        <v>45688</v>
      </c>
      <c r="P529" s="342">
        <v>2025</v>
      </c>
      <c r="Q529" s="15">
        <v>2186</v>
      </c>
      <c r="R529" s="338">
        <v>4481034</v>
      </c>
      <c r="S529" s="338">
        <v>4723914</v>
      </c>
      <c r="T529" s="338" t="s">
        <v>877</v>
      </c>
      <c r="U529" s="338"/>
    </row>
    <row r="530" spans="1:21" x14ac:dyDescent="0.35">
      <c r="A5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2025.00533.01.01.02.05</v>
      </c>
      <c r="B530" s="372">
        <v>533</v>
      </c>
      <c r="C530" s="338" t="s">
        <v>119</v>
      </c>
      <c r="D530" s="338" t="s">
        <v>236</v>
      </c>
      <c r="E530" s="345" t="s">
        <v>237</v>
      </c>
      <c r="F530" s="338" t="s">
        <v>121</v>
      </c>
      <c r="G530" s="338" t="s">
        <v>169</v>
      </c>
      <c r="H530" s="338" t="s">
        <v>254</v>
      </c>
      <c r="I530" s="473">
        <v>45678</v>
      </c>
      <c r="J530" s="473">
        <v>45678</v>
      </c>
      <c r="K530" s="338" t="s">
        <v>124</v>
      </c>
      <c r="L530" s="473">
        <v>45677</v>
      </c>
      <c r="M530" s="338">
        <v>4691089</v>
      </c>
      <c r="N530" s="338" t="s">
        <v>16</v>
      </c>
      <c r="O530" s="473">
        <v>45688</v>
      </c>
      <c r="P530" s="342">
        <v>2025</v>
      </c>
      <c r="Q530" s="15">
        <v>2187</v>
      </c>
      <c r="R530" s="338">
        <v>4481034</v>
      </c>
      <c r="S530" s="338">
        <v>4723913</v>
      </c>
      <c r="T530" s="338" t="s">
        <v>878</v>
      </c>
      <c r="U530" s="338"/>
    </row>
    <row r="531" spans="1:21" x14ac:dyDescent="0.35">
      <c r="A5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2025.00534.01.01.02.05</v>
      </c>
      <c r="B531" s="372">
        <v>534</v>
      </c>
      <c r="C531" s="338" t="s">
        <v>119</v>
      </c>
      <c r="D531" s="338" t="s">
        <v>236</v>
      </c>
      <c r="E531" s="345" t="s">
        <v>237</v>
      </c>
      <c r="F531" s="338" t="s">
        <v>121</v>
      </c>
      <c r="G531" s="338" t="s">
        <v>169</v>
      </c>
      <c r="H531" s="338" t="s">
        <v>254</v>
      </c>
      <c r="I531" s="473">
        <v>45679</v>
      </c>
      <c r="J531" s="473">
        <v>45679</v>
      </c>
      <c r="K531" s="338" t="s">
        <v>124</v>
      </c>
      <c r="L531" s="473">
        <v>45681</v>
      </c>
      <c r="M531" s="338">
        <v>4691074</v>
      </c>
      <c r="N531" s="338" t="s">
        <v>16</v>
      </c>
      <c r="O531" s="473">
        <v>45688</v>
      </c>
      <c r="P531" s="342">
        <v>2025</v>
      </c>
      <c r="Q531" s="15">
        <v>2188</v>
      </c>
      <c r="R531" s="338">
        <v>4481034</v>
      </c>
      <c r="S531" s="338">
        <v>4723915</v>
      </c>
      <c r="T531" s="338" t="s">
        <v>879</v>
      </c>
      <c r="U531" s="338"/>
    </row>
    <row r="532" spans="1:21" x14ac:dyDescent="0.35">
      <c r="A5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2025.00535.01.01.03.05</v>
      </c>
      <c r="B532" s="372">
        <v>535</v>
      </c>
      <c r="C532" s="338" t="s">
        <v>119</v>
      </c>
      <c r="D532" s="338" t="s">
        <v>236</v>
      </c>
      <c r="E532" s="345" t="s">
        <v>237</v>
      </c>
      <c r="F532" s="338" t="s">
        <v>121</v>
      </c>
      <c r="G532" s="338" t="s">
        <v>162</v>
      </c>
      <c r="H532" s="338" t="s">
        <v>254</v>
      </c>
      <c r="I532" s="473">
        <v>45679</v>
      </c>
      <c r="J532" s="473">
        <v>45679</v>
      </c>
      <c r="K532" s="338" t="s">
        <v>124</v>
      </c>
      <c r="L532" s="473">
        <v>45682</v>
      </c>
      <c r="M532" s="338">
        <v>4691075</v>
      </c>
      <c r="N532" s="338" t="s">
        <v>16</v>
      </c>
      <c r="O532" s="473">
        <v>45688</v>
      </c>
      <c r="P532" s="342">
        <v>2025</v>
      </c>
      <c r="Q532" s="15">
        <v>2189</v>
      </c>
      <c r="R532" s="338">
        <v>4481034</v>
      </c>
      <c r="S532" s="338">
        <v>4723916</v>
      </c>
      <c r="T532" s="338" t="s">
        <v>880</v>
      </c>
      <c r="U532" s="338"/>
    </row>
    <row r="533" spans="1:21" x14ac:dyDescent="0.35">
      <c r="A5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2025.00536.01.01.03.05</v>
      </c>
      <c r="B533" s="372">
        <v>536</v>
      </c>
      <c r="C533" s="338" t="s">
        <v>119</v>
      </c>
      <c r="D533" s="338" t="s">
        <v>236</v>
      </c>
      <c r="E533" s="345" t="s">
        <v>237</v>
      </c>
      <c r="F533" s="338" t="s">
        <v>121</v>
      </c>
      <c r="G533" s="338" t="s">
        <v>162</v>
      </c>
      <c r="H533" s="338" t="s">
        <v>254</v>
      </c>
      <c r="I533" s="473">
        <v>45680</v>
      </c>
      <c r="J533" s="473">
        <v>45680</v>
      </c>
      <c r="K533" s="338" t="s">
        <v>124</v>
      </c>
      <c r="L533" s="473">
        <v>45679</v>
      </c>
      <c r="M533" s="338">
        <v>4691076</v>
      </c>
      <c r="N533" s="338" t="s">
        <v>16</v>
      </c>
      <c r="O533" s="473">
        <v>45688</v>
      </c>
      <c r="P533" s="342">
        <v>2025</v>
      </c>
      <c r="Q533" s="15">
        <v>2190</v>
      </c>
      <c r="R533" s="338">
        <v>4481034</v>
      </c>
      <c r="S533" s="338">
        <v>4723917</v>
      </c>
      <c r="T533" s="338" t="s">
        <v>881</v>
      </c>
      <c r="U533" s="338"/>
    </row>
    <row r="534" spans="1:21" x14ac:dyDescent="0.35">
      <c r="A5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2025.00537.01.01.02.04</v>
      </c>
      <c r="B534" s="372">
        <v>537</v>
      </c>
      <c r="C534" s="338" t="s">
        <v>119</v>
      </c>
      <c r="D534" s="338" t="s">
        <v>318</v>
      </c>
      <c r="E534" s="345" t="s">
        <v>194</v>
      </c>
      <c r="F534" s="338" t="s">
        <v>121</v>
      </c>
      <c r="G534" s="338" t="s">
        <v>169</v>
      </c>
      <c r="H534" s="338" t="s">
        <v>149</v>
      </c>
      <c r="I534" s="473">
        <v>45689</v>
      </c>
      <c r="J534" s="473">
        <v>45716</v>
      </c>
      <c r="K534" s="338" t="s">
        <v>124</v>
      </c>
      <c r="L534" s="473">
        <v>45681</v>
      </c>
      <c r="M534" s="338">
        <v>4691062</v>
      </c>
      <c r="N534" s="338" t="s">
        <v>16</v>
      </c>
      <c r="O534" s="473">
        <v>45688</v>
      </c>
      <c r="P534" s="342">
        <v>2025</v>
      </c>
      <c r="Q534" s="15">
        <v>2191</v>
      </c>
      <c r="R534" s="338">
        <v>4481034</v>
      </c>
      <c r="S534" s="338">
        <v>4723934</v>
      </c>
      <c r="T534" s="338" t="s">
        <v>882</v>
      </c>
      <c r="U534" s="338"/>
    </row>
    <row r="535" spans="1:21" x14ac:dyDescent="0.35">
      <c r="A5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2025.00538.01.01.03.04</v>
      </c>
      <c r="B535" s="372">
        <v>538</v>
      </c>
      <c r="C535" s="338" t="s">
        <v>119</v>
      </c>
      <c r="D535" s="338" t="s">
        <v>318</v>
      </c>
      <c r="E535" s="345" t="s">
        <v>194</v>
      </c>
      <c r="F535" s="338" t="s">
        <v>121</v>
      </c>
      <c r="G535" s="338" t="s">
        <v>162</v>
      </c>
      <c r="H535" s="338" t="s">
        <v>149</v>
      </c>
      <c r="I535" s="473">
        <v>45689</v>
      </c>
      <c r="J535" s="473">
        <v>45716</v>
      </c>
      <c r="K535" s="338" t="s">
        <v>124</v>
      </c>
      <c r="L535" s="473">
        <v>45681</v>
      </c>
      <c r="M535" s="338">
        <v>4691061</v>
      </c>
      <c r="N535" s="338" t="s">
        <v>16</v>
      </c>
      <c r="O535" s="473">
        <v>45688</v>
      </c>
      <c r="P535" s="342">
        <v>2025</v>
      </c>
      <c r="Q535" s="15">
        <v>2192</v>
      </c>
      <c r="R535" s="338">
        <v>4481034</v>
      </c>
      <c r="S535" s="338">
        <v>4723935</v>
      </c>
      <c r="T535" s="338" t="s">
        <v>883</v>
      </c>
      <c r="U535" s="338"/>
    </row>
    <row r="536" spans="1:21" x14ac:dyDescent="0.35">
      <c r="A5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2025.00539.01.01.02.05</v>
      </c>
      <c r="B536" s="372">
        <v>539</v>
      </c>
      <c r="C536" s="338" t="s">
        <v>119</v>
      </c>
      <c r="D536" s="345" t="s">
        <v>333</v>
      </c>
      <c r="E536" s="345" t="s">
        <v>334</v>
      </c>
      <c r="F536" s="338" t="s">
        <v>121</v>
      </c>
      <c r="G536" s="338" t="s">
        <v>169</v>
      </c>
      <c r="H536" s="338" t="s">
        <v>254</v>
      </c>
      <c r="I536" s="473">
        <v>45684</v>
      </c>
      <c r="J536" s="473">
        <v>45684</v>
      </c>
      <c r="K536" s="338" t="s">
        <v>124</v>
      </c>
      <c r="L536" s="473">
        <v>45681</v>
      </c>
      <c r="M536" s="338">
        <v>4691077</v>
      </c>
      <c r="N536" s="338" t="s">
        <v>16</v>
      </c>
      <c r="O536" s="473">
        <v>45688</v>
      </c>
      <c r="P536" s="342">
        <v>2025</v>
      </c>
      <c r="Q536" s="15">
        <v>2193</v>
      </c>
      <c r="R536" s="338">
        <v>4481034</v>
      </c>
      <c r="S536" s="338">
        <v>4723918</v>
      </c>
      <c r="T536" s="338" t="s">
        <v>884</v>
      </c>
      <c r="U536" s="338"/>
    </row>
    <row r="537" spans="1:21" x14ac:dyDescent="0.35">
      <c r="A5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2025.00540.01.01.02.05</v>
      </c>
      <c r="B537" s="372">
        <v>540</v>
      </c>
      <c r="C537" s="338" t="s">
        <v>119</v>
      </c>
      <c r="D537" s="345" t="s">
        <v>333</v>
      </c>
      <c r="E537" s="345" t="s">
        <v>334</v>
      </c>
      <c r="F537" s="338" t="s">
        <v>121</v>
      </c>
      <c r="G537" s="338" t="s">
        <v>169</v>
      </c>
      <c r="H537" s="338" t="s">
        <v>254</v>
      </c>
      <c r="I537" s="473">
        <v>45685</v>
      </c>
      <c r="J537" s="473">
        <v>45685</v>
      </c>
      <c r="K537" s="338" t="s">
        <v>124</v>
      </c>
      <c r="L537" s="473">
        <v>45681</v>
      </c>
      <c r="M537" s="338">
        <v>4691078</v>
      </c>
      <c r="N537" s="338" t="s">
        <v>16</v>
      </c>
      <c r="O537" s="473">
        <v>45688</v>
      </c>
      <c r="P537" s="342">
        <v>2025</v>
      </c>
      <c r="Q537" s="15">
        <v>2194</v>
      </c>
      <c r="R537" s="338">
        <v>4481034</v>
      </c>
      <c r="S537" s="338">
        <v>4723919</v>
      </c>
      <c r="T537" s="338" t="s">
        <v>885</v>
      </c>
      <c r="U537" s="338"/>
    </row>
    <row r="538" spans="1:21" x14ac:dyDescent="0.35">
      <c r="A5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2025.00541.01.01.03.04</v>
      </c>
      <c r="B538" s="372">
        <v>541</v>
      </c>
      <c r="C538" s="338" t="s">
        <v>119</v>
      </c>
      <c r="D538" s="338" t="s">
        <v>236</v>
      </c>
      <c r="E538" s="345" t="s">
        <v>237</v>
      </c>
      <c r="F538" s="338" t="s">
        <v>121</v>
      </c>
      <c r="G538" s="338" t="s">
        <v>162</v>
      </c>
      <c r="H538" s="338" t="s">
        <v>149</v>
      </c>
      <c r="I538" s="473">
        <v>45689</v>
      </c>
      <c r="J538" s="473">
        <v>45716</v>
      </c>
      <c r="K538" s="338" t="s">
        <v>124</v>
      </c>
      <c r="L538" s="473">
        <v>45681</v>
      </c>
      <c r="M538" s="338">
        <v>4691060</v>
      </c>
      <c r="N538" s="338" t="s">
        <v>16</v>
      </c>
      <c r="O538" s="473">
        <v>45688</v>
      </c>
      <c r="P538" s="342">
        <v>2025</v>
      </c>
      <c r="Q538" s="15">
        <v>2195</v>
      </c>
      <c r="R538" s="338">
        <v>4481034</v>
      </c>
      <c r="S538" s="338">
        <v>4723936</v>
      </c>
      <c r="T538" s="338" t="s">
        <v>886</v>
      </c>
      <c r="U538" s="338"/>
    </row>
    <row r="539" spans="1:21" x14ac:dyDescent="0.35">
      <c r="A5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2025.00542.01.01.02.04</v>
      </c>
      <c r="B539" s="372">
        <v>542</v>
      </c>
      <c r="C539" s="338" t="s">
        <v>119</v>
      </c>
      <c r="D539" s="338" t="s">
        <v>236</v>
      </c>
      <c r="E539" s="345" t="s">
        <v>237</v>
      </c>
      <c r="F539" s="338" t="s">
        <v>121</v>
      </c>
      <c r="G539" s="338" t="s">
        <v>169</v>
      </c>
      <c r="H539" s="338" t="s">
        <v>149</v>
      </c>
      <c r="I539" s="473">
        <v>45689</v>
      </c>
      <c r="J539" s="473">
        <v>45716</v>
      </c>
      <c r="K539" s="338" t="s">
        <v>124</v>
      </c>
      <c r="L539" s="473">
        <v>45681</v>
      </c>
      <c r="M539" s="338">
        <v>4691063</v>
      </c>
      <c r="N539" s="338" t="s">
        <v>16</v>
      </c>
      <c r="O539" s="473">
        <v>45688</v>
      </c>
      <c r="P539" s="342">
        <v>2025</v>
      </c>
      <c r="Q539" s="15">
        <v>2196</v>
      </c>
      <c r="R539" s="338">
        <v>4481034</v>
      </c>
      <c r="S539" s="338">
        <v>4723933</v>
      </c>
      <c r="T539" s="338" t="s">
        <v>887</v>
      </c>
      <c r="U539" s="338"/>
    </row>
    <row r="540" spans="1:21" x14ac:dyDescent="0.35">
      <c r="A5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2025.00543.01.01.03.05</v>
      </c>
      <c r="B540" s="372">
        <v>543</v>
      </c>
      <c r="C540" s="338" t="s">
        <v>119</v>
      </c>
      <c r="D540" s="338" t="s">
        <v>236</v>
      </c>
      <c r="E540" s="345" t="s">
        <v>237</v>
      </c>
      <c r="F540" s="338" t="s">
        <v>121</v>
      </c>
      <c r="G540" s="338" t="s">
        <v>162</v>
      </c>
      <c r="H540" s="338" t="s">
        <v>254</v>
      </c>
      <c r="I540" s="473">
        <v>45681</v>
      </c>
      <c r="J540" s="473">
        <v>45681</v>
      </c>
      <c r="K540" s="338" t="s">
        <v>124</v>
      </c>
      <c r="L540" s="473">
        <v>45681</v>
      </c>
      <c r="M540" s="338">
        <v>4691079</v>
      </c>
      <c r="N540" s="338" t="s">
        <v>16</v>
      </c>
      <c r="O540" s="473">
        <v>45688</v>
      </c>
      <c r="P540" s="342">
        <v>2025</v>
      </c>
      <c r="Q540" s="15">
        <v>2197</v>
      </c>
      <c r="R540" s="338">
        <v>4481034</v>
      </c>
      <c r="S540" s="338">
        <v>4723920</v>
      </c>
      <c r="T540" s="338" t="s">
        <v>888</v>
      </c>
      <c r="U540" s="338"/>
    </row>
    <row r="541" spans="1:21" x14ac:dyDescent="0.35">
      <c r="A5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2025.00544.01.01.02.05</v>
      </c>
      <c r="B541" s="372">
        <v>544</v>
      </c>
      <c r="C541" s="338" t="s">
        <v>119</v>
      </c>
      <c r="D541" s="338" t="s">
        <v>318</v>
      </c>
      <c r="E541" s="345" t="s">
        <v>194</v>
      </c>
      <c r="F541" s="338" t="s">
        <v>121</v>
      </c>
      <c r="G541" s="338" t="s">
        <v>169</v>
      </c>
      <c r="H541" s="338" t="s">
        <v>254</v>
      </c>
      <c r="I541" s="473">
        <v>45681</v>
      </c>
      <c r="J541" s="473">
        <v>45681</v>
      </c>
      <c r="K541" s="338" t="s">
        <v>124</v>
      </c>
      <c r="L541" s="473">
        <v>45681</v>
      </c>
      <c r="M541" s="338">
        <v>4691080</v>
      </c>
      <c r="N541" s="338" t="s">
        <v>16</v>
      </c>
      <c r="O541" s="473">
        <v>45688</v>
      </c>
      <c r="P541" s="342">
        <v>2025</v>
      </c>
      <c r="Q541" s="15">
        <v>2198</v>
      </c>
      <c r="R541" s="338">
        <v>4481034</v>
      </c>
      <c r="S541" s="338">
        <v>4723921</v>
      </c>
      <c r="T541" s="338" t="s">
        <v>889</v>
      </c>
      <c r="U541" s="338"/>
    </row>
    <row r="542" spans="1:21" x14ac:dyDescent="0.35">
      <c r="A5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2025.00545.01.01.02.05</v>
      </c>
      <c r="B542" s="372">
        <v>545</v>
      </c>
      <c r="C542" s="338" t="s">
        <v>119</v>
      </c>
      <c r="D542" s="338" t="s">
        <v>318</v>
      </c>
      <c r="E542" s="345" t="s">
        <v>194</v>
      </c>
      <c r="F542" s="338" t="s">
        <v>121</v>
      </c>
      <c r="G542" s="338" t="s">
        <v>169</v>
      </c>
      <c r="H542" s="338" t="s">
        <v>254</v>
      </c>
      <c r="I542" s="473">
        <v>45682</v>
      </c>
      <c r="J542" s="473">
        <v>45682</v>
      </c>
      <c r="K542" s="338" t="s">
        <v>124</v>
      </c>
      <c r="L542" s="473">
        <v>45681</v>
      </c>
      <c r="M542" s="338">
        <v>4691081</v>
      </c>
      <c r="N542" s="338" t="s">
        <v>16</v>
      </c>
      <c r="O542" s="473">
        <v>45688</v>
      </c>
      <c r="P542" s="342">
        <v>2025</v>
      </c>
      <c r="Q542" s="15">
        <v>2199</v>
      </c>
      <c r="R542" s="338">
        <v>4481034</v>
      </c>
      <c r="S542" s="338">
        <v>4723922</v>
      </c>
      <c r="T542" s="338" t="s">
        <v>890</v>
      </c>
      <c r="U542" s="338"/>
    </row>
    <row r="543" spans="1:21" x14ac:dyDescent="0.35">
      <c r="A5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2025.00546.01.02.03.98</v>
      </c>
      <c r="B543" s="372">
        <v>546</v>
      </c>
      <c r="C543" s="338" t="s">
        <v>119</v>
      </c>
      <c r="D543" s="338" t="s">
        <v>309</v>
      </c>
      <c r="E543" s="338" t="s">
        <v>301</v>
      </c>
      <c r="F543" s="338" t="s">
        <v>207</v>
      </c>
      <c r="G543" s="338" t="s">
        <v>162</v>
      </c>
      <c r="H543" s="338" t="s">
        <v>259</v>
      </c>
      <c r="I543" s="473">
        <v>45682</v>
      </c>
      <c r="J543" s="473">
        <v>45688</v>
      </c>
      <c r="K543" s="338" t="s">
        <v>124</v>
      </c>
      <c r="L543" s="473">
        <v>45684</v>
      </c>
      <c r="M543" s="338">
        <v>4691064</v>
      </c>
      <c r="N543" s="338" t="s">
        <v>16</v>
      </c>
      <c r="O543" s="473">
        <v>45688</v>
      </c>
      <c r="P543" s="342">
        <v>2025</v>
      </c>
      <c r="Q543" s="15">
        <v>2200</v>
      </c>
      <c r="R543" s="338">
        <v>4481034</v>
      </c>
      <c r="S543" s="338">
        <v>4723932</v>
      </c>
      <c r="T543" s="338" t="s">
        <v>891</v>
      </c>
      <c r="U543" s="338"/>
    </row>
    <row r="544" spans="1:21" x14ac:dyDescent="0.35">
      <c r="A5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2025.00547.01.01.03.05</v>
      </c>
      <c r="B544" s="372">
        <v>547</v>
      </c>
      <c r="C544" s="338" t="s">
        <v>119</v>
      </c>
      <c r="D544" s="338" t="s">
        <v>309</v>
      </c>
      <c r="E544" s="338" t="s">
        <v>301</v>
      </c>
      <c r="F544" s="338" t="s">
        <v>121</v>
      </c>
      <c r="G544" s="338" t="s">
        <v>162</v>
      </c>
      <c r="H544" s="338" t="s">
        <v>254</v>
      </c>
      <c r="I544" s="473">
        <v>45685</v>
      </c>
      <c r="J544" s="473">
        <v>45685</v>
      </c>
      <c r="K544" s="338" t="s">
        <v>124</v>
      </c>
      <c r="L544" s="473">
        <v>45685</v>
      </c>
      <c r="M544" s="338">
        <v>4691082</v>
      </c>
      <c r="N544" s="338" t="s">
        <v>16</v>
      </c>
      <c r="O544" s="473">
        <v>45688</v>
      </c>
      <c r="P544" s="342">
        <v>2025</v>
      </c>
      <c r="Q544" s="15">
        <v>2201</v>
      </c>
      <c r="R544" s="338">
        <v>4481034</v>
      </c>
      <c r="S544" s="338">
        <v>4723923</v>
      </c>
      <c r="T544" s="338" t="s">
        <v>892</v>
      </c>
      <c r="U544" s="338"/>
    </row>
    <row r="545" spans="1:21" x14ac:dyDescent="0.35">
      <c r="A5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2025.00548.01.01.03.05</v>
      </c>
      <c r="B545" s="372">
        <v>548</v>
      </c>
      <c r="C545" s="338" t="s">
        <v>119</v>
      </c>
      <c r="D545" s="338" t="s">
        <v>309</v>
      </c>
      <c r="E545" s="338" t="s">
        <v>301</v>
      </c>
      <c r="F545" s="338" t="s">
        <v>121</v>
      </c>
      <c r="G545" s="338" t="s">
        <v>162</v>
      </c>
      <c r="H545" s="338" t="s">
        <v>254</v>
      </c>
      <c r="I545" s="473">
        <v>45686</v>
      </c>
      <c r="J545" s="473">
        <v>45686</v>
      </c>
      <c r="K545" s="338" t="s">
        <v>124</v>
      </c>
      <c r="L545" s="473">
        <v>45685</v>
      </c>
      <c r="M545" s="338">
        <v>4691065</v>
      </c>
      <c r="N545" s="338" t="s">
        <v>16</v>
      </c>
      <c r="O545" s="473">
        <v>45688</v>
      </c>
      <c r="P545" s="342">
        <v>2025</v>
      </c>
      <c r="Q545" s="15">
        <v>2202</v>
      </c>
      <c r="R545" s="338">
        <v>4481034</v>
      </c>
      <c r="S545" s="338">
        <v>4723924</v>
      </c>
      <c r="T545" s="338" t="s">
        <v>893</v>
      </c>
      <c r="U545" s="338"/>
    </row>
    <row r="546" spans="1:21" x14ac:dyDescent="0.35">
      <c r="A5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2025.00549.01.01.03.05</v>
      </c>
      <c r="B546" s="372">
        <v>549</v>
      </c>
      <c r="C546" s="338" t="s">
        <v>119</v>
      </c>
      <c r="D546" s="338" t="s">
        <v>236</v>
      </c>
      <c r="E546" s="345" t="s">
        <v>237</v>
      </c>
      <c r="F546" s="338" t="s">
        <v>121</v>
      </c>
      <c r="G546" s="338" t="s">
        <v>162</v>
      </c>
      <c r="H546" s="338" t="s">
        <v>254</v>
      </c>
      <c r="I546" s="473">
        <v>45686</v>
      </c>
      <c r="J546" s="473">
        <v>45686</v>
      </c>
      <c r="K546" s="338" t="s">
        <v>124</v>
      </c>
      <c r="L546" s="473">
        <v>45685</v>
      </c>
      <c r="M546" s="338">
        <v>4691066</v>
      </c>
      <c r="N546" s="338" t="s">
        <v>16</v>
      </c>
      <c r="O546" s="473">
        <v>45688</v>
      </c>
      <c r="P546" s="342">
        <v>2025</v>
      </c>
      <c r="Q546" s="15">
        <v>2203</v>
      </c>
      <c r="R546" s="338">
        <v>4481034</v>
      </c>
      <c r="S546" s="338">
        <v>4723925</v>
      </c>
      <c r="T546" s="338" t="s">
        <v>894</v>
      </c>
      <c r="U546" s="338"/>
    </row>
    <row r="547" spans="1:21" x14ac:dyDescent="0.35">
      <c r="A5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2025.00550.01.01.02.05</v>
      </c>
      <c r="B547" s="372">
        <v>550</v>
      </c>
      <c r="C547" s="338" t="s">
        <v>119</v>
      </c>
      <c r="D547" s="345" t="s">
        <v>333</v>
      </c>
      <c r="E547" s="345" t="s">
        <v>334</v>
      </c>
      <c r="F547" s="338" t="s">
        <v>121</v>
      </c>
      <c r="G547" s="338" t="s">
        <v>169</v>
      </c>
      <c r="H547" s="338" t="s">
        <v>254</v>
      </c>
      <c r="I547" s="473">
        <v>45686</v>
      </c>
      <c r="J547" s="473">
        <v>45686</v>
      </c>
      <c r="K547" s="338" t="s">
        <v>124</v>
      </c>
      <c r="L547" s="473">
        <v>45685</v>
      </c>
      <c r="M547" s="338">
        <v>4691067</v>
      </c>
      <c r="N547" s="338" t="s">
        <v>16</v>
      </c>
      <c r="O547" s="473">
        <v>45688</v>
      </c>
      <c r="P547" s="342">
        <v>2025</v>
      </c>
      <c r="Q547" s="15">
        <v>2204</v>
      </c>
      <c r="R547" s="338">
        <v>4481034</v>
      </c>
      <c r="S547" s="338">
        <v>4723926</v>
      </c>
      <c r="T547" s="338" t="s">
        <v>895</v>
      </c>
      <c r="U547" s="338"/>
    </row>
    <row r="548" spans="1:21" x14ac:dyDescent="0.35">
      <c r="A5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2025.00551.01.01.02.05</v>
      </c>
      <c r="B548" s="372">
        <v>551</v>
      </c>
      <c r="C548" s="338" t="s">
        <v>119</v>
      </c>
      <c r="D548" s="345" t="s">
        <v>333</v>
      </c>
      <c r="E548" s="345" t="s">
        <v>334</v>
      </c>
      <c r="F548" s="338" t="s">
        <v>121</v>
      </c>
      <c r="G548" s="338" t="s">
        <v>169</v>
      </c>
      <c r="H548" s="338" t="s">
        <v>254</v>
      </c>
      <c r="I548" s="473">
        <v>45687</v>
      </c>
      <c r="J548" s="473">
        <v>45687</v>
      </c>
      <c r="K548" s="338" t="s">
        <v>124</v>
      </c>
      <c r="L548" s="473">
        <v>45686</v>
      </c>
      <c r="M548" s="338">
        <v>4691068</v>
      </c>
      <c r="N548" s="338" t="s">
        <v>16</v>
      </c>
      <c r="O548" s="473">
        <v>45688</v>
      </c>
      <c r="P548" s="342">
        <v>2025</v>
      </c>
      <c r="Q548" s="15">
        <v>2205</v>
      </c>
      <c r="R548" s="338">
        <v>4481034</v>
      </c>
      <c r="S548" s="338">
        <v>4723927</v>
      </c>
      <c r="T548" s="338" t="s">
        <v>896</v>
      </c>
      <c r="U548" s="338"/>
    </row>
    <row r="549" spans="1:21" x14ac:dyDescent="0.35">
      <c r="A5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2025.00552.01.01.02.05</v>
      </c>
      <c r="B549" s="372">
        <v>552</v>
      </c>
      <c r="C549" s="338" t="s">
        <v>119</v>
      </c>
      <c r="D549" s="345" t="s">
        <v>333</v>
      </c>
      <c r="E549" s="345" t="s">
        <v>334</v>
      </c>
      <c r="F549" s="338" t="s">
        <v>121</v>
      </c>
      <c r="G549" s="338" t="s">
        <v>169</v>
      </c>
      <c r="H549" s="338" t="s">
        <v>254</v>
      </c>
      <c r="I549" s="473">
        <v>45688</v>
      </c>
      <c r="J549" s="473">
        <v>45688</v>
      </c>
      <c r="K549" s="338" t="s">
        <v>124</v>
      </c>
      <c r="L549" s="473">
        <v>45686</v>
      </c>
      <c r="M549" s="338">
        <v>4691069</v>
      </c>
      <c r="N549" s="338" t="s">
        <v>16</v>
      </c>
      <c r="O549" s="473">
        <v>45688</v>
      </c>
      <c r="P549" s="342">
        <v>2025</v>
      </c>
      <c r="Q549" s="15">
        <v>2206</v>
      </c>
      <c r="R549" s="338">
        <v>4481034</v>
      </c>
      <c r="S549" s="338">
        <v>4723928</v>
      </c>
      <c r="T549" s="338" t="s">
        <v>897</v>
      </c>
      <c r="U549" s="338"/>
    </row>
    <row r="550" spans="1:21" x14ac:dyDescent="0.35">
      <c r="A5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2025.00553.01.01.02.05</v>
      </c>
      <c r="B550" s="372">
        <v>553</v>
      </c>
      <c r="C550" s="338" t="s">
        <v>119</v>
      </c>
      <c r="D550" s="345" t="s">
        <v>333</v>
      </c>
      <c r="E550" s="345" t="s">
        <v>334</v>
      </c>
      <c r="F550" s="338" t="s">
        <v>121</v>
      </c>
      <c r="G550" s="338" t="s">
        <v>169</v>
      </c>
      <c r="H550" s="338" t="s">
        <v>254</v>
      </c>
      <c r="I550" s="473">
        <v>45689</v>
      </c>
      <c r="J550" s="473">
        <v>45689</v>
      </c>
      <c r="K550" s="338" t="s">
        <v>124</v>
      </c>
      <c r="L550" s="473">
        <v>45686</v>
      </c>
      <c r="M550" s="338">
        <v>4691070</v>
      </c>
      <c r="N550" s="338" t="s">
        <v>16</v>
      </c>
      <c r="O550" s="473">
        <v>45688</v>
      </c>
      <c r="P550" s="342">
        <v>2025</v>
      </c>
      <c r="Q550" s="15">
        <v>2207</v>
      </c>
      <c r="R550" s="338">
        <v>4481034</v>
      </c>
      <c r="S550" s="338">
        <v>4723929</v>
      </c>
      <c r="T550" s="338" t="s">
        <v>898</v>
      </c>
      <c r="U550" s="338"/>
    </row>
    <row r="551" spans="1:21" x14ac:dyDescent="0.35">
      <c r="A5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2025.00554.01.01.03.05</v>
      </c>
      <c r="B551" s="372">
        <v>554</v>
      </c>
      <c r="C551" s="338" t="s">
        <v>119</v>
      </c>
      <c r="D551" s="338" t="s">
        <v>309</v>
      </c>
      <c r="E551" s="338" t="s">
        <v>301</v>
      </c>
      <c r="F551" s="338" t="s">
        <v>121</v>
      </c>
      <c r="G551" s="338" t="s">
        <v>162</v>
      </c>
      <c r="H551" s="338" t="s">
        <v>254</v>
      </c>
      <c r="I551" s="473">
        <v>45687</v>
      </c>
      <c r="J551" s="473">
        <v>45687</v>
      </c>
      <c r="K551" s="338" t="s">
        <v>124</v>
      </c>
      <c r="L551" s="473">
        <v>45686</v>
      </c>
      <c r="M551" s="338">
        <v>4691071</v>
      </c>
      <c r="N551" s="338" t="s">
        <v>16</v>
      </c>
      <c r="O551" s="473">
        <v>45688</v>
      </c>
      <c r="P551" s="342">
        <v>2025</v>
      </c>
      <c r="Q551" s="15">
        <v>2208</v>
      </c>
      <c r="R551" s="338">
        <v>4481034</v>
      </c>
      <c r="S551" s="338">
        <v>4723930</v>
      </c>
      <c r="T551" s="338" t="s">
        <v>899</v>
      </c>
      <c r="U551" s="338"/>
    </row>
    <row r="552" spans="1:21" x14ac:dyDescent="0.35">
      <c r="A5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2025.00555.01.01.03.05</v>
      </c>
      <c r="B552" s="372">
        <v>555</v>
      </c>
      <c r="C552" s="338" t="s">
        <v>119</v>
      </c>
      <c r="D552" s="338" t="s">
        <v>236</v>
      </c>
      <c r="E552" s="338" t="s">
        <v>237</v>
      </c>
      <c r="F552" s="338" t="s">
        <v>121</v>
      </c>
      <c r="G552" s="338" t="s">
        <v>162</v>
      </c>
      <c r="H552" s="338" t="s">
        <v>254</v>
      </c>
      <c r="I552" s="473">
        <v>45687</v>
      </c>
      <c r="J552" s="473">
        <v>45687</v>
      </c>
      <c r="K552" s="338" t="s">
        <v>124</v>
      </c>
      <c r="L552" s="473">
        <v>45686</v>
      </c>
      <c r="M552" s="338">
        <v>4691072</v>
      </c>
      <c r="N552" s="338" t="s">
        <v>16</v>
      </c>
      <c r="O552" s="473">
        <v>45688</v>
      </c>
      <c r="P552" s="342">
        <v>2025</v>
      </c>
      <c r="Q552" s="15">
        <v>2209</v>
      </c>
      <c r="R552" s="338">
        <v>4481034</v>
      </c>
      <c r="S552" s="338">
        <v>4723931</v>
      </c>
      <c r="T552" s="338" t="s">
        <v>900</v>
      </c>
      <c r="U552" s="338"/>
    </row>
    <row r="553" spans="1:21" x14ac:dyDescent="0.35">
      <c r="A5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2025.00556.01.01.03.05</v>
      </c>
      <c r="B553" s="372">
        <v>556</v>
      </c>
      <c r="C553" s="338" t="s">
        <v>119</v>
      </c>
      <c r="D553" s="338" t="s">
        <v>240</v>
      </c>
      <c r="E553" s="345" t="s">
        <v>241</v>
      </c>
      <c r="F553" s="338" t="s">
        <v>121</v>
      </c>
      <c r="G553" s="338" t="s">
        <v>162</v>
      </c>
      <c r="H553" s="338" t="s">
        <v>254</v>
      </c>
      <c r="I553" s="473">
        <v>45660</v>
      </c>
      <c r="J553" s="473">
        <v>45660</v>
      </c>
      <c r="K553" s="338" t="s">
        <v>124</v>
      </c>
      <c r="L553" s="474">
        <v>45660</v>
      </c>
      <c r="M553" s="338">
        <v>4778309</v>
      </c>
      <c r="N553" s="338" t="s">
        <v>16</v>
      </c>
      <c r="O553" s="473">
        <v>45716</v>
      </c>
      <c r="P553" s="342">
        <v>2025</v>
      </c>
      <c r="Q553" s="15">
        <v>2210</v>
      </c>
      <c r="R553" s="338">
        <v>4481034</v>
      </c>
      <c r="S553" s="341">
        <v>4783513</v>
      </c>
      <c r="T553" s="338" t="s">
        <v>901</v>
      </c>
      <c r="U553" s="338"/>
    </row>
    <row r="554" spans="1:21" x14ac:dyDescent="0.35">
      <c r="A5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2025.00557.01.01.02.05</v>
      </c>
      <c r="B554" s="372">
        <v>557</v>
      </c>
      <c r="C554" s="338" t="s">
        <v>119</v>
      </c>
      <c r="D554" s="338" t="s">
        <v>236</v>
      </c>
      <c r="E554" s="345" t="s">
        <v>237</v>
      </c>
      <c r="F554" s="338" t="s">
        <v>121</v>
      </c>
      <c r="G554" s="338" t="s">
        <v>169</v>
      </c>
      <c r="H554" s="338" t="s">
        <v>254</v>
      </c>
      <c r="I554" s="473">
        <v>45701</v>
      </c>
      <c r="J554" s="473">
        <v>45701</v>
      </c>
      <c r="K554" s="338" t="s">
        <v>124</v>
      </c>
      <c r="L554" s="473">
        <v>45701</v>
      </c>
      <c r="M554" s="338">
        <v>4778263</v>
      </c>
      <c r="N554" s="338" t="s">
        <v>16</v>
      </c>
      <c r="O554" s="473">
        <v>45716</v>
      </c>
      <c r="P554" s="342">
        <v>2025</v>
      </c>
      <c r="Q554" s="15">
        <v>2211</v>
      </c>
      <c r="R554" s="338">
        <v>4481034</v>
      </c>
      <c r="S554" s="341">
        <v>4783514</v>
      </c>
      <c r="T554" s="338" t="s">
        <v>902</v>
      </c>
      <c r="U554" s="338"/>
    </row>
    <row r="555" spans="1:21" x14ac:dyDescent="0.35">
      <c r="A5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2025.00558.01.01.02.05</v>
      </c>
      <c r="B555" s="372">
        <v>558</v>
      </c>
      <c r="C555" s="338" t="s">
        <v>119</v>
      </c>
      <c r="D555" s="338" t="s">
        <v>236</v>
      </c>
      <c r="E555" s="345" t="s">
        <v>237</v>
      </c>
      <c r="F555" s="338" t="s">
        <v>121</v>
      </c>
      <c r="G555" s="338" t="s">
        <v>169</v>
      </c>
      <c r="H555" s="338" t="s">
        <v>254</v>
      </c>
      <c r="I555" s="473">
        <v>45702</v>
      </c>
      <c r="J555" s="473">
        <v>45702</v>
      </c>
      <c r="K555" s="338" t="s">
        <v>124</v>
      </c>
      <c r="L555" s="473">
        <v>45701</v>
      </c>
      <c r="M555" s="338">
        <v>4778262</v>
      </c>
      <c r="N555" s="338" t="s">
        <v>16</v>
      </c>
      <c r="O555" s="473">
        <v>45716</v>
      </c>
      <c r="P555" s="342">
        <v>2025</v>
      </c>
      <c r="Q555" s="15">
        <v>2212</v>
      </c>
      <c r="R555" s="338">
        <v>4481034</v>
      </c>
      <c r="S555" s="341">
        <v>4783516</v>
      </c>
      <c r="T555" s="338" t="s">
        <v>903</v>
      </c>
      <c r="U555" s="338"/>
    </row>
    <row r="556" spans="1:21" x14ac:dyDescent="0.35">
      <c r="A5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2025.00559.01.01.02.05</v>
      </c>
      <c r="B556" s="372">
        <v>559</v>
      </c>
      <c r="C556" s="338" t="s">
        <v>119</v>
      </c>
      <c r="D556" s="338" t="s">
        <v>236</v>
      </c>
      <c r="E556" s="345" t="s">
        <v>237</v>
      </c>
      <c r="F556" s="338" t="s">
        <v>121</v>
      </c>
      <c r="G556" s="338" t="s">
        <v>169</v>
      </c>
      <c r="H556" s="338" t="s">
        <v>254</v>
      </c>
      <c r="I556" s="473">
        <v>45703</v>
      </c>
      <c r="J556" s="473">
        <v>45703</v>
      </c>
      <c r="K556" s="338" t="s">
        <v>124</v>
      </c>
      <c r="L556" s="473">
        <v>45701</v>
      </c>
      <c r="M556" s="338">
        <v>4778261</v>
      </c>
      <c r="N556" s="338" t="s">
        <v>16</v>
      </c>
      <c r="O556" s="473">
        <v>45716</v>
      </c>
      <c r="P556" s="342">
        <v>2025</v>
      </c>
      <c r="Q556" s="15">
        <v>2213</v>
      </c>
      <c r="R556" s="338">
        <v>4481034</v>
      </c>
      <c r="S556" s="341">
        <v>4783517</v>
      </c>
      <c r="T556" s="338" t="s">
        <v>904</v>
      </c>
      <c r="U556" s="338"/>
    </row>
    <row r="557" spans="1:21" x14ac:dyDescent="0.35">
      <c r="A5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2025.00560.01.01.02.05</v>
      </c>
      <c r="B557" s="372">
        <v>560</v>
      </c>
      <c r="C557" s="338" t="s">
        <v>119</v>
      </c>
      <c r="D557" s="338" t="s">
        <v>240</v>
      </c>
      <c r="E557" s="345" t="s">
        <v>241</v>
      </c>
      <c r="F557" s="338" t="s">
        <v>121</v>
      </c>
      <c r="G557" s="338" t="s">
        <v>169</v>
      </c>
      <c r="H557" s="338" t="s">
        <v>254</v>
      </c>
      <c r="I557" s="473">
        <v>45700</v>
      </c>
      <c r="J557" s="473">
        <v>45700</v>
      </c>
      <c r="K557" s="338" t="s">
        <v>124</v>
      </c>
      <c r="L557" s="473">
        <v>45701</v>
      </c>
      <c r="M557" s="338">
        <v>4778260</v>
      </c>
      <c r="N557" s="338" t="s">
        <v>16</v>
      </c>
      <c r="O557" s="473">
        <v>45716</v>
      </c>
      <c r="P557" s="342">
        <v>2025</v>
      </c>
      <c r="Q557" s="15">
        <v>2214</v>
      </c>
      <c r="R557" s="338">
        <v>4481034</v>
      </c>
      <c r="S557" s="341">
        <v>4783518</v>
      </c>
      <c r="T557" s="338" t="s">
        <v>905</v>
      </c>
      <c r="U557" s="338"/>
    </row>
    <row r="558" spans="1:21" x14ac:dyDescent="0.35">
      <c r="A5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2025.00561.01.01.02.05</v>
      </c>
      <c r="B558" s="372">
        <v>561</v>
      </c>
      <c r="C558" s="338" t="s">
        <v>119</v>
      </c>
      <c r="D558" s="338" t="s">
        <v>240</v>
      </c>
      <c r="E558" s="345" t="s">
        <v>241</v>
      </c>
      <c r="F558" s="338" t="s">
        <v>121</v>
      </c>
      <c r="G558" s="338" t="s">
        <v>169</v>
      </c>
      <c r="H558" s="338" t="s">
        <v>254</v>
      </c>
      <c r="I558" s="473">
        <v>45701</v>
      </c>
      <c r="J558" s="473">
        <v>45701</v>
      </c>
      <c r="K558" s="338" t="s">
        <v>124</v>
      </c>
      <c r="L558" s="473">
        <v>45701</v>
      </c>
      <c r="M558" s="338">
        <v>4778259</v>
      </c>
      <c r="N558" s="338" t="s">
        <v>16</v>
      </c>
      <c r="O558" s="473">
        <v>45716</v>
      </c>
      <c r="P558" s="342">
        <v>2025</v>
      </c>
      <c r="Q558" s="15">
        <v>2215</v>
      </c>
      <c r="R558" s="338">
        <v>4481034</v>
      </c>
      <c r="S558" s="341">
        <v>4783519</v>
      </c>
      <c r="T558" s="338" t="s">
        <v>906</v>
      </c>
      <c r="U558" s="338"/>
    </row>
    <row r="559" spans="1:21" x14ac:dyDescent="0.35">
      <c r="A5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2025.00562.01.01.02.05</v>
      </c>
      <c r="B559" s="372">
        <v>562</v>
      </c>
      <c r="C559" s="338" t="s">
        <v>119</v>
      </c>
      <c r="D559" s="338" t="s">
        <v>240</v>
      </c>
      <c r="E559" s="345" t="s">
        <v>241</v>
      </c>
      <c r="F559" s="338" t="s">
        <v>121</v>
      </c>
      <c r="G559" s="338" t="s">
        <v>169</v>
      </c>
      <c r="H559" s="338" t="s">
        <v>254</v>
      </c>
      <c r="I559" s="473">
        <v>45702</v>
      </c>
      <c r="J559" s="473">
        <v>45702</v>
      </c>
      <c r="K559" s="338" t="s">
        <v>124</v>
      </c>
      <c r="L559" s="473">
        <v>45702</v>
      </c>
      <c r="M559" s="338">
        <v>4778274</v>
      </c>
      <c r="N559" s="338" t="s">
        <v>16</v>
      </c>
      <c r="O559" s="473">
        <v>45716</v>
      </c>
      <c r="P559" s="342">
        <v>2025</v>
      </c>
      <c r="Q559" s="15">
        <v>2216</v>
      </c>
      <c r="R559" s="338">
        <v>4481034</v>
      </c>
      <c r="S559" s="341">
        <v>4783520</v>
      </c>
      <c r="T559" s="338" t="s">
        <v>907</v>
      </c>
      <c r="U559" s="338"/>
    </row>
    <row r="560" spans="1:21" x14ac:dyDescent="0.35">
      <c r="A5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2025.00563.01.01.02.05</v>
      </c>
      <c r="B560" s="372">
        <v>563</v>
      </c>
      <c r="C560" s="338" t="s">
        <v>119</v>
      </c>
      <c r="D560" s="338" t="s">
        <v>240</v>
      </c>
      <c r="E560" s="345" t="s">
        <v>241</v>
      </c>
      <c r="F560" s="338" t="s">
        <v>121</v>
      </c>
      <c r="G560" s="338" t="s">
        <v>169</v>
      </c>
      <c r="H560" s="338" t="s">
        <v>254</v>
      </c>
      <c r="I560" s="473">
        <v>45703</v>
      </c>
      <c r="J560" s="473">
        <v>45703</v>
      </c>
      <c r="K560" s="338" t="s">
        <v>124</v>
      </c>
      <c r="L560" s="474">
        <v>45702</v>
      </c>
      <c r="M560" s="338">
        <v>4778273</v>
      </c>
      <c r="N560" s="338" t="s">
        <v>16</v>
      </c>
      <c r="O560" s="473">
        <v>45716</v>
      </c>
      <c r="P560" s="342">
        <v>2025</v>
      </c>
      <c r="Q560" s="15">
        <v>2217</v>
      </c>
      <c r="R560" s="338">
        <v>4481034</v>
      </c>
      <c r="S560" s="341">
        <v>4783521</v>
      </c>
      <c r="T560" s="338" t="s">
        <v>908</v>
      </c>
      <c r="U560" s="338"/>
    </row>
    <row r="561" spans="1:21" x14ac:dyDescent="0.35">
      <c r="A5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2025.00564.01.01.02.05</v>
      </c>
      <c r="B561" s="372">
        <v>564</v>
      </c>
      <c r="C561" s="338" t="s">
        <v>119</v>
      </c>
      <c r="D561" s="338" t="s">
        <v>236</v>
      </c>
      <c r="E561" s="345" t="s">
        <v>237</v>
      </c>
      <c r="F561" s="338" t="s">
        <v>121</v>
      </c>
      <c r="G561" s="338" t="s">
        <v>169</v>
      </c>
      <c r="H561" s="338" t="s">
        <v>254</v>
      </c>
      <c r="I561" s="473">
        <v>45704</v>
      </c>
      <c r="J561" s="473">
        <v>45704</v>
      </c>
      <c r="K561" s="338" t="s">
        <v>124</v>
      </c>
      <c r="L561" s="474">
        <v>45702</v>
      </c>
      <c r="M561" s="338">
        <v>4778272</v>
      </c>
      <c r="N561" s="338" t="s">
        <v>16</v>
      </c>
      <c r="O561" s="473">
        <v>45716</v>
      </c>
      <c r="P561" s="342">
        <v>2025</v>
      </c>
      <c r="Q561" s="15">
        <v>2218</v>
      </c>
      <c r="R561" s="338">
        <v>4481034</v>
      </c>
      <c r="S561" s="341">
        <v>4783522</v>
      </c>
      <c r="T561" s="338" t="s">
        <v>909</v>
      </c>
      <c r="U561" s="338"/>
    </row>
    <row r="562" spans="1:21" x14ac:dyDescent="0.35">
      <c r="A5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2025.00565.01.01.02.05</v>
      </c>
      <c r="B562" s="372">
        <v>565</v>
      </c>
      <c r="C562" s="338" t="s">
        <v>119</v>
      </c>
      <c r="D562" s="338" t="s">
        <v>236</v>
      </c>
      <c r="E562" s="345" t="s">
        <v>237</v>
      </c>
      <c r="F562" s="338" t="s">
        <v>121</v>
      </c>
      <c r="G562" s="338" t="s">
        <v>169</v>
      </c>
      <c r="H562" s="338" t="s">
        <v>254</v>
      </c>
      <c r="I562" s="473">
        <v>45705</v>
      </c>
      <c r="J562" s="473">
        <v>45705</v>
      </c>
      <c r="K562" s="338" t="s">
        <v>124</v>
      </c>
      <c r="L562" s="474">
        <v>45702</v>
      </c>
      <c r="M562" s="338">
        <v>4778271</v>
      </c>
      <c r="N562" s="338" t="s">
        <v>16</v>
      </c>
      <c r="O562" s="473">
        <v>45716</v>
      </c>
      <c r="P562" s="342">
        <v>2025</v>
      </c>
      <c r="Q562" s="15">
        <v>2219</v>
      </c>
      <c r="R562" s="338">
        <v>4481034</v>
      </c>
      <c r="S562" s="341">
        <v>4783523</v>
      </c>
      <c r="T562" s="338" t="s">
        <v>910</v>
      </c>
      <c r="U562" s="338"/>
    </row>
    <row r="563" spans="1:21" x14ac:dyDescent="0.35">
      <c r="A5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2025.00566.01.01.02.05</v>
      </c>
      <c r="B563" s="372">
        <v>566</v>
      </c>
      <c r="C563" s="338" t="s">
        <v>119</v>
      </c>
      <c r="D563" s="338" t="s">
        <v>236</v>
      </c>
      <c r="E563" s="345" t="s">
        <v>237</v>
      </c>
      <c r="F563" s="338" t="s">
        <v>121</v>
      </c>
      <c r="G563" s="338" t="s">
        <v>169</v>
      </c>
      <c r="H563" s="338" t="s">
        <v>254</v>
      </c>
      <c r="I563" s="473">
        <v>45706</v>
      </c>
      <c r="J563" s="473">
        <v>45706</v>
      </c>
      <c r="K563" s="338" t="s">
        <v>124</v>
      </c>
      <c r="L563" s="474">
        <v>45702</v>
      </c>
      <c r="M563" s="338">
        <v>4778270</v>
      </c>
      <c r="N563" s="338" t="s">
        <v>16</v>
      </c>
      <c r="O563" s="473">
        <v>45716</v>
      </c>
      <c r="P563" s="342">
        <v>2025</v>
      </c>
      <c r="Q563" s="15">
        <v>2220</v>
      </c>
      <c r="R563" s="338">
        <v>4481034</v>
      </c>
      <c r="S563" s="341">
        <v>4783524</v>
      </c>
      <c r="T563" s="338" t="s">
        <v>911</v>
      </c>
      <c r="U563" s="338"/>
    </row>
    <row r="564" spans="1:21" x14ac:dyDescent="0.35">
      <c r="A5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2025.00567.01.01.02.05</v>
      </c>
      <c r="B564" s="372">
        <v>567</v>
      </c>
      <c r="C564" s="338" t="s">
        <v>119</v>
      </c>
      <c r="D564" s="338" t="s">
        <v>309</v>
      </c>
      <c r="E564" s="338" t="s">
        <v>301</v>
      </c>
      <c r="F564" s="338" t="s">
        <v>121</v>
      </c>
      <c r="G564" s="338" t="s">
        <v>169</v>
      </c>
      <c r="H564" s="338" t="s">
        <v>254</v>
      </c>
      <c r="I564" s="473">
        <v>45703</v>
      </c>
      <c r="J564" s="473">
        <v>45703</v>
      </c>
      <c r="K564" s="338" t="s">
        <v>124</v>
      </c>
      <c r="L564" s="474">
        <v>45702</v>
      </c>
      <c r="M564" s="338">
        <v>4778269</v>
      </c>
      <c r="N564" s="338" t="s">
        <v>16</v>
      </c>
      <c r="O564" s="473">
        <v>45716</v>
      </c>
      <c r="P564" s="342">
        <v>2025</v>
      </c>
      <c r="Q564" s="15">
        <v>2221</v>
      </c>
      <c r="R564" s="338">
        <v>4481034</v>
      </c>
      <c r="S564" s="341">
        <v>4783526</v>
      </c>
      <c r="T564" s="338" t="s">
        <v>912</v>
      </c>
      <c r="U564" s="338"/>
    </row>
    <row r="565" spans="1:21" x14ac:dyDescent="0.35">
      <c r="A5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2025.00568.01.01.02.05</v>
      </c>
      <c r="B565" s="372">
        <v>568</v>
      </c>
      <c r="C565" s="338" t="s">
        <v>119</v>
      </c>
      <c r="D565" s="338" t="s">
        <v>309</v>
      </c>
      <c r="E565" s="338" t="s">
        <v>301</v>
      </c>
      <c r="F565" s="338" t="s">
        <v>121</v>
      </c>
      <c r="G565" s="338" t="s">
        <v>169</v>
      </c>
      <c r="H565" s="338" t="s">
        <v>254</v>
      </c>
      <c r="I565" s="473">
        <v>45704</v>
      </c>
      <c r="J565" s="473">
        <v>45704</v>
      </c>
      <c r="K565" s="338" t="s">
        <v>124</v>
      </c>
      <c r="L565" s="474">
        <v>45702</v>
      </c>
      <c r="M565" s="338">
        <v>4778268</v>
      </c>
      <c r="N565" s="338" t="s">
        <v>16</v>
      </c>
      <c r="O565" s="473">
        <v>45716</v>
      </c>
      <c r="P565" s="342">
        <v>2025</v>
      </c>
      <c r="Q565" s="15">
        <v>2222</v>
      </c>
      <c r="R565" s="338">
        <v>4481034</v>
      </c>
      <c r="S565" s="341">
        <v>4783527</v>
      </c>
      <c r="T565" s="338" t="s">
        <v>913</v>
      </c>
      <c r="U565" s="338"/>
    </row>
    <row r="566" spans="1:21" x14ac:dyDescent="0.35">
      <c r="A5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2025.00569.01.01.02.05</v>
      </c>
      <c r="B566" s="372">
        <v>569</v>
      </c>
      <c r="C566" s="338" t="s">
        <v>119</v>
      </c>
      <c r="D566" s="338" t="s">
        <v>309</v>
      </c>
      <c r="E566" s="338" t="s">
        <v>301</v>
      </c>
      <c r="F566" s="338" t="s">
        <v>121</v>
      </c>
      <c r="G566" s="338" t="s">
        <v>169</v>
      </c>
      <c r="H566" s="338" t="s">
        <v>254</v>
      </c>
      <c r="I566" s="473">
        <v>45705</v>
      </c>
      <c r="J566" s="473">
        <v>45705</v>
      </c>
      <c r="K566" s="338" t="s">
        <v>124</v>
      </c>
      <c r="L566" s="474">
        <v>45702</v>
      </c>
      <c r="M566" s="338">
        <v>4778267</v>
      </c>
      <c r="N566" s="338" t="s">
        <v>16</v>
      </c>
      <c r="O566" s="473">
        <v>45716</v>
      </c>
      <c r="P566" s="342">
        <v>2025</v>
      </c>
      <c r="Q566" s="15">
        <v>2223</v>
      </c>
      <c r="R566" s="338">
        <v>4481034</v>
      </c>
      <c r="S566" s="341">
        <v>4783528</v>
      </c>
      <c r="T566" s="338" t="s">
        <v>914</v>
      </c>
      <c r="U566" s="338"/>
    </row>
    <row r="567" spans="1:21" x14ac:dyDescent="0.35">
      <c r="A5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2025.00570.01.01.03.05</v>
      </c>
      <c r="B567" s="372">
        <v>570</v>
      </c>
      <c r="C567" s="338" t="s">
        <v>119</v>
      </c>
      <c r="D567" s="338" t="s">
        <v>309</v>
      </c>
      <c r="E567" s="338" t="s">
        <v>301</v>
      </c>
      <c r="F567" s="338" t="s">
        <v>121</v>
      </c>
      <c r="G567" s="338" t="s">
        <v>162</v>
      </c>
      <c r="H567" s="338" t="s">
        <v>254</v>
      </c>
      <c r="I567" s="473">
        <v>45703</v>
      </c>
      <c r="J567" s="473">
        <v>45703</v>
      </c>
      <c r="K567" s="338" t="s">
        <v>124</v>
      </c>
      <c r="L567" s="474">
        <v>45702</v>
      </c>
      <c r="M567" s="338">
        <v>4778266</v>
      </c>
      <c r="N567" s="338" t="s">
        <v>16</v>
      </c>
      <c r="O567" s="473">
        <v>45716</v>
      </c>
      <c r="P567" s="342">
        <v>2025</v>
      </c>
      <c r="Q567" s="15">
        <v>2224</v>
      </c>
      <c r="R567" s="338">
        <v>4481034</v>
      </c>
      <c r="S567" s="341">
        <v>4783529</v>
      </c>
      <c r="T567" s="338" t="s">
        <v>915</v>
      </c>
      <c r="U567" s="338"/>
    </row>
    <row r="568" spans="1:21" x14ac:dyDescent="0.35">
      <c r="A5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2025.00571.01.01.03.05</v>
      </c>
      <c r="B568" s="372">
        <v>571</v>
      </c>
      <c r="C568" s="338" t="s">
        <v>119</v>
      </c>
      <c r="D568" s="338" t="s">
        <v>309</v>
      </c>
      <c r="E568" s="338" t="s">
        <v>301</v>
      </c>
      <c r="F568" s="338" t="s">
        <v>121</v>
      </c>
      <c r="G568" s="338" t="s">
        <v>162</v>
      </c>
      <c r="H568" s="338" t="s">
        <v>254</v>
      </c>
      <c r="I568" s="473">
        <v>45704</v>
      </c>
      <c r="J568" s="473">
        <v>45704</v>
      </c>
      <c r="K568" s="338" t="s">
        <v>124</v>
      </c>
      <c r="L568" s="473">
        <v>45702</v>
      </c>
      <c r="M568" s="338">
        <v>4778265</v>
      </c>
      <c r="N568" s="338" t="s">
        <v>16</v>
      </c>
      <c r="O568" s="473">
        <v>45716</v>
      </c>
      <c r="P568" s="342">
        <v>2025</v>
      </c>
      <c r="Q568" s="15">
        <v>2225</v>
      </c>
      <c r="R568" s="338">
        <v>4481034</v>
      </c>
      <c r="S568" s="341">
        <v>4783530</v>
      </c>
      <c r="T568" s="338" t="s">
        <v>916</v>
      </c>
      <c r="U568" s="338"/>
    </row>
    <row r="569" spans="1:21" x14ac:dyDescent="0.35">
      <c r="A5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2025.00572.01.01.03.05</v>
      </c>
      <c r="B569" s="372">
        <v>572</v>
      </c>
      <c r="C569" s="338" t="s">
        <v>119</v>
      </c>
      <c r="D569" s="338" t="s">
        <v>309</v>
      </c>
      <c r="E569" s="338" t="s">
        <v>301</v>
      </c>
      <c r="F569" s="338" t="s">
        <v>121</v>
      </c>
      <c r="G569" s="338" t="s">
        <v>162</v>
      </c>
      <c r="H569" s="338" t="s">
        <v>254</v>
      </c>
      <c r="I569" s="473">
        <v>45705</v>
      </c>
      <c r="J569" s="473">
        <v>45705</v>
      </c>
      <c r="K569" s="338" t="s">
        <v>124</v>
      </c>
      <c r="L569" s="474">
        <v>45702</v>
      </c>
      <c r="M569" s="338">
        <v>4778264</v>
      </c>
      <c r="N569" s="338" t="s">
        <v>16</v>
      </c>
      <c r="O569" s="473">
        <v>45716</v>
      </c>
      <c r="P569" s="342">
        <v>2025</v>
      </c>
      <c r="Q569" s="15">
        <v>2226</v>
      </c>
      <c r="R569" s="338">
        <v>4481034</v>
      </c>
      <c r="S569" s="341">
        <v>4783531</v>
      </c>
      <c r="T569" s="338" t="s">
        <v>917</v>
      </c>
      <c r="U569" s="338"/>
    </row>
    <row r="570" spans="1:21" x14ac:dyDescent="0.35">
      <c r="A5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2025.00573.01.01.02.05</v>
      </c>
      <c r="B570" s="372">
        <v>573</v>
      </c>
      <c r="C570" s="338" t="s">
        <v>119</v>
      </c>
      <c r="D570" s="338" t="s">
        <v>240</v>
      </c>
      <c r="E570" s="345" t="s">
        <v>241</v>
      </c>
      <c r="F570" s="338" t="s">
        <v>121</v>
      </c>
      <c r="G570" s="338" t="s">
        <v>169</v>
      </c>
      <c r="H570" s="338" t="s">
        <v>254</v>
      </c>
      <c r="I570" s="473">
        <v>45705</v>
      </c>
      <c r="J570" s="473">
        <v>45705</v>
      </c>
      <c r="K570" s="338" t="s">
        <v>124</v>
      </c>
      <c r="L570" s="473">
        <v>45705</v>
      </c>
      <c r="M570" s="338">
        <v>4778284</v>
      </c>
      <c r="N570" s="338" t="s">
        <v>16</v>
      </c>
      <c r="O570" s="473">
        <v>45716</v>
      </c>
      <c r="P570" s="342">
        <v>2025</v>
      </c>
      <c r="Q570" s="15">
        <v>2227</v>
      </c>
      <c r="R570" s="338">
        <v>4481034</v>
      </c>
      <c r="S570" s="341">
        <v>4783533</v>
      </c>
      <c r="T570" s="338" t="s">
        <v>918</v>
      </c>
      <c r="U570" s="338"/>
    </row>
    <row r="571" spans="1:21" x14ac:dyDescent="0.35">
      <c r="A5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2025.00574.01.01.03.05</v>
      </c>
      <c r="B571" s="372">
        <v>574</v>
      </c>
      <c r="C571" s="338" t="s">
        <v>119</v>
      </c>
      <c r="D571" s="338" t="s">
        <v>240</v>
      </c>
      <c r="E571" s="345" t="s">
        <v>241</v>
      </c>
      <c r="F571" s="338" t="s">
        <v>121</v>
      </c>
      <c r="G571" s="338" t="s">
        <v>162</v>
      </c>
      <c r="H571" s="338" t="s">
        <v>254</v>
      </c>
      <c r="I571" s="473">
        <v>45706</v>
      </c>
      <c r="J571" s="473">
        <v>45706</v>
      </c>
      <c r="K571" s="338" t="s">
        <v>124</v>
      </c>
      <c r="L571" s="473">
        <v>45705</v>
      </c>
      <c r="M571" s="338">
        <v>4778283</v>
      </c>
      <c r="N571" s="338" t="s">
        <v>16</v>
      </c>
      <c r="O571" s="473">
        <v>45716</v>
      </c>
      <c r="P571" s="342">
        <v>2025</v>
      </c>
      <c r="Q571" s="15">
        <v>2228</v>
      </c>
      <c r="R571" s="338">
        <v>4481034</v>
      </c>
      <c r="S571" s="341">
        <v>4783534</v>
      </c>
      <c r="T571" s="338" t="s">
        <v>919</v>
      </c>
      <c r="U571" s="338"/>
    </row>
    <row r="572" spans="1:21" x14ac:dyDescent="0.35">
      <c r="A5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2025.00575.01.01.02.05</v>
      </c>
      <c r="B572" s="372">
        <v>575</v>
      </c>
      <c r="C572" s="338" t="s">
        <v>119</v>
      </c>
      <c r="D572" s="338" t="s">
        <v>236</v>
      </c>
      <c r="E572" s="345" t="s">
        <v>237</v>
      </c>
      <c r="F572" s="338" t="s">
        <v>121</v>
      </c>
      <c r="G572" s="338" t="s">
        <v>169</v>
      </c>
      <c r="H572" s="338" t="s">
        <v>254</v>
      </c>
      <c r="I572" s="473">
        <v>45707</v>
      </c>
      <c r="J572" s="473">
        <v>45707</v>
      </c>
      <c r="K572" s="338" t="s">
        <v>124</v>
      </c>
      <c r="L572" s="473">
        <v>45708</v>
      </c>
      <c r="M572" s="338">
        <v>4778282</v>
      </c>
      <c r="N572" s="338" t="s">
        <v>16</v>
      </c>
      <c r="O572" s="473">
        <v>45716</v>
      </c>
      <c r="P572" s="342">
        <v>2025</v>
      </c>
      <c r="Q572" s="15">
        <v>2229</v>
      </c>
      <c r="R572" s="338">
        <v>4481034</v>
      </c>
      <c r="S572" s="341">
        <v>4783535</v>
      </c>
      <c r="T572" s="338" t="s">
        <v>920</v>
      </c>
      <c r="U572" s="338"/>
    </row>
    <row r="573" spans="1:21" x14ac:dyDescent="0.35">
      <c r="A5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2025.00576.01.01.02.05</v>
      </c>
      <c r="B573" s="372">
        <v>576</v>
      </c>
      <c r="C573" s="338" t="s">
        <v>119</v>
      </c>
      <c r="D573" s="338" t="s">
        <v>236</v>
      </c>
      <c r="E573" s="345" t="s">
        <v>237</v>
      </c>
      <c r="F573" s="338" t="s">
        <v>121</v>
      </c>
      <c r="G573" s="338" t="s">
        <v>169</v>
      </c>
      <c r="H573" s="338" t="s">
        <v>254</v>
      </c>
      <c r="I573" s="473">
        <v>45708</v>
      </c>
      <c r="J573" s="473">
        <v>45708</v>
      </c>
      <c r="K573" s="338" t="s">
        <v>124</v>
      </c>
      <c r="L573" s="474">
        <v>45708</v>
      </c>
      <c r="M573" s="338">
        <v>4778281</v>
      </c>
      <c r="N573" s="338" t="s">
        <v>16</v>
      </c>
      <c r="O573" s="473">
        <v>45716</v>
      </c>
      <c r="P573" s="342">
        <v>2025</v>
      </c>
      <c r="Q573" s="15">
        <v>2230</v>
      </c>
      <c r="R573" s="338">
        <v>4481034</v>
      </c>
      <c r="S573" s="341">
        <v>4783536</v>
      </c>
      <c r="T573" s="338" t="s">
        <v>921</v>
      </c>
      <c r="U573" s="338"/>
    </row>
    <row r="574" spans="1:21" x14ac:dyDescent="0.35">
      <c r="A5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2025.00577.01.01.02.05</v>
      </c>
      <c r="B574" s="372">
        <v>577</v>
      </c>
      <c r="C574" s="338" t="s">
        <v>119</v>
      </c>
      <c r="D574" s="338" t="s">
        <v>236</v>
      </c>
      <c r="E574" s="345" t="s">
        <v>237</v>
      </c>
      <c r="F574" s="338" t="s">
        <v>121</v>
      </c>
      <c r="G574" s="338" t="s">
        <v>169</v>
      </c>
      <c r="H574" s="338" t="s">
        <v>254</v>
      </c>
      <c r="I574" s="473">
        <v>45709</v>
      </c>
      <c r="J574" s="473">
        <v>45709</v>
      </c>
      <c r="K574" s="338" t="s">
        <v>124</v>
      </c>
      <c r="L574" s="474">
        <v>45708</v>
      </c>
      <c r="M574" s="338">
        <v>4778280</v>
      </c>
      <c r="N574" s="338" t="s">
        <v>16</v>
      </c>
      <c r="O574" s="473">
        <v>45716</v>
      </c>
      <c r="P574" s="342">
        <v>2025</v>
      </c>
      <c r="Q574" s="15">
        <v>2231</v>
      </c>
      <c r="R574" s="338">
        <v>4481034</v>
      </c>
      <c r="S574" s="341">
        <v>4783537</v>
      </c>
      <c r="T574" s="338" t="s">
        <v>922</v>
      </c>
      <c r="U574" s="338"/>
    </row>
    <row r="575" spans="1:21" x14ac:dyDescent="0.35">
      <c r="A5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2025.00578.01.01.02.05</v>
      </c>
      <c r="B575" s="372">
        <v>578</v>
      </c>
      <c r="C575" s="338" t="s">
        <v>119</v>
      </c>
      <c r="D575" s="338" t="s">
        <v>236</v>
      </c>
      <c r="E575" s="338" t="s">
        <v>237</v>
      </c>
      <c r="F575" s="338" t="s">
        <v>121</v>
      </c>
      <c r="G575" s="338" t="s">
        <v>169</v>
      </c>
      <c r="H575" s="338" t="s">
        <v>254</v>
      </c>
      <c r="I575" s="473">
        <v>45710</v>
      </c>
      <c r="J575" s="473">
        <v>45710</v>
      </c>
      <c r="K575" s="338" t="s">
        <v>124</v>
      </c>
      <c r="L575" s="473">
        <v>45708</v>
      </c>
      <c r="M575" s="338">
        <v>4778279</v>
      </c>
      <c r="N575" s="338" t="s">
        <v>16</v>
      </c>
      <c r="O575" s="473">
        <v>45716</v>
      </c>
      <c r="P575" s="342">
        <v>2025</v>
      </c>
      <c r="Q575" s="15">
        <v>2232</v>
      </c>
      <c r="R575" s="338">
        <v>4481034</v>
      </c>
      <c r="S575" s="341">
        <v>4783538</v>
      </c>
      <c r="T575" s="338" t="s">
        <v>923</v>
      </c>
      <c r="U575" s="338"/>
    </row>
    <row r="576" spans="1:21" x14ac:dyDescent="0.35">
      <c r="A5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2025.00579.01.01.02.05</v>
      </c>
      <c r="B576" s="372">
        <v>579</v>
      </c>
      <c r="C576" s="338" t="s">
        <v>119</v>
      </c>
      <c r="D576" s="338" t="s">
        <v>318</v>
      </c>
      <c r="E576" s="345" t="s">
        <v>194</v>
      </c>
      <c r="F576" s="338" t="s">
        <v>121</v>
      </c>
      <c r="G576" s="338" t="s">
        <v>169</v>
      </c>
      <c r="H576" s="338" t="s">
        <v>254</v>
      </c>
      <c r="I576" s="473">
        <v>45708</v>
      </c>
      <c r="J576" s="473">
        <v>45708</v>
      </c>
      <c r="K576" s="338" t="s">
        <v>124</v>
      </c>
      <c r="L576" s="474">
        <v>45707</v>
      </c>
      <c r="M576" s="338">
        <v>4778275</v>
      </c>
      <c r="N576" s="338" t="s">
        <v>16</v>
      </c>
      <c r="O576" s="473">
        <v>45716</v>
      </c>
      <c r="P576" s="342">
        <v>2025</v>
      </c>
      <c r="Q576" s="15">
        <v>2233</v>
      </c>
      <c r="R576" s="338">
        <v>4481034</v>
      </c>
      <c r="S576" s="341">
        <v>4783539</v>
      </c>
      <c r="T576" s="338" t="s">
        <v>924</v>
      </c>
      <c r="U576" s="338"/>
    </row>
    <row r="577" spans="1:21" x14ac:dyDescent="0.35">
      <c r="A5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2025.00580.01.01.03.05</v>
      </c>
      <c r="B577" s="372">
        <v>580</v>
      </c>
      <c r="C577" s="338" t="s">
        <v>119</v>
      </c>
      <c r="D577" s="338" t="s">
        <v>318</v>
      </c>
      <c r="E577" s="345" t="s">
        <v>194</v>
      </c>
      <c r="F577" s="338" t="s">
        <v>121</v>
      </c>
      <c r="G577" s="338" t="s">
        <v>162</v>
      </c>
      <c r="H577" s="338" t="s">
        <v>254</v>
      </c>
      <c r="I577" s="473">
        <v>45708</v>
      </c>
      <c r="J577" s="473">
        <v>45708</v>
      </c>
      <c r="K577" s="338" t="s">
        <v>124</v>
      </c>
      <c r="L577" s="473">
        <v>45707</v>
      </c>
      <c r="M577" s="338">
        <v>4778276</v>
      </c>
      <c r="N577" s="338" t="s">
        <v>16</v>
      </c>
      <c r="O577" s="473">
        <v>45716</v>
      </c>
      <c r="P577" s="342">
        <v>2025</v>
      </c>
      <c r="Q577" s="15">
        <v>2234</v>
      </c>
      <c r="R577" s="338">
        <v>4481034</v>
      </c>
      <c r="S577" s="341">
        <v>4783541</v>
      </c>
      <c r="T577" s="338" t="s">
        <v>925</v>
      </c>
      <c r="U577" s="338"/>
    </row>
    <row r="578" spans="1:21" x14ac:dyDescent="0.35">
      <c r="A5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2025.00581.01.01.02.05</v>
      </c>
      <c r="B578" s="372">
        <v>581</v>
      </c>
      <c r="C578" s="338" t="s">
        <v>119</v>
      </c>
      <c r="D578" s="338" t="s">
        <v>318</v>
      </c>
      <c r="E578" s="345" t="s">
        <v>194</v>
      </c>
      <c r="F578" s="338" t="s">
        <v>121</v>
      </c>
      <c r="G578" s="338" t="s">
        <v>169</v>
      </c>
      <c r="H578" s="338" t="s">
        <v>254</v>
      </c>
      <c r="I578" s="473">
        <v>45709</v>
      </c>
      <c r="J578" s="473">
        <v>45709</v>
      </c>
      <c r="K578" s="338" t="s">
        <v>124</v>
      </c>
      <c r="L578" s="474">
        <v>45708</v>
      </c>
      <c r="M578" s="338">
        <v>4778277</v>
      </c>
      <c r="N578" s="338" t="s">
        <v>16</v>
      </c>
      <c r="O578" s="473">
        <v>45716</v>
      </c>
      <c r="P578" s="342">
        <v>2025</v>
      </c>
      <c r="Q578" s="15">
        <v>2235</v>
      </c>
      <c r="R578" s="338">
        <v>4481034</v>
      </c>
      <c r="S578" s="341">
        <v>4783542</v>
      </c>
      <c r="T578" s="338" t="s">
        <v>926</v>
      </c>
      <c r="U578" s="338"/>
    </row>
    <row r="579" spans="1:21" x14ac:dyDescent="0.35">
      <c r="A5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2025.00582.01.01.03.05</v>
      </c>
      <c r="B579" s="372">
        <v>582</v>
      </c>
      <c r="C579" s="338" t="s">
        <v>119</v>
      </c>
      <c r="D579" s="338" t="s">
        <v>318</v>
      </c>
      <c r="E579" s="345" t="s">
        <v>194</v>
      </c>
      <c r="F579" s="338" t="s">
        <v>121</v>
      </c>
      <c r="G579" s="338" t="s">
        <v>162</v>
      </c>
      <c r="H579" s="338" t="s">
        <v>254</v>
      </c>
      <c r="I579" s="473">
        <v>45709</v>
      </c>
      <c r="J579" s="473">
        <v>45709</v>
      </c>
      <c r="K579" s="338" t="s">
        <v>124</v>
      </c>
      <c r="L579" s="474">
        <v>45708</v>
      </c>
      <c r="M579" s="338">
        <v>4778278</v>
      </c>
      <c r="N579" s="338" t="s">
        <v>16</v>
      </c>
      <c r="O579" s="473">
        <v>45716</v>
      </c>
      <c r="P579" s="342">
        <v>2025</v>
      </c>
      <c r="Q579" s="15">
        <v>2236</v>
      </c>
      <c r="R579" s="338">
        <v>4481034</v>
      </c>
      <c r="S579" s="341">
        <v>4783543</v>
      </c>
      <c r="T579" s="338" t="s">
        <v>927</v>
      </c>
      <c r="U579" s="338"/>
    </row>
    <row r="580" spans="1:21" x14ac:dyDescent="0.35">
      <c r="A5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2025.00583.01.01.02.05</v>
      </c>
      <c r="B580" s="372">
        <v>583</v>
      </c>
      <c r="C580" s="338" t="s">
        <v>119</v>
      </c>
      <c r="D580" s="338" t="s">
        <v>318</v>
      </c>
      <c r="E580" s="345" t="s">
        <v>194</v>
      </c>
      <c r="F580" s="338" t="s">
        <v>121</v>
      </c>
      <c r="G580" s="338" t="s">
        <v>169</v>
      </c>
      <c r="H580" s="338" t="s">
        <v>254</v>
      </c>
      <c r="I580" s="473">
        <v>45710</v>
      </c>
      <c r="J580" s="473">
        <v>45710</v>
      </c>
      <c r="K580" s="338" t="s">
        <v>124</v>
      </c>
      <c r="L580" s="473">
        <v>45708</v>
      </c>
      <c r="M580" s="338">
        <v>4778294</v>
      </c>
      <c r="N580" s="338" t="s">
        <v>16</v>
      </c>
      <c r="O580" s="473">
        <v>45716</v>
      </c>
      <c r="P580" s="342">
        <v>2025</v>
      </c>
      <c r="Q580" s="15">
        <v>2237</v>
      </c>
      <c r="R580" s="338">
        <v>4481034</v>
      </c>
      <c r="S580" s="341">
        <v>4783544</v>
      </c>
      <c r="T580" s="338" t="s">
        <v>928</v>
      </c>
      <c r="U580" s="338"/>
    </row>
    <row r="581" spans="1:21" x14ac:dyDescent="0.35">
      <c r="A5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2025.00584.01.01.03.05</v>
      </c>
      <c r="B581" s="372">
        <v>584</v>
      </c>
      <c r="C581" s="338" t="s">
        <v>119</v>
      </c>
      <c r="D581" s="338" t="s">
        <v>318</v>
      </c>
      <c r="E581" s="345" t="s">
        <v>194</v>
      </c>
      <c r="F581" s="338" t="s">
        <v>121</v>
      </c>
      <c r="G581" s="338" t="s">
        <v>162</v>
      </c>
      <c r="H581" s="338" t="s">
        <v>254</v>
      </c>
      <c r="I581" s="473">
        <v>45710</v>
      </c>
      <c r="J581" s="473">
        <v>45710</v>
      </c>
      <c r="K581" s="338" t="s">
        <v>124</v>
      </c>
      <c r="L581" s="474">
        <v>45708</v>
      </c>
      <c r="M581" s="338">
        <v>4778293</v>
      </c>
      <c r="N581" s="338" t="s">
        <v>16</v>
      </c>
      <c r="O581" s="473">
        <v>45716</v>
      </c>
      <c r="P581" s="342">
        <v>2025</v>
      </c>
      <c r="Q581" s="15">
        <v>2238</v>
      </c>
      <c r="R581" s="338">
        <v>4481034</v>
      </c>
      <c r="S581" s="341">
        <v>4783545</v>
      </c>
      <c r="T581" s="338" t="s">
        <v>929</v>
      </c>
      <c r="U581" s="338"/>
    </row>
    <row r="582" spans="1:21" x14ac:dyDescent="0.35">
      <c r="A5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2025.00585.01.01.02.05</v>
      </c>
      <c r="B582" s="372">
        <v>585</v>
      </c>
      <c r="C582" s="338" t="s">
        <v>119</v>
      </c>
      <c r="D582" s="338" t="s">
        <v>318</v>
      </c>
      <c r="E582" s="345" t="s">
        <v>194</v>
      </c>
      <c r="F582" s="338" t="s">
        <v>121</v>
      </c>
      <c r="G582" s="338" t="s">
        <v>169</v>
      </c>
      <c r="H582" s="338" t="s">
        <v>254</v>
      </c>
      <c r="I582" s="473">
        <v>45711</v>
      </c>
      <c r="J582" s="473">
        <v>45711</v>
      </c>
      <c r="K582" s="338" t="s">
        <v>124</v>
      </c>
      <c r="L582" s="473">
        <v>45708</v>
      </c>
      <c r="M582" s="338">
        <v>4778292</v>
      </c>
      <c r="N582" s="338" t="s">
        <v>16</v>
      </c>
      <c r="O582" s="473">
        <v>45716</v>
      </c>
      <c r="P582" s="342">
        <v>2025</v>
      </c>
      <c r="Q582" s="15">
        <v>2239</v>
      </c>
      <c r="R582" s="338">
        <v>4481034</v>
      </c>
      <c r="S582" s="341">
        <v>4783546</v>
      </c>
      <c r="T582" s="338" t="s">
        <v>930</v>
      </c>
      <c r="U582" s="338"/>
    </row>
    <row r="583" spans="1:21" x14ac:dyDescent="0.35">
      <c r="A5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2025.00586.01.01.03.05</v>
      </c>
      <c r="B583" s="372">
        <v>586</v>
      </c>
      <c r="C583" s="338" t="s">
        <v>119</v>
      </c>
      <c r="D583" s="338" t="s">
        <v>318</v>
      </c>
      <c r="E583" s="345" t="s">
        <v>194</v>
      </c>
      <c r="F583" s="338" t="s">
        <v>121</v>
      </c>
      <c r="G583" s="338" t="s">
        <v>162</v>
      </c>
      <c r="H583" s="338" t="s">
        <v>254</v>
      </c>
      <c r="I583" s="473">
        <v>45711</v>
      </c>
      <c r="J583" s="473">
        <v>45711</v>
      </c>
      <c r="K583" s="338" t="s">
        <v>124</v>
      </c>
      <c r="L583" s="473">
        <v>45708</v>
      </c>
      <c r="M583" s="338">
        <v>4778291</v>
      </c>
      <c r="N583" s="338" t="s">
        <v>16</v>
      </c>
      <c r="O583" s="473">
        <v>45716</v>
      </c>
      <c r="P583" s="342">
        <v>2025</v>
      </c>
      <c r="Q583" s="15">
        <v>2240</v>
      </c>
      <c r="R583" s="338">
        <v>4481034</v>
      </c>
      <c r="S583" s="341">
        <v>4783547</v>
      </c>
      <c r="T583" s="338" t="s">
        <v>931</v>
      </c>
      <c r="U583" s="338"/>
    </row>
    <row r="584" spans="1:21" x14ac:dyDescent="0.35">
      <c r="A5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2025.00587.01.01.02.05</v>
      </c>
      <c r="B584" s="372">
        <v>587</v>
      </c>
      <c r="C584" s="338" t="s">
        <v>119</v>
      </c>
      <c r="D584" s="338" t="s">
        <v>318</v>
      </c>
      <c r="E584" s="345" t="s">
        <v>194</v>
      </c>
      <c r="F584" s="338" t="s">
        <v>121</v>
      </c>
      <c r="G584" s="338" t="s">
        <v>169</v>
      </c>
      <c r="H584" s="338" t="s">
        <v>254</v>
      </c>
      <c r="I584" s="473">
        <v>45712</v>
      </c>
      <c r="J584" s="473">
        <v>45712</v>
      </c>
      <c r="K584" s="338" t="s">
        <v>124</v>
      </c>
      <c r="L584" s="473">
        <v>45708</v>
      </c>
      <c r="M584" s="338">
        <v>4778290</v>
      </c>
      <c r="N584" s="338" t="s">
        <v>16</v>
      </c>
      <c r="O584" s="473">
        <v>45716</v>
      </c>
      <c r="P584" s="342">
        <v>2025</v>
      </c>
      <c r="Q584" s="15">
        <v>2241</v>
      </c>
      <c r="R584" s="338">
        <v>4481034</v>
      </c>
      <c r="S584" s="341">
        <v>4783549</v>
      </c>
      <c r="T584" s="338" t="s">
        <v>932</v>
      </c>
      <c r="U584" s="338"/>
    </row>
    <row r="585" spans="1:21" x14ac:dyDescent="0.35">
      <c r="A5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2025.00588.01.01.03.05</v>
      </c>
      <c r="B585" s="372">
        <v>588</v>
      </c>
      <c r="C585" s="338" t="s">
        <v>119</v>
      </c>
      <c r="D585" s="338" t="s">
        <v>318</v>
      </c>
      <c r="E585" s="345" t="s">
        <v>194</v>
      </c>
      <c r="F585" s="338" t="s">
        <v>121</v>
      </c>
      <c r="G585" s="338" t="s">
        <v>162</v>
      </c>
      <c r="H585" s="338" t="s">
        <v>254</v>
      </c>
      <c r="I585" s="473">
        <v>45712</v>
      </c>
      <c r="J585" s="473">
        <v>45712</v>
      </c>
      <c r="K585" s="338" t="s">
        <v>124</v>
      </c>
      <c r="L585" s="473">
        <v>45708</v>
      </c>
      <c r="M585" s="338">
        <v>4778289</v>
      </c>
      <c r="N585" s="338" t="s">
        <v>16</v>
      </c>
      <c r="O585" s="473">
        <v>45716</v>
      </c>
      <c r="P585" s="342">
        <v>2025</v>
      </c>
      <c r="Q585" s="15">
        <v>2242</v>
      </c>
      <c r="R585" s="338">
        <v>4481034</v>
      </c>
      <c r="S585" s="341">
        <v>4783550</v>
      </c>
      <c r="T585" s="338" t="s">
        <v>933</v>
      </c>
      <c r="U585" s="338"/>
    </row>
    <row r="586" spans="1:21" x14ac:dyDescent="0.35">
      <c r="A5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2025.00589.01.01.02.05</v>
      </c>
      <c r="B586" s="372">
        <v>589</v>
      </c>
      <c r="C586" s="338" t="s">
        <v>119</v>
      </c>
      <c r="D586" s="338" t="s">
        <v>318</v>
      </c>
      <c r="E586" s="345" t="s">
        <v>194</v>
      </c>
      <c r="F586" s="338" t="s">
        <v>121</v>
      </c>
      <c r="G586" s="338" t="s">
        <v>169</v>
      </c>
      <c r="H586" s="338" t="s">
        <v>254</v>
      </c>
      <c r="I586" s="473">
        <v>45713</v>
      </c>
      <c r="J586" s="473">
        <v>45713</v>
      </c>
      <c r="K586" s="338" t="s">
        <v>124</v>
      </c>
      <c r="L586" s="474">
        <v>45708</v>
      </c>
      <c r="M586" s="338">
        <v>4778288</v>
      </c>
      <c r="N586" s="338" t="s">
        <v>16</v>
      </c>
      <c r="O586" s="473">
        <v>45716</v>
      </c>
      <c r="P586" s="342">
        <v>2025</v>
      </c>
      <c r="Q586" s="15">
        <v>2243</v>
      </c>
      <c r="R586" s="338">
        <v>4481034</v>
      </c>
      <c r="S586" s="341">
        <v>4783551</v>
      </c>
      <c r="T586" s="338" t="s">
        <v>934</v>
      </c>
      <c r="U586" s="338"/>
    </row>
    <row r="587" spans="1:21" x14ac:dyDescent="0.35">
      <c r="A5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2025.00590.01.01.03.05</v>
      </c>
      <c r="B587" s="372">
        <v>590</v>
      </c>
      <c r="C587" s="338" t="s">
        <v>119</v>
      </c>
      <c r="D587" s="338" t="s">
        <v>318</v>
      </c>
      <c r="E587" s="345" t="s">
        <v>194</v>
      </c>
      <c r="F587" s="338" t="s">
        <v>121</v>
      </c>
      <c r="G587" s="338" t="s">
        <v>162</v>
      </c>
      <c r="H587" s="338" t="s">
        <v>254</v>
      </c>
      <c r="I587" s="473">
        <v>45713</v>
      </c>
      <c r="J587" s="473">
        <v>45713</v>
      </c>
      <c r="K587" s="338" t="s">
        <v>124</v>
      </c>
      <c r="L587" s="474">
        <v>45708</v>
      </c>
      <c r="M587" s="338">
        <v>4778287</v>
      </c>
      <c r="N587" s="338" t="s">
        <v>16</v>
      </c>
      <c r="O587" s="473">
        <v>45716</v>
      </c>
      <c r="P587" s="342">
        <v>2025</v>
      </c>
      <c r="Q587" s="15">
        <v>2244</v>
      </c>
      <c r="R587" s="338">
        <v>4481034</v>
      </c>
      <c r="S587" s="341">
        <v>4783552</v>
      </c>
      <c r="T587" s="338" t="s">
        <v>935</v>
      </c>
      <c r="U587" s="338"/>
    </row>
    <row r="588" spans="1:21" x14ac:dyDescent="0.35">
      <c r="A5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2025.00591.01.01.02.05</v>
      </c>
      <c r="B588" s="372">
        <v>591</v>
      </c>
      <c r="C588" s="338" t="s">
        <v>119</v>
      </c>
      <c r="D588" s="338" t="s">
        <v>318</v>
      </c>
      <c r="E588" s="345" t="s">
        <v>194</v>
      </c>
      <c r="F588" s="338" t="s">
        <v>121</v>
      </c>
      <c r="G588" s="338" t="s">
        <v>169</v>
      </c>
      <c r="H588" s="338" t="s">
        <v>254</v>
      </c>
      <c r="I588" s="473">
        <v>45714</v>
      </c>
      <c r="J588" s="473">
        <v>45714</v>
      </c>
      <c r="K588" s="338" t="s">
        <v>124</v>
      </c>
      <c r="L588" s="474">
        <v>45708</v>
      </c>
      <c r="M588" s="338">
        <v>4778286</v>
      </c>
      <c r="N588" s="338" t="s">
        <v>16</v>
      </c>
      <c r="O588" s="473">
        <v>45716</v>
      </c>
      <c r="P588" s="342">
        <v>2025</v>
      </c>
      <c r="Q588" s="15">
        <v>2245</v>
      </c>
      <c r="R588" s="338">
        <v>4481034</v>
      </c>
      <c r="S588" s="341">
        <v>4783553</v>
      </c>
      <c r="T588" s="338" t="s">
        <v>936</v>
      </c>
      <c r="U588" s="338"/>
    </row>
    <row r="589" spans="1:21" x14ac:dyDescent="0.35">
      <c r="A5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2025.00592.01.01.03.05</v>
      </c>
      <c r="B589" s="372">
        <v>592</v>
      </c>
      <c r="C589" s="338" t="s">
        <v>119</v>
      </c>
      <c r="D589" s="338" t="s">
        <v>318</v>
      </c>
      <c r="E589" s="345" t="s">
        <v>194</v>
      </c>
      <c r="F589" s="338" t="s">
        <v>121</v>
      </c>
      <c r="G589" s="338" t="s">
        <v>162</v>
      </c>
      <c r="H589" s="338" t="s">
        <v>254</v>
      </c>
      <c r="I589" s="473">
        <v>45714</v>
      </c>
      <c r="J589" s="473">
        <v>45714</v>
      </c>
      <c r="K589" s="338" t="s">
        <v>124</v>
      </c>
      <c r="L589" s="474">
        <v>45708</v>
      </c>
      <c r="M589" s="338">
        <v>4778285</v>
      </c>
      <c r="N589" s="338" t="s">
        <v>16</v>
      </c>
      <c r="O589" s="473">
        <v>45716</v>
      </c>
      <c r="P589" s="342">
        <v>2025</v>
      </c>
      <c r="Q589" s="15">
        <v>2246</v>
      </c>
      <c r="R589" s="338">
        <v>4481034</v>
      </c>
      <c r="S589" s="341">
        <v>4783554</v>
      </c>
      <c r="T589" s="338" t="s">
        <v>937</v>
      </c>
      <c r="U589" s="338"/>
    </row>
    <row r="590" spans="1:21" x14ac:dyDescent="0.35">
      <c r="A5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2025.00593.01.01.02.05</v>
      </c>
      <c r="B590" s="372">
        <v>593</v>
      </c>
      <c r="C590" s="338" t="s">
        <v>119</v>
      </c>
      <c r="D590" s="338" t="s">
        <v>318</v>
      </c>
      <c r="E590" s="345" t="s">
        <v>194</v>
      </c>
      <c r="F590" s="338" t="s">
        <v>121</v>
      </c>
      <c r="G590" s="338" t="s">
        <v>169</v>
      </c>
      <c r="H590" s="338" t="s">
        <v>254</v>
      </c>
      <c r="I590" s="473">
        <v>45715</v>
      </c>
      <c r="J590" s="473">
        <v>45715</v>
      </c>
      <c r="K590" s="338" t="s">
        <v>124</v>
      </c>
      <c r="L590" s="474">
        <v>45708</v>
      </c>
      <c r="M590" s="338">
        <v>4778305</v>
      </c>
      <c r="N590" s="338" t="s">
        <v>16</v>
      </c>
      <c r="O590" s="473">
        <v>45716</v>
      </c>
      <c r="P590" s="342">
        <v>2025</v>
      </c>
      <c r="Q590" s="15">
        <v>2247</v>
      </c>
      <c r="R590" s="338">
        <v>4481034</v>
      </c>
      <c r="S590" s="341">
        <v>4783555</v>
      </c>
      <c r="T590" s="338" t="s">
        <v>938</v>
      </c>
      <c r="U590" s="338"/>
    </row>
    <row r="591" spans="1:21" x14ac:dyDescent="0.35">
      <c r="A5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2025.00594.01.01.03.05</v>
      </c>
      <c r="B591" s="372">
        <v>594</v>
      </c>
      <c r="C591" s="338" t="s">
        <v>119</v>
      </c>
      <c r="D591" s="338" t="s">
        <v>318</v>
      </c>
      <c r="E591" s="345" t="s">
        <v>194</v>
      </c>
      <c r="F591" s="338" t="s">
        <v>121</v>
      </c>
      <c r="G591" s="338" t="s">
        <v>162</v>
      </c>
      <c r="H591" s="338" t="s">
        <v>254</v>
      </c>
      <c r="I591" s="473">
        <v>45715</v>
      </c>
      <c r="J591" s="473">
        <v>45715</v>
      </c>
      <c r="K591" s="338" t="s">
        <v>124</v>
      </c>
      <c r="L591" s="474">
        <v>45708</v>
      </c>
      <c r="M591" s="338">
        <v>4778304</v>
      </c>
      <c r="N591" s="338" t="s">
        <v>16</v>
      </c>
      <c r="O591" s="473">
        <v>45716</v>
      </c>
      <c r="P591" s="342">
        <v>2025</v>
      </c>
      <c r="Q591" s="15">
        <v>2248</v>
      </c>
      <c r="R591" s="338">
        <v>4481034</v>
      </c>
      <c r="S591" s="341">
        <v>4783556</v>
      </c>
      <c r="T591" s="338" t="s">
        <v>939</v>
      </c>
      <c r="U591" s="338"/>
    </row>
    <row r="592" spans="1:21" x14ac:dyDescent="0.35">
      <c r="A5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2025.00595.01.01.02.05</v>
      </c>
      <c r="B592" s="372">
        <v>595</v>
      </c>
      <c r="C592" s="338" t="s">
        <v>119</v>
      </c>
      <c r="D592" s="338" t="s">
        <v>318</v>
      </c>
      <c r="E592" s="345" t="s">
        <v>194</v>
      </c>
      <c r="F592" s="338" t="s">
        <v>121</v>
      </c>
      <c r="G592" s="338" t="s">
        <v>169</v>
      </c>
      <c r="H592" s="338" t="s">
        <v>254</v>
      </c>
      <c r="I592" s="473">
        <v>45716</v>
      </c>
      <c r="J592" s="473">
        <v>45716</v>
      </c>
      <c r="K592" s="338" t="s">
        <v>124</v>
      </c>
      <c r="L592" s="474">
        <v>45708</v>
      </c>
      <c r="M592" s="338">
        <v>4778303</v>
      </c>
      <c r="N592" s="338" t="s">
        <v>16</v>
      </c>
      <c r="O592" s="473">
        <v>45716</v>
      </c>
      <c r="P592" s="342">
        <v>2025</v>
      </c>
      <c r="Q592" s="15">
        <v>2249</v>
      </c>
      <c r="R592" s="338">
        <v>4481034</v>
      </c>
      <c r="S592" s="341">
        <v>4783557</v>
      </c>
      <c r="T592" s="338" t="s">
        <v>940</v>
      </c>
      <c r="U592" s="338"/>
    </row>
    <row r="593" spans="1:21" x14ac:dyDescent="0.35">
      <c r="A5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2025.00596.01.01.03.05</v>
      </c>
      <c r="B593" s="372">
        <v>596</v>
      </c>
      <c r="C593" s="338" t="s">
        <v>119</v>
      </c>
      <c r="D593" s="338" t="s">
        <v>318</v>
      </c>
      <c r="E593" s="345" t="s">
        <v>194</v>
      </c>
      <c r="F593" s="338" t="s">
        <v>121</v>
      </c>
      <c r="G593" s="338" t="s">
        <v>162</v>
      </c>
      <c r="H593" s="338" t="s">
        <v>254</v>
      </c>
      <c r="I593" s="473">
        <v>45716</v>
      </c>
      <c r="J593" s="473">
        <v>45716</v>
      </c>
      <c r="K593" s="338" t="s">
        <v>124</v>
      </c>
      <c r="L593" s="474">
        <v>45708</v>
      </c>
      <c r="M593" s="338">
        <v>4778302</v>
      </c>
      <c r="N593" s="338" t="s">
        <v>16</v>
      </c>
      <c r="O593" s="473">
        <v>45716</v>
      </c>
      <c r="P593" s="342">
        <v>2025</v>
      </c>
      <c r="Q593" s="15">
        <v>2250</v>
      </c>
      <c r="R593" s="338">
        <v>4481034</v>
      </c>
      <c r="S593" s="341">
        <v>4783558</v>
      </c>
      <c r="T593" s="338" t="s">
        <v>941</v>
      </c>
      <c r="U593" s="338"/>
    </row>
    <row r="594" spans="1:21" x14ac:dyDescent="0.35">
      <c r="A5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2025.00597.01.01.02.05</v>
      </c>
      <c r="B594" s="372">
        <v>597</v>
      </c>
      <c r="C594" s="338" t="s">
        <v>119</v>
      </c>
      <c r="D594" s="338" t="s">
        <v>240</v>
      </c>
      <c r="E594" s="345" t="s">
        <v>241</v>
      </c>
      <c r="F594" s="338" t="s">
        <v>121</v>
      </c>
      <c r="G594" s="338" t="s">
        <v>169</v>
      </c>
      <c r="H594" s="338" t="s">
        <v>254</v>
      </c>
      <c r="I594" s="473">
        <v>45707</v>
      </c>
      <c r="J594" s="473">
        <v>45707</v>
      </c>
      <c r="K594" s="338" t="s">
        <v>124</v>
      </c>
      <c r="L594" s="473">
        <v>45708</v>
      </c>
      <c r="M594" s="338">
        <v>4778301</v>
      </c>
      <c r="N594" s="338" t="s">
        <v>16</v>
      </c>
      <c r="O594" s="473">
        <v>45716</v>
      </c>
      <c r="P594" s="342">
        <v>2025</v>
      </c>
      <c r="Q594" s="15">
        <v>2251</v>
      </c>
      <c r="R594" s="338">
        <v>4481034</v>
      </c>
      <c r="S594" s="341">
        <v>4783559</v>
      </c>
      <c r="T594" s="338" t="s">
        <v>942</v>
      </c>
      <c r="U594" s="338"/>
    </row>
    <row r="595" spans="1:21" x14ac:dyDescent="0.35">
      <c r="A5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2025.00598.01.01.02.05</v>
      </c>
      <c r="B595" s="372">
        <v>598</v>
      </c>
      <c r="C595" s="338" t="s">
        <v>119</v>
      </c>
      <c r="D595" s="338" t="s">
        <v>240</v>
      </c>
      <c r="E595" s="345" t="s">
        <v>241</v>
      </c>
      <c r="F595" s="338" t="s">
        <v>121</v>
      </c>
      <c r="G595" s="338" t="s">
        <v>169</v>
      </c>
      <c r="H595" s="338" t="s">
        <v>254</v>
      </c>
      <c r="I595" s="473">
        <v>45708</v>
      </c>
      <c r="J595" s="473">
        <v>45708</v>
      </c>
      <c r="K595" s="338" t="s">
        <v>124</v>
      </c>
      <c r="L595" s="473">
        <v>45708</v>
      </c>
      <c r="M595" s="338">
        <v>4778300</v>
      </c>
      <c r="N595" s="338" t="s">
        <v>16</v>
      </c>
      <c r="O595" s="473">
        <v>45716</v>
      </c>
      <c r="P595" s="342">
        <v>2025</v>
      </c>
      <c r="Q595" s="15">
        <v>2252</v>
      </c>
      <c r="R595" s="338">
        <v>4481034</v>
      </c>
      <c r="S595" s="341">
        <v>4783560</v>
      </c>
      <c r="T595" s="338" t="s">
        <v>943</v>
      </c>
      <c r="U595" s="338"/>
    </row>
    <row r="596" spans="1:21" x14ac:dyDescent="0.35">
      <c r="A5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2025.00599.01.01.02.05</v>
      </c>
      <c r="B596" s="372">
        <v>599</v>
      </c>
      <c r="C596" s="338" t="s">
        <v>119</v>
      </c>
      <c r="D596" s="338" t="s">
        <v>240</v>
      </c>
      <c r="E596" s="345" t="s">
        <v>241</v>
      </c>
      <c r="F596" s="338" t="s">
        <v>121</v>
      </c>
      <c r="G596" s="338" t="s">
        <v>169</v>
      </c>
      <c r="H596" s="338" t="s">
        <v>254</v>
      </c>
      <c r="I596" s="473">
        <v>45709</v>
      </c>
      <c r="J596" s="473">
        <v>45709</v>
      </c>
      <c r="K596" s="338" t="s">
        <v>124</v>
      </c>
      <c r="L596" s="474">
        <v>45708</v>
      </c>
      <c r="M596" s="338">
        <v>4778295</v>
      </c>
      <c r="N596" s="338" t="s">
        <v>16</v>
      </c>
      <c r="O596" s="473">
        <v>45716</v>
      </c>
      <c r="P596" s="342">
        <v>2025</v>
      </c>
      <c r="Q596" s="15">
        <v>2253</v>
      </c>
      <c r="R596" s="338">
        <v>4481034</v>
      </c>
      <c r="S596" s="341">
        <v>4783561</v>
      </c>
      <c r="T596" s="338" t="s">
        <v>944</v>
      </c>
      <c r="U596" s="338"/>
    </row>
    <row r="597" spans="1:21" x14ac:dyDescent="0.35">
      <c r="A5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2025.00600.01.01.02.05</v>
      </c>
      <c r="B597" s="372">
        <v>600</v>
      </c>
      <c r="C597" s="338" t="s">
        <v>119</v>
      </c>
      <c r="D597" s="338" t="s">
        <v>240</v>
      </c>
      <c r="E597" s="345" t="s">
        <v>241</v>
      </c>
      <c r="F597" s="338" t="s">
        <v>121</v>
      </c>
      <c r="G597" s="338" t="s">
        <v>169</v>
      </c>
      <c r="H597" s="338" t="s">
        <v>254</v>
      </c>
      <c r="I597" s="473">
        <v>45710</v>
      </c>
      <c r="J597" s="473">
        <v>45710</v>
      </c>
      <c r="K597" s="338" t="s">
        <v>124</v>
      </c>
      <c r="L597" s="474">
        <v>45708</v>
      </c>
      <c r="M597" s="338">
        <v>4778296</v>
      </c>
      <c r="N597" s="338" t="s">
        <v>16</v>
      </c>
      <c r="O597" s="473">
        <v>45716</v>
      </c>
      <c r="P597" s="342">
        <v>2025</v>
      </c>
      <c r="Q597" s="15">
        <v>2254</v>
      </c>
      <c r="R597" s="338">
        <v>4481034</v>
      </c>
      <c r="S597" s="341">
        <v>4783562</v>
      </c>
      <c r="T597" s="338" t="s">
        <v>945</v>
      </c>
      <c r="U597" s="338"/>
    </row>
    <row r="598" spans="1:21" x14ac:dyDescent="0.35">
      <c r="A5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2025.00601.01.01.03.05</v>
      </c>
      <c r="B598" s="372">
        <v>601</v>
      </c>
      <c r="C598" s="338" t="s">
        <v>119</v>
      </c>
      <c r="D598" s="338" t="s">
        <v>309</v>
      </c>
      <c r="E598" s="338" t="s">
        <v>301</v>
      </c>
      <c r="F598" s="338" t="s">
        <v>121</v>
      </c>
      <c r="G598" s="338" t="s">
        <v>162</v>
      </c>
      <c r="H598" s="338" t="s">
        <v>254</v>
      </c>
      <c r="I598" s="473">
        <v>45707</v>
      </c>
      <c r="J598" s="473">
        <v>45707</v>
      </c>
      <c r="K598" s="338" t="s">
        <v>124</v>
      </c>
      <c r="L598" s="474">
        <v>45707</v>
      </c>
      <c r="M598" s="338">
        <v>4778297</v>
      </c>
      <c r="N598" s="338" t="s">
        <v>16</v>
      </c>
      <c r="O598" s="473">
        <v>45716</v>
      </c>
      <c r="P598" s="342">
        <v>2025</v>
      </c>
      <c r="Q598" s="15">
        <v>2255</v>
      </c>
      <c r="R598" s="338">
        <v>4481034</v>
      </c>
      <c r="S598" s="341">
        <v>4783563</v>
      </c>
      <c r="T598" s="338" t="s">
        <v>946</v>
      </c>
      <c r="U598" s="338"/>
    </row>
    <row r="599" spans="1:21" x14ac:dyDescent="0.35">
      <c r="A5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2025.00602.01.01.03.05</v>
      </c>
      <c r="B599" s="372">
        <v>602</v>
      </c>
      <c r="C599" s="338" t="s">
        <v>119</v>
      </c>
      <c r="D599" s="338" t="s">
        <v>309</v>
      </c>
      <c r="E599" s="338" t="s">
        <v>301</v>
      </c>
      <c r="F599" s="338" t="s">
        <v>121</v>
      </c>
      <c r="G599" s="338" t="s">
        <v>162</v>
      </c>
      <c r="H599" s="338" t="s">
        <v>254</v>
      </c>
      <c r="I599" s="473">
        <v>45708</v>
      </c>
      <c r="J599" s="473">
        <v>45708</v>
      </c>
      <c r="K599" s="338" t="s">
        <v>124</v>
      </c>
      <c r="L599" s="474">
        <v>45708</v>
      </c>
      <c r="M599" s="338">
        <v>4778298</v>
      </c>
      <c r="N599" s="338" t="s">
        <v>16</v>
      </c>
      <c r="O599" s="473">
        <v>45716</v>
      </c>
      <c r="P599" s="342">
        <v>2025</v>
      </c>
      <c r="Q599" s="15">
        <v>2256</v>
      </c>
      <c r="R599" s="338">
        <v>4481034</v>
      </c>
      <c r="S599" s="341">
        <v>4783564</v>
      </c>
      <c r="T599" s="338" t="s">
        <v>947</v>
      </c>
      <c r="U599" s="338"/>
    </row>
    <row r="600" spans="1:21" x14ac:dyDescent="0.35">
      <c r="A6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2025.00603.01.01.03.05</v>
      </c>
      <c r="B600" s="372">
        <v>603</v>
      </c>
      <c r="C600" s="338" t="s">
        <v>119</v>
      </c>
      <c r="D600" s="338" t="s">
        <v>309</v>
      </c>
      <c r="E600" s="338" t="s">
        <v>301</v>
      </c>
      <c r="F600" s="338" t="s">
        <v>121</v>
      </c>
      <c r="G600" s="338" t="s">
        <v>162</v>
      </c>
      <c r="H600" s="338" t="s">
        <v>254</v>
      </c>
      <c r="I600" s="473">
        <v>45709</v>
      </c>
      <c r="J600" s="473">
        <v>45709</v>
      </c>
      <c r="K600" s="338" t="s">
        <v>124</v>
      </c>
      <c r="L600" s="474">
        <v>45709</v>
      </c>
      <c r="M600" s="338">
        <v>4778299</v>
      </c>
      <c r="N600" s="338" t="s">
        <v>16</v>
      </c>
      <c r="O600" s="473">
        <v>45716</v>
      </c>
      <c r="P600" s="342">
        <v>2025</v>
      </c>
      <c r="Q600" s="15">
        <v>2257</v>
      </c>
      <c r="R600" s="338">
        <v>4481034</v>
      </c>
      <c r="S600" s="341">
        <v>4783565</v>
      </c>
      <c r="T600" s="338" t="s">
        <v>948</v>
      </c>
      <c r="U600" s="338"/>
    </row>
    <row r="601" spans="1:21" x14ac:dyDescent="0.35">
      <c r="A6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2025.00604.01.02.03.98</v>
      </c>
      <c r="B601" s="372">
        <v>604</v>
      </c>
      <c r="C601" s="338" t="s">
        <v>119</v>
      </c>
      <c r="D601" s="338" t="s">
        <v>236</v>
      </c>
      <c r="E601" s="338" t="s">
        <v>237</v>
      </c>
      <c r="F601" s="338" t="s">
        <v>207</v>
      </c>
      <c r="G601" s="338" t="s">
        <v>162</v>
      </c>
      <c r="H601" s="338" t="s">
        <v>259</v>
      </c>
      <c r="I601" s="473">
        <v>45709</v>
      </c>
      <c r="J601" s="473">
        <v>45716</v>
      </c>
      <c r="K601" s="338" t="s">
        <v>124</v>
      </c>
      <c r="L601" s="474">
        <v>45709</v>
      </c>
      <c r="M601" s="338">
        <v>4778308</v>
      </c>
      <c r="N601" s="338" t="s">
        <v>16</v>
      </c>
      <c r="O601" s="473">
        <v>45716</v>
      </c>
      <c r="P601" s="342">
        <v>2025</v>
      </c>
      <c r="Q601" s="15">
        <v>2258</v>
      </c>
      <c r="R601" s="338">
        <v>4481034</v>
      </c>
      <c r="S601" s="341">
        <v>4783567</v>
      </c>
      <c r="T601" s="338" t="s">
        <v>949</v>
      </c>
      <c r="U601" s="338"/>
    </row>
    <row r="602" spans="1:21" x14ac:dyDescent="0.35">
      <c r="A6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2025.00605.01.01.03.04</v>
      </c>
      <c r="B602" s="372">
        <v>605</v>
      </c>
      <c r="C602" s="338" t="s">
        <v>119</v>
      </c>
      <c r="D602" s="338" t="s">
        <v>309</v>
      </c>
      <c r="E602" s="338" t="s">
        <v>301</v>
      </c>
      <c r="F602" s="338" t="s">
        <v>121</v>
      </c>
      <c r="G602" s="338" t="s">
        <v>162</v>
      </c>
      <c r="H602" s="338" t="s">
        <v>149</v>
      </c>
      <c r="I602" s="473">
        <v>45717</v>
      </c>
      <c r="J602" s="473">
        <v>45747</v>
      </c>
      <c r="K602" s="338" t="s">
        <v>124</v>
      </c>
      <c r="L602" s="474">
        <v>45712</v>
      </c>
      <c r="M602" s="338">
        <v>4778307</v>
      </c>
      <c r="N602" s="338" t="s">
        <v>16</v>
      </c>
      <c r="O602" s="473">
        <v>45716</v>
      </c>
      <c r="P602" s="342">
        <v>2025</v>
      </c>
      <c r="Q602" s="15">
        <v>2259</v>
      </c>
      <c r="R602" s="338">
        <v>4481034</v>
      </c>
      <c r="S602" s="341">
        <v>4783568</v>
      </c>
      <c r="T602" s="338" t="s">
        <v>950</v>
      </c>
      <c r="U602" s="338"/>
    </row>
    <row r="603" spans="1:21" x14ac:dyDescent="0.35">
      <c r="A6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2025.00606.03.01.03.05</v>
      </c>
      <c r="B603" s="372">
        <v>606</v>
      </c>
      <c r="C603" s="338" t="s">
        <v>132</v>
      </c>
      <c r="D603" s="338" t="s">
        <v>236</v>
      </c>
      <c r="E603" s="345" t="s">
        <v>237</v>
      </c>
      <c r="F603" s="338" t="s">
        <v>121</v>
      </c>
      <c r="G603" s="338" t="s">
        <v>162</v>
      </c>
      <c r="H603" s="338" t="s">
        <v>254</v>
      </c>
      <c r="I603" s="473">
        <v>45794</v>
      </c>
      <c r="J603" s="473">
        <v>45794</v>
      </c>
      <c r="K603" s="338" t="s">
        <v>124</v>
      </c>
      <c r="L603" s="473">
        <v>45796</v>
      </c>
      <c r="M603" s="338">
        <v>5039334</v>
      </c>
      <c r="N603" s="338" t="s">
        <v>6</v>
      </c>
      <c r="O603" s="473">
        <v>45817</v>
      </c>
      <c r="P603" s="342">
        <v>2025</v>
      </c>
      <c r="Q603" s="15">
        <v>2260</v>
      </c>
      <c r="R603" s="338">
        <v>4480700</v>
      </c>
      <c r="S603" s="338">
        <v>5039335</v>
      </c>
      <c r="T603" s="338" t="s">
        <v>951</v>
      </c>
      <c r="U603" s="338"/>
    </row>
    <row r="604" spans="1:21" x14ac:dyDescent="0.35">
      <c r="A6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2025.00607.03.01.03.05</v>
      </c>
      <c r="B604" s="372">
        <v>607</v>
      </c>
      <c r="C604" s="338" t="s">
        <v>132</v>
      </c>
      <c r="D604" s="338" t="s">
        <v>236</v>
      </c>
      <c r="E604" s="345" t="s">
        <v>237</v>
      </c>
      <c r="F604" s="338" t="s">
        <v>121</v>
      </c>
      <c r="G604" s="338" t="s">
        <v>162</v>
      </c>
      <c r="H604" s="338" t="s">
        <v>254</v>
      </c>
      <c r="I604" s="473">
        <v>45795</v>
      </c>
      <c r="J604" s="473">
        <v>45795</v>
      </c>
      <c r="K604" s="338" t="s">
        <v>124</v>
      </c>
      <c r="L604" s="473">
        <v>45796</v>
      </c>
      <c r="M604" s="338">
        <v>5039336</v>
      </c>
      <c r="N604" s="338" t="s">
        <v>6</v>
      </c>
      <c r="O604" s="473">
        <v>45817</v>
      </c>
      <c r="P604" s="342">
        <v>2025</v>
      </c>
      <c r="Q604" s="15">
        <v>2261</v>
      </c>
      <c r="R604" s="338">
        <v>4480700</v>
      </c>
      <c r="S604" s="338">
        <v>5039337</v>
      </c>
      <c r="T604" s="338" t="s">
        <v>952</v>
      </c>
      <c r="U604" s="338"/>
    </row>
    <row r="605" spans="1:21" x14ac:dyDescent="0.35">
      <c r="A6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2025.00608.03.01.03.05</v>
      </c>
      <c r="B605" s="372">
        <v>608</v>
      </c>
      <c r="C605" s="338" t="s">
        <v>132</v>
      </c>
      <c r="D605" s="338" t="s">
        <v>236</v>
      </c>
      <c r="E605" s="345" t="s">
        <v>237</v>
      </c>
      <c r="F605" s="338" t="s">
        <v>121</v>
      </c>
      <c r="G605" s="338" t="s">
        <v>162</v>
      </c>
      <c r="H605" s="338" t="s">
        <v>254</v>
      </c>
      <c r="I605" s="473">
        <v>45796</v>
      </c>
      <c r="J605" s="473">
        <v>45796</v>
      </c>
      <c r="K605" s="338" t="s">
        <v>124</v>
      </c>
      <c r="L605" s="473">
        <v>45796</v>
      </c>
      <c r="M605" s="338">
        <v>5039339</v>
      </c>
      <c r="N605" s="338" t="s">
        <v>6</v>
      </c>
      <c r="O605" s="473">
        <v>45817</v>
      </c>
      <c r="P605" s="342">
        <v>2025</v>
      </c>
      <c r="Q605" s="15">
        <v>2262</v>
      </c>
      <c r="R605" s="338">
        <v>4480700</v>
      </c>
      <c r="S605" s="338">
        <v>5039340</v>
      </c>
      <c r="T605" s="338" t="s">
        <v>953</v>
      </c>
      <c r="U605" s="338"/>
    </row>
    <row r="606" spans="1:21" x14ac:dyDescent="0.35">
      <c r="A6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2025.00609.03.01.03.05</v>
      </c>
      <c r="B606" s="372">
        <v>609</v>
      </c>
      <c r="C606" s="338" t="s">
        <v>132</v>
      </c>
      <c r="D606" s="338" t="s">
        <v>236</v>
      </c>
      <c r="E606" s="345" t="s">
        <v>237</v>
      </c>
      <c r="F606" s="338" t="s">
        <v>121</v>
      </c>
      <c r="G606" s="338" t="s">
        <v>162</v>
      </c>
      <c r="H606" s="338" t="s">
        <v>254</v>
      </c>
      <c r="I606" s="473">
        <v>45797</v>
      </c>
      <c r="J606" s="473">
        <v>45797</v>
      </c>
      <c r="K606" s="338" t="s">
        <v>124</v>
      </c>
      <c r="L606" s="473">
        <v>45797</v>
      </c>
      <c r="M606" s="338">
        <v>5039341</v>
      </c>
      <c r="N606" s="338" t="s">
        <v>6</v>
      </c>
      <c r="O606" s="473">
        <v>45817</v>
      </c>
      <c r="P606" s="342">
        <v>2025</v>
      </c>
      <c r="Q606" s="15">
        <v>2263</v>
      </c>
      <c r="R606" s="338">
        <v>4480700</v>
      </c>
      <c r="S606" s="338">
        <v>5039342</v>
      </c>
      <c r="T606" s="338" t="s">
        <v>954</v>
      </c>
      <c r="U606" s="338"/>
    </row>
    <row r="607" spans="1:21" x14ac:dyDescent="0.35">
      <c r="A6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2025.00610.03.01.03.05</v>
      </c>
      <c r="B607" s="372">
        <v>610</v>
      </c>
      <c r="C607" s="338" t="s">
        <v>132</v>
      </c>
      <c r="D607" s="338" t="s">
        <v>236</v>
      </c>
      <c r="E607" s="345" t="s">
        <v>237</v>
      </c>
      <c r="F607" s="338" t="s">
        <v>121</v>
      </c>
      <c r="G607" s="338" t="s">
        <v>162</v>
      </c>
      <c r="H607" s="338" t="s">
        <v>254</v>
      </c>
      <c r="I607" s="473">
        <v>45798</v>
      </c>
      <c r="J607" s="473">
        <v>45798</v>
      </c>
      <c r="K607" s="338" t="s">
        <v>124</v>
      </c>
      <c r="L607" s="473">
        <v>45797</v>
      </c>
      <c r="M607" s="338">
        <v>5039343</v>
      </c>
      <c r="N607" s="338" t="s">
        <v>6</v>
      </c>
      <c r="O607" s="473">
        <v>45817</v>
      </c>
      <c r="P607" s="342">
        <v>2025</v>
      </c>
      <c r="Q607" s="15">
        <v>2264</v>
      </c>
      <c r="R607" s="338">
        <v>4480700</v>
      </c>
      <c r="S607" s="338">
        <v>5039344</v>
      </c>
      <c r="T607" s="338" t="s">
        <v>955</v>
      </c>
      <c r="U607" s="338"/>
    </row>
    <row r="608" spans="1:21" x14ac:dyDescent="0.35">
      <c r="A6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2025.00611.03.01.03.05</v>
      </c>
      <c r="B608" s="372">
        <v>611</v>
      </c>
      <c r="C608" s="338" t="s">
        <v>132</v>
      </c>
      <c r="D608" s="338" t="s">
        <v>236</v>
      </c>
      <c r="E608" s="345" t="s">
        <v>237</v>
      </c>
      <c r="F608" s="338" t="s">
        <v>121</v>
      </c>
      <c r="G608" s="338" t="s">
        <v>162</v>
      </c>
      <c r="H608" s="338" t="s">
        <v>254</v>
      </c>
      <c r="I608" s="473">
        <v>45799</v>
      </c>
      <c r="J608" s="473">
        <v>45799</v>
      </c>
      <c r="K608" s="338" t="s">
        <v>124</v>
      </c>
      <c r="L608" s="473">
        <v>45797</v>
      </c>
      <c r="M608" s="338">
        <v>5039345</v>
      </c>
      <c r="N608" s="338" t="s">
        <v>6</v>
      </c>
      <c r="O608" s="473">
        <v>45817</v>
      </c>
      <c r="P608" s="342">
        <v>2025</v>
      </c>
      <c r="Q608" s="15">
        <v>2265</v>
      </c>
      <c r="R608" s="338">
        <v>4480700</v>
      </c>
      <c r="S608" s="338">
        <v>5039346</v>
      </c>
      <c r="T608" s="338" t="s">
        <v>956</v>
      </c>
      <c r="U608" s="338"/>
    </row>
    <row r="609" spans="1:21" x14ac:dyDescent="0.35">
      <c r="A6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2025.00612.03.01.03.05</v>
      </c>
      <c r="B609" s="372">
        <v>612</v>
      </c>
      <c r="C609" s="338" t="s">
        <v>132</v>
      </c>
      <c r="D609" s="338" t="s">
        <v>236</v>
      </c>
      <c r="E609" s="345" t="s">
        <v>237</v>
      </c>
      <c r="F609" s="338" t="s">
        <v>121</v>
      </c>
      <c r="G609" s="338" t="s">
        <v>162</v>
      </c>
      <c r="H609" s="338" t="s">
        <v>254</v>
      </c>
      <c r="I609" s="473">
        <v>45799</v>
      </c>
      <c r="J609" s="473">
        <v>45799</v>
      </c>
      <c r="K609" s="338" t="s">
        <v>124</v>
      </c>
      <c r="L609" s="473">
        <v>45800</v>
      </c>
      <c r="M609" s="338">
        <v>5039347</v>
      </c>
      <c r="N609" s="338" t="s">
        <v>6</v>
      </c>
      <c r="O609" s="473">
        <v>45817</v>
      </c>
      <c r="P609" s="342">
        <v>2025</v>
      </c>
      <c r="Q609" s="15">
        <v>2266</v>
      </c>
      <c r="R609" s="338">
        <v>4480700</v>
      </c>
      <c r="S609" s="338">
        <v>5039348</v>
      </c>
      <c r="T609" s="338" t="s">
        <v>957</v>
      </c>
      <c r="U609" s="338"/>
    </row>
    <row r="610" spans="1:21" x14ac:dyDescent="0.35">
      <c r="A6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2025.00613.03.01.03.05</v>
      </c>
      <c r="B610" s="372">
        <v>613</v>
      </c>
      <c r="C610" s="338" t="s">
        <v>132</v>
      </c>
      <c r="D610" s="338" t="s">
        <v>236</v>
      </c>
      <c r="E610" s="345" t="s">
        <v>237</v>
      </c>
      <c r="F610" s="338" t="s">
        <v>121</v>
      </c>
      <c r="G610" s="338" t="s">
        <v>162</v>
      </c>
      <c r="H610" s="338" t="s">
        <v>254</v>
      </c>
      <c r="I610" s="473">
        <v>45800</v>
      </c>
      <c r="J610" s="473">
        <v>45800</v>
      </c>
      <c r="K610" s="338" t="s">
        <v>124</v>
      </c>
      <c r="L610" s="473">
        <v>45800</v>
      </c>
      <c r="M610" s="338">
        <v>5039349</v>
      </c>
      <c r="N610" s="338" t="s">
        <v>6</v>
      </c>
      <c r="O610" s="473">
        <v>45817</v>
      </c>
      <c r="P610" s="342">
        <v>2025</v>
      </c>
      <c r="Q610" s="15">
        <v>2267</v>
      </c>
      <c r="R610" s="338">
        <v>4480700</v>
      </c>
      <c r="S610" s="338">
        <v>5039350</v>
      </c>
      <c r="T610" s="338" t="s">
        <v>958</v>
      </c>
      <c r="U610" s="338"/>
    </row>
    <row r="611" spans="1:21" x14ac:dyDescent="0.35">
      <c r="A6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2025.00614.03.01.03.05</v>
      </c>
      <c r="B611" s="372">
        <v>614</v>
      </c>
      <c r="C611" s="338" t="s">
        <v>132</v>
      </c>
      <c r="D611" s="338" t="s">
        <v>236</v>
      </c>
      <c r="E611" s="345" t="s">
        <v>237</v>
      </c>
      <c r="F611" s="338" t="s">
        <v>121</v>
      </c>
      <c r="G611" s="338" t="s">
        <v>162</v>
      </c>
      <c r="H611" s="338" t="s">
        <v>254</v>
      </c>
      <c r="I611" s="473">
        <v>45800</v>
      </c>
      <c r="J611" s="473">
        <v>45800</v>
      </c>
      <c r="K611" s="338" t="s">
        <v>124</v>
      </c>
      <c r="L611" s="473">
        <v>45805</v>
      </c>
      <c r="M611" s="338">
        <v>5039351</v>
      </c>
      <c r="N611" s="338" t="s">
        <v>6</v>
      </c>
      <c r="O611" s="473">
        <v>45817</v>
      </c>
      <c r="P611" s="342">
        <v>2025</v>
      </c>
      <c r="Q611" s="15">
        <v>2268</v>
      </c>
      <c r="R611" s="338">
        <v>4480700</v>
      </c>
      <c r="S611" s="338">
        <v>5039352</v>
      </c>
      <c r="T611" s="338" t="s">
        <v>959</v>
      </c>
      <c r="U611" s="338"/>
    </row>
    <row r="612" spans="1:21" x14ac:dyDescent="0.35">
      <c r="A6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2025.00615.03.01.03.05</v>
      </c>
      <c r="B612" s="372">
        <v>615</v>
      </c>
      <c r="C612" s="338" t="s">
        <v>132</v>
      </c>
      <c r="D612" s="338" t="s">
        <v>236</v>
      </c>
      <c r="E612" s="345" t="s">
        <v>237</v>
      </c>
      <c r="F612" s="338" t="s">
        <v>121</v>
      </c>
      <c r="G612" s="338" t="s">
        <v>162</v>
      </c>
      <c r="H612" s="338" t="s">
        <v>254</v>
      </c>
      <c r="I612" s="473">
        <v>45801</v>
      </c>
      <c r="J612" s="473">
        <v>45801</v>
      </c>
      <c r="K612" s="338" t="s">
        <v>124</v>
      </c>
      <c r="L612" s="473">
        <v>45805</v>
      </c>
      <c r="M612" s="338">
        <v>5039353</v>
      </c>
      <c r="N612" s="338" t="s">
        <v>6</v>
      </c>
      <c r="O612" s="473">
        <v>45817</v>
      </c>
      <c r="P612" s="342">
        <v>2025</v>
      </c>
      <c r="Q612" s="15">
        <v>2269</v>
      </c>
      <c r="R612" s="338">
        <v>4480700</v>
      </c>
      <c r="S612" s="338">
        <v>5039354</v>
      </c>
      <c r="T612" s="338" t="s">
        <v>960</v>
      </c>
      <c r="U612" s="338"/>
    </row>
    <row r="613" spans="1:21" x14ac:dyDescent="0.35">
      <c r="A6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2025.00616.03.01.03.05</v>
      </c>
      <c r="B613" s="372">
        <v>616</v>
      </c>
      <c r="C613" s="338" t="s">
        <v>132</v>
      </c>
      <c r="D613" s="338" t="s">
        <v>236</v>
      </c>
      <c r="E613" s="345" t="s">
        <v>237</v>
      </c>
      <c r="F613" s="338" t="s">
        <v>121</v>
      </c>
      <c r="G613" s="338" t="s">
        <v>162</v>
      </c>
      <c r="H613" s="338" t="s">
        <v>254</v>
      </c>
      <c r="I613" s="473">
        <v>45802</v>
      </c>
      <c r="J613" s="473">
        <v>45802</v>
      </c>
      <c r="K613" s="338" t="s">
        <v>124</v>
      </c>
      <c r="L613" s="473">
        <v>45805</v>
      </c>
      <c r="M613" s="338">
        <v>5039355</v>
      </c>
      <c r="N613" s="338" t="s">
        <v>6</v>
      </c>
      <c r="O613" s="473">
        <v>45817</v>
      </c>
      <c r="P613" s="342">
        <v>2025</v>
      </c>
      <c r="Q613" s="15">
        <v>2270</v>
      </c>
      <c r="R613" s="338">
        <v>4480700</v>
      </c>
      <c r="S613" s="338">
        <v>5039357</v>
      </c>
      <c r="T613" s="338" t="s">
        <v>961</v>
      </c>
      <c r="U613" s="338"/>
    </row>
    <row r="614" spans="1:21" x14ac:dyDescent="0.35">
      <c r="A6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2025.00617.03.01.03.05</v>
      </c>
      <c r="B614" s="372">
        <v>617</v>
      </c>
      <c r="C614" s="338" t="s">
        <v>132</v>
      </c>
      <c r="D614" s="338" t="s">
        <v>236</v>
      </c>
      <c r="E614" s="345" t="s">
        <v>237</v>
      </c>
      <c r="F614" s="338" t="s">
        <v>121</v>
      </c>
      <c r="G614" s="338" t="s">
        <v>162</v>
      </c>
      <c r="H614" s="338" t="s">
        <v>254</v>
      </c>
      <c r="I614" s="473">
        <v>45803</v>
      </c>
      <c r="J614" s="473">
        <v>45803</v>
      </c>
      <c r="K614" s="338" t="s">
        <v>124</v>
      </c>
      <c r="L614" s="473">
        <v>45805</v>
      </c>
      <c r="M614" s="338">
        <v>5039358</v>
      </c>
      <c r="N614" s="338" t="s">
        <v>6</v>
      </c>
      <c r="O614" s="473">
        <v>45817</v>
      </c>
      <c r="P614" s="342">
        <v>2025</v>
      </c>
      <c r="Q614" s="15">
        <v>2271</v>
      </c>
      <c r="R614" s="338">
        <v>4480700</v>
      </c>
      <c r="S614" s="338">
        <v>5039359</v>
      </c>
      <c r="T614" s="338" t="s">
        <v>962</v>
      </c>
      <c r="U614" s="338"/>
    </row>
    <row r="615" spans="1:21" x14ac:dyDescent="0.35">
      <c r="A6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2025.00618.03.01.03.05</v>
      </c>
      <c r="B615" s="372">
        <v>618</v>
      </c>
      <c r="C615" s="338" t="s">
        <v>132</v>
      </c>
      <c r="D615" s="338" t="s">
        <v>236</v>
      </c>
      <c r="E615" s="345" t="s">
        <v>237</v>
      </c>
      <c r="F615" s="338" t="s">
        <v>121</v>
      </c>
      <c r="G615" s="338" t="s">
        <v>162</v>
      </c>
      <c r="H615" s="338" t="s">
        <v>254</v>
      </c>
      <c r="I615" s="473">
        <v>45804</v>
      </c>
      <c r="J615" s="473">
        <v>45804</v>
      </c>
      <c r="K615" s="338" t="s">
        <v>124</v>
      </c>
      <c r="L615" s="473">
        <v>45805</v>
      </c>
      <c r="M615" s="338">
        <v>5039360</v>
      </c>
      <c r="N615" s="338" t="s">
        <v>6</v>
      </c>
      <c r="O615" s="473">
        <v>45817</v>
      </c>
      <c r="P615" s="342">
        <v>2025</v>
      </c>
      <c r="Q615" s="15">
        <v>2272</v>
      </c>
      <c r="R615" s="338">
        <v>4480700</v>
      </c>
      <c r="S615" s="338">
        <v>5039361</v>
      </c>
      <c r="T615" s="338" t="s">
        <v>963</v>
      </c>
      <c r="U615" s="338"/>
    </row>
    <row r="616" spans="1:21" x14ac:dyDescent="0.35">
      <c r="A6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2025.00619.03.01.03.05</v>
      </c>
      <c r="B616" s="372">
        <v>619</v>
      </c>
      <c r="C616" s="338" t="s">
        <v>132</v>
      </c>
      <c r="D616" s="338" t="s">
        <v>236</v>
      </c>
      <c r="E616" s="345" t="s">
        <v>237</v>
      </c>
      <c r="F616" s="338" t="s">
        <v>121</v>
      </c>
      <c r="G616" s="338" t="s">
        <v>162</v>
      </c>
      <c r="H616" s="338" t="s">
        <v>254</v>
      </c>
      <c r="I616" s="473">
        <v>45805</v>
      </c>
      <c r="J616" s="473">
        <v>45805</v>
      </c>
      <c r="K616" s="338" t="s">
        <v>124</v>
      </c>
      <c r="L616" s="473">
        <v>45806</v>
      </c>
      <c r="M616" s="338">
        <v>5039362</v>
      </c>
      <c r="N616" s="338" t="s">
        <v>6</v>
      </c>
      <c r="O616" s="473">
        <v>45817</v>
      </c>
      <c r="P616" s="342">
        <v>2025</v>
      </c>
      <c r="Q616" s="15">
        <v>2273</v>
      </c>
      <c r="R616" s="338">
        <v>4480700</v>
      </c>
      <c r="S616" s="338">
        <v>5039363</v>
      </c>
      <c r="T616" s="338" t="s">
        <v>964</v>
      </c>
      <c r="U616" s="338"/>
    </row>
    <row r="617" spans="1:21" x14ac:dyDescent="0.35">
      <c r="A6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2025.00620.03.01.03.05</v>
      </c>
      <c r="B617" s="372">
        <v>620</v>
      </c>
      <c r="C617" s="338" t="s">
        <v>132</v>
      </c>
      <c r="D617" s="338" t="s">
        <v>236</v>
      </c>
      <c r="E617" s="345" t="s">
        <v>237</v>
      </c>
      <c r="F617" s="338" t="s">
        <v>121</v>
      </c>
      <c r="G617" s="338" t="s">
        <v>162</v>
      </c>
      <c r="H617" s="338" t="s">
        <v>254</v>
      </c>
      <c r="I617" s="473">
        <v>45806</v>
      </c>
      <c r="J617" s="473">
        <v>45806</v>
      </c>
      <c r="K617" s="338" t="s">
        <v>124</v>
      </c>
      <c r="L617" s="473">
        <v>45806</v>
      </c>
      <c r="M617" s="338">
        <v>5039364</v>
      </c>
      <c r="N617" s="338" t="s">
        <v>6</v>
      </c>
      <c r="O617" s="473">
        <v>45817</v>
      </c>
      <c r="P617" s="342">
        <v>2025</v>
      </c>
      <c r="Q617" s="15">
        <v>2274</v>
      </c>
      <c r="R617" s="338">
        <v>4480700</v>
      </c>
      <c r="S617" s="338">
        <v>5039365</v>
      </c>
      <c r="T617" s="338" t="s">
        <v>965</v>
      </c>
      <c r="U617" s="338"/>
    </row>
    <row r="618" spans="1:21" x14ac:dyDescent="0.35">
      <c r="A6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2025.00621.03.01.03.05</v>
      </c>
      <c r="B618" s="372">
        <v>621</v>
      </c>
      <c r="C618" s="338" t="s">
        <v>132</v>
      </c>
      <c r="D618" s="338" t="s">
        <v>236</v>
      </c>
      <c r="E618" s="345" t="s">
        <v>237</v>
      </c>
      <c r="F618" s="338" t="s">
        <v>121</v>
      </c>
      <c r="G618" s="338" t="s">
        <v>162</v>
      </c>
      <c r="H618" s="338" t="s">
        <v>254</v>
      </c>
      <c r="I618" s="473">
        <v>45807</v>
      </c>
      <c r="J618" s="473">
        <v>45807</v>
      </c>
      <c r="K618" s="338" t="s">
        <v>124</v>
      </c>
      <c r="L618" s="473">
        <v>45807</v>
      </c>
      <c r="M618" s="338">
        <v>5039366</v>
      </c>
      <c r="N618" s="338" t="s">
        <v>6</v>
      </c>
      <c r="O618" s="473">
        <v>45817</v>
      </c>
      <c r="P618" s="342">
        <v>2025</v>
      </c>
      <c r="Q618" s="15">
        <v>2275</v>
      </c>
      <c r="R618" s="338">
        <v>4480700</v>
      </c>
      <c r="S618" s="338">
        <v>5039367</v>
      </c>
      <c r="T618" s="338" t="s">
        <v>966</v>
      </c>
      <c r="U618" s="338"/>
    </row>
    <row r="619" spans="1:21" x14ac:dyDescent="0.35">
      <c r="A6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2025.00622.03.01.03.04</v>
      </c>
      <c r="B619" s="372">
        <v>622</v>
      </c>
      <c r="C619" s="338" t="s">
        <v>132</v>
      </c>
      <c r="D619" s="338" t="s">
        <v>236</v>
      </c>
      <c r="E619" s="345" t="s">
        <v>237</v>
      </c>
      <c r="F619" s="338" t="s">
        <v>121</v>
      </c>
      <c r="G619" s="338" t="s">
        <v>162</v>
      </c>
      <c r="H619" s="338" t="s">
        <v>149</v>
      </c>
      <c r="I619" s="473">
        <v>45809</v>
      </c>
      <c r="J619" s="473">
        <v>45838</v>
      </c>
      <c r="K619" s="338" t="s">
        <v>124</v>
      </c>
      <c r="L619" s="473">
        <v>45800</v>
      </c>
      <c r="M619" s="338">
        <v>5039368</v>
      </c>
      <c r="N619" s="338" t="s">
        <v>6</v>
      </c>
      <c r="O619" s="473">
        <v>45817</v>
      </c>
      <c r="P619" s="342">
        <v>2025</v>
      </c>
      <c r="Q619" s="15">
        <v>2276</v>
      </c>
      <c r="R619" s="338">
        <v>4480700</v>
      </c>
      <c r="S619" s="338">
        <v>5039369</v>
      </c>
      <c r="T619" s="338" t="s">
        <v>967</v>
      </c>
      <c r="U619" s="338"/>
    </row>
    <row r="620" spans="1:21" x14ac:dyDescent="0.35">
      <c r="A6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2025.00623.02.01.03.04</v>
      </c>
      <c r="B620" s="372">
        <v>623</v>
      </c>
      <c r="C620" s="338" t="s">
        <v>130</v>
      </c>
      <c r="D620" s="338" t="s">
        <v>240</v>
      </c>
      <c r="E620" s="345" t="s">
        <v>241</v>
      </c>
      <c r="F620" s="338" t="s">
        <v>121</v>
      </c>
      <c r="G620" s="338" t="s">
        <v>162</v>
      </c>
      <c r="H620" s="338" t="s">
        <v>149</v>
      </c>
      <c r="I620" s="473">
        <v>45809</v>
      </c>
      <c r="J620" s="473">
        <v>45838</v>
      </c>
      <c r="K620" s="338" t="s">
        <v>124</v>
      </c>
      <c r="L620" s="473">
        <v>45808</v>
      </c>
      <c r="M620" s="338">
        <v>5042305</v>
      </c>
      <c r="N620" s="338" t="s">
        <v>325</v>
      </c>
      <c r="O620" s="473">
        <v>45817</v>
      </c>
      <c r="P620" s="342">
        <v>2025</v>
      </c>
      <c r="Q620" s="15">
        <v>2277</v>
      </c>
      <c r="R620" s="338">
        <v>4486078</v>
      </c>
      <c r="S620" s="338">
        <v>5042306</v>
      </c>
      <c r="T620" s="369" t="s">
        <v>968</v>
      </c>
      <c r="U620" s="338"/>
    </row>
    <row r="621" spans="1:21" x14ac:dyDescent="0.35">
      <c r="A6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2025.00624.02.01.02.04</v>
      </c>
      <c r="B621" s="372">
        <v>624</v>
      </c>
      <c r="C621" s="338" t="s">
        <v>130</v>
      </c>
      <c r="D621" s="338" t="s">
        <v>240</v>
      </c>
      <c r="E621" s="345" t="s">
        <v>241</v>
      </c>
      <c r="F621" s="338" t="s">
        <v>121</v>
      </c>
      <c r="G621" s="338" t="s">
        <v>169</v>
      </c>
      <c r="H621" s="338" t="s">
        <v>149</v>
      </c>
      <c r="I621" s="473">
        <v>45809</v>
      </c>
      <c r="J621" s="473">
        <v>45838</v>
      </c>
      <c r="K621" s="338" t="s">
        <v>124</v>
      </c>
      <c r="L621" s="473">
        <v>45803</v>
      </c>
      <c r="M621" s="338">
        <v>5042307</v>
      </c>
      <c r="N621" s="338" t="s">
        <v>325</v>
      </c>
      <c r="O621" s="473">
        <v>45817</v>
      </c>
      <c r="P621" s="342">
        <v>2025</v>
      </c>
      <c r="Q621" s="15">
        <v>2278</v>
      </c>
      <c r="R621" s="338">
        <v>4486078</v>
      </c>
      <c r="S621" s="338">
        <v>5042308</v>
      </c>
      <c r="T621" s="369" t="s">
        <v>969</v>
      </c>
      <c r="U621" s="338"/>
    </row>
    <row r="622" spans="1:21" x14ac:dyDescent="0.35">
      <c r="A6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2025.00625.02.01.03.05</v>
      </c>
      <c r="B622" s="372">
        <v>625</v>
      </c>
      <c r="C622" s="338" t="s">
        <v>130</v>
      </c>
      <c r="D622" s="338" t="s">
        <v>240</v>
      </c>
      <c r="E622" s="345" t="s">
        <v>241</v>
      </c>
      <c r="F622" s="338" t="s">
        <v>121</v>
      </c>
      <c r="G622" s="338" t="s">
        <v>162</v>
      </c>
      <c r="H622" s="338" t="s">
        <v>254</v>
      </c>
      <c r="I622" s="473">
        <v>45805</v>
      </c>
      <c r="J622" s="473">
        <v>45805</v>
      </c>
      <c r="K622" s="338" t="s">
        <v>124</v>
      </c>
      <c r="L622" s="473">
        <v>45805</v>
      </c>
      <c r="M622" s="338">
        <v>5042309</v>
      </c>
      <c r="N622" s="338" t="s">
        <v>325</v>
      </c>
      <c r="O622" s="473">
        <v>45817</v>
      </c>
      <c r="P622" s="342">
        <v>2025</v>
      </c>
      <c r="Q622" s="15">
        <v>2279</v>
      </c>
      <c r="R622" s="338">
        <v>4486078</v>
      </c>
      <c r="S622" s="338">
        <v>5042310</v>
      </c>
      <c r="T622" s="369" t="s">
        <v>970</v>
      </c>
      <c r="U622" s="338"/>
    </row>
    <row r="623" spans="1:21" x14ac:dyDescent="0.35">
      <c r="A6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2025.00626.02.01.03.05</v>
      </c>
      <c r="B623" s="372">
        <v>626</v>
      </c>
      <c r="C623" s="338" t="s">
        <v>130</v>
      </c>
      <c r="D623" s="338" t="s">
        <v>240</v>
      </c>
      <c r="E623" s="345" t="s">
        <v>241</v>
      </c>
      <c r="F623" s="338" t="s">
        <v>121</v>
      </c>
      <c r="G623" s="338" t="s">
        <v>162</v>
      </c>
      <c r="H623" s="338" t="s">
        <v>254</v>
      </c>
      <c r="I623" s="473">
        <v>45806</v>
      </c>
      <c r="J623" s="473">
        <v>45806</v>
      </c>
      <c r="K623" s="338" t="s">
        <v>124</v>
      </c>
      <c r="L623" s="473">
        <v>45805</v>
      </c>
      <c r="M623" s="338">
        <v>5042311</v>
      </c>
      <c r="N623" s="338" t="s">
        <v>325</v>
      </c>
      <c r="O623" s="473">
        <v>45817</v>
      </c>
      <c r="P623" s="342">
        <v>2025</v>
      </c>
      <c r="Q623" s="15">
        <v>2280</v>
      </c>
      <c r="R623" s="338">
        <v>4486078</v>
      </c>
      <c r="S623" s="338">
        <v>5042312</v>
      </c>
      <c r="T623" s="369" t="s">
        <v>971</v>
      </c>
      <c r="U623" s="338"/>
    </row>
    <row r="624" spans="1:21" x14ac:dyDescent="0.35">
      <c r="A6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2025.00627.02.01.03.05</v>
      </c>
      <c r="B624" s="372">
        <v>627</v>
      </c>
      <c r="C624" s="338" t="s">
        <v>130</v>
      </c>
      <c r="D624" s="338" t="s">
        <v>240</v>
      </c>
      <c r="E624" s="345" t="s">
        <v>241</v>
      </c>
      <c r="F624" s="338" t="s">
        <v>121</v>
      </c>
      <c r="G624" s="338" t="s">
        <v>162</v>
      </c>
      <c r="H624" s="338" t="s">
        <v>254</v>
      </c>
      <c r="I624" s="473">
        <v>45807</v>
      </c>
      <c r="J624" s="473">
        <v>45807</v>
      </c>
      <c r="K624" s="338" t="s">
        <v>124</v>
      </c>
      <c r="L624" s="473">
        <v>45805</v>
      </c>
      <c r="M624" s="338">
        <v>5042313</v>
      </c>
      <c r="N624" s="338" t="s">
        <v>325</v>
      </c>
      <c r="O624" s="473">
        <v>45817</v>
      </c>
      <c r="P624" s="342">
        <v>2025</v>
      </c>
      <c r="Q624" s="15">
        <v>2281</v>
      </c>
      <c r="R624" s="338">
        <v>4486078</v>
      </c>
      <c r="S624" s="338">
        <v>5042314</v>
      </c>
      <c r="T624" s="369" t="s">
        <v>972</v>
      </c>
      <c r="U624" s="338"/>
    </row>
    <row r="625" spans="1:21" x14ac:dyDescent="0.35">
      <c r="A6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2025.00628.02.01.03.05</v>
      </c>
      <c r="B625" s="372">
        <v>628</v>
      </c>
      <c r="C625" s="338" t="s">
        <v>130</v>
      </c>
      <c r="D625" s="338" t="s">
        <v>240</v>
      </c>
      <c r="E625" s="345" t="s">
        <v>241</v>
      </c>
      <c r="F625" s="338" t="s">
        <v>121</v>
      </c>
      <c r="G625" s="338" t="s">
        <v>162</v>
      </c>
      <c r="H625" s="338" t="s">
        <v>254</v>
      </c>
      <c r="I625" s="473">
        <v>45808</v>
      </c>
      <c r="J625" s="473">
        <v>45808</v>
      </c>
      <c r="K625" s="338" t="s">
        <v>124</v>
      </c>
      <c r="L625" s="473">
        <v>45807</v>
      </c>
      <c r="M625" s="338">
        <v>5042315</v>
      </c>
      <c r="N625" s="338" t="s">
        <v>325</v>
      </c>
      <c r="O625" s="473">
        <v>45817</v>
      </c>
      <c r="P625" s="342">
        <v>2025</v>
      </c>
      <c r="Q625" s="15">
        <v>2282</v>
      </c>
      <c r="R625" s="338">
        <v>4486078</v>
      </c>
      <c r="S625" s="338">
        <v>5042316</v>
      </c>
      <c r="T625" s="369" t="s">
        <v>973</v>
      </c>
      <c r="U625" s="338"/>
    </row>
    <row r="626" spans="1:21" x14ac:dyDescent="0.35">
      <c r="A6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2025.00629.02.01.03.05</v>
      </c>
      <c r="B626" s="372">
        <v>629</v>
      </c>
      <c r="C626" s="338" t="s">
        <v>130</v>
      </c>
      <c r="D626" s="338" t="s">
        <v>240</v>
      </c>
      <c r="E626" s="345" t="s">
        <v>241</v>
      </c>
      <c r="F626" s="338" t="s">
        <v>121</v>
      </c>
      <c r="G626" s="338" t="s">
        <v>162</v>
      </c>
      <c r="H626" s="338" t="s">
        <v>254</v>
      </c>
      <c r="I626" s="473">
        <v>45811</v>
      </c>
      <c r="J626" s="473">
        <v>45811</v>
      </c>
      <c r="K626" s="338" t="s">
        <v>124</v>
      </c>
      <c r="L626" s="473">
        <v>45810</v>
      </c>
      <c r="M626" s="338">
        <v>5042317</v>
      </c>
      <c r="N626" s="338" t="s">
        <v>325</v>
      </c>
      <c r="O626" s="473">
        <v>45817</v>
      </c>
      <c r="P626" s="342">
        <v>2025</v>
      </c>
      <c r="Q626" s="15">
        <v>2283</v>
      </c>
      <c r="R626" s="338">
        <v>4486078</v>
      </c>
      <c r="S626" s="338">
        <v>5042318</v>
      </c>
      <c r="T626" s="369" t="s">
        <v>974</v>
      </c>
      <c r="U626" s="338"/>
    </row>
    <row r="627" spans="1:21" x14ac:dyDescent="0.35">
      <c r="A6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2025.00630.02.01.03.05</v>
      </c>
      <c r="B627" s="372">
        <v>630</v>
      </c>
      <c r="C627" s="338" t="s">
        <v>130</v>
      </c>
      <c r="D627" s="338" t="s">
        <v>240</v>
      </c>
      <c r="E627" s="345" t="s">
        <v>241</v>
      </c>
      <c r="F627" s="338" t="s">
        <v>121</v>
      </c>
      <c r="G627" s="338" t="s">
        <v>162</v>
      </c>
      <c r="H627" s="338" t="s">
        <v>254</v>
      </c>
      <c r="I627" s="473">
        <v>45811</v>
      </c>
      <c r="J627" s="473">
        <v>45811</v>
      </c>
      <c r="K627" s="338" t="s">
        <v>124</v>
      </c>
      <c r="L627" s="473">
        <v>45810</v>
      </c>
      <c r="M627" s="338">
        <v>5042319</v>
      </c>
      <c r="N627" s="338" t="s">
        <v>325</v>
      </c>
      <c r="O627" s="473">
        <v>45817</v>
      </c>
      <c r="P627" s="342">
        <v>2025</v>
      </c>
      <c r="Q627" s="15">
        <v>2284</v>
      </c>
      <c r="R627" s="338">
        <v>4486078</v>
      </c>
      <c r="S627" s="338">
        <v>5042320</v>
      </c>
      <c r="T627" s="369" t="s">
        <v>975</v>
      </c>
      <c r="U627" s="338"/>
    </row>
    <row r="628" spans="1:21" x14ac:dyDescent="0.35">
      <c r="A6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2025.00631.02.01.02.05</v>
      </c>
      <c r="B628" s="372">
        <v>631</v>
      </c>
      <c r="C628" s="338" t="s">
        <v>130</v>
      </c>
      <c r="D628" s="338" t="s">
        <v>240</v>
      </c>
      <c r="E628" s="345" t="s">
        <v>241</v>
      </c>
      <c r="F628" s="338" t="s">
        <v>121</v>
      </c>
      <c r="G628" s="338" t="s">
        <v>169</v>
      </c>
      <c r="H628" s="338" t="s">
        <v>254</v>
      </c>
      <c r="I628" s="473">
        <v>45811</v>
      </c>
      <c r="J628" s="473">
        <v>45811</v>
      </c>
      <c r="K628" s="338" t="s">
        <v>124</v>
      </c>
      <c r="L628" s="473">
        <v>45810</v>
      </c>
      <c r="M628" s="338">
        <v>5042321</v>
      </c>
      <c r="N628" s="338" t="s">
        <v>325</v>
      </c>
      <c r="O628" s="473">
        <v>45817</v>
      </c>
      <c r="P628" s="342">
        <v>2025</v>
      </c>
      <c r="Q628" s="15">
        <v>2285</v>
      </c>
      <c r="R628" s="338">
        <v>4486078</v>
      </c>
      <c r="S628" s="338">
        <v>5042322</v>
      </c>
      <c r="T628" s="369" t="s">
        <v>976</v>
      </c>
      <c r="U628" s="338"/>
    </row>
    <row r="629" spans="1:21" x14ac:dyDescent="0.35">
      <c r="A6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2025.00632.02.01.02.05</v>
      </c>
      <c r="B629" s="372">
        <v>632</v>
      </c>
      <c r="C629" s="338" t="s">
        <v>130</v>
      </c>
      <c r="D629" s="338" t="s">
        <v>318</v>
      </c>
      <c r="E629" s="345" t="s">
        <v>194</v>
      </c>
      <c r="F629" s="338" t="s">
        <v>121</v>
      </c>
      <c r="G629" s="369" t="s">
        <v>169</v>
      </c>
      <c r="H629" s="338" t="s">
        <v>254</v>
      </c>
      <c r="I629" s="477">
        <v>45724</v>
      </c>
      <c r="J629" s="477">
        <v>45724</v>
      </c>
      <c r="K629" s="338" t="s">
        <v>124</v>
      </c>
      <c r="L629" s="473">
        <v>45723</v>
      </c>
      <c r="M629" s="338">
        <v>4828420</v>
      </c>
      <c r="N629" s="338" t="s">
        <v>319</v>
      </c>
      <c r="O629" s="473">
        <v>45737</v>
      </c>
      <c r="P629" s="342">
        <v>2025</v>
      </c>
      <c r="Q629" s="15">
        <v>2286</v>
      </c>
      <c r="R629" s="338">
        <v>4486078</v>
      </c>
      <c r="S629" s="338">
        <v>4828421</v>
      </c>
      <c r="T629" s="369" t="s">
        <v>977</v>
      </c>
      <c r="U629" s="338"/>
    </row>
    <row r="630" spans="1:21" x14ac:dyDescent="0.35">
      <c r="A6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2025.00633.02.01.03.05</v>
      </c>
      <c r="B630" s="372">
        <v>633</v>
      </c>
      <c r="C630" s="338" t="s">
        <v>130</v>
      </c>
      <c r="D630" s="338" t="s">
        <v>318</v>
      </c>
      <c r="E630" s="345" t="s">
        <v>194</v>
      </c>
      <c r="F630" s="338" t="s">
        <v>121</v>
      </c>
      <c r="G630" s="369" t="s">
        <v>162</v>
      </c>
      <c r="H630" s="338" t="s">
        <v>254</v>
      </c>
      <c r="I630" s="477">
        <v>45724</v>
      </c>
      <c r="J630" s="477">
        <v>45724</v>
      </c>
      <c r="K630" s="338" t="s">
        <v>124</v>
      </c>
      <c r="L630" s="473">
        <v>45723</v>
      </c>
      <c r="M630" s="338">
        <v>4828422</v>
      </c>
      <c r="N630" s="338" t="s">
        <v>319</v>
      </c>
      <c r="O630" s="473">
        <v>45737</v>
      </c>
      <c r="P630" s="342">
        <v>2025</v>
      </c>
      <c r="Q630" s="15">
        <v>2287</v>
      </c>
      <c r="R630" s="338">
        <v>4486078</v>
      </c>
      <c r="S630" s="338">
        <v>4828423</v>
      </c>
      <c r="T630" s="369" t="s">
        <v>978</v>
      </c>
      <c r="U630" s="338"/>
    </row>
    <row r="631" spans="1:21" x14ac:dyDescent="0.35">
      <c r="A6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2025.00634.02.01.02.05</v>
      </c>
      <c r="B631" s="372">
        <v>634</v>
      </c>
      <c r="C631" s="338" t="s">
        <v>130</v>
      </c>
      <c r="D631" s="338" t="s">
        <v>318</v>
      </c>
      <c r="E631" s="345" t="s">
        <v>194</v>
      </c>
      <c r="F631" s="338" t="s">
        <v>121</v>
      </c>
      <c r="G631" s="369" t="s">
        <v>169</v>
      </c>
      <c r="H631" s="338" t="s">
        <v>254</v>
      </c>
      <c r="I631" s="477">
        <v>45725</v>
      </c>
      <c r="J631" s="477">
        <v>45725</v>
      </c>
      <c r="K631" s="338" t="s">
        <v>124</v>
      </c>
      <c r="L631" s="473">
        <v>45723</v>
      </c>
      <c r="M631" s="338">
        <v>4828424</v>
      </c>
      <c r="N631" s="338" t="s">
        <v>319</v>
      </c>
      <c r="O631" s="473">
        <v>45737</v>
      </c>
      <c r="P631" s="342">
        <v>2025</v>
      </c>
      <c r="Q631" s="15">
        <v>2288</v>
      </c>
      <c r="R631" s="338">
        <v>4486078</v>
      </c>
      <c r="S631" s="338">
        <v>4828425</v>
      </c>
      <c r="T631" s="369" t="s">
        <v>979</v>
      </c>
      <c r="U631" s="338"/>
    </row>
    <row r="632" spans="1:21" x14ac:dyDescent="0.35">
      <c r="A6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2025.00635.02.01.03.05</v>
      </c>
      <c r="B632" s="372">
        <v>635</v>
      </c>
      <c r="C632" s="338" t="s">
        <v>130</v>
      </c>
      <c r="D632" s="338" t="s">
        <v>318</v>
      </c>
      <c r="E632" s="345" t="s">
        <v>194</v>
      </c>
      <c r="F632" s="338" t="s">
        <v>121</v>
      </c>
      <c r="G632" s="369" t="s">
        <v>162</v>
      </c>
      <c r="H632" s="338" t="s">
        <v>254</v>
      </c>
      <c r="I632" s="477">
        <v>45725</v>
      </c>
      <c r="J632" s="477">
        <v>45725</v>
      </c>
      <c r="K632" s="338" t="s">
        <v>124</v>
      </c>
      <c r="L632" s="473">
        <v>45723</v>
      </c>
      <c r="M632" s="338">
        <v>4828426</v>
      </c>
      <c r="N632" s="338" t="s">
        <v>319</v>
      </c>
      <c r="O632" s="473">
        <v>45737</v>
      </c>
      <c r="P632" s="342">
        <v>2025</v>
      </c>
      <c r="Q632" s="15">
        <v>2289</v>
      </c>
      <c r="R632" s="338">
        <v>4486078</v>
      </c>
      <c r="S632" s="338">
        <v>4828427</v>
      </c>
      <c r="T632" s="369" t="s">
        <v>980</v>
      </c>
      <c r="U632" s="338"/>
    </row>
    <row r="633" spans="1:21" x14ac:dyDescent="0.35">
      <c r="A6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2025.00636.02.01.02.05</v>
      </c>
      <c r="B633" s="372">
        <v>636</v>
      </c>
      <c r="C633" s="338" t="s">
        <v>130</v>
      </c>
      <c r="D633" s="338" t="s">
        <v>318</v>
      </c>
      <c r="E633" s="345" t="s">
        <v>194</v>
      </c>
      <c r="F633" s="338" t="s">
        <v>121</v>
      </c>
      <c r="G633" s="369" t="s">
        <v>169</v>
      </c>
      <c r="H633" s="338" t="s">
        <v>254</v>
      </c>
      <c r="I633" s="477">
        <v>45726</v>
      </c>
      <c r="J633" s="477">
        <v>45726</v>
      </c>
      <c r="K633" s="338" t="s">
        <v>124</v>
      </c>
      <c r="L633" s="473">
        <v>45723</v>
      </c>
      <c r="M633" s="338">
        <v>4828428</v>
      </c>
      <c r="N633" s="338" t="s">
        <v>319</v>
      </c>
      <c r="O633" s="473">
        <v>45737</v>
      </c>
      <c r="P633" s="342">
        <v>2025</v>
      </c>
      <c r="Q633" s="15">
        <v>2290</v>
      </c>
      <c r="R633" s="338">
        <v>4486078</v>
      </c>
      <c r="S633" s="338">
        <v>4828429</v>
      </c>
      <c r="T633" s="369" t="s">
        <v>981</v>
      </c>
      <c r="U633" s="338"/>
    </row>
    <row r="634" spans="1:21" x14ac:dyDescent="0.35">
      <c r="A6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2025.00637.02.01.03.05</v>
      </c>
      <c r="B634" s="372">
        <v>637</v>
      </c>
      <c r="C634" s="338" t="s">
        <v>130</v>
      </c>
      <c r="D634" s="338" t="s">
        <v>318</v>
      </c>
      <c r="E634" s="345" t="s">
        <v>194</v>
      </c>
      <c r="F634" s="338" t="s">
        <v>121</v>
      </c>
      <c r="G634" s="369" t="s">
        <v>162</v>
      </c>
      <c r="H634" s="338" t="s">
        <v>254</v>
      </c>
      <c r="I634" s="477">
        <v>45726</v>
      </c>
      <c r="J634" s="477">
        <v>45726</v>
      </c>
      <c r="K634" s="338" t="s">
        <v>124</v>
      </c>
      <c r="L634" s="473">
        <v>45723</v>
      </c>
      <c r="M634" s="338">
        <v>4828430</v>
      </c>
      <c r="N634" s="338" t="s">
        <v>319</v>
      </c>
      <c r="O634" s="473">
        <v>45737</v>
      </c>
      <c r="P634" s="342">
        <v>2025</v>
      </c>
      <c r="Q634" s="15">
        <v>2291</v>
      </c>
      <c r="R634" s="338">
        <v>4486078</v>
      </c>
      <c r="S634" s="338">
        <v>4828431</v>
      </c>
      <c r="T634" s="369" t="s">
        <v>982</v>
      </c>
      <c r="U634" s="338"/>
    </row>
    <row r="635" spans="1:21" x14ac:dyDescent="0.35">
      <c r="A6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2025.00638.02.01.03.05</v>
      </c>
      <c r="B635" s="372">
        <v>638</v>
      </c>
      <c r="C635" s="338" t="s">
        <v>130</v>
      </c>
      <c r="D635" s="338" t="s">
        <v>318</v>
      </c>
      <c r="E635" s="345" t="s">
        <v>194</v>
      </c>
      <c r="F635" s="338" t="s">
        <v>121</v>
      </c>
      <c r="G635" s="369" t="s">
        <v>162</v>
      </c>
      <c r="H635" s="338" t="s">
        <v>254</v>
      </c>
      <c r="I635" s="477">
        <v>45726</v>
      </c>
      <c r="J635" s="477">
        <v>45726</v>
      </c>
      <c r="K635" s="338" t="s">
        <v>124</v>
      </c>
      <c r="L635" s="473">
        <v>45723</v>
      </c>
      <c r="M635" s="338">
        <v>4828432</v>
      </c>
      <c r="N635" s="338" t="s">
        <v>319</v>
      </c>
      <c r="O635" s="473">
        <v>45737</v>
      </c>
      <c r="P635" s="342">
        <v>2025</v>
      </c>
      <c r="Q635" s="15">
        <v>2292</v>
      </c>
      <c r="R635" s="338">
        <v>4486078</v>
      </c>
      <c r="S635" s="338">
        <v>4828433</v>
      </c>
      <c r="T635" s="369" t="s">
        <v>983</v>
      </c>
      <c r="U635" s="338"/>
    </row>
    <row r="636" spans="1:21" x14ac:dyDescent="0.35">
      <c r="A6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2025.00639.02.01.02.05</v>
      </c>
      <c r="B636" s="372">
        <v>639</v>
      </c>
      <c r="C636" s="338" t="s">
        <v>130</v>
      </c>
      <c r="D636" s="338" t="s">
        <v>318</v>
      </c>
      <c r="E636" s="345" t="s">
        <v>194</v>
      </c>
      <c r="F636" s="338" t="s">
        <v>121</v>
      </c>
      <c r="G636" s="369" t="s">
        <v>169</v>
      </c>
      <c r="H636" s="338" t="s">
        <v>254</v>
      </c>
      <c r="I636" s="477">
        <v>45727</v>
      </c>
      <c r="J636" s="477">
        <v>45727</v>
      </c>
      <c r="K636" s="338" t="s">
        <v>124</v>
      </c>
      <c r="L636" s="473">
        <v>45726</v>
      </c>
      <c r="M636" s="338">
        <v>4828434</v>
      </c>
      <c r="N636" s="338" t="s">
        <v>319</v>
      </c>
      <c r="O636" s="473">
        <v>45737</v>
      </c>
      <c r="P636" s="342">
        <v>2025</v>
      </c>
      <c r="Q636" s="15">
        <v>2293</v>
      </c>
      <c r="R636" s="338">
        <v>4486078</v>
      </c>
      <c r="S636" s="338">
        <v>4828435</v>
      </c>
      <c r="T636" s="369" t="s">
        <v>984</v>
      </c>
      <c r="U636" s="338"/>
    </row>
    <row r="637" spans="1:21" x14ac:dyDescent="0.35">
      <c r="A6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2025.00640.02.01.03.05</v>
      </c>
      <c r="B637" s="372">
        <v>640</v>
      </c>
      <c r="C637" s="338" t="s">
        <v>130</v>
      </c>
      <c r="D637" s="338" t="s">
        <v>318</v>
      </c>
      <c r="E637" s="345" t="s">
        <v>194</v>
      </c>
      <c r="F637" s="338" t="s">
        <v>121</v>
      </c>
      <c r="G637" s="369" t="s">
        <v>162</v>
      </c>
      <c r="H637" s="338" t="s">
        <v>254</v>
      </c>
      <c r="I637" s="477">
        <v>45727</v>
      </c>
      <c r="J637" s="477">
        <v>45727</v>
      </c>
      <c r="K637" s="338" t="s">
        <v>124</v>
      </c>
      <c r="L637" s="473">
        <v>45726</v>
      </c>
      <c r="M637" s="338">
        <v>4828436</v>
      </c>
      <c r="N637" s="338" t="s">
        <v>319</v>
      </c>
      <c r="O637" s="473">
        <v>45737</v>
      </c>
      <c r="P637" s="342">
        <v>2025</v>
      </c>
      <c r="Q637" s="15">
        <v>2294</v>
      </c>
      <c r="R637" s="338">
        <v>4486078</v>
      </c>
      <c r="S637" s="338">
        <v>4828437</v>
      </c>
      <c r="T637" s="369" t="s">
        <v>985</v>
      </c>
      <c r="U637" s="338"/>
    </row>
    <row r="638" spans="1:21" x14ac:dyDescent="0.35">
      <c r="A6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2025.00641.02.01.03.05</v>
      </c>
      <c r="B638" s="372">
        <v>641</v>
      </c>
      <c r="C638" s="338" t="s">
        <v>130</v>
      </c>
      <c r="D638" s="338" t="s">
        <v>318</v>
      </c>
      <c r="E638" s="345" t="s">
        <v>194</v>
      </c>
      <c r="F638" s="338" t="s">
        <v>121</v>
      </c>
      <c r="G638" s="369" t="s">
        <v>162</v>
      </c>
      <c r="H638" s="338" t="s">
        <v>254</v>
      </c>
      <c r="I638" s="477">
        <v>45727</v>
      </c>
      <c r="J638" s="477">
        <v>45727</v>
      </c>
      <c r="K638" s="338" t="s">
        <v>124</v>
      </c>
      <c r="L638" s="473">
        <v>45726</v>
      </c>
      <c r="M638" s="338">
        <v>4828438</v>
      </c>
      <c r="N638" s="338" t="s">
        <v>319</v>
      </c>
      <c r="O638" s="473">
        <v>45737</v>
      </c>
      <c r="P638" s="342">
        <v>2025</v>
      </c>
      <c r="Q638" s="15">
        <v>2295</v>
      </c>
      <c r="R638" s="338">
        <v>4486078</v>
      </c>
      <c r="S638" s="338">
        <v>4828439</v>
      </c>
      <c r="T638" s="369" t="s">
        <v>986</v>
      </c>
      <c r="U638" s="338"/>
    </row>
    <row r="639" spans="1:21" x14ac:dyDescent="0.35">
      <c r="A6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2025.00642.02.01.02.05</v>
      </c>
      <c r="B639" s="372">
        <v>642</v>
      </c>
      <c r="C639" s="338" t="s">
        <v>130</v>
      </c>
      <c r="D639" s="338" t="s">
        <v>318</v>
      </c>
      <c r="E639" s="345" t="s">
        <v>194</v>
      </c>
      <c r="F639" s="338" t="s">
        <v>121</v>
      </c>
      <c r="G639" s="369" t="s">
        <v>169</v>
      </c>
      <c r="H639" s="338" t="s">
        <v>254</v>
      </c>
      <c r="I639" s="477">
        <v>45728</v>
      </c>
      <c r="J639" s="477">
        <v>45728</v>
      </c>
      <c r="K639" s="338" t="s">
        <v>124</v>
      </c>
      <c r="L639" s="473">
        <v>45727</v>
      </c>
      <c r="M639" s="338">
        <v>4828440</v>
      </c>
      <c r="N639" s="338" t="s">
        <v>319</v>
      </c>
      <c r="O639" s="473">
        <v>45737</v>
      </c>
      <c r="P639" s="342">
        <v>2025</v>
      </c>
      <c r="Q639" s="15">
        <v>2296</v>
      </c>
      <c r="R639" s="338">
        <v>4486078</v>
      </c>
      <c r="S639" s="338">
        <v>4828441</v>
      </c>
      <c r="T639" s="369" t="s">
        <v>987</v>
      </c>
      <c r="U639" s="338"/>
    </row>
    <row r="640" spans="1:21" x14ac:dyDescent="0.35">
      <c r="A6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2025.00643.02.01.03.05</v>
      </c>
      <c r="B640" s="372">
        <v>643</v>
      </c>
      <c r="C640" s="338" t="s">
        <v>130</v>
      </c>
      <c r="D640" s="338" t="s">
        <v>318</v>
      </c>
      <c r="E640" s="345" t="s">
        <v>194</v>
      </c>
      <c r="F640" s="338" t="s">
        <v>121</v>
      </c>
      <c r="G640" s="369" t="s">
        <v>162</v>
      </c>
      <c r="H640" s="338" t="s">
        <v>254</v>
      </c>
      <c r="I640" s="477">
        <v>45728</v>
      </c>
      <c r="J640" s="477">
        <v>45728</v>
      </c>
      <c r="K640" s="338" t="s">
        <v>124</v>
      </c>
      <c r="L640" s="473">
        <v>45727</v>
      </c>
      <c r="M640" s="338">
        <v>4828442</v>
      </c>
      <c r="N640" s="338" t="s">
        <v>319</v>
      </c>
      <c r="O640" s="473">
        <v>45737</v>
      </c>
      <c r="P640" s="342">
        <v>2025</v>
      </c>
      <c r="Q640" s="15">
        <v>2297</v>
      </c>
      <c r="R640" s="338">
        <v>4486078</v>
      </c>
      <c r="S640" s="338">
        <v>4828443</v>
      </c>
      <c r="T640" s="369" t="s">
        <v>988</v>
      </c>
      <c r="U640" s="338"/>
    </row>
    <row r="641" spans="1:21" x14ac:dyDescent="0.35">
      <c r="A6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2025.00644.02.01.03.05</v>
      </c>
      <c r="B641" s="372">
        <v>644</v>
      </c>
      <c r="C641" s="338" t="s">
        <v>130</v>
      </c>
      <c r="D641" s="338" t="s">
        <v>318</v>
      </c>
      <c r="E641" s="345" t="s">
        <v>194</v>
      </c>
      <c r="F641" s="338" t="s">
        <v>121</v>
      </c>
      <c r="G641" s="369" t="s">
        <v>162</v>
      </c>
      <c r="H641" s="338" t="s">
        <v>254</v>
      </c>
      <c r="I641" s="477">
        <v>45728</v>
      </c>
      <c r="J641" s="477">
        <v>45728</v>
      </c>
      <c r="K641" s="338" t="s">
        <v>124</v>
      </c>
      <c r="L641" s="473">
        <v>45727</v>
      </c>
      <c r="M641" s="338">
        <v>4828444</v>
      </c>
      <c r="N641" s="338" t="s">
        <v>319</v>
      </c>
      <c r="O641" s="473">
        <v>45737</v>
      </c>
      <c r="P641" s="342">
        <v>2025</v>
      </c>
      <c r="Q641" s="15">
        <v>2298</v>
      </c>
      <c r="R641" s="338">
        <v>4486078</v>
      </c>
      <c r="S641" s="338">
        <v>4828445</v>
      </c>
      <c r="T641" s="369" t="s">
        <v>989</v>
      </c>
      <c r="U641" s="338"/>
    </row>
    <row r="642" spans="1:21" x14ac:dyDescent="0.35">
      <c r="A6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2025.00645.02.01.02.05</v>
      </c>
      <c r="B642" s="372">
        <v>645</v>
      </c>
      <c r="C642" s="338" t="s">
        <v>130</v>
      </c>
      <c r="D642" s="338" t="s">
        <v>318</v>
      </c>
      <c r="E642" s="345" t="s">
        <v>194</v>
      </c>
      <c r="F642" s="338" t="s">
        <v>121</v>
      </c>
      <c r="G642" s="338" t="s">
        <v>169</v>
      </c>
      <c r="H642" s="338" t="s">
        <v>254</v>
      </c>
      <c r="I642" s="473">
        <v>45729</v>
      </c>
      <c r="J642" s="473">
        <v>45729</v>
      </c>
      <c r="K642" s="338" t="s">
        <v>124</v>
      </c>
      <c r="L642" s="473">
        <v>45728</v>
      </c>
      <c r="M642" s="338">
        <v>4828446</v>
      </c>
      <c r="N642" s="338" t="s">
        <v>319</v>
      </c>
      <c r="O642" s="473">
        <v>45737</v>
      </c>
      <c r="P642" s="342">
        <v>2025</v>
      </c>
      <c r="Q642" s="15">
        <v>2299</v>
      </c>
      <c r="R642" s="338">
        <v>4486078</v>
      </c>
      <c r="S642" s="338">
        <v>4828447</v>
      </c>
      <c r="T642" s="338" t="s">
        <v>990</v>
      </c>
      <c r="U642" s="338"/>
    </row>
    <row r="643" spans="1:21" x14ac:dyDescent="0.35">
      <c r="A6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2025.00646.02.01.03.05</v>
      </c>
      <c r="B643" s="372">
        <v>646</v>
      </c>
      <c r="C643" s="338" t="s">
        <v>130</v>
      </c>
      <c r="D643" s="338" t="s">
        <v>318</v>
      </c>
      <c r="E643" s="345" t="s">
        <v>194</v>
      </c>
      <c r="F643" s="338" t="s">
        <v>121</v>
      </c>
      <c r="G643" s="338" t="s">
        <v>162</v>
      </c>
      <c r="H643" s="338" t="s">
        <v>254</v>
      </c>
      <c r="I643" s="473">
        <v>45729</v>
      </c>
      <c r="J643" s="473">
        <v>45729</v>
      </c>
      <c r="K643" s="338" t="s">
        <v>124</v>
      </c>
      <c r="L643" s="473">
        <v>45728</v>
      </c>
      <c r="M643" s="338">
        <v>4828448</v>
      </c>
      <c r="N643" s="338" t="s">
        <v>319</v>
      </c>
      <c r="O643" s="473">
        <v>45737</v>
      </c>
      <c r="P643" s="342">
        <v>2025</v>
      </c>
      <c r="Q643" s="15">
        <v>2300</v>
      </c>
      <c r="R643" s="338">
        <v>4486078</v>
      </c>
      <c r="S643" s="338">
        <v>4828449</v>
      </c>
      <c r="T643" s="338" t="s">
        <v>991</v>
      </c>
      <c r="U643" s="338"/>
    </row>
    <row r="644" spans="1:21" x14ac:dyDescent="0.35">
      <c r="A6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2025.00647.02.01.03.05</v>
      </c>
      <c r="B644" s="372">
        <v>647</v>
      </c>
      <c r="C644" s="338" t="s">
        <v>130</v>
      </c>
      <c r="D644" s="338" t="s">
        <v>318</v>
      </c>
      <c r="E644" s="345" t="s">
        <v>194</v>
      </c>
      <c r="F644" s="338" t="s">
        <v>121</v>
      </c>
      <c r="G644" s="338" t="s">
        <v>162</v>
      </c>
      <c r="H644" s="338" t="s">
        <v>254</v>
      </c>
      <c r="I644" s="473">
        <v>45729</v>
      </c>
      <c r="J644" s="473">
        <v>45729</v>
      </c>
      <c r="K644" s="338" t="s">
        <v>124</v>
      </c>
      <c r="L644" s="473">
        <v>45728</v>
      </c>
      <c r="M644" s="338">
        <v>4828450</v>
      </c>
      <c r="N644" s="338" t="s">
        <v>319</v>
      </c>
      <c r="O644" s="473">
        <v>45737</v>
      </c>
      <c r="P644" s="342">
        <v>2025</v>
      </c>
      <c r="Q644" s="15">
        <v>2301</v>
      </c>
      <c r="R644" s="338">
        <v>4486078</v>
      </c>
      <c r="S644" s="338">
        <v>4828451</v>
      </c>
      <c r="T644" s="338" t="s">
        <v>992</v>
      </c>
      <c r="U644" s="338"/>
    </row>
    <row r="645" spans="1:21" x14ac:dyDescent="0.35">
      <c r="A6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2025.00648.02.01.02.05</v>
      </c>
      <c r="B645" s="372">
        <v>648</v>
      </c>
      <c r="C645" s="338" t="s">
        <v>130</v>
      </c>
      <c r="D645" s="338" t="s">
        <v>318</v>
      </c>
      <c r="E645" s="345" t="s">
        <v>194</v>
      </c>
      <c r="F645" s="338" t="s">
        <v>121</v>
      </c>
      <c r="G645" s="338" t="s">
        <v>169</v>
      </c>
      <c r="H645" s="338" t="s">
        <v>254</v>
      </c>
      <c r="I645" s="473">
        <v>45730</v>
      </c>
      <c r="J645" s="473">
        <v>45730</v>
      </c>
      <c r="K645" s="338" t="s">
        <v>124</v>
      </c>
      <c r="L645" s="473">
        <v>45729</v>
      </c>
      <c r="M645" s="338">
        <v>4828452</v>
      </c>
      <c r="N645" s="338" t="s">
        <v>319</v>
      </c>
      <c r="O645" s="473">
        <v>45737</v>
      </c>
      <c r="P645" s="342">
        <v>2025</v>
      </c>
      <c r="Q645" s="15">
        <v>2302</v>
      </c>
      <c r="R645" s="338">
        <v>4486078</v>
      </c>
      <c r="S645" s="338">
        <v>4828453</v>
      </c>
      <c r="T645" s="338" t="s">
        <v>993</v>
      </c>
      <c r="U645" s="338"/>
    </row>
    <row r="646" spans="1:21" x14ac:dyDescent="0.35">
      <c r="A6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2025.00649.02.01.03.05</v>
      </c>
      <c r="B646" s="372">
        <v>649</v>
      </c>
      <c r="C646" s="338" t="s">
        <v>130</v>
      </c>
      <c r="D646" s="338" t="s">
        <v>318</v>
      </c>
      <c r="E646" s="345" t="s">
        <v>194</v>
      </c>
      <c r="F646" s="338" t="s">
        <v>121</v>
      </c>
      <c r="G646" s="338" t="s">
        <v>162</v>
      </c>
      <c r="H646" s="338" t="s">
        <v>254</v>
      </c>
      <c r="I646" s="473">
        <v>45730</v>
      </c>
      <c r="J646" s="473">
        <v>45730</v>
      </c>
      <c r="K646" s="338" t="s">
        <v>124</v>
      </c>
      <c r="L646" s="473">
        <v>45729</v>
      </c>
      <c r="M646" s="338">
        <v>4828454</v>
      </c>
      <c r="N646" s="338" t="s">
        <v>319</v>
      </c>
      <c r="O646" s="473">
        <v>45737</v>
      </c>
      <c r="P646" s="342">
        <v>2025</v>
      </c>
      <c r="Q646" s="15">
        <v>2303</v>
      </c>
      <c r="R646" s="338">
        <v>4486078</v>
      </c>
      <c r="S646" s="338">
        <v>4828455</v>
      </c>
      <c r="T646" s="338" t="s">
        <v>994</v>
      </c>
      <c r="U646" s="338"/>
    </row>
    <row r="647" spans="1:21" x14ac:dyDescent="0.35">
      <c r="A6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2025.00650.02.01.03.05</v>
      </c>
      <c r="B647" s="372">
        <v>650</v>
      </c>
      <c r="C647" s="338" t="s">
        <v>130</v>
      </c>
      <c r="D647" s="338" t="s">
        <v>318</v>
      </c>
      <c r="E647" s="345" t="s">
        <v>194</v>
      </c>
      <c r="F647" s="338" t="s">
        <v>121</v>
      </c>
      <c r="G647" s="338" t="s">
        <v>162</v>
      </c>
      <c r="H647" s="338" t="s">
        <v>254</v>
      </c>
      <c r="I647" s="473">
        <v>45730</v>
      </c>
      <c r="J647" s="473">
        <v>45730</v>
      </c>
      <c r="K647" s="338" t="s">
        <v>124</v>
      </c>
      <c r="L647" s="473">
        <v>45729</v>
      </c>
      <c r="M647" s="338">
        <v>4828456</v>
      </c>
      <c r="N647" s="338" t="s">
        <v>319</v>
      </c>
      <c r="O647" s="473">
        <v>45737</v>
      </c>
      <c r="P647" s="342">
        <v>2025</v>
      </c>
      <c r="Q647" s="15">
        <v>2304</v>
      </c>
      <c r="R647" s="338">
        <v>4486078</v>
      </c>
      <c r="S647" s="338">
        <v>4828457</v>
      </c>
      <c r="T647" s="338" t="s">
        <v>995</v>
      </c>
      <c r="U647" s="338"/>
    </row>
    <row r="648" spans="1:21" x14ac:dyDescent="0.35">
      <c r="A6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2025.00651.02.01.02.05</v>
      </c>
      <c r="B648" s="372">
        <v>651</v>
      </c>
      <c r="C648" s="338" t="s">
        <v>130</v>
      </c>
      <c r="D648" s="338" t="s">
        <v>318</v>
      </c>
      <c r="E648" s="345" t="s">
        <v>194</v>
      </c>
      <c r="F648" s="338" t="s">
        <v>121</v>
      </c>
      <c r="G648" s="338" t="s">
        <v>169</v>
      </c>
      <c r="H648" s="338" t="s">
        <v>254</v>
      </c>
      <c r="I648" s="473">
        <v>45731</v>
      </c>
      <c r="J648" s="473">
        <v>45731</v>
      </c>
      <c r="K648" s="338" t="s">
        <v>124</v>
      </c>
      <c r="L648" s="473">
        <v>45730</v>
      </c>
      <c r="M648" s="338">
        <v>4828458</v>
      </c>
      <c r="N648" s="338" t="s">
        <v>319</v>
      </c>
      <c r="O648" s="473">
        <v>45737</v>
      </c>
      <c r="P648" s="342">
        <v>2025</v>
      </c>
      <c r="Q648" s="15">
        <v>2305</v>
      </c>
      <c r="R648" s="338">
        <v>4486078</v>
      </c>
      <c r="S648" s="338">
        <v>4828459</v>
      </c>
      <c r="T648" s="369" t="s">
        <v>996</v>
      </c>
      <c r="U648" s="338"/>
    </row>
    <row r="649" spans="1:21" x14ac:dyDescent="0.35">
      <c r="A6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2025.00652.02.01.03.05</v>
      </c>
      <c r="B649" s="372">
        <v>652</v>
      </c>
      <c r="C649" s="338" t="s">
        <v>130</v>
      </c>
      <c r="D649" s="338" t="s">
        <v>318</v>
      </c>
      <c r="E649" s="345" t="s">
        <v>194</v>
      </c>
      <c r="F649" s="338" t="s">
        <v>121</v>
      </c>
      <c r="G649" s="338" t="s">
        <v>162</v>
      </c>
      <c r="H649" s="338" t="s">
        <v>254</v>
      </c>
      <c r="I649" s="473">
        <v>45731</v>
      </c>
      <c r="J649" s="473">
        <v>45731</v>
      </c>
      <c r="K649" s="338" t="s">
        <v>124</v>
      </c>
      <c r="L649" s="473">
        <v>45730</v>
      </c>
      <c r="M649" s="338">
        <v>4828460</v>
      </c>
      <c r="N649" s="338" t="s">
        <v>319</v>
      </c>
      <c r="O649" s="473">
        <v>45737</v>
      </c>
      <c r="P649" s="342">
        <v>2025</v>
      </c>
      <c r="Q649" s="15">
        <v>2306</v>
      </c>
      <c r="R649" s="338">
        <v>4486078</v>
      </c>
      <c r="S649" s="338">
        <v>4828461</v>
      </c>
      <c r="T649" s="369" t="s">
        <v>997</v>
      </c>
      <c r="U649" s="338"/>
    </row>
    <row r="650" spans="1:21" x14ac:dyDescent="0.35">
      <c r="A6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2025.00653.02.01.03.05</v>
      </c>
      <c r="B650" s="372">
        <v>653</v>
      </c>
      <c r="C650" s="338" t="s">
        <v>130</v>
      </c>
      <c r="D650" s="338" t="s">
        <v>318</v>
      </c>
      <c r="E650" s="345" t="s">
        <v>194</v>
      </c>
      <c r="F650" s="338" t="s">
        <v>121</v>
      </c>
      <c r="G650" s="338" t="s">
        <v>162</v>
      </c>
      <c r="H650" s="338" t="s">
        <v>254</v>
      </c>
      <c r="I650" s="473">
        <v>45731</v>
      </c>
      <c r="J650" s="473">
        <v>45731</v>
      </c>
      <c r="K650" s="338" t="s">
        <v>124</v>
      </c>
      <c r="L650" s="473">
        <v>45730</v>
      </c>
      <c r="M650" s="338">
        <v>4828462</v>
      </c>
      <c r="N650" s="338" t="s">
        <v>319</v>
      </c>
      <c r="O650" s="473">
        <v>45737</v>
      </c>
      <c r="P650" s="342">
        <v>2025</v>
      </c>
      <c r="Q650" s="15">
        <v>2307</v>
      </c>
      <c r="R650" s="338">
        <v>4486078</v>
      </c>
      <c r="S650" s="338">
        <v>4828463</v>
      </c>
      <c r="T650" s="369" t="s">
        <v>998</v>
      </c>
      <c r="U650" s="338"/>
    </row>
    <row r="651" spans="1:21" x14ac:dyDescent="0.35">
      <c r="A6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2025.00654.02.01.02.05</v>
      </c>
      <c r="B651" s="372">
        <v>654</v>
      </c>
      <c r="C651" s="338" t="s">
        <v>130</v>
      </c>
      <c r="D651" s="338" t="s">
        <v>318</v>
      </c>
      <c r="E651" s="345" t="s">
        <v>194</v>
      </c>
      <c r="F651" s="338" t="s">
        <v>121</v>
      </c>
      <c r="G651" s="338" t="s">
        <v>169</v>
      </c>
      <c r="H651" s="338" t="s">
        <v>254</v>
      </c>
      <c r="I651" s="473">
        <v>45732</v>
      </c>
      <c r="J651" s="473">
        <v>45732</v>
      </c>
      <c r="K651" s="338" t="s">
        <v>124</v>
      </c>
      <c r="L651" s="473">
        <v>45730</v>
      </c>
      <c r="M651" s="338">
        <v>4828464</v>
      </c>
      <c r="N651" s="338" t="s">
        <v>319</v>
      </c>
      <c r="O651" s="473">
        <v>45737</v>
      </c>
      <c r="P651" s="342">
        <v>2025</v>
      </c>
      <c r="Q651" s="15">
        <v>2308</v>
      </c>
      <c r="R651" s="338">
        <v>4486078</v>
      </c>
      <c r="S651" s="338">
        <v>4828465</v>
      </c>
      <c r="T651" s="369" t="s">
        <v>999</v>
      </c>
      <c r="U651" s="338"/>
    </row>
    <row r="652" spans="1:21" x14ac:dyDescent="0.35">
      <c r="A6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2025.00655.02.01.03.05</v>
      </c>
      <c r="B652" s="372">
        <v>655</v>
      </c>
      <c r="C652" s="338" t="s">
        <v>130</v>
      </c>
      <c r="D652" s="338" t="s">
        <v>318</v>
      </c>
      <c r="E652" s="345" t="s">
        <v>194</v>
      </c>
      <c r="F652" s="338" t="s">
        <v>121</v>
      </c>
      <c r="G652" s="338" t="s">
        <v>162</v>
      </c>
      <c r="H652" s="338" t="s">
        <v>254</v>
      </c>
      <c r="I652" s="473">
        <v>45732</v>
      </c>
      <c r="J652" s="473">
        <v>45732</v>
      </c>
      <c r="K652" s="338" t="s">
        <v>124</v>
      </c>
      <c r="L652" s="473">
        <v>45730</v>
      </c>
      <c r="M652" s="338">
        <v>4828466</v>
      </c>
      <c r="N652" s="338" t="s">
        <v>319</v>
      </c>
      <c r="O652" s="473">
        <v>45737</v>
      </c>
      <c r="P652" s="342">
        <v>2025</v>
      </c>
      <c r="Q652" s="15">
        <v>2309</v>
      </c>
      <c r="R652" s="338">
        <v>4486078</v>
      </c>
      <c r="S652" s="338">
        <v>4828467</v>
      </c>
      <c r="T652" s="369" t="s">
        <v>1000</v>
      </c>
      <c r="U652" s="338"/>
    </row>
    <row r="653" spans="1:21" x14ac:dyDescent="0.35">
      <c r="A6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2025.00656.02.01.03.05</v>
      </c>
      <c r="B653" s="372">
        <v>656</v>
      </c>
      <c r="C653" s="338" t="s">
        <v>130</v>
      </c>
      <c r="D653" s="338" t="s">
        <v>318</v>
      </c>
      <c r="E653" s="345" t="s">
        <v>194</v>
      </c>
      <c r="F653" s="338" t="s">
        <v>121</v>
      </c>
      <c r="G653" s="338" t="s">
        <v>162</v>
      </c>
      <c r="H653" s="338" t="s">
        <v>254</v>
      </c>
      <c r="I653" s="473">
        <v>45732</v>
      </c>
      <c r="J653" s="473">
        <v>45732</v>
      </c>
      <c r="K653" s="338" t="s">
        <v>124</v>
      </c>
      <c r="L653" s="473">
        <v>45730</v>
      </c>
      <c r="M653" s="338">
        <v>4828468</v>
      </c>
      <c r="N653" s="338" t="s">
        <v>319</v>
      </c>
      <c r="O653" s="473">
        <v>45737</v>
      </c>
      <c r="P653" s="342">
        <v>2025</v>
      </c>
      <c r="Q653" s="15">
        <v>2310</v>
      </c>
      <c r="R653" s="338">
        <v>4486078</v>
      </c>
      <c r="S653" s="338">
        <v>4828469</v>
      </c>
      <c r="T653" s="369" t="s">
        <v>1001</v>
      </c>
      <c r="U653" s="338"/>
    </row>
    <row r="654" spans="1:21" x14ac:dyDescent="0.35">
      <c r="A6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2025.00657.02.01.02.05</v>
      </c>
      <c r="B654" s="372">
        <v>657</v>
      </c>
      <c r="C654" s="338" t="s">
        <v>130</v>
      </c>
      <c r="D654" s="338" t="s">
        <v>318</v>
      </c>
      <c r="E654" s="338" t="s">
        <v>194</v>
      </c>
      <c r="F654" s="338" t="s">
        <v>121</v>
      </c>
      <c r="G654" s="338" t="s">
        <v>169</v>
      </c>
      <c r="H654" s="338" t="s">
        <v>254</v>
      </c>
      <c r="I654" s="473">
        <v>45733</v>
      </c>
      <c r="J654" s="473">
        <v>45733</v>
      </c>
      <c r="K654" s="338" t="s">
        <v>124</v>
      </c>
      <c r="L654" s="473">
        <v>45730</v>
      </c>
      <c r="M654" s="338">
        <v>4828470</v>
      </c>
      <c r="N654" s="338" t="s">
        <v>319</v>
      </c>
      <c r="O654" s="473">
        <v>45737</v>
      </c>
      <c r="P654" s="342">
        <v>2025</v>
      </c>
      <c r="Q654" s="15">
        <v>2311</v>
      </c>
      <c r="R654" s="338">
        <v>4486078</v>
      </c>
      <c r="S654" s="338">
        <v>4828471</v>
      </c>
      <c r="T654" s="369" t="s">
        <v>1002</v>
      </c>
      <c r="U654" s="338"/>
    </row>
    <row r="655" spans="1:21" x14ac:dyDescent="0.35">
      <c r="A6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2025.00658.02.01.03.05</v>
      </c>
      <c r="B655" s="372">
        <v>658</v>
      </c>
      <c r="C655" s="338" t="s">
        <v>130</v>
      </c>
      <c r="D655" s="338" t="s">
        <v>318</v>
      </c>
      <c r="E655" s="338" t="s">
        <v>194</v>
      </c>
      <c r="F655" s="338" t="s">
        <v>121</v>
      </c>
      <c r="G655" s="338" t="s">
        <v>162</v>
      </c>
      <c r="H655" s="338" t="s">
        <v>254</v>
      </c>
      <c r="I655" s="473">
        <v>45733</v>
      </c>
      <c r="J655" s="473">
        <v>45733</v>
      </c>
      <c r="K655" s="338" t="s">
        <v>124</v>
      </c>
      <c r="L655" s="473">
        <v>45730</v>
      </c>
      <c r="M655" s="338">
        <v>4828472</v>
      </c>
      <c r="N655" s="338" t="s">
        <v>319</v>
      </c>
      <c r="O655" s="473">
        <v>45737</v>
      </c>
      <c r="P655" s="342">
        <v>2025</v>
      </c>
      <c r="Q655" s="15">
        <v>2312</v>
      </c>
      <c r="R655" s="338">
        <v>4486078</v>
      </c>
      <c r="S655" s="338">
        <v>4828473</v>
      </c>
      <c r="T655" s="369" t="s">
        <v>1003</v>
      </c>
      <c r="U655" s="338"/>
    </row>
    <row r="656" spans="1:21" x14ac:dyDescent="0.35">
      <c r="A6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2025.00659.02.01.03.05</v>
      </c>
      <c r="B656" s="372">
        <v>659</v>
      </c>
      <c r="C656" s="338" t="s">
        <v>130</v>
      </c>
      <c r="D656" s="338" t="s">
        <v>318</v>
      </c>
      <c r="E656" s="338" t="s">
        <v>194</v>
      </c>
      <c r="F656" s="338" t="s">
        <v>121</v>
      </c>
      <c r="G656" s="338" t="s">
        <v>162</v>
      </c>
      <c r="H656" s="338" t="s">
        <v>254</v>
      </c>
      <c r="I656" s="473">
        <v>45733</v>
      </c>
      <c r="J656" s="473">
        <v>45733</v>
      </c>
      <c r="K656" s="338" t="s">
        <v>124</v>
      </c>
      <c r="L656" s="473">
        <v>45730</v>
      </c>
      <c r="M656" s="338">
        <v>4828474</v>
      </c>
      <c r="N656" s="338" t="s">
        <v>319</v>
      </c>
      <c r="O656" s="473">
        <v>45737</v>
      </c>
      <c r="P656" s="342">
        <v>2025</v>
      </c>
      <c r="Q656" s="15">
        <v>2313</v>
      </c>
      <c r="R656" s="338">
        <v>4486078</v>
      </c>
      <c r="S656" s="338">
        <v>4828475</v>
      </c>
      <c r="T656" s="369" t="s">
        <v>1004</v>
      </c>
      <c r="U656" s="338"/>
    </row>
    <row r="657" spans="1:21" x14ac:dyDescent="0.35">
      <c r="A6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2025.00660.02.01.03.05</v>
      </c>
      <c r="B657" s="372">
        <v>660</v>
      </c>
      <c r="C657" s="338" t="s">
        <v>130</v>
      </c>
      <c r="D657" s="338" t="s">
        <v>318</v>
      </c>
      <c r="E657" s="338" t="s">
        <v>194</v>
      </c>
      <c r="F657" s="338" t="s">
        <v>121</v>
      </c>
      <c r="G657" s="338" t="s">
        <v>162</v>
      </c>
      <c r="H657" s="338" t="s">
        <v>254</v>
      </c>
      <c r="I657" s="473">
        <v>45734</v>
      </c>
      <c r="J657" s="473">
        <v>45734</v>
      </c>
      <c r="K657" s="338" t="s">
        <v>124</v>
      </c>
      <c r="L657" s="473">
        <v>45734</v>
      </c>
      <c r="M657" s="338">
        <v>4828476</v>
      </c>
      <c r="N657" s="338" t="s">
        <v>319</v>
      </c>
      <c r="O657" s="473">
        <v>45737</v>
      </c>
      <c r="P657" s="342">
        <v>2025</v>
      </c>
      <c r="Q657" s="15">
        <v>2314</v>
      </c>
      <c r="R657" s="338">
        <v>4486078</v>
      </c>
      <c r="S657" s="338">
        <v>4828477</v>
      </c>
      <c r="T657" s="369" t="s">
        <v>1005</v>
      </c>
      <c r="U657" s="338"/>
    </row>
    <row r="658" spans="1:21" x14ac:dyDescent="0.35">
      <c r="A6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2025.00661.02.01.03.05</v>
      </c>
      <c r="B658" s="372">
        <v>661</v>
      </c>
      <c r="C658" s="338" t="s">
        <v>130</v>
      </c>
      <c r="D658" s="338" t="s">
        <v>318</v>
      </c>
      <c r="E658" s="338" t="s">
        <v>194</v>
      </c>
      <c r="F658" s="338" t="s">
        <v>121</v>
      </c>
      <c r="G658" s="338" t="s">
        <v>162</v>
      </c>
      <c r="H658" s="338" t="s">
        <v>254</v>
      </c>
      <c r="I658" s="473">
        <v>45734</v>
      </c>
      <c r="J658" s="473">
        <v>45734</v>
      </c>
      <c r="K658" s="338" t="s">
        <v>124</v>
      </c>
      <c r="L658" s="473">
        <v>45734</v>
      </c>
      <c r="M658" s="338">
        <v>4828478</v>
      </c>
      <c r="N658" s="338" t="s">
        <v>319</v>
      </c>
      <c r="O658" s="473">
        <v>45737</v>
      </c>
      <c r="P658" s="342">
        <v>2025</v>
      </c>
      <c r="Q658" s="15">
        <v>2315</v>
      </c>
      <c r="R658" s="338">
        <v>4486078</v>
      </c>
      <c r="S658" s="338">
        <v>4828479</v>
      </c>
      <c r="T658" s="369" t="s">
        <v>1006</v>
      </c>
      <c r="U658" s="338"/>
    </row>
    <row r="659" spans="1:21" x14ac:dyDescent="0.35">
      <c r="A6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2025.00662.02.01.02.05</v>
      </c>
      <c r="B659" s="372">
        <v>662</v>
      </c>
      <c r="C659" s="338" t="s">
        <v>130</v>
      </c>
      <c r="D659" s="338" t="s">
        <v>318</v>
      </c>
      <c r="E659" s="338" t="s">
        <v>194</v>
      </c>
      <c r="F659" s="338" t="s">
        <v>121</v>
      </c>
      <c r="G659" s="338" t="s">
        <v>169</v>
      </c>
      <c r="H659" s="338" t="s">
        <v>254</v>
      </c>
      <c r="I659" s="473">
        <v>45735</v>
      </c>
      <c r="J659" s="473">
        <v>45735</v>
      </c>
      <c r="K659" s="338" t="s">
        <v>124</v>
      </c>
      <c r="L659" s="473">
        <v>45734</v>
      </c>
      <c r="M659" s="338">
        <v>4828480</v>
      </c>
      <c r="N659" s="338" t="s">
        <v>319</v>
      </c>
      <c r="O659" s="473">
        <v>45737</v>
      </c>
      <c r="P659" s="342">
        <v>2025</v>
      </c>
      <c r="Q659" s="15">
        <v>2316</v>
      </c>
      <c r="R659" s="338">
        <v>4486078</v>
      </c>
      <c r="S659" s="338">
        <v>4828481</v>
      </c>
      <c r="T659" s="369" t="s">
        <v>1007</v>
      </c>
      <c r="U659" s="338"/>
    </row>
    <row r="660" spans="1:21" x14ac:dyDescent="0.35">
      <c r="A6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2025.00663.02.01.03.05</v>
      </c>
      <c r="B660" s="372">
        <v>663</v>
      </c>
      <c r="C660" s="338" t="s">
        <v>130</v>
      </c>
      <c r="D660" s="338" t="s">
        <v>318</v>
      </c>
      <c r="E660" s="338" t="s">
        <v>194</v>
      </c>
      <c r="F660" s="338" t="s">
        <v>121</v>
      </c>
      <c r="G660" s="338" t="s">
        <v>162</v>
      </c>
      <c r="H660" s="338" t="s">
        <v>254</v>
      </c>
      <c r="I660" s="473">
        <v>45735</v>
      </c>
      <c r="J660" s="473">
        <v>45735</v>
      </c>
      <c r="K660" s="338" t="s">
        <v>124</v>
      </c>
      <c r="L660" s="473">
        <v>45734</v>
      </c>
      <c r="M660" s="338">
        <v>4828482</v>
      </c>
      <c r="N660" s="338" t="s">
        <v>319</v>
      </c>
      <c r="O660" s="473">
        <v>45737</v>
      </c>
      <c r="P660" s="342">
        <v>2025</v>
      </c>
      <c r="Q660" s="15">
        <v>2317</v>
      </c>
      <c r="R660" s="338">
        <v>4486078</v>
      </c>
      <c r="S660" s="338">
        <v>4828483</v>
      </c>
      <c r="T660" s="369" t="s">
        <v>1008</v>
      </c>
      <c r="U660" s="338"/>
    </row>
    <row r="661" spans="1:21" x14ac:dyDescent="0.35">
      <c r="A6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2025.00664.02.01.03.05</v>
      </c>
      <c r="B661" s="372">
        <v>664</v>
      </c>
      <c r="C661" s="338" t="s">
        <v>130</v>
      </c>
      <c r="D661" s="338" t="s">
        <v>318</v>
      </c>
      <c r="E661" s="338" t="s">
        <v>194</v>
      </c>
      <c r="F661" s="338" t="s">
        <v>121</v>
      </c>
      <c r="G661" s="338" t="s">
        <v>162</v>
      </c>
      <c r="H661" s="338" t="s">
        <v>254</v>
      </c>
      <c r="I661" s="473">
        <v>45735</v>
      </c>
      <c r="J661" s="473">
        <v>45735</v>
      </c>
      <c r="K661" s="338" t="s">
        <v>124</v>
      </c>
      <c r="L661" s="473">
        <v>45734</v>
      </c>
      <c r="M661" s="338">
        <v>4828484</v>
      </c>
      <c r="N661" s="338" t="s">
        <v>319</v>
      </c>
      <c r="O661" s="473">
        <v>45737</v>
      </c>
      <c r="P661" s="342">
        <v>2025</v>
      </c>
      <c r="Q661" s="15">
        <v>2318</v>
      </c>
      <c r="R661" s="338">
        <v>4486078</v>
      </c>
      <c r="S661" s="338">
        <v>4828485</v>
      </c>
      <c r="T661" s="369" t="s">
        <v>1009</v>
      </c>
      <c r="U661" s="338"/>
    </row>
    <row r="662" spans="1:21" x14ac:dyDescent="0.35">
      <c r="A6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2025.00665.02.01.02.03</v>
      </c>
      <c r="B662" s="372">
        <v>665</v>
      </c>
      <c r="C662" s="338" t="s">
        <v>130</v>
      </c>
      <c r="D662" s="338" t="s">
        <v>318</v>
      </c>
      <c r="E662" s="338" t="s">
        <v>194</v>
      </c>
      <c r="F662" s="338" t="s">
        <v>121</v>
      </c>
      <c r="G662" s="338" t="s">
        <v>169</v>
      </c>
      <c r="H662" s="338" t="s">
        <v>219</v>
      </c>
      <c r="I662" s="473">
        <v>45748</v>
      </c>
      <c r="J662" s="473">
        <v>45838</v>
      </c>
      <c r="K662" s="338" t="s">
        <v>124</v>
      </c>
      <c r="L662" s="473">
        <v>45729</v>
      </c>
      <c r="M662" s="338">
        <v>4828486</v>
      </c>
      <c r="N662" s="338" t="s">
        <v>319</v>
      </c>
      <c r="O662" s="473">
        <v>45737</v>
      </c>
      <c r="P662" s="342">
        <v>2025</v>
      </c>
      <c r="Q662" s="15">
        <v>2319</v>
      </c>
      <c r="R662" s="338">
        <v>4486078</v>
      </c>
      <c r="S662" s="338">
        <v>4828487</v>
      </c>
      <c r="T662" s="369" t="s">
        <v>1010</v>
      </c>
      <c r="U662" s="338"/>
    </row>
    <row r="663" spans="1:21" x14ac:dyDescent="0.35">
      <c r="A6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2025.00666.02.01.02.05</v>
      </c>
      <c r="B663" s="372">
        <v>666</v>
      </c>
      <c r="C663" s="338" t="s">
        <v>130</v>
      </c>
      <c r="D663" s="338" t="s">
        <v>318</v>
      </c>
      <c r="E663" s="345" t="s">
        <v>194</v>
      </c>
      <c r="F663" s="338" t="s">
        <v>121</v>
      </c>
      <c r="G663" s="369" t="s">
        <v>169</v>
      </c>
      <c r="H663" s="338" t="s">
        <v>254</v>
      </c>
      <c r="I663" s="477">
        <v>45736</v>
      </c>
      <c r="J663" s="477">
        <v>45736</v>
      </c>
      <c r="K663" s="338" t="s">
        <v>124</v>
      </c>
      <c r="L663" s="473">
        <v>45735</v>
      </c>
      <c r="M663" s="338">
        <v>4868937</v>
      </c>
      <c r="N663" s="338" t="s">
        <v>319</v>
      </c>
      <c r="O663" s="473">
        <v>45750</v>
      </c>
      <c r="P663" s="342">
        <v>2025</v>
      </c>
      <c r="Q663" s="15">
        <v>2320</v>
      </c>
      <c r="R663" s="338">
        <v>4486078</v>
      </c>
      <c r="S663" s="338">
        <v>4868938</v>
      </c>
      <c r="T663" s="369" t="s">
        <v>1011</v>
      </c>
      <c r="U663" s="338"/>
    </row>
    <row r="664" spans="1:21" x14ac:dyDescent="0.35">
      <c r="A6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2025.00667.02.01.03.05</v>
      </c>
      <c r="B664" s="372">
        <v>667</v>
      </c>
      <c r="C664" s="338" t="s">
        <v>130</v>
      </c>
      <c r="D664" s="338" t="s">
        <v>318</v>
      </c>
      <c r="E664" s="345" t="s">
        <v>194</v>
      </c>
      <c r="F664" s="338" t="s">
        <v>121</v>
      </c>
      <c r="G664" s="369" t="s">
        <v>162</v>
      </c>
      <c r="H664" s="338" t="s">
        <v>254</v>
      </c>
      <c r="I664" s="477">
        <v>45736</v>
      </c>
      <c r="J664" s="477">
        <v>45736</v>
      </c>
      <c r="K664" s="338" t="s">
        <v>124</v>
      </c>
      <c r="L664" s="473">
        <v>45735</v>
      </c>
      <c r="M664" s="338">
        <v>4868939</v>
      </c>
      <c r="N664" s="338" t="s">
        <v>319</v>
      </c>
      <c r="O664" s="473">
        <v>45750</v>
      </c>
      <c r="P664" s="342">
        <v>2025</v>
      </c>
      <c r="Q664" s="15">
        <v>2321</v>
      </c>
      <c r="R664" s="338">
        <v>4486078</v>
      </c>
      <c r="S664" s="338">
        <v>4868940</v>
      </c>
      <c r="T664" s="369" t="s">
        <v>1012</v>
      </c>
      <c r="U664" s="338"/>
    </row>
    <row r="665" spans="1:21" x14ac:dyDescent="0.35">
      <c r="A6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2025.00668.02.01.03.05</v>
      </c>
      <c r="B665" s="372">
        <v>668</v>
      </c>
      <c r="C665" s="338" t="s">
        <v>130</v>
      </c>
      <c r="D665" s="338" t="s">
        <v>318</v>
      </c>
      <c r="E665" s="345" t="s">
        <v>194</v>
      </c>
      <c r="F665" s="338" t="s">
        <v>121</v>
      </c>
      <c r="G665" s="369" t="s">
        <v>162</v>
      </c>
      <c r="H665" s="338" t="s">
        <v>254</v>
      </c>
      <c r="I665" s="477">
        <v>45736</v>
      </c>
      <c r="J665" s="477">
        <v>45736</v>
      </c>
      <c r="K665" s="338" t="s">
        <v>124</v>
      </c>
      <c r="L665" s="473">
        <v>45735</v>
      </c>
      <c r="M665" s="338">
        <v>4868941</v>
      </c>
      <c r="N665" s="338" t="s">
        <v>319</v>
      </c>
      <c r="O665" s="473">
        <v>45750</v>
      </c>
      <c r="P665" s="342">
        <v>2025</v>
      </c>
      <c r="Q665" s="15">
        <v>2322</v>
      </c>
      <c r="R665" s="338">
        <v>4486078</v>
      </c>
      <c r="S665" s="338">
        <v>4868942</v>
      </c>
      <c r="T665" s="369" t="s">
        <v>1013</v>
      </c>
      <c r="U665" s="338"/>
    </row>
    <row r="666" spans="1:21" x14ac:dyDescent="0.35">
      <c r="A6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2025.00669.02.01.02.05</v>
      </c>
      <c r="B666" s="372">
        <v>669</v>
      </c>
      <c r="C666" s="338" t="s">
        <v>130</v>
      </c>
      <c r="D666" s="338" t="s">
        <v>318</v>
      </c>
      <c r="E666" s="345" t="s">
        <v>194</v>
      </c>
      <c r="F666" s="338" t="s">
        <v>121</v>
      </c>
      <c r="G666" s="369" t="s">
        <v>169</v>
      </c>
      <c r="H666" s="338" t="s">
        <v>254</v>
      </c>
      <c r="I666" s="477">
        <v>45737</v>
      </c>
      <c r="J666" s="477">
        <v>45737</v>
      </c>
      <c r="K666" s="338" t="s">
        <v>124</v>
      </c>
      <c r="L666" s="473">
        <v>45736</v>
      </c>
      <c r="M666" s="338">
        <v>4868943</v>
      </c>
      <c r="N666" s="338" t="s">
        <v>319</v>
      </c>
      <c r="O666" s="473">
        <v>45750</v>
      </c>
      <c r="P666" s="342">
        <v>2025</v>
      </c>
      <c r="Q666" s="15">
        <v>2323</v>
      </c>
      <c r="R666" s="338">
        <v>4486078</v>
      </c>
      <c r="S666" s="338">
        <v>4868944</v>
      </c>
      <c r="T666" s="369" t="s">
        <v>1014</v>
      </c>
      <c r="U666" s="338"/>
    </row>
    <row r="667" spans="1:21" x14ac:dyDescent="0.35">
      <c r="A6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2025.00670.02.01.03.05</v>
      </c>
      <c r="B667" s="372">
        <v>670</v>
      </c>
      <c r="C667" s="338" t="s">
        <v>130</v>
      </c>
      <c r="D667" s="338" t="s">
        <v>318</v>
      </c>
      <c r="E667" s="345" t="s">
        <v>194</v>
      </c>
      <c r="F667" s="338" t="s">
        <v>121</v>
      </c>
      <c r="G667" s="369" t="s">
        <v>162</v>
      </c>
      <c r="H667" s="338" t="s">
        <v>254</v>
      </c>
      <c r="I667" s="477">
        <v>45737</v>
      </c>
      <c r="J667" s="477">
        <v>45737</v>
      </c>
      <c r="K667" s="338" t="s">
        <v>124</v>
      </c>
      <c r="L667" s="473">
        <v>45736</v>
      </c>
      <c r="M667" s="338">
        <v>4868945</v>
      </c>
      <c r="N667" s="338" t="s">
        <v>319</v>
      </c>
      <c r="O667" s="473">
        <v>45750</v>
      </c>
      <c r="P667" s="342">
        <v>2025</v>
      </c>
      <c r="Q667" s="15">
        <v>2324</v>
      </c>
      <c r="R667" s="338">
        <v>4486078</v>
      </c>
      <c r="S667" s="338">
        <v>4868946</v>
      </c>
      <c r="T667" s="369" t="s">
        <v>1015</v>
      </c>
      <c r="U667" s="338"/>
    </row>
    <row r="668" spans="1:21" x14ac:dyDescent="0.35">
      <c r="A6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2025.00671.02.01.03.05</v>
      </c>
      <c r="B668" s="372">
        <v>671</v>
      </c>
      <c r="C668" s="338" t="s">
        <v>130</v>
      </c>
      <c r="D668" s="338" t="s">
        <v>318</v>
      </c>
      <c r="E668" s="345" t="s">
        <v>194</v>
      </c>
      <c r="F668" s="338" t="s">
        <v>121</v>
      </c>
      <c r="G668" s="369" t="s">
        <v>162</v>
      </c>
      <c r="H668" s="338" t="s">
        <v>254</v>
      </c>
      <c r="I668" s="477">
        <v>45737</v>
      </c>
      <c r="J668" s="477">
        <v>45737</v>
      </c>
      <c r="K668" s="338" t="s">
        <v>124</v>
      </c>
      <c r="L668" s="473">
        <v>45736</v>
      </c>
      <c r="M668" s="338">
        <v>4868947</v>
      </c>
      <c r="N668" s="338" t="s">
        <v>319</v>
      </c>
      <c r="O668" s="473">
        <v>45750</v>
      </c>
      <c r="P668" s="342">
        <v>2025</v>
      </c>
      <c r="Q668" s="15">
        <v>2325</v>
      </c>
      <c r="R668" s="338">
        <v>4486078</v>
      </c>
      <c r="S668" s="338">
        <v>4868948</v>
      </c>
      <c r="T668" s="369" t="s">
        <v>1016</v>
      </c>
      <c r="U668" s="338"/>
    </row>
    <row r="669" spans="1:21" x14ac:dyDescent="0.35">
      <c r="A6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2025.00672.02.01.02.05</v>
      </c>
      <c r="B669" s="372">
        <v>672</v>
      </c>
      <c r="C669" s="338" t="s">
        <v>130</v>
      </c>
      <c r="D669" s="338" t="s">
        <v>318</v>
      </c>
      <c r="E669" s="345" t="s">
        <v>194</v>
      </c>
      <c r="F669" s="338" t="s">
        <v>121</v>
      </c>
      <c r="G669" s="369" t="s">
        <v>169</v>
      </c>
      <c r="H669" s="338" t="s">
        <v>254</v>
      </c>
      <c r="I669" s="477">
        <v>45738</v>
      </c>
      <c r="J669" s="477">
        <v>45738</v>
      </c>
      <c r="K669" s="338" t="s">
        <v>124</v>
      </c>
      <c r="L669" s="473">
        <v>45737</v>
      </c>
      <c r="M669" s="338">
        <v>4868949</v>
      </c>
      <c r="N669" s="338" t="s">
        <v>319</v>
      </c>
      <c r="O669" s="473">
        <v>45750</v>
      </c>
      <c r="P669" s="342">
        <v>2025</v>
      </c>
      <c r="Q669" s="15">
        <v>2326</v>
      </c>
      <c r="R669" s="338">
        <v>4486078</v>
      </c>
      <c r="S669" s="338">
        <v>4868950</v>
      </c>
      <c r="T669" s="369" t="s">
        <v>1017</v>
      </c>
      <c r="U669" s="338"/>
    </row>
    <row r="670" spans="1:21" x14ac:dyDescent="0.35">
      <c r="A6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2025.00673.02.01.03.05</v>
      </c>
      <c r="B670" s="372">
        <v>673</v>
      </c>
      <c r="C670" s="338" t="s">
        <v>130</v>
      </c>
      <c r="D670" s="338" t="s">
        <v>318</v>
      </c>
      <c r="E670" s="345" t="s">
        <v>194</v>
      </c>
      <c r="F670" s="338" t="s">
        <v>121</v>
      </c>
      <c r="G670" s="369" t="s">
        <v>162</v>
      </c>
      <c r="H670" s="338" t="s">
        <v>254</v>
      </c>
      <c r="I670" s="477">
        <v>45738</v>
      </c>
      <c r="J670" s="477">
        <v>45738</v>
      </c>
      <c r="K670" s="338" t="s">
        <v>124</v>
      </c>
      <c r="L670" s="473">
        <v>45737</v>
      </c>
      <c r="M670" s="338">
        <v>4868951</v>
      </c>
      <c r="N670" s="338" t="s">
        <v>319</v>
      </c>
      <c r="O670" s="473">
        <v>45750</v>
      </c>
      <c r="P670" s="342">
        <v>2025</v>
      </c>
      <c r="Q670" s="15">
        <v>2327</v>
      </c>
      <c r="R670" s="338">
        <v>4486078</v>
      </c>
      <c r="S670" s="338">
        <v>4868952</v>
      </c>
      <c r="T670" s="369" t="s">
        <v>1018</v>
      </c>
      <c r="U670" s="338"/>
    </row>
    <row r="671" spans="1:21" x14ac:dyDescent="0.35">
      <c r="A6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2025.00674.02.01.03.05</v>
      </c>
      <c r="B671" s="372">
        <v>674</v>
      </c>
      <c r="C671" s="338" t="s">
        <v>130</v>
      </c>
      <c r="D671" s="338" t="s">
        <v>318</v>
      </c>
      <c r="E671" s="345" t="s">
        <v>194</v>
      </c>
      <c r="F671" s="338" t="s">
        <v>121</v>
      </c>
      <c r="G671" s="369" t="s">
        <v>162</v>
      </c>
      <c r="H671" s="338" t="s">
        <v>254</v>
      </c>
      <c r="I671" s="477">
        <v>45738</v>
      </c>
      <c r="J671" s="477">
        <v>45738</v>
      </c>
      <c r="K671" s="338" t="s">
        <v>124</v>
      </c>
      <c r="L671" s="473">
        <v>45737</v>
      </c>
      <c r="M671" s="338">
        <v>4868953</v>
      </c>
      <c r="N671" s="338" t="s">
        <v>319</v>
      </c>
      <c r="O671" s="473">
        <v>45750</v>
      </c>
      <c r="P671" s="342">
        <v>2025</v>
      </c>
      <c r="Q671" s="15">
        <v>2328</v>
      </c>
      <c r="R671" s="338">
        <v>4486078</v>
      </c>
      <c r="S671" s="338">
        <v>4868954</v>
      </c>
      <c r="T671" s="369" t="s">
        <v>1019</v>
      </c>
      <c r="U671" s="338"/>
    </row>
    <row r="672" spans="1:21" x14ac:dyDescent="0.35">
      <c r="A6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2025.00675.02.01.02.05</v>
      </c>
      <c r="B672" s="372">
        <v>675</v>
      </c>
      <c r="C672" s="338" t="s">
        <v>130</v>
      </c>
      <c r="D672" s="338" t="s">
        <v>318</v>
      </c>
      <c r="E672" s="345" t="s">
        <v>194</v>
      </c>
      <c r="F672" s="338" t="s">
        <v>121</v>
      </c>
      <c r="G672" s="369" t="s">
        <v>169</v>
      </c>
      <c r="H672" s="338" t="s">
        <v>254</v>
      </c>
      <c r="I672" s="477">
        <v>45739</v>
      </c>
      <c r="J672" s="477">
        <v>45739</v>
      </c>
      <c r="K672" s="338" t="s">
        <v>124</v>
      </c>
      <c r="L672" s="473">
        <v>45737</v>
      </c>
      <c r="M672" s="338">
        <v>4868955</v>
      </c>
      <c r="N672" s="338" t="s">
        <v>319</v>
      </c>
      <c r="O672" s="473">
        <v>45750</v>
      </c>
      <c r="P672" s="342">
        <v>2025</v>
      </c>
      <c r="Q672" s="15">
        <v>2329</v>
      </c>
      <c r="R672" s="338">
        <v>4486078</v>
      </c>
      <c r="S672" s="338">
        <v>4868956</v>
      </c>
      <c r="T672" s="369" t="s">
        <v>1020</v>
      </c>
      <c r="U672" s="338"/>
    </row>
    <row r="673" spans="1:21" x14ac:dyDescent="0.35">
      <c r="A6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2025.00676.02.01.03.05</v>
      </c>
      <c r="B673" s="372">
        <v>676</v>
      </c>
      <c r="C673" s="338" t="s">
        <v>130</v>
      </c>
      <c r="D673" s="338" t="s">
        <v>318</v>
      </c>
      <c r="E673" s="345" t="s">
        <v>194</v>
      </c>
      <c r="F673" s="338" t="s">
        <v>121</v>
      </c>
      <c r="G673" s="369" t="s">
        <v>162</v>
      </c>
      <c r="H673" s="338" t="s">
        <v>254</v>
      </c>
      <c r="I673" s="477">
        <v>45739</v>
      </c>
      <c r="J673" s="477">
        <v>45739</v>
      </c>
      <c r="K673" s="338" t="s">
        <v>124</v>
      </c>
      <c r="L673" s="473">
        <v>45737</v>
      </c>
      <c r="M673" s="338">
        <v>4868957</v>
      </c>
      <c r="N673" s="338" t="s">
        <v>319</v>
      </c>
      <c r="O673" s="473">
        <v>45750</v>
      </c>
      <c r="P673" s="342">
        <v>2025</v>
      </c>
      <c r="Q673" s="15">
        <v>2330</v>
      </c>
      <c r="R673" s="338">
        <v>4486078</v>
      </c>
      <c r="S673" s="338">
        <v>4868958</v>
      </c>
      <c r="T673" s="369" t="s">
        <v>1021</v>
      </c>
      <c r="U673" s="338"/>
    </row>
    <row r="674" spans="1:21" x14ac:dyDescent="0.35">
      <c r="A6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2025.00677.02.01.03.05</v>
      </c>
      <c r="B674" s="372">
        <v>677</v>
      </c>
      <c r="C674" s="338" t="s">
        <v>130</v>
      </c>
      <c r="D674" s="338" t="s">
        <v>318</v>
      </c>
      <c r="E674" s="345" t="s">
        <v>194</v>
      </c>
      <c r="F674" s="338" t="s">
        <v>121</v>
      </c>
      <c r="G674" s="369" t="s">
        <v>162</v>
      </c>
      <c r="H674" s="338" t="s">
        <v>254</v>
      </c>
      <c r="I674" s="477">
        <v>45739</v>
      </c>
      <c r="J674" s="477">
        <v>45739</v>
      </c>
      <c r="K674" s="338" t="s">
        <v>124</v>
      </c>
      <c r="L674" s="473">
        <v>45737</v>
      </c>
      <c r="M674" s="338">
        <v>4868959</v>
      </c>
      <c r="N674" s="338" t="s">
        <v>319</v>
      </c>
      <c r="O674" s="473">
        <v>45750</v>
      </c>
      <c r="P674" s="342">
        <v>2025</v>
      </c>
      <c r="Q674" s="15">
        <v>2331</v>
      </c>
      <c r="R674" s="338">
        <v>4486078</v>
      </c>
      <c r="S674" s="338">
        <v>4868960</v>
      </c>
      <c r="T674" s="369" t="s">
        <v>1022</v>
      </c>
      <c r="U674" s="338"/>
    </row>
    <row r="675" spans="1:21" x14ac:dyDescent="0.35">
      <c r="A6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2025.00678.02.01.02.05</v>
      </c>
      <c r="B675" s="372">
        <v>678</v>
      </c>
      <c r="C675" s="338" t="s">
        <v>130</v>
      </c>
      <c r="D675" s="338" t="s">
        <v>318</v>
      </c>
      <c r="E675" s="345" t="s">
        <v>194</v>
      </c>
      <c r="F675" s="338" t="s">
        <v>121</v>
      </c>
      <c r="G675" s="369" t="s">
        <v>169</v>
      </c>
      <c r="H675" s="338" t="s">
        <v>254</v>
      </c>
      <c r="I675" s="477">
        <v>45740</v>
      </c>
      <c r="J675" s="477">
        <v>45740</v>
      </c>
      <c r="K675" s="338" t="s">
        <v>124</v>
      </c>
      <c r="L675" s="473">
        <v>45737</v>
      </c>
      <c r="M675" s="338">
        <v>4868961</v>
      </c>
      <c r="N675" s="338" t="s">
        <v>319</v>
      </c>
      <c r="O675" s="473">
        <v>45750</v>
      </c>
      <c r="P675" s="342">
        <v>2025</v>
      </c>
      <c r="Q675" s="15">
        <v>2332</v>
      </c>
      <c r="R675" s="338">
        <v>4486078</v>
      </c>
      <c r="S675" s="338">
        <v>4868962</v>
      </c>
      <c r="T675" s="369" t="s">
        <v>1023</v>
      </c>
      <c r="U675" s="338"/>
    </row>
    <row r="676" spans="1:21" x14ac:dyDescent="0.35">
      <c r="A6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2025.00679.02.01.03.05</v>
      </c>
      <c r="B676" s="372">
        <v>679</v>
      </c>
      <c r="C676" s="338" t="s">
        <v>130</v>
      </c>
      <c r="D676" s="338" t="s">
        <v>318</v>
      </c>
      <c r="E676" s="345" t="s">
        <v>194</v>
      </c>
      <c r="F676" s="338" t="s">
        <v>121</v>
      </c>
      <c r="G676" s="369" t="s">
        <v>162</v>
      </c>
      <c r="H676" s="338" t="s">
        <v>254</v>
      </c>
      <c r="I676" s="477">
        <v>45740</v>
      </c>
      <c r="J676" s="477">
        <v>45740</v>
      </c>
      <c r="K676" s="338" t="s">
        <v>124</v>
      </c>
      <c r="L676" s="473">
        <v>45737</v>
      </c>
      <c r="M676" s="338">
        <v>4868963</v>
      </c>
      <c r="N676" s="338" t="s">
        <v>319</v>
      </c>
      <c r="O676" s="473">
        <v>45750</v>
      </c>
      <c r="P676" s="342">
        <v>2025</v>
      </c>
      <c r="Q676" s="15">
        <v>2333</v>
      </c>
      <c r="R676" s="338">
        <v>4486078</v>
      </c>
      <c r="S676" s="338">
        <v>4868964</v>
      </c>
      <c r="T676" s="369" t="s">
        <v>1024</v>
      </c>
      <c r="U676" s="338"/>
    </row>
    <row r="677" spans="1:21" x14ac:dyDescent="0.35">
      <c r="A6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2025.00680.02.01.03.05</v>
      </c>
      <c r="B677" s="372">
        <v>680</v>
      </c>
      <c r="C677" s="338" t="s">
        <v>130</v>
      </c>
      <c r="D677" s="338" t="s">
        <v>318</v>
      </c>
      <c r="E677" s="345" t="s">
        <v>194</v>
      </c>
      <c r="F677" s="338" t="s">
        <v>121</v>
      </c>
      <c r="G677" s="369" t="s">
        <v>162</v>
      </c>
      <c r="H677" s="338" t="s">
        <v>254</v>
      </c>
      <c r="I677" s="477">
        <v>45740</v>
      </c>
      <c r="J677" s="477">
        <v>45740</v>
      </c>
      <c r="K677" s="338" t="s">
        <v>124</v>
      </c>
      <c r="L677" s="473">
        <v>45737</v>
      </c>
      <c r="M677" s="338">
        <v>4868965</v>
      </c>
      <c r="N677" s="338" t="s">
        <v>319</v>
      </c>
      <c r="O677" s="473">
        <v>45750</v>
      </c>
      <c r="P677" s="342">
        <v>2025</v>
      </c>
      <c r="Q677" s="15">
        <v>2334</v>
      </c>
      <c r="R677" s="338">
        <v>4486078</v>
      </c>
      <c r="S677" s="338">
        <v>4868966</v>
      </c>
      <c r="T677" s="369" t="s">
        <v>1025</v>
      </c>
      <c r="U677" s="338"/>
    </row>
    <row r="678" spans="1:21" x14ac:dyDescent="0.35">
      <c r="A6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2025.00681.02.01.02.05</v>
      </c>
      <c r="B678" s="372">
        <v>681</v>
      </c>
      <c r="C678" s="338" t="s">
        <v>130</v>
      </c>
      <c r="D678" s="338" t="s">
        <v>318</v>
      </c>
      <c r="E678" s="345" t="s">
        <v>194</v>
      </c>
      <c r="F678" s="338" t="s">
        <v>121</v>
      </c>
      <c r="G678" s="369" t="s">
        <v>169</v>
      </c>
      <c r="H678" s="338" t="s">
        <v>254</v>
      </c>
      <c r="I678" s="477">
        <v>45741</v>
      </c>
      <c r="J678" s="477">
        <v>45741</v>
      </c>
      <c r="K678" s="338" t="s">
        <v>124</v>
      </c>
      <c r="L678" s="473">
        <v>45741</v>
      </c>
      <c r="M678" s="338">
        <v>4868967</v>
      </c>
      <c r="N678" s="338" t="s">
        <v>319</v>
      </c>
      <c r="O678" s="473">
        <v>45750</v>
      </c>
      <c r="P678" s="342">
        <v>2025</v>
      </c>
      <c r="Q678" s="15">
        <v>2335</v>
      </c>
      <c r="R678" s="338">
        <v>4486078</v>
      </c>
      <c r="S678" s="338">
        <v>4868968</v>
      </c>
      <c r="T678" s="369" t="s">
        <v>1026</v>
      </c>
      <c r="U678" s="338"/>
    </row>
    <row r="679" spans="1:21" x14ac:dyDescent="0.35">
      <c r="A6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2025.00682.02.01.03.05</v>
      </c>
      <c r="B679" s="372">
        <v>682</v>
      </c>
      <c r="C679" s="338" t="s">
        <v>130</v>
      </c>
      <c r="D679" s="338" t="s">
        <v>318</v>
      </c>
      <c r="E679" s="345" t="s">
        <v>194</v>
      </c>
      <c r="F679" s="338" t="s">
        <v>121</v>
      </c>
      <c r="G679" s="369" t="s">
        <v>162</v>
      </c>
      <c r="H679" s="338" t="s">
        <v>254</v>
      </c>
      <c r="I679" s="477">
        <v>45741</v>
      </c>
      <c r="J679" s="477">
        <v>45741</v>
      </c>
      <c r="K679" s="338" t="s">
        <v>124</v>
      </c>
      <c r="L679" s="473">
        <v>45741</v>
      </c>
      <c r="M679" s="338">
        <v>4868969</v>
      </c>
      <c r="N679" s="338" t="s">
        <v>319</v>
      </c>
      <c r="O679" s="473">
        <v>45750</v>
      </c>
      <c r="P679" s="342">
        <v>2025</v>
      </c>
      <c r="Q679" s="15">
        <v>2336</v>
      </c>
      <c r="R679" s="338">
        <v>4486078</v>
      </c>
      <c r="S679" s="338">
        <v>4868970</v>
      </c>
      <c r="T679" s="369" t="s">
        <v>1027</v>
      </c>
      <c r="U679" s="338"/>
    </row>
    <row r="680" spans="1:21" x14ac:dyDescent="0.35">
      <c r="A6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2025.00683.02.01.03.05</v>
      </c>
      <c r="B680" s="372">
        <v>683</v>
      </c>
      <c r="C680" s="338" t="s">
        <v>130</v>
      </c>
      <c r="D680" s="338" t="s">
        <v>318</v>
      </c>
      <c r="E680" s="345" t="s">
        <v>194</v>
      </c>
      <c r="F680" s="338" t="s">
        <v>121</v>
      </c>
      <c r="G680" s="369" t="s">
        <v>162</v>
      </c>
      <c r="H680" s="338" t="s">
        <v>254</v>
      </c>
      <c r="I680" s="477">
        <v>45741</v>
      </c>
      <c r="J680" s="477">
        <v>45741</v>
      </c>
      <c r="K680" s="338" t="s">
        <v>124</v>
      </c>
      <c r="L680" s="473">
        <v>45741</v>
      </c>
      <c r="M680" s="338">
        <v>4868971</v>
      </c>
      <c r="N680" s="338" t="s">
        <v>319</v>
      </c>
      <c r="O680" s="473">
        <v>45750</v>
      </c>
      <c r="P680" s="342">
        <v>2025</v>
      </c>
      <c r="Q680" s="15">
        <v>2337</v>
      </c>
      <c r="R680" s="338">
        <v>4486078</v>
      </c>
      <c r="S680" s="338">
        <v>4868972</v>
      </c>
      <c r="T680" s="369" t="s">
        <v>1028</v>
      </c>
      <c r="U680" s="338"/>
    </row>
    <row r="681" spans="1:21" x14ac:dyDescent="0.35">
      <c r="A6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2025.00684.02.01.02.05</v>
      </c>
      <c r="B681" s="372">
        <v>684</v>
      </c>
      <c r="C681" s="338" t="s">
        <v>130</v>
      </c>
      <c r="D681" s="338" t="s">
        <v>318</v>
      </c>
      <c r="E681" s="345" t="s">
        <v>194</v>
      </c>
      <c r="F681" s="338" t="s">
        <v>121</v>
      </c>
      <c r="G681" s="369" t="s">
        <v>169</v>
      </c>
      <c r="H681" s="338" t="s">
        <v>254</v>
      </c>
      <c r="I681" s="473">
        <v>45742</v>
      </c>
      <c r="J681" s="473">
        <v>45742</v>
      </c>
      <c r="K681" s="338" t="s">
        <v>124</v>
      </c>
      <c r="L681" s="473">
        <v>45742</v>
      </c>
      <c r="M681" s="338">
        <v>4868973</v>
      </c>
      <c r="N681" s="338" t="s">
        <v>319</v>
      </c>
      <c r="O681" s="473">
        <v>45750</v>
      </c>
      <c r="P681" s="342">
        <v>2025</v>
      </c>
      <c r="Q681" s="15">
        <v>2338</v>
      </c>
      <c r="R681" s="338">
        <v>4486078</v>
      </c>
      <c r="S681" s="338">
        <v>4868974</v>
      </c>
      <c r="T681" s="369" t="s">
        <v>1029</v>
      </c>
      <c r="U681" s="338"/>
    </row>
    <row r="682" spans="1:21" x14ac:dyDescent="0.35">
      <c r="A6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2025.00685.02.01.03.05</v>
      </c>
      <c r="B682" s="372">
        <v>685</v>
      </c>
      <c r="C682" s="338" t="s">
        <v>130</v>
      </c>
      <c r="D682" s="338" t="s">
        <v>318</v>
      </c>
      <c r="E682" s="345" t="s">
        <v>194</v>
      </c>
      <c r="F682" s="338" t="s">
        <v>121</v>
      </c>
      <c r="G682" s="369" t="s">
        <v>162</v>
      </c>
      <c r="H682" s="338" t="s">
        <v>254</v>
      </c>
      <c r="I682" s="473">
        <v>45742</v>
      </c>
      <c r="J682" s="473">
        <v>45742</v>
      </c>
      <c r="K682" s="338" t="s">
        <v>124</v>
      </c>
      <c r="L682" s="473">
        <v>45742</v>
      </c>
      <c r="M682" s="338">
        <v>4868975</v>
      </c>
      <c r="N682" s="338" t="s">
        <v>319</v>
      </c>
      <c r="O682" s="473">
        <v>45750</v>
      </c>
      <c r="P682" s="342">
        <v>2025</v>
      </c>
      <c r="Q682" s="15">
        <v>2339</v>
      </c>
      <c r="R682" s="338">
        <v>4486078</v>
      </c>
      <c r="S682" s="338">
        <v>4868976</v>
      </c>
      <c r="T682" s="369" t="s">
        <v>1030</v>
      </c>
      <c r="U682" s="338"/>
    </row>
    <row r="683" spans="1:21" x14ac:dyDescent="0.35">
      <c r="A6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2025.00686.02.01.03.05</v>
      </c>
      <c r="B683" s="372">
        <v>686</v>
      </c>
      <c r="C683" s="338" t="s">
        <v>130</v>
      </c>
      <c r="D683" s="338" t="s">
        <v>318</v>
      </c>
      <c r="E683" s="345" t="s">
        <v>194</v>
      </c>
      <c r="F683" s="338" t="s">
        <v>121</v>
      </c>
      <c r="G683" s="369" t="s">
        <v>162</v>
      </c>
      <c r="H683" s="338" t="s">
        <v>254</v>
      </c>
      <c r="I683" s="473">
        <v>45742</v>
      </c>
      <c r="J683" s="473">
        <v>45742</v>
      </c>
      <c r="K683" s="338" t="s">
        <v>124</v>
      </c>
      <c r="L683" s="473">
        <v>45742</v>
      </c>
      <c r="M683" s="338">
        <v>4868977</v>
      </c>
      <c r="N683" s="338" t="s">
        <v>319</v>
      </c>
      <c r="O683" s="473">
        <v>45750</v>
      </c>
      <c r="P683" s="342">
        <v>2025</v>
      </c>
      <c r="Q683" s="15">
        <v>2340</v>
      </c>
      <c r="R683" s="338">
        <v>4486078</v>
      </c>
      <c r="S683" s="338">
        <v>4868978</v>
      </c>
      <c r="T683" s="369" t="s">
        <v>1031</v>
      </c>
      <c r="U683" s="338"/>
    </row>
    <row r="684" spans="1:21" x14ac:dyDescent="0.35">
      <c r="A6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2025.00687.02.01.02.05</v>
      </c>
      <c r="B684" s="372">
        <v>687</v>
      </c>
      <c r="C684" s="338" t="s">
        <v>130</v>
      </c>
      <c r="D684" s="338" t="s">
        <v>318</v>
      </c>
      <c r="E684" s="345" t="s">
        <v>194</v>
      </c>
      <c r="F684" s="338" t="s">
        <v>121</v>
      </c>
      <c r="G684" s="369" t="s">
        <v>169</v>
      </c>
      <c r="H684" s="338" t="s">
        <v>254</v>
      </c>
      <c r="I684" s="473">
        <v>45743</v>
      </c>
      <c r="J684" s="473">
        <v>45743</v>
      </c>
      <c r="K684" s="338" t="s">
        <v>124</v>
      </c>
      <c r="L684" s="473">
        <v>45742</v>
      </c>
      <c r="M684" s="338">
        <v>4868979</v>
      </c>
      <c r="N684" s="338" t="s">
        <v>319</v>
      </c>
      <c r="O684" s="473">
        <v>45750</v>
      </c>
      <c r="P684" s="342">
        <v>2025</v>
      </c>
      <c r="Q684" s="15">
        <v>2341</v>
      </c>
      <c r="R684" s="338">
        <v>4486078</v>
      </c>
      <c r="S684" s="338">
        <v>4868980</v>
      </c>
      <c r="T684" s="369" t="s">
        <v>1032</v>
      </c>
      <c r="U684" s="338"/>
    </row>
    <row r="685" spans="1:21" x14ac:dyDescent="0.35">
      <c r="A6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2025.00688.02.01.03.05</v>
      </c>
      <c r="B685" s="372">
        <v>688</v>
      </c>
      <c r="C685" s="338" t="s">
        <v>130</v>
      </c>
      <c r="D685" s="338" t="s">
        <v>318</v>
      </c>
      <c r="E685" s="345" t="s">
        <v>194</v>
      </c>
      <c r="F685" s="338" t="s">
        <v>121</v>
      </c>
      <c r="G685" s="369" t="s">
        <v>162</v>
      </c>
      <c r="H685" s="338" t="s">
        <v>254</v>
      </c>
      <c r="I685" s="473">
        <v>45743</v>
      </c>
      <c r="J685" s="473">
        <v>45743</v>
      </c>
      <c r="K685" s="338" t="s">
        <v>124</v>
      </c>
      <c r="L685" s="473">
        <v>45742</v>
      </c>
      <c r="M685" s="338">
        <v>4868981</v>
      </c>
      <c r="N685" s="338" t="s">
        <v>319</v>
      </c>
      <c r="O685" s="473">
        <v>45750</v>
      </c>
      <c r="P685" s="342">
        <v>2025</v>
      </c>
      <c r="Q685" s="15">
        <v>2342</v>
      </c>
      <c r="R685" s="338">
        <v>4486078</v>
      </c>
      <c r="S685" s="338">
        <v>4868982</v>
      </c>
      <c r="T685" s="369" t="s">
        <v>1033</v>
      </c>
      <c r="U685" s="338"/>
    </row>
    <row r="686" spans="1:21" x14ac:dyDescent="0.35">
      <c r="A6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2025.00689.02.01.03.05</v>
      </c>
      <c r="B686" s="372">
        <v>689</v>
      </c>
      <c r="C686" s="338" t="s">
        <v>130</v>
      </c>
      <c r="D686" s="338" t="s">
        <v>318</v>
      </c>
      <c r="E686" s="345" t="s">
        <v>194</v>
      </c>
      <c r="F686" s="338" t="s">
        <v>121</v>
      </c>
      <c r="G686" s="369" t="s">
        <v>162</v>
      </c>
      <c r="H686" s="338" t="s">
        <v>254</v>
      </c>
      <c r="I686" s="473">
        <v>45743</v>
      </c>
      <c r="J686" s="473">
        <v>45743</v>
      </c>
      <c r="K686" s="338" t="s">
        <v>124</v>
      </c>
      <c r="L686" s="473">
        <v>45742</v>
      </c>
      <c r="M686" s="338">
        <v>4868983</v>
      </c>
      <c r="N686" s="338" t="s">
        <v>319</v>
      </c>
      <c r="O686" s="473">
        <v>45750</v>
      </c>
      <c r="P686" s="342">
        <v>2025</v>
      </c>
      <c r="Q686" s="15">
        <v>2343</v>
      </c>
      <c r="R686" s="338">
        <v>4486078</v>
      </c>
      <c r="S686" s="338">
        <v>4868984</v>
      </c>
      <c r="T686" s="369" t="s">
        <v>1034</v>
      </c>
      <c r="U686" s="338"/>
    </row>
    <row r="687" spans="1:21" x14ac:dyDescent="0.35">
      <c r="A6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2025.00690.02.01.02.05</v>
      </c>
      <c r="B687" s="372">
        <v>690</v>
      </c>
      <c r="C687" s="338" t="s">
        <v>130</v>
      </c>
      <c r="D687" s="338" t="s">
        <v>318</v>
      </c>
      <c r="E687" s="345" t="s">
        <v>194</v>
      </c>
      <c r="F687" s="338" t="s">
        <v>121</v>
      </c>
      <c r="G687" s="369" t="s">
        <v>169</v>
      </c>
      <c r="H687" s="338" t="s">
        <v>254</v>
      </c>
      <c r="I687" s="473">
        <v>45744</v>
      </c>
      <c r="J687" s="473">
        <v>45744</v>
      </c>
      <c r="K687" s="338" t="s">
        <v>124</v>
      </c>
      <c r="L687" s="473">
        <v>45743</v>
      </c>
      <c r="M687" s="338">
        <v>4868985</v>
      </c>
      <c r="N687" s="338" t="s">
        <v>319</v>
      </c>
      <c r="O687" s="473">
        <v>45750</v>
      </c>
      <c r="P687" s="342">
        <v>2025</v>
      </c>
      <c r="Q687" s="15">
        <v>2344</v>
      </c>
      <c r="R687" s="338">
        <v>4486078</v>
      </c>
      <c r="S687" s="338">
        <v>4868986</v>
      </c>
      <c r="T687" s="369" t="s">
        <v>1035</v>
      </c>
      <c r="U687" s="338"/>
    </row>
    <row r="688" spans="1:21" x14ac:dyDescent="0.35">
      <c r="A6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2025.00691.02.01.03.05</v>
      </c>
      <c r="B688" s="372">
        <v>691</v>
      </c>
      <c r="C688" s="338" t="s">
        <v>130</v>
      </c>
      <c r="D688" s="338" t="s">
        <v>318</v>
      </c>
      <c r="E688" s="338" t="s">
        <v>194</v>
      </c>
      <c r="F688" s="338" t="s">
        <v>121</v>
      </c>
      <c r="G688" s="369" t="s">
        <v>162</v>
      </c>
      <c r="H688" s="338" t="s">
        <v>254</v>
      </c>
      <c r="I688" s="473">
        <v>45744</v>
      </c>
      <c r="J688" s="473">
        <v>45744</v>
      </c>
      <c r="K688" s="338" t="s">
        <v>124</v>
      </c>
      <c r="L688" s="473">
        <v>45743</v>
      </c>
      <c r="M688" s="338">
        <v>4868987</v>
      </c>
      <c r="N688" s="338" t="s">
        <v>319</v>
      </c>
      <c r="O688" s="473">
        <v>45750</v>
      </c>
      <c r="P688" s="342">
        <v>2025</v>
      </c>
      <c r="Q688" s="15">
        <v>2345</v>
      </c>
      <c r="R688" s="338">
        <v>4486078</v>
      </c>
      <c r="S688" s="338">
        <v>4868988</v>
      </c>
      <c r="T688" s="369" t="s">
        <v>1036</v>
      </c>
      <c r="U688" s="338"/>
    </row>
    <row r="689" spans="1:21" x14ac:dyDescent="0.35">
      <c r="A6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2025.00692.02.01.03.05</v>
      </c>
      <c r="B689" s="372">
        <v>692</v>
      </c>
      <c r="C689" s="338" t="s">
        <v>130</v>
      </c>
      <c r="D689" s="338" t="s">
        <v>318</v>
      </c>
      <c r="E689" s="338" t="s">
        <v>194</v>
      </c>
      <c r="F689" s="338" t="s">
        <v>121</v>
      </c>
      <c r="G689" s="369" t="s">
        <v>162</v>
      </c>
      <c r="H689" s="338" t="s">
        <v>254</v>
      </c>
      <c r="I689" s="473">
        <v>45744</v>
      </c>
      <c r="J689" s="473">
        <v>45744</v>
      </c>
      <c r="K689" s="338" t="s">
        <v>124</v>
      </c>
      <c r="L689" s="473">
        <v>45743</v>
      </c>
      <c r="M689" s="338">
        <v>4868989</v>
      </c>
      <c r="N689" s="338" t="s">
        <v>319</v>
      </c>
      <c r="O689" s="473">
        <v>45750</v>
      </c>
      <c r="P689" s="342">
        <v>2025</v>
      </c>
      <c r="Q689" s="15">
        <v>2346</v>
      </c>
      <c r="R689" s="338">
        <v>4486078</v>
      </c>
      <c r="S689" s="338">
        <v>4868990</v>
      </c>
      <c r="T689" s="369" t="s">
        <v>1037</v>
      </c>
      <c r="U689" s="338"/>
    </row>
    <row r="690" spans="1:21" x14ac:dyDescent="0.35">
      <c r="A6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2025.00693.02.01.02.05</v>
      </c>
      <c r="B690" s="372">
        <v>693</v>
      </c>
      <c r="C690" s="338" t="s">
        <v>130</v>
      </c>
      <c r="D690" s="338" t="s">
        <v>318</v>
      </c>
      <c r="E690" s="338" t="s">
        <v>194</v>
      </c>
      <c r="F690" s="338" t="s">
        <v>121</v>
      </c>
      <c r="G690" s="369" t="s">
        <v>169</v>
      </c>
      <c r="H690" s="338" t="s">
        <v>254</v>
      </c>
      <c r="I690" s="473">
        <v>45745</v>
      </c>
      <c r="J690" s="473">
        <v>45745</v>
      </c>
      <c r="K690" s="338" t="s">
        <v>124</v>
      </c>
      <c r="L690" s="473">
        <v>45744</v>
      </c>
      <c r="M690" s="338">
        <v>4868991</v>
      </c>
      <c r="N690" s="338" t="s">
        <v>319</v>
      </c>
      <c r="O690" s="473">
        <v>45750</v>
      </c>
      <c r="P690" s="342">
        <v>2025</v>
      </c>
      <c r="Q690" s="15">
        <v>2347</v>
      </c>
      <c r="R690" s="338">
        <v>4486078</v>
      </c>
      <c r="S690" s="338">
        <v>4868992</v>
      </c>
      <c r="T690" s="369" t="s">
        <v>1038</v>
      </c>
      <c r="U690" s="338"/>
    </row>
    <row r="691" spans="1:21" x14ac:dyDescent="0.35">
      <c r="A6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2025.00694.02.01.03.05</v>
      </c>
      <c r="B691" s="372">
        <v>694</v>
      </c>
      <c r="C691" s="338" t="s">
        <v>130</v>
      </c>
      <c r="D691" s="338" t="s">
        <v>318</v>
      </c>
      <c r="E691" s="338" t="s">
        <v>194</v>
      </c>
      <c r="F691" s="338" t="s">
        <v>121</v>
      </c>
      <c r="G691" s="369" t="s">
        <v>162</v>
      </c>
      <c r="H691" s="338" t="s">
        <v>254</v>
      </c>
      <c r="I691" s="473">
        <v>45745</v>
      </c>
      <c r="J691" s="473">
        <v>45745</v>
      </c>
      <c r="K691" s="338" t="s">
        <v>124</v>
      </c>
      <c r="L691" s="473">
        <v>45744</v>
      </c>
      <c r="M691" s="338">
        <v>4868993</v>
      </c>
      <c r="N691" s="338" t="s">
        <v>319</v>
      </c>
      <c r="O691" s="473">
        <v>45750</v>
      </c>
      <c r="P691" s="342">
        <v>2025</v>
      </c>
      <c r="Q691" s="15">
        <v>2348</v>
      </c>
      <c r="R691" s="338">
        <v>4486078</v>
      </c>
      <c r="S691" s="338">
        <v>4868994</v>
      </c>
      <c r="T691" s="369" t="s">
        <v>1039</v>
      </c>
      <c r="U691" s="338"/>
    </row>
    <row r="692" spans="1:21" x14ac:dyDescent="0.35">
      <c r="A6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2025.00695.02.01.03.05</v>
      </c>
      <c r="B692" s="372">
        <v>695</v>
      </c>
      <c r="C692" s="338" t="s">
        <v>130</v>
      </c>
      <c r="D692" s="338" t="s">
        <v>318</v>
      </c>
      <c r="E692" s="338" t="s">
        <v>194</v>
      </c>
      <c r="F692" s="338" t="s">
        <v>121</v>
      </c>
      <c r="G692" s="369" t="s">
        <v>162</v>
      </c>
      <c r="H692" s="338" t="s">
        <v>254</v>
      </c>
      <c r="I692" s="473">
        <v>45745</v>
      </c>
      <c r="J692" s="473">
        <v>45745</v>
      </c>
      <c r="K692" s="338" t="s">
        <v>124</v>
      </c>
      <c r="L692" s="473">
        <v>45744</v>
      </c>
      <c r="M692" s="338">
        <v>4868995</v>
      </c>
      <c r="N692" s="338" t="s">
        <v>319</v>
      </c>
      <c r="O692" s="473">
        <v>45750</v>
      </c>
      <c r="P692" s="342">
        <v>2025</v>
      </c>
      <c r="Q692" s="15">
        <v>2349</v>
      </c>
      <c r="R692" s="338">
        <v>4486078</v>
      </c>
      <c r="S692" s="338">
        <v>4868996</v>
      </c>
      <c r="T692" s="369" t="s">
        <v>1040</v>
      </c>
      <c r="U692" s="338"/>
    </row>
    <row r="693" spans="1:21" x14ac:dyDescent="0.35">
      <c r="A6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2025.00696.02.01.02.05</v>
      </c>
      <c r="B693" s="372">
        <v>696</v>
      </c>
      <c r="C693" s="338" t="s">
        <v>130</v>
      </c>
      <c r="D693" s="338" t="s">
        <v>318</v>
      </c>
      <c r="E693" s="338" t="s">
        <v>194</v>
      </c>
      <c r="F693" s="338" t="s">
        <v>121</v>
      </c>
      <c r="G693" s="369" t="s">
        <v>169</v>
      </c>
      <c r="H693" s="338" t="s">
        <v>254</v>
      </c>
      <c r="I693" s="473">
        <v>45746</v>
      </c>
      <c r="J693" s="473">
        <v>45746</v>
      </c>
      <c r="K693" s="338" t="s">
        <v>124</v>
      </c>
      <c r="L693" s="473">
        <v>45744</v>
      </c>
      <c r="M693" s="338">
        <v>4868997</v>
      </c>
      <c r="N693" s="338" t="s">
        <v>319</v>
      </c>
      <c r="O693" s="473">
        <v>45750</v>
      </c>
      <c r="P693" s="342">
        <v>2025</v>
      </c>
      <c r="Q693" s="15">
        <v>2350</v>
      </c>
      <c r="R693" s="338">
        <v>4486078</v>
      </c>
      <c r="S693" s="338">
        <v>4868998</v>
      </c>
      <c r="T693" s="369" t="s">
        <v>1041</v>
      </c>
      <c r="U693" s="338"/>
    </row>
    <row r="694" spans="1:21" x14ac:dyDescent="0.35">
      <c r="A6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2025.00697.02.01.03.05</v>
      </c>
      <c r="B694" s="372">
        <v>697</v>
      </c>
      <c r="C694" s="338" t="s">
        <v>130</v>
      </c>
      <c r="D694" s="338" t="s">
        <v>318</v>
      </c>
      <c r="E694" s="338" t="s">
        <v>194</v>
      </c>
      <c r="F694" s="338" t="s">
        <v>121</v>
      </c>
      <c r="G694" s="369" t="s">
        <v>162</v>
      </c>
      <c r="H694" s="338" t="s">
        <v>254</v>
      </c>
      <c r="I694" s="473">
        <v>45746</v>
      </c>
      <c r="J694" s="473">
        <v>45746</v>
      </c>
      <c r="K694" s="338" t="s">
        <v>124</v>
      </c>
      <c r="L694" s="473">
        <v>45744</v>
      </c>
      <c r="M694" s="338">
        <v>4868999</v>
      </c>
      <c r="N694" s="338" t="s">
        <v>319</v>
      </c>
      <c r="O694" s="473">
        <v>45750</v>
      </c>
      <c r="P694" s="342">
        <v>2025</v>
      </c>
      <c r="Q694" s="15">
        <v>2351</v>
      </c>
      <c r="R694" s="338">
        <v>4486078</v>
      </c>
      <c r="S694" s="338">
        <v>4869000</v>
      </c>
      <c r="T694" s="369" t="s">
        <v>1042</v>
      </c>
      <c r="U694" s="338"/>
    </row>
    <row r="695" spans="1:21" x14ac:dyDescent="0.35">
      <c r="A6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2025.00698.02.01.03.05</v>
      </c>
      <c r="B695" s="372">
        <v>698</v>
      </c>
      <c r="C695" s="338" t="s">
        <v>130</v>
      </c>
      <c r="D695" s="338" t="s">
        <v>318</v>
      </c>
      <c r="E695" s="338" t="s">
        <v>194</v>
      </c>
      <c r="F695" s="338" t="s">
        <v>121</v>
      </c>
      <c r="G695" s="369" t="s">
        <v>162</v>
      </c>
      <c r="H695" s="338" t="s">
        <v>254</v>
      </c>
      <c r="I695" s="473">
        <v>45746</v>
      </c>
      <c r="J695" s="473">
        <v>45746</v>
      </c>
      <c r="K695" s="338" t="s">
        <v>124</v>
      </c>
      <c r="L695" s="473">
        <v>45744</v>
      </c>
      <c r="M695" s="338">
        <v>4869001</v>
      </c>
      <c r="N695" s="338" t="s">
        <v>319</v>
      </c>
      <c r="O695" s="473">
        <v>45750</v>
      </c>
      <c r="P695" s="342">
        <v>2025</v>
      </c>
      <c r="Q695" s="15">
        <v>2352</v>
      </c>
      <c r="R695" s="338">
        <v>4486078</v>
      </c>
      <c r="S695" s="338">
        <v>4869002</v>
      </c>
      <c r="T695" s="369" t="s">
        <v>1043</v>
      </c>
      <c r="U695" s="338"/>
    </row>
    <row r="696" spans="1:21" x14ac:dyDescent="0.35">
      <c r="A6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2025.00699.02.01.02.05</v>
      </c>
      <c r="B696" s="372">
        <v>699</v>
      </c>
      <c r="C696" s="338" t="s">
        <v>130</v>
      </c>
      <c r="D696" s="338" t="s">
        <v>318</v>
      </c>
      <c r="E696" s="338" t="s">
        <v>194</v>
      </c>
      <c r="F696" s="338" t="s">
        <v>121</v>
      </c>
      <c r="G696" s="369" t="s">
        <v>169</v>
      </c>
      <c r="H696" s="338" t="s">
        <v>254</v>
      </c>
      <c r="I696" s="473">
        <v>45747</v>
      </c>
      <c r="J696" s="473">
        <v>45747</v>
      </c>
      <c r="K696" s="338" t="s">
        <v>124</v>
      </c>
      <c r="L696" s="473">
        <v>45744</v>
      </c>
      <c r="M696" s="338">
        <v>4869003</v>
      </c>
      <c r="N696" s="338" t="s">
        <v>319</v>
      </c>
      <c r="O696" s="473">
        <v>45750</v>
      </c>
      <c r="P696" s="342">
        <v>2025</v>
      </c>
      <c r="Q696" s="15">
        <v>2353</v>
      </c>
      <c r="R696" s="338">
        <v>4486078</v>
      </c>
      <c r="S696" s="338">
        <v>4869004</v>
      </c>
      <c r="T696" s="369" t="s">
        <v>1044</v>
      </c>
      <c r="U696" s="338"/>
    </row>
    <row r="697" spans="1:21" x14ac:dyDescent="0.35">
      <c r="A6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2025.00700.02.01.03.05</v>
      </c>
      <c r="B697" s="372">
        <v>700</v>
      </c>
      <c r="C697" s="338" t="s">
        <v>130</v>
      </c>
      <c r="D697" s="338" t="s">
        <v>318</v>
      </c>
      <c r="E697" s="338" t="s">
        <v>194</v>
      </c>
      <c r="F697" s="338" t="s">
        <v>121</v>
      </c>
      <c r="G697" s="369" t="s">
        <v>162</v>
      </c>
      <c r="H697" s="338" t="s">
        <v>254</v>
      </c>
      <c r="I697" s="473">
        <v>45747</v>
      </c>
      <c r="J697" s="473">
        <v>45747</v>
      </c>
      <c r="K697" s="338" t="s">
        <v>124</v>
      </c>
      <c r="L697" s="473">
        <v>45744</v>
      </c>
      <c r="M697" s="338">
        <v>4869005</v>
      </c>
      <c r="N697" s="338" t="s">
        <v>319</v>
      </c>
      <c r="O697" s="473">
        <v>45750</v>
      </c>
      <c r="P697" s="342">
        <v>2025</v>
      </c>
      <c r="Q697" s="15">
        <v>2354</v>
      </c>
      <c r="R697" s="338">
        <v>4486078</v>
      </c>
      <c r="S697" s="338">
        <v>4869006</v>
      </c>
      <c r="T697" s="369" t="s">
        <v>1045</v>
      </c>
      <c r="U697" s="338"/>
    </row>
    <row r="698" spans="1:21" x14ac:dyDescent="0.35">
      <c r="A6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2025.00701.02.01.03.05</v>
      </c>
      <c r="B698" s="372">
        <v>701</v>
      </c>
      <c r="C698" s="338" t="s">
        <v>130</v>
      </c>
      <c r="D698" s="338" t="s">
        <v>318</v>
      </c>
      <c r="E698" s="338" t="s">
        <v>194</v>
      </c>
      <c r="F698" s="338" t="s">
        <v>121</v>
      </c>
      <c r="G698" s="369" t="s">
        <v>162</v>
      </c>
      <c r="H698" s="338" t="s">
        <v>254</v>
      </c>
      <c r="I698" s="473">
        <v>45747</v>
      </c>
      <c r="J698" s="473">
        <v>45747</v>
      </c>
      <c r="K698" s="338" t="s">
        <v>124</v>
      </c>
      <c r="L698" s="473">
        <v>45744</v>
      </c>
      <c r="M698" s="338">
        <v>4869007</v>
      </c>
      <c r="N698" s="338" t="s">
        <v>319</v>
      </c>
      <c r="O698" s="473">
        <v>45750</v>
      </c>
      <c r="P698" s="342">
        <v>2025</v>
      </c>
      <c r="Q698" s="15">
        <v>2355</v>
      </c>
      <c r="R698" s="338">
        <v>4486078</v>
      </c>
      <c r="S698" s="338">
        <v>4869008</v>
      </c>
      <c r="T698" s="369" t="s">
        <v>1046</v>
      </c>
      <c r="U698" s="338"/>
    </row>
    <row r="699" spans="1:21" x14ac:dyDescent="0.35">
      <c r="A6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2025.00702.02.01.02.05</v>
      </c>
      <c r="B699" s="372">
        <v>702</v>
      </c>
      <c r="C699" s="338" t="s">
        <v>130</v>
      </c>
      <c r="D699" s="338" t="s">
        <v>318</v>
      </c>
      <c r="E699" s="338" t="s">
        <v>194</v>
      </c>
      <c r="F699" s="338" t="s">
        <v>121</v>
      </c>
      <c r="G699" s="369" t="s">
        <v>169</v>
      </c>
      <c r="H699" s="338" t="s">
        <v>254</v>
      </c>
      <c r="I699" s="473">
        <v>45748</v>
      </c>
      <c r="J699" s="473">
        <v>45748</v>
      </c>
      <c r="K699" s="338" t="s">
        <v>124</v>
      </c>
      <c r="L699" s="473">
        <v>45747</v>
      </c>
      <c r="M699" s="338">
        <v>4869009</v>
      </c>
      <c r="N699" s="338" t="s">
        <v>319</v>
      </c>
      <c r="O699" s="473">
        <v>45750</v>
      </c>
      <c r="P699" s="342">
        <v>2025</v>
      </c>
      <c r="Q699" s="15">
        <v>2356</v>
      </c>
      <c r="R699" s="338">
        <v>4486078</v>
      </c>
      <c r="S699" s="338">
        <v>4869010</v>
      </c>
      <c r="T699" s="369" t="s">
        <v>1047</v>
      </c>
      <c r="U699" s="338"/>
    </row>
    <row r="700" spans="1:21" x14ac:dyDescent="0.35">
      <c r="A7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2025.00703.02.01.03.05</v>
      </c>
      <c r="B700" s="372">
        <v>703</v>
      </c>
      <c r="C700" s="338" t="s">
        <v>130</v>
      </c>
      <c r="D700" s="338" t="s">
        <v>318</v>
      </c>
      <c r="E700" s="338" t="s">
        <v>194</v>
      </c>
      <c r="F700" s="338" t="s">
        <v>121</v>
      </c>
      <c r="G700" s="369" t="s">
        <v>162</v>
      </c>
      <c r="H700" s="338" t="s">
        <v>254</v>
      </c>
      <c r="I700" s="473">
        <v>45748</v>
      </c>
      <c r="J700" s="473">
        <v>45748</v>
      </c>
      <c r="K700" s="338" t="s">
        <v>124</v>
      </c>
      <c r="L700" s="473">
        <v>45747</v>
      </c>
      <c r="M700" s="338">
        <v>4869011</v>
      </c>
      <c r="N700" s="338" t="s">
        <v>319</v>
      </c>
      <c r="O700" s="473">
        <v>45750</v>
      </c>
      <c r="P700" s="342">
        <v>2025</v>
      </c>
      <c r="Q700" s="15">
        <v>2357</v>
      </c>
      <c r="R700" s="338">
        <v>4486078</v>
      </c>
      <c r="S700" s="338">
        <v>4869012</v>
      </c>
      <c r="T700" s="369" t="s">
        <v>1048</v>
      </c>
      <c r="U700" s="338"/>
    </row>
    <row r="701" spans="1:21" x14ac:dyDescent="0.35">
      <c r="A7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2025.00704.02.01.03.05</v>
      </c>
      <c r="B701" s="372">
        <v>704</v>
      </c>
      <c r="C701" s="338" t="s">
        <v>130</v>
      </c>
      <c r="D701" s="338" t="s">
        <v>318</v>
      </c>
      <c r="E701" s="338" t="s">
        <v>194</v>
      </c>
      <c r="F701" s="338" t="s">
        <v>121</v>
      </c>
      <c r="G701" s="369" t="s">
        <v>162</v>
      </c>
      <c r="H701" s="338" t="s">
        <v>254</v>
      </c>
      <c r="I701" s="473">
        <v>45748</v>
      </c>
      <c r="J701" s="473">
        <v>45748</v>
      </c>
      <c r="K701" s="338" t="s">
        <v>124</v>
      </c>
      <c r="L701" s="473">
        <v>45747</v>
      </c>
      <c r="M701" s="338">
        <v>4869013</v>
      </c>
      <c r="N701" s="338" t="s">
        <v>319</v>
      </c>
      <c r="O701" s="473">
        <v>45750</v>
      </c>
      <c r="P701" s="342">
        <v>2025</v>
      </c>
      <c r="Q701" s="15">
        <v>2358</v>
      </c>
      <c r="R701" s="338">
        <v>4486078</v>
      </c>
      <c r="S701" s="338">
        <v>4869014</v>
      </c>
      <c r="T701" s="369" t="s">
        <v>1049</v>
      </c>
      <c r="U701" s="338"/>
    </row>
    <row r="702" spans="1:21" x14ac:dyDescent="0.35">
      <c r="A7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2025.00705.02.01.02.05</v>
      </c>
      <c r="B702" s="372">
        <v>705</v>
      </c>
      <c r="C702" s="338" t="s">
        <v>130</v>
      </c>
      <c r="D702" s="338" t="s">
        <v>318</v>
      </c>
      <c r="E702" s="338" t="s">
        <v>194</v>
      </c>
      <c r="F702" s="338" t="s">
        <v>121</v>
      </c>
      <c r="G702" s="369" t="s">
        <v>169</v>
      </c>
      <c r="H702" s="338" t="s">
        <v>254</v>
      </c>
      <c r="I702" s="473">
        <v>45749</v>
      </c>
      <c r="J702" s="473">
        <v>45749</v>
      </c>
      <c r="K702" s="338" t="s">
        <v>124</v>
      </c>
      <c r="L702" s="473">
        <v>45748</v>
      </c>
      <c r="M702" s="338">
        <v>4869015</v>
      </c>
      <c r="N702" s="338" t="s">
        <v>319</v>
      </c>
      <c r="O702" s="473">
        <v>45750</v>
      </c>
      <c r="P702" s="342">
        <v>2025</v>
      </c>
      <c r="Q702" s="15">
        <v>2359</v>
      </c>
      <c r="R702" s="338">
        <v>4486078</v>
      </c>
      <c r="S702" s="338">
        <v>4869016</v>
      </c>
      <c r="T702" s="369" t="s">
        <v>1050</v>
      </c>
      <c r="U702" s="338"/>
    </row>
    <row r="703" spans="1:21" x14ac:dyDescent="0.35">
      <c r="A7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2025.00706.02.01.03.05</v>
      </c>
      <c r="B703" s="372">
        <v>706</v>
      </c>
      <c r="C703" s="338" t="s">
        <v>130</v>
      </c>
      <c r="D703" s="338" t="s">
        <v>318</v>
      </c>
      <c r="E703" s="338" t="s">
        <v>194</v>
      </c>
      <c r="F703" s="338" t="s">
        <v>121</v>
      </c>
      <c r="G703" s="369" t="s">
        <v>162</v>
      </c>
      <c r="H703" s="338" t="s">
        <v>254</v>
      </c>
      <c r="I703" s="473">
        <v>45749</v>
      </c>
      <c r="J703" s="473">
        <v>45749</v>
      </c>
      <c r="K703" s="338" t="s">
        <v>124</v>
      </c>
      <c r="L703" s="473">
        <v>45748</v>
      </c>
      <c r="M703" s="338">
        <v>4869017</v>
      </c>
      <c r="N703" s="338" t="s">
        <v>319</v>
      </c>
      <c r="O703" s="473">
        <v>45750</v>
      </c>
      <c r="P703" s="342">
        <v>2025</v>
      </c>
      <c r="Q703" s="15">
        <v>2360</v>
      </c>
      <c r="R703" s="338">
        <v>4486078</v>
      </c>
      <c r="S703" s="338">
        <v>4869018</v>
      </c>
      <c r="T703" s="369" t="s">
        <v>1051</v>
      </c>
      <c r="U703" s="338"/>
    </row>
    <row r="704" spans="1:21" x14ac:dyDescent="0.35">
      <c r="A7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2025.00707.02.01.03.05</v>
      </c>
      <c r="B704" s="372">
        <v>707</v>
      </c>
      <c r="C704" s="338" t="s">
        <v>130</v>
      </c>
      <c r="D704" s="338" t="s">
        <v>318</v>
      </c>
      <c r="E704" s="338" t="s">
        <v>194</v>
      </c>
      <c r="F704" s="338" t="s">
        <v>121</v>
      </c>
      <c r="G704" s="369" t="s">
        <v>162</v>
      </c>
      <c r="H704" s="338" t="s">
        <v>254</v>
      </c>
      <c r="I704" s="473">
        <v>45749</v>
      </c>
      <c r="J704" s="473">
        <v>45749</v>
      </c>
      <c r="K704" s="338" t="s">
        <v>124</v>
      </c>
      <c r="L704" s="473">
        <v>45748</v>
      </c>
      <c r="M704" s="338">
        <v>4869019</v>
      </c>
      <c r="N704" s="338" t="s">
        <v>319</v>
      </c>
      <c r="O704" s="473">
        <v>45750</v>
      </c>
      <c r="P704" s="342">
        <v>2025</v>
      </c>
      <c r="Q704" s="15">
        <v>2361</v>
      </c>
      <c r="R704" s="338">
        <v>4486078</v>
      </c>
      <c r="S704" s="338">
        <v>4869020</v>
      </c>
      <c r="T704" s="369" t="s">
        <v>1052</v>
      </c>
      <c r="U704" s="338"/>
    </row>
    <row r="705" spans="1:21" x14ac:dyDescent="0.35">
      <c r="A7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2025.00708.02.01.02.05</v>
      </c>
      <c r="B705" s="372">
        <v>708</v>
      </c>
      <c r="C705" s="338" t="s">
        <v>130</v>
      </c>
      <c r="D705" s="338" t="s">
        <v>318</v>
      </c>
      <c r="E705" s="338" t="s">
        <v>194</v>
      </c>
      <c r="F705" s="338" t="s">
        <v>121</v>
      </c>
      <c r="G705" s="369" t="s">
        <v>169</v>
      </c>
      <c r="H705" s="338" t="s">
        <v>254</v>
      </c>
      <c r="I705" s="473">
        <v>45750</v>
      </c>
      <c r="J705" s="473">
        <v>45750</v>
      </c>
      <c r="K705" s="338" t="s">
        <v>124</v>
      </c>
      <c r="L705" s="473">
        <v>45749</v>
      </c>
      <c r="M705" s="338">
        <v>4869021</v>
      </c>
      <c r="N705" s="338" t="s">
        <v>319</v>
      </c>
      <c r="O705" s="473">
        <v>45750</v>
      </c>
      <c r="P705" s="342">
        <v>2025</v>
      </c>
      <c r="Q705" s="15">
        <v>2362</v>
      </c>
      <c r="R705" s="338">
        <v>4486078</v>
      </c>
      <c r="S705" s="338">
        <v>4869022</v>
      </c>
      <c r="T705" s="369" t="s">
        <v>1053</v>
      </c>
      <c r="U705" s="338"/>
    </row>
    <row r="706" spans="1:21" x14ac:dyDescent="0.35">
      <c r="A7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2025.00709.02.01.03.05</v>
      </c>
      <c r="B706" s="372">
        <v>709</v>
      </c>
      <c r="C706" s="338" t="s">
        <v>130</v>
      </c>
      <c r="D706" s="338" t="s">
        <v>318</v>
      </c>
      <c r="E706" s="338" t="s">
        <v>194</v>
      </c>
      <c r="F706" s="338" t="s">
        <v>121</v>
      </c>
      <c r="G706" s="369" t="s">
        <v>162</v>
      </c>
      <c r="H706" s="338" t="s">
        <v>254</v>
      </c>
      <c r="I706" s="473">
        <v>45750</v>
      </c>
      <c r="J706" s="473">
        <v>45750</v>
      </c>
      <c r="K706" s="338" t="s">
        <v>124</v>
      </c>
      <c r="L706" s="473">
        <v>45749</v>
      </c>
      <c r="M706" s="338">
        <v>4869023</v>
      </c>
      <c r="N706" s="338" t="s">
        <v>319</v>
      </c>
      <c r="O706" s="473">
        <v>45750</v>
      </c>
      <c r="P706" s="342">
        <v>2025</v>
      </c>
      <c r="Q706" s="15">
        <v>2363</v>
      </c>
      <c r="R706" s="338">
        <v>4486078</v>
      </c>
      <c r="S706" s="338">
        <v>4869024</v>
      </c>
      <c r="T706" s="369" t="s">
        <v>1054</v>
      </c>
      <c r="U706" s="338"/>
    </row>
    <row r="707" spans="1:21" x14ac:dyDescent="0.35">
      <c r="A7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2025.00710.02.01.03.05</v>
      </c>
      <c r="B707" s="372">
        <v>710</v>
      </c>
      <c r="C707" s="338" t="s">
        <v>130</v>
      </c>
      <c r="D707" s="338" t="s">
        <v>318</v>
      </c>
      <c r="E707" s="338" t="s">
        <v>194</v>
      </c>
      <c r="F707" s="338" t="s">
        <v>121</v>
      </c>
      <c r="G707" s="369" t="s">
        <v>162</v>
      </c>
      <c r="H707" s="338" t="s">
        <v>254</v>
      </c>
      <c r="I707" s="473">
        <v>45750</v>
      </c>
      <c r="J707" s="473">
        <v>45750</v>
      </c>
      <c r="K707" s="338" t="s">
        <v>124</v>
      </c>
      <c r="L707" s="473">
        <v>45749</v>
      </c>
      <c r="M707" s="338">
        <v>4869025</v>
      </c>
      <c r="N707" s="338" t="s">
        <v>319</v>
      </c>
      <c r="O707" s="473">
        <v>45750</v>
      </c>
      <c r="P707" s="342">
        <v>2025</v>
      </c>
      <c r="Q707" s="15">
        <v>2364</v>
      </c>
      <c r="R707" s="338">
        <v>4486078</v>
      </c>
      <c r="S707" s="338">
        <v>4869026</v>
      </c>
      <c r="T707" s="369" t="s">
        <v>1055</v>
      </c>
      <c r="U707" s="338"/>
    </row>
    <row r="708" spans="1:21" x14ac:dyDescent="0.35">
      <c r="A7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2025.00711.02.01.02.05</v>
      </c>
      <c r="B708" s="372">
        <v>711</v>
      </c>
      <c r="C708" s="338" t="s">
        <v>130</v>
      </c>
      <c r="D708" s="338" t="s">
        <v>236</v>
      </c>
      <c r="E708" s="345" t="s">
        <v>237</v>
      </c>
      <c r="F708" s="338" t="s">
        <v>121</v>
      </c>
      <c r="G708" s="369" t="s">
        <v>169</v>
      </c>
      <c r="H708" s="338" t="s">
        <v>254</v>
      </c>
      <c r="I708" s="477">
        <v>45741</v>
      </c>
      <c r="J708" s="477">
        <v>45741</v>
      </c>
      <c r="K708" s="338" t="s">
        <v>124</v>
      </c>
      <c r="L708" s="473">
        <v>45740</v>
      </c>
      <c r="M708" s="338">
        <v>4874922</v>
      </c>
      <c r="N708" s="338" t="s">
        <v>320</v>
      </c>
      <c r="O708" s="473">
        <v>45754</v>
      </c>
      <c r="P708" s="342">
        <v>2025</v>
      </c>
      <c r="Q708" s="15">
        <v>2365</v>
      </c>
      <c r="R708" s="338">
        <v>4486078</v>
      </c>
      <c r="S708" s="338">
        <v>4874923</v>
      </c>
      <c r="T708" s="369" t="s">
        <v>1056</v>
      </c>
      <c r="U708" s="338"/>
    </row>
    <row r="709" spans="1:21" x14ac:dyDescent="0.35">
      <c r="A7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2025.00712.02.01.03.05</v>
      </c>
      <c r="B709" s="372">
        <v>712</v>
      </c>
      <c r="C709" s="338" t="s">
        <v>130</v>
      </c>
      <c r="D709" s="338" t="s">
        <v>236</v>
      </c>
      <c r="E709" s="345" t="s">
        <v>237</v>
      </c>
      <c r="F709" s="338" t="s">
        <v>121</v>
      </c>
      <c r="G709" s="369" t="s">
        <v>162</v>
      </c>
      <c r="H709" s="338" t="s">
        <v>254</v>
      </c>
      <c r="I709" s="477">
        <v>45745</v>
      </c>
      <c r="J709" s="477">
        <v>45745</v>
      </c>
      <c r="K709" s="338" t="s">
        <v>124</v>
      </c>
      <c r="L709" s="473">
        <v>45744</v>
      </c>
      <c r="M709" s="338">
        <v>4874924</v>
      </c>
      <c r="N709" s="338" t="s">
        <v>320</v>
      </c>
      <c r="O709" s="473">
        <v>45754</v>
      </c>
      <c r="P709" s="342">
        <v>2025</v>
      </c>
      <c r="Q709" s="15">
        <v>2366</v>
      </c>
      <c r="R709" s="338">
        <v>4486078</v>
      </c>
      <c r="S709" s="338">
        <v>4874925</v>
      </c>
      <c r="T709" s="369" t="s">
        <v>1057</v>
      </c>
      <c r="U709" s="338"/>
    </row>
    <row r="710" spans="1:21" x14ac:dyDescent="0.35">
      <c r="A7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2025.00713.02.01.02.05</v>
      </c>
      <c r="B710" s="372">
        <v>713</v>
      </c>
      <c r="C710" s="338" t="s">
        <v>130</v>
      </c>
      <c r="D710" s="338" t="s">
        <v>236</v>
      </c>
      <c r="E710" s="345" t="s">
        <v>237</v>
      </c>
      <c r="F710" s="338" t="s">
        <v>121</v>
      </c>
      <c r="G710" s="369" t="s">
        <v>169</v>
      </c>
      <c r="H710" s="338" t="s">
        <v>254</v>
      </c>
      <c r="I710" s="477">
        <v>45745</v>
      </c>
      <c r="J710" s="477">
        <v>45745</v>
      </c>
      <c r="K710" s="338" t="s">
        <v>124</v>
      </c>
      <c r="L710" s="473">
        <v>45747</v>
      </c>
      <c r="M710" s="338">
        <v>4874926</v>
      </c>
      <c r="N710" s="338" t="s">
        <v>320</v>
      </c>
      <c r="O710" s="473">
        <v>45754</v>
      </c>
      <c r="P710" s="342">
        <v>2025</v>
      </c>
      <c r="Q710" s="15">
        <v>2367</v>
      </c>
      <c r="R710" s="338">
        <v>4486078</v>
      </c>
      <c r="S710" s="338">
        <v>4874927</v>
      </c>
      <c r="T710" s="369" t="s">
        <v>1058</v>
      </c>
      <c r="U710" s="338"/>
    </row>
    <row r="711" spans="1:21" x14ac:dyDescent="0.35">
      <c r="A7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2025.00714.02.01.03.05</v>
      </c>
      <c r="B711" s="372">
        <v>714</v>
      </c>
      <c r="C711" s="338" t="s">
        <v>130</v>
      </c>
      <c r="D711" s="338" t="s">
        <v>236</v>
      </c>
      <c r="E711" s="338" t="s">
        <v>237</v>
      </c>
      <c r="F711" s="338" t="s">
        <v>121</v>
      </c>
      <c r="G711" s="338" t="s">
        <v>162</v>
      </c>
      <c r="H711" s="338" t="s">
        <v>254</v>
      </c>
      <c r="I711" s="473">
        <v>45747</v>
      </c>
      <c r="J711" s="473">
        <v>45747</v>
      </c>
      <c r="K711" s="338" t="s">
        <v>124</v>
      </c>
      <c r="L711" s="473">
        <v>45744</v>
      </c>
      <c r="M711" s="338">
        <v>4874928</v>
      </c>
      <c r="N711" s="338" t="s">
        <v>320</v>
      </c>
      <c r="O711" s="473">
        <v>45754</v>
      </c>
      <c r="P711" s="342">
        <v>2025</v>
      </c>
      <c r="Q711" s="15">
        <v>2368</v>
      </c>
      <c r="R711" s="338">
        <v>4486078</v>
      </c>
      <c r="S711" s="338">
        <v>4874929</v>
      </c>
      <c r="T711" s="369" t="s">
        <v>1059</v>
      </c>
      <c r="U711" s="338"/>
    </row>
    <row r="712" spans="1:21" x14ac:dyDescent="0.35">
      <c r="A7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2025.00715.02.01.03.05</v>
      </c>
      <c r="B712" s="372">
        <v>715</v>
      </c>
      <c r="C712" s="338" t="s">
        <v>130</v>
      </c>
      <c r="D712" s="338" t="s">
        <v>236</v>
      </c>
      <c r="E712" s="338" t="s">
        <v>237</v>
      </c>
      <c r="F712" s="338" t="s">
        <v>121</v>
      </c>
      <c r="G712" s="338" t="s">
        <v>162</v>
      </c>
      <c r="H712" s="338" t="s">
        <v>254</v>
      </c>
      <c r="I712" s="473">
        <v>45743</v>
      </c>
      <c r="J712" s="473">
        <v>45743</v>
      </c>
      <c r="K712" s="338" t="s">
        <v>124</v>
      </c>
      <c r="L712" s="473">
        <v>45742</v>
      </c>
      <c r="M712" s="338">
        <v>4874930</v>
      </c>
      <c r="N712" s="338" t="s">
        <v>320</v>
      </c>
      <c r="O712" s="473">
        <v>45754</v>
      </c>
      <c r="P712" s="342">
        <v>2025</v>
      </c>
      <c r="Q712" s="15">
        <v>2369</v>
      </c>
      <c r="R712" s="338">
        <v>4486078</v>
      </c>
      <c r="S712" s="338">
        <v>4874931</v>
      </c>
      <c r="T712" s="369" t="s">
        <v>1060</v>
      </c>
      <c r="U712" s="338"/>
    </row>
    <row r="713" spans="1:21" x14ac:dyDescent="0.35">
      <c r="A7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2025.00716.02.01.03.05</v>
      </c>
      <c r="B713" s="372">
        <v>716</v>
      </c>
      <c r="C713" s="338" t="s">
        <v>130</v>
      </c>
      <c r="D713" s="338" t="s">
        <v>236</v>
      </c>
      <c r="E713" s="338" t="s">
        <v>237</v>
      </c>
      <c r="F713" s="338" t="s">
        <v>121</v>
      </c>
      <c r="G713" s="338" t="s">
        <v>162</v>
      </c>
      <c r="H713" s="338" t="s">
        <v>254</v>
      </c>
      <c r="I713" s="473">
        <v>45748</v>
      </c>
      <c r="J713" s="473">
        <v>45748</v>
      </c>
      <c r="K713" s="338" t="s">
        <v>124</v>
      </c>
      <c r="L713" s="473">
        <v>45747</v>
      </c>
      <c r="M713" s="338">
        <v>4874932</v>
      </c>
      <c r="N713" s="338" t="s">
        <v>320</v>
      </c>
      <c r="O713" s="473">
        <v>45754</v>
      </c>
      <c r="P713" s="342">
        <v>2025</v>
      </c>
      <c r="Q713" s="15">
        <v>2370</v>
      </c>
      <c r="R713" s="338">
        <v>4486078</v>
      </c>
      <c r="S713" s="338">
        <v>4874933</v>
      </c>
      <c r="T713" s="369" t="s">
        <v>1061</v>
      </c>
      <c r="U713" s="338"/>
    </row>
    <row r="714" spans="1:21" x14ac:dyDescent="0.35">
      <c r="A7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2025.00717.02.01.03.05</v>
      </c>
      <c r="B714" s="372">
        <v>717</v>
      </c>
      <c r="C714" s="338" t="s">
        <v>130</v>
      </c>
      <c r="D714" s="338" t="s">
        <v>236</v>
      </c>
      <c r="E714" s="338" t="s">
        <v>237</v>
      </c>
      <c r="F714" s="338" t="s">
        <v>121</v>
      </c>
      <c r="G714" s="338" t="s">
        <v>162</v>
      </c>
      <c r="H714" s="338" t="s">
        <v>254</v>
      </c>
      <c r="I714" s="473">
        <v>45748</v>
      </c>
      <c r="J714" s="473">
        <v>45748</v>
      </c>
      <c r="K714" s="338" t="s">
        <v>124</v>
      </c>
      <c r="L714" s="473">
        <v>45747</v>
      </c>
      <c r="M714" s="338">
        <v>4874935</v>
      </c>
      <c r="N714" s="338" t="s">
        <v>320</v>
      </c>
      <c r="O714" s="473">
        <v>45754</v>
      </c>
      <c r="P714" s="342">
        <v>2025</v>
      </c>
      <c r="Q714" s="15">
        <v>2371</v>
      </c>
      <c r="R714" s="338">
        <v>4486078</v>
      </c>
      <c r="S714" s="338">
        <v>4874938</v>
      </c>
      <c r="T714" s="369" t="s">
        <v>1062</v>
      </c>
      <c r="U714" s="338"/>
    </row>
    <row r="715" spans="1:21" x14ac:dyDescent="0.35">
      <c r="A7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2025.00718.02.01.03.05</v>
      </c>
      <c r="B715" s="372">
        <v>718</v>
      </c>
      <c r="C715" s="338" t="s">
        <v>130</v>
      </c>
      <c r="D715" s="338" t="s">
        <v>236</v>
      </c>
      <c r="E715" s="338" t="s">
        <v>237</v>
      </c>
      <c r="F715" s="338" t="s">
        <v>121</v>
      </c>
      <c r="G715" s="338" t="s">
        <v>162</v>
      </c>
      <c r="H715" s="338" t="s">
        <v>254</v>
      </c>
      <c r="I715" s="473">
        <v>45749</v>
      </c>
      <c r="J715" s="473">
        <v>45749</v>
      </c>
      <c r="K715" s="338" t="s">
        <v>124</v>
      </c>
      <c r="L715" s="473">
        <v>45748</v>
      </c>
      <c r="M715" s="338">
        <v>4874939</v>
      </c>
      <c r="N715" s="338" t="s">
        <v>320</v>
      </c>
      <c r="O715" s="473">
        <v>45754</v>
      </c>
      <c r="P715" s="342">
        <v>2025</v>
      </c>
      <c r="Q715" s="15">
        <v>2372</v>
      </c>
      <c r="R715" s="338">
        <v>4486078</v>
      </c>
      <c r="S715" s="338">
        <v>4874940</v>
      </c>
      <c r="T715" s="369" t="s">
        <v>1063</v>
      </c>
      <c r="U715" s="338"/>
    </row>
    <row r="716" spans="1:21" x14ac:dyDescent="0.35">
      <c r="A7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2025.00719.02.01.03.05</v>
      </c>
      <c r="B716" s="372">
        <v>719</v>
      </c>
      <c r="C716" s="338" t="s">
        <v>130</v>
      </c>
      <c r="D716" s="338" t="s">
        <v>236</v>
      </c>
      <c r="E716" s="338" t="s">
        <v>237</v>
      </c>
      <c r="F716" s="338" t="s">
        <v>121</v>
      </c>
      <c r="G716" s="338" t="s">
        <v>162</v>
      </c>
      <c r="H716" s="338" t="s">
        <v>254</v>
      </c>
      <c r="I716" s="473">
        <v>45749</v>
      </c>
      <c r="J716" s="473">
        <v>45749</v>
      </c>
      <c r="K716" s="338" t="s">
        <v>124</v>
      </c>
      <c r="L716" s="473">
        <v>45748</v>
      </c>
      <c r="M716" s="338">
        <v>4874942</v>
      </c>
      <c r="N716" s="338" t="s">
        <v>320</v>
      </c>
      <c r="O716" s="473">
        <v>45754</v>
      </c>
      <c r="P716" s="342">
        <v>2025</v>
      </c>
      <c r="Q716" s="15">
        <v>2373</v>
      </c>
      <c r="R716" s="338">
        <v>4486078</v>
      </c>
      <c r="S716" s="338">
        <v>4874943</v>
      </c>
      <c r="T716" s="369" t="s">
        <v>1064</v>
      </c>
      <c r="U716" s="338"/>
    </row>
    <row r="717" spans="1:21" x14ac:dyDescent="0.35">
      <c r="A7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2025.00720.02.01.03.05</v>
      </c>
      <c r="B717" s="372">
        <v>720</v>
      </c>
      <c r="C717" s="338" t="s">
        <v>130</v>
      </c>
      <c r="D717" s="338" t="s">
        <v>236</v>
      </c>
      <c r="E717" s="338" t="s">
        <v>237</v>
      </c>
      <c r="F717" s="338" t="s">
        <v>121</v>
      </c>
      <c r="G717" s="338" t="s">
        <v>162</v>
      </c>
      <c r="H717" s="338" t="s">
        <v>254</v>
      </c>
      <c r="I717" s="473">
        <v>45750</v>
      </c>
      <c r="J717" s="473">
        <v>45750</v>
      </c>
      <c r="K717" s="338" t="s">
        <v>124</v>
      </c>
      <c r="L717" s="473">
        <v>45749</v>
      </c>
      <c r="M717" s="338">
        <v>4874944</v>
      </c>
      <c r="N717" s="338" t="s">
        <v>320</v>
      </c>
      <c r="O717" s="473">
        <v>45754</v>
      </c>
      <c r="P717" s="342">
        <v>2025</v>
      </c>
      <c r="Q717" s="15">
        <v>2374</v>
      </c>
      <c r="R717" s="338">
        <v>4486078</v>
      </c>
      <c r="S717" s="338">
        <v>4874945</v>
      </c>
      <c r="T717" s="369" t="s">
        <v>1065</v>
      </c>
      <c r="U717" s="338"/>
    </row>
    <row r="718" spans="1:21" x14ac:dyDescent="0.35">
      <c r="A7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2025.00721.02.01.03.05</v>
      </c>
      <c r="B718" s="372">
        <v>721</v>
      </c>
      <c r="C718" s="338" t="s">
        <v>130</v>
      </c>
      <c r="D718" s="338" t="s">
        <v>236</v>
      </c>
      <c r="E718" s="338" t="s">
        <v>237</v>
      </c>
      <c r="F718" s="338" t="s">
        <v>121</v>
      </c>
      <c r="G718" s="338" t="s">
        <v>162</v>
      </c>
      <c r="H718" s="338" t="s">
        <v>254</v>
      </c>
      <c r="I718" s="473">
        <v>45750</v>
      </c>
      <c r="J718" s="473">
        <v>45750</v>
      </c>
      <c r="K718" s="338" t="s">
        <v>124</v>
      </c>
      <c r="L718" s="473">
        <v>45749</v>
      </c>
      <c r="M718" s="338">
        <v>4874946</v>
      </c>
      <c r="N718" s="338" t="s">
        <v>320</v>
      </c>
      <c r="O718" s="473">
        <v>45754</v>
      </c>
      <c r="P718" s="342">
        <v>2025</v>
      </c>
      <c r="Q718" s="15">
        <v>2375</v>
      </c>
      <c r="R718" s="338">
        <v>4486078</v>
      </c>
      <c r="S718" s="338">
        <v>4874947</v>
      </c>
      <c r="T718" s="369" t="s">
        <v>1066</v>
      </c>
      <c r="U718" s="338"/>
    </row>
    <row r="719" spans="1:21" x14ac:dyDescent="0.35">
      <c r="A7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2025.00722.02.01.03.05</v>
      </c>
      <c r="B719" s="372">
        <v>722</v>
      </c>
      <c r="C719" s="338" t="s">
        <v>130</v>
      </c>
      <c r="D719" s="338" t="s">
        <v>236</v>
      </c>
      <c r="E719" s="338" t="s">
        <v>237</v>
      </c>
      <c r="F719" s="338" t="s">
        <v>121</v>
      </c>
      <c r="G719" s="338" t="s">
        <v>162</v>
      </c>
      <c r="H719" s="338" t="s">
        <v>254</v>
      </c>
      <c r="I719" s="473">
        <v>45751</v>
      </c>
      <c r="J719" s="473">
        <v>45751</v>
      </c>
      <c r="K719" s="338" t="s">
        <v>124</v>
      </c>
      <c r="L719" s="473">
        <v>45750</v>
      </c>
      <c r="M719" s="338">
        <v>4874948</v>
      </c>
      <c r="N719" s="338" t="s">
        <v>320</v>
      </c>
      <c r="O719" s="473">
        <v>45754</v>
      </c>
      <c r="P719" s="342">
        <v>2025</v>
      </c>
      <c r="Q719" s="15">
        <v>2376</v>
      </c>
      <c r="R719" s="338">
        <v>4486078</v>
      </c>
      <c r="S719" s="338">
        <v>4874949</v>
      </c>
      <c r="T719" s="369" t="s">
        <v>1067</v>
      </c>
      <c r="U719" s="338"/>
    </row>
    <row r="720" spans="1:21" x14ac:dyDescent="0.35">
      <c r="A7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2025.00723.02.01.03.05</v>
      </c>
      <c r="B720" s="372">
        <v>723</v>
      </c>
      <c r="C720" s="338" t="s">
        <v>130</v>
      </c>
      <c r="D720" s="338" t="s">
        <v>236</v>
      </c>
      <c r="E720" s="338" t="s">
        <v>237</v>
      </c>
      <c r="F720" s="338" t="s">
        <v>121</v>
      </c>
      <c r="G720" s="338" t="s">
        <v>162</v>
      </c>
      <c r="H720" s="338" t="s">
        <v>254</v>
      </c>
      <c r="I720" s="473">
        <v>45751</v>
      </c>
      <c r="J720" s="473">
        <v>45751</v>
      </c>
      <c r="K720" s="338" t="s">
        <v>124</v>
      </c>
      <c r="L720" s="473">
        <v>45750</v>
      </c>
      <c r="M720" s="338">
        <v>4874950</v>
      </c>
      <c r="N720" s="338" t="s">
        <v>320</v>
      </c>
      <c r="O720" s="473">
        <v>45754</v>
      </c>
      <c r="P720" s="342">
        <v>2025</v>
      </c>
      <c r="Q720" s="15">
        <v>2377</v>
      </c>
      <c r="R720" s="338">
        <v>4486078</v>
      </c>
      <c r="S720" s="338">
        <v>4874951</v>
      </c>
      <c r="T720" s="369" t="s">
        <v>1068</v>
      </c>
      <c r="U720" s="338"/>
    </row>
    <row r="721" spans="1:21" x14ac:dyDescent="0.35">
      <c r="A7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2025.00724.02.01.03.05</v>
      </c>
      <c r="B721" s="372">
        <v>724</v>
      </c>
      <c r="C721" s="338" t="s">
        <v>130</v>
      </c>
      <c r="D721" s="338" t="s">
        <v>236</v>
      </c>
      <c r="E721" s="345" t="s">
        <v>237</v>
      </c>
      <c r="F721" s="338" t="s">
        <v>121</v>
      </c>
      <c r="G721" s="369" t="s">
        <v>162</v>
      </c>
      <c r="H721" s="338" t="s">
        <v>254</v>
      </c>
      <c r="I721" s="477">
        <v>45752</v>
      </c>
      <c r="J721" s="477">
        <v>45752</v>
      </c>
      <c r="K721" s="338" t="s">
        <v>124</v>
      </c>
      <c r="L721" s="473">
        <v>45751</v>
      </c>
      <c r="M721" s="338">
        <v>4940995</v>
      </c>
      <c r="N721" s="338" t="s">
        <v>320</v>
      </c>
      <c r="O721" s="473">
        <v>45782</v>
      </c>
      <c r="P721" s="342">
        <v>2025</v>
      </c>
      <c r="Q721" s="15">
        <v>2378</v>
      </c>
      <c r="R721" s="338">
        <v>4486078</v>
      </c>
      <c r="S721" s="338">
        <v>4940996</v>
      </c>
      <c r="T721" s="369" t="s">
        <v>1069</v>
      </c>
      <c r="U721" s="338"/>
    </row>
    <row r="722" spans="1:21" x14ac:dyDescent="0.35">
      <c r="A7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2025.00725.02.01.03.05</v>
      </c>
      <c r="B722" s="372">
        <v>725</v>
      </c>
      <c r="C722" s="338" t="s">
        <v>130</v>
      </c>
      <c r="D722" s="338" t="s">
        <v>236</v>
      </c>
      <c r="E722" s="345" t="s">
        <v>237</v>
      </c>
      <c r="F722" s="338" t="s">
        <v>121</v>
      </c>
      <c r="G722" s="369" t="s">
        <v>162</v>
      </c>
      <c r="H722" s="338" t="s">
        <v>254</v>
      </c>
      <c r="I722" s="477">
        <v>45752</v>
      </c>
      <c r="J722" s="477">
        <v>45752</v>
      </c>
      <c r="K722" s="338" t="s">
        <v>124</v>
      </c>
      <c r="L722" s="473">
        <v>45751</v>
      </c>
      <c r="M722" s="338">
        <v>4940997</v>
      </c>
      <c r="N722" s="338" t="s">
        <v>320</v>
      </c>
      <c r="O722" s="473">
        <v>45782</v>
      </c>
      <c r="P722" s="342">
        <v>2025</v>
      </c>
      <c r="Q722" s="15">
        <v>2379</v>
      </c>
      <c r="R722" s="338">
        <v>4486078</v>
      </c>
      <c r="S722" s="338">
        <v>4940998</v>
      </c>
      <c r="T722" s="369" t="s">
        <v>1070</v>
      </c>
      <c r="U722" s="338"/>
    </row>
    <row r="723" spans="1:21" x14ac:dyDescent="0.35">
      <c r="A7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2025.00726.02.01.03.05</v>
      </c>
      <c r="B723" s="372">
        <v>726</v>
      </c>
      <c r="C723" s="338" t="s">
        <v>130</v>
      </c>
      <c r="D723" s="338" t="s">
        <v>236</v>
      </c>
      <c r="E723" s="345" t="s">
        <v>237</v>
      </c>
      <c r="F723" s="338" t="s">
        <v>121</v>
      </c>
      <c r="G723" s="369" t="s">
        <v>162</v>
      </c>
      <c r="H723" s="338" t="s">
        <v>254</v>
      </c>
      <c r="I723" s="477">
        <v>45753</v>
      </c>
      <c r="J723" s="477">
        <v>45753</v>
      </c>
      <c r="K723" s="338" t="s">
        <v>124</v>
      </c>
      <c r="L723" s="473">
        <v>45751</v>
      </c>
      <c r="M723" s="338">
        <v>4940999</v>
      </c>
      <c r="N723" s="338" t="s">
        <v>320</v>
      </c>
      <c r="O723" s="473">
        <v>45782</v>
      </c>
      <c r="P723" s="342">
        <v>2025</v>
      </c>
      <c r="Q723" s="15">
        <v>2380</v>
      </c>
      <c r="R723" s="338">
        <v>4486078</v>
      </c>
      <c r="S723" s="338">
        <v>4941000</v>
      </c>
      <c r="T723" s="369" t="s">
        <v>1071</v>
      </c>
      <c r="U723" s="338"/>
    </row>
    <row r="724" spans="1:21" x14ac:dyDescent="0.35">
      <c r="A7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2025.00727.02.01.03.05</v>
      </c>
      <c r="B724" s="372">
        <v>727</v>
      </c>
      <c r="C724" s="338" t="s">
        <v>130</v>
      </c>
      <c r="D724" s="338" t="s">
        <v>236</v>
      </c>
      <c r="E724" s="338" t="s">
        <v>237</v>
      </c>
      <c r="F724" s="338" t="s">
        <v>121</v>
      </c>
      <c r="G724" s="338" t="s">
        <v>162</v>
      </c>
      <c r="H724" s="338" t="s">
        <v>254</v>
      </c>
      <c r="I724" s="477">
        <v>45754</v>
      </c>
      <c r="J724" s="477">
        <v>45754</v>
      </c>
      <c r="K724" s="338" t="s">
        <v>124</v>
      </c>
      <c r="L724" s="473">
        <v>45751</v>
      </c>
      <c r="M724" s="338">
        <v>4941001</v>
      </c>
      <c r="N724" s="338" t="s">
        <v>320</v>
      </c>
      <c r="O724" s="473">
        <v>45782</v>
      </c>
      <c r="P724" s="342">
        <v>2025</v>
      </c>
      <c r="Q724" s="15">
        <v>2381</v>
      </c>
      <c r="R724" s="338">
        <v>4486078</v>
      </c>
      <c r="S724" s="338">
        <v>4941002</v>
      </c>
      <c r="T724" s="369" t="s">
        <v>1072</v>
      </c>
      <c r="U724" s="338"/>
    </row>
    <row r="725" spans="1:21" x14ac:dyDescent="0.35">
      <c r="A7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2025.00728.02.01.03.05</v>
      </c>
      <c r="B725" s="372">
        <v>728</v>
      </c>
      <c r="C725" s="338" t="s">
        <v>130</v>
      </c>
      <c r="D725" s="338" t="s">
        <v>236</v>
      </c>
      <c r="E725" s="338" t="s">
        <v>237</v>
      </c>
      <c r="F725" s="338" t="s">
        <v>121</v>
      </c>
      <c r="G725" s="338" t="s">
        <v>162</v>
      </c>
      <c r="H725" s="338" t="s">
        <v>254</v>
      </c>
      <c r="I725" s="477">
        <v>45754</v>
      </c>
      <c r="J725" s="477">
        <v>45754</v>
      </c>
      <c r="K725" s="338" t="s">
        <v>124</v>
      </c>
      <c r="L725" s="473">
        <v>45751</v>
      </c>
      <c r="M725" s="338">
        <v>4941003</v>
      </c>
      <c r="N725" s="338" t="s">
        <v>320</v>
      </c>
      <c r="O725" s="473">
        <v>45782</v>
      </c>
      <c r="P725" s="342">
        <v>2025</v>
      </c>
      <c r="Q725" s="15">
        <v>2382</v>
      </c>
      <c r="R725" s="338">
        <v>4486078</v>
      </c>
      <c r="S725" s="338">
        <v>4941005</v>
      </c>
      <c r="T725" s="369" t="s">
        <v>1073</v>
      </c>
      <c r="U725" s="338"/>
    </row>
    <row r="726" spans="1:21" x14ac:dyDescent="0.35">
      <c r="A7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2025.00729.02.01.03.05</v>
      </c>
      <c r="B726" s="372">
        <v>729</v>
      </c>
      <c r="C726" s="338" t="s">
        <v>130</v>
      </c>
      <c r="D726" s="338" t="s">
        <v>236</v>
      </c>
      <c r="E726" s="338" t="s">
        <v>237</v>
      </c>
      <c r="F726" s="338" t="s">
        <v>121</v>
      </c>
      <c r="G726" s="338" t="s">
        <v>162</v>
      </c>
      <c r="H726" s="338" t="s">
        <v>254</v>
      </c>
      <c r="I726" s="473">
        <v>45755</v>
      </c>
      <c r="J726" s="473">
        <v>45755</v>
      </c>
      <c r="K726" s="338" t="s">
        <v>124</v>
      </c>
      <c r="L726" s="473">
        <v>45754</v>
      </c>
      <c r="M726" s="338">
        <v>4941006</v>
      </c>
      <c r="N726" s="338" t="s">
        <v>320</v>
      </c>
      <c r="O726" s="473">
        <v>45782</v>
      </c>
      <c r="P726" s="342">
        <v>2025</v>
      </c>
      <c r="Q726" s="15">
        <v>2383</v>
      </c>
      <c r="R726" s="338">
        <v>4486078</v>
      </c>
      <c r="S726" s="338">
        <v>4941007</v>
      </c>
      <c r="T726" s="369" t="s">
        <v>1074</v>
      </c>
      <c r="U726" s="338"/>
    </row>
    <row r="727" spans="1:21" x14ac:dyDescent="0.35">
      <c r="A7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2025.00730.02.01.03.05</v>
      </c>
      <c r="B727" s="372">
        <v>730</v>
      </c>
      <c r="C727" s="338" t="s">
        <v>130</v>
      </c>
      <c r="D727" s="338" t="s">
        <v>236</v>
      </c>
      <c r="E727" s="338" t="s">
        <v>237</v>
      </c>
      <c r="F727" s="338" t="s">
        <v>121</v>
      </c>
      <c r="G727" s="338" t="s">
        <v>162</v>
      </c>
      <c r="H727" s="338" t="s">
        <v>254</v>
      </c>
      <c r="I727" s="473">
        <v>45756</v>
      </c>
      <c r="J727" s="473">
        <v>45756</v>
      </c>
      <c r="K727" s="338" t="s">
        <v>124</v>
      </c>
      <c r="L727" s="473">
        <v>45755</v>
      </c>
      <c r="M727" s="338">
        <v>4941008</v>
      </c>
      <c r="N727" s="338" t="s">
        <v>320</v>
      </c>
      <c r="O727" s="473">
        <v>45782</v>
      </c>
      <c r="P727" s="342">
        <v>2025</v>
      </c>
      <c r="Q727" s="15">
        <v>2384</v>
      </c>
      <c r="R727" s="338">
        <v>4486078</v>
      </c>
      <c r="S727" s="338">
        <v>4941009</v>
      </c>
      <c r="T727" s="369" t="s">
        <v>1075</v>
      </c>
      <c r="U727" s="338"/>
    </row>
    <row r="728" spans="1:21" x14ac:dyDescent="0.35">
      <c r="A7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2025.00731.02.01.03.05</v>
      </c>
      <c r="B728" s="372">
        <v>731</v>
      </c>
      <c r="C728" s="338" t="s">
        <v>130</v>
      </c>
      <c r="D728" s="338" t="s">
        <v>236</v>
      </c>
      <c r="E728" s="338" t="s">
        <v>237</v>
      </c>
      <c r="F728" s="338" t="s">
        <v>121</v>
      </c>
      <c r="G728" s="338" t="s">
        <v>162</v>
      </c>
      <c r="H728" s="338" t="s">
        <v>254</v>
      </c>
      <c r="I728" s="473">
        <v>45757</v>
      </c>
      <c r="J728" s="473">
        <v>45757</v>
      </c>
      <c r="K728" s="338" t="s">
        <v>124</v>
      </c>
      <c r="L728" s="473">
        <v>45756</v>
      </c>
      <c r="M728" s="338">
        <v>4941010</v>
      </c>
      <c r="N728" s="338" t="s">
        <v>320</v>
      </c>
      <c r="O728" s="473">
        <v>45782</v>
      </c>
      <c r="P728" s="342">
        <v>2025</v>
      </c>
      <c r="Q728" s="15">
        <v>2385</v>
      </c>
      <c r="R728" s="338">
        <v>4486078</v>
      </c>
      <c r="S728" s="338">
        <v>4941011</v>
      </c>
      <c r="T728" s="369" t="s">
        <v>1076</v>
      </c>
      <c r="U728" s="338"/>
    </row>
    <row r="729" spans="1:21" x14ac:dyDescent="0.35">
      <c r="A7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2025.00732.02.01.03.05</v>
      </c>
      <c r="B729" s="372">
        <v>732</v>
      </c>
      <c r="C729" s="338" t="s">
        <v>130</v>
      </c>
      <c r="D729" s="338" t="s">
        <v>236</v>
      </c>
      <c r="E729" s="338" t="s">
        <v>237</v>
      </c>
      <c r="F729" s="338" t="s">
        <v>121</v>
      </c>
      <c r="G729" s="338" t="s">
        <v>162</v>
      </c>
      <c r="H729" s="338" t="s">
        <v>254</v>
      </c>
      <c r="I729" s="473">
        <v>45757</v>
      </c>
      <c r="J729" s="473">
        <v>45757</v>
      </c>
      <c r="K729" s="338" t="s">
        <v>124</v>
      </c>
      <c r="L729" s="473">
        <v>45756</v>
      </c>
      <c r="M729" s="338">
        <v>4941012</v>
      </c>
      <c r="N729" s="338" t="s">
        <v>320</v>
      </c>
      <c r="O729" s="473">
        <v>45782</v>
      </c>
      <c r="P729" s="342">
        <v>2025</v>
      </c>
      <c r="Q729" s="15">
        <v>2386</v>
      </c>
      <c r="R729" s="338">
        <v>4486078</v>
      </c>
      <c r="S729" s="338">
        <v>4941013</v>
      </c>
      <c r="T729" s="369" t="s">
        <v>1077</v>
      </c>
      <c r="U729" s="338"/>
    </row>
    <row r="730" spans="1:21" x14ac:dyDescent="0.35">
      <c r="A7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2025.00733.02.01.03.05</v>
      </c>
      <c r="B730" s="372">
        <v>733</v>
      </c>
      <c r="C730" s="338" t="s">
        <v>130</v>
      </c>
      <c r="D730" s="338" t="s">
        <v>236</v>
      </c>
      <c r="E730" s="338" t="s">
        <v>237</v>
      </c>
      <c r="F730" s="338" t="s">
        <v>121</v>
      </c>
      <c r="G730" s="338" t="s">
        <v>162</v>
      </c>
      <c r="H730" s="338" t="s">
        <v>254</v>
      </c>
      <c r="I730" s="473">
        <v>45758</v>
      </c>
      <c r="J730" s="473">
        <v>45758</v>
      </c>
      <c r="K730" s="338" t="s">
        <v>124</v>
      </c>
      <c r="L730" s="473">
        <v>45757</v>
      </c>
      <c r="M730" s="338">
        <v>4941014</v>
      </c>
      <c r="N730" s="338" t="s">
        <v>320</v>
      </c>
      <c r="O730" s="473">
        <v>45782</v>
      </c>
      <c r="P730" s="342">
        <v>2025</v>
      </c>
      <c r="Q730" s="15">
        <v>2387</v>
      </c>
      <c r="R730" s="338">
        <v>4486078</v>
      </c>
      <c r="S730" s="338">
        <v>4941015</v>
      </c>
      <c r="T730" s="369" t="s">
        <v>1078</v>
      </c>
      <c r="U730" s="338"/>
    </row>
    <row r="731" spans="1:21" x14ac:dyDescent="0.35">
      <c r="A7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2025.00734.02.01.03.05</v>
      </c>
      <c r="B731" s="372">
        <v>734</v>
      </c>
      <c r="C731" s="338" t="s">
        <v>130</v>
      </c>
      <c r="D731" s="338" t="s">
        <v>236</v>
      </c>
      <c r="E731" s="338" t="s">
        <v>237</v>
      </c>
      <c r="F731" s="338" t="s">
        <v>121</v>
      </c>
      <c r="G731" s="338" t="s">
        <v>162</v>
      </c>
      <c r="H731" s="338" t="s">
        <v>254</v>
      </c>
      <c r="I731" s="473">
        <v>45758</v>
      </c>
      <c r="J731" s="473">
        <v>45758</v>
      </c>
      <c r="K731" s="338" t="s">
        <v>124</v>
      </c>
      <c r="L731" s="473">
        <v>45757</v>
      </c>
      <c r="M731" s="338">
        <v>4941016</v>
      </c>
      <c r="N731" s="338" t="s">
        <v>320</v>
      </c>
      <c r="O731" s="473">
        <v>45782</v>
      </c>
      <c r="P731" s="342">
        <v>2025</v>
      </c>
      <c r="Q731" s="15">
        <v>2388</v>
      </c>
      <c r="R731" s="338">
        <v>4486078</v>
      </c>
      <c r="S731" s="338">
        <v>4941017</v>
      </c>
      <c r="T731" s="369" t="s">
        <v>1079</v>
      </c>
      <c r="U731" s="338"/>
    </row>
    <row r="732" spans="1:21" x14ac:dyDescent="0.35">
      <c r="A7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2025.00735.02.01.03.05</v>
      </c>
      <c r="B732" s="372">
        <v>735</v>
      </c>
      <c r="C732" s="338" t="s">
        <v>130</v>
      </c>
      <c r="D732" s="338" t="s">
        <v>236</v>
      </c>
      <c r="E732" s="338" t="s">
        <v>237</v>
      </c>
      <c r="F732" s="338" t="s">
        <v>121</v>
      </c>
      <c r="G732" s="338" t="s">
        <v>162</v>
      </c>
      <c r="H732" s="338" t="s">
        <v>254</v>
      </c>
      <c r="I732" s="473">
        <v>45761</v>
      </c>
      <c r="J732" s="473">
        <v>45761</v>
      </c>
      <c r="K732" s="338" t="s">
        <v>124</v>
      </c>
      <c r="L732" s="473">
        <v>45758</v>
      </c>
      <c r="M732" s="338">
        <v>4941018</v>
      </c>
      <c r="N732" s="338" t="s">
        <v>320</v>
      </c>
      <c r="O732" s="473">
        <v>45782</v>
      </c>
      <c r="P732" s="342">
        <v>2025</v>
      </c>
      <c r="Q732" s="15">
        <v>2389</v>
      </c>
      <c r="R732" s="338">
        <v>4486078</v>
      </c>
      <c r="S732" s="338">
        <v>4941019</v>
      </c>
      <c r="T732" s="369" t="s">
        <v>1080</v>
      </c>
      <c r="U732" s="338"/>
    </row>
    <row r="733" spans="1:21" x14ac:dyDescent="0.35">
      <c r="A7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2025.00736.02.01.03.05</v>
      </c>
      <c r="B733" s="372">
        <v>736</v>
      </c>
      <c r="C733" s="338" t="s">
        <v>130</v>
      </c>
      <c r="D733" s="338" t="s">
        <v>236</v>
      </c>
      <c r="E733" s="338" t="s">
        <v>237</v>
      </c>
      <c r="F733" s="338" t="s">
        <v>121</v>
      </c>
      <c r="G733" s="338" t="s">
        <v>162</v>
      </c>
      <c r="H733" s="338" t="s">
        <v>254</v>
      </c>
      <c r="I733" s="473">
        <v>45761</v>
      </c>
      <c r="J733" s="473">
        <v>45761</v>
      </c>
      <c r="K733" s="338" t="s">
        <v>124</v>
      </c>
      <c r="L733" s="473">
        <v>45758</v>
      </c>
      <c r="M733" s="338">
        <v>4941020</v>
      </c>
      <c r="N733" s="338" t="s">
        <v>320</v>
      </c>
      <c r="O733" s="473">
        <v>45782</v>
      </c>
      <c r="P733" s="342">
        <v>2025</v>
      </c>
      <c r="Q733" s="15">
        <v>2390</v>
      </c>
      <c r="R733" s="338">
        <v>4486078</v>
      </c>
      <c r="S733" s="338">
        <v>4941021</v>
      </c>
      <c r="T733" s="369" t="s">
        <v>1081</v>
      </c>
      <c r="U733" s="338"/>
    </row>
    <row r="734" spans="1:21" x14ac:dyDescent="0.35">
      <c r="A7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2025.00737.02.01.03.05</v>
      </c>
      <c r="B734" s="372">
        <v>737</v>
      </c>
      <c r="C734" s="338" t="s">
        <v>130</v>
      </c>
      <c r="D734" s="338" t="s">
        <v>236</v>
      </c>
      <c r="E734" s="338" t="s">
        <v>237</v>
      </c>
      <c r="F734" s="338" t="s">
        <v>121</v>
      </c>
      <c r="G734" s="338" t="s">
        <v>162</v>
      </c>
      <c r="H734" s="338" t="s">
        <v>254</v>
      </c>
      <c r="I734" s="473">
        <v>45762</v>
      </c>
      <c r="J734" s="473">
        <v>45762</v>
      </c>
      <c r="K734" s="338" t="s">
        <v>124</v>
      </c>
      <c r="L734" s="473">
        <v>45761</v>
      </c>
      <c r="M734" s="338">
        <v>4941024</v>
      </c>
      <c r="N734" s="338" t="s">
        <v>320</v>
      </c>
      <c r="O734" s="473">
        <v>45782</v>
      </c>
      <c r="P734" s="342">
        <v>2025</v>
      </c>
      <c r="Q734" s="15">
        <v>2391</v>
      </c>
      <c r="R734" s="338">
        <v>4486078</v>
      </c>
      <c r="S734" s="338">
        <v>4941025</v>
      </c>
      <c r="T734" s="369" t="s">
        <v>1082</v>
      </c>
      <c r="U734" s="338"/>
    </row>
    <row r="735" spans="1:21" x14ac:dyDescent="0.35">
      <c r="A7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2025.00738.02.01.03.05</v>
      </c>
      <c r="B735" s="372">
        <v>738</v>
      </c>
      <c r="C735" s="338" t="s">
        <v>130</v>
      </c>
      <c r="D735" s="338" t="s">
        <v>236</v>
      </c>
      <c r="E735" s="338" t="s">
        <v>237</v>
      </c>
      <c r="F735" s="338" t="s">
        <v>121</v>
      </c>
      <c r="G735" s="338" t="s">
        <v>162</v>
      </c>
      <c r="H735" s="338" t="s">
        <v>254</v>
      </c>
      <c r="I735" s="473">
        <v>45762</v>
      </c>
      <c r="J735" s="473">
        <v>45762</v>
      </c>
      <c r="K735" s="338" t="s">
        <v>124</v>
      </c>
      <c r="L735" s="473">
        <v>45761</v>
      </c>
      <c r="M735" s="338">
        <v>4941022</v>
      </c>
      <c r="N735" s="338" t="s">
        <v>320</v>
      </c>
      <c r="O735" s="473">
        <v>45782</v>
      </c>
      <c r="P735" s="342">
        <v>2025</v>
      </c>
      <c r="Q735" s="15">
        <v>2392</v>
      </c>
      <c r="R735" s="338">
        <v>4486078</v>
      </c>
      <c r="S735" s="338">
        <v>4941023</v>
      </c>
      <c r="T735" s="369" t="s">
        <v>1083</v>
      </c>
      <c r="U735" s="338"/>
    </row>
    <row r="736" spans="1:21" x14ac:dyDescent="0.35">
      <c r="A7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2025.00739.02.01.02.07</v>
      </c>
      <c r="B736" s="372">
        <v>739</v>
      </c>
      <c r="C736" s="338" t="s">
        <v>130</v>
      </c>
      <c r="D736" s="338" t="s">
        <v>236</v>
      </c>
      <c r="E736" s="338" t="s">
        <v>237</v>
      </c>
      <c r="F736" s="338" t="s">
        <v>121</v>
      </c>
      <c r="G736" s="338" t="s">
        <v>169</v>
      </c>
      <c r="H736" s="338" t="s">
        <v>266</v>
      </c>
      <c r="I736" s="473">
        <v>45748</v>
      </c>
      <c r="J736" s="473">
        <v>46022</v>
      </c>
      <c r="K736" s="338" t="s">
        <v>124</v>
      </c>
      <c r="L736" s="473">
        <v>45747</v>
      </c>
      <c r="M736" s="338">
        <v>4940993</v>
      </c>
      <c r="N736" s="338" t="s">
        <v>320</v>
      </c>
      <c r="O736" s="473">
        <v>45782</v>
      </c>
      <c r="P736" s="342">
        <v>2025</v>
      </c>
      <c r="Q736" s="15">
        <v>2393</v>
      </c>
      <c r="R736" s="338">
        <v>4486078</v>
      </c>
      <c r="S736" s="338">
        <v>4940994</v>
      </c>
      <c r="T736" s="369" t="s">
        <v>1084</v>
      </c>
      <c r="U736" s="338"/>
    </row>
    <row r="737" spans="1:21" x14ac:dyDescent="0.35">
      <c r="A7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2025.00740.02.01.03.04</v>
      </c>
      <c r="B737" s="372">
        <v>740</v>
      </c>
      <c r="C737" s="338" t="s">
        <v>130</v>
      </c>
      <c r="D737" s="338" t="s">
        <v>236</v>
      </c>
      <c r="E737" s="338" t="s">
        <v>237</v>
      </c>
      <c r="F737" s="338" t="s">
        <v>121</v>
      </c>
      <c r="G737" s="338" t="s">
        <v>162</v>
      </c>
      <c r="H737" s="338" t="s">
        <v>149</v>
      </c>
      <c r="I737" s="473">
        <v>45748</v>
      </c>
      <c r="J737" s="473">
        <v>45777</v>
      </c>
      <c r="K737" s="338" t="s">
        <v>124</v>
      </c>
      <c r="L737" s="473">
        <v>45747</v>
      </c>
      <c r="M737" s="338">
        <v>4940991</v>
      </c>
      <c r="N737" s="338" t="s">
        <v>320</v>
      </c>
      <c r="O737" s="473">
        <v>45782</v>
      </c>
      <c r="P737" s="342">
        <v>2025</v>
      </c>
      <c r="Q737" s="15">
        <v>2394</v>
      </c>
      <c r="R737" s="338">
        <v>4486078</v>
      </c>
      <c r="S737" s="338">
        <v>4940992</v>
      </c>
      <c r="T737" s="369" t="s">
        <v>1085</v>
      </c>
      <c r="U737" s="338"/>
    </row>
    <row r="738" spans="1:21" x14ac:dyDescent="0.35">
      <c r="A7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2025.00741.02.01.02.05</v>
      </c>
      <c r="B738" s="372">
        <v>741</v>
      </c>
      <c r="C738" s="338" t="s">
        <v>130</v>
      </c>
      <c r="D738" s="338" t="s">
        <v>318</v>
      </c>
      <c r="E738" s="345" t="s">
        <v>194</v>
      </c>
      <c r="F738" s="338" t="s">
        <v>121</v>
      </c>
      <c r="G738" s="369" t="s">
        <v>169</v>
      </c>
      <c r="H738" s="338" t="s">
        <v>254</v>
      </c>
      <c r="I738" s="477">
        <v>45751</v>
      </c>
      <c r="J738" s="477">
        <v>45751</v>
      </c>
      <c r="K738" s="338" t="s">
        <v>124</v>
      </c>
      <c r="L738" s="473">
        <v>45750</v>
      </c>
      <c r="M738" s="338">
        <v>4954312</v>
      </c>
      <c r="N738" s="338" t="s">
        <v>1086</v>
      </c>
      <c r="O738" s="473">
        <v>45786</v>
      </c>
      <c r="P738" s="342">
        <v>2025</v>
      </c>
      <c r="Q738" s="15">
        <v>2395</v>
      </c>
      <c r="R738" s="338">
        <v>4486078</v>
      </c>
      <c r="S738" s="338">
        <v>4954313</v>
      </c>
      <c r="T738" s="369" t="s">
        <v>1087</v>
      </c>
      <c r="U738" s="338"/>
    </row>
    <row r="739" spans="1:21" x14ac:dyDescent="0.35">
      <c r="A7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2025.00742.02.01.03.05</v>
      </c>
      <c r="B739" s="372">
        <v>742</v>
      </c>
      <c r="C739" s="338" t="s">
        <v>130</v>
      </c>
      <c r="D739" s="338" t="s">
        <v>318</v>
      </c>
      <c r="E739" s="345" t="s">
        <v>194</v>
      </c>
      <c r="F739" s="338" t="s">
        <v>121</v>
      </c>
      <c r="G739" s="369" t="s">
        <v>162</v>
      </c>
      <c r="H739" s="338" t="s">
        <v>254</v>
      </c>
      <c r="I739" s="477">
        <v>45751</v>
      </c>
      <c r="J739" s="477">
        <v>45751</v>
      </c>
      <c r="K739" s="338" t="s">
        <v>124</v>
      </c>
      <c r="L739" s="473">
        <v>45750</v>
      </c>
      <c r="M739" s="338">
        <v>4954314</v>
      </c>
      <c r="N739" s="338" t="s">
        <v>1086</v>
      </c>
      <c r="O739" s="473">
        <v>45786</v>
      </c>
      <c r="P739" s="342">
        <v>2025</v>
      </c>
      <c r="Q739" s="15">
        <v>2396</v>
      </c>
      <c r="R739" s="338">
        <v>4486078</v>
      </c>
      <c r="S739" s="338">
        <v>4954315</v>
      </c>
      <c r="T739" s="369" t="s">
        <v>1088</v>
      </c>
      <c r="U739" s="338"/>
    </row>
    <row r="740" spans="1:21" x14ac:dyDescent="0.35">
      <c r="A7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2025.00743.02.01.03.05</v>
      </c>
      <c r="B740" s="372">
        <v>743</v>
      </c>
      <c r="C740" s="338" t="s">
        <v>130</v>
      </c>
      <c r="D740" s="338" t="s">
        <v>318</v>
      </c>
      <c r="E740" s="345" t="s">
        <v>194</v>
      </c>
      <c r="F740" s="338" t="s">
        <v>121</v>
      </c>
      <c r="G740" s="369" t="s">
        <v>162</v>
      </c>
      <c r="H740" s="338" t="s">
        <v>254</v>
      </c>
      <c r="I740" s="477">
        <v>45751</v>
      </c>
      <c r="J740" s="477">
        <v>45751</v>
      </c>
      <c r="K740" s="338" t="s">
        <v>124</v>
      </c>
      <c r="L740" s="473">
        <v>45750</v>
      </c>
      <c r="M740" s="338">
        <v>4954316</v>
      </c>
      <c r="N740" s="338" t="s">
        <v>1086</v>
      </c>
      <c r="O740" s="473">
        <v>45786</v>
      </c>
      <c r="P740" s="342">
        <v>2025</v>
      </c>
      <c r="Q740" s="15">
        <v>2397</v>
      </c>
      <c r="R740" s="338">
        <v>4486078</v>
      </c>
      <c r="S740" s="338">
        <v>4954317</v>
      </c>
      <c r="T740" s="369" t="s">
        <v>1089</v>
      </c>
      <c r="U740" s="338"/>
    </row>
    <row r="741" spans="1:21" x14ac:dyDescent="0.35">
      <c r="A7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2025.00744.02.01.02.05</v>
      </c>
      <c r="B741" s="372">
        <v>744</v>
      </c>
      <c r="C741" s="338" t="s">
        <v>130</v>
      </c>
      <c r="D741" s="338" t="s">
        <v>318</v>
      </c>
      <c r="E741" s="345" t="s">
        <v>194</v>
      </c>
      <c r="F741" s="338" t="s">
        <v>121</v>
      </c>
      <c r="G741" s="369" t="s">
        <v>169</v>
      </c>
      <c r="H741" s="338" t="s">
        <v>254</v>
      </c>
      <c r="I741" s="477">
        <v>45752</v>
      </c>
      <c r="J741" s="477">
        <v>45752</v>
      </c>
      <c r="K741" s="338" t="s">
        <v>124</v>
      </c>
      <c r="L741" s="473">
        <v>45751</v>
      </c>
      <c r="M741" s="338">
        <v>4954318</v>
      </c>
      <c r="N741" s="338" t="s">
        <v>1086</v>
      </c>
      <c r="O741" s="473">
        <v>45786</v>
      </c>
      <c r="P741" s="342">
        <v>2025</v>
      </c>
      <c r="Q741" s="15">
        <v>2398</v>
      </c>
      <c r="R741" s="338">
        <v>4486078</v>
      </c>
      <c r="S741" s="338">
        <v>4954319</v>
      </c>
      <c r="T741" s="369" t="s">
        <v>1090</v>
      </c>
      <c r="U741" s="338"/>
    </row>
    <row r="742" spans="1:21" x14ac:dyDescent="0.35">
      <c r="A7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2025.00745.02.01.03.05</v>
      </c>
      <c r="B742" s="372">
        <v>745</v>
      </c>
      <c r="C742" s="338" t="s">
        <v>130</v>
      </c>
      <c r="D742" s="338" t="s">
        <v>318</v>
      </c>
      <c r="E742" s="345" t="s">
        <v>194</v>
      </c>
      <c r="F742" s="338" t="s">
        <v>121</v>
      </c>
      <c r="G742" s="369" t="s">
        <v>162</v>
      </c>
      <c r="H742" s="338" t="s">
        <v>254</v>
      </c>
      <c r="I742" s="477">
        <v>45752</v>
      </c>
      <c r="J742" s="477">
        <v>45752</v>
      </c>
      <c r="K742" s="338" t="s">
        <v>124</v>
      </c>
      <c r="L742" s="473">
        <v>45751</v>
      </c>
      <c r="M742" s="338">
        <v>4954320</v>
      </c>
      <c r="N742" s="338" t="s">
        <v>1086</v>
      </c>
      <c r="O742" s="473">
        <v>45786</v>
      </c>
      <c r="P742" s="342">
        <v>2025</v>
      </c>
      <c r="Q742" s="15">
        <v>2399</v>
      </c>
      <c r="R742" s="338">
        <v>4486078</v>
      </c>
      <c r="S742" s="338">
        <v>4954321</v>
      </c>
      <c r="T742" s="369" t="s">
        <v>1091</v>
      </c>
      <c r="U742" s="338"/>
    </row>
    <row r="743" spans="1:21" x14ac:dyDescent="0.35">
      <c r="A7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2025.00746.02.01.03.05</v>
      </c>
      <c r="B743" s="372">
        <v>746</v>
      </c>
      <c r="C743" s="338" t="s">
        <v>130</v>
      </c>
      <c r="D743" s="338" t="s">
        <v>318</v>
      </c>
      <c r="E743" s="345" t="s">
        <v>194</v>
      </c>
      <c r="F743" s="338" t="s">
        <v>121</v>
      </c>
      <c r="G743" s="369" t="s">
        <v>162</v>
      </c>
      <c r="H743" s="338" t="s">
        <v>254</v>
      </c>
      <c r="I743" s="477">
        <v>45752</v>
      </c>
      <c r="J743" s="477">
        <v>45752</v>
      </c>
      <c r="K743" s="338" t="s">
        <v>124</v>
      </c>
      <c r="L743" s="473">
        <v>45751</v>
      </c>
      <c r="M743" s="338">
        <v>4954322</v>
      </c>
      <c r="N743" s="338" t="s">
        <v>1086</v>
      </c>
      <c r="O743" s="473">
        <v>45786</v>
      </c>
      <c r="P743" s="342">
        <v>2025</v>
      </c>
      <c r="Q743" s="15">
        <v>2400</v>
      </c>
      <c r="R743" s="338">
        <v>4486078</v>
      </c>
      <c r="S743" s="338">
        <v>4954323</v>
      </c>
      <c r="T743" s="369" t="s">
        <v>1092</v>
      </c>
      <c r="U743" s="338"/>
    </row>
    <row r="744" spans="1:21" x14ac:dyDescent="0.35">
      <c r="A7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2025.00747.02.01.02.05</v>
      </c>
      <c r="B744" s="372">
        <v>747</v>
      </c>
      <c r="C744" s="338" t="s">
        <v>130</v>
      </c>
      <c r="D744" s="338" t="s">
        <v>318</v>
      </c>
      <c r="E744" s="345" t="s">
        <v>194</v>
      </c>
      <c r="F744" s="338" t="s">
        <v>121</v>
      </c>
      <c r="G744" s="369" t="s">
        <v>169</v>
      </c>
      <c r="H744" s="338" t="s">
        <v>254</v>
      </c>
      <c r="I744" s="477">
        <v>45753</v>
      </c>
      <c r="J744" s="477">
        <v>45753</v>
      </c>
      <c r="K744" s="338" t="s">
        <v>124</v>
      </c>
      <c r="L744" s="473">
        <v>45751</v>
      </c>
      <c r="M744" s="338">
        <v>4954324</v>
      </c>
      <c r="N744" s="338" t="s">
        <v>1086</v>
      </c>
      <c r="O744" s="473">
        <v>45786</v>
      </c>
      <c r="P744" s="342">
        <v>2025</v>
      </c>
      <c r="Q744" s="15">
        <v>2401</v>
      </c>
      <c r="R744" s="338">
        <v>4486078</v>
      </c>
      <c r="S744" s="338">
        <v>4954325</v>
      </c>
      <c r="T744" s="369" t="s">
        <v>1093</v>
      </c>
      <c r="U744" s="338"/>
    </row>
    <row r="745" spans="1:21" x14ac:dyDescent="0.35">
      <c r="A7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2025.00748.02.01.03.05</v>
      </c>
      <c r="B745" s="372">
        <v>748</v>
      </c>
      <c r="C745" s="338" t="s">
        <v>130</v>
      </c>
      <c r="D745" s="338" t="s">
        <v>318</v>
      </c>
      <c r="E745" s="345" t="s">
        <v>194</v>
      </c>
      <c r="F745" s="338" t="s">
        <v>121</v>
      </c>
      <c r="G745" s="369" t="s">
        <v>162</v>
      </c>
      <c r="H745" s="338" t="s">
        <v>254</v>
      </c>
      <c r="I745" s="477">
        <v>45753</v>
      </c>
      <c r="J745" s="477">
        <v>45753</v>
      </c>
      <c r="K745" s="338" t="s">
        <v>124</v>
      </c>
      <c r="L745" s="473">
        <v>45751</v>
      </c>
      <c r="M745" s="338">
        <v>4954326</v>
      </c>
      <c r="N745" s="338" t="s">
        <v>1086</v>
      </c>
      <c r="O745" s="473">
        <v>45786</v>
      </c>
      <c r="P745" s="342">
        <v>2025</v>
      </c>
      <c r="Q745" s="15">
        <v>2402</v>
      </c>
      <c r="R745" s="338">
        <v>4486078</v>
      </c>
      <c r="S745" s="338">
        <v>4954327</v>
      </c>
      <c r="T745" s="369" t="s">
        <v>1094</v>
      </c>
      <c r="U745" s="338"/>
    </row>
    <row r="746" spans="1:21" x14ac:dyDescent="0.35">
      <c r="A7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2025.00749.02.01.03.05</v>
      </c>
      <c r="B746" s="372">
        <v>749</v>
      </c>
      <c r="C746" s="338" t="s">
        <v>130</v>
      </c>
      <c r="D746" s="338" t="s">
        <v>318</v>
      </c>
      <c r="E746" s="345" t="s">
        <v>194</v>
      </c>
      <c r="F746" s="338" t="s">
        <v>121</v>
      </c>
      <c r="G746" s="369" t="s">
        <v>162</v>
      </c>
      <c r="H746" s="338" t="s">
        <v>254</v>
      </c>
      <c r="I746" s="477">
        <v>45753</v>
      </c>
      <c r="J746" s="477">
        <v>45753</v>
      </c>
      <c r="K746" s="338" t="s">
        <v>124</v>
      </c>
      <c r="L746" s="473">
        <v>45751</v>
      </c>
      <c r="M746" s="338">
        <v>4954328</v>
      </c>
      <c r="N746" s="338" t="s">
        <v>1086</v>
      </c>
      <c r="O746" s="473">
        <v>45786</v>
      </c>
      <c r="P746" s="342">
        <v>2025</v>
      </c>
      <c r="Q746" s="15">
        <v>2403</v>
      </c>
      <c r="R746" s="338">
        <v>4486078</v>
      </c>
      <c r="S746" s="338">
        <v>4954329</v>
      </c>
      <c r="T746" s="369" t="s">
        <v>1095</v>
      </c>
      <c r="U746" s="338"/>
    </row>
    <row r="747" spans="1:21" x14ac:dyDescent="0.35">
      <c r="A7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2025.00750.02.01.02.05</v>
      </c>
      <c r="B747" s="372">
        <v>750</v>
      </c>
      <c r="C747" s="338" t="s">
        <v>130</v>
      </c>
      <c r="D747" s="338" t="s">
        <v>318</v>
      </c>
      <c r="E747" s="345" t="s">
        <v>194</v>
      </c>
      <c r="F747" s="338" t="s">
        <v>121</v>
      </c>
      <c r="G747" s="369" t="s">
        <v>169</v>
      </c>
      <c r="H747" s="338" t="s">
        <v>254</v>
      </c>
      <c r="I747" s="477">
        <v>45754</v>
      </c>
      <c r="J747" s="477">
        <v>45754</v>
      </c>
      <c r="K747" s="338" t="s">
        <v>124</v>
      </c>
      <c r="L747" s="473">
        <v>45751</v>
      </c>
      <c r="M747" s="338">
        <v>4954330</v>
      </c>
      <c r="N747" s="338" t="s">
        <v>1086</v>
      </c>
      <c r="O747" s="473">
        <v>45786</v>
      </c>
      <c r="P747" s="342">
        <v>2025</v>
      </c>
      <c r="Q747" s="15">
        <v>2404</v>
      </c>
      <c r="R747" s="338">
        <v>4486078</v>
      </c>
      <c r="S747" s="338">
        <v>4954331</v>
      </c>
      <c r="T747" s="369" t="s">
        <v>1096</v>
      </c>
      <c r="U747" s="338"/>
    </row>
    <row r="748" spans="1:21" x14ac:dyDescent="0.35">
      <c r="A7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2025.00751.02.01.03.05</v>
      </c>
      <c r="B748" s="372">
        <v>751</v>
      </c>
      <c r="C748" s="338" t="s">
        <v>130</v>
      </c>
      <c r="D748" s="338" t="s">
        <v>318</v>
      </c>
      <c r="E748" s="345" t="s">
        <v>194</v>
      </c>
      <c r="F748" s="338" t="s">
        <v>121</v>
      </c>
      <c r="G748" s="369" t="s">
        <v>162</v>
      </c>
      <c r="H748" s="338" t="s">
        <v>254</v>
      </c>
      <c r="I748" s="477">
        <v>45754</v>
      </c>
      <c r="J748" s="477">
        <v>45754</v>
      </c>
      <c r="K748" s="338" t="s">
        <v>124</v>
      </c>
      <c r="L748" s="473">
        <v>45751</v>
      </c>
      <c r="M748" s="338">
        <v>4954332</v>
      </c>
      <c r="N748" s="338" t="s">
        <v>1086</v>
      </c>
      <c r="O748" s="473">
        <v>45786</v>
      </c>
      <c r="P748" s="342">
        <v>2025</v>
      </c>
      <c r="Q748" s="15">
        <v>2405</v>
      </c>
      <c r="R748" s="338">
        <v>4486078</v>
      </c>
      <c r="S748" s="338">
        <v>4954333</v>
      </c>
      <c r="T748" s="369" t="s">
        <v>1097</v>
      </c>
      <c r="U748" s="338"/>
    </row>
    <row r="749" spans="1:21" x14ac:dyDescent="0.35">
      <c r="A7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2025.00752.02.01.03.05</v>
      </c>
      <c r="B749" s="372">
        <v>752</v>
      </c>
      <c r="C749" s="338" t="s">
        <v>130</v>
      </c>
      <c r="D749" s="338" t="s">
        <v>318</v>
      </c>
      <c r="E749" s="345" t="s">
        <v>194</v>
      </c>
      <c r="F749" s="338" t="s">
        <v>121</v>
      </c>
      <c r="G749" s="369" t="s">
        <v>162</v>
      </c>
      <c r="H749" s="338" t="s">
        <v>254</v>
      </c>
      <c r="I749" s="477">
        <v>45754</v>
      </c>
      <c r="J749" s="477">
        <v>45754</v>
      </c>
      <c r="K749" s="338" t="s">
        <v>124</v>
      </c>
      <c r="L749" s="473">
        <v>45751</v>
      </c>
      <c r="M749" s="338">
        <v>4954334</v>
      </c>
      <c r="N749" s="338" t="s">
        <v>1086</v>
      </c>
      <c r="O749" s="473">
        <v>45786</v>
      </c>
      <c r="P749" s="342">
        <v>2025</v>
      </c>
      <c r="Q749" s="15">
        <v>2406</v>
      </c>
      <c r="R749" s="338">
        <v>4486078</v>
      </c>
      <c r="S749" s="338">
        <v>4954335</v>
      </c>
      <c r="T749" s="369" t="s">
        <v>1098</v>
      </c>
      <c r="U749" s="338"/>
    </row>
    <row r="750" spans="1:21" x14ac:dyDescent="0.35">
      <c r="A7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2025.00753.02.01.02.05</v>
      </c>
      <c r="B750" s="372">
        <v>753</v>
      </c>
      <c r="C750" s="338" t="s">
        <v>130</v>
      </c>
      <c r="D750" s="338" t="s">
        <v>318</v>
      </c>
      <c r="E750" s="345" t="s">
        <v>194</v>
      </c>
      <c r="F750" s="338" t="s">
        <v>121</v>
      </c>
      <c r="G750" s="369" t="s">
        <v>169</v>
      </c>
      <c r="H750" s="338" t="s">
        <v>254</v>
      </c>
      <c r="I750" s="477">
        <v>45755</v>
      </c>
      <c r="J750" s="477">
        <v>45755</v>
      </c>
      <c r="K750" s="338" t="s">
        <v>124</v>
      </c>
      <c r="L750" s="473">
        <v>45754</v>
      </c>
      <c r="M750" s="338">
        <v>4954336</v>
      </c>
      <c r="N750" s="338" t="s">
        <v>1086</v>
      </c>
      <c r="O750" s="473">
        <v>45786</v>
      </c>
      <c r="P750" s="342">
        <v>2025</v>
      </c>
      <c r="Q750" s="15">
        <v>2407</v>
      </c>
      <c r="R750" s="338">
        <v>4486078</v>
      </c>
      <c r="S750" s="338">
        <v>4954337</v>
      </c>
      <c r="T750" s="369" t="s">
        <v>1099</v>
      </c>
      <c r="U750" s="338"/>
    </row>
    <row r="751" spans="1:21" x14ac:dyDescent="0.35">
      <c r="A7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2025.00754.02.01.03.05</v>
      </c>
      <c r="B751" s="372">
        <v>754</v>
      </c>
      <c r="C751" s="338" t="s">
        <v>130</v>
      </c>
      <c r="D751" s="338" t="s">
        <v>318</v>
      </c>
      <c r="E751" s="345" t="s">
        <v>194</v>
      </c>
      <c r="F751" s="338" t="s">
        <v>121</v>
      </c>
      <c r="G751" s="369" t="s">
        <v>162</v>
      </c>
      <c r="H751" s="338" t="s">
        <v>254</v>
      </c>
      <c r="I751" s="477">
        <v>45755</v>
      </c>
      <c r="J751" s="477">
        <v>45755</v>
      </c>
      <c r="K751" s="338" t="s">
        <v>124</v>
      </c>
      <c r="L751" s="473">
        <v>45754</v>
      </c>
      <c r="M751" s="338">
        <v>4954338</v>
      </c>
      <c r="N751" s="338" t="s">
        <v>1086</v>
      </c>
      <c r="O751" s="473">
        <v>45786</v>
      </c>
      <c r="P751" s="342">
        <v>2025</v>
      </c>
      <c r="Q751" s="15">
        <v>2408</v>
      </c>
      <c r="R751" s="338">
        <v>4486078</v>
      </c>
      <c r="S751" s="338">
        <v>4954339</v>
      </c>
      <c r="T751" s="369" t="s">
        <v>1100</v>
      </c>
      <c r="U751" s="338"/>
    </row>
    <row r="752" spans="1:21" x14ac:dyDescent="0.35">
      <c r="A7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2025.00755.02.01.03.05</v>
      </c>
      <c r="B752" s="372">
        <v>755</v>
      </c>
      <c r="C752" s="338" t="s">
        <v>130</v>
      </c>
      <c r="D752" s="338" t="s">
        <v>318</v>
      </c>
      <c r="E752" s="345" t="s">
        <v>194</v>
      </c>
      <c r="F752" s="338" t="s">
        <v>121</v>
      </c>
      <c r="G752" s="369" t="s">
        <v>162</v>
      </c>
      <c r="H752" s="338" t="s">
        <v>254</v>
      </c>
      <c r="I752" s="477">
        <v>45755</v>
      </c>
      <c r="J752" s="477">
        <v>45755</v>
      </c>
      <c r="K752" s="338" t="s">
        <v>124</v>
      </c>
      <c r="L752" s="473">
        <v>45754</v>
      </c>
      <c r="M752" s="338">
        <v>4954340</v>
      </c>
      <c r="N752" s="338" t="s">
        <v>1086</v>
      </c>
      <c r="O752" s="473">
        <v>45786</v>
      </c>
      <c r="P752" s="342">
        <v>2025</v>
      </c>
      <c r="Q752" s="15">
        <v>2409</v>
      </c>
      <c r="R752" s="338">
        <v>4486078</v>
      </c>
      <c r="S752" s="338">
        <v>4954341</v>
      </c>
      <c r="T752" s="369" t="s">
        <v>1101</v>
      </c>
      <c r="U752" s="338"/>
    </row>
    <row r="753" spans="1:21" x14ac:dyDescent="0.35">
      <c r="A7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2025.00756.02.01.02.05</v>
      </c>
      <c r="B753" s="372">
        <v>756</v>
      </c>
      <c r="C753" s="338" t="s">
        <v>130</v>
      </c>
      <c r="D753" s="338" t="s">
        <v>318</v>
      </c>
      <c r="E753" s="345" t="s">
        <v>194</v>
      </c>
      <c r="F753" s="338" t="s">
        <v>121</v>
      </c>
      <c r="G753" s="369" t="s">
        <v>169</v>
      </c>
      <c r="H753" s="338" t="s">
        <v>254</v>
      </c>
      <c r="I753" s="477">
        <v>45756</v>
      </c>
      <c r="J753" s="477">
        <v>45756</v>
      </c>
      <c r="K753" s="338" t="s">
        <v>124</v>
      </c>
      <c r="L753" s="473">
        <v>45755</v>
      </c>
      <c r="M753" s="338">
        <v>4954342</v>
      </c>
      <c r="N753" s="338" t="s">
        <v>1086</v>
      </c>
      <c r="O753" s="473">
        <v>45786</v>
      </c>
      <c r="P753" s="342">
        <v>2025</v>
      </c>
      <c r="Q753" s="15">
        <v>2410</v>
      </c>
      <c r="R753" s="338">
        <v>4486078</v>
      </c>
      <c r="S753" s="338">
        <v>4954343</v>
      </c>
      <c r="T753" s="369" t="s">
        <v>1102</v>
      </c>
      <c r="U753" s="338"/>
    </row>
    <row r="754" spans="1:21" x14ac:dyDescent="0.35">
      <c r="A7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2025.00757.02.01.03.05</v>
      </c>
      <c r="B754" s="372">
        <v>757</v>
      </c>
      <c r="C754" s="338" t="s">
        <v>130</v>
      </c>
      <c r="D754" s="338" t="s">
        <v>318</v>
      </c>
      <c r="E754" s="345" t="s">
        <v>194</v>
      </c>
      <c r="F754" s="338" t="s">
        <v>121</v>
      </c>
      <c r="G754" s="369" t="s">
        <v>162</v>
      </c>
      <c r="H754" s="338" t="s">
        <v>254</v>
      </c>
      <c r="I754" s="477">
        <v>45756</v>
      </c>
      <c r="J754" s="477">
        <v>45756</v>
      </c>
      <c r="K754" s="338" t="s">
        <v>124</v>
      </c>
      <c r="L754" s="473">
        <v>45755</v>
      </c>
      <c r="M754" s="338">
        <v>4954344</v>
      </c>
      <c r="N754" s="338" t="s">
        <v>1086</v>
      </c>
      <c r="O754" s="473">
        <v>45786</v>
      </c>
      <c r="P754" s="342">
        <v>2025</v>
      </c>
      <c r="Q754" s="15">
        <v>2411</v>
      </c>
      <c r="R754" s="338">
        <v>4486078</v>
      </c>
      <c r="S754" s="338">
        <v>4954345</v>
      </c>
      <c r="T754" s="369" t="s">
        <v>1103</v>
      </c>
      <c r="U754" s="338"/>
    </row>
    <row r="755" spans="1:21" x14ac:dyDescent="0.35">
      <c r="A7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2025.00758.02.01.03.05</v>
      </c>
      <c r="B755" s="372">
        <v>758</v>
      </c>
      <c r="C755" s="338" t="s">
        <v>130</v>
      </c>
      <c r="D755" s="338" t="s">
        <v>318</v>
      </c>
      <c r="E755" s="345" t="s">
        <v>194</v>
      </c>
      <c r="F755" s="338" t="s">
        <v>121</v>
      </c>
      <c r="G755" s="369" t="s">
        <v>162</v>
      </c>
      <c r="H755" s="338" t="s">
        <v>254</v>
      </c>
      <c r="I755" s="477">
        <v>45756</v>
      </c>
      <c r="J755" s="477">
        <v>45756</v>
      </c>
      <c r="K755" s="338" t="s">
        <v>124</v>
      </c>
      <c r="L755" s="473">
        <v>45755</v>
      </c>
      <c r="M755" s="338">
        <v>4954346</v>
      </c>
      <c r="N755" s="338" t="s">
        <v>1086</v>
      </c>
      <c r="O755" s="473">
        <v>45786</v>
      </c>
      <c r="P755" s="342">
        <v>2025</v>
      </c>
      <c r="Q755" s="15">
        <v>2412</v>
      </c>
      <c r="R755" s="338">
        <v>4486078</v>
      </c>
      <c r="S755" s="338">
        <v>4954347</v>
      </c>
      <c r="T755" s="369" t="s">
        <v>1104</v>
      </c>
      <c r="U755" s="338"/>
    </row>
    <row r="756" spans="1:21" x14ac:dyDescent="0.35">
      <c r="A7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2025.00759.02.01.02.05</v>
      </c>
      <c r="B756" s="372">
        <v>759</v>
      </c>
      <c r="C756" s="338" t="s">
        <v>130</v>
      </c>
      <c r="D756" s="338" t="s">
        <v>318</v>
      </c>
      <c r="E756" s="345" t="s">
        <v>194</v>
      </c>
      <c r="F756" s="338" t="s">
        <v>121</v>
      </c>
      <c r="G756" s="369" t="s">
        <v>169</v>
      </c>
      <c r="H756" s="338" t="s">
        <v>254</v>
      </c>
      <c r="I756" s="477">
        <v>45757</v>
      </c>
      <c r="J756" s="477">
        <v>45757</v>
      </c>
      <c r="K756" s="338" t="s">
        <v>124</v>
      </c>
      <c r="L756" s="473">
        <v>45757</v>
      </c>
      <c r="M756" s="338">
        <v>4954348</v>
      </c>
      <c r="N756" s="338" t="s">
        <v>1086</v>
      </c>
      <c r="O756" s="473">
        <v>45786</v>
      </c>
      <c r="P756" s="342">
        <v>2025</v>
      </c>
      <c r="Q756" s="15">
        <v>2413</v>
      </c>
      <c r="R756" s="338">
        <v>4486078</v>
      </c>
      <c r="S756" s="338">
        <v>4954349</v>
      </c>
      <c r="T756" s="369" t="s">
        <v>1105</v>
      </c>
      <c r="U756" s="338"/>
    </row>
    <row r="757" spans="1:21" x14ac:dyDescent="0.35">
      <c r="A7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2025.00760.02.01.03.05</v>
      </c>
      <c r="B757" s="372">
        <v>760</v>
      </c>
      <c r="C757" s="338" t="s">
        <v>130</v>
      </c>
      <c r="D757" s="338" t="s">
        <v>318</v>
      </c>
      <c r="E757" s="345" t="s">
        <v>194</v>
      </c>
      <c r="F757" s="338" t="s">
        <v>121</v>
      </c>
      <c r="G757" s="369" t="s">
        <v>162</v>
      </c>
      <c r="H757" s="338" t="s">
        <v>254</v>
      </c>
      <c r="I757" s="477">
        <v>45757</v>
      </c>
      <c r="J757" s="477">
        <v>45757</v>
      </c>
      <c r="K757" s="338" t="s">
        <v>124</v>
      </c>
      <c r="L757" s="473">
        <v>45757</v>
      </c>
      <c r="M757" s="338">
        <v>4954350</v>
      </c>
      <c r="N757" s="338" t="s">
        <v>1086</v>
      </c>
      <c r="O757" s="473">
        <v>45786</v>
      </c>
      <c r="P757" s="342">
        <v>2025</v>
      </c>
      <c r="Q757" s="15">
        <v>2414</v>
      </c>
      <c r="R757" s="338">
        <v>4486078</v>
      </c>
      <c r="S757" s="338">
        <v>4954351</v>
      </c>
      <c r="T757" s="369" t="s">
        <v>1106</v>
      </c>
      <c r="U757" s="338"/>
    </row>
    <row r="758" spans="1:21" x14ac:dyDescent="0.35">
      <c r="A7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2025.00761.02.01.03.05</v>
      </c>
      <c r="B758" s="372">
        <v>761</v>
      </c>
      <c r="C758" s="338" t="s">
        <v>130</v>
      </c>
      <c r="D758" s="338" t="s">
        <v>318</v>
      </c>
      <c r="E758" s="345" t="s">
        <v>194</v>
      </c>
      <c r="F758" s="338" t="s">
        <v>121</v>
      </c>
      <c r="G758" s="369" t="s">
        <v>162</v>
      </c>
      <c r="H758" s="338" t="s">
        <v>254</v>
      </c>
      <c r="I758" s="477">
        <v>45757</v>
      </c>
      <c r="J758" s="477">
        <v>45757</v>
      </c>
      <c r="K758" s="338" t="s">
        <v>124</v>
      </c>
      <c r="L758" s="473">
        <v>45757</v>
      </c>
      <c r="M758" s="338">
        <v>4954352</v>
      </c>
      <c r="N758" s="338" t="s">
        <v>1086</v>
      </c>
      <c r="O758" s="473">
        <v>45786</v>
      </c>
      <c r="P758" s="342">
        <v>2025</v>
      </c>
      <c r="Q758" s="15">
        <v>2415</v>
      </c>
      <c r="R758" s="338">
        <v>4486078</v>
      </c>
      <c r="S758" s="338">
        <v>4954353</v>
      </c>
      <c r="T758" s="369" t="s">
        <v>1107</v>
      </c>
      <c r="U758" s="338"/>
    </row>
    <row r="759" spans="1:21" x14ac:dyDescent="0.35">
      <c r="A7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2025.00762.02.01.02.05</v>
      </c>
      <c r="B759" s="372">
        <v>762</v>
      </c>
      <c r="C759" s="338" t="s">
        <v>130</v>
      </c>
      <c r="D759" s="338" t="s">
        <v>318</v>
      </c>
      <c r="E759" s="345" t="s">
        <v>194</v>
      </c>
      <c r="F759" s="338" t="s">
        <v>121</v>
      </c>
      <c r="G759" s="369" t="s">
        <v>169</v>
      </c>
      <c r="H759" s="338" t="s">
        <v>254</v>
      </c>
      <c r="I759" s="473">
        <v>45758</v>
      </c>
      <c r="J759" s="473">
        <v>45758</v>
      </c>
      <c r="K759" s="338" t="s">
        <v>124</v>
      </c>
      <c r="L759" s="473">
        <v>45757</v>
      </c>
      <c r="M759" s="338">
        <v>4954354</v>
      </c>
      <c r="N759" s="338" t="s">
        <v>1086</v>
      </c>
      <c r="O759" s="473">
        <v>45786</v>
      </c>
      <c r="P759" s="342">
        <v>2025</v>
      </c>
      <c r="Q759" s="15">
        <v>2416</v>
      </c>
      <c r="R759" s="338">
        <v>4486078</v>
      </c>
      <c r="S759" s="338">
        <v>4954355</v>
      </c>
      <c r="T759" s="369" t="s">
        <v>1108</v>
      </c>
      <c r="U759" s="338"/>
    </row>
    <row r="760" spans="1:21" x14ac:dyDescent="0.35">
      <c r="A7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2025.00763.02.01.03.05</v>
      </c>
      <c r="B760" s="372">
        <v>763</v>
      </c>
      <c r="C760" s="338" t="s">
        <v>130</v>
      </c>
      <c r="D760" s="338" t="s">
        <v>318</v>
      </c>
      <c r="E760" s="345" t="s">
        <v>194</v>
      </c>
      <c r="F760" s="338" t="s">
        <v>121</v>
      </c>
      <c r="G760" s="369" t="s">
        <v>162</v>
      </c>
      <c r="H760" s="338" t="s">
        <v>254</v>
      </c>
      <c r="I760" s="473">
        <v>45758</v>
      </c>
      <c r="J760" s="473">
        <v>45758</v>
      </c>
      <c r="K760" s="338" t="s">
        <v>124</v>
      </c>
      <c r="L760" s="473">
        <v>45757</v>
      </c>
      <c r="M760" s="338">
        <v>4954356</v>
      </c>
      <c r="N760" s="338" t="s">
        <v>1086</v>
      </c>
      <c r="O760" s="473">
        <v>45786</v>
      </c>
      <c r="P760" s="342">
        <v>2025</v>
      </c>
      <c r="Q760" s="15">
        <v>2417</v>
      </c>
      <c r="R760" s="338">
        <v>4486078</v>
      </c>
      <c r="S760" s="338">
        <v>4954357</v>
      </c>
      <c r="T760" s="369" t="s">
        <v>1109</v>
      </c>
      <c r="U760" s="338"/>
    </row>
    <row r="761" spans="1:21" x14ac:dyDescent="0.35">
      <c r="A7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2025.00764.02.01.03.05</v>
      </c>
      <c r="B761" s="372">
        <v>764</v>
      </c>
      <c r="C761" s="338" t="s">
        <v>130</v>
      </c>
      <c r="D761" s="338" t="s">
        <v>318</v>
      </c>
      <c r="E761" s="345" t="s">
        <v>194</v>
      </c>
      <c r="F761" s="338" t="s">
        <v>121</v>
      </c>
      <c r="G761" s="369" t="s">
        <v>162</v>
      </c>
      <c r="H761" s="338" t="s">
        <v>254</v>
      </c>
      <c r="I761" s="473">
        <v>45758</v>
      </c>
      <c r="J761" s="473">
        <v>45758</v>
      </c>
      <c r="K761" s="338" t="s">
        <v>124</v>
      </c>
      <c r="L761" s="473">
        <v>45757</v>
      </c>
      <c r="M761" s="338">
        <v>4954386</v>
      </c>
      <c r="N761" s="338" t="s">
        <v>1086</v>
      </c>
      <c r="O761" s="473">
        <v>45786</v>
      </c>
      <c r="P761" s="342">
        <v>2025</v>
      </c>
      <c r="Q761" s="15">
        <v>2418</v>
      </c>
      <c r="R761" s="338">
        <v>4486078</v>
      </c>
      <c r="S761" s="338">
        <v>4954387</v>
      </c>
      <c r="T761" s="369" t="s">
        <v>1110</v>
      </c>
      <c r="U761" s="338"/>
    </row>
    <row r="762" spans="1:21" x14ac:dyDescent="0.35">
      <c r="A7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2025.00765.02.01.03.05</v>
      </c>
      <c r="B762" s="372">
        <v>765</v>
      </c>
      <c r="C762" s="338" t="s">
        <v>130</v>
      </c>
      <c r="D762" s="338" t="s">
        <v>318</v>
      </c>
      <c r="E762" s="345" t="s">
        <v>194</v>
      </c>
      <c r="F762" s="338" t="s">
        <v>121</v>
      </c>
      <c r="G762" s="369" t="s">
        <v>162</v>
      </c>
      <c r="H762" s="338" t="s">
        <v>254</v>
      </c>
      <c r="I762" s="473">
        <v>45759</v>
      </c>
      <c r="J762" s="473">
        <v>45759</v>
      </c>
      <c r="K762" s="338" t="s">
        <v>124</v>
      </c>
      <c r="L762" s="473">
        <v>45758</v>
      </c>
      <c r="M762" s="338">
        <v>4954388</v>
      </c>
      <c r="N762" s="338" t="s">
        <v>1086</v>
      </c>
      <c r="O762" s="473">
        <v>45786</v>
      </c>
      <c r="P762" s="342">
        <v>2025</v>
      </c>
      <c r="Q762" s="15">
        <v>2419</v>
      </c>
      <c r="R762" s="338">
        <v>4486078</v>
      </c>
      <c r="S762" s="338">
        <v>4954389</v>
      </c>
      <c r="T762" s="369" t="s">
        <v>1111</v>
      </c>
      <c r="U762" s="338"/>
    </row>
    <row r="763" spans="1:21" x14ac:dyDescent="0.35">
      <c r="A7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2025.00766.02.01.03.05</v>
      </c>
      <c r="B763" s="372">
        <v>766</v>
      </c>
      <c r="C763" s="338" t="s">
        <v>130</v>
      </c>
      <c r="D763" s="338" t="s">
        <v>318</v>
      </c>
      <c r="E763" s="338" t="s">
        <v>194</v>
      </c>
      <c r="F763" s="338" t="s">
        <v>121</v>
      </c>
      <c r="G763" s="369" t="s">
        <v>162</v>
      </c>
      <c r="H763" s="338" t="s">
        <v>254</v>
      </c>
      <c r="I763" s="473">
        <v>45759</v>
      </c>
      <c r="J763" s="473">
        <v>45759</v>
      </c>
      <c r="K763" s="338" t="s">
        <v>124</v>
      </c>
      <c r="L763" s="473">
        <v>45758</v>
      </c>
      <c r="M763" s="338">
        <v>4954392</v>
      </c>
      <c r="N763" s="338" t="s">
        <v>1086</v>
      </c>
      <c r="O763" s="473">
        <v>45786</v>
      </c>
      <c r="P763" s="342">
        <v>2025</v>
      </c>
      <c r="Q763" s="15">
        <v>2420</v>
      </c>
      <c r="R763" s="338">
        <v>4486078</v>
      </c>
      <c r="S763" s="338">
        <v>4954393</v>
      </c>
      <c r="T763" s="369" t="s">
        <v>1112</v>
      </c>
      <c r="U763" s="338"/>
    </row>
    <row r="764" spans="1:21" x14ac:dyDescent="0.35">
      <c r="A7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2025.00767.02.01.02.05</v>
      </c>
      <c r="B764" s="372">
        <v>767</v>
      </c>
      <c r="C764" s="338" t="s">
        <v>130</v>
      </c>
      <c r="D764" s="338" t="s">
        <v>318</v>
      </c>
      <c r="E764" s="338" t="s">
        <v>194</v>
      </c>
      <c r="F764" s="338" t="s">
        <v>121</v>
      </c>
      <c r="G764" s="369" t="s">
        <v>169</v>
      </c>
      <c r="H764" s="338" t="s">
        <v>254</v>
      </c>
      <c r="I764" s="473">
        <v>45760</v>
      </c>
      <c r="J764" s="473">
        <v>45760</v>
      </c>
      <c r="K764" s="338" t="s">
        <v>124</v>
      </c>
      <c r="L764" s="473">
        <v>45758</v>
      </c>
      <c r="M764" s="338">
        <v>4954394</v>
      </c>
      <c r="N764" s="338" t="s">
        <v>1086</v>
      </c>
      <c r="O764" s="473">
        <v>45786</v>
      </c>
      <c r="P764" s="342">
        <v>2025</v>
      </c>
      <c r="Q764" s="15">
        <v>2421</v>
      </c>
      <c r="R764" s="338">
        <v>4486078</v>
      </c>
      <c r="S764" s="338">
        <v>4954395</v>
      </c>
      <c r="T764" s="369" t="s">
        <v>1113</v>
      </c>
      <c r="U764" s="338"/>
    </row>
    <row r="765" spans="1:21" x14ac:dyDescent="0.35">
      <c r="A7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2025.00768.02.01.03.05</v>
      </c>
      <c r="B765" s="372">
        <v>768</v>
      </c>
      <c r="C765" s="338" t="s">
        <v>130</v>
      </c>
      <c r="D765" s="338" t="s">
        <v>318</v>
      </c>
      <c r="E765" s="338" t="s">
        <v>194</v>
      </c>
      <c r="F765" s="338" t="s">
        <v>121</v>
      </c>
      <c r="G765" s="369" t="s">
        <v>162</v>
      </c>
      <c r="H765" s="338" t="s">
        <v>254</v>
      </c>
      <c r="I765" s="473">
        <v>45760</v>
      </c>
      <c r="J765" s="473">
        <v>45760</v>
      </c>
      <c r="K765" s="338" t="s">
        <v>124</v>
      </c>
      <c r="L765" s="473">
        <v>45758</v>
      </c>
      <c r="M765" s="338">
        <v>4954396</v>
      </c>
      <c r="N765" s="338" t="s">
        <v>1086</v>
      </c>
      <c r="O765" s="473">
        <v>45786</v>
      </c>
      <c r="P765" s="342">
        <v>2025</v>
      </c>
      <c r="Q765" s="15">
        <v>2422</v>
      </c>
      <c r="R765" s="338">
        <v>4486078</v>
      </c>
      <c r="S765" s="338">
        <v>4954397</v>
      </c>
      <c r="T765" s="369" t="s">
        <v>1114</v>
      </c>
      <c r="U765" s="338"/>
    </row>
    <row r="766" spans="1:21" x14ac:dyDescent="0.35">
      <c r="A7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2025.00769.02.01.03.05</v>
      </c>
      <c r="B766" s="372">
        <v>769</v>
      </c>
      <c r="C766" s="338" t="s">
        <v>130</v>
      </c>
      <c r="D766" s="338" t="s">
        <v>318</v>
      </c>
      <c r="E766" s="338" t="s">
        <v>194</v>
      </c>
      <c r="F766" s="338" t="s">
        <v>121</v>
      </c>
      <c r="G766" s="369" t="s">
        <v>162</v>
      </c>
      <c r="H766" s="338" t="s">
        <v>254</v>
      </c>
      <c r="I766" s="473">
        <v>45760</v>
      </c>
      <c r="J766" s="473">
        <v>45760</v>
      </c>
      <c r="K766" s="338" t="s">
        <v>124</v>
      </c>
      <c r="L766" s="473">
        <v>45758</v>
      </c>
      <c r="M766" s="338">
        <v>4954398</v>
      </c>
      <c r="N766" s="338" t="s">
        <v>1086</v>
      </c>
      <c r="O766" s="473">
        <v>45786</v>
      </c>
      <c r="P766" s="342">
        <v>2025</v>
      </c>
      <c r="Q766" s="15">
        <v>2423</v>
      </c>
      <c r="R766" s="338">
        <v>4486078</v>
      </c>
      <c r="S766" s="338">
        <v>4954399</v>
      </c>
      <c r="T766" s="369" t="s">
        <v>1115</v>
      </c>
      <c r="U766" s="338"/>
    </row>
    <row r="767" spans="1:21" x14ac:dyDescent="0.35">
      <c r="A7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2025.00770.02.01.02.05</v>
      </c>
      <c r="B767" s="372">
        <v>770</v>
      </c>
      <c r="C767" s="338" t="s">
        <v>130</v>
      </c>
      <c r="D767" s="338" t="s">
        <v>318</v>
      </c>
      <c r="E767" s="338" t="s">
        <v>194</v>
      </c>
      <c r="F767" s="338" t="s">
        <v>121</v>
      </c>
      <c r="G767" s="369" t="s">
        <v>169</v>
      </c>
      <c r="H767" s="338" t="s">
        <v>254</v>
      </c>
      <c r="I767" s="473">
        <v>45761</v>
      </c>
      <c r="J767" s="473">
        <v>45761</v>
      </c>
      <c r="K767" s="338" t="s">
        <v>124</v>
      </c>
      <c r="L767" s="473">
        <v>45758</v>
      </c>
      <c r="M767" s="338">
        <v>4954400</v>
      </c>
      <c r="N767" s="338" t="s">
        <v>1086</v>
      </c>
      <c r="O767" s="473">
        <v>45786</v>
      </c>
      <c r="P767" s="342">
        <v>2025</v>
      </c>
      <c r="Q767" s="15">
        <v>2424</v>
      </c>
      <c r="R767" s="338">
        <v>4486078</v>
      </c>
      <c r="S767" s="338">
        <v>4954401</v>
      </c>
      <c r="T767" s="369" t="s">
        <v>1116</v>
      </c>
      <c r="U767" s="338"/>
    </row>
    <row r="768" spans="1:21" x14ac:dyDescent="0.35">
      <c r="A7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2025.00771.02.01.03.05</v>
      </c>
      <c r="B768" s="372">
        <v>771</v>
      </c>
      <c r="C768" s="338" t="s">
        <v>130</v>
      </c>
      <c r="D768" s="338" t="s">
        <v>318</v>
      </c>
      <c r="E768" s="338" t="s">
        <v>194</v>
      </c>
      <c r="F768" s="338" t="s">
        <v>121</v>
      </c>
      <c r="G768" s="369" t="s">
        <v>162</v>
      </c>
      <c r="H768" s="338" t="s">
        <v>254</v>
      </c>
      <c r="I768" s="473">
        <v>45761</v>
      </c>
      <c r="J768" s="473">
        <v>45761</v>
      </c>
      <c r="K768" s="338" t="s">
        <v>124</v>
      </c>
      <c r="L768" s="473">
        <v>45758</v>
      </c>
      <c r="M768" s="338">
        <v>4954402</v>
      </c>
      <c r="N768" s="338" t="s">
        <v>1086</v>
      </c>
      <c r="O768" s="473">
        <v>45786</v>
      </c>
      <c r="P768" s="342">
        <v>2025</v>
      </c>
      <c r="Q768" s="15">
        <v>2425</v>
      </c>
      <c r="R768" s="338">
        <v>4486078</v>
      </c>
      <c r="S768" s="338">
        <v>4954403</v>
      </c>
      <c r="T768" s="369" t="s">
        <v>1117</v>
      </c>
      <c r="U768" s="338"/>
    </row>
    <row r="769" spans="1:21" x14ac:dyDescent="0.35">
      <c r="A7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2025.00772.02.01.03.05</v>
      </c>
      <c r="B769" s="372">
        <v>772</v>
      </c>
      <c r="C769" s="338" t="s">
        <v>130</v>
      </c>
      <c r="D769" s="338" t="s">
        <v>318</v>
      </c>
      <c r="E769" s="338" t="s">
        <v>194</v>
      </c>
      <c r="F769" s="338" t="s">
        <v>121</v>
      </c>
      <c r="G769" s="369" t="s">
        <v>162</v>
      </c>
      <c r="H769" s="338" t="s">
        <v>254</v>
      </c>
      <c r="I769" s="473">
        <v>45761</v>
      </c>
      <c r="J769" s="473">
        <v>45761</v>
      </c>
      <c r="K769" s="338" t="s">
        <v>124</v>
      </c>
      <c r="L769" s="473">
        <v>45758</v>
      </c>
      <c r="M769" s="338">
        <v>4954405</v>
      </c>
      <c r="N769" s="338" t="s">
        <v>1086</v>
      </c>
      <c r="O769" s="473">
        <v>45786</v>
      </c>
      <c r="P769" s="342">
        <v>2025</v>
      </c>
      <c r="Q769" s="15">
        <v>2426</v>
      </c>
      <c r="R769" s="338">
        <v>4486078</v>
      </c>
      <c r="S769" s="338">
        <v>4954406</v>
      </c>
      <c r="T769" s="369" t="s">
        <v>1118</v>
      </c>
      <c r="U769" s="338"/>
    </row>
    <row r="770" spans="1:21" x14ac:dyDescent="0.35">
      <c r="A7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2025.00773.02.01.02.05</v>
      </c>
      <c r="B770" s="372">
        <v>773</v>
      </c>
      <c r="C770" s="338" t="s">
        <v>130</v>
      </c>
      <c r="D770" s="338" t="s">
        <v>318</v>
      </c>
      <c r="E770" s="338" t="s">
        <v>194</v>
      </c>
      <c r="F770" s="338" t="s">
        <v>121</v>
      </c>
      <c r="G770" s="369" t="s">
        <v>169</v>
      </c>
      <c r="H770" s="338" t="s">
        <v>254</v>
      </c>
      <c r="I770" s="473">
        <v>45762</v>
      </c>
      <c r="J770" s="473">
        <v>45762</v>
      </c>
      <c r="K770" s="338" t="s">
        <v>124</v>
      </c>
      <c r="L770" s="473">
        <v>45761</v>
      </c>
      <c r="M770" s="338">
        <v>4954407</v>
      </c>
      <c r="N770" s="338" t="s">
        <v>1086</v>
      </c>
      <c r="O770" s="473">
        <v>45786</v>
      </c>
      <c r="P770" s="342">
        <v>2025</v>
      </c>
      <c r="Q770" s="15">
        <v>2427</v>
      </c>
      <c r="R770" s="338">
        <v>4486078</v>
      </c>
      <c r="S770" s="338">
        <v>4954408</v>
      </c>
      <c r="T770" s="369" t="s">
        <v>1119</v>
      </c>
      <c r="U770" s="338"/>
    </row>
    <row r="771" spans="1:21" x14ac:dyDescent="0.35">
      <c r="A7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2025.00774.02.01.03.05</v>
      </c>
      <c r="B771" s="372">
        <v>774</v>
      </c>
      <c r="C771" s="338" t="s">
        <v>130</v>
      </c>
      <c r="D771" s="338" t="s">
        <v>318</v>
      </c>
      <c r="E771" s="338" t="s">
        <v>194</v>
      </c>
      <c r="F771" s="338" t="s">
        <v>121</v>
      </c>
      <c r="G771" s="369" t="s">
        <v>162</v>
      </c>
      <c r="H771" s="338" t="s">
        <v>254</v>
      </c>
      <c r="I771" s="473">
        <v>45762</v>
      </c>
      <c r="J771" s="473">
        <v>45762</v>
      </c>
      <c r="K771" s="338" t="s">
        <v>124</v>
      </c>
      <c r="L771" s="473">
        <v>45761</v>
      </c>
      <c r="M771" s="338">
        <v>4954409</v>
      </c>
      <c r="N771" s="338" t="s">
        <v>1086</v>
      </c>
      <c r="O771" s="473">
        <v>45786</v>
      </c>
      <c r="P771" s="342">
        <v>2025</v>
      </c>
      <c r="Q771" s="15">
        <v>2428</v>
      </c>
      <c r="R771" s="338">
        <v>4486078</v>
      </c>
      <c r="S771" s="338">
        <v>4954410</v>
      </c>
      <c r="T771" s="369" t="s">
        <v>1120</v>
      </c>
      <c r="U771" s="338"/>
    </row>
    <row r="772" spans="1:21" x14ac:dyDescent="0.35">
      <c r="A7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2025.00775.02.01.03.05</v>
      </c>
      <c r="B772" s="372">
        <v>775</v>
      </c>
      <c r="C772" s="338" t="s">
        <v>130</v>
      </c>
      <c r="D772" s="338" t="s">
        <v>318</v>
      </c>
      <c r="E772" s="338" t="s">
        <v>194</v>
      </c>
      <c r="F772" s="338" t="s">
        <v>121</v>
      </c>
      <c r="G772" s="369" t="s">
        <v>162</v>
      </c>
      <c r="H772" s="338" t="s">
        <v>254</v>
      </c>
      <c r="I772" s="473">
        <v>45762</v>
      </c>
      <c r="J772" s="473">
        <v>45762</v>
      </c>
      <c r="K772" s="338" t="s">
        <v>124</v>
      </c>
      <c r="L772" s="473">
        <v>45761</v>
      </c>
      <c r="M772" s="338">
        <v>4954390</v>
      </c>
      <c r="N772" s="338" t="s">
        <v>1086</v>
      </c>
      <c r="O772" s="473">
        <v>45786</v>
      </c>
      <c r="P772" s="342">
        <v>2025</v>
      </c>
      <c r="Q772" s="15">
        <v>2429</v>
      </c>
      <c r="R772" s="338">
        <v>4486078</v>
      </c>
      <c r="S772" s="338">
        <v>4954391</v>
      </c>
      <c r="T772" s="369" t="s">
        <v>1121</v>
      </c>
      <c r="U772" s="338"/>
    </row>
    <row r="773" spans="1:21" x14ac:dyDescent="0.35">
      <c r="A7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2025.00776.02.01.03.05</v>
      </c>
      <c r="B773" s="372">
        <v>776</v>
      </c>
      <c r="C773" s="338" t="s">
        <v>130</v>
      </c>
      <c r="D773" s="338" t="s">
        <v>236</v>
      </c>
      <c r="E773" s="345" t="s">
        <v>237</v>
      </c>
      <c r="F773" s="338" t="s">
        <v>121</v>
      </c>
      <c r="G773" s="369" t="s">
        <v>162</v>
      </c>
      <c r="H773" s="338" t="s">
        <v>254</v>
      </c>
      <c r="I773" s="477">
        <v>45763</v>
      </c>
      <c r="J773" s="477">
        <v>45763</v>
      </c>
      <c r="K773" s="338" t="s">
        <v>124</v>
      </c>
      <c r="L773" s="473">
        <v>45763</v>
      </c>
      <c r="M773" s="338">
        <v>4960459</v>
      </c>
      <c r="N773" s="338" t="s">
        <v>320</v>
      </c>
      <c r="O773" s="473">
        <v>45789</v>
      </c>
      <c r="P773" s="342">
        <v>2025</v>
      </c>
      <c r="Q773" s="15">
        <v>2430</v>
      </c>
      <c r="R773" s="338">
        <v>4486078</v>
      </c>
      <c r="S773" s="338">
        <v>4960460</v>
      </c>
      <c r="T773" s="369" t="s">
        <v>1122</v>
      </c>
      <c r="U773" s="338"/>
    </row>
    <row r="774" spans="1:21" x14ac:dyDescent="0.35">
      <c r="A7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2025.00777.02.01.03.05</v>
      </c>
      <c r="B774" s="372">
        <v>777</v>
      </c>
      <c r="C774" s="338" t="s">
        <v>130</v>
      </c>
      <c r="D774" s="338" t="s">
        <v>236</v>
      </c>
      <c r="E774" s="345" t="s">
        <v>237</v>
      </c>
      <c r="F774" s="338" t="s">
        <v>121</v>
      </c>
      <c r="G774" s="369" t="s">
        <v>162</v>
      </c>
      <c r="H774" s="338" t="s">
        <v>254</v>
      </c>
      <c r="I774" s="477">
        <v>45763</v>
      </c>
      <c r="J774" s="477">
        <v>45763</v>
      </c>
      <c r="K774" s="338" t="s">
        <v>124</v>
      </c>
      <c r="L774" s="473">
        <v>45763</v>
      </c>
      <c r="M774" s="338">
        <v>4960461</v>
      </c>
      <c r="N774" s="338" t="s">
        <v>320</v>
      </c>
      <c r="O774" s="473">
        <v>45789</v>
      </c>
      <c r="P774" s="342">
        <v>2025</v>
      </c>
      <c r="Q774" s="15">
        <v>2431</v>
      </c>
      <c r="R774" s="338">
        <v>4486078</v>
      </c>
      <c r="S774" s="338">
        <v>4960462</v>
      </c>
      <c r="T774" s="369" t="s">
        <v>1123</v>
      </c>
      <c r="U774" s="338"/>
    </row>
    <row r="775" spans="1:21" x14ac:dyDescent="0.35">
      <c r="A7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2025.00778.02.01.03.05</v>
      </c>
      <c r="B775" s="372">
        <v>778</v>
      </c>
      <c r="C775" s="338" t="s">
        <v>130</v>
      </c>
      <c r="D775" s="338" t="s">
        <v>236</v>
      </c>
      <c r="E775" s="345" t="s">
        <v>237</v>
      </c>
      <c r="F775" s="338" t="s">
        <v>121</v>
      </c>
      <c r="G775" s="369" t="s">
        <v>162</v>
      </c>
      <c r="H775" s="338" t="s">
        <v>254</v>
      </c>
      <c r="I775" s="477">
        <v>45764</v>
      </c>
      <c r="J775" s="477">
        <v>45764</v>
      </c>
      <c r="K775" s="338" t="s">
        <v>124</v>
      </c>
      <c r="L775" s="473">
        <v>45763</v>
      </c>
      <c r="M775" s="338">
        <v>4960463</v>
      </c>
      <c r="N775" s="338" t="s">
        <v>320</v>
      </c>
      <c r="O775" s="473">
        <v>45789</v>
      </c>
      <c r="P775" s="342">
        <v>2025</v>
      </c>
      <c r="Q775" s="15">
        <v>2432</v>
      </c>
      <c r="R775" s="338">
        <v>4486078</v>
      </c>
      <c r="S775" s="338">
        <v>4960464</v>
      </c>
      <c r="T775" s="369" t="s">
        <v>1124</v>
      </c>
      <c r="U775" s="338"/>
    </row>
    <row r="776" spans="1:21" x14ac:dyDescent="0.35">
      <c r="A7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2025.00779.02.01.03.05</v>
      </c>
      <c r="B776" s="372">
        <v>779</v>
      </c>
      <c r="C776" s="338" t="s">
        <v>130</v>
      </c>
      <c r="D776" s="338" t="s">
        <v>236</v>
      </c>
      <c r="E776" s="338" t="s">
        <v>237</v>
      </c>
      <c r="F776" s="338" t="s">
        <v>121</v>
      </c>
      <c r="G776" s="369" t="s">
        <v>162</v>
      </c>
      <c r="H776" s="338" t="s">
        <v>254</v>
      </c>
      <c r="I776" s="477">
        <v>45764</v>
      </c>
      <c r="J776" s="477">
        <v>45764</v>
      </c>
      <c r="K776" s="338" t="s">
        <v>124</v>
      </c>
      <c r="L776" s="473">
        <v>45763</v>
      </c>
      <c r="M776" s="338">
        <v>4960465</v>
      </c>
      <c r="N776" s="338" t="s">
        <v>320</v>
      </c>
      <c r="O776" s="473">
        <v>45789</v>
      </c>
      <c r="P776" s="342">
        <v>2025</v>
      </c>
      <c r="Q776" s="15">
        <v>2433</v>
      </c>
      <c r="R776" s="338">
        <v>4486078</v>
      </c>
      <c r="S776" s="338">
        <v>4960466</v>
      </c>
      <c r="T776" s="369" t="s">
        <v>1125</v>
      </c>
      <c r="U776" s="338"/>
    </row>
    <row r="777" spans="1:21" x14ac:dyDescent="0.35">
      <c r="A7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2025.00780.02.01.03.05</v>
      </c>
      <c r="B777" s="372">
        <v>780</v>
      </c>
      <c r="C777" s="338" t="s">
        <v>130</v>
      </c>
      <c r="D777" s="338" t="s">
        <v>236</v>
      </c>
      <c r="E777" s="338" t="s">
        <v>237</v>
      </c>
      <c r="F777" s="338" t="s">
        <v>121</v>
      </c>
      <c r="G777" s="369" t="s">
        <v>162</v>
      </c>
      <c r="H777" s="338" t="s">
        <v>254</v>
      </c>
      <c r="I777" s="477">
        <v>45765</v>
      </c>
      <c r="J777" s="477">
        <v>45765</v>
      </c>
      <c r="K777" s="338" t="s">
        <v>124</v>
      </c>
      <c r="L777" s="473">
        <v>45764</v>
      </c>
      <c r="M777" s="338">
        <v>4960467</v>
      </c>
      <c r="N777" s="338" t="s">
        <v>320</v>
      </c>
      <c r="O777" s="473">
        <v>45789</v>
      </c>
      <c r="P777" s="342">
        <v>2025</v>
      </c>
      <c r="Q777" s="15">
        <v>2434</v>
      </c>
      <c r="R777" s="338">
        <v>4486078</v>
      </c>
      <c r="S777" s="338">
        <v>4960468</v>
      </c>
      <c r="T777" s="369" t="s">
        <v>1126</v>
      </c>
      <c r="U777" s="338"/>
    </row>
    <row r="778" spans="1:21" x14ac:dyDescent="0.35">
      <c r="A7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2025.00781.02.01.03.05</v>
      </c>
      <c r="B778" s="372">
        <v>781</v>
      </c>
      <c r="C778" s="338" t="s">
        <v>130</v>
      </c>
      <c r="D778" s="338" t="s">
        <v>236</v>
      </c>
      <c r="E778" s="338" t="s">
        <v>237</v>
      </c>
      <c r="F778" s="338" t="s">
        <v>121</v>
      </c>
      <c r="G778" s="369" t="s">
        <v>162</v>
      </c>
      <c r="H778" s="338" t="s">
        <v>254</v>
      </c>
      <c r="I778" s="473">
        <v>45766</v>
      </c>
      <c r="J778" s="473">
        <v>45766</v>
      </c>
      <c r="K778" s="338" t="s">
        <v>124</v>
      </c>
      <c r="L778" s="473">
        <v>45766</v>
      </c>
      <c r="M778" s="338">
        <v>4960469</v>
      </c>
      <c r="N778" s="338" t="s">
        <v>320</v>
      </c>
      <c r="O778" s="473">
        <v>45789</v>
      </c>
      <c r="P778" s="342">
        <v>2025</v>
      </c>
      <c r="Q778" s="15">
        <v>2435</v>
      </c>
      <c r="R778" s="338">
        <v>4486078</v>
      </c>
      <c r="S778" s="338">
        <v>4960470</v>
      </c>
      <c r="T778" s="369" t="s">
        <v>1127</v>
      </c>
      <c r="U778" s="338"/>
    </row>
    <row r="779" spans="1:21" x14ac:dyDescent="0.35">
      <c r="A7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2025.00782.02.01.03.05</v>
      </c>
      <c r="B779" s="372">
        <v>782</v>
      </c>
      <c r="C779" s="338" t="s">
        <v>130</v>
      </c>
      <c r="D779" s="338" t="s">
        <v>236</v>
      </c>
      <c r="E779" s="338" t="s">
        <v>237</v>
      </c>
      <c r="F779" s="338" t="s">
        <v>121</v>
      </c>
      <c r="G779" s="369" t="s">
        <v>162</v>
      </c>
      <c r="H779" s="338" t="s">
        <v>254</v>
      </c>
      <c r="I779" s="473">
        <v>45767</v>
      </c>
      <c r="J779" s="473">
        <v>45767</v>
      </c>
      <c r="K779" s="338" t="s">
        <v>124</v>
      </c>
      <c r="L779" s="473">
        <v>45764</v>
      </c>
      <c r="M779" s="338">
        <v>4960471</v>
      </c>
      <c r="N779" s="338" t="s">
        <v>320</v>
      </c>
      <c r="O779" s="473">
        <v>45789</v>
      </c>
      <c r="P779" s="342">
        <v>2025</v>
      </c>
      <c r="Q779" s="15">
        <v>2436</v>
      </c>
      <c r="R779" s="338">
        <v>4486078</v>
      </c>
      <c r="S779" s="338">
        <v>4960472</v>
      </c>
      <c r="T779" s="369" t="s">
        <v>1128</v>
      </c>
      <c r="U779" s="338"/>
    </row>
    <row r="780" spans="1:21" x14ac:dyDescent="0.35">
      <c r="A7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2025.00783.02.01.03.05</v>
      </c>
      <c r="B780" s="372">
        <v>783</v>
      </c>
      <c r="C780" s="338" t="s">
        <v>130</v>
      </c>
      <c r="D780" s="338" t="s">
        <v>236</v>
      </c>
      <c r="E780" s="338" t="s">
        <v>237</v>
      </c>
      <c r="F780" s="338" t="s">
        <v>121</v>
      </c>
      <c r="G780" s="369" t="s">
        <v>162</v>
      </c>
      <c r="H780" s="338" t="s">
        <v>254</v>
      </c>
      <c r="I780" s="473">
        <v>45768</v>
      </c>
      <c r="J780" s="473">
        <v>45768</v>
      </c>
      <c r="K780" s="338" t="s">
        <v>124</v>
      </c>
      <c r="L780" s="473">
        <v>45764</v>
      </c>
      <c r="M780" s="338">
        <v>4960473</v>
      </c>
      <c r="N780" s="338" t="s">
        <v>320</v>
      </c>
      <c r="O780" s="473">
        <v>45789</v>
      </c>
      <c r="P780" s="342">
        <v>2025</v>
      </c>
      <c r="Q780" s="15">
        <v>2437</v>
      </c>
      <c r="R780" s="338">
        <v>4486078</v>
      </c>
      <c r="S780" s="338">
        <v>4960474</v>
      </c>
      <c r="T780" s="369" t="s">
        <v>1129</v>
      </c>
      <c r="U780" s="338"/>
    </row>
    <row r="781" spans="1:21" x14ac:dyDescent="0.35">
      <c r="A7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2025.00784.02.01.03.05</v>
      </c>
      <c r="B781" s="372">
        <v>784</v>
      </c>
      <c r="C781" s="338" t="s">
        <v>130</v>
      </c>
      <c r="D781" s="338" t="s">
        <v>236</v>
      </c>
      <c r="E781" s="338" t="s">
        <v>237</v>
      </c>
      <c r="F781" s="338" t="s">
        <v>121</v>
      </c>
      <c r="G781" s="369" t="s">
        <v>162</v>
      </c>
      <c r="H781" s="338" t="s">
        <v>254</v>
      </c>
      <c r="I781" s="473">
        <v>45769</v>
      </c>
      <c r="J781" s="473">
        <v>45769</v>
      </c>
      <c r="K781" s="338" t="s">
        <v>124</v>
      </c>
      <c r="L781" s="473">
        <v>45764</v>
      </c>
      <c r="M781" s="338">
        <v>4960475</v>
      </c>
      <c r="N781" s="338" t="s">
        <v>320</v>
      </c>
      <c r="O781" s="473">
        <v>45789</v>
      </c>
      <c r="P781" s="342">
        <v>2025</v>
      </c>
      <c r="Q781" s="15">
        <v>2438</v>
      </c>
      <c r="R781" s="338">
        <v>4486078</v>
      </c>
      <c r="S781" s="338">
        <v>4960476</v>
      </c>
      <c r="T781" s="369" t="s">
        <v>1130</v>
      </c>
      <c r="U781" s="338"/>
    </row>
    <row r="782" spans="1:21" x14ac:dyDescent="0.35">
      <c r="A7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2025.00785.02.01.03.05</v>
      </c>
      <c r="B782" s="372">
        <v>785</v>
      </c>
      <c r="C782" s="338" t="s">
        <v>130</v>
      </c>
      <c r="D782" s="338" t="s">
        <v>236</v>
      </c>
      <c r="E782" s="338" t="s">
        <v>237</v>
      </c>
      <c r="F782" s="338" t="s">
        <v>121</v>
      </c>
      <c r="G782" s="369" t="s">
        <v>162</v>
      </c>
      <c r="H782" s="338" t="s">
        <v>254</v>
      </c>
      <c r="I782" s="473">
        <v>45769</v>
      </c>
      <c r="J782" s="473">
        <v>45769</v>
      </c>
      <c r="K782" s="338" t="s">
        <v>124</v>
      </c>
      <c r="L782" s="473">
        <v>45764</v>
      </c>
      <c r="M782" s="338">
        <v>4960477</v>
      </c>
      <c r="N782" s="338" t="s">
        <v>320</v>
      </c>
      <c r="O782" s="473">
        <v>45789</v>
      </c>
      <c r="P782" s="342">
        <v>2025</v>
      </c>
      <c r="Q782" s="15">
        <v>2439</v>
      </c>
      <c r="R782" s="338">
        <v>4486078</v>
      </c>
      <c r="S782" s="338">
        <v>4960478</v>
      </c>
      <c r="T782" s="369" t="s">
        <v>1131</v>
      </c>
      <c r="U782" s="338"/>
    </row>
    <row r="783" spans="1:21" x14ac:dyDescent="0.35">
      <c r="A7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2025.00786.02.01.03.05</v>
      </c>
      <c r="B783" s="372">
        <v>786</v>
      </c>
      <c r="C783" s="338" t="s">
        <v>130</v>
      </c>
      <c r="D783" s="338" t="s">
        <v>236</v>
      </c>
      <c r="E783" s="338" t="s">
        <v>237</v>
      </c>
      <c r="F783" s="338" t="s">
        <v>121</v>
      </c>
      <c r="G783" s="369" t="s">
        <v>162</v>
      </c>
      <c r="H783" s="338" t="s">
        <v>254</v>
      </c>
      <c r="I783" s="473">
        <v>45770</v>
      </c>
      <c r="J783" s="473">
        <v>45770</v>
      </c>
      <c r="K783" s="338" t="s">
        <v>124</v>
      </c>
      <c r="L783" s="473">
        <v>45769</v>
      </c>
      <c r="M783" s="338">
        <v>4960479</v>
      </c>
      <c r="N783" s="338" t="s">
        <v>320</v>
      </c>
      <c r="O783" s="473">
        <v>45789</v>
      </c>
      <c r="P783" s="342">
        <v>2025</v>
      </c>
      <c r="Q783" s="15">
        <v>2440</v>
      </c>
      <c r="R783" s="338">
        <v>4486078</v>
      </c>
      <c r="S783" s="338">
        <v>4960480</v>
      </c>
      <c r="T783" s="369" t="s">
        <v>1132</v>
      </c>
      <c r="U783" s="338"/>
    </row>
    <row r="784" spans="1:21" x14ac:dyDescent="0.35">
      <c r="A7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2025.00787.02.01.03.05</v>
      </c>
      <c r="B784" s="372">
        <v>787</v>
      </c>
      <c r="C784" s="338" t="s">
        <v>130</v>
      </c>
      <c r="D784" s="338" t="s">
        <v>236</v>
      </c>
      <c r="E784" s="338" t="s">
        <v>237</v>
      </c>
      <c r="F784" s="338" t="s">
        <v>121</v>
      </c>
      <c r="G784" s="369" t="s">
        <v>162</v>
      </c>
      <c r="H784" s="338" t="s">
        <v>254</v>
      </c>
      <c r="I784" s="473">
        <v>45770</v>
      </c>
      <c r="J784" s="473">
        <v>45770</v>
      </c>
      <c r="K784" s="338" t="s">
        <v>124</v>
      </c>
      <c r="L784" s="473">
        <v>45769</v>
      </c>
      <c r="M784" s="338">
        <v>4960481</v>
      </c>
      <c r="N784" s="338" t="s">
        <v>320</v>
      </c>
      <c r="O784" s="473">
        <v>45789</v>
      </c>
      <c r="P784" s="342">
        <v>2025</v>
      </c>
      <c r="Q784" s="15">
        <v>2441</v>
      </c>
      <c r="R784" s="338">
        <v>4486078</v>
      </c>
      <c r="S784" s="338">
        <v>4960482</v>
      </c>
      <c r="T784" s="369" t="s">
        <v>1133</v>
      </c>
      <c r="U784" s="338"/>
    </row>
    <row r="785" spans="1:21" x14ac:dyDescent="0.35">
      <c r="A7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2025.00788.02.01.03.05</v>
      </c>
      <c r="B785" s="372">
        <v>788</v>
      </c>
      <c r="C785" s="338" t="s">
        <v>130</v>
      </c>
      <c r="D785" s="338" t="s">
        <v>236</v>
      </c>
      <c r="E785" s="338" t="s">
        <v>237</v>
      </c>
      <c r="F785" s="338" t="s">
        <v>121</v>
      </c>
      <c r="G785" s="369" t="s">
        <v>162</v>
      </c>
      <c r="H785" s="338" t="s">
        <v>254</v>
      </c>
      <c r="I785" s="473">
        <v>45771</v>
      </c>
      <c r="J785" s="473">
        <v>45771</v>
      </c>
      <c r="K785" s="338" t="s">
        <v>124</v>
      </c>
      <c r="L785" s="473">
        <v>45769</v>
      </c>
      <c r="M785" s="338">
        <v>4960483</v>
      </c>
      <c r="N785" s="338" t="s">
        <v>320</v>
      </c>
      <c r="O785" s="473">
        <v>45789</v>
      </c>
      <c r="P785" s="342">
        <v>2025</v>
      </c>
      <c r="Q785" s="15">
        <v>2442</v>
      </c>
      <c r="R785" s="338">
        <v>4486078</v>
      </c>
      <c r="S785" s="338">
        <v>4960484</v>
      </c>
      <c r="T785" s="369" t="s">
        <v>1134</v>
      </c>
      <c r="U785" s="338"/>
    </row>
    <row r="786" spans="1:21" x14ac:dyDescent="0.35">
      <c r="A7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2025.00789.02.01.03.05</v>
      </c>
      <c r="B786" s="372">
        <v>789</v>
      </c>
      <c r="C786" s="338" t="s">
        <v>130</v>
      </c>
      <c r="D786" s="338" t="s">
        <v>236</v>
      </c>
      <c r="E786" s="338" t="s">
        <v>237</v>
      </c>
      <c r="F786" s="338" t="s">
        <v>121</v>
      </c>
      <c r="G786" s="369" t="s">
        <v>162</v>
      </c>
      <c r="H786" s="338" t="s">
        <v>254</v>
      </c>
      <c r="I786" s="473">
        <v>45771</v>
      </c>
      <c r="J786" s="473">
        <v>45771</v>
      </c>
      <c r="K786" s="338" t="s">
        <v>124</v>
      </c>
      <c r="L786" s="473">
        <v>45769</v>
      </c>
      <c r="M786" s="338">
        <v>4960485</v>
      </c>
      <c r="N786" s="338" t="s">
        <v>320</v>
      </c>
      <c r="O786" s="473">
        <v>45789</v>
      </c>
      <c r="P786" s="342">
        <v>2025</v>
      </c>
      <c r="Q786" s="15">
        <v>2443</v>
      </c>
      <c r="R786" s="338">
        <v>4486078</v>
      </c>
      <c r="S786" s="338">
        <v>4960486</v>
      </c>
      <c r="T786" s="369" t="s">
        <v>1135</v>
      </c>
      <c r="U786" s="338"/>
    </row>
    <row r="787" spans="1:21" x14ac:dyDescent="0.35">
      <c r="A7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2025.00790.02.01.03.05</v>
      </c>
      <c r="B787" s="372">
        <v>790</v>
      </c>
      <c r="C787" s="338" t="s">
        <v>130</v>
      </c>
      <c r="D787" s="338" t="s">
        <v>236</v>
      </c>
      <c r="E787" s="338" t="s">
        <v>237</v>
      </c>
      <c r="F787" s="338" t="s">
        <v>121</v>
      </c>
      <c r="G787" s="369" t="s">
        <v>162</v>
      </c>
      <c r="H787" s="338" t="s">
        <v>254</v>
      </c>
      <c r="I787" s="473">
        <v>45772</v>
      </c>
      <c r="J787" s="473">
        <v>45772</v>
      </c>
      <c r="K787" s="338" t="s">
        <v>124</v>
      </c>
      <c r="L787" s="473">
        <v>45771</v>
      </c>
      <c r="M787" s="338">
        <v>4960487</v>
      </c>
      <c r="N787" s="338" t="s">
        <v>320</v>
      </c>
      <c r="O787" s="473">
        <v>45789</v>
      </c>
      <c r="P787" s="342">
        <v>2025</v>
      </c>
      <c r="Q787" s="15">
        <v>2444</v>
      </c>
      <c r="R787" s="338">
        <v>4486078</v>
      </c>
      <c r="S787" s="338">
        <v>4960488</v>
      </c>
      <c r="T787" s="369" t="s">
        <v>1136</v>
      </c>
      <c r="U787" s="338"/>
    </row>
    <row r="788" spans="1:21" x14ac:dyDescent="0.35">
      <c r="A7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2025.00791.02.01.03.05</v>
      </c>
      <c r="B788" s="372">
        <v>791</v>
      </c>
      <c r="C788" s="338" t="s">
        <v>130</v>
      </c>
      <c r="D788" s="338" t="s">
        <v>236</v>
      </c>
      <c r="E788" s="338" t="s">
        <v>237</v>
      </c>
      <c r="F788" s="338" t="s">
        <v>121</v>
      </c>
      <c r="G788" s="369" t="s">
        <v>162</v>
      </c>
      <c r="H788" s="338" t="s">
        <v>254</v>
      </c>
      <c r="I788" s="473">
        <v>45772</v>
      </c>
      <c r="J788" s="473">
        <v>45772</v>
      </c>
      <c r="K788" s="338" t="s">
        <v>124</v>
      </c>
      <c r="L788" s="473">
        <v>45771</v>
      </c>
      <c r="M788" s="338">
        <v>4960489</v>
      </c>
      <c r="N788" s="338" t="s">
        <v>320</v>
      </c>
      <c r="O788" s="473">
        <v>45789</v>
      </c>
      <c r="P788" s="342">
        <v>2025</v>
      </c>
      <c r="Q788" s="15">
        <v>2445</v>
      </c>
      <c r="R788" s="338">
        <v>4486078</v>
      </c>
      <c r="S788" s="338">
        <v>4960490</v>
      </c>
      <c r="T788" s="369" t="s">
        <v>1137</v>
      </c>
      <c r="U788" s="338"/>
    </row>
    <row r="789" spans="1:21" x14ac:dyDescent="0.35">
      <c r="A7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2025.00792.02.01.03.05</v>
      </c>
      <c r="B789" s="372">
        <v>792</v>
      </c>
      <c r="C789" s="338" t="s">
        <v>130</v>
      </c>
      <c r="D789" s="338" t="s">
        <v>236</v>
      </c>
      <c r="E789" s="338" t="s">
        <v>237</v>
      </c>
      <c r="F789" s="338" t="s">
        <v>121</v>
      </c>
      <c r="G789" s="338" t="s">
        <v>162</v>
      </c>
      <c r="H789" s="338" t="s">
        <v>254</v>
      </c>
      <c r="I789" s="473">
        <v>45773</v>
      </c>
      <c r="J789" s="473">
        <v>45773</v>
      </c>
      <c r="K789" s="338" t="s">
        <v>124</v>
      </c>
      <c r="L789" s="473">
        <v>45772</v>
      </c>
      <c r="M789" s="338">
        <v>4960491</v>
      </c>
      <c r="N789" s="338" t="s">
        <v>320</v>
      </c>
      <c r="O789" s="473">
        <v>45789</v>
      </c>
      <c r="P789" s="342">
        <v>2025</v>
      </c>
      <c r="Q789" s="15">
        <v>2446</v>
      </c>
      <c r="R789" s="338">
        <v>4486078</v>
      </c>
      <c r="S789" s="338">
        <v>4960492</v>
      </c>
      <c r="T789" s="369" t="s">
        <v>1138</v>
      </c>
      <c r="U789" s="338"/>
    </row>
    <row r="790" spans="1:21" x14ac:dyDescent="0.35">
      <c r="A7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2025.00793.02.01.03.05</v>
      </c>
      <c r="B790" s="372">
        <v>793</v>
      </c>
      <c r="C790" s="338" t="s">
        <v>130</v>
      </c>
      <c r="D790" s="338" t="s">
        <v>236</v>
      </c>
      <c r="E790" s="338" t="s">
        <v>237</v>
      </c>
      <c r="F790" s="338" t="s">
        <v>121</v>
      </c>
      <c r="G790" s="338" t="s">
        <v>162</v>
      </c>
      <c r="H790" s="338" t="s">
        <v>254</v>
      </c>
      <c r="I790" s="473">
        <v>45774</v>
      </c>
      <c r="J790" s="473">
        <v>45774</v>
      </c>
      <c r="K790" s="338" t="s">
        <v>124</v>
      </c>
      <c r="L790" s="473">
        <v>45772</v>
      </c>
      <c r="M790" s="338">
        <v>4960493</v>
      </c>
      <c r="N790" s="338" t="s">
        <v>320</v>
      </c>
      <c r="O790" s="473">
        <v>45789</v>
      </c>
      <c r="P790" s="342">
        <v>2025</v>
      </c>
      <c r="Q790" s="15">
        <v>2447</v>
      </c>
      <c r="R790" s="338">
        <v>4486078</v>
      </c>
      <c r="S790" s="338">
        <v>4960494</v>
      </c>
      <c r="T790" s="369" t="s">
        <v>1139</v>
      </c>
      <c r="U790" s="338"/>
    </row>
    <row r="791" spans="1:21" x14ac:dyDescent="0.35">
      <c r="A7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2025.00794.02.01.03.05</v>
      </c>
      <c r="B791" s="372">
        <v>794</v>
      </c>
      <c r="C791" s="338" t="s">
        <v>130</v>
      </c>
      <c r="D791" s="338" t="s">
        <v>236</v>
      </c>
      <c r="E791" s="338" t="s">
        <v>237</v>
      </c>
      <c r="F791" s="338" t="s">
        <v>121</v>
      </c>
      <c r="G791" s="338" t="s">
        <v>162</v>
      </c>
      <c r="H791" s="338" t="s">
        <v>254</v>
      </c>
      <c r="I791" s="473">
        <v>45775</v>
      </c>
      <c r="J791" s="473">
        <v>45775</v>
      </c>
      <c r="K791" s="338" t="s">
        <v>124</v>
      </c>
      <c r="L791" s="473">
        <v>45772</v>
      </c>
      <c r="M791" s="338">
        <v>4960496</v>
      </c>
      <c r="N791" s="338" t="s">
        <v>320</v>
      </c>
      <c r="O791" s="473">
        <v>45789</v>
      </c>
      <c r="P791" s="342">
        <v>2025</v>
      </c>
      <c r="Q791" s="15">
        <v>2448</v>
      </c>
      <c r="R791" s="338">
        <v>4486078</v>
      </c>
      <c r="S791" s="338">
        <v>4960497</v>
      </c>
      <c r="T791" s="369" t="s">
        <v>1140</v>
      </c>
      <c r="U791" s="338"/>
    </row>
    <row r="792" spans="1:21" x14ac:dyDescent="0.35">
      <c r="A7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2025.00795.02.01.03.05</v>
      </c>
      <c r="B792" s="372">
        <v>795</v>
      </c>
      <c r="C792" s="338" t="s">
        <v>130</v>
      </c>
      <c r="D792" s="338" t="s">
        <v>236</v>
      </c>
      <c r="E792" s="338" t="s">
        <v>237</v>
      </c>
      <c r="F792" s="338" t="s">
        <v>121</v>
      </c>
      <c r="G792" s="338" t="s">
        <v>162</v>
      </c>
      <c r="H792" s="338" t="s">
        <v>254</v>
      </c>
      <c r="I792" s="473">
        <v>45775</v>
      </c>
      <c r="J792" s="473">
        <v>45775</v>
      </c>
      <c r="K792" s="338" t="s">
        <v>124</v>
      </c>
      <c r="L792" s="473">
        <v>45772</v>
      </c>
      <c r="M792" s="338">
        <v>4960498</v>
      </c>
      <c r="N792" s="338" t="s">
        <v>320</v>
      </c>
      <c r="O792" s="473">
        <v>45789</v>
      </c>
      <c r="P792" s="342">
        <v>2025</v>
      </c>
      <c r="Q792" s="15">
        <v>2449</v>
      </c>
      <c r="R792" s="338">
        <v>4486078</v>
      </c>
      <c r="S792" s="338">
        <v>4960499</v>
      </c>
      <c r="T792" s="369" t="s">
        <v>1141</v>
      </c>
      <c r="U792" s="338"/>
    </row>
    <row r="793" spans="1:21" x14ac:dyDescent="0.35">
      <c r="A7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2025.00796.02.01.02.07</v>
      </c>
      <c r="B793" s="372">
        <v>796</v>
      </c>
      <c r="C793" s="338" t="s">
        <v>130</v>
      </c>
      <c r="D793" s="338" t="s">
        <v>236</v>
      </c>
      <c r="E793" s="338" t="s">
        <v>237</v>
      </c>
      <c r="F793" s="338" t="s">
        <v>121</v>
      </c>
      <c r="G793" s="338" t="s">
        <v>169</v>
      </c>
      <c r="H793" s="338" t="s">
        <v>266</v>
      </c>
      <c r="I793" s="473">
        <v>45778</v>
      </c>
      <c r="J793" s="473">
        <v>46022</v>
      </c>
      <c r="K793" s="338" t="s">
        <v>124</v>
      </c>
      <c r="L793" s="473">
        <v>45774</v>
      </c>
      <c r="M793" s="338">
        <v>4960500</v>
      </c>
      <c r="N793" s="338" t="s">
        <v>320</v>
      </c>
      <c r="O793" s="473">
        <v>45789</v>
      </c>
      <c r="P793" s="342">
        <v>2025</v>
      </c>
      <c r="Q793" s="15">
        <v>2450</v>
      </c>
      <c r="R793" s="338">
        <v>4486078</v>
      </c>
      <c r="S793" s="338">
        <v>4960501</v>
      </c>
      <c r="T793" s="369" t="s">
        <v>1142</v>
      </c>
      <c r="U793" s="338"/>
    </row>
    <row r="794" spans="1:21" x14ac:dyDescent="0.35">
      <c r="A7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2025.00797.02.01.02.05</v>
      </c>
      <c r="B794" s="372">
        <v>797</v>
      </c>
      <c r="C794" s="338" t="s">
        <v>130</v>
      </c>
      <c r="D794" s="338" t="s">
        <v>318</v>
      </c>
      <c r="E794" s="345" t="s">
        <v>194</v>
      </c>
      <c r="F794" s="338" t="s">
        <v>121</v>
      </c>
      <c r="G794" s="369" t="s">
        <v>169</v>
      </c>
      <c r="H794" s="338" t="s">
        <v>254</v>
      </c>
      <c r="I794" s="477">
        <v>45763</v>
      </c>
      <c r="J794" s="477">
        <v>45763</v>
      </c>
      <c r="K794" s="338" t="s">
        <v>124</v>
      </c>
      <c r="L794" s="473">
        <v>45762</v>
      </c>
      <c r="M794" s="338">
        <v>4973843</v>
      </c>
      <c r="N794" s="338" t="s">
        <v>319</v>
      </c>
      <c r="O794" s="473">
        <v>45792</v>
      </c>
      <c r="P794" s="342">
        <v>2025</v>
      </c>
      <c r="Q794" s="15">
        <v>2451</v>
      </c>
      <c r="R794" s="338">
        <v>4486078</v>
      </c>
      <c r="S794" s="338">
        <v>4973844</v>
      </c>
      <c r="T794" s="369" t="s">
        <v>1143</v>
      </c>
      <c r="U794" s="338"/>
    </row>
    <row r="795" spans="1:21" x14ac:dyDescent="0.35">
      <c r="A7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2025.00798.02.01.03.05</v>
      </c>
      <c r="B795" s="372">
        <v>798</v>
      </c>
      <c r="C795" s="338" t="s">
        <v>130</v>
      </c>
      <c r="D795" s="338" t="s">
        <v>318</v>
      </c>
      <c r="E795" s="345" t="s">
        <v>194</v>
      </c>
      <c r="F795" s="338" t="s">
        <v>121</v>
      </c>
      <c r="G795" s="369" t="s">
        <v>162</v>
      </c>
      <c r="H795" s="338" t="s">
        <v>254</v>
      </c>
      <c r="I795" s="477">
        <v>45763</v>
      </c>
      <c r="J795" s="477">
        <v>45763</v>
      </c>
      <c r="K795" s="338" t="s">
        <v>124</v>
      </c>
      <c r="L795" s="473">
        <v>45762</v>
      </c>
      <c r="M795" s="338">
        <v>4973845</v>
      </c>
      <c r="N795" s="338" t="s">
        <v>319</v>
      </c>
      <c r="O795" s="473">
        <v>45792</v>
      </c>
      <c r="P795" s="342">
        <v>2025</v>
      </c>
      <c r="Q795" s="15">
        <v>2452</v>
      </c>
      <c r="R795" s="338">
        <v>4486078</v>
      </c>
      <c r="S795" s="338">
        <v>4973846</v>
      </c>
      <c r="T795" s="369" t="s">
        <v>1144</v>
      </c>
      <c r="U795" s="338"/>
    </row>
    <row r="796" spans="1:21" x14ac:dyDescent="0.35">
      <c r="A7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2025.00799.02.01.03.05</v>
      </c>
      <c r="B796" s="372">
        <v>799</v>
      </c>
      <c r="C796" s="338" t="s">
        <v>130</v>
      </c>
      <c r="D796" s="338" t="s">
        <v>318</v>
      </c>
      <c r="E796" s="345" t="s">
        <v>194</v>
      </c>
      <c r="F796" s="338" t="s">
        <v>121</v>
      </c>
      <c r="G796" s="369" t="s">
        <v>162</v>
      </c>
      <c r="H796" s="338" t="s">
        <v>254</v>
      </c>
      <c r="I796" s="477">
        <v>45763</v>
      </c>
      <c r="J796" s="477">
        <v>45763</v>
      </c>
      <c r="K796" s="338" t="s">
        <v>124</v>
      </c>
      <c r="L796" s="473">
        <v>45762</v>
      </c>
      <c r="M796" s="338">
        <v>4973847</v>
      </c>
      <c r="N796" s="338" t="s">
        <v>319</v>
      </c>
      <c r="O796" s="473">
        <v>45792</v>
      </c>
      <c r="P796" s="342">
        <v>2025</v>
      </c>
      <c r="Q796" s="15">
        <v>2453</v>
      </c>
      <c r="R796" s="338">
        <v>4486078</v>
      </c>
      <c r="S796" s="338">
        <v>4973848</v>
      </c>
      <c r="T796" s="369" t="s">
        <v>1145</v>
      </c>
      <c r="U796" s="338"/>
    </row>
    <row r="797" spans="1:21" x14ac:dyDescent="0.35">
      <c r="A7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2025.00800.02.01.02.05</v>
      </c>
      <c r="B797" s="372">
        <v>800</v>
      </c>
      <c r="C797" s="338" t="s">
        <v>130</v>
      </c>
      <c r="D797" s="338" t="s">
        <v>318</v>
      </c>
      <c r="E797" s="345" t="s">
        <v>194</v>
      </c>
      <c r="F797" s="338" t="s">
        <v>121</v>
      </c>
      <c r="G797" s="369" t="s">
        <v>169</v>
      </c>
      <c r="H797" s="338" t="s">
        <v>254</v>
      </c>
      <c r="I797" s="477">
        <v>45764</v>
      </c>
      <c r="J797" s="477">
        <v>45764</v>
      </c>
      <c r="K797" s="338" t="s">
        <v>124</v>
      </c>
      <c r="L797" s="473">
        <v>45763</v>
      </c>
      <c r="M797" s="338">
        <v>4973849</v>
      </c>
      <c r="N797" s="338" t="s">
        <v>319</v>
      </c>
      <c r="O797" s="473">
        <v>45792</v>
      </c>
      <c r="P797" s="342">
        <v>2025</v>
      </c>
      <c r="Q797" s="15">
        <v>2454</v>
      </c>
      <c r="R797" s="338">
        <v>4486078</v>
      </c>
      <c r="S797" s="338">
        <v>4973850</v>
      </c>
      <c r="T797" s="369" t="s">
        <v>1146</v>
      </c>
      <c r="U797" s="338"/>
    </row>
    <row r="798" spans="1:21" x14ac:dyDescent="0.35">
      <c r="A7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2025.00801.02.01.03.05</v>
      </c>
      <c r="B798" s="372">
        <v>801</v>
      </c>
      <c r="C798" s="338" t="s">
        <v>130</v>
      </c>
      <c r="D798" s="338" t="s">
        <v>318</v>
      </c>
      <c r="E798" s="345" t="s">
        <v>194</v>
      </c>
      <c r="F798" s="338" t="s">
        <v>121</v>
      </c>
      <c r="G798" s="369" t="s">
        <v>162</v>
      </c>
      <c r="H798" s="338" t="s">
        <v>254</v>
      </c>
      <c r="I798" s="477">
        <v>45764</v>
      </c>
      <c r="J798" s="477">
        <v>45764</v>
      </c>
      <c r="K798" s="338" t="s">
        <v>124</v>
      </c>
      <c r="L798" s="473">
        <v>45763</v>
      </c>
      <c r="M798" s="338">
        <v>4973851</v>
      </c>
      <c r="N798" s="338" t="s">
        <v>319</v>
      </c>
      <c r="O798" s="473">
        <v>45792</v>
      </c>
      <c r="P798" s="342">
        <v>2025</v>
      </c>
      <c r="Q798" s="15">
        <v>2455</v>
      </c>
      <c r="R798" s="338">
        <v>4486078</v>
      </c>
      <c r="S798" s="338">
        <v>4973852</v>
      </c>
      <c r="T798" s="369" t="s">
        <v>1147</v>
      </c>
      <c r="U798" s="338"/>
    </row>
    <row r="799" spans="1:21" x14ac:dyDescent="0.35">
      <c r="A7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2025.00802.02.01.03.05</v>
      </c>
      <c r="B799" s="372">
        <v>802</v>
      </c>
      <c r="C799" s="338" t="s">
        <v>130</v>
      </c>
      <c r="D799" s="338" t="s">
        <v>318</v>
      </c>
      <c r="E799" s="345" t="s">
        <v>194</v>
      </c>
      <c r="F799" s="338" t="s">
        <v>121</v>
      </c>
      <c r="G799" s="369" t="s">
        <v>162</v>
      </c>
      <c r="H799" s="338" t="s">
        <v>254</v>
      </c>
      <c r="I799" s="477">
        <v>45764</v>
      </c>
      <c r="J799" s="477">
        <v>45764</v>
      </c>
      <c r="K799" s="338" t="s">
        <v>124</v>
      </c>
      <c r="L799" s="473">
        <v>45763</v>
      </c>
      <c r="M799" s="338">
        <v>4973853</v>
      </c>
      <c r="N799" s="338" t="s">
        <v>319</v>
      </c>
      <c r="O799" s="473">
        <v>45792</v>
      </c>
      <c r="P799" s="342">
        <v>2025</v>
      </c>
      <c r="Q799" s="15">
        <v>2456</v>
      </c>
      <c r="R799" s="338">
        <v>4486078</v>
      </c>
      <c r="S799" s="338">
        <v>4973854</v>
      </c>
      <c r="T799" s="369" t="s">
        <v>1148</v>
      </c>
      <c r="U799" s="338"/>
    </row>
    <row r="800" spans="1:21" x14ac:dyDescent="0.35">
      <c r="A8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2025.00803.02.01.02.05</v>
      </c>
      <c r="B800" s="372">
        <v>803</v>
      </c>
      <c r="C800" s="338" t="s">
        <v>130</v>
      </c>
      <c r="D800" s="338" t="s">
        <v>318</v>
      </c>
      <c r="E800" s="345" t="s">
        <v>194</v>
      </c>
      <c r="F800" s="338" t="s">
        <v>121</v>
      </c>
      <c r="G800" s="369" t="s">
        <v>169</v>
      </c>
      <c r="H800" s="338" t="s">
        <v>254</v>
      </c>
      <c r="I800" s="477">
        <v>45765</v>
      </c>
      <c r="J800" s="477">
        <v>45765</v>
      </c>
      <c r="K800" s="338" t="s">
        <v>124</v>
      </c>
      <c r="L800" s="473">
        <v>45764</v>
      </c>
      <c r="M800" s="338">
        <v>4973855</v>
      </c>
      <c r="N800" s="338" t="s">
        <v>319</v>
      </c>
      <c r="O800" s="473">
        <v>45792</v>
      </c>
      <c r="P800" s="342">
        <v>2025</v>
      </c>
      <c r="Q800" s="15">
        <v>2457</v>
      </c>
      <c r="R800" s="338">
        <v>4486078</v>
      </c>
      <c r="S800" s="338">
        <v>4973856</v>
      </c>
      <c r="T800" s="369" t="s">
        <v>1149</v>
      </c>
      <c r="U800" s="338"/>
    </row>
    <row r="801" spans="1:21" x14ac:dyDescent="0.35">
      <c r="A8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2025.00804.02.01.03.05</v>
      </c>
      <c r="B801" s="372">
        <v>804</v>
      </c>
      <c r="C801" s="338" t="s">
        <v>130</v>
      </c>
      <c r="D801" s="338" t="s">
        <v>318</v>
      </c>
      <c r="E801" s="345" t="s">
        <v>194</v>
      </c>
      <c r="F801" s="338" t="s">
        <v>121</v>
      </c>
      <c r="G801" s="369" t="s">
        <v>162</v>
      </c>
      <c r="H801" s="338" t="s">
        <v>254</v>
      </c>
      <c r="I801" s="477">
        <v>45765</v>
      </c>
      <c r="J801" s="477">
        <v>45765</v>
      </c>
      <c r="K801" s="338" t="s">
        <v>124</v>
      </c>
      <c r="L801" s="473">
        <v>45764</v>
      </c>
      <c r="M801" s="338">
        <v>4973857</v>
      </c>
      <c r="N801" s="338" t="s">
        <v>319</v>
      </c>
      <c r="O801" s="473">
        <v>45792</v>
      </c>
      <c r="P801" s="342">
        <v>2025</v>
      </c>
      <c r="Q801" s="15">
        <v>2458</v>
      </c>
      <c r="R801" s="338">
        <v>4486078</v>
      </c>
      <c r="S801" s="338">
        <v>4973858</v>
      </c>
      <c r="T801" s="369" t="s">
        <v>1150</v>
      </c>
      <c r="U801" s="338"/>
    </row>
    <row r="802" spans="1:21" x14ac:dyDescent="0.35">
      <c r="A8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2025.00805.02.01.03.05</v>
      </c>
      <c r="B802" s="372">
        <v>805</v>
      </c>
      <c r="C802" s="338" t="s">
        <v>130</v>
      </c>
      <c r="D802" s="338" t="s">
        <v>318</v>
      </c>
      <c r="E802" s="345" t="s">
        <v>194</v>
      </c>
      <c r="F802" s="338" t="s">
        <v>121</v>
      </c>
      <c r="G802" s="369" t="s">
        <v>162</v>
      </c>
      <c r="H802" s="338" t="s">
        <v>254</v>
      </c>
      <c r="I802" s="477">
        <v>45765</v>
      </c>
      <c r="J802" s="477">
        <v>45765</v>
      </c>
      <c r="K802" s="338" t="s">
        <v>124</v>
      </c>
      <c r="L802" s="473">
        <v>45764</v>
      </c>
      <c r="M802" s="338">
        <v>4973859</v>
      </c>
      <c r="N802" s="338" t="s">
        <v>319</v>
      </c>
      <c r="O802" s="473">
        <v>45792</v>
      </c>
      <c r="P802" s="342">
        <v>2025</v>
      </c>
      <c r="Q802" s="15">
        <v>2459</v>
      </c>
      <c r="R802" s="338">
        <v>4486078</v>
      </c>
      <c r="S802" s="338">
        <v>4973860</v>
      </c>
      <c r="T802" s="369" t="s">
        <v>1151</v>
      </c>
      <c r="U802" s="338"/>
    </row>
    <row r="803" spans="1:21" x14ac:dyDescent="0.35">
      <c r="A8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2025.00806.02.01.02.05</v>
      </c>
      <c r="B803" s="372">
        <v>806</v>
      </c>
      <c r="C803" s="338" t="s">
        <v>130</v>
      </c>
      <c r="D803" s="338" t="s">
        <v>318</v>
      </c>
      <c r="E803" s="345" t="s">
        <v>194</v>
      </c>
      <c r="F803" s="338" t="s">
        <v>121</v>
      </c>
      <c r="G803" s="369" t="s">
        <v>169</v>
      </c>
      <c r="H803" s="338" t="s">
        <v>254</v>
      </c>
      <c r="I803" s="477">
        <v>45766</v>
      </c>
      <c r="J803" s="477">
        <v>45766</v>
      </c>
      <c r="K803" s="338" t="s">
        <v>124</v>
      </c>
      <c r="L803" s="473">
        <v>45764</v>
      </c>
      <c r="M803" s="338">
        <v>4973862</v>
      </c>
      <c r="N803" s="338" t="s">
        <v>319</v>
      </c>
      <c r="O803" s="473">
        <v>45792</v>
      </c>
      <c r="P803" s="342">
        <v>2025</v>
      </c>
      <c r="Q803" s="15">
        <v>2460</v>
      </c>
      <c r="R803" s="338">
        <v>4486078</v>
      </c>
      <c r="S803" s="338">
        <v>4973863</v>
      </c>
      <c r="T803" s="369" t="s">
        <v>1152</v>
      </c>
      <c r="U803" s="338"/>
    </row>
    <row r="804" spans="1:21" x14ac:dyDescent="0.35">
      <c r="A8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2025.00807.02.01.03.05</v>
      </c>
      <c r="B804" s="372">
        <v>807</v>
      </c>
      <c r="C804" s="338" t="s">
        <v>130</v>
      </c>
      <c r="D804" s="338" t="s">
        <v>318</v>
      </c>
      <c r="E804" s="345" t="s">
        <v>194</v>
      </c>
      <c r="F804" s="338" t="s">
        <v>121</v>
      </c>
      <c r="G804" s="369" t="s">
        <v>162</v>
      </c>
      <c r="H804" s="338" t="s">
        <v>254</v>
      </c>
      <c r="I804" s="477">
        <v>45766</v>
      </c>
      <c r="J804" s="477">
        <v>45766</v>
      </c>
      <c r="K804" s="338" t="s">
        <v>124</v>
      </c>
      <c r="L804" s="473">
        <v>45764</v>
      </c>
      <c r="M804" s="338">
        <v>4973864</v>
      </c>
      <c r="N804" s="338" t="s">
        <v>319</v>
      </c>
      <c r="O804" s="473">
        <v>45792</v>
      </c>
      <c r="P804" s="342">
        <v>2025</v>
      </c>
      <c r="Q804" s="15">
        <v>2461</v>
      </c>
      <c r="R804" s="338">
        <v>4486078</v>
      </c>
      <c r="S804" s="338">
        <v>4973865</v>
      </c>
      <c r="T804" s="369" t="s">
        <v>1153</v>
      </c>
      <c r="U804" s="338"/>
    </row>
    <row r="805" spans="1:21" x14ac:dyDescent="0.35">
      <c r="A8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2025.00808.02.01.03.05</v>
      </c>
      <c r="B805" s="372">
        <v>808</v>
      </c>
      <c r="C805" s="338" t="s">
        <v>130</v>
      </c>
      <c r="D805" s="338" t="s">
        <v>318</v>
      </c>
      <c r="E805" s="345" t="s">
        <v>194</v>
      </c>
      <c r="F805" s="338" t="s">
        <v>121</v>
      </c>
      <c r="G805" s="369" t="s">
        <v>162</v>
      </c>
      <c r="H805" s="338" t="s">
        <v>254</v>
      </c>
      <c r="I805" s="477">
        <v>45766</v>
      </c>
      <c r="J805" s="477">
        <v>45766</v>
      </c>
      <c r="K805" s="338" t="s">
        <v>124</v>
      </c>
      <c r="L805" s="473">
        <v>45764</v>
      </c>
      <c r="M805" s="338">
        <v>4973866</v>
      </c>
      <c r="N805" s="338" t="s">
        <v>319</v>
      </c>
      <c r="O805" s="473">
        <v>45792</v>
      </c>
      <c r="P805" s="342">
        <v>2025</v>
      </c>
      <c r="Q805" s="15">
        <v>2462</v>
      </c>
      <c r="R805" s="338">
        <v>4486078</v>
      </c>
      <c r="S805" s="338">
        <v>4973867</v>
      </c>
      <c r="T805" s="369" t="s">
        <v>1154</v>
      </c>
      <c r="U805" s="338"/>
    </row>
    <row r="806" spans="1:21" x14ac:dyDescent="0.35">
      <c r="A8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2025.00809.02.01.02.05</v>
      </c>
      <c r="B806" s="372">
        <v>809</v>
      </c>
      <c r="C806" s="338" t="s">
        <v>130</v>
      </c>
      <c r="D806" s="338" t="s">
        <v>318</v>
      </c>
      <c r="E806" s="345" t="s">
        <v>194</v>
      </c>
      <c r="F806" s="338" t="s">
        <v>121</v>
      </c>
      <c r="G806" s="369" t="s">
        <v>169</v>
      </c>
      <c r="H806" s="338" t="s">
        <v>254</v>
      </c>
      <c r="I806" s="477">
        <v>45767</v>
      </c>
      <c r="J806" s="477">
        <v>45767</v>
      </c>
      <c r="K806" s="338" t="s">
        <v>124</v>
      </c>
      <c r="L806" s="473">
        <v>45764</v>
      </c>
      <c r="M806" s="338">
        <v>4973868</v>
      </c>
      <c r="N806" s="338" t="s">
        <v>319</v>
      </c>
      <c r="O806" s="473">
        <v>45792</v>
      </c>
      <c r="P806" s="342">
        <v>2025</v>
      </c>
      <c r="Q806" s="15">
        <v>2463</v>
      </c>
      <c r="R806" s="338">
        <v>4486078</v>
      </c>
      <c r="S806" s="338">
        <v>4973869</v>
      </c>
      <c r="T806" s="369" t="s">
        <v>1155</v>
      </c>
      <c r="U806" s="338"/>
    </row>
    <row r="807" spans="1:21" x14ac:dyDescent="0.35">
      <c r="A8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2025.00810.02.01.03.05</v>
      </c>
      <c r="B807" s="372">
        <v>810</v>
      </c>
      <c r="C807" s="338" t="s">
        <v>130</v>
      </c>
      <c r="D807" s="338" t="s">
        <v>318</v>
      </c>
      <c r="E807" s="345" t="s">
        <v>194</v>
      </c>
      <c r="F807" s="338" t="s">
        <v>121</v>
      </c>
      <c r="G807" s="369" t="s">
        <v>162</v>
      </c>
      <c r="H807" s="338" t="s">
        <v>254</v>
      </c>
      <c r="I807" s="477">
        <v>45767</v>
      </c>
      <c r="J807" s="477">
        <v>45767</v>
      </c>
      <c r="K807" s="338" t="s">
        <v>124</v>
      </c>
      <c r="L807" s="473">
        <v>45764</v>
      </c>
      <c r="M807" s="338">
        <v>4973871</v>
      </c>
      <c r="N807" s="338" t="s">
        <v>319</v>
      </c>
      <c r="O807" s="473">
        <v>45792</v>
      </c>
      <c r="P807" s="342">
        <v>2025</v>
      </c>
      <c r="Q807" s="15">
        <v>2464</v>
      </c>
      <c r="R807" s="338">
        <v>4486078</v>
      </c>
      <c r="S807" s="338">
        <v>4973872</v>
      </c>
      <c r="T807" s="369" t="s">
        <v>1156</v>
      </c>
      <c r="U807" s="338"/>
    </row>
    <row r="808" spans="1:21" x14ac:dyDescent="0.35">
      <c r="A8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2025.00811.02.01.03.05</v>
      </c>
      <c r="B808" s="372">
        <v>811</v>
      </c>
      <c r="C808" s="338" t="s">
        <v>130</v>
      </c>
      <c r="D808" s="338" t="s">
        <v>318</v>
      </c>
      <c r="E808" s="345" t="s">
        <v>194</v>
      </c>
      <c r="F808" s="338" t="s">
        <v>121</v>
      </c>
      <c r="G808" s="369" t="s">
        <v>162</v>
      </c>
      <c r="H808" s="338" t="s">
        <v>254</v>
      </c>
      <c r="I808" s="477">
        <v>45767</v>
      </c>
      <c r="J808" s="477">
        <v>45767</v>
      </c>
      <c r="K808" s="338" t="s">
        <v>124</v>
      </c>
      <c r="L808" s="473">
        <v>45764</v>
      </c>
      <c r="M808" s="338">
        <v>4973873</v>
      </c>
      <c r="N808" s="338" t="s">
        <v>319</v>
      </c>
      <c r="O808" s="473">
        <v>45792</v>
      </c>
      <c r="P808" s="342">
        <v>2025</v>
      </c>
      <c r="Q808" s="15">
        <v>2465</v>
      </c>
      <c r="R808" s="338">
        <v>4486078</v>
      </c>
      <c r="S808" s="338">
        <v>4973874</v>
      </c>
      <c r="T808" s="369" t="s">
        <v>1157</v>
      </c>
      <c r="U808" s="338"/>
    </row>
    <row r="809" spans="1:21" x14ac:dyDescent="0.35">
      <c r="A8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2025.00812.02.01.02.05</v>
      </c>
      <c r="B809" s="372">
        <v>812</v>
      </c>
      <c r="C809" s="338" t="s">
        <v>130</v>
      </c>
      <c r="D809" s="338" t="s">
        <v>318</v>
      </c>
      <c r="E809" s="345" t="s">
        <v>194</v>
      </c>
      <c r="F809" s="338" t="s">
        <v>121</v>
      </c>
      <c r="G809" s="369" t="s">
        <v>169</v>
      </c>
      <c r="H809" s="338" t="s">
        <v>254</v>
      </c>
      <c r="I809" s="477">
        <v>45768</v>
      </c>
      <c r="J809" s="477">
        <v>45768</v>
      </c>
      <c r="K809" s="338" t="s">
        <v>124</v>
      </c>
      <c r="L809" s="473">
        <v>45764</v>
      </c>
      <c r="M809" s="338">
        <v>4973875</v>
      </c>
      <c r="N809" s="338" t="s">
        <v>319</v>
      </c>
      <c r="O809" s="473">
        <v>45792</v>
      </c>
      <c r="P809" s="342">
        <v>2025</v>
      </c>
      <c r="Q809" s="15">
        <v>2466</v>
      </c>
      <c r="R809" s="338">
        <v>4486078</v>
      </c>
      <c r="S809" s="338">
        <v>4973876</v>
      </c>
      <c r="T809" s="369" t="s">
        <v>1158</v>
      </c>
      <c r="U809" s="338"/>
    </row>
    <row r="810" spans="1:21" x14ac:dyDescent="0.35">
      <c r="A8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2025.00813.02.01.03.05</v>
      </c>
      <c r="B810" s="372">
        <v>813</v>
      </c>
      <c r="C810" s="338" t="s">
        <v>130</v>
      </c>
      <c r="D810" s="338" t="s">
        <v>318</v>
      </c>
      <c r="E810" s="345" t="s">
        <v>194</v>
      </c>
      <c r="F810" s="338" t="s">
        <v>121</v>
      </c>
      <c r="G810" s="369" t="s">
        <v>162</v>
      </c>
      <c r="H810" s="338" t="s">
        <v>254</v>
      </c>
      <c r="I810" s="477">
        <v>45768</v>
      </c>
      <c r="J810" s="477">
        <v>45768</v>
      </c>
      <c r="K810" s="338" t="s">
        <v>124</v>
      </c>
      <c r="L810" s="473">
        <v>45764</v>
      </c>
      <c r="M810" s="338">
        <v>4973877</v>
      </c>
      <c r="N810" s="338" t="s">
        <v>319</v>
      </c>
      <c r="O810" s="473">
        <v>45792</v>
      </c>
      <c r="P810" s="342">
        <v>2025</v>
      </c>
      <c r="Q810" s="15">
        <v>2467</v>
      </c>
      <c r="R810" s="338">
        <v>4486078</v>
      </c>
      <c r="S810" s="338">
        <v>4973878</v>
      </c>
      <c r="T810" s="369" t="s">
        <v>1159</v>
      </c>
      <c r="U810" s="338"/>
    </row>
    <row r="811" spans="1:21" x14ac:dyDescent="0.35">
      <c r="A8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2025.00814.02.01.03.05</v>
      </c>
      <c r="B811" s="372">
        <v>814</v>
      </c>
      <c r="C811" s="338" t="s">
        <v>130</v>
      </c>
      <c r="D811" s="338" t="s">
        <v>318</v>
      </c>
      <c r="E811" s="345" t="s">
        <v>194</v>
      </c>
      <c r="F811" s="338" t="s">
        <v>121</v>
      </c>
      <c r="G811" s="369" t="s">
        <v>162</v>
      </c>
      <c r="H811" s="338" t="s">
        <v>254</v>
      </c>
      <c r="I811" s="477">
        <v>45768</v>
      </c>
      <c r="J811" s="477">
        <v>45768</v>
      </c>
      <c r="K811" s="338" t="s">
        <v>124</v>
      </c>
      <c r="L811" s="473">
        <v>45764</v>
      </c>
      <c r="M811" s="338">
        <v>4973879</v>
      </c>
      <c r="N811" s="338" t="s">
        <v>319</v>
      </c>
      <c r="O811" s="473">
        <v>45792</v>
      </c>
      <c r="P811" s="342">
        <v>2025</v>
      </c>
      <c r="Q811" s="15">
        <v>2468</v>
      </c>
      <c r="R811" s="338">
        <v>4486078</v>
      </c>
      <c r="S811" s="338">
        <v>4973880</v>
      </c>
      <c r="T811" s="369" t="s">
        <v>1160</v>
      </c>
      <c r="U811" s="338"/>
    </row>
    <row r="812" spans="1:21" x14ac:dyDescent="0.35">
      <c r="A8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2025.00815.02.01.02.05</v>
      </c>
      <c r="B812" s="372">
        <v>815</v>
      </c>
      <c r="C812" s="338" t="s">
        <v>130</v>
      </c>
      <c r="D812" s="338" t="s">
        <v>318</v>
      </c>
      <c r="E812" s="345" t="s">
        <v>194</v>
      </c>
      <c r="F812" s="338" t="s">
        <v>121</v>
      </c>
      <c r="G812" s="369" t="s">
        <v>169</v>
      </c>
      <c r="H812" s="338" t="s">
        <v>254</v>
      </c>
      <c r="I812" s="477">
        <v>45769</v>
      </c>
      <c r="J812" s="477">
        <v>45769</v>
      </c>
      <c r="K812" s="338" t="s">
        <v>124</v>
      </c>
      <c r="L812" s="473">
        <v>45764</v>
      </c>
      <c r="M812" s="338">
        <v>4973881</v>
      </c>
      <c r="N812" s="338" t="s">
        <v>319</v>
      </c>
      <c r="O812" s="473">
        <v>45792</v>
      </c>
      <c r="P812" s="342">
        <v>2025</v>
      </c>
      <c r="Q812" s="15">
        <v>2469</v>
      </c>
      <c r="R812" s="338">
        <v>4486078</v>
      </c>
      <c r="S812" s="338">
        <v>4973882</v>
      </c>
      <c r="T812" s="369" t="s">
        <v>1161</v>
      </c>
      <c r="U812" s="338"/>
    </row>
    <row r="813" spans="1:21" x14ac:dyDescent="0.35">
      <c r="A81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2025.00816.02.01.03.05</v>
      </c>
      <c r="B813" s="372">
        <v>816</v>
      </c>
      <c r="C813" s="338" t="s">
        <v>130</v>
      </c>
      <c r="D813" s="338" t="s">
        <v>318</v>
      </c>
      <c r="E813" s="345" t="s">
        <v>194</v>
      </c>
      <c r="F813" s="338" t="s">
        <v>121</v>
      </c>
      <c r="G813" s="369" t="s">
        <v>162</v>
      </c>
      <c r="H813" s="338" t="s">
        <v>254</v>
      </c>
      <c r="I813" s="477">
        <v>45769</v>
      </c>
      <c r="J813" s="477">
        <v>45769</v>
      </c>
      <c r="K813" s="338" t="s">
        <v>124</v>
      </c>
      <c r="L813" s="473">
        <v>45764</v>
      </c>
      <c r="M813" s="338">
        <v>4973883</v>
      </c>
      <c r="N813" s="338" t="s">
        <v>319</v>
      </c>
      <c r="O813" s="473">
        <v>45792</v>
      </c>
      <c r="P813" s="342">
        <v>2025</v>
      </c>
      <c r="Q813" s="15">
        <v>2470</v>
      </c>
      <c r="R813" s="338">
        <v>4486078</v>
      </c>
      <c r="S813" s="338">
        <v>4973884</v>
      </c>
      <c r="T813" s="369" t="s">
        <v>1162</v>
      </c>
      <c r="U813" s="338"/>
    </row>
    <row r="814" spans="1:21" x14ac:dyDescent="0.35">
      <c r="A81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2025.00817.02.01.03.05</v>
      </c>
      <c r="B814" s="372">
        <v>817</v>
      </c>
      <c r="C814" s="338" t="s">
        <v>130</v>
      </c>
      <c r="D814" s="338" t="s">
        <v>318</v>
      </c>
      <c r="E814" s="345" t="s">
        <v>194</v>
      </c>
      <c r="F814" s="338" t="s">
        <v>121</v>
      </c>
      <c r="G814" s="369" t="s">
        <v>162</v>
      </c>
      <c r="H814" s="338" t="s">
        <v>254</v>
      </c>
      <c r="I814" s="477">
        <v>45769</v>
      </c>
      <c r="J814" s="477">
        <v>45769</v>
      </c>
      <c r="K814" s="338" t="s">
        <v>124</v>
      </c>
      <c r="L814" s="473">
        <v>45764</v>
      </c>
      <c r="M814" s="338">
        <v>4973895</v>
      </c>
      <c r="N814" s="338" t="s">
        <v>319</v>
      </c>
      <c r="O814" s="473">
        <v>45792</v>
      </c>
      <c r="P814" s="342">
        <v>2025</v>
      </c>
      <c r="Q814" s="15">
        <v>2471</v>
      </c>
      <c r="R814" s="338">
        <v>4486078</v>
      </c>
      <c r="S814" s="338">
        <v>4973896</v>
      </c>
      <c r="T814" s="369" t="s">
        <v>1163</v>
      </c>
      <c r="U814" s="338"/>
    </row>
    <row r="815" spans="1:21" x14ac:dyDescent="0.35">
      <c r="A81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2025.00818.02.01.02.05</v>
      </c>
      <c r="B815" s="372">
        <v>818</v>
      </c>
      <c r="C815" s="338" t="s">
        <v>130</v>
      </c>
      <c r="D815" s="338" t="s">
        <v>318</v>
      </c>
      <c r="E815" s="345" t="s">
        <v>194</v>
      </c>
      <c r="F815" s="338" t="s">
        <v>121</v>
      </c>
      <c r="G815" s="369" t="s">
        <v>169</v>
      </c>
      <c r="H815" s="338" t="s">
        <v>254</v>
      </c>
      <c r="I815" s="473">
        <v>45770</v>
      </c>
      <c r="J815" s="473">
        <v>45770</v>
      </c>
      <c r="K815" s="338" t="s">
        <v>124</v>
      </c>
      <c r="L815" s="473">
        <v>45769</v>
      </c>
      <c r="M815" s="338">
        <v>4973897</v>
      </c>
      <c r="N815" s="338" t="s">
        <v>319</v>
      </c>
      <c r="O815" s="473">
        <v>45792</v>
      </c>
      <c r="P815" s="342">
        <v>2025</v>
      </c>
      <c r="Q815" s="15">
        <v>2472</v>
      </c>
      <c r="R815" s="338">
        <v>4486078</v>
      </c>
      <c r="S815" s="338">
        <v>4973898</v>
      </c>
      <c r="T815" s="369" t="s">
        <v>1164</v>
      </c>
      <c r="U815" s="338"/>
    </row>
    <row r="816" spans="1:21" x14ac:dyDescent="0.35">
      <c r="A81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2025.00819.02.01.03.05</v>
      </c>
      <c r="B816" s="372">
        <v>819</v>
      </c>
      <c r="C816" s="338" t="s">
        <v>130</v>
      </c>
      <c r="D816" s="338" t="s">
        <v>318</v>
      </c>
      <c r="E816" s="345" t="s">
        <v>194</v>
      </c>
      <c r="F816" s="338" t="s">
        <v>121</v>
      </c>
      <c r="G816" s="369" t="s">
        <v>162</v>
      </c>
      <c r="H816" s="338" t="s">
        <v>254</v>
      </c>
      <c r="I816" s="473">
        <v>45770</v>
      </c>
      <c r="J816" s="473">
        <v>45770</v>
      </c>
      <c r="K816" s="338" t="s">
        <v>124</v>
      </c>
      <c r="L816" s="473">
        <v>45769</v>
      </c>
      <c r="M816" s="338">
        <v>4973899</v>
      </c>
      <c r="N816" s="338" t="s">
        <v>319</v>
      </c>
      <c r="O816" s="473">
        <v>45792</v>
      </c>
      <c r="P816" s="342">
        <v>2025</v>
      </c>
      <c r="Q816" s="15">
        <v>2473</v>
      </c>
      <c r="R816" s="338">
        <v>4486078</v>
      </c>
      <c r="S816" s="338">
        <v>4973900</v>
      </c>
      <c r="T816" s="369" t="s">
        <v>1165</v>
      </c>
      <c r="U816" s="338"/>
    </row>
    <row r="817" spans="1:21" x14ac:dyDescent="0.35">
      <c r="A81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2025.00820.02.01.03.05</v>
      </c>
      <c r="B817" s="372">
        <v>820</v>
      </c>
      <c r="C817" s="338" t="s">
        <v>130</v>
      </c>
      <c r="D817" s="338" t="s">
        <v>318</v>
      </c>
      <c r="E817" s="345" t="s">
        <v>194</v>
      </c>
      <c r="F817" s="338" t="s">
        <v>121</v>
      </c>
      <c r="G817" s="369" t="s">
        <v>162</v>
      </c>
      <c r="H817" s="338" t="s">
        <v>254</v>
      </c>
      <c r="I817" s="473">
        <v>45770</v>
      </c>
      <c r="J817" s="473">
        <v>45770</v>
      </c>
      <c r="K817" s="338" t="s">
        <v>124</v>
      </c>
      <c r="L817" s="473">
        <v>45769</v>
      </c>
      <c r="M817" s="338">
        <v>4973901</v>
      </c>
      <c r="N817" s="338" t="s">
        <v>319</v>
      </c>
      <c r="O817" s="473">
        <v>45792</v>
      </c>
      <c r="P817" s="342">
        <v>2025</v>
      </c>
      <c r="Q817" s="15">
        <v>2474</v>
      </c>
      <c r="R817" s="338">
        <v>4486078</v>
      </c>
      <c r="S817" s="338">
        <v>4973902</v>
      </c>
      <c r="T817" s="369" t="s">
        <v>1166</v>
      </c>
      <c r="U817" s="338"/>
    </row>
    <row r="818" spans="1:21" x14ac:dyDescent="0.35">
      <c r="A81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2025.00821.02.01.02.05</v>
      </c>
      <c r="B818" s="372">
        <v>821</v>
      </c>
      <c r="C818" s="338" t="s">
        <v>130</v>
      </c>
      <c r="D818" s="338" t="s">
        <v>318</v>
      </c>
      <c r="E818" s="345" t="s">
        <v>194</v>
      </c>
      <c r="F818" s="338" t="s">
        <v>121</v>
      </c>
      <c r="G818" s="369" t="s">
        <v>169</v>
      </c>
      <c r="H818" s="338" t="s">
        <v>254</v>
      </c>
      <c r="I818" s="473">
        <v>45772</v>
      </c>
      <c r="J818" s="473">
        <v>45772</v>
      </c>
      <c r="K818" s="338" t="s">
        <v>124</v>
      </c>
      <c r="L818" s="473">
        <v>45771</v>
      </c>
      <c r="M818" s="338">
        <v>4973903</v>
      </c>
      <c r="N818" s="338" t="s">
        <v>319</v>
      </c>
      <c r="O818" s="473">
        <v>45792</v>
      </c>
      <c r="P818" s="342">
        <v>2025</v>
      </c>
      <c r="Q818" s="15">
        <v>2475</v>
      </c>
      <c r="R818" s="338">
        <v>4486078</v>
      </c>
      <c r="S818" s="338">
        <v>4973904</v>
      </c>
      <c r="T818" s="369" t="s">
        <v>1167</v>
      </c>
      <c r="U818" s="338"/>
    </row>
    <row r="819" spans="1:21" x14ac:dyDescent="0.35">
      <c r="A81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2025.00822.02.01.03.05</v>
      </c>
      <c r="B819" s="372">
        <v>822</v>
      </c>
      <c r="C819" s="338" t="s">
        <v>130</v>
      </c>
      <c r="D819" s="338" t="s">
        <v>318</v>
      </c>
      <c r="E819" s="338" t="s">
        <v>194</v>
      </c>
      <c r="F819" s="338" t="s">
        <v>121</v>
      </c>
      <c r="G819" s="369" t="s">
        <v>162</v>
      </c>
      <c r="H819" s="338" t="s">
        <v>254</v>
      </c>
      <c r="I819" s="473">
        <v>45772</v>
      </c>
      <c r="J819" s="473">
        <v>45772</v>
      </c>
      <c r="K819" s="338" t="s">
        <v>124</v>
      </c>
      <c r="L819" s="473">
        <v>45771</v>
      </c>
      <c r="M819" s="338">
        <v>4973905</v>
      </c>
      <c r="N819" s="338" t="s">
        <v>319</v>
      </c>
      <c r="O819" s="473">
        <v>45792</v>
      </c>
      <c r="P819" s="342">
        <v>2025</v>
      </c>
      <c r="Q819" s="15">
        <v>2476</v>
      </c>
      <c r="R819" s="338">
        <v>4486078</v>
      </c>
      <c r="S819" s="338">
        <v>4973906</v>
      </c>
      <c r="T819" s="369" t="s">
        <v>1168</v>
      </c>
      <c r="U819" s="338"/>
    </row>
    <row r="820" spans="1:21" x14ac:dyDescent="0.35">
      <c r="A82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2025.00823.02.01.03.04</v>
      </c>
      <c r="B820" s="372">
        <v>823</v>
      </c>
      <c r="C820" s="338" t="s">
        <v>130</v>
      </c>
      <c r="D820" s="338" t="s">
        <v>318</v>
      </c>
      <c r="E820" s="338" t="s">
        <v>194</v>
      </c>
      <c r="F820" s="338" t="s">
        <v>121</v>
      </c>
      <c r="G820" s="369" t="s">
        <v>162</v>
      </c>
      <c r="H820" s="338" t="s">
        <v>149</v>
      </c>
      <c r="I820" s="473">
        <v>45778</v>
      </c>
      <c r="J820" s="473">
        <v>45808</v>
      </c>
      <c r="K820" s="338" t="s">
        <v>124</v>
      </c>
      <c r="L820" s="473">
        <v>45772</v>
      </c>
      <c r="M820" s="338" t="s">
        <v>1169</v>
      </c>
      <c r="N820" s="338" t="s">
        <v>319</v>
      </c>
      <c r="O820" s="473">
        <v>45792</v>
      </c>
      <c r="P820" s="342">
        <v>2025</v>
      </c>
      <c r="Q820" s="15">
        <v>2477</v>
      </c>
      <c r="R820" s="338">
        <v>4486078</v>
      </c>
      <c r="S820" s="338">
        <v>4973908</v>
      </c>
      <c r="T820" s="369" t="s">
        <v>1170</v>
      </c>
      <c r="U820" s="338"/>
    </row>
    <row r="821" spans="1:21" x14ac:dyDescent="0.35">
      <c r="A82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2025.00824.02.01.03.04</v>
      </c>
      <c r="B821" s="372">
        <v>824</v>
      </c>
      <c r="C821" s="338" t="s">
        <v>130</v>
      </c>
      <c r="D821" s="338" t="s">
        <v>318</v>
      </c>
      <c r="E821" s="338" t="s">
        <v>194</v>
      </c>
      <c r="F821" s="338" t="s">
        <v>121</v>
      </c>
      <c r="G821" s="369" t="s">
        <v>162</v>
      </c>
      <c r="H821" s="338" t="s">
        <v>149</v>
      </c>
      <c r="I821" s="473">
        <v>45778</v>
      </c>
      <c r="J821" s="473">
        <v>45808</v>
      </c>
      <c r="K821" s="338" t="s">
        <v>124</v>
      </c>
      <c r="L821" s="473">
        <v>45772</v>
      </c>
      <c r="M821" s="338">
        <v>4973909</v>
      </c>
      <c r="N821" s="338" t="s">
        <v>319</v>
      </c>
      <c r="O821" s="473">
        <v>45792</v>
      </c>
      <c r="P821" s="342">
        <v>2025</v>
      </c>
      <c r="Q821" s="15">
        <v>2478</v>
      </c>
      <c r="R821" s="338">
        <v>4486078</v>
      </c>
      <c r="S821" s="338">
        <v>4973910</v>
      </c>
      <c r="T821" s="369" t="s">
        <v>1171</v>
      </c>
      <c r="U821" s="338"/>
    </row>
    <row r="822" spans="1:21" x14ac:dyDescent="0.35">
      <c r="A82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2025.00825.02.01.03.05</v>
      </c>
      <c r="B822" s="372">
        <v>825</v>
      </c>
      <c r="C822" s="338" t="s">
        <v>130</v>
      </c>
      <c r="D822" s="338" t="s">
        <v>318</v>
      </c>
      <c r="E822" s="338" t="s">
        <v>194</v>
      </c>
      <c r="F822" s="338" t="s">
        <v>121</v>
      </c>
      <c r="G822" s="338" t="s">
        <v>162</v>
      </c>
      <c r="H822" s="338" t="s">
        <v>254</v>
      </c>
      <c r="I822" s="473">
        <v>45773</v>
      </c>
      <c r="J822" s="473">
        <v>45773</v>
      </c>
      <c r="K822" s="338" t="s">
        <v>124</v>
      </c>
      <c r="L822" s="473">
        <v>45772</v>
      </c>
      <c r="M822" s="338">
        <v>4973911</v>
      </c>
      <c r="N822" s="338" t="s">
        <v>319</v>
      </c>
      <c r="O822" s="473">
        <v>45792</v>
      </c>
      <c r="P822" s="342">
        <v>2025</v>
      </c>
      <c r="Q822" s="15">
        <v>2479</v>
      </c>
      <c r="R822" s="338">
        <v>4486078</v>
      </c>
      <c r="S822" s="338">
        <v>4973912</v>
      </c>
      <c r="T822" s="369" t="s">
        <v>1172</v>
      </c>
      <c r="U822" s="338"/>
    </row>
    <row r="823" spans="1:21" x14ac:dyDescent="0.35">
      <c r="A82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2025.00826.02.01.03.05</v>
      </c>
      <c r="B823" s="372">
        <v>826</v>
      </c>
      <c r="C823" s="338" t="s">
        <v>130</v>
      </c>
      <c r="D823" s="338" t="s">
        <v>318</v>
      </c>
      <c r="E823" s="338" t="s">
        <v>194</v>
      </c>
      <c r="F823" s="338" t="s">
        <v>121</v>
      </c>
      <c r="G823" s="338" t="s">
        <v>162</v>
      </c>
      <c r="H823" s="338" t="s">
        <v>254</v>
      </c>
      <c r="I823" s="473">
        <v>45774</v>
      </c>
      <c r="J823" s="473">
        <v>45774</v>
      </c>
      <c r="K823" s="338" t="s">
        <v>124</v>
      </c>
      <c r="L823" s="473">
        <v>45772</v>
      </c>
      <c r="M823" s="338">
        <v>4973913</v>
      </c>
      <c r="N823" s="338" t="s">
        <v>319</v>
      </c>
      <c r="O823" s="473">
        <v>45792</v>
      </c>
      <c r="P823" s="342">
        <v>2025</v>
      </c>
      <c r="Q823" s="15">
        <v>2480</v>
      </c>
      <c r="R823" s="338">
        <v>4486078</v>
      </c>
      <c r="S823" s="338">
        <v>4973914</v>
      </c>
      <c r="T823" s="369" t="s">
        <v>1173</v>
      </c>
      <c r="U823" s="338"/>
    </row>
    <row r="824" spans="1:21" x14ac:dyDescent="0.35">
      <c r="A82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2025.00827.02.01.03.05</v>
      </c>
      <c r="B824" s="372">
        <v>827</v>
      </c>
      <c r="C824" s="338" t="s">
        <v>130</v>
      </c>
      <c r="D824" s="338" t="s">
        <v>318</v>
      </c>
      <c r="E824" s="338" t="s">
        <v>194</v>
      </c>
      <c r="F824" s="338" t="s">
        <v>121</v>
      </c>
      <c r="G824" s="338" t="s">
        <v>162</v>
      </c>
      <c r="H824" s="338" t="s">
        <v>254</v>
      </c>
      <c r="I824" s="473">
        <v>45775</v>
      </c>
      <c r="J824" s="473">
        <v>45775</v>
      </c>
      <c r="K824" s="338" t="s">
        <v>124</v>
      </c>
      <c r="L824" s="473">
        <v>45772</v>
      </c>
      <c r="M824" s="338">
        <v>4973915</v>
      </c>
      <c r="N824" s="338" t="s">
        <v>319</v>
      </c>
      <c r="O824" s="473">
        <v>45792</v>
      </c>
      <c r="P824" s="342">
        <v>2025</v>
      </c>
      <c r="Q824" s="15">
        <v>2481</v>
      </c>
      <c r="R824" s="338">
        <v>4486078</v>
      </c>
      <c r="S824" s="338">
        <v>4973916</v>
      </c>
      <c r="T824" s="369" t="s">
        <v>1174</v>
      </c>
      <c r="U824" s="338"/>
    </row>
    <row r="825" spans="1:21" x14ac:dyDescent="0.35">
      <c r="A82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2025.00828.02.01.03.05</v>
      </c>
      <c r="B825" s="372">
        <v>828</v>
      </c>
      <c r="C825" s="338" t="s">
        <v>130</v>
      </c>
      <c r="D825" s="338" t="s">
        <v>318</v>
      </c>
      <c r="E825" s="338" t="s">
        <v>194</v>
      </c>
      <c r="F825" s="338" t="s">
        <v>121</v>
      </c>
      <c r="G825" s="338" t="s">
        <v>162</v>
      </c>
      <c r="H825" s="338" t="s">
        <v>254</v>
      </c>
      <c r="I825" s="473">
        <v>45775</v>
      </c>
      <c r="J825" s="473">
        <v>45775</v>
      </c>
      <c r="K825" s="338" t="s">
        <v>124</v>
      </c>
      <c r="L825" s="473">
        <v>45772</v>
      </c>
      <c r="M825" s="338">
        <v>4973917</v>
      </c>
      <c r="N825" s="338" t="s">
        <v>319</v>
      </c>
      <c r="O825" s="473">
        <v>45792</v>
      </c>
      <c r="P825" s="342">
        <v>2025</v>
      </c>
      <c r="Q825" s="15">
        <v>2482</v>
      </c>
      <c r="R825" s="338">
        <v>4486078</v>
      </c>
      <c r="S825" s="338">
        <v>4973918</v>
      </c>
      <c r="T825" s="369" t="s">
        <v>1175</v>
      </c>
      <c r="U825" s="338"/>
    </row>
    <row r="826" spans="1:21" x14ac:dyDescent="0.35">
      <c r="A82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2025.00829.02.01.03.05</v>
      </c>
      <c r="B826" s="372">
        <v>829</v>
      </c>
      <c r="C826" s="338" t="s">
        <v>130</v>
      </c>
      <c r="D826" s="338" t="s">
        <v>236</v>
      </c>
      <c r="E826" s="345" t="s">
        <v>237</v>
      </c>
      <c r="F826" s="338" t="s">
        <v>121</v>
      </c>
      <c r="G826" s="369" t="s">
        <v>162</v>
      </c>
      <c r="H826" s="338" t="s">
        <v>254</v>
      </c>
      <c r="I826" s="477">
        <v>45776</v>
      </c>
      <c r="J826" s="477">
        <v>45776</v>
      </c>
      <c r="K826" s="338" t="s">
        <v>124</v>
      </c>
      <c r="L826" s="473">
        <v>45775</v>
      </c>
      <c r="M826" s="338">
        <v>4985914</v>
      </c>
      <c r="N826" s="338" t="s">
        <v>320</v>
      </c>
      <c r="O826" s="473">
        <v>45797</v>
      </c>
      <c r="P826" s="342">
        <v>2025</v>
      </c>
      <c r="Q826" s="15">
        <v>2483</v>
      </c>
      <c r="R826" s="338">
        <v>4486078</v>
      </c>
      <c r="S826" s="338">
        <v>4985915</v>
      </c>
      <c r="T826" s="369" t="s">
        <v>1176</v>
      </c>
      <c r="U826" s="338"/>
    </row>
    <row r="827" spans="1:21" x14ac:dyDescent="0.35">
      <c r="A82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2025.00830.02.01.03.05</v>
      </c>
      <c r="B827" s="372">
        <v>830</v>
      </c>
      <c r="C827" s="338" t="s">
        <v>130</v>
      </c>
      <c r="D827" s="338" t="s">
        <v>236</v>
      </c>
      <c r="E827" s="345" t="s">
        <v>237</v>
      </c>
      <c r="F827" s="338" t="s">
        <v>121</v>
      </c>
      <c r="G827" s="369" t="s">
        <v>162</v>
      </c>
      <c r="H827" s="338" t="s">
        <v>254</v>
      </c>
      <c r="I827" s="477">
        <v>45776</v>
      </c>
      <c r="J827" s="477">
        <v>45776</v>
      </c>
      <c r="K827" s="338" t="s">
        <v>124</v>
      </c>
      <c r="L827" s="473">
        <v>45775</v>
      </c>
      <c r="M827" s="338">
        <v>4985916</v>
      </c>
      <c r="N827" s="338" t="s">
        <v>320</v>
      </c>
      <c r="O827" s="473">
        <v>45797</v>
      </c>
      <c r="P827" s="342">
        <v>2025</v>
      </c>
      <c r="Q827" s="15">
        <v>2484</v>
      </c>
      <c r="R827" s="338">
        <v>4486078</v>
      </c>
      <c r="S827" s="338">
        <v>4985917</v>
      </c>
      <c r="T827" s="369" t="s">
        <v>1177</v>
      </c>
      <c r="U827" s="338"/>
    </row>
    <row r="828" spans="1:21" x14ac:dyDescent="0.35">
      <c r="A82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2025.00831.02.01.03.05</v>
      </c>
      <c r="B828" s="372">
        <v>831</v>
      </c>
      <c r="C828" s="338" t="s">
        <v>130</v>
      </c>
      <c r="D828" s="338" t="s">
        <v>236</v>
      </c>
      <c r="E828" s="345" t="s">
        <v>237</v>
      </c>
      <c r="F828" s="338" t="s">
        <v>121</v>
      </c>
      <c r="G828" s="369" t="s">
        <v>162</v>
      </c>
      <c r="H828" s="338" t="s">
        <v>254</v>
      </c>
      <c r="I828" s="477">
        <v>45777</v>
      </c>
      <c r="J828" s="477">
        <v>45777</v>
      </c>
      <c r="K828" s="338" t="s">
        <v>124</v>
      </c>
      <c r="L828" s="473">
        <v>45776</v>
      </c>
      <c r="M828" s="338">
        <v>4985918</v>
      </c>
      <c r="N828" s="338" t="s">
        <v>320</v>
      </c>
      <c r="O828" s="473">
        <v>45797</v>
      </c>
      <c r="P828" s="342">
        <v>2025</v>
      </c>
      <c r="Q828" s="15">
        <v>2485</v>
      </c>
      <c r="R828" s="338">
        <v>4486078</v>
      </c>
      <c r="S828" s="338">
        <v>4985919</v>
      </c>
      <c r="T828" s="369" t="s">
        <v>1178</v>
      </c>
      <c r="U828" s="338"/>
    </row>
    <row r="829" spans="1:21" x14ac:dyDescent="0.35">
      <c r="A82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2025.00832.02.01.02.05</v>
      </c>
      <c r="B829" s="372">
        <v>832</v>
      </c>
      <c r="C829" s="338" t="s">
        <v>130</v>
      </c>
      <c r="D829" s="338" t="s">
        <v>236</v>
      </c>
      <c r="E829" s="338" t="s">
        <v>237</v>
      </c>
      <c r="F829" s="338" t="s">
        <v>121</v>
      </c>
      <c r="G829" s="369" t="s">
        <v>169</v>
      </c>
      <c r="H829" s="338" t="s">
        <v>254</v>
      </c>
      <c r="I829" s="477">
        <v>45777</v>
      </c>
      <c r="J829" s="477">
        <v>45777</v>
      </c>
      <c r="K829" s="338" t="s">
        <v>124</v>
      </c>
      <c r="L829" s="473">
        <v>45776</v>
      </c>
      <c r="M829" s="338">
        <v>4985920</v>
      </c>
      <c r="N829" s="338" t="s">
        <v>320</v>
      </c>
      <c r="O829" s="473">
        <v>45797</v>
      </c>
      <c r="P829" s="342">
        <v>2025</v>
      </c>
      <c r="Q829" s="15">
        <v>2486</v>
      </c>
      <c r="R829" s="338">
        <v>4486078</v>
      </c>
      <c r="S829" s="338">
        <v>4985921</v>
      </c>
      <c r="T829" s="369" t="s">
        <v>1179</v>
      </c>
      <c r="U829" s="338"/>
    </row>
    <row r="830" spans="1:21" x14ac:dyDescent="0.35">
      <c r="A83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2025.00833.02.01.03.05</v>
      </c>
      <c r="B830" s="372">
        <v>833</v>
      </c>
      <c r="C830" s="338" t="s">
        <v>130</v>
      </c>
      <c r="D830" s="338" t="s">
        <v>236</v>
      </c>
      <c r="E830" s="338" t="s">
        <v>237</v>
      </c>
      <c r="F830" s="338" t="s">
        <v>121</v>
      </c>
      <c r="G830" s="369" t="s">
        <v>162</v>
      </c>
      <c r="H830" s="338" t="s">
        <v>254</v>
      </c>
      <c r="I830" s="477">
        <v>45777</v>
      </c>
      <c r="J830" s="477">
        <v>45777</v>
      </c>
      <c r="K830" s="338" t="s">
        <v>124</v>
      </c>
      <c r="L830" s="473">
        <v>45776</v>
      </c>
      <c r="M830" s="338">
        <v>4985922</v>
      </c>
      <c r="N830" s="338" t="s">
        <v>320</v>
      </c>
      <c r="O830" s="473">
        <v>45797</v>
      </c>
      <c r="P830" s="342">
        <v>2025</v>
      </c>
      <c r="Q830" s="15">
        <v>2487</v>
      </c>
      <c r="R830" s="338">
        <v>4486078</v>
      </c>
      <c r="S830" s="338">
        <v>4985923</v>
      </c>
      <c r="T830" s="369" t="s">
        <v>1180</v>
      </c>
      <c r="U830" s="338"/>
    </row>
    <row r="831" spans="1:21" x14ac:dyDescent="0.35">
      <c r="A83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2025.00834.02.01.03.05</v>
      </c>
      <c r="B831" s="372">
        <v>834</v>
      </c>
      <c r="C831" s="338" t="s">
        <v>130</v>
      </c>
      <c r="D831" s="338" t="s">
        <v>236</v>
      </c>
      <c r="E831" s="338" t="s">
        <v>237</v>
      </c>
      <c r="F831" s="338" t="s">
        <v>121</v>
      </c>
      <c r="G831" s="369" t="s">
        <v>162</v>
      </c>
      <c r="H831" s="338" t="s">
        <v>254</v>
      </c>
      <c r="I831" s="473">
        <v>45782</v>
      </c>
      <c r="J831" s="473">
        <v>45782</v>
      </c>
      <c r="K831" s="338" t="s">
        <v>124</v>
      </c>
      <c r="L831" s="473">
        <v>45779</v>
      </c>
      <c r="M831" s="338">
        <v>4985924</v>
      </c>
      <c r="N831" s="338" t="s">
        <v>320</v>
      </c>
      <c r="O831" s="473">
        <v>45797</v>
      </c>
      <c r="P831" s="342">
        <v>2025</v>
      </c>
      <c r="Q831" s="15">
        <v>2488</v>
      </c>
      <c r="R831" s="338">
        <v>4486078</v>
      </c>
      <c r="S831" s="338">
        <v>4985925</v>
      </c>
      <c r="T831" s="369" t="s">
        <v>1181</v>
      </c>
      <c r="U831" s="338"/>
    </row>
    <row r="832" spans="1:21" x14ac:dyDescent="0.35">
      <c r="A83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2025.00835.02.01.03.05</v>
      </c>
      <c r="B832" s="372">
        <v>835</v>
      </c>
      <c r="C832" s="338" t="s">
        <v>130</v>
      </c>
      <c r="D832" s="338" t="s">
        <v>236</v>
      </c>
      <c r="E832" s="338" t="s">
        <v>237</v>
      </c>
      <c r="F832" s="338" t="s">
        <v>121</v>
      </c>
      <c r="G832" s="369" t="s">
        <v>162</v>
      </c>
      <c r="H832" s="338" t="s">
        <v>254</v>
      </c>
      <c r="I832" s="473">
        <v>45783</v>
      </c>
      <c r="J832" s="473">
        <v>45783</v>
      </c>
      <c r="K832" s="338" t="s">
        <v>124</v>
      </c>
      <c r="L832" s="473">
        <v>45782</v>
      </c>
      <c r="M832" s="338">
        <v>4985926</v>
      </c>
      <c r="N832" s="338" t="s">
        <v>320</v>
      </c>
      <c r="O832" s="473">
        <v>45797</v>
      </c>
      <c r="P832" s="342">
        <v>2025</v>
      </c>
      <c r="Q832" s="15">
        <v>2489</v>
      </c>
      <c r="R832" s="338">
        <v>4486078</v>
      </c>
      <c r="S832" s="338">
        <v>4985927</v>
      </c>
      <c r="T832" s="369" t="s">
        <v>1182</v>
      </c>
      <c r="U832" s="338"/>
    </row>
    <row r="833" spans="1:21" x14ac:dyDescent="0.35">
      <c r="A83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2025.00836.02.01.03.05</v>
      </c>
      <c r="B833" s="372">
        <v>836</v>
      </c>
      <c r="C833" s="338" t="s">
        <v>130</v>
      </c>
      <c r="D833" s="338" t="s">
        <v>236</v>
      </c>
      <c r="E833" s="338" t="s">
        <v>237</v>
      </c>
      <c r="F833" s="338" t="s">
        <v>121</v>
      </c>
      <c r="G833" s="369" t="s">
        <v>162</v>
      </c>
      <c r="H833" s="338" t="s">
        <v>254</v>
      </c>
      <c r="I833" s="473">
        <v>45784</v>
      </c>
      <c r="J833" s="473">
        <v>45784</v>
      </c>
      <c r="K833" s="338" t="s">
        <v>124</v>
      </c>
      <c r="L833" s="473">
        <v>45783</v>
      </c>
      <c r="M833" s="338">
        <v>4985928</v>
      </c>
      <c r="N833" s="338" t="s">
        <v>320</v>
      </c>
      <c r="O833" s="473">
        <v>45797</v>
      </c>
      <c r="P833" s="342">
        <v>2025</v>
      </c>
      <c r="Q833" s="15">
        <v>2490</v>
      </c>
      <c r="R833" s="338">
        <v>4486078</v>
      </c>
      <c r="S833" s="338">
        <v>4985929</v>
      </c>
      <c r="T833" s="369" t="s">
        <v>1183</v>
      </c>
      <c r="U833" s="338"/>
    </row>
    <row r="834" spans="1:21" x14ac:dyDescent="0.35">
      <c r="A83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2025.00837.02.01.03.05</v>
      </c>
      <c r="B834" s="372">
        <v>837</v>
      </c>
      <c r="C834" s="338" t="s">
        <v>130</v>
      </c>
      <c r="D834" s="338" t="s">
        <v>236</v>
      </c>
      <c r="E834" s="338" t="s">
        <v>237</v>
      </c>
      <c r="F834" s="338" t="s">
        <v>121</v>
      </c>
      <c r="G834" s="369" t="s">
        <v>162</v>
      </c>
      <c r="H834" s="338" t="s">
        <v>254</v>
      </c>
      <c r="I834" s="473">
        <v>45784</v>
      </c>
      <c r="J834" s="473">
        <v>45784</v>
      </c>
      <c r="K834" s="338" t="s">
        <v>124</v>
      </c>
      <c r="L834" s="473">
        <v>45783</v>
      </c>
      <c r="M834" s="338">
        <v>4985930</v>
      </c>
      <c r="N834" s="338" t="s">
        <v>320</v>
      </c>
      <c r="O834" s="473">
        <v>45797</v>
      </c>
      <c r="P834" s="342">
        <v>2025</v>
      </c>
      <c r="Q834" s="15">
        <v>2491</v>
      </c>
      <c r="R834" s="338">
        <v>4486078</v>
      </c>
      <c r="S834" s="338">
        <v>4985931</v>
      </c>
      <c r="T834" s="369" t="s">
        <v>1184</v>
      </c>
      <c r="U834" s="338"/>
    </row>
    <row r="835" spans="1:21" x14ac:dyDescent="0.35">
      <c r="A83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2025.00838.02.01.03.04</v>
      </c>
      <c r="B835" s="372">
        <v>838</v>
      </c>
      <c r="C835" s="338" t="s">
        <v>130</v>
      </c>
      <c r="D835" s="338" t="s">
        <v>236</v>
      </c>
      <c r="E835" s="338" t="s">
        <v>237</v>
      </c>
      <c r="F835" s="338" t="s">
        <v>121</v>
      </c>
      <c r="G835" s="369" t="s">
        <v>162</v>
      </c>
      <c r="H835" s="338" t="s">
        <v>149</v>
      </c>
      <c r="I835" s="473">
        <v>45778</v>
      </c>
      <c r="J835" s="473">
        <v>45808</v>
      </c>
      <c r="K835" s="338" t="s">
        <v>124</v>
      </c>
      <c r="L835" s="473">
        <v>45777</v>
      </c>
      <c r="M835" s="338">
        <v>4985932</v>
      </c>
      <c r="N835" s="338" t="s">
        <v>320</v>
      </c>
      <c r="O835" s="473">
        <v>45797</v>
      </c>
      <c r="P835" s="342">
        <v>2025</v>
      </c>
      <c r="Q835" s="15">
        <v>2492</v>
      </c>
      <c r="R835" s="338">
        <v>4486078</v>
      </c>
      <c r="S835" s="338">
        <v>4985933</v>
      </c>
      <c r="T835" s="369" t="s">
        <v>1185</v>
      </c>
      <c r="U835" s="338"/>
    </row>
    <row r="836" spans="1:21" x14ac:dyDescent="0.35">
      <c r="A83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2025.00839.02.01.03.05</v>
      </c>
      <c r="B836" s="372">
        <v>839</v>
      </c>
      <c r="C836" s="338" t="s">
        <v>130</v>
      </c>
      <c r="D836" s="338" t="s">
        <v>236</v>
      </c>
      <c r="E836" s="345" t="s">
        <v>237</v>
      </c>
      <c r="F836" s="338" t="s">
        <v>121</v>
      </c>
      <c r="G836" s="369" t="s">
        <v>162</v>
      </c>
      <c r="H836" s="338" t="s">
        <v>254</v>
      </c>
      <c r="I836" s="477">
        <v>45785</v>
      </c>
      <c r="J836" s="477">
        <v>45785</v>
      </c>
      <c r="K836" s="338" t="s">
        <v>124</v>
      </c>
      <c r="L836" s="473">
        <v>45784</v>
      </c>
      <c r="M836" s="338">
        <v>4986253</v>
      </c>
      <c r="N836" s="338" t="s">
        <v>320</v>
      </c>
      <c r="O836" s="473">
        <v>45797</v>
      </c>
      <c r="P836" s="342">
        <v>2025</v>
      </c>
      <c r="Q836" s="15">
        <v>2493</v>
      </c>
      <c r="R836" s="338">
        <v>4486078</v>
      </c>
      <c r="S836" s="338">
        <v>4986254</v>
      </c>
      <c r="T836" s="369" t="s">
        <v>1186</v>
      </c>
      <c r="U836" s="338"/>
    </row>
    <row r="837" spans="1:21" x14ac:dyDescent="0.35">
      <c r="A83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2025.00840.02.01.03.05</v>
      </c>
      <c r="B837" s="372">
        <v>840</v>
      </c>
      <c r="C837" s="338" t="s">
        <v>130</v>
      </c>
      <c r="D837" s="338" t="s">
        <v>236</v>
      </c>
      <c r="E837" s="345" t="s">
        <v>237</v>
      </c>
      <c r="F837" s="338" t="s">
        <v>121</v>
      </c>
      <c r="G837" s="369" t="s">
        <v>162</v>
      </c>
      <c r="H837" s="338" t="s">
        <v>254</v>
      </c>
      <c r="I837" s="477">
        <v>45785</v>
      </c>
      <c r="J837" s="477">
        <v>45785</v>
      </c>
      <c r="K837" s="338" t="s">
        <v>124</v>
      </c>
      <c r="L837" s="473">
        <v>45784</v>
      </c>
      <c r="M837" s="338">
        <v>4986255</v>
      </c>
      <c r="N837" s="338" t="s">
        <v>320</v>
      </c>
      <c r="O837" s="473">
        <v>45797</v>
      </c>
      <c r="P837" s="342">
        <v>2025</v>
      </c>
      <c r="Q837" s="15">
        <v>2494</v>
      </c>
      <c r="R837" s="338">
        <v>4486078</v>
      </c>
      <c r="S837" s="338">
        <v>4986256</v>
      </c>
      <c r="T837" s="369" t="s">
        <v>1187</v>
      </c>
      <c r="U837" s="338"/>
    </row>
    <row r="838" spans="1:21" x14ac:dyDescent="0.35">
      <c r="A83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2025.00841.02.01.03.05</v>
      </c>
      <c r="B838" s="372">
        <v>841</v>
      </c>
      <c r="C838" s="338" t="s">
        <v>130</v>
      </c>
      <c r="D838" s="338" t="s">
        <v>236</v>
      </c>
      <c r="E838" s="345" t="s">
        <v>237</v>
      </c>
      <c r="F838" s="338" t="s">
        <v>121</v>
      </c>
      <c r="G838" s="369" t="s">
        <v>162</v>
      </c>
      <c r="H838" s="338" t="s">
        <v>254</v>
      </c>
      <c r="I838" s="477">
        <v>45786</v>
      </c>
      <c r="J838" s="477">
        <v>45786</v>
      </c>
      <c r="K838" s="338" t="s">
        <v>124</v>
      </c>
      <c r="L838" s="473">
        <v>45785</v>
      </c>
      <c r="M838" s="338">
        <v>4986257</v>
      </c>
      <c r="N838" s="338" t="s">
        <v>320</v>
      </c>
      <c r="O838" s="473">
        <v>45797</v>
      </c>
      <c r="P838" s="342">
        <v>2025</v>
      </c>
      <c r="Q838" s="15">
        <v>2495</v>
      </c>
      <c r="R838" s="338">
        <v>4486078</v>
      </c>
      <c r="S838" s="338">
        <v>4986258</v>
      </c>
      <c r="T838" s="369" t="s">
        <v>1188</v>
      </c>
      <c r="U838" s="338"/>
    </row>
    <row r="839" spans="1:21" x14ac:dyDescent="0.35">
      <c r="A83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2025.00842.02.01.03.05</v>
      </c>
      <c r="B839" s="372">
        <v>842</v>
      </c>
      <c r="C839" s="338" t="s">
        <v>130</v>
      </c>
      <c r="D839" s="338" t="s">
        <v>236</v>
      </c>
      <c r="E839" s="338" t="s">
        <v>237</v>
      </c>
      <c r="F839" s="338" t="s">
        <v>121</v>
      </c>
      <c r="G839" s="369" t="s">
        <v>162</v>
      </c>
      <c r="H839" s="338" t="s">
        <v>254</v>
      </c>
      <c r="I839" s="477">
        <v>45788</v>
      </c>
      <c r="J839" s="477">
        <v>45788</v>
      </c>
      <c r="K839" s="338" t="s">
        <v>124</v>
      </c>
      <c r="L839" s="473">
        <v>45786</v>
      </c>
      <c r="M839" s="338">
        <v>4986259</v>
      </c>
      <c r="N839" s="338" t="s">
        <v>320</v>
      </c>
      <c r="O839" s="473">
        <v>45797</v>
      </c>
      <c r="P839" s="342">
        <v>2025</v>
      </c>
      <c r="Q839" s="15">
        <v>2496</v>
      </c>
      <c r="R839" s="338">
        <v>4486078</v>
      </c>
      <c r="S839" s="338">
        <v>4986260</v>
      </c>
      <c r="T839" s="369" t="s">
        <v>1189</v>
      </c>
      <c r="U839" s="338"/>
    </row>
    <row r="840" spans="1:21" x14ac:dyDescent="0.35">
      <c r="A84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2025.00843.02.01.03.05</v>
      </c>
      <c r="B840" s="372">
        <v>843</v>
      </c>
      <c r="C840" s="338" t="s">
        <v>130</v>
      </c>
      <c r="D840" s="338" t="s">
        <v>236</v>
      </c>
      <c r="E840" s="338" t="s">
        <v>237</v>
      </c>
      <c r="F840" s="338" t="s">
        <v>121</v>
      </c>
      <c r="G840" s="369" t="s">
        <v>162</v>
      </c>
      <c r="H840" s="338" t="s">
        <v>254</v>
      </c>
      <c r="I840" s="477">
        <v>45789</v>
      </c>
      <c r="J840" s="477">
        <v>45789</v>
      </c>
      <c r="K840" s="338" t="s">
        <v>124</v>
      </c>
      <c r="L840" s="473">
        <v>45786</v>
      </c>
      <c r="M840" s="338">
        <v>4986261</v>
      </c>
      <c r="N840" s="338" t="s">
        <v>320</v>
      </c>
      <c r="O840" s="473">
        <v>45797</v>
      </c>
      <c r="P840" s="342">
        <v>2025</v>
      </c>
      <c r="Q840" s="15">
        <v>2497</v>
      </c>
      <c r="R840" s="338">
        <v>4486078</v>
      </c>
      <c r="S840" s="338">
        <v>4986262</v>
      </c>
      <c r="T840" s="369" t="s">
        <v>1190</v>
      </c>
      <c r="U840" s="338"/>
    </row>
    <row r="841" spans="1:21" x14ac:dyDescent="0.35">
      <c r="A84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2025.00844.02.01.03.05</v>
      </c>
      <c r="B841" s="372">
        <v>844</v>
      </c>
      <c r="C841" s="338" t="s">
        <v>130</v>
      </c>
      <c r="D841" s="338" t="s">
        <v>236</v>
      </c>
      <c r="E841" s="338" t="s">
        <v>237</v>
      </c>
      <c r="F841" s="338" t="s">
        <v>121</v>
      </c>
      <c r="G841" s="369" t="s">
        <v>162</v>
      </c>
      <c r="H841" s="338" t="s">
        <v>254</v>
      </c>
      <c r="I841" s="477">
        <v>45789</v>
      </c>
      <c r="J841" s="477">
        <v>45789</v>
      </c>
      <c r="K841" s="338" t="s">
        <v>124</v>
      </c>
      <c r="L841" s="473">
        <v>45788</v>
      </c>
      <c r="M841" s="338">
        <v>4986263</v>
      </c>
      <c r="N841" s="338" t="s">
        <v>320</v>
      </c>
      <c r="O841" s="473">
        <v>45797</v>
      </c>
      <c r="P841" s="342">
        <v>2025</v>
      </c>
      <c r="Q841" s="15">
        <v>2498</v>
      </c>
      <c r="R841" s="338">
        <v>4486078</v>
      </c>
      <c r="S841" s="338">
        <v>4986264</v>
      </c>
      <c r="T841" s="369" t="s">
        <v>1191</v>
      </c>
      <c r="U841" s="338"/>
    </row>
    <row r="842" spans="1:21" x14ac:dyDescent="0.35">
      <c r="A84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2025.00845.02.01.03.05</v>
      </c>
      <c r="B842" s="372">
        <v>845</v>
      </c>
      <c r="C842" s="338" t="s">
        <v>130</v>
      </c>
      <c r="D842" s="338" t="s">
        <v>236</v>
      </c>
      <c r="E842" s="338" t="s">
        <v>237</v>
      </c>
      <c r="F842" s="338" t="s">
        <v>121</v>
      </c>
      <c r="G842" s="369" t="s">
        <v>162</v>
      </c>
      <c r="H842" s="338" t="s">
        <v>254</v>
      </c>
      <c r="I842" s="477">
        <v>45790</v>
      </c>
      <c r="J842" s="477">
        <v>45790</v>
      </c>
      <c r="K842" s="338" t="s">
        <v>124</v>
      </c>
      <c r="L842" s="473">
        <v>45789</v>
      </c>
      <c r="M842" s="338">
        <v>4986265</v>
      </c>
      <c r="N842" s="338" t="s">
        <v>320</v>
      </c>
      <c r="O842" s="473">
        <v>45797</v>
      </c>
      <c r="P842" s="342">
        <v>2025</v>
      </c>
      <c r="Q842" s="15">
        <v>2499</v>
      </c>
      <c r="R842" s="338">
        <v>4486078</v>
      </c>
      <c r="S842" s="338">
        <v>4986266</v>
      </c>
      <c r="T842" s="369" t="s">
        <v>1192</v>
      </c>
      <c r="U842" s="338"/>
    </row>
    <row r="843" spans="1:21" x14ac:dyDescent="0.35">
      <c r="A84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2025.00846.02.01.03.05</v>
      </c>
      <c r="B843" s="372">
        <v>846</v>
      </c>
      <c r="C843" s="338" t="s">
        <v>130</v>
      </c>
      <c r="D843" s="338" t="s">
        <v>236</v>
      </c>
      <c r="E843" s="338" t="s">
        <v>237</v>
      </c>
      <c r="F843" s="338" t="s">
        <v>121</v>
      </c>
      <c r="G843" s="369" t="s">
        <v>162</v>
      </c>
      <c r="H843" s="338" t="s">
        <v>254</v>
      </c>
      <c r="I843" s="477">
        <v>45790</v>
      </c>
      <c r="J843" s="477">
        <v>45790</v>
      </c>
      <c r="K843" s="338" t="s">
        <v>124</v>
      </c>
      <c r="L843" s="473">
        <v>45789</v>
      </c>
      <c r="M843" s="338">
        <v>4986267</v>
      </c>
      <c r="N843" s="338" t="s">
        <v>320</v>
      </c>
      <c r="O843" s="473">
        <v>45797</v>
      </c>
      <c r="P843" s="342">
        <v>2025</v>
      </c>
      <c r="Q843" s="15">
        <v>2500</v>
      </c>
      <c r="R843" s="338">
        <v>4486078</v>
      </c>
      <c r="S843" s="338">
        <v>4986268</v>
      </c>
      <c r="T843" s="369" t="s">
        <v>1193</v>
      </c>
      <c r="U843" s="338"/>
    </row>
    <row r="844" spans="1:21" x14ac:dyDescent="0.35">
      <c r="A84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2025.00847.02.01.03.05</v>
      </c>
      <c r="B844" s="372">
        <v>847</v>
      </c>
      <c r="C844" s="338" t="s">
        <v>130</v>
      </c>
      <c r="D844" s="338" t="s">
        <v>318</v>
      </c>
      <c r="E844" s="345" t="s">
        <v>194</v>
      </c>
      <c r="F844" s="338" t="s">
        <v>121</v>
      </c>
      <c r="G844" s="369" t="s">
        <v>162</v>
      </c>
      <c r="H844" s="338" t="s">
        <v>254</v>
      </c>
      <c r="I844" s="477">
        <v>45776</v>
      </c>
      <c r="J844" s="477">
        <v>45776</v>
      </c>
      <c r="K844" s="338" t="s">
        <v>124</v>
      </c>
      <c r="L844" s="473">
        <v>45775</v>
      </c>
      <c r="M844" s="338">
        <v>4986290</v>
      </c>
      <c r="N844" s="338" t="s">
        <v>319</v>
      </c>
      <c r="O844" s="473">
        <v>45797</v>
      </c>
      <c r="P844" s="342">
        <v>2025</v>
      </c>
      <c r="Q844" s="15">
        <v>2501</v>
      </c>
      <c r="R844" s="338">
        <v>4486078</v>
      </c>
      <c r="S844" s="338">
        <v>4986291</v>
      </c>
      <c r="T844" s="369" t="s">
        <v>1194</v>
      </c>
      <c r="U844" s="338"/>
    </row>
    <row r="845" spans="1:21" x14ac:dyDescent="0.35">
      <c r="A84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2025.00848.02.01.03.05</v>
      </c>
      <c r="B845" s="372">
        <v>848</v>
      </c>
      <c r="C845" s="338" t="s">
        <v>130</v>
      </c>
      <c r="D845" s="338" t="s">
        <v>318</v>
      </c>
      <c r="E845" s="345" t="s">
        <v>194</v>
      </c>
      <c r="F845" s="338" t="s">
        <v>121</v>
      </c>
      <c r="G845" s="369" t="s">
        <v>162</v>
      </c>
      <c r="H845" s="338" t="s">
        <v>254</v>
      </c>
      <c r="I845" s="477">
        <v>45776</v>
      </c>
      <c r="J845" s="477">
        <v>45776</v>
      </c>
      <c r="K845" s="338" t="s">
        <v>124</v>
      </c>
      <c r="L845" s="473">
        <v>45775</v>
      </c>
      <c r="M845" s="338">
        <v>4986292</v>
      </c>
      <c r="N845" s="338" t="s">
        <v>319</v>
      </c>
      <c r="O845" s="473">
        <v>45797</v>
      </c>
      <c r="P845" s="342">
        <v>2025</v>
      </c>
      <c r="Q845" s="15">
        <v>2502</v>
      </c>
      <c r="R845" s="338">
        <v>4486078</v>
      </c>
      <c r="S845" s="338">
        <v>4986293</v>
      </c>
      <c r="T845" s="369" t="s">
        <v>1195</v>
      </c>
      <c r="U845" s="338"/>
    </row>
    <row r="846" spans="1:21" x14ac:dyDescent="0.35">
      <c r="A84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2025.00849.02.01.03.05</v>
      </c>
      <c r="B846" s="372">
        <v>849</v>
      </c>
      <c r="C846" s="338" t="s">
        <v>130</v>
      </c>
      <c r="D846" s="338" t="s">
        <v>318</v>
      </c>
      <c r="E846" s="345" t="s">
        <v>194</v>
      </c>
      <c r="F846" s="338" t="s">
        <v>121</v>
      </c>
      <c r="G846" s="369" t="s">
        <v>162</v>
      </c>
      <c r="H846" s="338" t="s">
        <v>254</v>
      </c>
      <c r="I846" s="477">
        <v>45777</v>
      </c>
      <c r="J846" s="477">
        <v>45777</v>
      </c>
      <c r="K846" s="338" t="s">
        <v>124</v>
      </c>
      <c r="L846" s="473">
        <v>45776</v>
      </c>
      <c r="M846" s="338">
        <v>4986294</v>
      </c>
      <c r="N846" s="338" t="s">
        <v>319</v>
      </c>
      <c r="O846" s="473">
        <v>45797</v>
      </c>
      <c r="P846" s="342">
        <v>2025</v>
      </c>
      <c r="Q846" s="15">
        <v>2503</v>
      </c>
      <c r="R846" s="338">
        <v>4486078</v>
      </c>
      <c r="S846" s="338">
        <v>4986295</v>
      </c>
      <c r="T846" s="369" t="s">
        <v>1196</v>
      </c>
      <c r="U846" s="338"/>
    </row>
    <row r="847" spans="1:21" x14ac:dyDescent="0.35">
      <c r="A84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2025.00850.02.01.03.05</v>
      </c>
      <c r="B847" s="372">
        <v>850</v>
      </c>
      <c r="C847" s="338" t="s">
        <v>130</v>
      </c>
      <c r="D847" s="338" t="s">
        <v>318</v>
      </c>
      <c r="E847" s="345" t="s">
        <v>194</v>
      </c>
      <c r="F847" s="338" t="s">
        <v>121</v>
      </c>
      <c r="G847" s="369" t="s">
        <v>162</v>
      </c>
      <c r="H847" s="338" t="s">
        <v>254</v>
      </c>
      <c r="I847" s="477">
        <v>45777</v>
      </c>
      <c r="J847" s="477">
        <v>45777</v>
      </c>
      <c r="K847" s="338" t="s">
        <v>124</v>
      </c>
      <c r="L847" s="473">
        <v>45776</v>
      </c>
      <c r="M847" s="338">
        <v>4986296</v>
      </c>
      <c r="N847" s="338" t="s">
        <v>319</v>
      </c>
      <c r="O847" s="473">
        <v>45797</v>
      </c>
      <c r="P847" s="342">
        <v>2025</v>
      </c>
      <c r="Q847" s="15">
        <v>2504</v>
      </c>
      <c r="R847" s="338">
        <v>4486078</v>
      </c>
      <c r="S847" s="338">
        <v>4986297</v>
      </c>
      <c r="T847" s="369" t="s">
        <v>1197</v>
      </c>
      <c r="U847" s="338"/>
    </row>
    <row r="848" spans="1:21" x14ac:dyDescent="0.35">
      <c r="A84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2025.00851.02.01.02.05</v>
      </c>
      <c r="B848" s="372">
        <v>851</v>
      </c>
      <c r="C848" s="338" t="s">
        <v>130</v>
      </c>
      <c r="D848" s="338" t="s">
        <v>318</v>
      </c>
      <c r="E848" s="345" t="s">
        <v>194</v>
      </c>
      <c r="F848" s="338" t="s">
        <v>121</v>
      </c>
      <c r="G848" s="369" t="s">
        <v>169</v>
      </c>
      <c r="H848" s="338" t="s">
        <v>254</v>
      </c>
      <c r="I848" s="477">
        <v>45777</v>
      </c>
      <c r="J848" s="477">
        <v>45777</v>
      </c>
      <c r="K848" s="338" t="s">
        <v>124</v>
      </c>
      <c r="L848" s="473">
        <v>45776</v>
      </c>
      <c r="M848" s="338">
        <v>4986298</v>
      </c>
      <c r="N848" s="338" t="s">
        <v>319</v>
      </c>
      <c r="O848" s="473">
        <v>45797</v>
      </c>
      <c r="P848" s="342">
        <v>2025</v>
      </c>
      <c r="Q848" s="15">
        <v>2505</v>
      </c>
      <c r="R848" s="338">
        <v>4486078</v>
      </c>
      <c r="S848" s="338">
        <v>4986299</v>
      </c>
      <c r="T848" s="369" t="s">
        <v>1198</v>
      </c>
      <c r="U848" s="338"/>
    </row>
    <row r="849" spans="1:21" x14ac:dyDescent="0.35">
      <c r="A84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2025.00852.02.01.02.05</v>
      </c>
      <c r="B849" s="372">
        <v>852</v>
      </c>
      <c r="C849" s="338" t="s">
        <v>130</v>
      </c>
      <c r="D849" s="338" t="s">
        <v>318</v>
      </c>
      <c r="E849" s="345" t="s">
        <v>194</v>
      </c>
      <c r="F849" s="338" t="s">
        <v>121</v>
      </c>
      <c r="G849" s="369" t="s">
        <v>169</v>
      </c>
      <c r="H849" s="338" t="s">
        <v>254</v>
      </c>
      <c r="I849" s="477">
        <v>45778</v>
      </c>
      <c r="J849" s="477">
        <v>45778</v>
      </c>
      <c r="K849" s="338" t="s">
        <v>124</v>
      </c>
      <c r="L849" s="473">
        <v>45777</v>
      </c>
      <c r="M849" s="338">
        <v>4986300</v>
      </c>
      <c r="N849" s="338" t="s">
        <v>319</v>
      </c>
      <c r="O849" s="473">
        <v>45797</v>
      </c>
      <c r="P849" s="342">
        <v>2025</v>
      </c>
      <c r="Q849" s="15">
        <v>2506</v>
      </c>
      <c r="R849" s="338">
        <v>4486078</v>
      </c>
      <c r="S849" s="338">
        <v>4986301</v>
      </c>
      <c r="T849" s="369" t="s">
        <v>1199</v>
      </c>
      <c r="U849" s="338"/>
    </row>
    <row r="850" spans="1:21" x14ac:dyDescent="0.35">
      <c r="A85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2025.00853.02.01.02.05</v>
      </c>
      <c r="B850" s="372">
        <v>853</v>
      </c>
      <c r="C850" s="338" t="s">
        <v>130</v>
      </c>
      <c r="D850" s="338" t="s">
        <v>318</v>
      </c>
      <c r="E850" s="345" t="s">
        <v>194</v>
      </c>
      <c r="F850" s="338" t="s">
        <v>121</v>
      </c>
      <c r="G850" s="369" t="s">
        <v>169</v>
      </c>
      <c r="H850" s="338" t="s">
        <v>254</v>
      </c>
      <c r="I850" s="477">
        <v>45779</v>
      </c>
      <c r="J850" s="477">
        <v>45779</v>
      </c>
      <c r="K850" s="338" t="s">
        <v>124</v>
      </c>
      <c r="L850" s="473">
        <v>45777</v>
      </c>
      <c r="M850" s="338">
        <v>4986302</v>
      </c>
      <c r="N850" s="338" t="s">
        <v>319</v>
      </c>
      <c r="O850" s="473">
        <v>45797</v>
      </c>
      <c r="P850" s="342">
        <v>2025</v>
      </c>
      <c r="Q850" s="15">
        <v>2507</v>
      </c>
      <c r="R850" s="338">
        <v>4486078</v>
      </c>
      <c r="S850" s="338">
        <v>4986303</v>
      </c>
      <c r="T850" s="369" t="s">
        <v>1200</v>
      </c>
      <c r="U850" s="338"/>
    </row>
    <row r="851" spans="1:21" x14ac:dyDescent="0.35">
      <c r="A85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2025.00854.02.01.02.05</v>
      </c>
      <c r="B851" s="372">
        <v>854</v>
      </c>
      <c r="C851" s="338" t="s">
        <v>130</v>
      </c>
      <c r="D851" s="338" t="s">
        <v>318</v>
      </c>
      <c r="E851" s="345" t="s">
        <v>194</v>
      </c>
      <c r="F851" s="338" t="s">
        <v>121</v>
      </c>
      <c r="G851" s="369" t="s">
        <v>169</v>
      </c>
      <c r="H851" s="338" t="s">
        <v>254</v>
      </c>
      <c r="I851" s="477">
        <v>45780</v>
      </c>
      <c r="J851" s="477">
        <v>45780</v>
      </c>
      <c r="K851" s="338" t="s">
        <v>124</v>
      </c>
      <c r="L851" s="473">
        <v>45777</v>
      </c>
      <c r="M851" s="338">
        <v>4986304</v>
      </c>
      <c r="N851" s="338" t="s">
        <v>319</v>
      </c>
      <c r="O851" s="473">
        <v>45797</v>
      </c>
      <c r="P851" s="342">
        <v>2025</v>
      </c>
      <c r="Q851" s="15">
        <v>2508</v>
      </c>
      <c r="R851" s="338">
        <v>4486078</v>
      </c>
      <c r="S851" s="338">
        <v>4986305</v>
      </c>
      <c r="T851" s="369" t="s">
        <v>1201</v>
      </c>
      <c r="U851" s="338"/>
    </row>
    <row r="852" spans="1:21" x14ac:dyDescent="0.35">
      <c r="A85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2025.00855.02.01.02.05</v>
      </c>
      <c r="B852" s="372">
        <v>855</v>
      </c>
      <c r="C852" s="338" t="s">
        <v>130</v>
      </c>
      <c r="D852" s="338" t="s">
        <v>318</v>
      </c>
      <c r="E852" s="345" t="s">
        <v>194</v>
      </c>
      <c r="F852" s="338" t="s">
        <v>121</v>
      </c>
      <c r="G852" s="369" t="s">
        <v>169</v>
      </c>
      <c r="H852" s="338" t="s">
        <v>254</v>
      </c>
      <c r="I852" s="477">
        <v>45781</v>
      </c>
      <c r="J852" s="477">
        <v>45781</v>
      </c>
      <c r="K852" s="338" t="s">
        <v>124</v>
      </c>
      <c r="L852" s="473">
        <v>45777</v>
      </c>
      <c r="M852" s="338">
        <v>4986306</v>
      </c>
      <c r="N852" s="338" t="s">
        <v>319</v>
      </c>
      <c r="O852" s="473">
        <v>45797</v>
      </c>
      <c r="P852" s="342">
        <v>2025</v>
      </c>
      <c r="Q852" s="15">
        <v>2509</v>
      </c>
      <c r="R852" s="338">
        <v>4486078</v>
      </c>
      <c r="S852" s="338">
        <v>4986307</v>
      </c>
      <c r="T852" s="369" t="s">
        <v>1202</v>
      </c>
      <c r="U852" s="338"/>
    </row>
    <row r="853" spans="1:21" x14ac:dyDescent="0.35">
      <c r="A85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2025.00856.02.01.02.05</v>
      </c>
      <c r="B853" s="372">
        <v>856</v>
      </c>
      <c r="C853" s="338" t="s">
        <v>130</v>
      </c>
      <c r="D853" s="338" t="s">
        <v>318</v>
      </c>
      <c r="E853" s="345" t="s">
        <v>194</v>
      </c>
      <c r="F853" s="338" t="s">
        <v>121</v>
      </c>
      <c r="G853" s="369" t="s">
        <v>169</v>
      </c>
      <c r="H853" s="338" t="s">
        <v>254</v>
      </c>
      <c r="I853" s="477">
        <v>45782</v>
      </c>
      <c r="J853" s="477">
        <v>45782</v>
      </c>
      <c r="K853" s="338" t="s">
        <v>124</v>
      </c>
      <c r="L853" s="473">
        <v>45777</v>
      </c>
      <c r="M853" s="338">
        <v>4986308</v>
      </c>
      <c r="N853" s="338" t="s">
        <v>319</v>
      </c>
      <c r="O853" s="473">
        <v>45797</v>
      </c>
      <c r="P853" s="342">
        <v>2025</v>
      </c>
      <c r="Q853" s="15">
        <v>2510</v>
      </c>
      <c r="R853" s="338">
        <v>4486078</v>
      </c>
      <c r="S853" s="338">
        <v>4986309</v>
      </c>
      <c r="T853" s="369" t="s">
        <v>1203</v>
      </c>
      <c r="U853" s="338"/>
    </row>
    <row r="854" spans="1:21" x14ac:dyDescent="0.35">
      <c r="A85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2025.00857.02.01.02.04</v>
      </c>
      <c r="B854" s="372">
        <v>857</v>
      </c>
      <c r="C854" s="338" t="s">
        <v>130</v>
      </c>
      <c r="D854" s="338" t="s">
        <v>318</v>
      </c>
      <c r="E854" s="345" t="s">
        <v>194</v>
      </c>
      <c r="F854" s="338" t="s">
        <v>121</v>
      </c>
      <c r="G854" s="369" t="s">
        <v>169</v>
      </c>
      <c r="H854" s="338" t="s">
        <v>149</v>
      </c>
      <c r="I854" s="477">
        <v>45778</v>
      </c>
      <c r="J854" s="477">
        <v>45808</v>
      </c>
      <c r="K854" s="338" t="s">
        <v>124</v>
      </c>
      <c r="L854" s="473">
        <v>45777</v>
      </c>
      <c r="M854" s="338">
        <v>4986310</v>
      </c>
      <c r="N854" s="338" t="s">
        <v>319</v>
      </c>
      <c r="O854" s="473">
        <v>45797</v>
      </c>
      <c r="P854" s="342">
        <v>2025</v>
      </c>
      <c r="Q854" s="15">
        <v>2511</v>
      </c>
      <c r="R854" s="338">
        <v>4486078</v>
      </c>
      <c r="S854" s="338">
        <v>4986311</v>
      </c>
      <c r="T854" s="369" t="s">
        <v>1204</v>
      </c>
      <c r="U854" s="338"/>
    </row>
    <row r="855" spans="1:21" x14ac:dyDescent="0.35">
      <c r="A85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2025.00858.02.01.02.07</v>
      </c>
      <c r="B855" s="372">
        <v>858</v>
      </c>
      <c r="C855" s="338" t="s">
        <v>130</v>
      </c>
      <c r="D855" s="338" t="s">
        <v>318</v>
      </c>
      <c r="E855" s="345" t="s">
        <v>194</v>
      </c>
      <c r="F855" s="338" t="s">
        <v>121</v>
      </c>
      <c r="G855" s="369" t="s">
        <v>169</v>
      </c>
      <c r="H855" s="338" t="s">
        <v>266</v>
      </c>
      <c r="I855" s="477">
        <v>45809</v>
      </c>
      <c r="J855" s="477">
        <v>46022</v>
      </c>
      <c r="K855" s="338" t="s">
        <v>124</v>
      </c>
      <c r="L855" s="473">
        <v>45777</v>
      </c>
      <c r="M855" s="338">
        <v>4986312</v>
      </c>
      <c r="N855" s="338" t="s">
        <v>319</v>
      </c>
      <c r="O855" s="473">
        <v>45797</v>
      </c>
      <c r="P855" s="342">
        <v>2025</v>
      </c>
      <c r="Q855" s="15">
        <v>2512</v>
      </c>
      <c r="R855" s="338">
        <v>4486078</v>
      </c>
      <c r="S855" s="338">
        <v>4986313</v>
      </c>
      <c r="T855" s="369" t="s">
        <v>1205</v>
      </c>
      <c r="U855" s="338"/>
    </row>
    <row r="856" spans="1:21" x14ac:dyDescent="0.35">
      <c r="A85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2025.00859.02.01.03.05</v>
      </c>
      <c r="B856" s="372">
        <v>859</v>
      </c>
      <c r="C856" s="338" t="s">
        <v>130</v>
      </c>
      <c r="D856" s="338" t="s">
        <v>236</v>
      </c>
      <c r="E856" s="345" t="s">
        <v>237</v>
      </c>
      <c r="F856" s="338" t="s">
        <v>121</v>
      </c>
      <c r="G856" s="369" t="s">
        <v>162</v>
      </c>
      <c r="H856" s="338" t="s">
        <v>254</v>
      </c>
      <c r="I856" s="477">
        <v>45791</v>
      </c>
      <c r="J856" s="477">
        <v>45791</v>
      </c>
      <c r="K856" s="338" t="s">
        <v>124</v>
      </c>
      <c r="L856" s="473">
        <v>45790</v>
      </c>
      <c r="M856" s="338" t="s">
        <v>1206</v>
      </c>
      <c r="N856" s="338" t="s">
        <v>320</v>
      </c>
      <c r="O856" s="473">
        <v>45804</v>
      </c>
      <c r="P856" s="342">
        <v>2025</v>
      </c>
      <c r="Q856" s="15">
        <v>2513</v>
      </c>
      <c r="R856" s="338">
        <v>4486078</v>
      </c>
      <c r="S856" s="338">
        <v>5003010</v>
      </c>
      <c r="T856" s="369" t="s">
        <v>1207</v>
      </c>
      <c r="U856" s="338"/>
    </row>
    <row r="857" spans="1:21" x14ac:dyDescent="0.35">
      <c r="A85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2025.00860.02.01.03.05</v>
      </c>
      <c r="B857" s="372">
        <v>860</v>
      </c>
      <c r="C857" s="338" t="s">
        <v>130</v>
      </c>
      <c r="D857" s="338" t="s">
        <v>236</v>
      </c>
      <c r="E857" s="345" t="s">
        <v>237</v>
      </c>
      <c r="F857" s="338" t="s">
        <v>121</v>
      </c>
      <c r="G857" s="369" t="s">
        <v>162</v>
      </c>
      <c r="H857" s="338" t="s">
        <v>254</v>
      </c>
      <c r="I857" s="477">
        <v>45791</v>
      </c>
      <c r="J857" s="477">
        <v>45791</v>
      </c>
      <c r="K857" s="338" t="s">
        <v>124</v>
      </c>
      <c r="L857" s="473">
        <v>45790</v>
      </c>
      <c r="M857" s="338">
        <v>5003011</v>
      </c>
      <c r="N857" s="338" t="s">
        <v>320</v>
      </c>
      <c r="O857" s="473">
        <v>45804</v>
      </c>
      <c r="P857" s="342">
        <v>2025</v>
      </c>
      <c r="Q857" s="15">
        <v>2514</v>
      </c>
      <c r="R857" s="338">
        <v>4486078</v>
      </c>
      <c r="S857" s="338">
        <v>5003012</v>
      </c>
      <c r="T857" s="369" t="s">
        <v>1208</v>
      </c>
      <c r="U857" s="338"/>
    </row>
    <row r="858" spans="1:21" x14ac:dyDescent="0.35">
      <c r="A85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2025.00861.02.01.03.05</v>
      </c>
      <c r="B858" s="372">
        <v>861</v>
      </c>
      <c r="C858" s="338" t="s">
        <v>130</v>
      </c>
      <c r="D858" s="338" t="s">
        <v>236</v>
      </c>
      <c r="E858" s="345" t="s">
        <v>237</v>
      </c>
      <c r="F858" s="338" t="s">
        <v>121</v>
      </c>
      <c r="G858" s="369" t="s">
        <v>162</v>
      </c>
      <c r="H858" s="338" t="s">
        <v>254</v>
      </c>
      <c r="I858" s="477">
        <v>45792</v>
      </c>
      <c r="J858" s="477">
        <v>45792</v>
      </c>
      <c r="K858" s="338" t="s">
        <v>124</v>
      </c>
      <c r="L858" s="473">
        <v>45791</v>
      </c>
      <c r="M858" s="338">
        <v>5003013</v>
      </c>
      <c r="N858" s="338" t="s">
        <v>320</v>
      </c>
      <c r="O858" s="473">
        <v>45804</v>
      </c>
      <c r="P858" s="342">
        <v>2025</v>
      </c>
      <c r="Q858" s="15">
        <v>2515</v>
      </c>
      <c r="R858" s="338">
        <v>4486078</v>
      </c>
      <c r="S858" s="338">
        <v>5003014</v>
      </c>
      <c r="T858" s="369" t="s">
        <v>1209</v>
      </c>
      <c r="U858" s="338"/>
    </row>
    <row r="859" spans="1:21" x14ac:dyDescent="0.35">
      <c r="A85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2025.00862.02.01.03.05</v>
      </c>
      <c r="B859" s="372">
        <v>862</v>
      </c>
      <c r="C859" s="338" t="s">
        <v>130</v>
      </c>
      <c r="D859" s="338" t="s">
        <v>236</v>
      </c>
      <c r="E859" s="338" t="s">
        <v>237</v>
      </c>
      <c r="F859" s="338" t="s">
        <v>121</v>
      </c>
      <c r="G859" s="369" t="s">
        <v>162</v>
      </c>
      <c r="H859" s="338" t="s">
        <v>254</v>
      </c>
      <c r="I859" s="477">
        <v>45792</v>
      </c>
      <c r="J859" s="477">
        <v>45792</v>
      </c>
      <c r="K859" s="338" t="s">
        <v>124</v>
      </c>
      <c r="L859" s="473">
        <v>45791</v>
      </c>
      <c r="M859" s="338">
        <v>5003015</v>
      </c>
      <c r="N859" s="338" t="s">
        <v>320</v>
      </c>
      <c r="O859" s="473">
        <v>45804</v>
      </c>
      <c r="P859" s="342">
        <v>2025</v>
      </c>
      <c r="Q859" s="15">
        <v>2516</v>
      </c>
      <c r="R859" s="338">
        <v>4486078</v>
      </c>
      <c r="S859" s="338">
        <v>5003017</v>
      </c>
      <c r="T859" s="369" t="s">
        <v>1210</v>
      </c>
      <c r="U859" s="338"/>
    </row>
    <row r="860" spans="1:21" x14ac:dyDescent="0.35">
      <c r="A86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2025.00863.02.01.03.05</v>
      </c>
      <c r="B860" s="372">
        <v>863</v>
      </c>
      <c r="C860" s="338" t="s">
        <v>130</v>
      </c>
      <c r="D860" s="338" t="s">
        <v>236</v>
      </c>
      <c r="E860" s="338" t="s">
        <v>237</v>
      </c>
      <c r="F860" s="338" t="s">
        <v>121</v>
      </c>
      <c r="G860" s="369" t="s">
        <v>162</v>
      </c>
      <c r="H860" s="338" t="s">
        <v>254</v>
      </c>
      <c r="I860" s="477">
        <v>45793</v>
      </c>
      <c r="J860" s="477">
        <v>45793</v>
      </c>
      <c r="K860" s="338" t="s">
        <v>124</v>
      </c>
      <c r="L860" s="473">
        <v>45792</v>
      </c>
      <c r="M860" s="338">
        <v>5003018</v>
      </c>
      <c r="N860" s="338" t="s">
        <v>320</v>
      </c>
      <c r="O860" s="473">
        <v>45804</v>
      </c>
      <c r="P860" s="342">
        <v>2025</v>
      </c>
      <c r="Q860" s="15">
        <v>2517</v>
      </c>
      <c r="R860" s="338">
        <v>4486078</v>
      </c>
      <c r="S860" s="338">
        <v>5003019</v>
      </c>
      <c r="T860" s="369" t="s">
        <v>1211</v>
      </c>
      <c r="U860" s="338"/>
    </row>
    <row r="861" spans="1:21" x14ac:dyDescent="0.35">
      <c r="A86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2025.00864.02.01.03.05</v>
      </c>
      <c r="B861" s="372">
        <v>864</v>
      </c>
      <c r="C861" s="338" t="s">
        <v>130</v>
      </c>
      <c r="D861" s="338" t="s">
        <v>236</v>
      </c>
      <c r="E861" s="338" t="s">
        <v>237</v>
      </c>
      <c r="F861" s="338" t="s">
        <v>121</v>
      </c>
      <c r="G861" s="369" t="s">
        <v>162</v>
      </c>
      <c r="H861" s="338" t="s">
        <v>254</v>
      </c>
      <c r="I861" s="477">
        <v>45793</v>
      </c>
      <c r="J861" s="477">
        <v>45793</v>
      </c>
      <c r="K861" s="338" t="s">
        <v>124</v>
      </c>
      <c r="L861" s="473">
        <v>45792</v>
      </c>
      <c r="M861" s="338">
        <v>5003020</v>
      </c>
      <c r="N861" s="338" t="s">
        <v>320</v>
      </c>
      <c r="O861" s="473">
        <v>45804</v>
      </c>
      <c r="P861" s="342">
        <v>2025</v>
      </c>
      <c r="Q861" s="15">
        <v>2518</v>
      </c>
      <c r="R861" s="338">
        <v>4486078</v>
      </c>
      <c r="S861" s="338">
        <v>5003021</v>
      </c>
      <c r="T861" s="369" t="s">
        <v>1212</v>
      </c>
      <c r="U861" s="338"/>
    </row>
    <row r="862" spans="1:21" x14ac:dyDescent="0.35">
      <c r="A86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2025.00865.02.01.03.05</v>
      </c>
      <c r="B862" s="372">
        <v>865</v>
      </c>
      <c r="C862" s="338" t="s">
        <v>130</v>
      </c>
      <c r="D862" s="338" t="s">
        <v>236</v>
      </c>
      <c r="E862" s="338" t="s">
        <v>237</v>
      </c>
      <c r="F862" s="338" t="s">
        <v>121</v>
      </c>
      <c r="G862" s="369" t="s">
        <v>162</v>
      </c>
      <c r="H862" s="338" t="s">
        <v>254</v>
      </c>
      <c r="I862" s="477">
        <v>45794</v>
      </c>
      <c r="J862" s="477">
        <v>45794</v>
      </c>
      <c r="K862" s="338" t="s">
        <v>124</v>
      </c>
      <c r="L862" s="473">
        <v>45793</v>
      </c>
      <c r="M862" s="338">
        <v>5003023</v>
      </c>
      <c r="N862" s="338" t="s">
        <v>320</v>
      </c>
      <c r="O862" s="473">
        <v>45804</v>
      </c>
      <c r="P862" s="342">
        <v>2025</v>
      </c>
      <c r="Q862" s="15">
        <v>2519</v>
      </c>
      <c r="R862" s="338">
        <v>4486078</v>
      </c>
      <c r="S862" s="338">
        <v>5003024</v>
      </c>
      <c r="T862" s="369" t="s">
        <v>1213</v>
      </c>
      <c r="U862" s="338"/>
    </row>
    <row r="863" spans="1:21" x14ac:dyDescent="0.35">
      <c r="A86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2025.00866.02.01.03.05</v>
      </c>
      <c r="B863" s="372">
        <v>866</v>
      </c>
      <c r="C863" s="338" t="s">
        <v>130</v>
      </c>
      <c r="D863" s="338" t="s">
        <v>236</v>
      </c>
      <c r="E863" s="338" t="s">
        <v>237</v>
      </c>
      <c r="F863" s="338" t="s">
        <v>121</v>
      </c>
      <c r="G863" s="369" t="s">
        <v>162</v>
      </c>
      <c r="H863" s="338" t="s">
        <v>254</v>
      </c>
      <c r="I863" s="477">
        <v>45794</v>
      </c>
      <c r="J863" s="477">
        <v>45794</v>
      </c>
      <c r="K863" s="338" t="s">
        <v>124</v>
      </c>
      <c r="L863" s="473">
        <v>45793</v>
      </c>
      <c r="M863" s="338">
        <v>5003025</v>
      </c>
      <c r="N863" s="338" t="s">
        <v>320</v>
      </c>
      <c r="O863" s="473">
        <v>45804</v>
      </c>
      <c r="P863" s="342">
        <v>2025</v>
      </c>
      <c r="Q863" s="15">
        <v>2520</v>
      </c>
      <c r="R863" s="338">
        <v>4486078</v>
      </c>
      <c r="S863" s="338">
        <v>5003026</v>
      </c>
      <c r="T863" s="369" t="s">
        <v>1214</v>
      </c>
      <c r="U863" s="338"/>
    </row>
    <row r="864" spans="1:21" x14ac:dyDescent="0.35">
      <c r="A86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2025.00867.02.01.03.05</v>
      </c>
      <c r="B864" s="372">
        <v>867</v>
      </c>
      <c r="C864" s="338" t="s">
        <v>130</v>
      </c>
      <c r="D864" s="338" t="s">
        <v>236</v>
      </c>
      <c r="E864" s="338" t="s">
        <v>237</v>
      </c>
      <c r="F864" s="338" t="s">
        <v>121</v>
      </c>
      <c r="G864" s="369" t="s">
        <v>162</v>
      </c>
      <c r="H864" s="338" t="s">
        <v>254</v>
      </c>
      <c r="I864" s="477">
        <v>45795</v>
      </c>
      <c r="J864" s="477">
        <v>45795</v>
      </c>
      <c r="K864" s="338" t="s">
        <v>124</v>
      </c>
      <c r="L864" s="473">
        <v>45793</v>
      </c>
      <c r="M864" s="338">
        <v>5003027</v>
      </c>
      <c r="N864" s="338" t="s">
        <v>320</v>
      </c>
      <c r="O864" s="473">
        <v>45804</v>
      </c>
      <c r="P864" s="342">
        <v>2025</v>
      </c>
      <c r="Q864" s="15">
        <v>2521</v>
      </c>
      <c r="R864" s="338">
        <v>4486078</v>
      </c>
      <c r="S864" s="338">
        <v>5003028</v>
      </c>
      <c r="T864" s="369" t="s">
        <v>1215</v>
      </c>
      <c r="U864" s="338"/>
    </row>
    <row r="865" spans="1:21" x14ac:dyDescent="0.35">
      <c r="A86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2025.00868.02.01.03.05</v>
      </c>
      <c r="B865" s="372">
        <v>868</v>
      </c>
      <c r="C865" s="338" t="s">
        <v>130</v>
      </c>
      <c r="D865" s="338" t="s">
        <v>236</v>
      </c>
      <c r="E865" s="338" t="s">
        <v>237</v>
      </c>
      <c r="F865" s="338" t="s">
        <v>121</v>
      </c>
      <c r="G865" s="369" t="s">
        <v>162</v>
      </c>
      <c r="H865" s="338" t="s">
        <v>254</v>
      </c>
      <c r="I865" s="477">
        <v>45796</v>
      </c>
      <c r="J865" s="477">
        <v>45796</v>
      </c>
      <c r="K865" s="338" t="s">
        <v>124</v>
      </c>
      <c r="L865" s="473">
        <v>45795</v>
      </c>
      <c r="M865" s="338">
        <v>5003029</v>
      </c>
      <c r="N865" s="338" t="s">
        <v>320</v>
      </c>
      <c r="O865" s="473">
        <v>45804</v>
      </c>
      <c r="P865" s="342">
        <v>2025</v>
      </c>
      <c r="Q865" s="15">
        <v>2522</v>
      </c>
      <c r="R865" s="338">
        <v>4486078</v>
      </c>
      <c r="S865" s="338">
        <v>5003030</v>
      </c>
      <c r="T865" s="369" t="s">
        <v>1216</v>
      </c>
      <c r="U865" s="338"/>
    </row>
    <row r="866" spans="1:21" x14ac:dyDescent="0.35">
      <c r="A86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2025.00869.02.01.02.05</v>
      </c>
      <c r="B866" s="372">
        <v>869</v>
      </c>
      <c r="C866" s="338" t="s">
        <v>130</v>
      </c>
      <c r="D866" s="338" t="s">
        <v>236</v>
      </c>
      <c r="E866" s="338" t="s">
        <v>237</v>
      </c>
      <c r="F866" s="338" t="s">
        <v>121</v>
      </c>
      <c r="G866" s="338" t="s">
        <v>169</v>
      </c>
      <c r="H866" s="338" t="s">
        <v>254</v>
      </c>
      <c r="I866" s="473">
        <v>45797</v>
      </c>
      <c r="J866" s="473">
        <v>45797</v>
      </c>
      <c r="K866" s="338" t="s">
        <v>124</v>
      </c>
      <c r="L866" s="473">
        <v>45796</v>
      </c>
      <c r="M866" s="338">
        <v>5003031</v>
      </c>
      <c r="N866" s="338" t="s">
        <v>320</v>
      </c>
      <c r="O866" s="473">
        <v>45804</v>
      </c>
      <c r="P866" s="342">
        <v>2025</v>
      </c>
      <c r="Q866" s="15">
        <v>2523</v>
      </c>
      <c r="R866" s="338">
        <v>4486078</v>
      </c>
      <c r="S866" s="338">
        <v>5003032</v>
      </c>
      <c r="T866" s="369" t="s">
        <v>1217</v>
      </c>
      <c r="U866" s="338"/>
    </row>
    <row r="867" spans="1:21" x14ac:dyDescent="0.35">
      <c r="A86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2025.00870.02.01.03.05</v>
      </c>
      <c r="B867" s="372">
        <v>870</v>
      </c>
      <c r="C867" s="338" t="s">
        <v>130</v>
      </c>
      <c r="D867" s="338" t="s">
        <v>236</v>
      </c>
      <c r="E867" s="338" t="s">
        <v>237</v>
      </c>
      <c r="F867" s="338" t="s">
        <v>121</v>
      </c>
      <c r="G867" s="338" t="s">
        <v>162</v>
      </c>
      <c r="H867" s="338" t="s">
        <v>254</v>
      </c>
      <c r="I867" s="473">
        <v>45797</v>
      </c>
      <c r="J867" s="473">
        <v>45797</v>
      </c>
      <c r="K867" s="338" t="s">
        <v>124</v>
      </c>
      <c r="L867" s="473">
        <v>45796</v>
      </c>
      <c r="M867" s="338">
        <v>5003033</v>
      </c>
      <c r="N867" s="338" t="s">
        <v>320</v>
      </c>
      <c r="O867" s="473">
        <v>45804</v>
      </c>
      <c r="P867" s="342">
        <v>2025</v>
      </c>
      <c r="Q867" s="15">
        <v>2524</v>
      </c>
      <c r="R867" s="338">
        <v>4486078</v>
      </c>
      <c r="S867" s="338">
        <v>5003034</v>
      </c>
      <c r="T867" s="369" t="s">
        <v>1218</v>
      </c>
      <c r="U867" s="338"/>
    </row>
    <row r="868" spans="1:21" x14ac:dyDescent="0.35">
      <c r="A86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2025.00871.02.01.03.05</v>
      </c>
      <c r="B868" s="372">
        <v>871</v>
      </c>
      <c r="C868" s="338" t="s">
        <v>130</v>
      </c>
      <c r="D868" s="338" t="s">
        <v>236</v>
      </c>
      <c r="E868" s="338" t="s">
        <v>237</v>
      </c>
      <c r="F868" s="338" t="s">
        <v>121</v>
      </c>
      <c r="G868" s="338" t="s">
        <v>162</v>
      </c>
      <c r="H868" s="338" t="s">
        <v>254</v>
      </c>
      <c r="I868" s="473">
        <v>45798</v>
      </c>
      <c r="J868" s="473">
        <v>45798</v>
      </c>
      <c r="K868" s="338" t="s">
        <v>124</v>
      </c>
      <c r="L868" s="473">
        <v>45797</v>
      </c>
      <c r="M868" s="338">
        <v>5003035</v>
      </c>
      <c r="N868" s="338" t="s">
        <v>320</v>
      </c>
      <c r="O868" s="473">
        <v>45804</v>
      </c>
      <c r="P868" s="342">
        <v>2025</v>
      </c>
      <c r="Q868" s="15">
        <v>2525</v>
      </c>
      <c r="R868" s="338">
        <v>4486078</v>
      </c>
      <c r="S868" s="338">
        <v>5003036</v>
      </c>
      <c r="T868" s="369" t="s">
        <v>1219</v>
      </c>
      <c r="U868" s="338"/>
    </row>
    <row r="869" spans="1:21" x14ac:dyDescent="0.35">
      <c r="A86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2025.00872.02.01.02.05</v>
      </c>
      <c r="B869" s="372">
        <v>872</v>
      </c>
      <c r="C869" s="338" t="s">
        <v>130</v>
      </c>
      <c r="D869" s="338" t="s">
        <v>236</v>
      </c>
      <c r="E869" s="338" t="s">
        <v>237</v>
      </c>
      <c r="F869" s="338" t="s">
        <v>121</v>
      </c>
      <c r="G869" s="338" t="s">
        <v>169</v>
      </c>
      <c r="H869" s="338" t="s">
        <v>254</v>
      </c>
      <c r="I869" s="473">
        <v>45799</v>
      </c>
      <c r="J869" s="473">
        <v>45799</v>
      </c>
      <c r="K869" s="338" t="s">
        <v>124</v>
      </c>
      <c r="L869" s="473">
        <v>45798</v>
      </c>
      <c r="M869" s="338">
        <v>5003037</v>
      </c>
      <c r="N869" s="338" t="s">
        <v>320</v>
      </c>
      <c r="O869" s="473">
        <v>45804</v>
      </c>
      <c r="P869" s="342">
        <v>2025</v>
      </c>
      <c r="Q869" s="15">
        <v>2526</v>
      </c>
      <c r="R869" s="338">
        <v>4486078</v>
      </c>
      <c r="S869" s="338">
        <v>5003038</v>
      </c>
      <c r="T869" s="369" t="s">
        <v>1220</v>
      </c>
      <c r="U869" s="338"/>
    </row>
    <row r="870" spans="1:21" x14ac:dyDescent="0.35">
      <c r="A87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2025.00873.02.01.03.05</v>
      </c>
      <c r="B870" s="372">
        <v>873</v>
      </c>
      <c r="C870" s="338" t="s">
        <v>130</v>
      </c>
      <c r="D870" s="338" t="s">
        <v>236</v>
      </c>
      <c r="E870" s="338" t="s">
        <v>237</v>
      </c>
      <c r="F870" s="338" t="s">
        <v>121</v>
      </c>
      <c r="G870" s="338" t="s">
        <v>162</v>
      </c>
      <c r="H870" s="338" t="s">
        <v>254</v>
      </c>
      <c r="I870" s="473">
        <v>45799</v>
      </c>
      <c r="J870" s="473">
        <v>45799</v>
      </c>
      <c r="K870" s="338" t="s">
        <v>124</v>
      </c>
      <c r="L870" s="473">
        <v>45798</v>
      </c>
      <c r="M870" s="338">
        <v>5003216</v>
      </c>
      <c r="N870" s="338" t="s">
        <v>320</v>
      </c>
      <c r="O870" s="473">
        <v>45804</v>
      </c>
      <c r="P870" s="342">
        <v>2025</v>
      </c>
      <c r="Q870" s="15">
        <v>2527</v>
      </c>
      <c r="R870" s="338">
        <v>4486078</v>
      </c>
      <c r="S870" s="338">
        <v>5003217</v>
      </c>
      <c r="T870" s="369" t="s">
        <v>1221</v>
      </c>
      <c r="U870" s="338"/>
    </row>
    <row r="871" spans="1:21" x14ac:dyDescent="0.35">
      <c r="A87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2025.00874.02.01.02.05</v>
      </c>
      <c r="B871" s="372">
        <v>874</v>
      </c>
      <c r="C871" s="338" t="s">
        <v>130</v>
      </c>
      <c r="D871" s="338" t="s">
        <v>236</v>
      </c>
      <c r="E871" s="338" t="s">
        <v>237</v>
      </c>
      <c r="F871" s="338" t="s">
        <v>121</v>
      </c>
      <c r="G871" s="338" t="s">
        <v>169</v>
      </c>
      <c r="H871" s="338" t="s">
        <v>254</v>
      </c>
      <c r="I871" s="473">
        <v>45800</v>
      </c>
      <c r="J871" s="473">
        <v>45800</v>
      </c>
      <c r="K871" s="338" t="s">
        <v>124</v>
      </c>
      <c r="L871" s="473">
        <v>45798</v>
      </c>
      <c r="M871" s="338">
        <v>5003039</v>
      </c>
      <c r="N871" s="338" t="s">
        <v>320</v>
      </c>
      <c r="O871" s="473">
        <v>45804</v>
      </c>
      <c r="P871" s="342">
        <v>2025</v>
      </c>
      <c r="Q871" s="15">
        <v>2528</v>
      </c>
      <c r="R871" s="338">
        <v>4486078</v>
      </c>
      <c r="S871" s="338">
        <v>5003040</v>
      </c>
      <c r="T871" s="369" t="s">
        <v>1222</v>
      </c>
      <c r="U871" s="338"/>
    </row>
    <row r="872" spans="1:21" x14ac:dyDescent="0.35">
      <c r="A87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2025.00875.02.01.03.04</v>
      </c>
      <c r="B872" s="372">
        <v>875</v>
      </c>
      <c r="C872" s="338" t="s">
        <v>130</v>
      </c>
      <c r="D872" s="338" t="s">
        <v>236</v>
      </c>
      <c r="E872" s="338" t="s">
        <v>237</v>
      </c>
      <c r="F872" s="338" t="s">
        <v>121</v>
      </c>
      <c r="G872" s="338" t="s">
        <v>162</v>
      </c>
      <c r="H872" s="338" t="s">
        <v>149</v>
      </c>
      <c r="I872" s="473">
        <v>45809</v>
      </c>
      <c r="J872" s="473">
        <v>45838</v>
      </c>
      <c r="K872" s="338" t="s">
        <v>124</v>
      </c>
      <c r="L872" s="473">
        <v>45798</v>
      </c>
      <c r="M872" s="338">
        <v>5003041</v>
      </c>
      <c r="N872" s="338" t="s">
        <v>320</v>
      </c>
      <c r="O872" s="473">
        <v>45804</v>
      </c>
      <c r="P872" s="342">
        <v>2025</v>
      </c>
      <c r="Q872" s="15">
        <v>2529</v>
      </c>
      <c r="R872" s="338">
        <v>4486078</v>
      </c>
      <c r="S872" s="338">
        <v>5003042</v>
      </c>
      <c r="T872" s="369" t="s">
        <v>1223</v>
      </c>
      <c r="U872" s="338"/>
    </row>
    <row r="873" spans="1:21" x14ac:dyDescent="0.35">
      <c r="A87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2025.00876.02.01.03.05</v>
      </c>
      <c r="B873" s="372">
        <v>876</v>
      </c>
      <c r="C873" s="338" t="s">
        <v>130</v>
      </c>
      <c r="D873" s="338" t="s">
        <v>318</v>
      </c>
      <c r="E873" s="345" t="s">
        <v>194</v>
      </c>
      <c r="F873" s="338" t="s">
        <v>121</v>
      </c>
      <c r="G873" s="338" t="s">
        <v>162</v>
      </c>
      <c r="H873" s="338" t="s">
        <v>254</v>
      </c>
      <c r="I873" s="473">
        <v>45790</v>
      </c>
      <c r="J873" s="473">
        <v>45790</v>
      </c>
      <c r="K873" s="338" t="s">
        <v>124</v>
      </c>
      <c r="L873" s="473">
        <v>45789</v>
      </c>
      <c r="M873" s="338">
        <v>5003774</v>
      </c>
      <c r="N873" s="338" t="s">
        <v>319</v>
      </c>
      <c r="O873" s="473">
        <v>45804</v>
      </c>
      <c r="P873" s="342">
        <v>2025</v>
      </c>
      <c r="Q873" s="15">
        <v>2530</v>
      </c>
      <c r="R873" s="338">
        <v>4486078</v>
      </c>
      <c r="S873" s="338">
        <v>5003775</v>
      </c>
      <c r="T873" s="369" t="s">
        <v>1224</v>
      </c>
      <c r="U873" s="338"/>
    </row>
    <row r="874" spans="1:21" x14ac:dyDescent="0.35">
      <c r="A87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2025.00877.02.01.02.05</v>
      </c>
      <c r="B874" s="372">
        <v>877</v>
      </c>
      <c r="C874" s="338" t="s">
        <v>130</v>
      </c>
      <c r="D874" s="338" t="s">
        <v>318</v>
      </c>
      <c r="E874" s="345" t="s">
        <v>194</v>
      </c>
      <c r="F874" s="338" t="s">
        <v>121</v>
      </c>
      <c r="G874" s="338" t="s">
        <v>169</v>
      </c>
      <c r="H874" s="338" t="s">
        <v>254</v>
      </c>
      <c r="I874" s="473">
        <v>45797</v>
      </c>
      <c r="J874" s="473">
        <v>45797</v>
      </c>
      <c r="K874" s="338" t="s">
        <v>124</v>
      </c>
      <c r="L874" s="473">
        <v>45796</v>
      </c>
      <c r="M874" s="338">
        <v>5003776</v>
      </c>
      <c r="N874" s="338" t="s">
        <v>319</v>
      </c>
      <c r="O874" s="473">
        <v>45804</v>
      </c>
      <c r="P874" s="342">
        <v>2025</v>
      </c>
      <c r="Q874" s="15">
        <v>2531</v>
      </c>
      <c r="R874" s="338">
        <v>4486078</v>
      </c>
      <c r="S874" s="338">
        <v>5003777</v>
      </c>
      <c r="T874" s="369" t="s">
        <v>1225</v>
      </c>
      <c r="U874" s="338"/>
    </row>
    <row r="875" spans="1:21" x14ac:dyDescent="0.35">
      <c r="A87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2025.00878.02.01.03.05</v>
      </c>
      <c r="B875" s="372">
        <v>878</v>
      </c>
      <c r="C875" s="338" t="s">
        <v>130</v>
      </c>
      <c r="D875" s="338" t="s">
        <v>236</v>
      </c>
      <c r="E875" s="345" t="s">
        <v>237</v>
      </c>
      <c r="F875" s="338" t="s">
        <v>121</v>
      </c>
      <c r="G875" s="369" t="s">
        <v>162</v>
      </c>
      <c r="H875" s="338" t="s">
        <v>254</v>
      </c>
      <c r="I875" s="477">
        <v>45803</v>
      </c>
      <c r="J875" s="477">
        <v>45803</v>
      </c>
      <c r="K875" s="338" t="s">
        <v>124</v>
      </c>
      <c r="L875" s="473">
        <v>45800</v>
      </c>
      <c r="M875" s="338">
        <v>5036019</v>
      </c>
      <c r="N875" s="338" t="s">
        <v>320</v>
      </c>
      <c r="O875" s="473">
        <v>45814</v>
      </c>
      <c r="P875" s="342">
        <v>2025</v>
      </c>
      <c r="Q875" s="15">
        <v>2532</v>
      </c>
      <c r="R875" s="338">
        <v>4486078</v>
      </c>
      <c r="S875" s="338">
        <v>5036020</v>
      </c>
      <c r="T875" s="369" t="s">
        <v>1226</v>
      </c>
      <c r="U875" s="338"/>
    </row>
    <row r="876" spans="1:21" x14ac:dyDescent="0.35">
      <c r="A87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2025.00879.02.01.03.05</v>
      </c>
      <c r="B876" s="372">
        <v>879</v>
      </c>
      <c r="C876" s="338" t="s">
        <v>130</v>
      </c>
      <c r="D876" s="338" t="s">
        <v>236</v>
      </c>
      <c r="E876" s="345" t="s">
        <v>237</v>
      </c>
      <c r="F876" s="338" t="s">
        <v>121</v>
      </c>
      <c r="G876" s="369" t="s">
        <v>162</v>
      </c>
      <c r="H876" s="338" t="s">
        <v>254</v>
      </c>
      <c r="I876" s="477">
        <v>45804</v>
      </c>
      <c r="J876" s="477">
        <v>45804</v>
      </c>
      <c r="K876" s="338" t="s">
        <v>124</v>
      </c>
      <c r="L876" s="473">
        <v>45803</v>
      </c>
      <c r="M876" s="338">
        <v>5036021</v>
      </c>
      <c r="N876" s="338" t="s">
        <v>320</v>
      </c>
      <c r="O876" s="473">
        <v>45814</v>
      </c>
      <c r="P876" s="342">
        <v>2025</v>
      </c>
      <c r="Q876" s="15">
        <v>2533</v>
      </c>
      <c r="R876" s="338">
        <v>4486078</v>
      </c>
      <c r="S876" s="338">
        <v>5036022</v>
      </c>
      <c r="T876" s="369" t="s">
        <v>1227</v>
      </c>
      <c r="U876" s="338"/>
    </row>
    <row r="877" spans="1:21" x14ac:dyDescent="0.35">
      <c r="A87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2025.00880.02.01.03.05</v>
      </c>
      <c r="B877" s="372">
        <v>880</v>
      </c>
      <c r="C877" s="338" t="s">
        <v>130</v>
      </c>
      <c r="D877" s="338" t="s">
        <v>236</v>
      </c>
      <c r="E877" s="345" t="s">
        <v>237</v>
      </c>
      <c r="F877" s="338" t="s">
        <v>121</v>
      </c>
      <c r="G877" s="369" t="s">
        <v>162</v>
      </c>
      <c r="H877" s="338" t="s">
        <v>254</v>
      </c>
      <c r="I877" s="477">
        <v>45805</v>
      </c>
      <c r="J877" s="477">
        <v>45805</v>
      </c>
      <c r="K877" s="338" t="s">
        <v>124</v>
      </c>
      <c r="L877" s="473">
        <v>45804</v>
      </c>
      <c r="M877" s="338">
        <v>5036023</v>
      </c>
      <c r="N877" s="338" t="s">
        <v>320</v>
      </c>
      <c r="O877" s="473">
        <v>45814</v>
      </c>
      <c r="P877" s="342">
        <v>2025</v>
      </c>
      <c r="Q877" s="15">
        <v>2534</v>
      </c>
      <c r="R877" s="338">
        <v>4486078</v>
      </c>
      <c r="S877" s="338">
        <v>5036024</v>
      </c>
      <c r="T877" s="369" t="s">
        <v>1228</v>
      </c>
      <c r="U877" s="338"/>
    </row>
    <row r="878" spans="1:21" x14ac:dyDescent="0.35">
      <c r="A87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2025.00881.02.01.03.05</v>
      </c>
      <c r="B878" s="372">
        <v>881</v>
      </c>
      <c r="C878" s="338" t="s">
        <v>130</v>
      </c>
      <c r="D878" s="338" t="s">
        <v>236</v>
      </c>
      <c r="E878" s="338" t="s">
        <v>237</v>
      </c>
      <c r="F878" s="338" t="s">
        <v>121</v>
      </c>
      <c r="G878" s="369" t="s">
        <v>162</v>
      </c>
      <c r="H878" s="338" t="s">
        <v>254</v>
      </c>
      <c r="I878" s="477">
        <v>45806</v>
      </c>
      <c r="J878" s="477">
        <v>45806</v>
      </c>
      <c r="K878" s="338" t="s">
        <v>124</v>
      </c>
      <c r="L878" s="473">
        <v>45805</v>
      </c>
      <c r="M878" s="338">
        <v>5036025</v>
      </c>
      <c r="N878" s="338" t="s">
        <v>320</v>
      </c>
      <c r="O878" s="473">
        <v>45814</v>
      </c>
      <c r="P878" s="342">
        <v>2025</v>
      </c>
      <c r="Q878" s="15">
        <v>2535</v>
      </c>
      <c r="R878" s="338">
        <v>4486078</v>
      </c>
      <c r="S878" s="338">
        <v>5036026</v>
      </c>
      <c r="T878" s="369" t="s">
        <v>1229</v>
      </c>
      <c r="U878" s="338"/>
    </row>
    <row r="879" spans="1:21" x14ac:dyDescent="0.35">
      <c r="A87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2025.00882.02.01.03.05</v>
      </c>
      <c r="B879" s="372">
        <v>882</v>
      </c>
      <c r="C879" s="338" t="s">
        <v>130</v>
      </c>
      <c r="D879" s="338" t="s">
        <v>236</v>
      </c>
      <c r="E879" s="338" t="s">
        <v>237</v>
      </c>
      <c r="F879" s="338" t="s">
        <v>121</v>
      </c>
      <c r="G879" s="369" t="s">
        <v>162</v>
      </c>
      <c r="H879" s="338" t="s">
        <v>254</v>
      </c>
      <c r="I879" s="477">
        <v>45807</v>
      </c>
      <c r="J879" s="477">
        <v>45807</v>
      </c>
      <c r="K879" s="338" t="s">
        <v>124</v>
      </c>
      <c r="L879" s="473">
        <v>45806</v>
      </c>
      <c r="M879" s="338">
        <v>5036027</v>
      </c>
      <c r="N879" s="338" t="s">
        <v>320</v>
      </c>
      <c r="O879" s="473">
        <v>45814</v>
      </c>
      <c r="P879" s="342">
        <v>2025</v>
      </c>
      <c r="Q879" s="15">
        <v>2536</v>
      </c>
      <c r="R879" s="338">
        <v>4486078</v>
      </c>
      <c r="S879" s="338">
        <v>5036028</v>
      </c>
      <c r="T879" s="369" t="s">
        <v>1230</v>
      </c>
      <c r="U879" s="338"/>
    </row>
    <row r="880" spans="1:21" x14ac:dyDescent="0.35">
      <c r="A88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2025.00883.02.01.03.05</v>
      </c>
      <c r="B880" s="372">
        <v>883</v>
      </c>
      <c r="C880" s="338" t="s">
        <v>130</v>
      </c>
      <c r="D880" s="338" t="s">
        <v>236</v>
      </c>
      <c r="E880" s="338" t="s">
        <v>237</v>
      </c>
      <c r="F880" s="338" t="s">
        <v>121</v>
      </c>
      <c r="G880" s="369" t="s">
        <v>162</v>
      </c>
      <c r="H880" s="338" t="s">
        <v>254</v>
      </c>
      <c r="I880" s="477">
        <v>45808</v>
      </c>
      <c r="J880" s="477">
        <v>45808</v>
      </c>
      <c r="K880" s="338" t="s">
        <v>124</v>
      </c>
      <c r="L880" s="473">
        <v>45807</v>
      </c>
      <c r="M880" s="338">
        <v>5036029</v>
      </c>
      <c r="N880" s="338" t="s">
        <v>320</v>
      </c>
      <c r="O880" s="473">
        <v>45814</v>
      </c>
      <c r="P880" s="342">
        <v>2025</v>
      </c>
      <c r="Q880" s="15">
        <v>2537</v>
      </c>
      <c r="R880" s="338">
        <v>4486078</v>
      </c>
      <c r="S880" s="338">
        <v>5036030</v>
      </c>
      <c r="T880" s="369" t="s">
        <v>1231</v>
      </c>
      <c r="U880" s="338"/>
    </row>
    <row r="881" spans="1:21" x14ac:dyDescent="0.35">
      <c r="A88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2025.00884.02.01.03.05</v>
      </c>
      <c r="B881" s="372">
        <v>884</v>
      </c>
      <c r="C881" s="338" t="s">
        <v>130</v>
      </c>
      <c r="D881" s="338" t="s">
        <v>236</v>
      </c>
      <c r="E881" s="338" t="s">
        <v>237</v>
      </c>
      <c r="F881" s="338" t="s">
        <v>121</v>
      </c>
      <c r="G881" s="369" t="s">
        <v>162</v>
      </c>
      <c r="H881" s="338" t="s">
        <v>254</v>
      </c>
      <c r="I881" s="477">
        <v>45808</v>
      </c>
      <c r="J881" s="477">
        <v>45808</v>
      </c>
      <c r="K881" s="338" t="s">
        <v>124</v>
      </c>
      <c r="L881" s="473">
        <v>45807</v>
      </c>
      <c r="M881" s="338">
        <v>5036031</v>
      </c>
      <c r="N881" s="338" t="s">
        <v>320</v>
      </c>
      <c r="O881" s="473">
        <v>45814</v>
      </c>
      <c r="P881" s="342">
        <v>2025</v>
      </c>
      <c r="Q881" s="15">
        <v>2538</v>
      </c>
      <c r="R881" s="338">
        <v>4486078</v>
      </c>
      <c r="S881" s="338">
        <v>5036032</v>
      </c>
      <c r="T881" s="369" t="s">
        <v>1232</v>
      </c>
      <c r="U881" s="338"/>
    </row>
    <row r="882" spans="1:21" x14ac:dyDescent="0.35">
      <c r="A88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2025.00885.02.01.03.05</v>
      </c>
      <c r="B882" s="372">
        <v>885</v>
      </c>
      <c r="C882" s="338" t="s">
        <v>130</v>
      </c>
      <c r="D882" s="338" t="s">
        <v>236</v>
      </c>
      <c r="E882" s="338" t="s">
        <v>237</v>
      </c>
      <c r="F882" s="338" t="s">
        <v>121</v>
      </c>
      <c r="G882" s="369" t="s">
        <v>162</v>
      </c>
      <c r="H882" s="338" t="s">
        <v>254</v>
      </c>
      <c r="I882" s="477">
        <v>45810</v>
      </c>
      <c r="J882" s="477">
        <v>45810</v>
      </c>
      <c r="K882" s="338" t="s">
        <v>124</v>
      </c>
      <c r="L882" s="473">
        <v>45807</v>
      </c>
      <c r="M882" s="338">
        <v>5036033</v>
      </c>
      <c r="N882" s="338" t="s">
        <v>320</v>
      </c>
      <c r="O882" s="473">
        <v>45814</v>
      </c>
      <c r="P882" s="342">
        <v>2025</v>
      </c>
      <c r="Q882" s="15">
        <v>2539</v>
      </c>
      <c r="R882" s="338">
        <v>4486078</v>
      </c>
      <c r="S882" s="338">
        <v>5036034</v>
      </c>
      <c r="T882" s="369" t="s">
        <v>1233</v>
      </c>
      <c r="U882" s="338"/>
    </row>
    <row r="883" spans="1:21" x14ac:dyDescent="0.35">
      <c r="A88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2025.00886.02.01.03.05</v>
      </c>
      <c r="B883" s="372">
        <v>886</v>
      </c>
      <c r="C883" s="338" t="s">
        <v>130</v>
      </c>
      <c r="D883" s="338" t="s">
        <v>236</v>
      </c>
      <c r="E883" s="338" t="s">
        <v>237</v>
      </c>
      <c r="F883" s="338" t="s">
        <v>121</v>
      </c>
      <c r="G883" s="369" t="s">
        <v>162</v>
      </c>
      <c r="H883" s="338" t="s">
        <v>254</v>
      </c>
      <c r="I883" s="477">
        <v>45810</v>
      </c>
      <c r="J883" s="477">
        <v>45810</v>
      </c>
      <c r="K883" s="338" t="s">
        <v>124</v>
      </c>
      <c r="L883" s="473">
        <v>45808</v>
      </c>
      <c r="M883" s="338">
        <v>5036035</v>
      </c>
      <c r="N883" s="338" t="s">
        <v>320</v>
      </c>
      <c r="O883" s="473">
        <v>45814</v>
      </c>
      <c r="P883" s="342">
        <v>2025</v>
      </c>
      <c r="Q883" s="15">
        <v>2540</v>
      </c>
      <c r="R883" s="338">
        <v>4486078</v>
      </c>
      <c r="S883" s="338">
        <v>5036036</v>
      </c>
      <c r="T883" s="369" t="s">
        <v>1234</v>
      </c>
      <c r="U883" s="338"/>
    </row>
    <row r="884" spans="1:21" x14ac:dyDescent="0.35">
      <c r="A88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2025.00887.02.01.03.05</v>
      </c>
      <c r="B884" s="372">
        <v>887</v>
      </c>
      <c r="C884" s="338" t="s">
        <v>130</v>
      </c>
      <c r="D884" s="338" t="s">
        <v>236</v>
      </c>
      <c r="E884" s="338" t="s">
        <v>237</v>
      </c>
      <c r="F884" s="338" t="s">
        <v>121</v>
      </c>
      <c r="G884" s="369" t="s">
        <v>162</v>
      </c>
      <c r="H884" s="338" t="s">
        <v>254</v>
      </c>
      <c r="I884" s="477">
        <v>45811</v>
      </c>
      <c r="J884" s="477">
        <v>45811</v>
      </c>
      <c r="K884" s="338" t="s">
        <v>124</v>
      </c>
      <c r="L884" s="473">
        <v>45810</v>
      </c>
      <c r="M884" s="338">
        <v>5036037</v>
      </c>
      <c r="N884" s="338" t="s">
        <v>320</v>
      </c>
      <c r="O884" s="473">
        <v>45814</v>
      </c>
      <c r="P884" s="342">
        <v>2025</v>
      </c>
      <c r="Q884" s="15">
        <v>2541</v>
      </c>
      <c r="R884" s="338">
        <v>4486078</v>
      </c>
      <c r="S884" s="338">
        <v>5036038</v>
      </c>
      <c r="T884" s="369" t="s">
        <v>1235</v>
      </c>
      <c r="U884" s="338"/>
    </row>
    <row r="885" spans="1:21" x14ac:dyDescent="0.35">
      <c r="A88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2025.00888.02.01.03.05</v>
      </c>
      <c r="B885" s="372">
        <v>888</v>
      </c>
      <c r="C885" s="338" t="s">
        <v>130</v>
      </c>
      <c r="D885" s="338" t="s">
        <v>236</v>
      </c>
      <c r="E885" s="338" t="s">
        <v>237</v>
      </c>
      <c r="F885" s="338" t="s">
        <v>121</v>
      </c>
      <c r="G885" s="369" t="s">
        <v>162</v>
      </c>
      <c r="H885" s="338" t="s">
        <v>254</v>
      </c>
      <c r="I885" s="477">
        <v>45811</v>
      </c>
      <c r="J885" s="477">
        <v>45811</v>
      </c>
      <c r="K885" s="338" t="s">
        <v>124</v>
      </c>
      <c r="L885" s="473">
        <v>45810</v>
      </c>
      <c r="M885" s="338">
        <v>5036039</v>
      </c>
      <c r="N885" s="338" t="s">
        <v>320</v>
      </c>
      <c r="O885" s="473">
        <v>45814</v>
      </c>
      <c r="P885" s="342">
        <v>2025</v>
      </c>
      <c r="Q885" s="15">
        <v>2542</v>
      </c>
      <c r="R885" s="338">
        <v>4486078</v>
      </c>
      <c r="S885" s="338">
        <v>5036040</v>
      </c>
      <c r="T885" s="369" t="s">
        <v>1236</v>
      </c>
      <c r="U885" s="338"/>
    </row>
    <row r="886" spans="1:21" x14ac:dyDescent="0.35">
      <c r="A88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2025.00889.02.01.03.05</v>
      </c>
      <c r="B886" s="372">
        <v>889</v>
      </c>
      <c r="C886" s="338" t="s">
        <v>130</v>
      </c>
      <c r="D886" s="338" t="s">
        <v>236</v>
      </c>
      <c r="E886" s="338" t="s">
        <v>237</v>
      </c>
      <c r="F886" s="338" t="s">
        <v>121</v>
      </c>
      <c r="G886" s="369" t="s">
        <v>162</v>
      </c>
      <c r="H886" s="338" t="s">
        <v>254</v>
      </c>
      <c r="I886" s="477">
        <v>45812</v>
      </c>
      <c r="J886" s="477">
        <v>45812</v>
      </c>
      <c r="K886" s="338" t="s">
        <v>124</v>
      </c>
      <c r="L886" s="473">
        <v>45811</v>
      </c>
      <c r="M886" s="338">
        <v>5036041</v>
      </c>
      <c r="N886" s="338" t="s">
        <v>320</v>
      </c>
      <c r="O886" s="473">
        <v>45814</v>
      </c>
      <c r="P886" s="342">
        <v>2025</v>
      </c>
      <c r="Q886" s="15">
        <v>2543</v>
      </c>
      <c r="R886" s="338">
        <v>4486078</v>
      </c>
      <c r="S886" s="338">
        <v>5036042</v>
      </c>
      <c r="T886" s="369" t="s">
        <v>1237</v>
      </c>
      <c r="U886" s="338"/>
    </row>
    <row r="887" spans="1:21" x14ac:dyDescent="0.35">
      <c r="A88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2025.00890.02.01.03.05</v>
      </c>
      <c r="B887" s="372">
        <v>890</v>
      </c>
      <c r="C887" s="338" t="s">
        <v>130</v>
      </c>
      <c r="D887" s="338" t="s">
        <v>236</v>
      </c>
      <c r="E887" s="338" t="s">
        <v>237</v>
      </c>
      <c r="F887" s="338" t="s">
        <v>121</v>
      </c>
      <c r="G887" s="369" t="s">
        <v>162</v>
      </c>
      <c r="H887" s="338" t="s">
        <v>254</v>
      </c>
      <c r="I887" s="477">
        <v>45812</v>
      </c>
      <c r="J887" s="477">
        <v>45812</v>
      </c>
      <c r="K887" s="338" t="s">
        <v>124</v>
      </c>
      <c r="L887" s="473">
        <v>45811</v>
      </c>
      <c r="M887" s="338">
        <v>5036043</v>
      </c>
      <c r="N887" s="338" t="s">
        <v>320</v>
      </c>
      <c r="O887" s="473">
        <v>45814</v>
      </c>
      <c r="P887" s="342">
        <v>2025</v>
      </c>
      <c r="Q887" s="15">
        <v>2544</v>
      </c>
      <c r="R887" s="338">
        <v>4486078</v>
      </c>
      <c r="S887" s="338">
        <v>5036044</v>
      </c>
      <c r="T887" s="369" t="s">
        <v>1238</v>
      </c>
      <c r="U887" s="338"/>
    </row>
    <row r="888" spans="1:21" x14ac:dyDescent="0.35">
      <c r="A88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2025.00891.02.01.03.07</v>
      </c>
      <c r="B888" s="372">
        <v>891</v>
      </c>
      <c r="C888" s="338" t="s">
        <v>130</v>
      </c>
      <c r="D888" s="338" t="s">
        <v>236</v>
      </c>
      <c r="E888" s="338" t="s">
        <v>237</v>
      </c>
      <c r="F888" s="338" t="s">
        <v>121</v>
      </c>
      <c r="G888" s="369" t="s">
        <v>162</v>
      </c>
      <c r="H888" s="338" t="s">
        <v>266</v>
      </c>
      <c r="I888" s="473">
        <v>45809</v>
      </c>
      <c r="J888" s="473">
        <v>46022</v>
      </c>
      <c r="K888" s="338" t="s">
        <v>124</v>
      </c>
      <c r="L888" s="473">
        <v>45803</v>
      </c>
      <c r="M888" s="338">
        <v>5036045</v>
      </c>
      <c r="N888" s="338" t="s">
        <v>320</v>
      </c>
      <c r="O888" s="473">
        <v>45814</v>
      </c>
      <c r="P888" s="342">
        <v>2025</v>
      </c>
      <c r="Q888" s="15">
        <v>2545</v>
      </c>
      <c r="R888" s="338">
        <v>4486078</v>
      </c>
      <c r="S888" s="338">
        <v>5036046</v>
      </c>
      <c r="T888" s="369" t="s">
        <v>1239</v>
      </c>
      <c r="U888" s="338"/>
    </row>
    <row r="889" spans="1:21" x14ac:dyDescent="0.35">
      <c r="A88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2025.00892.02.01.03.04</v>
      </c>
      <c r="B889" s="372">
        <v>892</v>
      </c>
      <c r="C889" s="338" t="s">
        <v>130</v>
      </c>
      <c r="D889" s="338" t="s">
        <v>318</v>
      </c>
      <c r="E889" s="345" t="s">
        <v>194</v>
      </c>
      <c r="F889" s="338" t="s">
        <v>121</v>
      </c>
      <c r="G889" s="338" t="s">
        <v>162</v>
      </c>
      <c r="H889" s="338" t="s">
        <v>149</v>
      </c>
      <c r="I889" s="473">
        <v>45809</v>
      </c>
      <c r="J889" s="473">
        <v>45838</v>
      </c>
      <c r="K889" s="338" t="s">
        <v>124</v>
      </c>
      <c r="L889" s="473">
        <v>45808</v>
      </c>
      <c r="M889" s="338">
        <v>5043146</v>
      </c>
      <c r="N889" s="338" t="s">
        <v>319</v>
      </c>
      <c r="O889" s="473">
        <v>45818</v>
      </c>
      <c r="P889" s="342">
        <v>2025</v>
      </c>
      <c r="Q889" s="15">
        <v>2546</v>
      </c>
      <c r="R889" s="338">
        <v>4486078</v>
      </c>
      <c r="S889" s="338">
        <v>5043147</v>
      </c>
      <c r="T889" s="369" t="s">
        <v>1240</v>
      </c>
      <c r="U889" s="338"/>
    </row>
    <row r="890" spans="1:21" x14ac:dyDescent="0.35">
      <c r="A89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2025.00893.02.01.03.04</v>
      </c>
      <c r="B890" s="372">
        <v>893</v>
      </c>
      <c r="C890" s="338" t="s">
        <v>130</v>
      </c>
      <c r="D890" s="338" t="s">
        <v>318</v>
      </c>
      <c r="E890" s="345" t="s">
        <v>194</v>
      </c>
      <c r="F890" s="338" t="s">
        <v>121</v>
      </c>
      <c r="G890" s="338" t="s">
        <v>162</v>
      </c>
      <c r="H890" s="338" t="s">
        <v>149</v>
      </c>
      <c r="I890" s="473">
        <v>45809</v>
      </c>
      <c r="J890" s="473">
        <v>45838</v>
      </c>
      <c r="K890" s="338" t="s">
        <v>124</v>
      </c>
      <c r="L890" s="473">
        <v>45808</v>
      </c>
      <c r="M890" s="338">
        <v>5043148</v>
      </c>
      <c r="N890" s="338" t="s">
        <v>319</v>
      </c>
      <c r="O890" s="473">
        <v>45818</v>
      </c>
      <c r="P890" s="342">
        <v>2025</v>
      </c>
      <c r="Q890" s="15">
        <v>2547</v>
      </c>
      <c r="R890" s="338">
        <v>4486078</v>
      </c>
      <c r="S890" s="338">
        <v>5043149</v>
      </c>
      <c r="T890" s="369" t="s">
        <v>1241</v>
      </c>
      <c r="U890" s="338"/>
    </row>
    <row r="891" spans="1:21" x14ac:dyDescent="0.35">
      <c r="A89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2025.00894.02.01.02.05</v>
      </c>
      <c r="B891" s="372">
        <v>894</v>
      </c>
      <c r="C891" s="338" t="s">
        <v>130</v>
      </c>
      <c r="D891" s="338" t="s">
        <v>318</v>
      </c>
      <c r="E891" s="345" t="s">
        <v>194</v>
      </c>
      <c r="F891" s="338" t="s">
        <v>121</v>
      </c>
      <c r="G891" s="338" t="s">
        <v>169</v>
      </c>
      <c r="H891" s="338" t="s">
        <v>254</v>
      </c>
      <c r="I891" s="473">
        <v>45807</v>
      </c>
      <c r="J891" s="473">
        <v>45807</v>
      </c>
      <c r="K891" s="338" t="s">
        <v>124</v>
      </c>
      <c r="L891" s="473">
        <v>45806</v>
      </c>
      <c r="M891" s="338">
        <v>5043150</v>
      </c>
      <c r="N891" s="338" t="s">
        <v>319</v>
      </c>
      <c r="O891" s="473">
        <v>45818</v>
      </c>
      <c r="P891" s="342">
        <v>2025</v>
      </c>
      <c r="Q891" s="15">
        <v>2548</v>
      </c>
      <c r="R891" s="338">
        <v>4486078</v>
      </c>
      <c r="S891" s="338">
        <v>5043151</v>
      </c>
      <c r="T891" s="369" t="s">
        <v>1242</v>
      </c>
      <c r="U891" s="338"/>
    </row>
    <row r="892" spans="1:21" x14ac:dyDescent="0.35">
      <c r="A89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2025.00895.02.01.03.05</v>
      </c>
      <c r="B892" s="372">
        <v>895</v>
      </c>
      <c r="C892" s="338" t="s">
        <v>130</v>
      </c>
      <c r="D892" s="338" t="s">
        <v>236</v>
      </c>
      <c r="E892" s="345" t="s">
        <v>237</v>
      </c>
      <c r="F892" s="338" t="s">
        <v>121</v>
      </c>
      <c r="G892" s="369" t="s">
        <v>162</v>
      </c>
      <c r="H892" s="338" t="s">
        <v>254</v>
      </c>
      <c r="I892" s="477">
        <v>45813</v>
      </c>
      <c r="J892" s="477">
        <v>45813</v>
      </c>
      <c r="K892" s="338" t="s">
        <v>124</v>
      </c>
      <c r="L892" s="473">
        <v>45812</v>
      </c>
      <c r="M892" s="338">
        <v>5076881</v>
      </c>
      <c r="N892" s="338" t="s">
        <v>320</v>
      </c>
      <c r="O892" s="473">
        <v>45831</v>
      </c>
      <c r="P892" s="342">
        <v>2025</v>
      </c>
      <c r="Q892" s="15">
        <v>2549</v>
      </c>
      <c r="R892" s="338">
        <v>4486078</v>
      </c>
      <c r="S892" s="338">
        <v>5076882</v>
      </c>
      <c r="T892" s="369" t="s">
        <v>1243</v>
      </c>
      <c r="U892" s="338"/>
    </row>
    <row r="893" spans="1:21" x14ac:dyDescent="0.35">
      <c r="A89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2025.00896.02.01.03.05</v>
      </c>
      <c r="B893" s="372">
        <v>896</v>
      </c>
      <c r="C893" s="338" t="s">
        <v>130</v>
      </c>
      <c r="D893" s="338" t="s">
        <v>236</v>
      </c>
      <c r="E893" s="345" t="s">
        <v>237</v>
      </c>
      <c r="F893" s="338" t="s">
        <v>121</v>
      </c>
      <c r="G893" s="369" t="s">
        <v>162</v>
      </c>
      <c r="H893" s="338" t="s">
        <v>254</v>
      </c>
      <c r="I893" s="477">
        <v>45813</v>
      </c>
      <c r="J893" s="477">
        <v>45813</v>
      </c>
      <c r="K893" s="338" t="s">
        <v>124</v>
      </c>
      <c r="L893" s="473">
        <v>45812</v>
      </c>
      <c r="M893" s="338">
        <v>5076883</v>
      </c>
      <c r="N893" s="338" t="s">
        <v>320</v>
      </c>
      <c r="O893" s="473">
        <v>45831</v>
      </c>
      <c r="P893" s="342">
        <v>2025</v>
      </c>
      <c r="Q893" s="15">
        <v>2550</v>
      </c>
      <c r="R893" s="338">
        <v>4486078</v>
      </c>
      <c r="S893" s="338">
        <v>5076884</v>
      </c>
      <c r="T893" s="369" t="s">
        <v>1244</v>
      </c>
      <c r="U893" s="338"/>
    </row>
    <row r="894" spans="1:21" x14ac:dyDescent="0.35">
      <c r="A89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2025.00897.02.01.03.05</v>
      </c>
      <c r="B894" s="372">
        <v>897</v>
      </c>
      <c r="C894" s="338" t="s">
        <v>130</v>
      </c>
      <c r="D894" s="338" t="s">
        <v>236</v>
      </c>
      <c r="E894" s="345" t="s">
        <v>237</v>
      </c>
      <c r="F894" s="338" t="s">
        <v>121</v>
      </c>
      <c r="G894" s="369" t="s">
        <v>162</v>
      </c>
      <c r="H894" s="338" t="s">
        <v>254</v>
      </c>
      <c r="I894" s="477">
        <v>45814</v>
      </c>
      <c r="J894" s="477">
        <v>45814</v>
      </c>
      <c r="K894" s="338" t="s">
        <v>124</v>
      </c>
      <c r="L894" s="473">
        <v>45813</v>
      </c>
      <c r="M894" s="338">
        <v>5076885</v>
      </c>
      <c r="N894" s="338" t="s">
        <v>320</v>
      </c>
      <c r="O894" s="473">
        <v>45831</v>
      </c>
      <c r="P894" s="342">
        <v>2025</v>
      </c>
      <c r="Q894" s="15">
        <v>2551</v>
      </c>
      <c r="R894" s="338">
        <v>4486078</v>
      </c>
      <c r="S894" s="338">
        <v>5076887</v>
      </c>
      <c r="T894" s="369" t="s">
        <v>1245</v>
      </c>
      <c r="U894" s="338"/>
    </row>
    <row r="895" spans="1:21" x14ac:dyDescent="0.35">
      <c r="A89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2025.00898.02.01.03.05</v>
      </c>
      <c r="B895" s="372">
        <v>898</v>
      </c>
      <c r="C895" s="338" t="s">
        <v>130</v>
      </c>
      <c r="D895" s="338" t="s">
        <v>236</v>
      </c>
      <c r="E895" s="338" t="s">
        <v>237</v>
      </c>
      <c r="F895" s="338" t="s">
        <v>121</v>
      </c>
      <c r="G895" s="369" t="s">
        <v>162</v>
      </c>
      <c r="H895" s="338" t="s">
        <v>254</v>
      </c>
      <c r="I895" s="477">
        <v>45814</v>
      </c>
      <c r="J895" s="477">
        <v>45814</v>
      </c>
      <c r="K895" s="338" t="s">
        <v>124</v>
      </c>
      <c r="L895" s="473">
        <v>45813</v>
      </c>
      <c r="M895" s="338">
        <v>5076889</v>
      </c>
      <c r="N895" s="338" t="s">
        <v>320</v>
      </c>
      <c r="O895" s="473">
        <v>45831</v>
      </c>
      <c r="P895" s="342">
        <v>2025</v>
      </c>
      <c r="Q895" s="15">
        <v>2552</v>
      </c>
      <c r="R895" s="338">
        <v>4486078</v>
      </c>
      <c r="S895" s="338">
        <v>5076890</v>
      </c>
      <c r="T895" s="369" t="s">
        <v>1246</v>
      </c>
      <c r="U895" s="338"/>
    </row>
    <row r="896" spans="1:21" x14ac:dyDescent="0.35">
      <c r="A89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2025.00899.02.01.03.05</v>
      </c>
      <c r="B896" s="372">
        <v>899</v>
      </c>
      <c r="C896" s="338" t="s">
        <v>130</v>
      </c>
      <c r="D896" s="338" t="s">
        <v>236</v>
      </c>
      <c r="E896" s="338" t="s">
        <v>237</v>
      </c>
      <c r="F896" s="338" t="s">
        <v>121</v>
      </c>
      <c r="G896" s="369" t="s">
        <v>162</v>
      </c>
      <c r="H896" s="338" t="s">
        <v>254</v>
      </c>
      <c r="I896" s="477">
        <v>45815</v>
      </c>
      <c r="J896" s="477">
        <v>45815</v>
      </c>
      <c r="K896" s="338" t="s">
        <v>124</v>
      </c>
      <c r="L896" s="473">
        <v>45814</v>
      </c>
      <c r="M896" s="338">
        <v>5076891</v>
      </c>
      <c r="N896" s="338" t="s">
        <v>320</v>
      </c>
      <c r="O896" s="473">
        <v>45831</v>
      </c>
      <c r="P896" s="342">
        <v>2025</v>
      </c>
      <c r="Q896" s="15">
        <v>2553</v>
      </c>
      <c r="R896" s="338">
        <v>4486078</v>
      </c>
      <c r="S896" s="338">
        <v>5076892</v>
      </c>
      <c r="T896" s="369" t="s">
        <v>1247</v>
      </c>
      <c r="U896" s="338"/>
    </row>
    <row r="897" spans="1:21" x14ac:dyDescent="0.35">
      <c r="A89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2025.00900.02.01.03.05</v>
      </c>
      <c r="B897" s="372">
        <v>900</v>
      </c>
      <c r="C897" s="338" t="s">
        <v>130</v>
      </c>
      <c r="D897" s="338" t="s">
        <v>236</v>
      </c>
      <c r="E897" s="338" t="s">
        <v>237</v>
      </c>
      <c r="F897" s="338" t="s">
        <v>121</v>
      </c>
      <c r="G897" s="369" t="s">
        <v>162</v>
      </c>
      <c r="H897" s="338" t="s">
        <v>254</v>
      </c>
      <c r="I897" s="477">
        <v>45817</v>
      </c>
      <c r="J897" s="477">
        <v>45817</v>
      </c>
      <c r="K897" s="338" t="s">
        <v>124</v>
      </c>
      <c r="L897" s="473">
        <v>45816</v>
      </c>
      <c r="M897" s="338">
        <v>5076893</v>
      </c>
      <c r="N897" s="338" t="s">
        <v>320</v>
      </c>
      <c r="O897" s="473">
        <v>45831</v>
      </c>
      <c r="P897" s="342">
        <v>2025</v>
      </c>
      <c r="Q897" s="15">
        <v>2554</v>
      </c>
      <c r="R897" s="338">
        <v>4486078</v>
      </c>
      <c r="S897" s="338">
        <v>5076894</v>
      </c>
      <c r="T897" s="369" t="s">
        <v>1248</v>
      </c>
      <c r="U897" s="338"/>
    </row>
    <row r="898" spans="1:21" x14ac:dyDescent="0.35">
      <c r="A89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2025.00901.02.01.03.05</v>
      </c>
      <c r="B898" s="372">
        <v>901</v>
      </c>
      <c r="C898" s="338" t="s">
        <v>130</v>
      </c>
      <c r="D898" s="338" t="s">
        <v>236</v>
      </c>
      <c r="E898" s="338" t="s">
        <v>237</v>
      </c>
      <c r="F898" s="338" t="s">
        <v>121</v>
      </c>
      <c r="G898" s="369" t="s">
        <v>162</v>
      </c>
      <c r="H898" s="338" t="s">
        <v>254</v>
      </c>
      <c r="I898" s="477">
        <v>45818</v>
      </c>
      <c r="J898" s="477">
        <v>45818</v>
      </c>
      <c r="K898" s="338" t="s">
        <v>124</v>
      </c>
      <c r="L898" s="473">
        <v>45817</v>
      </c>
      <c r="M898" s="338">
        <v>5076895</v>
      </c>
      <c r="N898" s="338" t="s">
        <v>320</v>
      </c>
      <c r="O898" s="473">
        <v>45831</v>
      </c>
      <c r="P898" s="342">
        <v>2025</v>
      </c>
      <c r="Q898" s="15">
        <v>2555</v>
      </c>
      <c r="R898" s="338">
        <v>4486078</v>
      </c>
      <c r="S898" s="338">
        <v>5076896</v>
      </c>
      <c r="T898" s="369" t="s">
        <v>1249</v>
      </c>
      <c r="U898" s="338"/>
    </row>
    <row r="899" spans="1:21" x14ac:dyDescent="0.35">
      <c r="A89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2025.00902.02.01.03.05</v>
      </c>
      <c r="B899" s="372">
        <v>902</v>
      </c>
      <c r="C899" s="338" t="s">
        <v>130</v>
      </c>
      <c r="D899" s="338" t="s">
        <v>236</v>
      </c>
      <c r="E899" s="338" t="s">
        <v>237</v>
      </c>
      <c r="F899" s="338" t="s">
        <v>121</v>
      </c>
      <c r="G899" s="369" t="s">
        <v>162</v>
      </c>
      <c r="H899" s="338" t="s">
        <v>254</v>
      </c>
      <c r="I899" s="477">
        <v>45818</v>
      </c>
      <c r="J899" s="477">
        <v>45818</v>
      </c>
      <c r="K899" s="338" t="s">
        <v>124</v>
      </c>
      <c r="L899" s="473">
        <v>45817</v>
      </c>
      <c r="M899" s="338">
        <v>5076897</v>
      </c>
      <c r="N899" s="338" t="s">
        <v>320</v>
      </c>
      <c r="O899" s="473">
        <v>45831</v>
      </c>
      <c r="P899" s="342">
        <v>2025</v>
      </c>
      <c r="Q899" s="15">
        <v>2556</v>
      </c>
      <c r="R899" s="338">
        <v>4486078</v>
      </c>
      <c r="S899" s="338">
        <v>5076898</v>
      </c>
      <c r="T899" s="369" t="s">
        <v>1250</v>
      </c>
      <c r="U899" s="338"/>
    </row>
    <row r="900" spans="1:21" x14ac:dyDescent="0.35">
      <c r="A90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2025.00903.02.01.03.05</v>
      </c>
      <c r="B900" s="372">
        <v>903</v>
      </c>
      <c r="C900" s="338" t="s">
        <v>130</v>
      </c>
      <c r="D900" s="338" t="s">
        <v>236</v>
      </c>
      <c r="E900" s="338" t="s">
        <v>237</v>
      </c>
      <c r="F900" s="338" t="s">
        <v>121</v>
      </c>
      <c r="G900" s="369" t="s">
        <v>162</v>
      </c>
      <c r="H900" s="338" t="s">
        <v>254</v>
      </c>
      <c r="I900" s="477">
        <v>45819</v>
      </c>
      <c r="J900" s="477">
        <v>45819</v>
      </c>
      <c r="K900" s="338" t="s">
        <v>124</v>
      </c>
      <c r="L900" s="473">
        <v>45818</v>
      </c>
      <c r="M900" s="338">
        <v>5076899</v>
      </c>
      <c r="N900" s="338" t="s">
        <v>320</v>
      </c>
      <c r="O900" s="473">
        <v>45831</v>
      </c>
      <c r="P900" s="342">
        <v>2025</v>
      </c>
      <c r="Q900" s="15">
        <v>2557</v>
      </c>
      <c r="R900" s="338">
        <v>4486078</v>
      </c>
      <c r="S900" s="338">
        <v>5076900</v>
      </c>
      <c r="T900" s="369" t="s">
        <v>1251</v>
      </c>
      <c r="U900" s="338"/>
    </row>
    <row r="901" spans="1:21" x14ac:dyDescent="0.35">
      <c r="A90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2025.00904.02.01.02.05</v>
      </c>
      <c r="B901" s="372">
        <v>904</v>
      </c>
      <c r="C901" s="338" t="s">
        <v>130</v>
      </c>
      <c r="D901" s="338" t="s">
        <v>236</v>
      </c>
      <c r="E901" s="338" t="s">
        <v>237</v>
      </c>
      <c r="F901" s="338" t="s">
        <v>121</v>
      </c>
      <c r="G901" s="369" t="s">
        <v>169</v>
      </c>
      <c r="H901" s="338" t="s">
        <v>254</v>
      </c>
      <c r="I901" s="477">
        <v>45820</v>
      </c>
      <c r="J901" s="477">
        <v>45820</v>
      </c>
      <c r="K901" s="338" t="s">
        <v>124</v>
      </c>
      <c r="L901" s="473">
        <v>45819</v>
      </c>
      <c r="M901" s="338">
        <v>5076901</v>
      </c>
      <c r="N901" s="338" t="s">
        <v>320</v>
      </c>
      <c r="O901" s="473">
        <v>45831</v>
      </c>
      <c r="P901" s="342">
        <v>2025</v>
      </c>
      <c r="Q901" s="15">
        <v>2558</v>
      </c>
      <c r="R901" s="338">
        <v>4486078</v>
      </c>
      <c r="S901" s="338">
        <v>5076902</v>
      </c>
      <c r="T901" s="369" t="s">
        <v>1252</v>
      </c>
      <c r="U901" s="338"/>
    </row>
    <row r="902" spans="1:21" x14ac:dyDescent="0.35">
      <c r="A90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2025.00905.02.01.02.05</v>
      </c>
      <c r="B902" s="372">
        <v>905</v>
      </c>
      <c r="C902" s="338" t="s">
        <v>130</v>
      </c>
      <c r="D902" s="338" t="s">
        <v>236</v>
      </c>
      <c r="E902" s="338" t="s">
        <v>237</v>
      </c>
      <c r="F902" s="338" t="s">
        <v>121</v>
      </c>
      <c r="G902" s="369" t="s">
        <v>169</v>
      </c>
      <c r="H902" s="338" t="s">
        <v>254</v>
      </c>
      <c r="I902" s="477">
        <v>45820</v>
      </c>
      <c r="J902" s="477">
        <v>45820</v>
      </c>
      <c r="K902" s="338" t="s">
        <v>124</v>
      </c>
      <c r="L902" s="473">
        <v>45819</v>
      </c>
      <c r="M902" s="338">
        <v>5076903</v>
      </c>
      <c r="N902" s="338" t="s">
        <v>320</v>
      </c>
      <c r="O902" s="473">
        <v>45831</v>
      </c>
      <c r="P902" s="342">
        <v>2025</v>
      </c>
      <c r="Q902" s="15">
        <v>2559</v>
      </c>
      <c r="R902" s="338">
        <v>4486078</v>
      </c>
      <c r="S902" s="338">
        <v>5076904</v>
      </c>
      <c r="T902" s="369" t="s">
        <v>1253</v>
      </c>
      <c r="U902" s="338"/>
    </row>
    <row r="903" spans="1:21" x14ac:dyDescent="0.35">
      <c r="A903"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2025.00906.02.01.03.05</v>
      </c>
      <c r="B903" s="372">
        <v>906</v>
      </c>
      <c r="C903" s="338" t="s">
        <v>130</v>
      </c>
      <c r="D903" s="338" t="s">
        <v>236</v>
      </c>
      <c r="E903" s="338" t="s">
        <v>237</v>
      </c>
      <c r="F903" s="338" t="s">
        <v>121</v>
      </c>
      <c r="G903" s="369" t="s">
        <v>162</v>
      </c>
      <c r="H903" s="338" t="s">
        <v>254</v>
      </c>
      <c r="I903" s="477">
        <v>45820</v>
      </c>
      <c r="J903" s="477">
        <v>45820</v>
      </c>
      <c r="K903" s="338" t="s">
        <v>124</v>
      </c>
      <c r="L903" s="473">
        <v>45819</v>
      </c>
      <c r="M903" s="338">
        <v>5076905</v>
      </c>
      <c r="N903" s="338" t="s">
        <v>320</v>
      </c>
      <c r="O903" s="473">
        <v>45831</v>
      </c>
      <c r="P903" s="342">
        <v>2025</v>
      </c>
      <c r="Q903" s="15">
        <v>2560</v>
      </c>
      <c r="R903" s="338">
        <v>4486078</v>
      </c>
      <c r="S903" s="338">
        <v>5076906</v>
      </c>
      <c r="T903" s="369" t="s">
        <v>1254</v>
      </c>
      <c r="U903" s="338"/>
    </row>
    <row r="904" spans="1:21" x14ac:dyDescent="0.35">
      <c r="A904"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2025.00907.02.01.03.05</v>
      </c>
      <c r="B904" s="372">
        <v>907</v>
      </c>
      <c r="C904" s="338" t="s">
        <v>130</v>
      </c>
      <c r="D904" s="338" t="s">
        <v>236</v>
      </c>
      <c r="E904" s="338" t="s">
        <v>237</v>
      </c>
      <c r="F904" s="338" t="s">
        <v>121</v>
      </c>
      <c r="G904" s="369" t="s">
        <v>162</v>
      </c>
      <c r="H904" s="338" t="s">
        <v>254</v>
      </c>
      <c r="I904" s="477">
        <v>45821</v>
      </c>
      <c r="J904" s="477">
        <v>45821</v>
      </c>
      <c r="K904" s="338" t="s">
        <v>124</v>
      </c>
      <c r="L904" s="473">
        <v>45820</v>
      </c>
      <c r="M904" s="338">
        <v>5076907</v>
      </c>
      <c r="N904" s="338" t="s">
        <v>320</v>
      </c>
      <c r="O904" s="473">
        <v>45831</v>
      </c>
      <c r="P904" s="342">
        <v>2025</v>
      </c>
      <c r="Q904" s="15">
        <v>2561</v>
      </c>
      <c r="R904" s="338">
        <v>4486078</v>
      </c>
      <c r="S904" s="338">
        <v>5076908</v>
      </c>
      <c r="T904" s="369" t="s">
        <v>1255</v>
      </c>
      <c r="U904" s="338"/>
    </row>
    <row r="905" spans="1:21" x14ac:dyDescent="0.35">
      <c r="A905"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2025.00908.02.01.02.05</v>
      </c>
      <c r="B905" s="372">
        <v>908</v>
      </c>
      <c r="C905" s="338" t="s">
        <v>130</v>
      </c>
      <c r="D905" s="338" t="s">
        <v>236</v>
      </c>
      <c r="E905" s="338" t="s">
        <v>237</v>
      </c>
      <c r="F905" s="338" t="s">
        <v>121</v>
      </c>
      <c r="G905" s="369" t="s">
        <v>169</v>
      </c>
      <c r="H905" s="338" t="s">
        <v>254</v>
      </c>
      <c r="I905" s="473">
        <v>45822</v>
      </c>
      <c r="J905" s="473">
        <v>45822</v>
      </c>
      <c r="K905" s="338" t="s">
        <v>124</v>
      </c>
      <c r="L905" s="473">
        <v>45821</v>
      </c>
      <c r="M905" s="338">
        <v>5076909</v>
      </c>
      <c r="N905" s="338" t="s">
        <v>320</v>
      </c>
      <c r="O905" s="473">
        <v>45831</v>
      </c>
      <c r="P905" s="342">
        <v>2025</v>
      </c>
      <c r="Q905" s="15">
        <v>2562</v>
      </c>
      <c r="R905" s="338">
        <v>4486078</v>
      </c>
      <c r="S905" s="338">
        <v>5076910</v>
      </c>
      <c r="T905" s="369" t="s">
        <v>1256</v>
      </c>
      <c r="U905" s="338"/>
    </row>
    <row r="906" spans="1:21" x14ac:dyDescent="0.35">
      <c r="A906"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2025.00909.02.01.03.05</v>
      </c>
      <c r="B906" s="372">
        <v>909</v>
      </c>
      <c r="C906" s="338" t="s">
        <v>130</v>
      </c>
      <c r="D906" s="338" t="s">
        <v>236</v>
      </c>
      <c r="E906" s="338" t="s">
        <v>237</v>
      </c>
      <c r="F906" s="338" t="s">
        <v>121</v>
      </c>
      <c r="G906" s="338" t="s">
        <v>162</v>
      </c>
      <c r="H906" s="338" t="s">
        <v>254</v>
      </c>
      <c r="I906" s="473">
        <v>45822</v>
      </c>
      <c r="J906" s="473">
        <v>45822</v>
      </c>
      <c r="K906" s="338" t="s">
        <v>124</v>
      </c>
      <c r="L906" s="473">
        <v>45821</v>
      </c>
      <c r="M906" s="338">
        <v>5076911</v>
      </c>
      <c r="N906" s="338" t="s">
        <v>320</v>
      </c>
      <c r="O906" s="473">
        <v>45831</v>
      </c>
      <c r="P906" s="342">
        <v>2025</v>
      </c>
      <c r="Q906" s="15">
        <v>2563</v>
      </c>
      <c r="R906" s="338">
        <v>4486078</v>
      </c>
      <c r="S906" s="338">
        <v>5076912</v>
      </c>
      <c r="T906" s="369" t="s">
        <v>1257</v>
      </c>
      <c r="U906" s="338"/>
    </row>
    <row r="907" spans="1:21" x14ac:dyDescent="0.35">
      <c r="A907"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2025.00910.02.01.03.05</v>
      </c>
      <c r="B907" s="372">
        <v>910</v>
      </c>
      <c r="C907" s="338" t="s">
        <v>130</v>
      </c>
      <c r="D907" s="338" t="s">
        <v>236</v>
      </c>
      <c r="E907" s="338" t="s">
        <v>237</v>
      </c>
      <c r="F907" s="338" t="s">
        <v>121</v>
      </c>
      <c r="G907" s="338" t="s">
        <v>162</v>
      </c>
      <c r="H907" s="338" t="s">
        <v>254</v>
      </c>
      <c r="I907" s="473">
        <v>45822</v>
      </c>
      <c r="J907" s="473">
        <v>45822</v>
      </c>
      <c r="K907" s="338" t="s">
        <v>124</v>
      </c>
      <c r="L907" s="473">
        <v>45821</v>
      </c>
      <c r="M907" s="338">
        <v>5076913</v>
      </c>
      <c r="N907" s="338" t="s">
        <v>320</v>
      </c>
      <c r="O907" s="473">
        <v>45831</v>
      </c>
      <c r="P907" s="342">
        <v>2025</v>
      </c>
      <c r="Q907" s="15">
        <v>2564</v>
      </c>
      <c r="R907" s="338">
        <v>4486078</v>
      </c>
      <c r="S907" s="338">
        <v>5076914</v>
      </c>
      <c r="T907" s="369" t="s">
        <v>1258</v>
      </c>
      <c r="U907" s="338"/>
    </row>
    <row r="908" spans="1:21" x14ac:dyDescent="0.35">
      <c r="A908"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2025.00911.02.01.02.05</v>
      </c>
      <c r="B908" s="372">
        <v>911</v>
      </c>
      <c r="C908" s="338" t="s">
        <v>130</v>
      </c>
      <c r="D908" s="338" t="s">
        <v>236</v>
      </c>
      <c r="E908" s="338" t="s">
        <v>237</v>
      </c>
      <c r="F908" s="338" t="s">
        <v>121</v>
      </c>
      <c r="G908" s="338" t="s">
        <v>169</v>
      </c>
      <c r="H908" s="338" t="s">
        <v>254</v>
      </c>
      <c r="I908" s="473">
        <v>45823</v>
      </c>
      <c r="J908" s="473">
        <v>45823</v>
      </c>
      <c r="K908" s="338" t="s">
        <v>124</v>
      </c>
      <c r="L908" s="473">
        <v>45821</v>
      </c>
      <c r="M908" s="338">
        <v>5076915</v>
      </c>
      <c r="N908" s="338" t="s">
        <v>320</v>
      </c>
      <c r="O908" s="473">
        <v>45831</v>
      </c>
      <c r="P908" s="342">
        <v>2025</v>
      </c>
      <c r="Q908" s="15">
        <v>2565</v>
      </c>
      <c r="R908" s="338">
        <v>4486078</v>
      </c>
      <c r="S908" s="338">
        <v>5076917</v>
      </c>
      <c r="T908" s="369" t="s">
        <v>1259</v>
      </c>
      <c r="U908" s="338"/>
    </row>
    <row r="909" spans="1:21" x14ac:dyDescent="0.35">
      <c r="A909"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2025.00912.02.01.02.05</v>
      </c>
      <c r="B909" s="372">
        <v>912</v>
      </c>
      <c r="C909" s="338" t="s">
        <v>130</v>
      </c>
      <c r="D909" s="338" t="s">
        <v>236</v>
      </c>
      <c r="E909" s="338" t="s">
        <v>237</v>
      </c>
      <c r="F909" s="338" t="s">
        <v>121</v>
      </c>
      <c r="G909" s="338" t="s">
        <v>169</v>
      </c>
      <c r="H909" s="338" t="s">
        <v>254</v>
      </c>
      <c r="I909" s="473">
        <v>45824</v>
      </c>
      <c r="J909" s="473">
        <v>45824</v>
      </c>
      <c r="K909" s="338" t="s">
        <v>124</v>
      </c>
      <c r="L909" s="473">
        <v>45821</v>
      </c>
      <c r="M909" s="338">
        <v>5076918</v>
      </c>
      <c r="N909" s="338" t="s">
        <v>320</v>
      </c>
      <c r="O909" s="473">
        <v>45831</v>
      </c>
      <c r="P909" s="342">
        <v>2025</v>
      </c>
      <c r="Q909" s="15">
        <v>2566</v>
      </c>
      <c r="R909" s="338">
        <v>4486078</v>
      </c>
      <c r="S909" s="338">
        <v>5076919</v>
      </c>
      <c r="T909" s="369" t="s">
        <v>1260</v>
      </c>
      <c r="U909" s="338"/>
    </row>
    <row r="910" spans="1:21" x14ac:dyDescent="0.35">
      <c r="A910"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2025.00913.02.01.03.05</v>
      </c>
      <c r="B910" s="372">
        <v>913</v>
      </c>
      <c r="C910" s="338" t="s">
        <v>130</v>
      </c>
      <c r="D910" s="338" t="s">
        <v>236</v>
      </c>
      <c r="E910" s="338" t="s">
        <v>237</v>
      </c>
      <c r="F910" s="338" t="s">
        <v>121</v>
      </c>
      <c r="G910" s="338" t="s">
        <v>162</v>
      </c>
      <c r="H910" s="338" t="s">
        <v>254</v>
      </c>
      <c r="I910" s="473">
        <v>45824</v>
      </c>
      <c r="J910" s="473">
        <v>45824</v>
      </c>
      <c r="K910" s="338" t="s">
        <v>124</v>
      </c>
      <c r="L910" s="473">
        <v>45821</v>
      </c>
      <c r="M910" s="338">
        <v>5076920</v>
      </c>
      <c r="N910" s="338" t="s">
        <v>320</v>
      </c>
      <c r="O910" s="473">
        <v>45831</v>
      </c>
      <c r="P910" s="342">
        <v>2025</v>
      </c>
      <c r="Q910" s="15">
        <v>2567</v>
      </c>
      <c r="R910" s="338">
        <v>4486078</v>
      </c>
      <c r="S910" s="338">
        <v>5076921</v>
      </c>
      <c r="T910" s="369" t="s">
        <v>1261</v>
      </c>
      <c r="U910" s="338"/>
    </row>
    <row r="911" spans="1:21" x14ac:dyDescent="0.35">
      <c r="A911"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2025.00914.02.01.03.05</v>
      </c>
      <c r="B911" s="372">
        <v>914</v>
      </c>
      <c r="C911" s="338" t="s">
        <v>130</v>
      </c>
      <c r="D911" s="338" t="s">
        <v>236</v>
      </c>
      <c r="E911" s="338" t="s">
        <v>237</v>
      </c>
      <c r="F911" s="338" t="s">
        <v>121</v>
      </c>
      <c r="G911" s="338" t="s">
        <v>162</v>
      </c>
      <c r="H911" s="338" t="s">
        <v>254</v>
      </c>
      <c r="I911" s="473">
        <v>45825</v>
      </c>
      <c r="J911" s="473">
        <v>45825</v>
      </c>
      <c r="K911" s="338" t="s">
        <v>124</v>
      </c>
      <c r="L911" s="473">
        <v>45825</v>
      </c>
      <c r="M911" s="338">
        <v>5076922</v>
      </c>
      <c r="N911" s="338" t="s">
        <v>320</v>
      </c>
      <c r="O911" s="473">
        <v>45831</v>
      </c>
      <c r="P911" s="342">
        <v>2025</v>
      </c>
      <c r="Q911" s="15">
        <v>2568</v>
      </c>
      <c r="R911" s="338">
        <v>4486078</v>
      </c>
      <c r="S911" s="338">
        <v>5076923</v>
      </c>
      <c r="T911" s="369" t="s">
        <v>1262</v>
      </c>
      <c r="U911" s="338"/>
    </row>
    <row r="912" spans="1:21" x14ac:dyDescent="0.35">
      <c r="A912" s="338" t="str">
        <f>CONCATENATE(YEAR(Contratos[[#This Row],[Data de Assinatura]]),".",TEXT(Contratos[[#This Row],[Sequencial]],"00000"),".",VLOOKUP(Contratos[[#This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Suspensas)'!$F$3:$G$11,2,FALSE))</f>
        <v>2025.00915.02.01.03.05</v>
      </c>
      <c r="B912" s="372">
        <v>915</v>
      </c>
      <c r="C912" s="338" t="s">
        <v>130</v>
      </c>
      <c r="D912" s="338" t="s">
        <v>236</v>
      </c>
      <c r="E912" s="338" t="s">
        <v>237</v>
      </c>
      <c r="F912" s="338" t="s">
        <v>121</v>
      </c>
      <c r="G912" s="338" t="s">
        <v>162</v>
      </c>
      <c r="H912" s="338" t="s">
        <v>254</v>
      </c>
      <c r="I912" s="473">
        <v>45826</v>
      </c>
      <c r="J912" s="473">
        <v>45826</v>
      </c>
      <c r="K912" s="338" t="s">
        <v>124</v>
      </c>
      <c r="L912" s="473">
        <v>45826</v>
      </c>
      <c r="M912" s="338">
        <v>5076924</v>
      </c>
      <c r="N912" s="338" t="s">
        <v>320</v>
      </c>
      <c r="O912" s="473">
        <v>45831</v>
      </c>
      <c r="P912" s="342">
        <v>2025</v>
      </c>
      <c r="Q912" s="15">
        <v>2569</v>
      </c>
      <c r="R912" s="338">
        <v>4486078</v>
      </c>
      <c r="S912" s="338">
        <v>5076925</v>
      </c>
      <c r="T912" s="369" t="s">
        <v>1263</v>
      </c>
      <c r="U912" s="338"/>
    </row>
  </sheetData>
  <conditionalFormatting sqref="A1:A1048576">
    <cfRule type="duplicateValues" dxfId="16" priority="11"/>
  </conditionalFormatting>
  <conditionalFormatting sqref="M1:M1048576">
    <cfRule type="duplicateValues" dxfId="15" priority="9"/>
  </conditionalFormatting>
  <conditionalFormatting sqref="T1:T1048576">
    <cfRule type="duplicateValues" dxfId="14" priority="532"/>
  </conditionalFormatting>
  <conditionalFormatting sqref="U296:U337">
    <cfRule type="duplicateValues" dxfId="13" priority="1"/>
  </conditionalFormatting>
  <pageMargins left="0.511811024" right="0.511811024" top="0.78740157499999996" bottom="0.78740157499999996" header="0.31496062000000002" footer="0.31496062000000002"/>
  <pageSetup paperSize="9" orientation="portrait"/>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64"/>
  <sheetViews>
    <sheetView topLeftCell="A220" zoomScaleNormal="100" workbookViewId="0">
      <selection activeCell="B119" sqref="B119"/>
    </sheetView>
  </sheetViews>
  <sheetFormatPr defaultRowHeight="14.5" x14ac:dyDescent="0.35"/>
  <cols>
    <col min="1" max="1" width="9.453125" customWidth="1"/>
    <col min="2" max="2" width="28.1796875" bestFit="1" customWidth="1"/>
    <col min="3" max="3" width="134.26953125" bestFit="1" customWidth="1"/>
    <col min="4" max="4" width="26.7265625" bestFit="1" customWidth="1"/>
    <col min="5" max="5" width="18.7265625" bestFit="1" customWidth="1"/>
    <col min="6" max="6" width="16.453125" bestFit="1" customWidth="1"/>
    <col min="7" max="7" width="16" bestFit="1" customWidth="1"/>
    <col min="8" max="8" width="103.453125" bestFit="1" customWidth="1"/>
    <col min="9" max="9" width="60.453125" bestFit="1" customWidth="1"/>
  </cols>
  <sheetData>
    <row r="1" spans="1:9" x14ac:dyDescent="0.35">
      <c r="A1" t="s">
        <v>1264</v>
      </c>
      <c r="B1" t="s">
        <v>4526</v>
      </c>
      <c r="C1" t="s">
        <v>1266</v>
      </c>
      <c r="D1" t="s">
        <v>4528</v>
      </c>
      <c r="E1" t="s">
        <v>4477</v>
      </c>
      <c r="F1" t="s">
        <v>4478</v>
      </c>
      <c r="G1" t="s">
        <v>1272</v>
      </c>
      <c r="H1" t="s">
        <v>1274</v>
      </c>
      <c r="I1" t="s">
        <v>5045</v>
      </c>
    </row>
    <row r="2" spans="1:9" x14ac:dyDescent="0.35">
      <c r="A2" s="281"/>
      <c r="B2" s="316" t="s">
        <v>5046</v>
      </c>
      <c r="C2" s="289" t="s">
        <v>5047</v>
      </c>
      <c r="D2" s="295">
        <v>6000</v>
      </c>
      <c r="E2" s="300">
        <v>37139</v>
      </c>
      <c r="F2" s="296">
        <v>51748</v>
      </c>
      <c r="G2" s="287"/>
      <c r="H2" s="298"/>
      <c r="I2" s="281"/>
    </row>
    <row r="3" spans="1:9" ht="60" customHeight="1" x14ac:dyDescent="0.35">
      <c r="A3" s="281"/>
      <c r="B3" s="316" t="s">
        <v>5046</v>
      </c>
      <c r="C3" s="289" t="s">
        <v>5048</v>
      </c>
      <c r="D3" s="295">
        <v>6000</v>
      </c>
      <c r="E3" s="300">
        <v>37139</v>
      </c>
      <c r="F3" s="296">
        <v>51748</v>
      </c>
      <c r="G3" s="287"/>
      <c r="H3" s="298" t="s">
        <v>5049</v>
      </c>
      <c r="I3" s="281"/>
    </row>
    <row r="4" spans="1:9" ht="45" customHeight="1" x14ac:dyDescent="0.35">
      <c r="A4" s="281"/>
      <c r="B4" s="278" t="s">
        <v>5050</v>
      </c>
      <c r="C4" s="289" t="s">
        <v>5051</v>
      </c>
      <c r="D4" s="295">
        <v>25300</v>
      </c>
      <c r="E4" s="296">
        <v>44896</v>
      </c>
      <c r="F4" s="296">
        <v>46022</v>
      </c>
      <c r="G4" s="287"/>
      <c r="H4" s="298"/>
      <c r="I4" s="281"/>
    </row>
    <row r="5" spans="1:9" ht="75" customHeight="1" x14ac:dyDescent="0.35">
      <c r="A5" s="281"/>
      <c r="B5" s="278" t="s">
        <v>5050</v>
      </c>
      <c r="C5" s="289" t="s">
        <v>5052</v>
      </c>
      <c r="D5" s="295">
        <v>25300</v>
      </c>
      <c r="E5" s="296">
        <v>44896</v>
      </c>
      <c r="F5" s="296">
        <v>46022</v>
      </c>
      <c r="G5" s="287"/>
      <c r="H5" s="298"/>
      <c r="I5" s="281"/>
    </row>
    <row r="6" spans="1:9" ht="45" customHeight="1" x14ac:dyDescent="0.35">
      <c r="A6" s="281"/>
      <c r="B6" s="278" t="s">
        <v>5050</v>
      </c>
      <c r="C6" s="289" t="s">
        <v>5053</v>
      </c>
      <c r="D6" s="295">
        <v>12000</v>
      </c>
      <c r="E6" s="296">
        <v>44896</v>
      </c>
      <c r="F6" s="296">
        <v>46022</v>
      </c>
      <c r="G6" s="287"/>
      <c r="H6" s="298"/>
      <c r="I6" s="281"/>
    </row>
    <row r="7" spans="1:9" ht="45" customHeight="1" x14ac:dyDescent="0.35">
      <c r="A7" s="281"/>
      <c r="B7" s="278" t="s">
        <v>5050</v>
      </c>
      <c r="C7" s="289" t="s">
        <v>5054</v>
      </c>
      <c r="D7" s="295">
        <v>12000</v>
      </c>
      <c r="E7" s="296">
        <v>44896</v>
      </c>
      <c r="F7" s="296">
        <v>46022</v>
      </c>
      <c r="G7" s="287"/>
      <c r="H7" s="298"/>
      <c r="I7" s="281"/>
    </row>
    <row r="8" spans="1:9" ht="45" customHeight="1" x14ac:dyDescent="0.35">
      <c r="A8" s="281"/>
      <c r="B8" s="278" t="s">
        <v>5050</v>
      </c>
      <c r="C8" s="289" t="s">
        <v>5055</v>
      </c>
      <c r="D8" s="295">
        <v>7100</v>
      </c>
      <c r="E8" s="296">
        <v>44896</v>
      </c>
      <c r="F8" s="296">
        <v>46022</v>
      </c>
      <c r="G8" s="287"/>
      <c r="H8" s="298"/>
      <c r="I8" s="281"/>
    </row>
    <row r="9" spans="1:9" ht="45" customHeight="1" x14ac:dyDescent="0.35">
      <c r="A9" s="281"/>
      <c r="B9" s="278" t="s">
        <v>5050</v>
      </c>
      <c r="C9" s="289" t="s">
        <v>5056</v>
      </c>
      <c r="D9" s="295">
        <v>7100</v>
      </c>
      <c r="E9" s="296">
        <v>44896</v>
      </c>
      <c r="F9" s="296">
        <v>46022</v>
      </c>
      <c r="G9" s="287"/>
      <c r="H9" s="298"/>
      <c r="I9" s="281"/>
    </row>
    <row r="10" spans="1:9" ht="45" customHeight="1" x14ac:dyDescent="0.35">
      <c r="A10" s="281"/>
      <c r="B10" s="278" t="s">
        <v>5050</v>
      </c>
      <c r="C10" s="289" t="s">
        <v>5057</v>
      </c>
      <c r="D10" s="295">
        <v>5000</v>
      </c>
      <c r="E10" s="296">
        <v>44896</v>
      </c>
      <c r="F10" s="296">
        <v>46022</v>
      </c>
      <c r="G10" s="287"/>
      <c r="H10" s="298"/>
      <c r="I10" s="281"/>
    </row>
    <row r="11" spans="1:9" ht="60" customHeight="1" x14ac:dyDescent="0.35">
      <c r="A11" s="281"/>
      <c r="B11" s="278" t="s">
        <v>5050</v>
      </c>
      <c r="C11" s="289" t="s">
        <v>5058</v>
      </c>
      <c r="D11" s="295">
        <v>5000</v>
      </c>
      <c r="E11" s="296">
        <v>44896</v>
      </c>
      <c r="F11" s="296">
        <v>46022</v>
      </c>
      <c r="G11" s="287"/>
      <c r="H11" s="298"/>
      <c r="I11" s="281"/>
    </row>
    <row r="12" spans="1:9" x14ac:dyDescent="0.35">
      <c r="A12" s="281"/>
      <c r="B12" s="316" t="s">
        <v>5059</v>
      </c>
      <c r="C12" s="289" t="s">
        <v>5060</v>
      </c>
      <c r="D12" s="295">
        <v>1250</v>
      </c>
      <c r="E12" s="300">
        <v>40148</v>
      </c>
      <c r="F12" s="296">
        <v>40816</v>
      </c>
      <c r="G12" s="287"/>
      <c r="H12" s="298" t="s">
        <v>5061</v>
      </c>
      <c r="I12" s="281"/>
    </row>
    <row r="13" spans="1:9" x14ac:dyDescent="0.35">
      <c r="A13" s="281"/>
      <c r="B13" s="316" t="s">
        <v>5059</v>
      </c>
      <c r="C13" s="289" t="s">
        <v>5062</v>
      </c>
      <c r="D13" s="295">
        <v>1250</v>
      </c>
      <c r="E13" s="300">
        <v>40148</v>
      </c>
      <c r="F13" s="296">
        <v>40816</v>
      </c>
      <c r="G13" s="287"/>
      <c r="H13" s="298" t="s">
        <v>5061</v>
      </c>
      <c r="I13" s="281"/>
    </row>
    <row r="14" spans="1:9" x14ac:dyDescent="0.35">
      <c r="A14" s="281"/>
      <c r="B14" s="316" t="s">
        <v>5059</v>
      </c>
      <c r="C14" s="289" t="s">
        <v>5060</v>
      </c>
      <c r="D14" s="295">
        <v>5000</v>
      </c>
      <c r="E14" s="296">
        <v>40817</v>
      </c>
      <c r="F14" s="300">
        <v>47453</v>
      </c>
      <c r="G14" s="287"/>
      <c r="H14" s="298" t="s">
        <v>5061</v>
      </c>
      <c r="I14" s="281"/>
    </row>
    <row r="15" spans="1:9" x14ac:dyDescent="0.35">
      <c r="A15" s="281"/>
      <c r="B15" s="316" t="s">
        <v>5059</v>
      </c>
      <c r="C15" s="289" t="s">
        <v>5062</v>
      </c>
      <c r="D15" s="295">
        <v>5000</v>
      </c>
      <c r="E15" s="296">
        <v>40817</v>
      </c>
      <c r="F15" s="300">
        <v>47453</v>
      </c>
      <c r="G15" s="287"/>
      <c r="H15" s="298" t="s">
        <v>5061</v>
      </c>
      <c r="I15" s="281"/>
    </row>
    <row r="16" spans="1:9" ht="75" customHeight="1" x14ac:dyDescent="0.35">
      <c r="A16" s="281"/>
      <c r="B16" s="317" t="s">
        <v>5063</v>
      </c>
      <c r="C16" s="289" t="s">
        <v>5064</v>
      </c>
      <c r="D16" s="295">
        <v>13200</v>
      </c>
      <c r="E16" s="296">
        <v>39762</v>
      </c>
      <c r="F16" s="296">
        <v>40373</v>
      </c>
      <c r="G16" s="287"/>
      <c r="H16" s="298"/>
      <c r="I16" s="289" t="s">
        <v>5065</v>
      </c>
    </row>
    <row r="17" spans="1:9" ht="75" customHeight="1" x14ac:dyDescent="0.35">
      <c r="A17" s="281"/>
      <c r="B17" s="317" t="s">
        <v>5063</v>
      </c>
      <c r="C17" s="289" t="s">
        <v>5066</v>
      </c>
      <c r="D17" s="295">
        <v>13200</v>
      </c>
      <c r="E17" s="296">
        <v>39762</v>
      </c>
      <c r="F17" s="296">
        <v>40373</v>
      </c>
      <c r="G17" s="287"/>
      <c r="H17" s="298"/>
      <c r="I17" s="289" t="s">
        <v>5067</v>
      </c>
    </row>
    <row r="18" spans="1:9" ht="75" customHeight="1" x14ac:dyDescent="0.35">
      <c r="A18" s="281"/>
      <c r="B18" s="317" t="s">
        <v>5063</v>
      </c>
      <c r="C18" s="289" t="s">
        <v>5064</v>
      </c>
      <c r="D18" s="295">
        <v>20000</v>
      </c>
      <c r="E18" s="296">
        <v>40374</v>
      </c>
      <c r="F18" s="296">
        <v>48892</v>
      </c>
      <c r="G18" s="287"/>
      <c r="H18" s="298" t="s">
        <v>5068</v>
      </c>
      <c r="I18" s="289" t="s">
        <v>5065</v>
      </c>
    </row>
    <row r="19" spans="1:9" ht="75" customHeight="1" x14ac:dyDescent="0.35">
      <c r="A19" s="281"/>
      <c r="B19" s="317" t="s">
        <v>5063</v>
      </c>
      <c r="C19" s="289" t="s">
        <v>5066</v>
      </c>
      <c r="D19" s="295">
        <v>20000</v>
      </c>
      <c r="E19" s="296">
        <v>40374</v>
      </c>
      <c r="F19" s="296">
        <v>48892</v>
      </c>
      <c r="G19" s="287"/>
      <c r="H19" s="298" t="s">
        <v>5068</v>
      </c>
      <c r="I19" s="289" t="s">
        <v>5067</v>
      </c>
    </row>
    <row r="20" spans="1:9" ht="75" customHeight="1" x14ac:dyDescent="0.35">
      <c r="A20" s="281"/>
      <c r="B20" s="318" t="s">
        <v>5063</v>
      </c>
      <c r="C20" s="307" t="s">
        <v>5069</v>
      </c>
      <c r="D20" s="319">
        <v>10300</v>
      </c>
      <c r="E20" s="300">
        <v>39762</v>
      </c>
      <c r="F20" s="300">
        <v>48892</v>
      </c>
      <c r="G20" s="299"/>
      <c r="H20" s="320" t="s">
        <v>5070</v>
      </c>
      <c r="I20" s="307" t="s">
        <v>5071</v>
      </c>
    </row>
    <row r="21" spans="1:9" ht="75" customHeight="1" x14ac:dyDescent="0.35">
      <c r="A21" s="281"/>
      <c r="B21" s="318" t="s">
        <v>5063</v>
      </c>
      <c r="C21" s="307" t="s">
        <v>5072</v>
      </c>
      <c r="D21" s="319">
        <v>10300</v>
      </c>
      <c r="E21" s="300">
        <v>39762</v>
      </c>
      <c r="F21" s="300">
        <v>48892</v>
      </c>
      <c r="G21" s="299"/>
      <c r="H21" s="320" t="s">
        <v>5070</v>
      </c>
      <c r="I21" s="307" t="s">
        <v>5073</v>
      </c>
    </row>
    <row r="22" spans="1:9" ht="75" customHeight="1" x14ac:dyDescent="0.35">
      <c r="A22" s="281"/>
      <c r="B22" s="317" t="s">
        <v>5074</v>
      </c>
      <c r="C22" s="289" t="s">
        <v>5069</v>
      </c>
      <c r="D22" s="295">
        <v>8700</v>
      </c>
      <c r="E22" s="296">
        <v>40299</v>
      </c>
      <c r="F22" s="303">
        <v>40675</v>
      </c>
      <c r="G22" s="287"/>
      <c r="H22" s="304" t="s">
        <v>5075</v>
      </c>
      <c r="I22" s="289" t="s">
        <v>5073</v>
      </c>
    </row>
    <row r="23" spans="1:9" ht="90" customHeight="1" x14ac:dyDescent="0.35">
      <c r="A23" s="281"/>
      <c r="B23" s="317" t="s">
        <v>5074</v>
      </c>
      <c r="C23" s="289" t="s">
        <v>5072</v>
      </c>
      <c r="D23" s="295">
        <v>8700</v>
      </c>
      <c r="E23" s="296">
        <v>40299</v>
      </c>
      <c r="F23" s="303">
        <v>40675</v>
      </c>
      <c r="G23" s="287"/>
      <c r="H23" s="304" t="s">
        <v>5075</v>
      </c>
      <c r="I23" s="289" t="s">
        <v>5076</v>
      </c>
    </row>
    <row r="24" spans="1:9" ht="75" customHeight="1" x14ac:dyDescent="0.35">
      <c r="A24" s="281"/>
      <c r="B24" s="317" t="s">
        <v>5074</v>
      </c>
      <c r="C24" s="289" t="s">
        <v>5069</v>
      </c>
      <c r="D24" s="295">
        <v>10500</v>
      </c>
      <c r="E24" s="303">
        <v>40676</v>
      </c>
      <c r="F24" s="303">
        <v>48892</v>
      </c>
      <c r="G24" s="287"/>
      <c r="H24" s="304" t="s">
        <v>5077</v>
      </c>
      <c r="I24" s="289" t="s">
        <v>5073</v>
      </c>
    </row>
    <row r="25" spans="1:9" ht="90" customHeight="1" x14ac:dyDescent="0.35">
      <c r="A25" s="281"/>
      <c r="B25" s="317" t="s">
        <v>5074</v>
      </c>
      <c r="C25" s="289" t="s">
        <v>5072</v>
      </c>
      <c r="D25" s="295">
        <v>10500</v>
      </c>
      <c r="E25" s="303">
        <v>40676</v>
      </c>
      <c r="F25" s="303">
        <v>48892</v>
      </c>
      <c r="G25" s="287"/>
      <c r="H25" s="304" t="s">
        <v>5078</v>
      </c>
      <c r="I25" s="289" t="s">
        <v>5076</v>
      </c>
    </row>
    <row r="26" spans="1:9" ht="75" customHeight="1" x14ac:dyDescent="0.35">
      <c r="A26" s="281"/>
      <c r="B26" s="317" t="s">
        <v>5074</v>
      </c>
      <c r="C26" s="289" t="s">
        <v>5069</v>
      </c>
      <c r="D26" s="295">
        <v>20000</v>
      </c>
      <c r="E26" s="301" t="s">
        <v>4175</v>
      </c>
      <c r="F26" s="296" t="s">
        <v>4175</v>
      </c>
      <c r="G26" s="287"/>
      <c r="H26" s="304" t="s">
        <v>5079</v>
      </c>
      <c r="I26" s="289" t="s">
        <v>5073</v>
      </c>
    </row>
    <row r="27" spans="1:9" ht="90" customHeight="1" x14ac:dyDescent="0.35">
      <c r="A27" s="281"/>
      <c r="B27" s="317" t="s">
        <v>5074</v>
      </c>
      <c r="C27" s="289" t="s">
        <v>5072</v>
      </c>
      <c r="D27" s="295">
        <v>20000</v>
      </c>
      <c r="E27" s="301" t="s">
        <v>4175</v>
      </c>
      <c r="F27" s="296" t="s">
        <v>4175</v>
      </c>
      <c r="G27" s="287"/>
      <c r="H27" s="304" t="s">
        <v>5079</v>
      </c>
      <c r="I27" s="289" t="s">
        <v>5076</v>
      </c>
    </row>
    <row r="28" spans="1:9" ht="75" customHeight="1" x14ac:dyDescent="0.35">
      <c r="A28" s="281"/>
      <c r="B28" s="317" t="s">
        <v>5074</v>
      </c>
      <c r="C28" s="289" t="s">
        <v>5064</v>
      </c>
      <c r="D28" s="295">
        <v>13200</v>
      </c>
      <c r="E28" s="296">
        <v>39762</v>
      </c>
      <c r="F28" s="296">
        <v>40298</v>
      </c>
      <c r="G28" s="287"/>
      <c r="H28" s="298" t="s">
        <v>5080</v>
      </c>
      <c r="I28" s="289" t="s">
        <v>5065</v>
      </c>
    </row>
    <row r="29" spans="1:9" ht="75" customHeight="1" x14ac:dyDescent="0.35">
      <c r="A29" s="281"/>
      <c r="B29" s="317" t="s">
        <v>5074</v>
      </c>
      <c r="C29" s="289" t="s">
        <v>5066</v>
      </c>
      <c r="D29" s="295">
        <v>13200</v>
      </c>
      <c r="E29" s="296">
        <v>39762</v>
      </c>
      <c r="F29" s="296">
        <v>40298</v>
      </c>
      <c r="G29" s="287"/>
      <c r="H29" s="298" t="s">
        <v>5080</v>
      </c>
      <c r="I29" s="289" t="s">
        <v>5067</v>
      </c>
    </row>
    <row r="30" spans="1:9" ht="90" customHeight="1" x14ac:dyDescent="0.35">
      <c r="A30" s="281"/>
      <c r="B30" s="317" t="s">
        <v>5074</v>
      </c>
      <c r="C30" s="289" t="s">
        <v>5081</v>
      </c>
      <c r="D30" s="295">
        <v>13200</v>
      </c>
      <c r="E30" s="321">
        <v>40299</v>
      </c>
      <c r="F30" s="296">
        <v>40373</v>
      </c>
      <c r="G30" s="287"/>
      <c r="H30" s="298" t="s">
        <v>5080</v>
      </c>
      <c r="I30" s="289" t="s">
        <v>5082</v>
      </c>
    </row>
    <row r="31" spans="1:9" ht="75" customHeight="1" x14ac:dyDescent="0.35">
      <c r="A31" s="281"/>
      <c r="B31" s="317" t="s">
        <v>5074</v>
      </c>
      <c r="C31" s="289" t="s">
        <v>5066</v>
      </c>
      <c r="D31" s="295">
        <v>13200</v>
      </c>
      <c r="E31" s="321">
        <v>40299</v>
      </c>
      <c r="F31" s="296">
        <v>40373</v>
      </c>
      <c r="G31" s="287"/>
      <c r="H31" s="298" t="s">
        <v>5080</v>
      </c>
      <c r="I31" s="289" t="s">
        <v>5067</v>
      </c>
    </row>
    <row r="32" spans="1:9" ht="90" customHeight="1" x14ac:dyDescent="0.35">
      <c r="A32" s="281"/>
      <c r="B32" s="317" t="s">
        <v>5074</v>
      </c>
      <c r="C32" s="289" t="s">
        <v>5081</v>
      </c>
      <c r="D32" s="295">
        <v>20000</v>
      </c>
      <c r="E32" s="296">
        <v>40374</v>
      </c>
      <c r="F32" s="296">
        <v>48892</v>
      </c>
      <c r="G32" s="287"/>
      <c r="H32" s="298" t="s">
        <v>5080</v>
      </c>
      <c r="I32" s="289" t="s">
        <v>5082</v>
      </c>
    </row>
    <row r="33" spans="1:9" ht="75" customHeight="1" x14ac:dyDescent="0.35">
      <c r="A33" s="281"/>
      <c r="B33" s="317" t="s">
        <v>5074</v>
      </c>
      <c r="C33" s="289" t="s">
        <v>5066</v>
      </c>
      <c r="D33" s="295">
        <v>20000</v>
      </c>
      <c r="E33" s="296">
        <v>40374</v>
      </c>
      <c r="F33" s="296">
        <v>48892</v>
      </c>
      <c r="G33" s="287"/>
      <c r="H33" s="298" t="s">
        <v>5080</v>
      </c>
      <c r="I33" s="289" t="s">
        <v>5067</v>
      </c>
    </row>
    <row r="34" spans="1:9" ht="75" customHeight="1" x14ac:dyDescent="0.35">
      <c r="A34" s="281"/>
      <c r="B34" s="317" t="s">
        <v>5083</v>
      </c>
      <c r="C34" s="289" t="s">
        <v>5072</v>
      </c>
      <c r="D34" s="295">
        <v>8700</v>
      </c>
      <c r="E34" s="322">
        <v>40299</v>
      </c>
      <c r="F34" s="303">
        <v>40675</v>
      </c>
      <c r="G34" s="287"/>
      <c r="H34" s="304" t="s">
        <v>5084</v>
      </c>
      <c r="I34" s="289" t="s">
        <v>5073</v>
      </c>
    </row>
    <row r="35" spans="1:9" ht="90" customHeight="1" x14ac:dyDescent="0.35">
      <c r="A35" s="281"/>
      <c r="B35" s="317" t="s">
        <v>5083</v>
      </c>
      <c r="C35" s="289" t="s">
        <v>5069</v>
      </c>
      <c r="D35" s="295">
        <v>8700</v>
      </c>
      <c r="E35" s="322">
        <v>40299</v>
      </c>
      <c r="F35" s="303">
        <v>40675</v>
      </c>
      <c r="G35" s="287"/>
      <c r="H35" s="304" t="s">
        <v>5084</v>
      </c>
      <c r="I35" s="289" t="s">
        <v>5076</v>
      </c>
    </row>
    <row r="36" spans="1:9" ht="75" customHeight="1" x14ac:dyDescent="0.35">
      <c r="A36" s="281"/>
      <c r="B36" s="317" t="s">
        <v>5083</v>
      </c>
      <c r="C36" s="289" t="s">
        <v>5072</v>
      </c>
      <c r="D36" s="295">
        <v>10300</v>
      </c>
      <c r="E36" s="303">
        <v>40676</v>
      </c>
      <c r="F36" s="303">
        <v>40787</v>
      </c>
      <c r="G36" s="287"/>
      <c r="H36" s="304" t="s">
        <v>5084</v>
      </c>
      <c r="I36" s="289" t="s">
        <v>5073</v>
      </c>
    </row>
    <row r="37" spans="1:9" ht="90" customHeight="1" x14ac:dyDescent="0.35">
      <c r="A37" s="281"/>
      <c r="B37" s="317" t="s">
        <v>5083</v>
      </c>
      <c r="C37" s="289" t="s">
        <v>5069</v>
      </c>
      <c r="D37" s="295">
        <v>10300</v>
      </c>
      <c r="E37" s="303">
        <v>40676</v>
      </c>
      <c r="F37" s="303">
        <v>40787</v>
      </c>
      <c r="G37" s="287"/>
      <c r="H37" s="304" t="s">
        <v>5084</v>
      </c>
      <c r="I37" s="289" t="s">
        <v>5076</v>
      </c>
    </row>
    <row r="38" spans="1:9" ht="75" customHeight="1" x14ac:dyDescent="0.35">
      <c r="A38" s="281"/>
      <c r="B38" s="317" t="s">
        <v>5083</v>
      </c>
      <c r="C38" s="289" t="s">
        <v>5085</v>
      </c>
      <c r="D38" s="295">
        <v>10300</v>
      </c>
      <c r="E38" s="303">
        <v>40788</v>
      </c>
      <c r="F38" s="303">
        <v>48892</v>
      </c>
      <c r="G38" s="287"/>
      <c r="H38" s="304" t="s">
        <v>5086</v>
      </c>
      <c r="I38" s="289" t="s">
        <v>5087</v>
      </c>
    </row>
    <row r="39" spans="1:9" ht="90" customHeight="1" x14ac:dyDescent="0.35">
      <c r="A39" s="281"/>
      <c r="B39" s="317" t="s">
        <v>5083</v>
      </c>
      <c r="C39" s="289" t="s">
        <v>5069</v>
      </c>
      <c r="D39" s="295">
        <v>10300</v>
      </c>
      <c r="E39" s="303">
        <v>40788</v>
      </c>
      <c r="F39" s="303">
        <v>48892</v>
      </c>
      <c r="G39" s="287"/>
      <c r="H39" s="304" t="s">
        <v>5086</v>
      </c>
      <c r="I39" s="289" t="s">
        <v>5088</v>
      </c>
    </row>
    <row r="40" spans="1:9" ht="90" customHeight="1" x14ac:dyDescent="0.35">
      <c r="A40" s="281"/>
      <c r="B40" s="317" t="s">
        <v>5083</v>
      </c>
      <c r="C40" s="289" t="s">
        <v>5085</v>
      </c>
      <c r="D40" s="295">
        <v>20000</v>
      </c>
      <c r="E40" s="301" t="s">
        <v>4175</v>
      </c>
      <c r="F40" s="296" t="s">
        <v>4175</v>
      </c>
      <c r="G40" s="287"/>
      <c r="H40" s="304" t="s">
        <v>5089</v>
      </c>
      <c r="I40" s="289" t="s">
        <v>5087</v>
      </c>
    </row>
    <row r="41" spans="1:9" ht="90" customHeight="1" x14ac:dyDescent="0.35">
      <c r="A41" s="281"/>
      <c r="B41" s="317" t="s">
        <v>5083</v>
      </c>
      <c r="C41" s="289" t="s">
        <v>5069</v>
      </c>
      <c r="D41" s="295">
        <v>20000</v>
      </c>
      <c r="E41" s="301" t="s">
        <v>4175</v>
      </c>
      <c r="F41" s="296" t="s">
        <v>4175</v>
      </c>
      <c r="G41" s="287"/>
      <c r="H41" s="304" t="s">
        <v>5089</v>
      </c>
      <c r="I41" s="289" t="s">
        <v>5088</v>
      </c>
    </row>
    <row r="42" spans="1:9" ht="75" customHeight="1" x14ac:dyDescent="0.35">
      <c r="A42" s="281"/>
      <c r="B42" s="317" t="s">
        <v>5083</v>
      </c>
      <c r="C42" s="289" t="s">
        <v>5081</v>
      </c>
      <c r="D42" s="323">
        <v>13200</v>
      </c>
      <c r="E42" s="321">
        <v>39762</v>
      </c>
      <c r="F42" s="321">
        <v>40298</v>
      </c>
      <c r="G42" s="287"/>
      <c r="H42" s="298" t="s">
        <v>5090</v>
      </c>
      <c r="I42" s="324" t="s">
        <v>5065</v>
      </c>
    </row>
    <row r="43" spans="1:9" ht="75" customHeight="1" x14ac:dyDescent="0.35">
      <c r="A43" s="281"/>
      <c r="B43" s="317" t="s">
        <v>5083</v>
      </c>
      <c r="C43" s="289" t="s">
        <v>5066</v>
      </c>
      <c r="D43" s="323">
        <v>13200</v>
      </c>
      <c r="E43" s="321">
        <v>39762</v>
      </c>
      <c r="F43" s="321">
        <v>40298</v>
      </c>
      <c r="G43" s="287"/>
      <c r="H43" s="298" t="s">
        <v>5090</v>
      </c>
      <c r="I43" s="324" t="s">
        <v>5067</v>
      </c>
    </row>
    <row r="44" spans="1:9" ht="90" customHeight="1" x14ac:dyDescent="0.35">
      <c r="A44" s="281"/>
      <c r="B44" s="317" t="s">
        <v>5083</v>
      </c>
      <c r="C44" s="289" t="s">
        <v>5081</v>
      </c>
      <c r="D44" s="323">
        <v>13200</v>
      </c>
      <c r="E44" s="321">
        <v>40299</v>
      </c>
      <c r="F44" s="321">
        <v>40373</v>
      </c>
      <c r="G44" s="287"/>
      <c r="H44" s="298" t="s">
        <v>5090</v>
      </c>
      <c r="I44" s="324" t="s">
        <v>5082</v>
      </c>
    </row>
    <row r="45" spans="1:9" ht="75" customHeight="1" x14ac:dyDescent="0.35">
      <c r="A45" s="281"/>
      <c r="B45" s="317" t="s">
        <v>5083</v>
      </c>
      <c r="C45" s="289" t="s">
        <v>5066</v>
      </c>
      <c r="D45" s="323">
        <v>13200</v>
      </c>
      <c r="E45" s="321">
        <v>40299</v>
      </c>
      <c r="F45" s="321">
        <v>40373</v>
      </c>
      <c r="G45" s="287"/>
      <c r="H45" s="298" t="s">
        <v>5090</v>
      </c>
      <c r="I45" s="324" t="s">
        <v>5067</v>
      </c>
    </row>
    <row r="46" spans="1:9" ht="90" customHeight="1" x14ac:dyDescent="0.35">
      <c r="A46" s="281"/>
      <c r="B46" s="317" t="s">
        <v>5083</v>
      </c>
      <c r="C46" s="289" t="s">
        <v>5081</v>
      </c>
      <c r="D46" s="323">
        <v>20000</v>
      </c>
      <c r="E46" s="321">
        <v>40374</v>
      </c>
      <c r="F46" s="321">
        <v>40787</v>
      </c>
      <c r="G46" s="287"/>
      <c r="H46" s="298" t="s">
        <v>5090</v>
      </c>
      <c r="I46" s="324" t="s">
        <v>5082</v>
      </c>
    </row>
    <row r="47" spans="1:9" ht="75" customHeight="1" x14ac:dyDescent="0.35">
      <c r="A47" s="281"/>
      <c r="B47" s="317" t="s">
        <v>5083</v>
      </c>
      <c r="C47" s="289" t="s">
        <v>5066</v>
      </c>
      <c r="D47" s="323">
        <v>20000</v>
      </c>
      <c r="E47" s="321">
        <v>40374</v>
      </c>
      <c r="F47" s="321">
        <v>40787</v>
      </c>
      <c r="G47" s="287"/>
      <c r="H47" s="298" t="s">
        <v>5090</v>
      </c>
      <c r="I47" s="324" t="s">
        <v>5067</v>
      </c>
    </row>
    <row r="48" spans="1:9" ht="75" customHeight="1" x14ac:dyDescent="0.35">
      <c r="A48" s="281"/>
      <c r="B48" s="317" t="s">
        <v>5083</v>
      </c>
      <c r="C48" s="289" t="s">
        <v>5091</v>
      </c>
      <c r="D48" s="323">
        <v>20000</v>
      </c>
      <c r="E48" s="321">
        <v>40788</v>
      </c>
      <c r="F48" s="321">
        <v>48892</v>
      </c>
      <c r="G48" s="287"/>
      <c r="H48" s="298" t="s">
        <v>5090</v>
      </c>
      <c r="I48" s="324" t="s">
        <v>5092</v>
      </c>
    </row>
    <row r="49" spans="1:9" ht="90" customHeight="1" x14ac:dyDescent="0.35">
      <c r="A49" s="281"/>
      <c r="B49" s="317" t="s">
        <v>5083</v>
      </c>
      <c r="C49" s="289" t="s">
        <v>5093</v>
      </c>
      <c r="D49" s="323">
        <v>20000</v>
      </c>
      <c r="E49" s="321">
        <v>40788</v>
      </c>
      <c r="F49" s="321">
        <v>48892</v>
      </c>
      <c r="G49" s="287"/>
      <c r="H49" s="298" t="s">
        <v>5090</v>
      </c>
      <c r="I49" s="324" t="s">
        <v>5094</v>
      </c>
    </row>
    <row r="50" spans="1:9" ht="75" customHeight="1" x14ac:dyDescent="0.35">
      <c r="A50" s="281"/>
      <c r="B50" s="317" t="s">
        <v>5095</v>
      </c>
      <c r="C50" s="289" t="s">
        <v>5085</v>
      </c>
      <c r="D50" s="295">
        <v>8700</v>
      </c>
      <c r="E50" s="322">
        <v>40299</v>
      </c>
      <c r="F50" s="303">
        <v>40675</v>
      </c>
      <c r="G50" s="287"/>
      <c r="H50" s="298" t="s">
        <v>5096</v>
      </c>
      <c r="I50" s="289" t="s">
        <v>5073</v>
      </c>
    </row>
    <row r="51" spans="1:9" ht="90" customHeight="1" x14ac:dyDescent="0.35">
      <c r="A51" s="281"/>
      <c r="B51" s="317" t="s">
        <v>5095</v>
      </c>
      <c r="C51" s="289" t="s">
        <v>5069</v>
      </c>
      <c r="D51" s="295">
        <v>8700</v>
      </c>
      <c r="E51" s="322">
        <v>40299</v>
      </c>
      <c r="F51" s="303">
        <v>40675</v>
      </c>
      <c r="G51" s="287"/>
      <c r="H51" s="298" t="s">
        <v>5096</v>
      </c>
      <c r="I51" s="289" t="s">
        <v>5076</v>
      </c>
    </row>
    <row r="52" spans="1:9" ht="75" customHeight="1" x14ac:dyDescent="0.35">
      <c r="A52" s="281"/>
      <c r="B52" s="317" t="s">
        <v>5095</v>
      </c>
      <c r="C52" s="289" t="s">
        <v>5085</v>
      </c>
      <c r="D52" s="295">
        <v>10300</v>
      </c>
      <c r="E52" s="303">
        <v>40676</v>
      </c>
      <c r="F52" s="303">
        <v>40787</v>
      </c>
      <c r="G52" s="287"/>
      <c r="H52" s="298" t="s">
        <v>5096</v>
      </c>
      <c r="I52" s="289" t="s">
        <v>5073</v>
      </c>
    </row>
    <row r="53" spans="1:9" ht="90" customHeight="1" x14ac:dyDescent="0.35">
      <c r="A53" s="281"/>
      <c r="B53" s="317" t="s">
        <v>5095</v>
      </c>
      <c r="C53" s="289" t="s">
        <v>5069</v>
      </c>
      <c r="D53" s="295">
        <v>10300</v>
      </c>
      <c r="E53" s="303">
        <v>40676</v>
      </c>
      <c r="F53" s="303">
        <v>40787</v>
      </c>
      <c r="G53" s="287"/>
      <c r="H53" s="298" t="s">
        <v>5096</v>
      </c>
      <c r="I53" s="289" t="s">
        <v>5076</v>
      </c>
    </row>
    <row r="54" spans="1:9" ht="75" customHeight="1" x14ac:dyDescent="0.35">
      <c r="A54" s="281"/>
      <c r="B54" s="317" t="s">
        <v>5095</v>
      </c>
      <c r="C54" s="289" t="s">
        <v>5085</v>
      </c>
      <c r="D54" s="295">
        <v>10300</v>
      </c>
      <c r="E54" s="325">
        <v>40788</v>
      </c>
      <c r="F54" s="303">
        <v>40839</v>
      </c>
      <c r="G54" s="287"/>
      <c r="H54" s="298" t="s">
        <v>5096</v>
      </c>
      <c r="I54" s="289" t="s">
        <v>5073</v>
      </c>
    </row>
    <row r="55" spans="1:9" ht="90" customHeight="1" x14ac:dyDescent="0.35">
      <c r="A55" s="281"/>
      <c r="B55" s="317" t="s">
        <v>5095</v>
      </c>
      <c r="C55" s="289" t="s">
        <v>5069</v>
      </c>
      <c r="D55" s="295">
        <v>10300</v>
      </c>
      <c r="E55" s="325">
        <v>40788</v>
      </c>
      <c r="F55" s="303">
        <v>40839</v>
      </c>
      <c r="G55" s="287"/>
      <c r="H55" s="298" t="s">
        <v>5096</v>
      </c>
      <c r="I55" s="289" t="s">
        <v>5076</v>
      </c>
    </row>
    <row r="56" spans="1:9" ht="75" customHeight="1" x14ac:dyDescent="0.35">
      <c r="A56" s="281"/>
      <c r="B56" s="317" t="s">
        <v>5095</v>
      </c>
      <c r="C56" s="289" t="s">
        <v>5085</v>
      </c>
      <c r="D56" s="295">
        <v>10300</v>
      </c>
      <c r="E56" s="303">
        <v>40840</v>
      </c>
      <c r="F56" s="303">
        <v>48892</v>
      </c>
      <c r="G56" s="287"/>
      <c r="H56" s="298" t="s">
        <v>5096</v>
      </c>
      <c r="I56" s="289" t="s">
        <v>5087</v>
      </c>
    </row>
    <row r="57" spans="1:9" ht="105" customHeight="1" x14ac:dyDescent="0.35">
      <c r="A57" s="281"/>
      <c r="B57" s="317" t="s">
        <v>5095</v>
      </c>
      <c r="C57" s="289" t="s">
        <v>5097</v>
      </c>
      <c r="D57" s="295">
        <v>10300</v>
      </c>
      <c r="E57" s="303">
        <v>40840</v>
      </c>
      <c r="F57" s="303">
        <v>48892</v>
      </c>
      <c r="G57" s="287"/>
      <c r="H57" s="298" t="s">
        <v>5096</v>
      </c>
      <c r="I57" s="289" t="s">
        <v>5098</v>
      </c>
    </row>
    <row r="58" spans="1:9" ht="75" customHeight="1" x14ac:dyDescent="0.35">
      <c r="A58" s="281"/>
      <c r="B58" s="317" t="s">
        <v>5095</v>
      </c>
      <c r="C58" s="289" t="s">
        <v>5085</v>
      </c>
      <c r="D58" s="295">
        <v>20000</v>
      </c>
      <c r="E58" s="301" t="s">
        <v>4175</v>
      </c>
      <c r="F58" s="296" t="s">
        <v>4175</v>
      </c>
      <c r="G58" s="287"/>
      <c r="H58" s="298" t="s">
        <v>5096</v>
      </c>
      <c r="I58" s="289" t="s">
        <v>5087</v>
      </c>
    </row>
    <row r="59" spans="1:9" ht="105" customHeight="1" x14ac:dyDescent="0.35">
      <c r="A59" s="281"/>
      <c r="B59" s="317" t="s">
        <v>5095</v>
      </c>
      <c r="C59" s="289" t="s">
        <v>5097</v>
      </c>
      <c r="D59" s="295">
        <v>20000</v>
      </c>
      <c r="E59" s="301" t="s">
        <v>4175</v>
      </c>
      <c r="F59" s="296" t="s">
        <v>4175</v>
      </c>
      <c r="G59" s="287"/>
      <c r="H59" s="298" t="s">
        <v>5096</v>
      </c>
      <c r="I59" s="289" t="s">
        <v>5098</v>
      </c>
    </row>
    <row r="60" spans="1:9" ht="75" customHeight="1" x14ac:dyDescent="0.35">
      <c r="A60" s="281"/>
      <c r="B60" s="317" t="s">
        <v>5095</v>
      </c>
      <c r="C60" s="289" t="s">
        <v>5091</v>
      </c>
      <c r="D60" s="323">
        <v>13200</v>
      </c>
      <c r="E60" s="321">
        <v>39762</v>
      </c>
      <c r="F60" s="321">
        <v>40298</v>
      </c>
      <c r="G60" s="287"/>
      <c r="H60" s="298" t="s">
        <v>5096</v>
      </c>
      <c r="I60" s="324" t="s">
        <v>5065</v>
      </c>
    </row>
    <row r="61" spans="1:9" ht="75" customHeight="1" x14ac:dyDescent="0.35">
      <c r="A61" s="281"/>
      <c r="B61" s="317" t="s">
        <v>5095</v>
      </c>
      <c r="C61" s="289" t="s">
        <v>5093</v>
      </c>
      <c r="D61" s="323">
        <v>13200</v>
      </c>
      <c r="E61" s="321">
        <v>39762</v>
      </c>
      <c r="F61" s="321">
        <v>40298</v>
      </c>
      <c r="G61" s="287"/>
      <c r="H61" s="298" t="s">
        <v>5096</v>
      </c>
      <c r="I61" s="324" t="s">
        <v>5067</v>
      </c>
    </row>
    <row r="62" spans="1:9" ht="90" customHeight="1" x14ac:dyDescent="0.35">
      <c r="A62" s="281"/>
      <c r="B62" s="317" t="s">
        <v>5095</v>
      </c>
      <c r="C62" s="289" t="s">
        <v>5091</v>
      </c>
      <c r="D62" s="323">
        <v>13200</v>
      </c>
      <c r="E62" s="321">
        <v>40299</v>
      </c>
      <c r="F62" s="321">
        <v>40373</v>
      </c>
      <c r="G62" s="287"/>
      <c r="H62" s="298" t="s">
        <v>5096</v>
      </c>
      <c r="I62" s="324" t="s">
        <v>5082</v>
      </c>
    </row>
    <row r="63" spans="1:9" ht="75" customHeight="1" x14ac:dyDescent="0.35">
      <c r="A63" s="281"/>
      <c r="B63" s="317" t="s">
        <v>5095</v>
      </c>
      <c r="C63" s="289" t="s">
        <v>5093</v>
      </c>
      <c r="D63" s="323">
        <v>13200</v>
      </c>
      <c r="E63" s="321">
        <v>40299</v>
      </c>
      <c r="F63" s="321">
        <v>40373</v>
      </c>
      <c r="G63" s="287"/>
      <c r="H63" s="298" t="s">
        <v>5096</v>
      </c>
      <c r="I63" s="324" t="s">
        <v>5067</v>
      </c>
    </row>
    <row r="64" spans="1:9" ht="90" customHeight="1" x14ac:dyDescent="0.35">
      <c r="A64" s="281"/>
      <c r="B64" s="317" t="s">
        <v>5095</v>
      </c>
      <c r="C64" s="289" t="s">
        <v>5091</v>
      </c>
      <c r="D64" s="323">
        <v>20000</v>
      </c>
      <c r="E64" s="321">
        <v>40374</v>
      </c>
      <c r="F64" s="321">
        <v>40787</v>
      </c>
      <c r="G64" s="287"/>
      <c r="H64" s="298" t="s">
        <v>5096</v>
      </c>
      <c r="I64" s="324" t="s">
        <v>5082</v>
      </c>
    </row>
    <row r="65" spans="1:9" ht="75" customHeight="1" x14ac:dyDescent="0.35">
      <c r="A65" s="281"/>
      <c r="B65" s="317" t="s">
        <v>5095</v>
      </c>
      <c r="C65" s="289" t="s">
        <v>5093</v>
      </c>
      <c r="D65" s="323">
        <v>20000</v>
      </c>
      <c r="E65" s="321">
        <v>40374</v>
      </c>
      <c r="F65" s="321">
        <v>40787</v>
      </c>
      <c r="G65" s="287"/>
      <c r="H65" s="298" t="s">
        <v>5096</v>
      </c>
      <c r="I65" s="324" t="s">
        <v>5067</v>
      </c>
    </row>
    <row r="66" spans="1:9" ht="75" customHeight="1" x14ac:dyDescent="0.35">
      <c r="A66" s="281"/>
      <c r="B66" s="317" t="s">
        <v>5095</v>
      </c>
      <c r="C66" s="289" t="s">
        <v>5091</v>
      </c>
      <c r="D66" s="323">
        <v>20000</v>
      </c>
      <c r="E66" s="321">
        <v>40788</v>
      </c>
      <c r="F66" s="321">
        <v>40839</v>
      </c>
      <c r="G66" s="287"/>
      <c r="H66" s="298" t="s">
        <v>5096</v>
      </c>
      <c r="I66" s="324" t="s">
        <v>5092</v>
      </c>
    </row>
    <row r="67" spans="1:9" ht="90" customHeight="1" x14ac:dyDescent="0.35">
      <c r="A67" s="281"/>
      <c r="B67" s="317" t="s">
        <v>5095</v>
      </c>
      <c r="C67" s="289" t="s">
        <v>5093</v>
      </c>
      <c r="D67" s="323">
        <v>20000</v>
      </c>
      <c r="E67" s="321">
        <v>40788</v>
      </c>
      <c r="F67" s="321">
        <v>40839</v>
      </c>
      <c r="G67" s="287"/>
      <c r="H67" s="298" t="s">
        <v>5096</v>
      </c>
      <c r="I67" s="324" t="s">
        <v>5094</v>
      </c>
    </row>
    <row r="68" spans="1:9" ht="75" customHeight="1" x14ac:dyDescent="0.35">
      <c r="A68" s="281"/>
      <c r="B68" s="317" t="s">
        <v>5095</v>
      </c>
      <c r="C68" s="289" t="s">
        <v>5091</v>
      </c>
      <c r="D68" s="323">
        <v>20000</v>
      </c>
      <c r="E68" s="321">
        <v>40840</v>
      </c>
      <c r="F68" s="321">
        <v>48892</v>
      </c>
      <c r="G68" s="287"/>
      <c r="H68" s="298" t="s">
        <v>5096</v>
      </c>
      <c r="I68" s="289" t="s">
        <v>5092</v>
      </c>
    </row>
    <row r="69" spans="1:9" ht="105" customHeight="1" x14ac:dyDescent="0.35">
      <c r="A69" s="281"/>
      <c r="B69" s="317" t="s">
        <v>5095</v>
      </c>
      <c r="C69" s="289" t="s">
        <v>5093</v>
      </c>
      <c r="D69" s="323">
        <v>20000</v>
      </c>
      <c r="E69" s="321">
        <v>40840</v>
      </c>
      <c r="F69" s="321">
        <v>48892</v>
      </c>
      <c r="G69" s="287"/>
      <c r="H69" s="298" t="s">
        <v>5096</v>
      </c>
      <c r="I69" s="289" t="s">
        <v>5099</v>
      </c>
    </row>
    <row r="70" spans="1:9" ht="75" customHeight="1" x14ac:dyDescent="0.35">
      <c r="A70" s="281"/>
      <c r="B70" s="317" t="s">
        <v>5100</v>
      </c>
      <c r="C70" s="289" t="s">
        <v>5085</v>
      </c>
      <c r="D70" s="295">
        <v>8700</v>
      </c>
      <c r="E70" s="322">
        <v>40299</v>
      </c>
      <c r="F70" s="303">
        <v>40675</v>
      </c>
      <c r="G70" s="287"/>
      <c r="H70" s="298" t="s">
        <v>5101</v>
      </c>
      <c r="I70" s="289" t="s">
        <v>5073</v>
      </c>
    </row>
    <row r="71" spans="1:9" ht="90" customHeight="1" x14ac:dyDescent="0.35">
      <c r="A71" s="281"/>
      <c r="B71" s="317" t="s">
        <v>5100</v>
      </c>
      <c r="C71" s="289" t="s">
        <v>5097</v>
      </c>
      <c r="D71" s="295">
        <v>8700</v>
      </c>
      <c r="E71" s="322">
        <v>40299</v>
      </c>
      <c r="F71" s="303">
        <v>40675</v>
      </c>
      <c r="G71" s="287"/>
      <c r="H71" s="298" t="s">
        <v>5101</v>
      </c>
      <c r="I71" s="289" t="s">
        <v>5076</v>
      </c>
    </row>
    <row r="72" spans="1:9" ht="75" customHeight="1" x14ac:dyDescent="0.35">
      <c r="A72" s="281"/>
      <c r="B72" s="317" t="s">
        <v>5100</v>
      </c>
      <c r="C72" s="289" t="s">
        <v>5085</v>
      </c>
      <c r="D72" s="295">
        <v>10300</v>
      </c>
      <c r="E72" s="303">
        <v>40676</v>
      </c>
      <c r="F72" s="303">
        <v>40787</v>
      </c>
      <c r="G72" s="287"/>
      <c r="H72" s="298" t="s">
        <v>5101</v>
      </c>
      <c r="I72" s="289" t="s">
        <v>5073</v>
      </c>
    </row>
    <row r="73" spans="1:9" ht="90" customHeight="1" x14ac:dyDescent="0.35">
      <c r="A73" s="281"/>
      <c r="B73" s="317" t="s">
        <v>5100</v>
      </c>
      <c r="C73" s="289" t="s">
        <v>5097</v>
      </c>
      <c r="D73" s="295">
        <v>10300</v>
      </c>
      <c r="E73" s="303">
        <v>40676</v>
      </c>
      <c r="F73" s="303">
        <v>40787</v>
      </c>
      <c r="G73" s="287"/>
      <c r="H73" s="298" t="s">
        <v>5101</v>
      </c>
      <c r="I73" s="289" t="s">
        <v>5076</v>
      </c>
    </row>
    <row r="74" spans="1:9" ht="75" customHeight="1" x14ac:dyDescent="0.35">
      <c r="A74" s="281"/>
      <c r="B74" s="317" t="s">
        <v>5100</v>
      </c>
      <c r="C74" s="289" t="s">
        <v>5085</v>
      </c>
      <c r="D74" s="295">
        <v>10300</v>
      </c>
      <c r="E74" s="325">
        <v>40788</v>
      </c>
      <c r="F74" s="303">
        <v>40839</v>
      </c>
      <c r="G74" s="287"/>
      <c r="H74" s="298" t="s">
        <v>5101</v>
      </c>
      <c r="I74" s="289" t="s">
        <v>5073</v>
      </c>
    </row>
    <row r="75" spans="1:9" ht="90" customHeight="1" x14ac:dyDescent="0.35">
      <c r="A75" s="281"/>
      <c r="B75" s="317" t="s">
        <v>5100</v>
      </c>
      <c r="C75" s="289" t="s">
        <v>5097</v>
      </c>
      <c r="D75" s="295">
        <v>10300</v>
      </c>
      <c r="E75" s="325">
        <v>40788</v>
      </c>
      <c r="F75" s="303">
        <v>40839</v>
      </c>
      <c r="G75" s="287"/>
      <c r="H75" s="298" t="s">
        <v>5101</v>
      </c>
      <c r="I75" s="289" t="s">
        <v>5076</v>
      </c>
    </row>
    <row r="76" spans="1:9" ht="75" customHeight="1" x14ac:dyDescent="0.35">
      <c r="A76" s="281"/>
      <c r="B76" s="317" t="s">
        <v>5100</v>
      </c>
      <c r="C76" s="289" t="s">
        <v>5085</v>
      </c>
      <c r="D76" s="295">
        <v>10300</v>
      </c>
      <c r="E76" s="303">
        <v>40840</v>
      </c>
      <c r="F76" s="303">
        <v>41422</v>
      </c>
      <c r="G76" s="287"/>
      <c r="H76" s="298" t="s">
        <v>5101</v>
      </c>
      <c r="I76" s="289" t="s">
        <v>5087</v>
      </c>
    </row>
    <row r="77" spans="1:9" ht="105" customHeight="1" x14ac:dyDescent="0.35">
      <c r="A77" s="281"/>
      <c r="B77" s="317" t="s">
        <v>5100</v>
      </c>
      <c r="C77" s="289" t="s">
        <v>5097</v>
      </c>
      <c r="D77" s="295">
        <v>10300</v>
      </c>
      <c r="E77" s="303">
        <v>40840</v>
      </c>
      <c r="F77" s="303">
        <v>41422</v>
      </c>
      <c r="G77" s="287"/>
      <c r="H77" s="298" t="s">
        <v>5101</v>
      </c>
      <c r="I77" s="289" t="s">
        <v>5098</v>
      </c>
    </row>
    <row r="78" spans="1:9" ht="75" customHeight="1" x14ac:dyDescent="0.35">
      <c r="A78" s="281"/>
      <c r="B78" s="317" t="s">
        <v>5100</v>
      </c>
      <c r="C78" s="289" t="s">
        <v>5085</v>
      </c>
      <c r="D78" s="295">
        <v>10300</v>
      </c>
      <c r="E78" s="325">
        <v>41423</v>
      </c>
      <c r="F78" s="303">
        <v>48892</v>
      </c>
      <c r="G78" s="287"/>
      <c r="H78" s="298" t="s">
        <v>5101</v>
      </c>
      <c r="I78" s="289" t="s">
        <v>5087</v>
      </c>
    </row>
    <row r="79" spans="1:9" ht="105" customHeight="1" x14ac:dyDescent="0.35">
      <c r="A79" s="281"/>
      <c r="B79" s="317" t="s">
        <v>5100</v>
      </c>
      <c r="C79" s="289" t="s">
        <v>5102</v>
      </c>
      <c r="D79" s="295">
        <v>10300</v>
      </c>
      <c r="E79" s="325">
        <v>41423</v>
      </c>
      <c r="F79" s="303">
        <v>48892</v>
      </c>
      <c r="G79" s="287"/>
      <c r="H79" s="298" t="s">
        <v>5101</v>
      </c>
      <c r="I79" s="289" t="s">
        <v>5103</v>
      </c>
    </row>
    <row r="80" spans="1:9" ht="75" customHeight="1" x14ac:dyDescent="0.35">
      <c r="A80" s="281"/>
      <c r="B80" s="317" t="s">
        <v>5100</v>
      </c>
      <c r="C80" s="289" t="s">
        <v>5085</v>
      </c>
      <c r="D80" s="295">
        <v>20000</v>
      </c>
      <c r="E80" s="301" t="s">
        <v>4175</v>
      </c>
      <c r="F80" s="296" t="s">
        <v>4175</v>
      </c>
      <c r="G80" s="287"/>
      <c r="H80" s="298" t="s">
        <v>5101</v>
      </c>
      <c r="I80" s="289" t="s">
        <v>5087</v>
      </c>
    </row>
    <row r="81" spans="1:9" ht="105" customHeight="1" x14ac:dyDescent="0.35">
      <c r="A81" s="281"/>
      <c r="B81" s="317" t="s">
        <v>5100</v>
      </c>
      <c r="C81" s="289" t="s">
        <v>5102</v>
      </c>
      <c r="D81" s="295">
        <v>20000</v>
      </c>
      <c r="E81" s="301" t="s">
        <v>4175</v>
      </c>
      <c r="F81" s="296" t="s">
        <v>4175</v>
      </c>
      <c r="G81" s="287"/>
      <c r="H81" s="298" t="s">
        <v>5101</v>
      </c>
      <c r="I81" s="289" t="s">
        <v>5103</v>
      </c>
    </row>
    <row r="82" spans="1:9" ht="75" customHeight="1" x14ac:dyDescent="0.35">
      <c r="A82" s="281"/>
      <c r="B82" s="317" t="s">
        <v>5100</v>
      </c>
      <c r="C82" s="289" t="s">
        <v>5091</v>
      </c>
      <c r="D82" s="323">
        <v>13200</v>
      </c>
      <c r="E82" s="321">
        <v>39762</v>
      </c>
      <c r="F82" s="321">
        <v>40298</v>
      </c>
      <c r="G82" s="287"/>
      <c r="H82" s="298" t="s">
        <v>5101</v>
      </c>
      <c r="I82" s="324" t="s">
        <v>5065</v>
      </c>
    </row>
    <row r="83" spans="1:9" ht="75" customHeight="1" x14ac:dyDescent="0.35">
      <c r="A83" s="281"/>
      <c r="B83" s="317" t="s">
        <v>5100</v>
      </c>
      <c r="C83" s="289" t="s">
        <v>5093</v>
      </c>
      <c r="D83" s="323">
        <v>13200</v>
      </c>
      <c r="E83" s="321">
        <v>39762</v>
      </c>
      <c r="F83" s="321">
        <v>40298</v>
      </c>
      <c r="G83" s="287"/>
      <c r="H83" s="298" t="s">
        <v>5101</v>
      </c>
      <c r="I83" s="324" t="s">
        <v>5067</v>
      </c>
    </row>
    <row r="84" spans="1:9" ht="90" customHeight="1" x14ac:dyDescent="0.35">
      <c r="A84" s="281"/>
      <c r="B84" s="317" t="s">
        <v>5100</v>
      </c>
      <c r="C84" s="289" t="s">
        <v>5091</v>
      </c>
      <c r="D84" s="323">
        <v>13200</v>
      </c>
      <c r="E84" s="321">
        <v>40299</v>
      </c>
      <c r="F84" s="321">
        <v>40373</v>
      </c>
      <c r="G84" s="287"/>
      <c r="H84" s="298" t="s">
        <v>5101</v>
      </c>
      <c r="I84" s="324" t="s">
        <v>5082</v>
      </c>
    </row>
    <row r="85" spans="1:9" ht="75" customHeight="1" x14ac:dyDescent="0.35">
      <c r="A85" s="281"/>
      <c r="B85" s="317" t="s">
        <v>5100</v>
      </c>
      <c r="C85" s="289" t="s">
        <v>5093</v>
      </c>
      <c r="D85" s="323">
        <v>13200</v>
      </c>
      <c r="E85" s="321">
        <v>40299</v>
      </c>
      <c r="F85" s="321">
        <v>40373</v>
      </c>
      <c r="G85" s="287"/>
      <c r="H85" s="298" t="s">
        <v>5101</v>
      </c>
      <c r="I85" s="324" t="s">
        <v>5067</v>
      </c>
    </row>
    <row r="86" spans="1:9" ht="90" customHeight="1" x14ac:dyDescent="0.35">
      <c r="A86" s="281"/>
      <c r="B86" s="317" t="s">
        <v>5100</v>
      </c>
      <c r="C86" s="289" t="s">
        <v>5091</v>
      </c>
      <c r="D86" s="323">
        <v>20000</v>
      </c>
      <c r="E86" s="321">
        <v>40374</v>
      </c>
      <c r="F86" s="321">
        <v>40787</v>
      </c>
      <c r="G86" s="287"/>
      <c r="H86" s="298" t="s">
        <v>5101</v>
      </c>
      <c r="I86" s="324" t="s">
        <v>5082</v>
      </c>
    </row>
    <row r="87" spans="1:9" ht="75" customHeight="1" x14ac:dyDescent="0.35">
      <c r="A87" s="281"/>
      <c r="B87" s="317" t="s">
        <v>5100</v>
      </c>
      <c r="C87" s="289" t="s">
        <v>5093</v>
      </c>
      <c r="D87" s="323">
        <v>20000</v>
      </c>
      <c r="E87" s="321">
        <v>40374</v>
      </c>
      <c r="F87" s="321">
        <v>40787</v>
      </c>
      <c r="G87" s="287"/>
      <c r="H87" s="298" t="s">
        <v>5101</v>
      </c>
      <c r="I87" s="324" t="s">
        <v>5067</v>
      </c>
    </row>
    <row r="88" spans="1:9" ht="75" customHeight="1" x14ac:dyDescent="0.35">
      <c r="A88" s="281"/>
      <c r="B88" s="317" t="s">
        <v>5100</v>
      </c>
      <c r="C88" s="289" t="s">
        <v>5091</v>
      </c>
      <c r="D88" s="323">
        <v>20000</v>
      </c>
      <c r="E88" s="321">
        <v>40788</v>
      </c>
      <c r="F88" s="321">
        <v>40839</v>
      </c>
      <c r="G88" s="287"/>
      <c r="H88" s="298" t="s">
        <v>5101</v>
      </c>
      <c r="I88" s="324" t="s">
        <v>5092</v>
      </c>
    </row>
    <row r="89" spans="1:9" ht="90" customHeight="1" x14ac:dyDescent="0.35">
      <c r="A89" s="281"/>
      <c r="B89" s="317" t="s">
        <v>5100</v>
      </c>
      <c r="C89" s="289" t="s">
        <v>5093</v>
      </c>
      <c r="D89" s="323">
        <v>20000</v>
      </c>
      <c r="E89" s="321">
        <v>40788</v>
      </c>
      <c r="F89" s="321">
        <v>40839</v>
      </c>
      <c r="G89" s="287"/>
      <c r="H89" s="298" t="s">
        <v>5101</v>
      </c>
      <c r="I89" s="324" t="s">
        <v>5094</v>
      </c>
    </row>
    <row r="90" spans="1:9" ht="75" customHeight="1" x14ac:dyDescent="0.35">
      <c r="A90" s="281"/>
      <c r="B90" s="317" t="s">
        <v>5100</v>
      </c>
      <c r="C90" s="289" t="s">
        <v>5091</v>
      </c>
      <c r="D90" s="323">
        <v>20000</v>
      </c>
      <c r="E90" s="321">
        <v>40840</v>
      </c>
      <c r="F90" s="321">
        <v>41422</v>
      </c>
      <c r="G90" s="287"/>
      <c r="H90" s="298" t="s">
        <v>5101</v>
      </c>
      <c r="I90" s="324" t="s">
        <v>5092</v>
      </c>
    </row>
    <row r="91" spans="1:9" ht="105" customHeight="1" x14ac:dyDescent="0.35">
      <c r="A91" s="281"/>
      <c r="B91" s="317" t="s">
        <v>5100</v>
      </c>
      <c r="C91" s="289" t="s">
        <v>5093</v>
      </c>
      <c r="D91" s="323">
        <v>20000</v>
      </c>
      <c r="E91" s="321">
        <v>40840</v>
      </c>
      <c r="F91" s="321">
        <v>41422</v>
      </c>
      <c r="G91" s="287"/>
      <c r="H91" s="298" t="s">
        <v>5101</v>
      </c>
      <c r="I91" s="324" t="s">
        <v>5099</v>
      </c>
    </row>
    <row r="92" spans="1:9" ht="75" customHeight="1" x14ac:dyDescent="0.35">
      <c r="A92" s="281"/>
      <c r="B92" s="317" t="s">
        <v>5100</v>
      </c>
      <c r="C92" s="289" t="s">
        <v>5104</v>
      </c>
      <c r="D92" s="323">
        <v>20000</v>
      </c>
      <c r="E92" s="321">
        <v>41423</v>
      </c>
      <c r="F92" s="321">
        <v>48892</v>
      </c>
      <c r="G92" s="287"/>
      <c r="H92" s="298" t="s">
        <v>5101</v>
      </c>
      <c r="I92" s="324" t="s">
        <v>5092</v>
      </c>
    </row>
    <row r="93" spans="1:9" ht="105" customHeight="1" x14ac:dyDescent="0.35">
      <c r="A93" s="281"/>
      <c r="B93" s="317" t="s">
        <v>5100</v>
      </c>
      <c r="C93" s="289" t="s">
        <v>5093</v>
      </c>
      <c r="D93" s="323">
        <v>20000</v>
      </c>
      <c r="E93" s="321">
        <v>41423</v>
      </c>
      <c r="F93" s="321">
        <v>48892</v>
      </c>
      <c r="G93" s="287"/>
      <c r="H93" s="298" t="s">
        <v>5101</v>
      </c>
      <c r="I93" s="324" t="s">
        <v>5105</v>
      </c>
    </row>
    <row r="94" spans="1:9" ht="75" customHeight="1" x14ac:dyDescent="0.35">
      <c r="A94" s="281"/>
      <c r="B94" s="317" t="s">
        <v>5106</v>
      </c>
      <c r="C94" s="289" t="s">
        <v>5085</v>
      </c>
      <c r="D94" s="295">
        <v>8700</v>
      </c>
      <c r="E94" s="322">
        <v>40299</v>
      </c>
      <c r="F94" s="303">
        <v>40675</v>
      </c>
      <c r="G94" s="287"/>
      <c r="H94" s="298" t="s">
        <v>5107</v>
      </c>
      <c r="I94" s="289" t="s">
        <v>5073</v>
      </c>
    </row>
    <row r="95" spans="1:9" ht="90" customHeight="1" x14ac:dyDescent="0.35">
      <c r="A95" s="281"/>
      <c r="B95" s="317" t="s">
        <v>5106</v>
      </c>
      <c r="C95" s="289" t="s">
        <v>5102</v>
      </c>
      <c r="D95" s="295">
        <v>8700</v>
      </c>
      <c r="E95" s="322">
        <v>40299</v>
      </c>
      <c r="F95" s="303">
        <v>40675</v>
      </c>
      <c r="G95" s="287"/>
      <c r="H95" s="298" t="s">
        <v>5107</v>
      </c>
      <c r="I95" s="289" t="s">
        <v>5076</v>
      </c>
    </row>
    <row r="96" spans="1:9" ht="75" customHeight="1" x14ac:dyDescent="0.35">
      <c r="A96" s="281"/>
      <c r="B96" s="317" t="s">
        <v>5106</v>
      </c>
      <c r="C96" s="289" t="s">
        <v>5085</v>
      </c>
      <c r="D96" s="295">
        <v>10300</v>
      </c>
      <c r="E96" s="303">
        <v>40676</v>
      </c>
      <c r="F96" s="303">
        <v>40787</v>
      </c>
      <c r="G96" s="287"/>
      <c r="H96" s="298" t="s">
        <v>5107</v>
      </c>
      <c r="I96" s="289" t="s">
        <v>5073</v>
      </c>
    </row>
    <row r="97" spans="1:9" ht="90" customHeight="1" x14ac:dyDescent="0.35">
      <c r="A97" s="281"/>
      <c r="B97" s="317" t="s">
        <v>5106</v>
      </c>
      <c r="C97" s="289" t="s">
        <v>5102</v>
      </c>
      <c r="D97" s="295">
        <v>10300</v>
      </c>
      <c r="E97" s="303">
        <v>40676</v>
      </c>
      <c r="F97" s="303">
        <v>40787</v>
      </c>
      <c r="G97" s="287"/>
      <c r="H97" s="298" t="s">
        <v>5107</v>
      </c>
      <c r="I97" s="289" t="s">
        <v>5076</v>
      </c>
    </row>
    <row r="98" spans="1:9" ht="75" customHeight="1" x14ac:dyDescent="0.35">
      <c r="A98" s="281"/>
      <c r="B98" s="317" t="s">
        <v>5106</v>
      </c>
      <c r="C98" s="289" t="s">
        <v>5085</v>
      </c>
      <c r="D98" s="295">
        <v>10300</v>
      </c>
      <c r="E98" s="325">
        <v>40788</v>
      </c>
      <c r="F98" s="303">
        <v>40839</v>
      </c>
      <c r="G98" s="287"/>
      <c r="H98" s="298" t="s">
        <v>5107</v>
      </c>
      <c r="I98" s="289" t="s">
        <v>5073</v>
      </c>
    </row>
    <row r="99" spans="1:9" ht="90" customHeight="1" x14ac:dyDescent="0.35">
      <c r="A99" s="281"/>
      <c r="B99" s="317" t="s">
        <v>5106</v>
      </c>
      <c r="C99" s="289" t="s">
        <v>5102</v>
      </c>
      <c r="D99" s="295">
        <v>10300</v>
      </c>
      <c r="E99" s="325">
        <v>40788</v>
      </c>
      <c r="F99" s="303">
        <v>40839</v>
      </c>
      <c r="G99" s="287"/>
      <c r="H99" s="298" t="s">
        <v>5107</v>
      </c>
      <c r="I99" s="289" t="s">
        <v>5076</v>
      </c>
    </row>
    <row r="100" spans="1:9" ht="75" customHeight="1" x14ac:dyDescent="0.35">
      <c r="A100" s="281"/>
      <c r="B100" s="317" t="s">
        <v>5106</v>
      </c>
      <c r="C100" s="289" t="s">
        <v>5085</v>
      </c>
      <c r="D100" s="295">
        <v>10300</v>
      </c>
      <c r="E100" s="303">
        <v>40840</v>
      </c>
      <c r="F100" s="303">
        <v>41422</v>
      </c>
      <c r="G100" s="287"/>
      <c r="H100" s="298" t="s">
        <v>5107</v>
      </c>
      <c r="I100" s="289" t="s">
        <v>5087</v>
      </c>
    </row>
    <row r="101" spans="1:9" ht="105" customHeight="1" x14ac:dyDescent="0.35">
      <c r="A101" s="281"/>
      <c r="B101" s="317" t="s">
        <v>5106</v>
      </c>
      <c r="C101" s="289" t="s">
        <v>5102</v>
      </c>
      <c r="D101" s="295">
        <v>10300</v>
      </c>
      <c r="E101" s="303">
        <v>40840</v>
      </c>
      <c r="F101" s="303">
        <v>41422</v>
      </c>
      <c r="G101" s="287"/>
      <c r="H101" s="298" t="s">
        <v>5107</v>
      </c>
      <c r="I101" s="289" t="s">
        <v>5098</v>
      </c>
    </row>
    <row r="102" spans="1:9" ht="75" customHeight="1" x14ac:dyDescent="0.35">
      <c r="A102" s="281"/>
      <c r="B102" s="317" t="s">
        <v>5106</v>
      </c>
      <c r="C102" s="289" t="s">
        <v>5085</v>
      </c>
      <c r="D102" s="295">
        <v>10300</v>
      </c>
      <c r="E102" s="325">
        <v>41423</v>
      </c>
      <c r="F102" s="303">
        <v>41627</v>
      </c>
      <c r="G102" s="287"/>
      <c r="H102" s="298" t="s">
        <v>5107</v>
      </c>
      <c r="I102" s="289" t="s">
        <v>5087</v>
      </c>
    </row>
    <row r="103" spans="1:9" ht="105" customHeight="1" x14ac:dyDescent="0.35">
      <c r="A103" s="281"/>
      <c r="B103" s="317" t="s">
        <v>5106</v>
      </c>
      <c r="C103" s="289" t="s">
        <v>5102</v>
      </c>
      <c r="D103" s="295">
        <v>10300</v>
      </c>
      <c r="E103" s="325">
        <v>41423</v>
      </c>
      <c r="F103" s="303">
        <v>41627</v>
      </c>
      <c r="G103" s="287"/>
      <c r="H103" s="298" t="s">
        <v>5107</v>
      </c>
      <c r="I103" s="289" t="s">
        <v>5103</v>
      </c>
    </row>
    <row r="104" spans="1:9" ht="75" customHeight="1" x14ac:dyDescent="0.35">
      <c r="A104" s="281"/>
      <c r="B104" s="317" t="s">
        <v>5106</v>
      </c>
      <c r="C104" s="289" t="s">
        <v>5108</v>
      </c>
      <c r="D104" s="295"/>
      <c r="E104" s="325">
        <v>41628</v>
      </c>
      <c r="F104" s="303">
        <v>48892</v>
      </c>
      <c r="G104" s="287"/>
      <c r="H104" s="298" t="s">
        <v>5107</v>
      </c>
      <c r="I104" s="289" t="s">
        <v>5109</v>
      </c>
    </row>
    <row r="105" spans="1:9" ht="105" customHeight="1" x14ac:dyDescent="0.35">
      <c r="A105" s="281"/>
      <c r="B105" s="317" t="s">
        <v>5106</v>
      </c>
      <c r="C105" s="289" t="s">
        <v>5102</v>
      </c>
      <c r="D105" s="295"/>
      <c r="E105" s="325">
        <v>41628</v>
      </c>
      <c r="F105" s="303">
        <v>48892</v>
      </c>
      <c r="G105" s="287"/>
      <c r="H105" s="298" t="s">
        <v>5107</v>
      </c>
      <c r="I105" s="289" t="s">
        <v>5103</v>
      </c>
    </row>
    <row r="106" spans="1:9" ht="75" customHeight="1" x14ac:dyDescent="0.35">
      <c r="A106" s="281"/>
      <c r="B106" s="317" t="s">
        <v>5106</v>
      </c>
      <c r="C106" s="289" t="s">
        <v>5108</v>
      </c>
      <c r="D106" s="295">
        <v>20000</v>
      </c>
      <c r="E106" s="301" t="s">
        <v>4175</v>
      </c>
      <c r="F106" s="296" t="s">
        <v>4175</v>
      </c>
      <c r="G106" s="287"/>
      <c r="H106" s="298" t="s">
        <v>5107</v>
      </c>
      <c r="I106" s="289" t="s">
        <v>5109</v>
      </c>
    </row>
    <row r="107" spans="1:9" ht="105" customHeight="1" x14ac:dyDescent="0.35">
      <c r="A107" s="281"/>
      <c r="B107" s="317" t="s">
        <v>5106</v>
      </c>
      <c r="C107" s="289" t="s">
        <v>5102</v>
      </c>
      <c r="D107" s="295">
        <v>20000</v>
      </c>
      <c r="E107" s="301" t="s">
        <v>4175</v>
      </c>
      <c r="F107" s="296" t="s">
        <v>4175</v>
      </c>
      <c r="G107" s="287"/>
      <c r="H107" s="298" t="s">
        <v>5107</v>
      </c>
      <c r="I107" s="289" t="s">
        <v>5103</v>
      </c>
    </row>
    <row r="108" spans="1:9" ht="75" customHeight="1" x14ac:dyDescent="0.35">
      <c r="A108" s="281"/>
      <c r="B108" s="317" t="s">
        <v>5106</v>
      </c>
      <c r="C108" s="289" t="s">
        <v>5104</v>
      </c>
      <c r="D108" s="323">
        <v>13200</v>
      </c>
      <c r="E108" s="321">
        <v>39762</v>
      </c>
      <c r="F108" s="321">
        <v>40298</v>
      </c>
      <c r="G108" s="287"/>
      <c r="H108" s="298" t="s">
        <v>5107</v>
      </c>
      <c r="I108" s="324" t="s">
        <v>5065</v>
      </c>
    </row>
    <row r="109" spans="1:9" ht="75" customHeight="1" x14ac:dyDescent="0.35">
      <c r="A109" s="281"/>
      <c r="B109" s="317" t="s">
        <v>5106</v>
      </c>
      <c r="C109" s="289" t="s">
        <v>5093</v>
      </c>
      <c r="D109" s="323">
        <v>13200</v>
      </c>
      <c r="E109" s="321">
        <v>39762</v>
      </c>
      <c r="F109" s="321">
        <v>40298</v>
      </c>
      <c r="G109" s="287"/>
      <c r="H109" s="298" t="s">
        <v>5107</v>
      </c>
      <c r="I109" s="324" t="s">
        <v>5067</v>
      </c>
    </row>
    <row r="110" spans="1:9" ht="90" customHeight="1" x14ac:dyDescent="0.35">
      <c r="A110" s="281"/>
      <c r="B110" s="317" t="s">
        <v>5106</v>
      </c>
      <c r="C110" s="289" t="s">
        <v>5104</v>
      </c>
      <c r="D110" s="323">
        <v>13200</v>
      </c>
      <c r="E110" s="321">
        <v>40299</v>
      </c>
      <c r="F110" s="321">
        <v>40373</v>
      </c>
      <c r="G110" s="287"/>
      <c r="H110" s="298" t="s">
        <v>5107</v>
      </c>
      <c r="I110" s="324" t="s">
        <v>5082</v>
      </c>
    </row>
    <row r="111" spans="1:9" ht="75" customHeight="1" x14ac:dyDescent="0.35">
      <c r="A111" s="281"/>
      <c r="B111" s="317" t="s">
        <v>5106</v>
      </c>
      <c r="C111" s="289" t="s">
        <v>5093</v>
      </c>
      <c r="D111" s="323">
        <v>13200</v>
      </c>
      <c r="E111" s="321">
        <v>40299</v>
      </c>
      <c r="F111" s="321">
        <v>40373</v>
      </c>
      <c r="G111" s="287"/>
      <c r="H111" s="298" t="s">
        <v>5107</v>
      </c>
      <c r="I111" s="324" t="s">
        <v>5067</v>
      </c>
    </row>
    <row r="112" spans="1:9" ht="90" customHeight="1" x14ac:dyDescent="0.35">
      <c r="A112" s="281"/>
      <c r="B112" s="317" t="s">
        <v>5106</v>
      </c>
      <c r="C112" s="289" t="s">
        <v>5104</v>
      </c>
      <c r="D112" s="323">
        <v>20000</v>
      </c>
      <c r="E112" s="321">
        <v>40374</v>
      </c>
      <c r="F112" s="321">
        <v>40787</v>
      </c>
      <c r="G112" s="287"/>
      <c r="H112" s="298" t="s">
        <v>5107</v>
      </c>
      <c r="I112" s="324" t="s">
        <v>5082</v>
      </c>
    </row>
    <row r="113" spans="1:9" ht="75" customHeight="1" x14ac:dyDescent="0.35">
      <c r="A113" s="281"/>
      <c r="B113" s="317" t="s">
        <v>5106</v>
      </c>
      <c r="C113" s="289" t="s">
        <v>5093</v>
      </c>
      <c r="D113" s="323">
        <v>20000</v>
      </c>
      <c r="E113" s="321">
        <v>40374</v>
      </c>
      <c r="F113" s="321">
        <v>40787</v>
      </c>
      <c r="G113" s="287"/>
      <c r="H113" s="298" t="s">
        <v>5107</v>
      </c>
      <c r="I113" s="324" t="s">
        <v>5067</v>
      </c>
    </row>
    <row r="114" spans="1:9" ht="75" customHeight="1" x14ac:dyDescent="0.35">
      <c r="A114" s="281"/>
      <c r="B114" s="317" t="s">
        <v>5106</v>
      </c>
      <c r="C114" s="289" t="s">
        <v>5104</v>
      </c>
      <c r="D114" s="323">
        <v>20000</v>
      </c>
      <c r="E114" s="321">
        <v>40788</v>
      </c>
      <c r="F114" s="321">
        <v>40839</v>
      </c>
      <c r="G114" s="287"/>
      <c r="H114" s="298" t="s">
        <v>5107</v>
      </c>
      <c r="I114" s="324" t="s">
        <v>5092</v>
      </c>
    </row>
    <row r="115" spans="1:9" ht="90" customHeight="1" x14ac:dyDescent="0.35">
      <c r="A115" s="281"/>
      <c r="B115" s="317" t="s">
        <v>5106</v>
      </c>
      <c r="C115" s="289" t="s">
        <v>5093</v>
      </c>
      <c r="D115" s="323">
        <v>20000</v>
      </c>
      <c r="E115" s="321">
        <v>40788</v>
      </c>
      <c r="F115" s="321">
        <v>40839</v>
      </c>
      <c r="G115" s="287"/>
      <c r="H115" s="298" t="s">
        <v>5107</v>
      </c>
      <c r="I115" s="324" t="s">
        <v>5094</v>
      </c>
    </row>
    <row r="116" spans="1:9" ht="75" customHeight="1" x14ac:dyDescent="0.35">
      <c r="A116" s="281"/>
      <c r="B116" s="317" t="s">
        <v>5106</v>
      </c>
      <c r="C116" s="289" t="s">
        <v>5104</v>
      </c>
      <c r="D116" s="323">
        <v>20000</v>
      </c>
      <c r="E116" s="321">
        <v>40840</v>
      </c>
      <c r="F116" s="321">
        <v>41422</v>
      </c>
      <c r="G116" s="287"/>
      <c r="H116" s="298" t="s">
        <v>5107</v>
      </c>
      <c r="I116" s="324" t="s">
        <v>5092</v>
      </c>
    </row>
    <row r="117" spans="1:9" ht="105" customHeight="1" x14ac:dyDescent="0.35">
      <c r="A117" s="281"/>
      <c r="B117" s="317" t="s">
        <v>5106</v>
      </c>
      <c r="C117" s="289" t="s">
        <v>5093</v>
      </c>
      <c r="D117" s="323">
        <v>20000</v>
      </c>
      <c r="E117" s="321">
        <v>40840</v>
      </c>
      <c r="F117" s="321">
        <v>41422</v>
      </c>
      <c r="G117" s="287"/>
      <c r="H117" s="298" t="s">
        <v>5107</v>
      </c>
      <c r="I117" s="324" t="s">
        <v>5099</v>
      </c>
    </row>
    <row r="118" spans="1:9" ht="75" customHeight="1" x14ac:dyDescent="0.35">
      <c r="A118" s="281"/>
      <c r="B118" s="317" t="s">
        <v>5106</v>
      </c>
      <c r="C118" s="289" t="s">
        <v>5104</v>
      </c>
      <c r="D118" s="323">
        <v>20000</v>
      </c>
      <c r="E118" s="321">
        <v>41423</v>
      </c>
      <c r="F118" s="321">
        <v>41627</v>
      </c>
      <c r="G118" s="287"/>
      <c r="H118" s="298" t="s">
        <v>5107</v>
      </c>
      <c r="I118" s="324" t="s">
        <v>5092</v>
      </c>
    </row>
    <row r="119" spans="1:9" ht="105" customHeight="1" x14ac:dyDescent="0.35">
      <c r="A119" s="281"/>
      <c r="B119" s="317" t="s">
        <v>5106</v>
      </c>
      <c r="C119" s="289" t="s">
        <v>5093</v>
      </c>
      <c r="D119" s="323">
        <v>20000</v>
      </c>
      <c r="E119" s="321">
        <v>41423</v>
      </c>
      <c r="F119" s="321">
        <v>41627</v>
      </c>
      <c r="G119" s="287"/>
      <c r="H119" s="298" t="s">
        <v>5107</v>
      </c>
      <c r="I119" s="324" t="s">
        <v>5105</v>
      </c>
    </row>
    <row r="120" spans="1:9" ht="75" customHeight="1" x14ac:dyDescent="0.35">
      <c r="A120" s="281"/>
      <c r="B120" s="317" t="s">
        <v>5106</v>
      </c>
      <c r="C120" s="289" t="s">
        <v>5104</v>
      </c>
      <c r="D120" s="323">
        <v>20000</v>
      </c>
      <c r="E120" s="321">
        <v>41628</v>
      </c>
      <c r="F120" s="321">
        <v>48892</v>
      </c>
      <c r="G120" s="287"/>
      <c r="H120" s="298" t="s">
        <v>5107</v>
      </c>
      <c r="I120" s="289" t="s">
        <v>5110</v>
      </c>
    </row>
    <row r="121" spans="1:9" ht="105" customHeight="1" x14ac:dyDescent="0.35">
      <c r="A121" s="281"/>
      <c r="B121" s="317" t="s">
        <v>5106</v>
      </c>
      <c r="C121" s="289" t="s">
        <v>5093</v>
      </c>
      <c r="D121" s="323">
        <v>20000</v>
      </c>
      <c r="E121" s="321">
        <v>41628</v>
      </c>
      <c r="F121" s="321">
        <v>48892</v>
      </c>
      <c r="G121" s="287"/>
      <c r="H121" s="298" t="s">
        <v>5107</v>
      </c>
      <c r="I121" s="289" t="s">
        <v>5105</v>
      </c>
    </row>
    <row r="122" spans="1:9" ht="75" customHeight="1" x14ac:dyDescent="0.35">
      <c r="A122" s="281"/>
      <c r="B122" s="278" t="s">
        <v>5111</v>
      </c>
      <c r="C122" s="289" t="s">
        <v>5112</v>
      </c>
      <c r="D122" s="295" t="s">
        <v>5113</v>
      </c>
      <c r="E122" s="278"/>
      <c r="F122" s="296">
        <v>38718</v>
      </c>
      <c r="G122" s="287"/>
      <c r="H122" s="304" t="s">
        <v>5114</v>
      </c>
      <c r="I122" s="281"/>
    </row>
    <row r="123" spans="1:9" ht="75" customHeight="1" x14ac:dyDescent="0.35">
      <c r="A123" s="281"/>
      <c r="B123" s="278" t="s">
        <v>5111</v>
      </c>
      <c r="C123" s="289" t="s">
        <v>5112</v>
      </c>
      <c r="D123" s="295">
        <v>20184</v>
      </c>
      <c r="E123" s="296">
        <v>38718</v>
      </c>
      <c r="F123" s="296">
        <v>39082</v>
      </c>
      <c r="G123" s="287"/>
      <c r="H123" s="304" t="s">
        <v>5114</v>
      </c>
      <c r="I123" s="281"/>
    </row>
    <row r="124" spans="1:9" ht="45" customHeight="1" x14ac:dyDescent="0.35">
      <c r="A124" s="281"/>
      <c r="B124" s="278" t="s">
        <v>5111</v>
      </c>
      <c r="C124" s="289" t="s">
        <v>5112</v>
      </c>
      <c r="D124" s="295">
        <v>20318</v>
      </c>
      <c r="E124" s="296">
        <v>39083</v>
      </c>
      <c r="F124" s="296">
        <v>39447</v>
      </c>
      <c r="G124" s="287"/>
      <c r="H124" s="298"/>
      <c r="I124" s="281"/>
    </row>
    <row r="125" spans="1:9" ht="45" customHeight="1" x14ac:dyDescent="0.35">
      <c r="A125" s="281"/>
      <c r="B125" s="278" t="s">
        <v>5111</v>
      </c>
      <c r="C125" s="289" t="s">
        <v>5112</v>
      </c>
      <c r="D125" s="295">
        <v>20600</v>
      </c>
      <c r="E125" s="296">
        <v>39448</v>
      </c>
      <c r="F125" s="296">
        <v>39813</v>
      </c>
      <c r="G125" s="287"/>
      <c r="H125" s="298"/>
      <c r="I125" s="281"/>
    </row>
    <row r="126" spans="1:9" ht="45" customHeight="1" x14ac:dyDescent="0.35">
      <c r="A126" s="281"/>
      <c r="B126" s="278" t="s">
        <v>5111</v>
      </c>
      <c r="C126" s="289" t="s">
        <v>5112</v>
      </c>
      <c r="D126" s="295">
        <v>20847</v>
      </c>
      <c r="E126" s="296">
        <v>39814</v>
      </c>
      <c r="F126" s="296">
        <v>40178</v>
      </c>
      <c r="G126" s="287"/>
      <c r="H126" s="298"/>
      <c r="I126" s="281"/>
    </row>
    <row r="127" spans="1:9" ht="45" customHeight="1" x14ac:dyDescent="0.35">
      <c r="A127" s="281"/>
      <c r="B127" s="278" t="s">
        <v>5111</v>
      </c>
      <c r="C127" s="289" t="s">
        <v>5112</v>
      </c>
      <c r="D127" s="295">
        <v>21092</v>
      </c>
      <c r="E127" s="296">
        <v>40179</v>
      </c>
      <c r="F127" s="296">
        <v>40543</v>
      </c>
      <c r="G127" s="287"/>
      <c r="H127" s="298"/>
      <c r="I127" s="281"/>
    </row>
    <row r="128" spans="1:9" ht="45" customHeight="1" x14ac:dyDescent="0.35">
      <c r="A128" s="281"/>
      <c r="B128" s="278" t="s">
        <v>5111</v>
      </c>
      <c r="C128" s="289" t="s">
        <v>5112</v>
      </c>
      <c r="D128" s="295">
        <v>21332</v>
      </c>
      <c r="E128" s="296">
        <v>40544</v>
      </c>
      <c r="F128" s="296">
        <v>40908</v>
      </c>
      <c r="G128" s="287"/>
      <c r="H128" s="298"/>
      <c r="I128" s="281"/>
    </row>
    <row r="129" spans="1:9" ht="45" customHeight="1" x14ac:dyDescent="0.35">
      <c r="A129" s="281"/>
      <c r="B129" s="278" t="s">
        <v>5111</v>
      </c>
      <c r="C129" s="289" t="s">
        <v>5112</v>
      </c>
      <c r="D129" s="295">
        <v>21584</v>
      </c>
      <c r="E129" s="296">
        <v>40909</v>
      </c>
      <c r="F129" s="296">
        <v>45657</v>
      </c>
      <c r="G129" s="287"/>
      <c r="H129" s="298"/>
      <c r="I129" s="281"/>
    </row>
    <row r="130" spans="1:9" ht="75" customHeight="1" x14ac:dyDescent="0.35">
      <c r="A130" s="281"/>
      <c r="B130" s="278" t="s">
        <v>5111</v>
      </c>
      <c r="C130" s="289"/>
      <c r="D130" s="295" t="s">
        <v>5113</v>
      </c>
      <c r="E130" s="278"/>
      <c r="F130" s="296">
        <v>38718</v>
      </c>
      <c r="G130" s="287"/>
      <c r="H130" s="304" t="s">
        <v>5115</v>
      </c>
      <c r="I130" s="281"/>
    </row>
    <row r="131" spans="1:9" ht="120" customHeight="1" x14ac:dyDescent="0.35">
      <c r="A131" s="281"/>
      <c r="B131" s="278" t="s">
        <v>5111</v>
      </c>
      <c r="C131" s="289" t="s">
        <v>5116</v>
      </c>
      <c r="D131" s="295">
        <v>20184</v>
      </c>
      <c r="E131" s="296">
        <v>38718</v>
      </c>
      <c r="F131" s="296">
        <v>39082</v>
      </c>
      <c r="G131" s="287"/>
      <c r="H131" s="304" t="s">
        <v>5115</v>
      </c>
      <c r="I131" s="281"/>
    </row>
    <row r="132" spans="1:9" ht="120" customHeight="1" x14ac:dyDescent="0.35">
      <c r="A132" s="281"/>
      <c r="B132" s="278" t="s">
        <v>5111</v>
      </c>
      <c r="C132" s="289" t="s">
        <v>5116</v>
      </c>
      <c r="D132" s="295">
        <v>20318</v>
      </c>
      <c r="E132" s="296">
        <v>39083</v>
      </c>
      <c r="F132" s="296">
        <v>39447</v>
      </c>
      <c r="G132" s="287"/>
      <c r="H132" s="298"/>
      <c r="I132" s="281"/>
    </row>
    <row r="133" spans="1:9" ht="120" customHeight="1" x14ac:dyDescent="0.35">
      <c r="A133" s="281"/>
      <c r="B133" s="278" t="s">
        <v>5111</v>
      </c>
      <c r="C133" s="289" t="s">
        <v>5116</v>
      </c>
      <c r="D133" s="295">
        <v>20600</v>
      </c>
      <c r="E133" s="296">
        <v>39448</v>
      </c>
      <c r="F133" s="296">
        <v>39813</v>
      </c>
      <c r="G133" s="287"/>
      <c r="H133" s="298"/>
      <c r="I133" s="281"/>
    </row>
    <row r="134" spans="1:9" ht="120" customHeight="1" x14ac:dyDescent="0.35">
      <c r="A134" s="281"/>
      <c r="B134" s="278" t="s">
        <v>5111</v>
      </c>
      <c r="C134" s="289" t="s">
        <v>5116</v>
      </c>
      <c r="D134" s="295">
        <v>20847</v>
      </c>
      <c r="E134" s="296">
        <v>39814</v>
      </c>
      <c r="F134" s="296">
        <v>40178</v>
      </c>
      <c r="G134" s="287"/>
      <c r="H134" s="298"/>
      <c r="I134" s="281"/>
    </row>
    <row r="135" spans="1:9" ht="120" customHeight="1" x14ac:dyDescent="0.35">
      <c r="A135" s="281"/>
      <c r="B135" s="278" t="s">
        <v>5111</v>
      </c>
      <c r="C135" s="289" t="s">
        <v>5116</v>
      </c>
      <c r="D135" s="295">
        <v>21092</v>
      </c>
      <c r="E135" s="296">
        <v>40179</v>
      </c>
      <c r="F135" s="296">
        <v>40543</v>
      </c>
      <c r="G135" s="287"/>
      <c r="H135" s="298"/>
      <c r="I135" s="281"/>
    </row>
    <row r="136" spans="1:9" ht="120" customHeight="1" x14ac:dyDescent="0.35">
      <c r="A136" s="281"/>
      <c r="B136" s="278" t="s">
        <v>5111</v>
      </c>
      <c r="C136" s="289" t="s">
        <v>5116</v>
      </c>
      <c r="D136" s="295">
        <v>21332</v>
      </c>
      <c r="E136" s="296">
        <v>40544</v>
      </c>
      <c r="F136" s="296">
        <v>40908</v>
      </c>
      <c r="G136" s="287"/>
      <c r="H136" s="298"/>
      <c r="I136" s="281"/>
    </row>
    <row r="137" spans="1:9" ht="120" customHeight="1" x14ac:dyDescent="0.35">
      <c r="A137" s="281"/>
      <c r="B137" s="278" t="s">
        <v>5111</v>
      </c>
      <c r="C137" s="289" t="s">
        <v>5116</v>
      </c>
      <c r="D137" s="295">
        <v>21584</v>
      </c>
      <c r="E137" s="296">
        <v>40909</v>
      </c>
      <c r="F137" s="296">
        <v>45657</v>
      </c>
      <c r="G137" s="287"/>
      <c r="H137" s="298"/>
      <c r="I137" s="281"/>
    </row>
    <row r="138" spans="1:9" ht="60" customHeight="1" x14ac:dyDescent="0.35">
      <c r="A138" s="281"/>
      <c r="B138" s="278" t="s">
        <v>5117</v>
      </c>
      <c r="C138" s="289" t="s">
        <v>5118</v>
      </c>
      <c r="D138" s="295" t="s">
        <v>5113</v>
      </c>
      <c r="E138" s="278"/>
      <c r="F138" s="296">
        <v>38718</v>
      </c>
      <c r="G138" s="287"/>
      <c r="H138" s="298" t="s">
        <v>5119</v>
      </c>
      <c r="I138" s="281"/>
    </row>
    <row r="139" spans="1:9" ht="60" customHeight="1" x14ac:dyDescent="0.35">
      <c r="A139" s="281"/>
      <c r="B139" s="278" t="s">
        <v>5117</v>
      </c>
      <c r="C139" s="289" t="s">
        <v>5118</v>
      </c>
      <c r="D139" s="295">
        <v>20184</v>
      </c>
      <c r="E139" s="296">
        <v>38718</v>
      </c>
      <c r="F139" s="296">
        <v>39082</v>
      </c>
      <c r="G139" s="287"/>
      <c r="H139" s="298" t="s">
        <v>5119</v>
      </c>
      <c r="I139" s="281"/>
    </row>
    <row r="140" spans="1:9" ht="60" customHeight="1" x14ac:dyDescent="0.35">
      <c r="A140" s="281"/>
      <c r="B140" s="278" t="s">
        <v>5117</v>
      </c>
      <c r="C140" s="289" t="s">
        <v>5118</v>
      </c>
      <c r="D140" s="295">
        <v>20318</v>
      </c>
      <c r="E140" s="296">
        <v>39083</v>
      </c>
      <c r="F140" s="296">
        <v>39447</v>
      </c>
      <c r="G140" s="287"/>
      <c r="H140" s="298" t="s">
        <v>5119</v>
      </c>
      <c r="I140" s="281"/>
    </row>
    <row r="141" spans="1:9" ht="60" customHeight="1" x14ac:dyDescent="0.35">
      <c r="A141" s="281"/>
      <c r="B141" s="278" t="s">
        <v>5117</v>
      </c>
      <c r="C141" s="289" t="s">
        <v>5118</v>
      </c>
      <c r="D141" s="295">
        <v>20600</v>
      </c>
      <c r="E141" s="296">
        <v>39448</v>
      </c>
      <c r="F141" s="296">
        <v>39813</v>
      </c>
      <c r="G141" s="287"/>
      <c r="H141" s="298" t="s">
        <v>5119</v>
      </c>
      <c r="I141" s="281"/>
    </row>
    <row r="142" spans="1:9" ht="60" customHeight="1" x14ac:dyDescent="0.35">
      <c r="A142" s="281"/>
      <c r="B142" s="278" t="s">
        <v>5117</v>
      </c>
      <c r="C142" s="289" t="s">
        <v>5118</v>
      </c>
      <c r="D142" s="295">
        <v>20847</v>
      </c>
      <c r="E142" s="296">
        <v>39814</v>
      </c>
      <c r="F142" s="296">
        <v>40178</v>
      </c>
      <c r="G142" s="287"/>
      <c r="H142" s="298" t="s">
        <v>5119</v>
      </c>
      <c r="I142" s="281"/>
    </row>
    <row r="143" spans="1:9" ht="60" customHeight="1" x14ac:dyDescent="0.35">
      <c r="A143" s="281"/>
      <c r="B143" s="278" t="s">
        <v>5117</v>
      </c>
      <c r="C143" s="289" t="s">
        <v>5118</v>
      </c>
      <c r="D143" s="295">
        <v>21092</v>
      </c>
      <c r="E143" s="296">
        <v>40179</v>
      </c>
      <c r="F143" s="296">
        <v>40543</v>
      </c>
      <c r="G143" s="287"/>
      <c r="H143" s="298" t="s">
        <v>5119</v>
      </c>
      <c r="I143" s="281"/>
    </row>
    <row r="144" spans="1:9" ht="60" customHeight="1" x14ac:dyDescent="0.35">
      <c r="A144" s="281"/>
      <c r="B144" s="278" t="s">
        <v>5117</v>
      </c>
      <c r="C144" s="289" t="s">
        <v>5118</v>
      </c>
      <c r="D144" s="295">
        <v>21332</v>
      </c>
      <c r="E144" s="296">
        <v>40544</v>
      </c>
      <c r="F144" s="296">
        <v>40908</v>
      </c>
      <c r="G144" s="287"/>
      <c r="H144" s="298" t="s">
        <v>5119</v>
      </c>
      <c r="I144" s="281"/>
    </row>
    <row r="145" spans="1:9" ht="60" customHeight="1" x14ac:dyDescent="0.35">
      <c r="A145" s="281"/>
      <c r="B145" s="278" t="s">
        <v>5117</v>
      </c>
      <c r="C145" s="289" t="s">
        <v>5118</v>
      </c>
      <c r="D145" s="295">
        <v>21584</v>
      </c>
      <c r="E145" s="296">
        <v>40909</v>
      </c>
      <c r="F145" s="296">
        <v>45657</v>
      </c>
      <c r="G145" s="287"/>
      <c r="H145" s="298" t="s">
        <v>5119</v>
      </c>
      <c r="I145" s="281"/>
    </row>
    <row r="146" spans="1:9" ht="165" customHeight="1" x14ac:dyDescent="0.35">
      <c r="A146" s="281"/>
      <c r="B146" s="278" t="s">
        <v>5117</v>
      </c>
      <c r="C146" s="289" t="s">
        <v>5120</v>
      </c>
      <c r="D146" s="295" t="s">
        <v>5113</v>
      </c>
      <c r="E146" s="278"/>
      <c r="F146" s="296">
        <v>38718</v>
      </c>
      <c r="G146" s="287"/>
      <c r="H146" s="298" t="s">
        <v>5121</v>
      </c>
      <c r="I146" s="281"/>
    </row>
    <row r="147" spans="1:9" ht="165" customHeight="1" x14ac:dyDescent="0.35">
      <c r="A147" s="281"/>
      <c r="B147" s="278" t="s">
        <v>5117</v>
      </c>
      <c r="C147" s="289" t="s">
        <v>5120</v>
      </c>
      <c r="D147" s="295">
        <v>20184</v>
      </c>
      <c r="E147" s="296">
        <v>38718</v>
      </c>
      <c r="F147" s="296">
        <v>39082</v>
      </c>
      <c r="G147" s="287"/>
      <c r="H147" s="298" t="s">
        <v>5121</v>
      </c>
      <c r="I147" s="281"/>
    </row>
    <row r="148" spans="1:9" ht="165" customHeight="1" x14ac:dyDescent="0.35">
      <c r="A148" s="281"/>
      <c r="B148" s="278" t="s">
        <v>5117</v>
      </c>
      <c r="C148" s="289" t="s">
        <v>5120</v>
      </c>
      <c r="D148" s="295">
        <v>20318</v>
      </c>
      <c r="E148" s="296">
        <v>39083</v>
      </c>
      <c r="F148" s="296">
        <v>39447</v>
      </c>
      <c r="G148" s="287"/>
      <c r="H148" s="298" t="s">
        <v>5121</v>
      </c>
      <c r="I148" s="281"/>
    </row>
    <row r="149" spans="1:9" ht="165" customHeight="1" x14ac:dyDescent="0.35">
      <c r="A149" s="281"/>
      <c r="B149" s="278" t="s">
        <v>5117</v>
      </c>
      <c r="C149" s="289" t="s">
        <v>5120</v>
      </c>
      <c r="D149" s="295">
        <v>20600</v>
      </c>
      <c r="E149" s="296">
        <v>39448</v>
      </c>
      <c r="F149" s="296">
        <v>39813</v>
      </c>
      <c r="G149" s="287"/>
      <c r="H149" s="298" t="s">
        <v>5121</v>
      </c>
      <c r="I149" s="281"/>
    </row>
    <row r="150" spans="1:9" ht="165" customHeight="1" x14ac:dyDescent="0.35">
      <c r="A150" s="281"/>
      <c r="B150" s="278" t="s">
        <v>5117</v>
      </c>
      <c r="C150" s="289" t="s">
        <v>5120</v>
      </c>
      <c r="D150" s="295">
        <v>20847</v>
      </c>
      <c r="E150" s="296">
        <v>39814</v>
      </c>
      <c r="F150" s="296">
        <v>40178</v>
      </c>
      <c r="G150" s="287"/>
      <c r="H150" s="298" t="s">
        <v>5121</v>
      </c>
      <c r="I150" s="281"/>
    </row>
    <row r="151" spans="1:9" ht="165" customHeight="1" x14ac:dyDescent="0.35">
      <c r="A151" s="281"/>
      <c r="B151" s="278" t="s">
        <v>5117</v>
      </c>
      <c r="C151" s="289" t="s">
        <v>5120</v>
      </c>
      <c r="D151" s="295">
        <v>21092</v>
      </c>
      <c r="E151" s="296">
        <v>40179</v>
      </c>
      <c r="F151" s="296">
        <v>40543</v>
      </c>
      <c r="G151" s="287"/>
      <c r="H151" s="298" t="s">
        <v>5121</v>
      </c>
      <c r="I151" s="281"/>
    </row>
    <row r="152" spans="1:9" ht="165" customHeight="1" x14ac:dyDescent="0.35">
      <c r="A152" s="281"/>
      <c r="B152" s="278" t="s">
        <v>5117</v>
      </c>
      <c r="C152" s="289" t="s">
        <v>5120</v>
      </c>
      <c r="D152" s="295">
        <v>21332</v>
      </c>
      <c r="E152" s="296">
        <v>40544</v>
      </c>
      <c r="F152" s="296">
        <v>40908</v>
      </c>
      <c r="G152" s="287"/>
      <c r="H152" s="298" t="s">
        <v>5121</v>
      </c>
      <c r="I152" s="281"/>
    </row>
    <row r="153" spans="1:9" ht="165" customHeight="1" x14ac:dyDescent="0.35">
      <c r="A153" s="281"/>
      <c r="B153" s="278" t="s">
        <v>5117</v>
      </c>
      <c r="C153" s="289" t="s">
        <v>5120</v>
      </c>
      <c r="D153" s="295">
        <v>21584</v>
      </c>
      <c r="E153" s="296">
        <v>40909</v>
      </c>
      <c r="F153" s="296">
        <v>45657</v>
      </c>
      <c r="G153" s="287"/>
      <c r="H153" s="298" t="s">
        <v>5121</v>
      </c>
      <c r="I153" s="281"/>
    </row>
    <row r="154" spans="1:9" ht="75" customHeight="1" x14ac:dyDescent="0.35">
      <c r="A154" s="281"/>
      <c r="B154" s="278" t="s">
        <v>5122</v>
      </c>
      <c r="C154" s="289" t="s">
        <v>5123</v>
      </c>
      <c r="D154" s="295" t="s">
        <v>5113</v>
      </c>
      <c r="E154" s="278"/>
      <c r="F154" s="296">
        <v>38718</v>
      </c>
      <c r="G154" s="287"/>
      <c r="H154" s="298" t="s">
        <v>5119</v>
      </c>
      <c r="I154" s="281"/>
    </row>
    <row r="155" spans="1:9" ht="75" customHeight="1" x14ac:dyDescent="0.35">
      <c r="A155" s="281"/>
      <c r="B155" s="278" t="s">
        <v>5122</v>
      </c>
      <c r="C155" s="289" t="s">
        <v>5123</v>
      </c>
      <c r="D155" s="295">
        <v>20184</v>
      </c>
      <c r="E155" s="296">
        <v>38718</v>
      </c>
      <c r="F155" s="296">
        <v>39082</v>
      </c>
      <c r="G155" s="287"/>
      <c r="H155" s="298" t="s">
        <v>5119</v>
      </c>
      <c r="I155" s="281"/>
    </row>
    <row r="156" spans="1:9" ht="75" customHeight="1" x14ac:dyDescent="0.35">
      <c r="A156" s="281"/>
      <c r="B156" s="278" t="s">
        <v>5122</v>
      </c>
      <c r="C156" s="289" t="s">
        <v>5123</v>
      </c>
      <c r="D156" s="295">
        <v>20318</v>
      </c>
      <c r="E156" s="296">
        <v>39083</v>
      </c>
      <c r="F156" s="296">
        <v>39447</v>
      </c>
      <c r="G156" s="287"/>
      <c r="H156" s="298" t="s">
        <v>5119</v>
      </c>
      <c r="I156" s="281"/>
    </row>
    <row r="157" spans="1:9" ht="75" customHeight="1" x14ac:dyDescent="0.35">
      <c r="A157" s="281"/>
      <c r="B157" s="278" t="s">
        <v>5122</v>
      </c>
      <c r="C157" s="289" t="s">
        <v>5123</v>
      </c>
      <c r="D157" s="295">
        <v>20600</v>
      </c>
      <c r="E157" s="296">
        <v>39448</v>
      </c>
      <c r="F157" s="296">
        <v>39813</v>
      </c>
      <c r="G157" s="287"/>
      <c r="H157" s="298" t="s">
        <v>5119</v>
      </c>
      <c r="I157" s="281"/>
    </row>
    <row r="158" spans="1:9" ht="75" customHeight="1" x14ac:dyDescent="0.35">
      <c r="A158" s="281"/>
      <c r="B158" s="278" t="s">
        <v>5122</v>
      </c>
      <c r="C158" s="289" t="s">
        <v>5123</v>
      </c>
      <c r="D158" s="295">
        <v>20847</v>
      </c>
      <c r="E158" s="296">
        <v>39814</v>
      </c>
      <c r="F158" s="296">
        <v>40178</v>
      </c>
      <c r="G158" s="287"/>
      <c r="H158" s="298" t="s">
        <v>5119</v>
      </c>
      <c r="I158" s="281"/>
    </row>
    <row r="159" spans="1:9" ht="75" customHeight="1" x14ac:dyDescent="0.35">
      <c r="A159" s="281"/>
      <c r="B159" s="278" t="s">
        <v>5122</v>
      </c>
      <c r="C159" s="289" t="s">
        <v>5123</v>
      </c>
      <c r="D159" s="295">
        <v>21092</v>
      </c>
      <c r="E159" s="296">
        <v>40179</v>
      </c>
      <c r="F159" s="296">
        <v>40543</v>
      </c>
      <c r="G159" s="287"/>
      <c r="H159" s="298" t="s">
        <v>5119</v>
      </c>
      <c r="I159" s="281"/>
    </row>
    <row r="160" spans="1:9" ht="75" customHeight="1" x14ac:dyDescent="0.35">
      <c r="A160" s="281"/>
      <c r="B160" s="278" t="s">
        <v>5122</v>
      </c>
      <c r="C160" s="289" t="s">
        <v>5123</v>
      </c>
      <c r="D160" s="295">
        <v>21332</v>
      </c>
      <c r="E160" s="296">
        <v>40544</v>
      </c>
      <c r="F160" s="296">
        <v>40908</v>
      </c>
      <c r="G160" s="287"/>
      <c r="H160" s="298" t="s">
        <v>5119</v>
      </c>
      <c r="I160" s="281"/>
    </row>
    <row r="161" spans="1:9" ht="75" customHeight="1" x14ac:dyDescent="0.35">
      <c r="A161" s="281"/>
      <c r="B161" s="278" t="s">
        <v>5122</v>
      </c>
      <c r="C161" s="289" t="s">
        <v>5123</v>
      </c>
      <c r="D161" s="295">
        <v>21584</v>
      </c>
      <c r="E161" s="296">
        <v>40909</v>
      </c>
      <c r="F161" s="296">
        <v>45657</v>
      </c>
      <c r="G161" s="287"/>
      <c r="H161" s="298" t="s">
        <v>5119</v>
      </c>
      <c r="I161" s="281"/>
    </row>
    <row r="162" spans="1:9" ht="165" customHeight="1" x14ac:dyDescent="0.35">
      <c r="A162" s="281"/>
      <c r="B162" s="278" t="s">
        <v>5122</v>
      </c>
      <c r="C162" s="289" t="s">
        <v>5124</v>
      </c>
      <c r="D162" s="295" t="s">
        <v>5113</v>
      </c>
      <c r="E162" s="278"/>
      <c r="F162" s="296">
        <v>38718</v>
      </c>
      <c r="G162" s="287"/>
      <c r="H162" s="298" t="s">
        <v>5119</v>
      </c>
      <c r="I162" s="281"/>
    </row>
    <row r="163" spans="1:9" ht="165" customHeight="1" x14ac:dyDescent="0.35">
      <c r="A163" s="281"/>
      <c r="B163" s="278" t="s">
        <v>5122</v>
      </c>
      <c r="C163" s="289" t="s">
        <v>5124</v>
      </c>
      <c r="D163" s="295">
        <v>20184</v>
      </c>
      <c r="E163" s="296">
        <v>38718</v>
      </c>
      <c r="F163" s="296">
        <v>39082</v>
      </c>
      <c r="G163" s="287"/>
      <c r="H163" s="298" t="s">
        <v>5119</v>
      </c>
      <c r="I163" s="281"/>
    </row>
    <row r="164" spans="1:9" ht="165" customHeight="1" x14ac:dyDescent="0.35">
      <c r="A164" s="281"/>
      <c r="B164" s="278" t="s">
        <v>5122</v>
      </c>
      <c r="C164" s="289" t="s">
        <v>5124</v>
      </c>
      <c r="D164" s="295">
        <v>20318</v>
      </c>
      <c r="E164" s="296">
        <v>39083</v>
      </c>
      <c r="F164" s="296">
        <v>39447</v>
      </c>
      <c r="G164" s="287"/>
      <c r="H164" s="298" t="s">
        <v>5119</v>
      </c>
      <c r="I164" s="281"/>
    </row>
    <row r="165" spans="1:9" ht="165" customHeight="1" x14ac:dyDescent="0.35">
      <c r="A165" s="281"/>
      <c r="B165" s="278" t="s">
        <v>5122</v>
      </c>
      <c r="C165" s="289" t="s">
        <v>5124</v>
      </c>
      <c r="D165" s="295">
        <v>20600</v>
      </c>
      <c r="E165" s="296">
        <v>39448</v>
      </c>
      <c r="F165" s="296">
        <v>39813</v>
      </c>
      <c r="G165" s="287"/>
      <c r="H165" s="298" t="s">
        <v>5119</v>
      </c>
      <c r="I165" s="281"/>
    </row>
    <row r="166" spans="1:9" ht="165" customHeight="1" x14ac:dyDescent="0.35">
      <c r="A166" s="281"/>
      <c r="B166" s="278" t="s">
        <v>5122</v>
      </c>
      <c r="C166" s="289" t="s">
        <v>5124</v>
      </c>
      <c r="D166" s="295">
        <v>20847</v>
      </c>
      <c r="E166" s="296">
        <v>39814</v>
      </c>
      <c r="F166" s="296">
        <v>40178</v>
      </c>
      <c r="G166" s="287"/>
      <c r="H166" s="298" t="s">
        <v>5119</v>
      </c>
      <c r="I166" s="281"/>
    </row>
    <row r="167" spans="1:9" ht="165" customHeight="1" x14ac:dyDescent="0.35">
      <c r="A167" s="281"/>
      <c r="B167" s="278" t="s">
        <v>5122</v>
      </c>
      <c r="C167" s="289" t="s">
        <v>5124</v>
      </c>
      <c r="D167" s="295">
        <v>21092</v>
      </c>
      <c r="E167" s="296">
        <v>40179</v>
      </c>
      <c r="F167" s="296">
        <v>40543</v>
      </c>
      <c r="G167" s="287"/>
      <c r="H167" s="298" t="s">
        <v>5119</v>
      </c>
      <c r="I167" s="281"/>
    </row>
    <row r="168" spans="1:9" ht="165" customHeight="1" x14ac:dyDescent="0.35">
      <c r="A168" s="281"/>
      <c r="B168" s="278" t="s">
        <v>5122</v>
      </c>
      <c r="C168" s="289" t="s">
        <v>5124</v>
      </c>
      <c r="D168" s="295">
        <v>21332</v>
      </c>
      <c r="E168" s="296">
        <v>40544</v>
      </c>
      <c r="F168" s="296">
        <v>40908</v>
      </c>
      <c r="G168" s="287"/>
      <c r="H168" s="298" t="s">
        <v>5119</v>
      </c>
      <c r="I168" s="281"/>
    </row>
    <row r="169" spans="1:9" ht="165" customHeight="1" x14ac:dyDescent="0.35">
      <c r="A169" s="281"/>
      <c r="B169" s="278" t="s">
        <v>5122</v>
      </c>
      <c r="C169" s="289" t="s">
        <v>5124</v>
      </c>
      <c r="D169" s="295">
        <v>21584</v>
      </c>
      <c r="E169" s="296">
        <v>40909</v>
      </c>
      <c r="F169" s="296">
        <v>45657</v>
      </c>
      <c r="G169" s="287"/>
      <c r="H169" s="298" t="s">
        <v>5119</v>
      </c>
      <c r="I169" s="281"/>
    </row>
    <row r="170" spans="1:9" ht="165" customHeight="1" x14ac:dyDescent="0.35">
      <c r="A170" s="281"/>
      <c r="B170" s="278" t="s">
        <v>5125</v>
      </c>
      <c r="C170" s="290" t="s">
        <v>5126</v>
      </c>
      <c r="D170" s="295" t="s">
        <v>5113</v>
      </c>
      <c r="E170" s="278"/>
      <c r="F170" s="296">
        <v>38718</v>
      </c>
      <c r="G170" s="287"/>
      <c r="H170" s="298" t="s">
        <v>5127</v>
      </c>
      <c r="I170" s="281"/>
    </row>
    <row r="171" spans="1:9" ht="165" customHeight="1" x14ac:dyDescent="0.35">
      <c r="A171" s="281"/>
      <c r="B171" s="278" t="s">
        <v>5125</v>
      </c>
      <c r="C171" s="290" t="s">
        <v>5126</v>
      </c>
      <c r="D171" s="295">
        <v>20184</v>
      </c>
      <c r="E171" s="296">
        <v>38718</v>
      </c>
      <c r="F171" s="296">
        <v>39082</v>
      </c>
      <c r="G171" s="287"/>
      <c r="H171" s="298" t="s">
        <v>5127</v>
      </c>
      <c r="I171" s="281"/>
    </row>
    <row r="172" spans="1:9" ht="165" customHeight="1" x14ac:dyDescent="0.35">
      <c r="A172" s="281"/>
      <c r="B172" s="278" t="s">
        <v>5125</v>
      </c>
      <c r="C172" s="290" t="s">
        <v>5126</v>
      </c>
      <c r="D172" s="295">
        <v>20318</v>
      </c>
      <c r="E172" s="296">
        <v>39083</v>
      </c>
      <c r="F172" s="296">
        <v>39447</v>
      </c>
      <c r="G172" s="287"/>
      <c r="H172" s="298" t="s">
        <v>5127</v>
      </c>
      <c r="I172" s="281"/>
    </row>
    <row r="173" spans="1:9" ht="165" customHeight="1" x14ac:dyDescent="0.35">
      <c r="A173" s="281"/>
      <c r="B173" s="278" t="s">
        <v>5125</v>
      </c>
      <c r="C173" s="290" t="s">
        <v>5126</v>
      </c>
      <c r="D173" s="295">
        <v>20600</v>
      </c>
      <c r="E173" s="296">
        <v>39448</v>
      </c>
      <c r="F173" s="296">
        <v>39813</v>
      </c>
      <c r="G173" s="287"/>
      <c r="H173" s="298" t="s">
        <v>5127</v>
      </c>
      <c r="I173" s="281"/>
    </row>
    <row r="174" spans="1:9" ht="165" customHeight="1" x14ac:dyDescent="0.35">
      <c r="A174" s="281"/>
      <c r="B174" s="278" t="s">
        <v>5125</v>
      </c>
      <c r="C174" s="290" t="s">
        <v>5126</v>
      </c>
      <c r="D174" s="295">
        <v>20847</v>
      </c>
      <c r="E174" s="296">
        <v>39814</v>
      </c>
      <c r="F174" s="296">
        <v>40178</v>
      </c>
      <c r="G174" s="287"/>
      <c r="H174" s="298" t="s">
        <v>5127</v>
      </c>
      <c r="I174" s="281"/>
    </row>
    <row r="175" spans="1:9" ht="165" customHeight="1" x14ac:dyDescent="0.35">
      <c r="A175" s="281"/>
      <c r="B175" s="278" t="s">
        <v>5125</v>
      </c>
      <c r="C175" s="290" t="s">
        <v>5126</v>
      </c>
      <c r="D175" s="295">
        <v>21092</v>
      </c>
      <c r="E175" s="296">
        <v>40179</v>
      </c>
      <c r="F175" s="296">
        <v>40543</v>
      </c>
      <c r="G175" s="287"/>
      <c r="H175" s="298" t="s">
        <v>5127</v>
      </c>
      <c r="I175" s="281"/>
    </row>
    <row r="176" spans="1:9" ht="165" customHeight="1" x14ac:dyDescent="0.35">
      <c r="A176" s="281"/>
      <c r="B176" s="278" t="s">
        <v>5125</v>
      </c>
      <c r="C176" s="290" t="s">
        <v>5126</v>
      </c>
      <c r="D176" s="295">
        <v>21332</v>
      </c>
      <c r="E176" s="296">
        <v>40544</v>
      </c>
      <c r="F176" s="296">
        <v>40908</v>
      </c>
      <c r="G176" s="287"/>
      <c r="H176" s="298" t="s">
        <v>5127</v>
      </c>
      <c r="I176" s="281"/>
    </row>
    <row r="177" spans="1:9" ht="165" customHeight="1" x14ac:dyDescent="0.35">
      <c r="A177" s="281"/>
      <c r="B177" s="278" t="s">
        <v>5125</v>
      </c>
      <c r="C177" s="290" t="s">
        <v>5126</v>
      </c>
      <c r="D177" s="295">
        <v>21584</v>
      </c>
      <c r="E177" s="296">
        <v>40909</v>
      </c>
      <c r="F177" s="296">
        <v>45657</v>
      </c>
      <c r="G177" s="287"/>
      <c r="H177" s="298" t="s">
        <v>5127</v>
      </c>
      <c r="I177" s="281"/>
    </row>
    <row r="178" spans="1:9" ht="75" customHeight="1" x14ac:dyDescent="0.35">
      <c r="A178" s="281"/>
      <c r="B178" s="278" t="s">
        <v>5125</v>
      </c>
      <c r="C178" s="289" t="s">
        <v>5128</v>
      </c>
      <c r="D178" s="295" t="s">
        <v>5113</v>
      </c>
      <c r="E178" s="278"/>
      <c r="F178" s="296">
        <v>38718</v>
      </c>
      <c r="G178" s="287"/>
      <c r="H178" s="298" t="s">
        <v>5129</v>
      </c>
      <c r="I178" s="281"/>
    </row>
    <row r="179" spans="1:9" ht="75" customHeight="1" x14ac:dyDescent="0.35">
      <c r="A179" s="281"/>
      <c r="B179" s="278" t="s">
        <v>5125</v>
      </c>
      <c r="C179" s="289" t="s">
        <v>5128</v>
      </c>
      <c r="D179" s="295">
        <v>20184</v>
      </c>
      <c r="E179" s="296">
        <v>38718</v>
      </c>
      <c r="F179" s="296">
        <v>39082</v>
      </c>
      <c r="G179" s="287"/>
      <c r="H179" s="298" t="s">
        <v>5129</v>
      </c>
      <c r="I179" s="281"/>
    </row>
    <row r="180" spans="1:9" ht="75" customHeight="1" x14ac:dyDescent="0.35">
      <c r="A180" s="281"/>
      <c r="B180" s="278" t="s">
        <v>5125</v>
      </c>
      <c r="C180" s="289" t="s">
        <v>5128</v>
      </c>
      <c r="D180" s="295">
        <v>20318</v>
      </c>
      <c r="E180" s="296">
        <v>39083</v>
      </c>
      <c r="F180" s="296">
        <v>39447</v>
      </c>
      <c r="G180" s="287"/>
      <c r="H180" s="298" t="s">
        <v>5129</v>
      </c>
      <c r="I180" s="281"/>
    </row>
    <row r="181" spans="1:9" ht="75" customHeight="1" x14ac:dyDescent="0.35">
      <c r="A181" s="281"/>
      <c r="B181" s="278" t="s">
        <v>5125</v>
      </c>
      <c r="C181" s="289" t="s">
        <v>5128</v>
      </c>
      <c r="D181" s="295">
        <v>20600</v>
      </c>
      <c r="E181" s="296">
        <v>39448</v>
      </c>
      <c r="F181" s="296">
        <v>39813</v>
      </c>
      <c r="G181" s="287"/>
      <c r="H181" s="298" t="s">
        <v>5129</v>
      </c>
      <c r="I181" s="281"/>
    </row>
    <row r="182" spans="1:9" ht="75" customHeight="1" x14ac:dyDescent="0.35">
      <c r="A182" s="281"/>
      <c r="B182" s="278" t="s">
        <v>5125</v>
      </c>
      <c r="C182" s="289" t="s">
        <v>5128</v>
      </c>
      <c r="D182" s="295">
        <v>20847</v>
      </c>
      <c r="E182" s="296">
        <v>39814</v>
      </c>
      <c r="F182" s="296">
        <v>40178</v>
      </c>
      <c r="G182" s="287"/>
      <c r="H182" s="298" t="s">
        <v>5129</v>
      </c>
      <c r="I182" s="281"/>
    </row>
    <row r="183" spans="1:9" ht="75" customHeight="1" x14ac:dyDescent="0.35">
      <c r="A183" s="281"/>
      <c r="B183" s="278" t="s">
        <v>5125</v>
      </c>
      <c r="C183" s="289" t="s">
        <v>5128</v>
      </c>
      <c r="D183" s="295">
        <v>21092</v>
      </c>
      <c r="E183" s="296">
        <v>40179</v>
      </c>
      <c r="F183" s="296">
        <v>40543</v>
      </c>
      <c r="G183" s="287"/>
      <c r="H183" s="298" t="s">
        <v>5129</v>
      </c>
      <c r="I183" s="281"/>
    </row>
    <row r="184" spans="1:9" ht="75" customHeight="1" x14ac:dyDescent="0.35">
      <c r="A184" s="281"/>
      <c r="B184" s="278" t="s">
        <v>5125</v>
      </c>
      <c r="C184" s="289" t="s">
        <v>5128</v>
      </c>
      <c r="D184" s="295">
        <v>21332</v>
      </c>
      <c r="E184" s="296">
        <v>40544</v>
      </c>
      <c r="F184" s="296">
        <v>40908</v>
      </c>
      <c r="G184" s="287"/>
      <c r="H184" s="298" t="s">
        <v>5129</v>
      </c>
      <c r="I184" s="281"/>
    </row>
    <row r="185" spans="1:9" ht="75" customHeight="1" x14ac:dyDescent="0.35">
      <c r="A185" s="281"/>
      <c r="B185" s="278" t="s">
        <v>5125</v>
      </c>
      <c r="C185" s="289" t="s">
        <v>5128</v>
      </c>
      <c r="D185" s="295">
        <v>21584</v>
      </c>
      <c r="E185" s="296">
        <v>40909</v>
      </c>
      <c r="F185" s="296">
        <v>45657</v>
      </c>
      <c r="G185" s="287"/>
      <c r="H185" s="298" t="s">
        <v>5129</v>
      </c>
      <c r="I185" s="281"/>
    </row>
    <row r="186" spans="1:9" ht="165" customHeight="1" x14ac:dyDescent="0.35">
      <c r="A186" s="281"/>
      <c r="B186" s="278" t="s">
        <v>5130</v>
      </c>
      <c r="C186" s="290" t="s">
        <v>5131</v>
      </c>
      <c r="D186" s="295" t="s">
        <v>5113</v>
      </c>
      <c r="E186" s="278"/>
      <c r="F186" s="296">
        <v>38718</v>
      </c>
      <c r="G186" s="287"/>
      <c r="H186" s="298" t="s">
        <v>5127</v>
      </c>
      <c r="I186" s="281"/>
    </row>
    <row r="187" spans="1:9" ht="165" customHeight="1" x14ac:dyDescent="0.35">
      <c r="A187" s="281"/>
      <c r="B187" s="278" t="s">
        <v>5130</v>
      </c>
      <c r="C187" s="290" t="s">
        <v>5131</v>
      </c>
      <c r="D187" s="295">
        <v>20184</v>
      </c>
      <c r="E187" s="296">
        <v>38718</v>
      </c>
      <c r="F187" s="296">
        <v>39082</v>
      </c>
      <c r="G187" s="287"/>
      <c r="H187" s="298" t="s">
        <v>5127</v>
      </c>
      <c r="I187" s="281"/>
    </row>
    <row r="188" spans="1:9" ht="165" customHeight="1" x14ac:dyDescent="0.35">
      <c r="A188" s="281"/>
      <c r="B188" s="278" t="s">
        <v>5130</v>
      </c>
      <c r="C188" s="290" t="s">
        <v>5131</v>
      </c>
      <c r="D188" s="295">
        <v>20318</v>
      </c>
      <c r="E188" s="296">
        <v>39083</v>
      </c>
      <c r="F188" s="296">
        <v>39447</v>
      </c>
      <c r="G188" s="287"/>
      <c r="H188" s="298" t="s">
        <v>5127</v>
      </c>
      <c r="I188" s="281"/>
    </row>
    <row r="189" spans="1:9" ht="165" customHeight="1" x14ac:dyDescent="0.35">
      <c r="A189" s="281"/>
      <c r="B189" s="278" t="s">
        <v>5130</v>
      </c>
      <c r="C189" s="290" t="s">
        <v>5131</v>
      </c>
      <c r="D189" s="295">
        <v>20600</v>
      </c>
      <c r="E189" s="296">
        <v>39448</v>
      </c>
      <c r="F189" s="296">
        <v>39813</v>
      </c>
      <c r="G189" s="287"/>
      <c r="H189" s="298" t="s">
        <v>5127</v>
      </c>
      <c r="I189" s="281"/>
    </row>
    <row r="190" spans="1:9" ht="165" customHeight="1" x14ac:dyDescent="0.35">
      <c r="A190" s="281"/>
      <c r="B190" s="278" t="s">
        <v>5130</v>
      </c>
      <c r="C190" s="290" t="s">
        <v>5131</v>
      </c>
      <c r="D190" s="295">
        <v>20847</v>
      </c>
      <c r="E190" s="296">
        <v>39814</v>
      </c>
      <c r="F190" s="296">
        <v>40178</v>
      </c>
      <c r="G190" s="287"/>
      <c r="H190" s="298" t="s">
        <v>5127</v>
      </c>
      <c r="I190" s="281"/>
    </row>
    <row r="191" spans="1:9" ht="165" customHeight="1" x14ac:dyDescent="0.35">
      <c r="A191" s="281"/>
      <c r="B191" s="278" t="s">
        <v>5130</v>
      </c>
      <c r="C191" s="290" t="s">
        <v>5131</v>
      </c>
      <c r="D191" s="295">
        <v>21092</v>
      </c>
      <c r="E191" s="296">
        <v>40179</v>
      </c>
      <c r="F191" s="296">
        <v>40543</v>
      </c>
      <c r="G191" s="287"/>
      <c r="H191" s="298" t="s">
        <v>5127</v>
      </c>
      <c r="I191" s="281"/>
    </row>
    <row r="192" spans="1:9" ht="165" customHeight="1" x14ac:dyDescent="0.35">
      <c r="A192" s="281"/>
      <c r="B192" s="278" t="s">
        <v>5130</v>
      </c>
      <c r="C192" s="290" t="s">
        <v>5131</v>
      </c>
      <c r="D192" s="295">
        <v>21332</v>
      </c>
      <c r="E192" s="296">
        <v>40544</v>
      </c>
      <c r="F192" s="296">
        <v>40908</v>
      </c>
      <c r="G192" s="287"/>
      <c r="H192" s="298" t="s">
        <v>5127</v>
      </c>
      <c r="I192" s="281"/>
    </row>
    <row r="193" spans="1:9" ht="165" customHeight="1" x14ac:dyDescent="0.35">
      <c r="A193" s="281"/>
      <c r="B193" s="278" t="s">
        <v>5130</v>
      </c>
      <c r="C193" s="290" t="s">
        <v>5131</v>
      </c>
      <c r="D193" s="295">
        <v>21584</v>
      </c>
      <c r="E193" s="296">
        <v>40909</v>
      </c>
      <c r="F193" s="296">
        <v>45657</v>
      </c>
      <c r="G193" s="287"/>
      <c r="H193" s="298" t="s">
        <v>5127</v>
      </c>
      <c r="I193" s="281"/>
    </row>
    <row r="194" spans="1:9" ht="75" customHeight="1" x14ac:dyDescent="0.35">
      <c r="A194" s="281"/>
      <c r="B194" s="278" t="s">
        <v>5130</v>
      </c>
      <c r="C194" s="289" t="s">
        <v>5128</v>
      </c>
      <c r="D194" s="295" t="s">
        <v>5113</v>
      </c>
      <c r="E194" s="278"/>
      <c r="F194" s="296">
        <v>38718</v>
      </c>
      <c r="G194" s="287"/>
      <c r="H194" s="298" t="s">
        <v>5132</v>
      </c>
      <c r="I194" s="281"/>
    </row>
    <row r="195" spans="1:9" ht="75" customHeight="1" x14ac:dyDescent="0.35">
      <c r="A195" s="281"/>
      <c r="B195" s="278" t="s">
        <v>5130</v>
      </c>
      <c r="C195" s="289" t="s">
        <v>5128</v>
      </c>
      <c r="D195" s="295">
        <v>20184</v>
      </c>
      <c r="E195" s="296">
        <v>38718</v>
      </c>
      <c r="F195" s="296">
        <v>39082</v>
      </c>
      <c r="G195" s="287"/>
      <c r="H195" s="298" t="s">
        <v>5132</v>
      </c>
      <c r="I195" s="281"/>
    </row>
    <row r="196" spans="1:9" ht="75" customHeight="1" x14ac:dyDescent="0.35">
      <c r="A196" s="281"/>
      <c r="B196" s="278" t="s">
        <v>5130</v>
      </c>
      <c r="C196" s="289" t="s">
        <v>5128</v>
      </c>
      <c r="D196" s="295">
        <v>20318</v>
      </c>
      <c r="E196" s="296">
        <v>39083</v>
      </c>
      <c r="F196" s="296">
        <v>39447</v>
      </c>
      <c r="G196" s="287"/>
      <c r="H196" s="298" t="s">
        <v>5132</v>
      </c>
      <c r="I196" s="281"/>
    </row>
    <row r="197" spans="1:9" ht="75" customHeight="1" x14ac:dyDescent="0.35">
      <c r="A197" s="281"/>
      <c r="B197" s="278" t="s">
        <v>5130</v>
      </c>
      <c r="C197" s="289" t="s">
        <v>5128</v>
      </c>
      <c r="D197" s="295">
        <v>20600</v>
      </c>
      <c r="E197" s="296">
        <v>39448</v>
      </c>
      <c r="F197" s="296">
        <v>39813</v>
      </c>
      <c r="G197" s="287"/>
      <c r="H197" s="298" t="s">
        <v>5132</v>
      </c>
      <c r="I197" s="281"/>
    </row>
    <row r="198" spans="1:9" ht="75" customHeight="1" x14ac:dyDescent="0.35">
      <c r="A198" s="281"/>
      <c r="B198" s="278" t="s">
        <v>5130</v>
      </c>
      <c r="C198" s="289" t="s">
        <v>5128</v>
      </c>
      <c r="D198" s="295">
        <v>20847</v>
      </c>
      <c r="E198" s="296">
        <v>39814</v>
      </c>
      <c r="F198" s="296">
        <v>40178</v>
      </c>
      <c r="G198" s="287"/>
      <c r="H198" s="298" t="s">
        <v>5132</v>
      </c>
      <c r="I198" s="281"/>
    </row>
    <row r="199" spans="1:9" ht="75" customHeight="1" x14ac:dyDescent="0.35">
      <c r="A199" s="281"/>
      <c r="B199" s="278" t="s">
        <v>5130</v>
      </c>
      <c r="C199" s="289" t="s">
        <v>5128</v>
      </c>
      <c r="D199" s="295">
        <v>21092</v>
      </c>
      <c r="E199" s="296">
        <v>40179</v>
      </c>
      <c r="F199" s="296">
        <v>40543</v>
      </c>
      <c r="G199" s="287"/>
      <c r="H199" s="298" t="s">
        <v>5132</v>
      </c>
      <c r="I199" s="281"/>
    </row>
    <row r="200" spans="1:9" ht="75" customHeight="1" x14ac:dyDescent="0.35">
      <c r="A200" s="281"/>
      <c r="B200" s="278" t="s">
        <v>5130</v>
      </c>
      <c r="C200" s="289" t="s">
        <v>5128</v>
      </c>
      <c r="D200" s="295">
        <v>21332</v>
      </c>
      <c r="E200" s="296">
        <v>40544</v>
      </c>
      <c r="F200" s="296">
        <v>40908</v>
      </c>
      <c r="G200" s="287"/>
      <c r="H200" s="298" t="s">
        <v>5132</v>
      </c>
      <c r="I200" s="281"/>
    </row>
    <row r="201" spans="1:9" ht="75" customHeight="1" x14ac:dyDescent="0.35">
      <c r="A201" s="281"/>
      <c r="B201" s="278" t="s">
        <v>5130</v>
      </c>
      <c r="C201" s="289" t="s">
        <v>5128</v>
      </c>
      <c r="D201" s="295">
        <v>21584</v>
      </c>
      <c r="E201" s="296">
        <v>40909</v>
      </c>
      <c r="F201" s="296">
        <v>45657</v>
      </c>
      <c r="G201" s="287"/>
      <c r="H201" s="298" t="s">
        <v>5132</v>
      </c>
      <c r="I201" s="281"/>
    </row>
    <row r="202" spans="1:9" x14ac:dyDescent="0.35">
      <c r="A202" s="281"/>
      <c r="B202" s="316" t="s">
        <v>5133</v>
      </c>
      <c r="C202" s="289" t="s">
        <v>5047</v>
      </c>
      <c r="D202" s="295">
        <v>9100</v>
      </c>
      <c r="E202" s="300">
        <v>36526</v>
      </c>
      <c r="F202" s="296">
        <v>36891</v>
      </c>
      <c r="G202" s="287"/>
      <c r="H202" s="298"/>
      <c r="I202" s="281"/>
    </row>
    <row r="203" spans="1:9" ht="30" customHeight="1" x14ac:dyDescent="0.35">
      <c r="A203" s="281"/>
      <c r="B203" s="316" t="s">
        <v>5133</v>
      </c>
      <c r="C203" s="289" t="s">
        <v>5134</v>
      </c>
      <c r="D203" s="295">
        <v>9100</v>
      </c>
      <c r="E203" s="300">
        <v>36526</v>
      </c>
      <c r="F203" s="296">
        <v>36891</v>
      </c>
      <c r="G203" s="287"/>
      <c r="H203" s="298"/>
      <c r="I203" s="281"/>
    </row>
    <row r="204" spans="1:9" x14ac:dyDescent="0.35">
      <c r="A204" s="281"/>
      <c r="B204" s="316" t="s">
        <v>5133</v>
      </c>
      <c r="C204" s="289" t="s">
        <v>5047</v>
      </c>
      <c r="D204" s="295">
        <v>10300</v>
      </c>
      <c r="E204" s="300">
        <v>36892</v>
      </c>
      <c r="F204" s="296">
        <v>37256</v>
      </c>
      <c r="G204" s="287"/>
      <c r="H204" s="298"/>
      <c r="I204" s="281"/>
    </row>
    <row r="205" spans="1:9" ht="30" customHeight="1" x14ac:dyDescent="0.35">
      <c r="A205" s="281"/>
      <c r="B205" s="316" t="s">
        <v>5133</v>
      </c>
      <c r="C205" s="289" t="s">
        <v>5134</v>
      </c>
      <c r="D205" s="295">
        <v>10300</v>
      </c>
      <c r="E205" s="300">
        <v>36892</v>
      </c>
      <c r="F205" s="296">
        <v>37256</v>
      </c>
      <c r="G205" s="287"/>
      <c r="H205" s="298"/>
      <c r="I205" s="281"/>
    </row>
    <row r="206" spans="1:9" x14ac:dyDescent="0.35">
      <c r="A206" s="281"/>
      <c r="B206" s="316" t="s">
        <v>5133</v>
      </c>
      <c r="C206" s="289" t="s">
        <v>5047</v>
      </c>
      <c r="D206" s="295">
        <v>11400</v>
      </c>
      <c r="E206" s="300">
        <v>37257</v>
      </c>
      <c r="F206" s="296">
        <v>37621</v>
      </c>
      <c r="G206" s="287"/>
      <c r="H206" s="298"/>
      <c r="I206" s="281"/>
    </row>
    <row r="207" spans="1:9" ht="30" customHeight="1" x14ac:dyDescent="0.35">
      <c r="A207" s="281"/>
      <c r="B207" s="316" t="s">
        <v>5133</v>
      </c>
      <c r="C207" s="289" t="s">
        <v>5134</v>
      </c>
      <c r="D207" s="295">
        <v>11400</v>
      </c>
      <c r="E207" s="300">
        <v>37257</v>
      </c>
      <c r="F207" s="296">
        <v>37621</v>
      </c>
      <c r="G207" s="287"/>
      <c r="H207" s="298"/>
      <c r="I207" s="281"/>
    </row>
    <row r="208" spans="1:9" x14ac:dyDescent="0.35">
      <c r="A208" s="281"/>
      <c r="B208" s="316" t="s">
        <v>5133</v>
      </c>
      <c r="C208" s="289" t="s">
        <v>5047</v>
      </c>
      <c r="D208" s="295">
        <v>12600</v>
      </c>
      <c r="E208" s="300">
        <v>37622</v>
      </c>
      <c r="F208" s="296">
        <v>37986</v>
      </c>
      <c r="G208" s="287"/>
      <c r="H208" s="298"/>
      <c r="I208" s="281"/>
    </row>
    <row r="209" spans="1:9" ht="30" customHeight="1" x14ac:dyDescent="0.35">
      <c r="A209" s="281"/>
      <c r="B209" s="316" t="s">
        <v>5133</v>
      </c>
      <c r="C209" s="289" t="s">
        <v>5134</v>
      </c>
      <c r="D209" s="295">
        <v>12600</v>
      </c>
      <c r="E209" s="300">
        <v>37622</v>
      </c>
      <c r="F209" s="296">
        <v>37986</v>
      </c>
      <c r="G209" s="287"/>
      <c r="H209" s="298"/>
      <c r="I209" s="281"/>
    </row>
    <row r="210" spans="1:9" x14ac:dyDescent="0.35">
      <c r="A210" s="281"/>
      <c r="B210" s="316" t="s">
        <v>5133</v>
      </c>
      <c r="C210" s="289" t="s">
        <v>5047</v>
      </c>
      <c r="D210" s="295">
        <v>13700</v>
      </c>
      <c r="E210" s="292">
        <v>37987</v>
      </c>
      <c r="F210" s="296">
        <v>38352</v>
      </c>
      <c r="G210" s="281"/>
      <c r="H210" s="281"/>
      <c r="I210" s="281"/>
    </row>
    <row r="211" spans="1:9" ht="30" customHeight="1" x14ac:dyDescent="0.35">
      <c r="A211" s="281"/>
      <c r="B211" s="316" t="s">
        <v>5133</v>
      </c>
      <c r="C211" s="289" t="s">
        <v>5134</v>
      </c>
      <c r="D211" s="295">
        <v>13700</v>
      </c>
      <c r="E211" s="292">
        <v>37987</v>
      </c>
      <c r="F211" s="292">
        <v>38352</v>
      </c>
      <c r="G211" s="281"/>
      <c r="H211" s="281"/>
      <c r="I211" s="281"/>
    </row>
    <row r="212" spans="1:9" x14ac:dyDescent="0.35">
      <c r="A212" s="281"/>
      <c r="B212" s="316" t="s">
        <v>5133</v>
      </c>
      <c r="C212" s="289" t="s">
        <v>5047</v>
      </c>
      <c r="D212" s="295">
        <v>14900</v>
      </c>
      <c r="E212" s="300">
        <v>38353</v>
      </c>
      <c r="F212" s="296">
        <v>38717</v>
      </c>
      <c r="G212" s="287"/>
      <c r="H212" s="298"/>
      <c r="I212" s="281"/>
    </row>
    <row r="213" spans="1:9" ht="30" customHeight="1" x14ac:dyDescent="0.35">
      <c r="A213" s="281"/>
      <c r="B213" s="316" t="s">
        <v>5133</v>
      </c>
      <c r="C213" s="289" t="s">
        <v>5134</v>
      </c>
      <c r="D213" s="295">
        <v>14900</v>
      </c>
      <c r="E213" s="300">
        <v>38353</v>
      </c>
      <c r="F213" s="296">
        <v>38717</v>
      </c>
      <c r="G213" s="287"/>
      <c r="H213" s="298"/>
      <c r="I213" s="281"/>
    </row>
    <row r="214" spans="1:9" x14ac:dyDescent="0.35">
      <c r="A214" s="281"/>
      <c r="B214" s="316" t="s">
        <v>5133</v>
      </c>
      <c r="C214" s="289" t="s">
        <v>5047</v>
      </c>
      <c r="D214" s="295">
        <v>16000</v>
      </c>
      <c r="E214" s="300">
        <v>38718</v>
      </c>
      <c r="F214" s="296">
        <v>39082</v>
      </c>
      <c r="G214" s="287"/>
      <c r="H214" s="298"/>
      <c r="I214" s="281"/>
    </row>
    <row r="215" spans="1:9" ht="30" customHeight="1" x14ac:dyDescent="0.35">
      <c r="A215" s="281"/>
      <c r="B215" s="316" t="s">
        <v>5133</v>
      </c>
      <c r="C215" s="289" t="s">
        <v>5134</v>
      </c>
      <c r="D215" s="295">
        <v>16000</v>
      </c>
      <c r="E215" s="300">
        <v>38718</v>
      </c>
      <c r="F215" s="296">
        <v>39082</v>
      </c>
      <c r="G215" s="287"/>
      <c r="H215" s="298"/>
      <c r="I215" s="281"/>
    </row>
    <row r="216" spans="1:9" x14ac:dyDescent="0.35">
      <c r="A216" s="281"/>
      <c r="B216" s="316" t="s">
        <v>5133</v>
      </c>
      <c r="C216" s="289" t="s">
        <v>5047</v>
      </c>
      <c r="D216" s="295">
        <v>18080</v>
      </c>
      <c r="E216" s="300">
        <v>39083</v>
      </c>
      <c r="F216" s="296">
        <v>43520</v>
      </c>
      <c r="G216" s="287"/>
      <c r="H216" s="298"/>
      <c r="I216" s="281"/>
    </row>
    <row r="217" spans="1:9" ht="30" customHeight="1" x14ac:dyDescent="0.35">
      <c r="A217" s="281"/>
      <c r="B217" s="316" t="s">
        <v>5133</v>
      </c>
      <c r="C217" s="289" t="s">
        <v>5134</v>
      </c>
      <c r="D217" s="295">
        <v>18080</v>
      </c>
      <c r="E217" s="300">
        <v>39083</v>
      </c>
      <c r="F217" s="296">
        <v>43520</v>
      </c>
      <c r="G217" s="287"/>
      <c r="H217" s="298"/>
      <c r="I217" s="281"/>
    </row>
    <row r="218" spans="1:9" x14ac:dyDescent="0.35">
      <c r="A218" s="281"/>
      <c r="B218" s="316" t="s">
        <v>5135</v>
      </c>
      <c r="C218" s="289" t="s">
        <v>5047</v>
      </c>
      <c r="D218" s="295">
        <v>6000</v>
      </c>
      <c r="E218" s="300">
        <v>37139</v>
      </c>
      <c r="F218" s="296">
        <v>44443</v>
      </c>
      <c r="G218" s="287"/>
      <c r="H218" s="298" t="s">
        <v>5136</v>
      </c>
      <c r="I218" s="281"/>
    </row>
    <row r="219" spans="1:9" ht="60" customHeight="1" x14ac:dyDescent="0.35">
      <c r="A219" s="281"/>
      <c r="B219" s="316" t="s">
        <v>5135</v>
      </c>
      <c r="C219" s="289" t="s">
        <v>5137</v>
      </c>
      <c r="D219" s="295">
        <v>6000</v>
      </c>
      <c r="E219" s="300">
        <v>37139</v>
      </c>
      <c r="F219" s="296">
        <v>44443</v>
      </c>
      <c r="G219" s="287"/>
      <c r="H219" s="298"/>
      <c r="I219" s="281"/>
    </row>
    <row r="220" spans="1:9" ht="165" customHeight="1" x14ac:dyDescent="0.35">
      <c r="A220" s="281"/>
      <c r="B220" s="278" t="s">
        <v>5138</v>
      </c>
      <c r="C220" s="289" t="s">
        <v>5139</v>
      </c>
      <c r="D220" s="295">
        <v>6000</v>
      </c>
      <c r="E220" s="296">
        <v>44133</v>
      </c>
      <c r="F220" s="284">
        <v>44443</v>
      </c>
      <c r="G220" s="287"/>
      <c r="H220" s="289" t="s">
        <v>5140</v>
      </c>
      <c r="I220" s="281"/>
    </row>
    <row r="221" spans="1:9" x14ac:dyDescent="0.35">
      <c r="A221" s="281"/>
      <c r="B221" s="278" t="s">
        <v>5138</v>
      </c>
      <c r="C221" s="289" t="s">
        <v>5141</v>
      </c>
      <c r="D221" s="295">
        <v>640</v>
      </c>
      <c r="E221" s="296">
        <v>44133</v>
      </c>
      <c r="F221" s="284">
        <v>44443</v>
      </c>
      <c r="G221" s="287"/>
      <c r="H221" s="298" t="s">
        <v>5142</v>
      </c>
      <c r="I221" s="281"/>
    </row>
    <row r="222" spans="1:9" x14ac:dyDescent="0.35">
      <c r="A222" s="281"/>
      <c r="B222" s="278" t="s">
        <v>5138</v>
      </c>
      <c r="C222" s="289" t="s">
        <v>5143</v>
      </c>
      <c r="D222" s="306">
        <v>3491.8</v>
      </c>
      <c r="E222" s="296">
        <v>44133</v>
      </c>
      <c r="F222" s="284">
        <v>44443</v>
      </c>
      <c r="G222" s="287"/>
      <c r="H222" s="298" t="s">
        <v>5142</v>
      </c>
      <c r="I222" s="281"/>
    </row>
    <row r="223" spans="1:9" x14ac:dyDescent="0.35">
      <c r="A223" s="281"/>
      <c r="B223" s="278" t="s">
        <v>5138</v>
      </c>
      <c r="C223" s="289" t="s">
        <v>5144</v>
      </c>
      <c r="D223" s="295">
        <v>0</v>
      </c>
      <c r="E223" s="296">
        <v>44133</v>
      </c>
      <c r="F223" s="284">
        <v>44443</v>
      </c>
      <c r="G223" s="287"/>
      <c r="H223" s="298" t="s">
        <v>5142</v>
      </c>
      <c r="I223" s="281"/>
    </row>
    <row r="224" spans="1:9" x14ac:dyDescent="0.35">
      <c r="A224" s="281"/>
      <c r="B224" s="278" t="s">
        <v>5138</v>
      </c>
      <c r="C224" s="289" t="s">
        <v>5145</v>
      </c>
      <c r="D224" s="295">
        <v>0</v>
      </c>
      <c r="E224" s="296">
        <v>44133</v>
      </c>
      <c r="F224" s="284">
        <v>44443</v>
      </c>
      <c r="G224" s="287"/>
      <c r="H224" s="298" t="s">
        <v>5142</v>
      </c>
      <c r="I224" s="281"/>
    </row>
    <row r="225" spans="1:9" x14ac:dyDescent="0.35">
      <c r="A225" s="281"/>
      <c r="B225" s="278" t="s">
        <v>5138</v>
      </c>
      <c r="C225" s="289" t="s">
        <v>5146</v>
      </c>
      <c r="D225" s="295">
        <v>0</v>
      </c>
      <c r="E225" s="296">
        <v>44133</v>
      </c>
      <c r="F225" s="284">
        <v>44443</v>
      </c>
      <c r="G225" s="287"/>
      <c r="H225" s="298" t="s">
        <v>5142</v>
      </c>
      <c r="I225" s="281"/>
    </row>
    <row r="226" spans="1:9" x14ac:dyDescent="0.35">
      <c r="A226" s="281"/>
      <c r="B226" s="278" t="s">
        <v>5138</v>
      </c>
      <c r="C226" s="289" t="s">
        <v>5147</v>
      </c>
      <c r="D226" s="295">
        <v>0</v>
      </c>
      <c r="E226" s="296">
        <v>44133</v>
      </c>
      <c r="F226" s="284">
        <v>44443</v>
      </c>
      <c r="G226" s="287"/>
      <c r="H226" s="298" t="s">
        <v>5142</v>
      </c>
      <c r="I226" s="281"/>
    </row>
    <row r="227" spans="1:9" x14ac:dyDescent="0.35">
      <c r="A227" s="281"/>
      <c r="B227" s="278" t="s">
        <v>5138</v>
      </c>
      <c r="C227" s="289" t="s">
        <v>5148</v>
      </c>
      <c r="D227" s="295">
        <v>0</v>
      </c>
      <c r="E227" s="296">
        <v>44133</v>
      </c>
      <c r="F227" s="284">
        <v>44443</v>
      </c>
      <c r="G227" s="287"/>
      <c r="H227" s="298" t="s">
        <v>5142</v>
      </c>
      <c r="I227" s="281"/>
    </row>
    <row r="228" spans="1:9" x14ac:dyDescent="0.35">
      <c r="A228" s="281"/>
      <c r="B228" s="278" t="s">
        <v>5138</v>
      </c>
      <c r="C228" s="289" t="s">
        <v>5149</v>
      </c>
      <c r="D228" s="295">
        <v>140</v>
      </c>
      <c r="E228" s="296">
        <v>44133</v>
      </c>
      <c r="F228" s="284">
        <v>44443</v>
      </c>
      <c r="G228" s="287"/>
      <c r="H228" s="298" t="s">
        <v>5142</v>
      </c>
      <c r="I228" s="281"/>
    </row>
    <row r="229" spans="1:9" x14ac:dyDescent="0.35">
      <c r="A229" s="281"/>
      <c r="B229" s="278" t="s">
        <v>5138</v>
      </c>
      <c r="C229" s="289" t="s">
        <v>5150</v>
      </c>
      <c r="D229" s="306">
        <v>1728.2</v>
      </c>
      <c r="E229" s="296">
        <v>44133</v>
      </c>
      <c r="F229" s="284">
        <v>44443</v>
      </c>
      <c r="G229" s="287"/>
      <c r="H229" s="298" t="s">
        <v>5142</v>
      </c>
      <c r="I229" s="281"/>
    </row>
    <row r="230" spans="1:9" x14ac:dyDescent="0.35">
      <c r="A230" s="281"/>
      <c r="B230" s="278" t="s">
        <v>5138</v>
      </c>
      <c r="C230" s="289" t="s">
        <v>5151</v>
      </c>
      <c r="D230" s="295">
        <v>0</v>
      </c>
      <c r="E230" s="296">
        <v>44133</v>
      </c>
      <c r="F230" s="284">
        <v>44443</v>
      </c>
      <c r="G230" s="287"/>
      <c r="H230" s="298" t="s">
        <v>5142</v>
      </c>
      <c r="I230" s="281"/>
    </row>
    <row r="231" spans="1:9" ht="45" customHeight="1" x14ac:dyDescent="0.35">
      <c r="A231" s="281"/>
      <c r="B231" s="278" t="s">
        <v>5152</v>
      </c>
      <c r="C231" s="289" t="s">
        <v>5153</v>
      </c>
      <c r="D231" s="295">
        <v>6000</v>
      </c>
      <c r="E231" s="296">
        <v>44335</v>
      </c>
      <c r="F231" s="284">
        <v>44443</v>
      </c>
      <c r="G231" s="287"/>
      <c r="H231" s="298" t="s">
        <v>5154</v>
      </c>
      <c r="I231" s="281"/>
    </row>
    <row r="232" spans="1:9" x14ac:dyDescent="0.35">
      <c r="A232" s="281"/>
      <c r="B232" s="278" t="s">
        <v>5152</v>
      </c>
      <c r="C232" s="289" t="s">
        <v>5141</v>
      </c>
      <c r="D232" s="295">
        <v>640</v>
      </c>
      <c r="E232" s="296">
        <v>44335</v>
      </c>
      <c r="F232" s="284">
        <v>44443</v>
      </c>
      <c r="G232" s="287"/>
      <c r="H232" s="298" t="s">
        <v>5142</v>
      </c>
      <c r="I232" s="281"/>
    </row>
    <row r="233" spans="1:9" x14ac:dyDescent="0.35">
      <c r="A233" s="281"/>
      <c r="B233" s="278" t="s">
        <v>5152</v>
      </c>
      <c r="C233" s="289" t="s">
        <v>5143</v>
      </c>
      <c r="D233" s="295">
        <v>0</v>
      </c>
      <c r="E233" s="296">
        <v>44335</v>
      </c>
      <c r="F233" s="284">
        <v>44443</v>
      </c>
      <c r="G233" s="287"/>
      <c r="H233" s="298" t="s">
        <v>5142</v>
      </c>
      <c r="I233" s="281"/>
    </row>
    <row r="234" spans="1:9" x14ac:dyDescent="0.35">
      <c r="A234" s="281"/>
      <c r="B234" s="278" t="s">
        <v>5152</v>
      </c>
      <c r="C234" s="289" t="s">
        <v>5144</v>
      </c>
      <c r="D234" s="306">
        <v>3491.8</v>
      </c>
      <c r="E234" s="296">
        <v>44335</v>
      </c>
      <c r="F234" s="284">
        <v>44443</v>
      </c>
      <c r="G234" s="287"/>
      <c r="H234" s="298" t="s">
        <v>5142</v>
      </c>
      <c r="I234" s="281"/>
    </row>
    <row r="235" spans="1:9" x14ac:dyDescent="0.35">
      <c r="A235" s="281"/>
      <c r="B235" s="278" t="s">
        <v>5152</v>
      </c>
      <c r="C235" s="289" t="s">
        <v>5145</v>
      </c>
      <c r="D235" s="295">
        <v>0</v>
      </c>
      <c r="E235" s="296">
        <v>44335</v>
      </c>
      <c r="F235" s="284">
        <v>44443</v>
      </c>
      <c r="G235" s="287"/>
      <c r="H235" s="298" t="s">
        <v>5142</v>
      </c>
      <c r="I235" s="281"/>
    </row>
    <row r="236" spans="1:9" x14ac:dyDescent="0.35">
      <c r="A236" s="281"/>
      <c r="B236" s="278" t="s">
        <v>5152</v>
      </c>
      <c r="C236" s="289" t="s">
        <v>5146</v>
      </c>
      <c r="D236" s="295">
        <v>0</v>
      </c>
      <c r="E236" s="296">
        <v>44335</v>
      </c>
      <c r="F236" s="284">
        <v>44443</v>
      </c>
      <c r="G236" s="287"/>
      <c r="H236" s="298" t="s">
        <v>5142</v>
      </c>
      <c r="I236" s="281"/>
    </row>
    <row r="237" spans="1:9" x14ac:dyDescent="0.35">
      <c r="A237" s="281"/>
      <c r="B237" s="278" t="s">
        <v>5152</v>
      </c>
      <c r="C237" s="289" t="s">
        <v>5147</v>
      </c>
      <c r="D237" s="295">
        <v>0</v>
      </c>
      <c r="E237" s="296">
        <v>44335</v>
      </c>
      <c r="F237" s="284">
        <v>44443</v>
      </c>
      <c r="G237" s="287"/>
      <c r="H237" s="298" t="s">
        <v>5142</v>
      </c>
      <c r="I237" s="281"/>
    </row>
    <row r="238" spans="1:9" x14ac:dyDescent="0.35">
      <c r="A238" s="281"/>
      <c r="B238" s="278" t="s">
        <v>5152</v>
      </c>
      <c r="C238" s="289" t="s">
        <v>5148</v>
      </c>
      <c r="D238" s="295">
        <v>0</v>
      </c>
      <c r="E238" s="296">
        <v>44335</v>
      </c>
      <c r="F238" s="284">
        <v>44443</v>
      </c>
      <c r="G238" s="287"/>
      <c r="H238" s="298" t="s">
        <v>5142</v>
      </c>
      <c r="I238" s="281"/>
    </row>
    <row r="239" spans="1:9" x14ac:dyDescent="0.35">
      <c r="A239" s="281"/>
      <c r="B239" s="278" t="s">
        <v>5152</v>
      </c>
      <c r="C239" s="289" t="s">
        <v>5149</v>
      </c>
      <c r="D239" s="295">
        <v>140</v>
      </c>
      <c r="E239" s="296">
        <v>44335</v>
      </c>
      <c r="F239" s="284">
        <v>44443</v>
      </c>
      <c r="G239" s="287"/>
      <c r="H239" s="298" t="s">
        <v>5142</v>
      </c>
      <c r="I239" s="281"/>
    </row>
    <row r="240" spans="1:9" x14ac:dyDescent="0.35">
      <c r="A240" s="281"/>
      <c r="B240" s="278" t="s">
        <v>5152</v>
      </c>
      <c r="C240" s="289" t="s">
        <v>5150</v>
      </c>
      <c r="D240" s="306">
        <v>1728.2</v>
      </c>
      <c r="E240" s="296">
        <v>44335</v>
      </c>
      <c r="F240" s="284">
        <v>44443</v>
      </c>
      <c r="G240" s="287"/>
      <c r="H240" s="298" t="s">
        <v>5142</v>
      </c>
      <c r="I240" s="281"/>
    </row>
    <row r="241" spans="1:9" x14ac:dyDescent="0.35">
      <c r="A241" s="281"/>
      <c r="B241" s="278" t="s">
        <v>5152</v>
      </c>
      <c r="C241" s="289" t="s">
        <v>5151</v>
      </c>
      <c r="D241" s="295">
        <v>0</v>
      </c>
      <c r="E241" s="296">
        <v>44335</v>
      </c>
      <c r="F241" s="284">
        <v>44443</v>
      </c>
      <c r="G241" s="287"/>
      <c r="H241" s="298" t="s">
        <v>5142</v>
      </c>
      <c r="I241" s="281"/>
    </row>
    <row r="242" spans="1:9" x14ac:dyDescent="0.35">
      <c r="A242" s="281"/>
      <c r="B242" s="326" t="s">
        <v>1526</v>
      </c>
      <c r="C242" s="302" t="s">
        <v>1412</v>
      </c>
      <c r="D242" s="327">
        <v>3860</v>
      </c>
      <c r="E242" s="303">
        <v>44562</v>
      </c>
      <c r="F242" s="303">
        <v>47756</v>
      </c>
      <c r="G242" s="302"/>
      <c r="H242" s="304" t="s">
        <v>5155</v>
      </c>
      <c r="I242" s="281"/>
    </row>
    <row r="243" spans="1:9" x14ac:dyDescent="0.35">
      <c r="A243" s="281"/>
      <c r="B243" s="328" t="s">
        <v>1526</v>
      </c>
      <c r="C243" s="302" t="s">
        <v>4516</v>
      </c>
      <c r="D243" s="327">
        <v>1340</v>
      </c>
      <c r="E243" s="303">
        <v>44562</v>
      </c>
      <c r="F243" s="303">
        <v>47756</v>
      </c>
      <c r="G243" s="302"/>
      <c r="H243" s="304" t="s">
        <v>5156</v>
      </c>
      <c r="I243" s="281"/>
    </row>
    <row r="244" spans="1:9" x14ac:dyDescent="0.35">
      <c r="A244" s="281"/>
      <c r="B244" s="326" t="s">
        <v>3807</v>
      </c>
      <c r="C244" s="302" t="s">
        <v>4973</v>
      </c>
      <c r="D244" s="327">
        <v>5200</v>
      </c>
      <c r="E244" s="303">
        <v>44924</v>
      </c>
      <c r="F244" s="303" t="s">
        <v>5157</v>
      </c>
      <c r="G244" s="302"/>
      <c r="H244" s="304"/>
      <c r="I244" s="281"/>
    </row>
    <row r="245" spans="1:9" x14ac:dyDescent="0.35">
      <c r="A245" s="281"/>
      <c r="B245" s="317"/>
      <c r="C245" s="289"/>
      <c r="D245" s="295"/>
      <c r="E245" s="300"/>
      <c r="F245" s="296"/>
      <c r="G245" s="287"/>
      <c r="H245" s="298"/>
      <c r="I245" s="281"/>
    </row>
    <row r="246" spans="1:9" x14ac:dyDescent="0.35">
      <c r="A246" s="281"/>
      <c r="B246" s="317"/>
      <c r="C246" s="289"/>
      <c r="D246" s="295"/>
      <c r="E246" s="300"/>
      <c r="F246" s="296"/>
      <c r="G246" s="287"/>
      <c r="H246" s="298"/>
      <c r="I246" s="281"/>
    </row>
    <row r="247" spans="1:9" x14ac:dyDescent="0.35">
      <c r="A247" s="281"/>
      <c r="B247" s="317"/>
      <c r="C247" s="289"/>
      <c r="D247" s="295"/>
      <c r="E247" s="300"/>
      <c r="F247" s="296"/>
      <c r="G247" s="287"/>
      <c r="H247" s="298"/>
      <c r="I247" s="281"/>
    </row>
    <row r="248" spans="1:9" x14ac:dyDescent="0.35">
      <c r="A248" s="281"/>
      <c r="B248" s="317"/>
      <c r="C248" s="289"/>
      <c r="D248" s="295"/>
      <c r="E248" s="300"/>
      <c r="F248" s="296"/>
      <c r="G248" s="287"/>
      <c r="H248" s="298"/>
      <c r="I248" s="281"/>
    </row>
    <row r="249" spans="1:9" x14ac:dyDescent="0.35">
      <c r="A249" s="281"/>
      <c r="B249" s="317"/>
      <c r="C249" s="289"/>
      <c r="D249" s="295"/>
      <c r="E249" s="300"/>
      <c r="F249" s="296"/>
      <c r="G249" s="287"/>
      <c r="H249" s="298"/>
      <c r="I249" s="281"/>
    </row>
    <row r="250" spans="1:9" x14ac:dyDescent="0.35">
      <c r="A250" s="281"/>
      <c r="B250" s="317"/>
      <c r="C250" s="289"/>
      <c r="D250" s="295"/>
      <c r="E250" s="300"/>
      <c r="F250" s="296"/>
      <c r="G250" s="287"/>
      <c r="H250" s="298"/>
      <c r="I250" s="281"/>
    </row>
    <row r="251" spans="1:9" x14ac:dyDescent="0.35">
      <c r="A251" s="281"/>
      <c r="B251" s="317"/>
      <c r="C251" s="289"/>
      <c r="D251" s="295"/>
      <c r="E251" s="300"/>
      <c r="F251" s="296"/>
      <c r="G251" s="287"/>
      <c r="H251" s="298"/>
      <c r="I251" s="281"/>
    </row>
    <row r="252" spans="1:9" x14ac:dyDescent="0.35">
      <c r="A252" s="281"/>
      <c r="B252" s="317"/>
      <c r="C252" s="289"/>
      <c r="D252" s="295"/>
      <c r="E252" s="300"/>
      <c r="F252" s="296"/>
      <c r="G252" s="287"/>
      <c r="H252" s="298"/>
      <c r="I252" s="281"/>
    </row>
    <row r="253" spans="1:9" x14ac:dyDescent="0.35">
      <c r="A253" s="281"/>
      <c r="B253" s="317"/>
      <c r="C253" s="289"/>
      <c r="D253" s="295"/>
      <c r="E253" s="300"/>
      <c r="F253" s="296"/>
      <c r="G253" s="287"/>
      <c r="H253" s="298"/>
      <c r="I253" s="281"/>
    </row>
    <row r="254" spans="1:9" x14ac:dyDescent="0.35">
      <c r="A254" s="281"/>
      <c r="B254" s="317"/>
      <c r="C254" s="289"/>
      <c r="D254" s="295"/>
      <c r="E254" s="300"/>
      <c r="F254" s="296"/>
      <c r="G254" s="287"/>
      <c r="H254" s="298"/>
      <c r="I254" s="281"/>
    </row>
    <row r="255" spans="1:9" x14ac:dyDescent="0.35">
      <c r="A255" s="281"/>
      <c r="B255" s="317"/>
      <c r="C255" s="289"/>
      <c r="D255" s="295"/>
      <c r="E255" s="300"/>
      <c r="F255" s="296"/>
      <c r="G255" s="287"/>
      <c r="H255" s="298"/>
      <c r="I255" s="281"/>
    </row>
    <row r="256" spans="1:9" x14ac:dyDescent="0.35">
      <c r="A256" s="281"/>
      <c r="B256" s="317"/>
      <c r="C256" s="289"/>
      <c r="D256" s="295"/>
      <c r="E256" s="300"/>
      <c r="F256" s="296"/>
      <c r="G256" s="287"/>
      <c r="H256" s="298"/>
      <c r="I256" s="281"/>
    </row>
    <row r="257" spans="1:9" x14ac:dyDescent="0.35">
      <c r="A257" s="281"/>
      <c r="B257" s="317"/>
      <c r="C257" s="289"/>
      <c r="D257" s="295"/>
      <c r="E257" s="300"/>
      <c r="F257" s="296"/>
      <c r="G257" s="287"/>
      <c r="H257" s="298"/>
      <c r="I257" s="281"/>
    </row>
    <row r="258" spans="1:9" x14ac:dyDescent="0.35">
      <c r="A258" s="281"/>
      <c r="B258" s="317"/>
      <c r="C258" s="289"/>
      <c r="D258" s="295"/>
      <c r="E258" s="300"/>
      <c r="F258" s="296"/>
      <c r="G258" s="287"/>
      <c r="H258" s="298"/>
      <c r="I258" s="281"/>
    </row>
    <row r="259" spans="1:9" x14ac:dyDescent="0.35">
      <c r="A259" s="281"/>
      <c r="B259" s="317"/>
      <c r="C259" s="289"/>
      <c r="D259" s="295"/>
      <c r="E259" s="300"/>
      <c r="F259" s="296"/>
      <c r="G259" s="287"/>
      <c r="H259" s="298"/>
      <c r="I259" s="281"/>
    </row>
    <row r="260" spans="1:9" x14ac:dyDescent="0.35">
      <c r="A260" s="281"/>
      <c r="B260" s="317"/>
      <c r="C260" s="289"/>
      <c r="D260" s="295"/>
      <c r="E260" s="300"/>
      <c r="F260" s="296"/>
      <c r="G260" s="287"/>
      <c r="H260" s="298"/>
      <c r="I260" s="281"/>
    </row>
    <row r="261" spans="1:9" x14ac:dyDescent="0.35">
      <c r="A261" s="281"/>
      <c r="B261" s="317"/>
      <c r="C261" s="289"/>
      <c r="D261" s="295"/>
      <c r="E261" s="300"/>
      <c r="F261" s="296"/>
      <c r="G261" s="287"/>
      <c r="H261" s="298"/>
      <c r="I261" s="281"/>
    </row>
    <row r="262" spans="1:9" x14ac:dyDescent="0.35">
      <c r="A262" s="281"/>
      <c r="B262" s="317"/>
      <c r="C262" s="289"/>
      <c r="D262" s="295"/>
      <c r="E262" s="300"/>
      <c r="F262" s="296"/>
      <c r="G262" s="287"/>
      <c r="H262" s="298"/>
      <c r="I262" s="281"/>
    </row>
    <row r="263" spans="1:9" x14ac:dyDescent="0.35">
      <c r="A263" s="281"/>
      <c r="B263" s="316"/>
      <c r="C263" s="289"/>
      <c r="D263" s="295"/>
      <c r="E263" s="300"/>
      <c r="F263" s="296"/>
      <c r="G263" s="287"/>
      <c r="H263" s="298"/>
      <c r="I263" s="281"/>
    </row>
    <row r="264" spans="1:9" x14ac:dyDescent="0.35">
      <c r="A264" t="s">
        <v>5158</v>
      </c>
      <c r="B264" s="131"/>
      <c r="C264" s="8"/>
      <c r="D264" s="15"/>
      <c r="E264" s="136"/>
      <c r="F264" s="16"/>
      <c r="G264" s="15"/>
      <c r="H264" s="93"/>
    </row>
  </sheetData>
  <dataValidations disablePrompts="1" count="1">
    <dataValidation type="list" allowBlank="1" showInputMessage="1" showErrorMessage="1" sqref="G2:G33 G207:G222 G224 G226:G239" xr:uid="{00000000-0002-0000-1300-000000000000}">
      <formula1>"sim,não"</formula1>
    </dataValidation>
  </dataValidations>
  <pageMargins left="0.511811024" right="0.511811024" top="0.78740157499999996" bottom="0.78740157499999996" header="0.31496062000000002" footer="0.31496062000000002"/>
  <pageSetup paperSize="9" orientation="portrait"/>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K31"/>
  <sheetViews>
    <sheetView topLeftCell="B1" workbookViewId="0">
      <selection activeCell="J9" sqref="J9"/>
    </sheetView>
  </sheetViews>
  <sheetFormatPr defaultColWidth="24.54296875" defaultRowHeight="14.5" x14ac:dyDescent="0.35"/>
  <cols>
    <col min="1" max="1" width="24.54296875" style="281" customWidth="1"/>
    <col min="2" max="2" width="38.453125" style="281" customWidth="1"/>
    <col min="3" max="3" width="23.7265625" style="281" bestFit="1" customWidth="1"/>
    <col min="4" max="4" width="38.81640625" style="281" bestFit="1" customWidth="1"/>
    <col min="5" max="5" width="14" style="281" bestFit="1" customWidth="1"/>
    <col min="6" max="6" width="25.81640625" style="281" bestFit="1" customWidth="1"/>
    <col min="7" max="7" width="16.26953125" style="281" bestFit="1" customWidth="1"/>
    <col min="8" max="8" width="47.81640625" style="281" bestFit="1" customWidth="1"/>
    <col min="9" max="9" width="8.54296875" style="281" customWidth="1"/>
    <col min="10" max="10" width="24.54296875" style="281" customWidth="1"/>
    <col min="11" max="11" width="6.1796875" style="281" customWidth="1"/>
    <col min="12" max="33" width="24.54296875" style="281" customWidth="1"/>
    <col min="34" max="16384" width="24.54296875" style="281"/>
  </cols>
  <sheetData>
    <row r="2" spans="2:11" x14ac:dyDescent="0.35">
      <c r="B2" s="281" t="s">
        <v>103</v>
      </c>
      <c r="D2" s="281" t="s">
        <v>4554</v>
      </c>
      <c r="F2" s="281" t="s">
        <v>105</v>
      </c>
      <c r="H2" s="281" t="s">
        <v>5159</v>
      </c>
      <c r="J2" s="281" t="s">
        <v>5160</v>
      </c>
    </row>
    <row r="3" spans="2:11" x14ac:dyDescent="0.35">
      <c r="B3" s="281" t="s">
        <v>121</v>
      </c>
      <c r="C3" s="312" t="s">
        <v>5161</v>
      </c>
      <c r="D3" s="281" t="s">
        <v>143</v>
      </c>
      <c r="E3" s="312" t="s">
        <v>5161</v>
      </c>
      <c r="F3" s="281" t="s">
        <v>123</v>
      </c>
      <c r="G3" s="312" t="s">
        <v>5161</v>
      </c>
      <c r="H3" s="281" t="s">
        <v>119</v>
      </c>
      <c r="I3" s="312" t="s">
        <v>5161</v>
      </c>
      <c r="J3" s="281" t="s">
        <v>4135</v>
      </c>
      <c r="K3" s="427" t="s">
        <v>5161</v>
      </c>
    </row>
    <row r="4" spans="2:11" x14ac:dyDescent="0.35">
      <c r="B4" s="281" t="s">
        <v>207</v>
      </c>
      <c r="C4" s="312" t="s">
        <v>4229</v>
      </c>
      <c r="D4" s="281" t="s">
        <v>169</v>
      </c>
      <c r="E4" s="312" t="s">
        <v>4229</v>
      </c>
      <c r="F4" s="281" t="s">
        <v>155</v>
      </c>
      <c r="G4" s="312" t="s">
        <v>4229</v>
      </c>
      <c r="H4" s="281" t="s">
        <v>130</v>
      </c>
      <c r="I4" s="312" t="s">
        <v>4229</v>
      </c>
      <c r="J4" s="281" t="s">
        <v>4129</v>
      </c>
      <c r="K4" s="427" t="s">
        <v>4229</v>
      </c>
    </row>
    <row r="5" spans="2:11" x14ac:dyDescent="0.35">
      <c r="B5" s="281" t="s">
        <v>148</v>
      </c>
      <c r="C5" s="312" t="s">
        <v>5162</v>
      </c>
      <c r="D5" s="281" t="s">
        <v>162</v>
      </c>
      <c r="E5" s="312" t="s">
        <v>5162</v>
      </c>
      <c r="F5" s="281" t="s">
        <v>219</v>
      </c>
      <c r="G5" s="312" t="s">
        <v>5162</v>
      </c>
      <c r="H5" s="281" t="s">
        <v>132</v>
      </c>
      <c r="I5" s="312" t="s">
        <v>5162</v>
      </c>
      <c r="J5" s="281" t="s">
        <v>4125</v>
      </c>
      <c r="K5" s="427" t="s">
        <v>5162</v>
      </c>
    </row>
    <row r="6" spans="2:11" x14ac:dyDescent="0.35">
      <c r="B6" s="281" t="s">
        <v>187</v>
      </c>
      <c r="C6" s="312" t="s">
        <v>4331</v>
      </c>
      <c r="D6" s="281" t="s">
        <v>5163</v>
      </c>
      <c r="E6" s="312" t="s">
        <v>4331</v>
      </c>
      <c r="F6" s="281" t="s">
        <v>149</v>
      </c>
      <c r="G6" s="312" t="s">
        <v>4331</v>
      </c>
      <c r="H6" s="281" t="s">
        <v>141</v>
      </c>
      <c r="I6" s="312" t="s">
        <v>4331</v>
      </c>
      <c r="J6" s="281" t="s">
        <v>259</v>
      </c>
      <c r="K6" s="427" t="s">
        <v>4331</v>
      </c>
    </row>
    <row r="7" spans="2:11" x14ac:dyDescent="0.35">
      <c r="B7" s="281" t="s">
        <v>259</v>
      </c>
      <c r="C7" s="312" t="s">
        <v>4245</v>
      </c>
      <c r="D7" s="281" t="s">
        <v>122</v>
      </c>
      <c r="E7" s="312" t="s">
        <v>4237</v>
      </c>
      <c r="F7" s="281" t="s">
        <v>254</v>
      </c>
      <c r="G7" s="312" t="s">
        <v>4237</v>
      </c>
      <c r="H7" s="281" t="s">
        <v>145</v>
      </c>
      <c r="I7" s="312" t="s">
        <v>4237</v>
      </c>
      <c r="K7" s="287"/>
    </row>
    <row r="8" spans="2:11" x14ac:dyDescent="0.35">
      <c r="B8" s="281" t="s">
        <v>188</v>
      </c>
      <c r="C8" s="312" t="s">
        <v>5164</v>
      </c>
      <c r="D8" s="281" t="s">
        <v>259</v>
      </c>
      <c r="E8" s="312" t="s">
        <v>4245</v>
      </c>
      <c r="F8" s="281" t="s">
        <v>5165</v>
      </c>
      <c r="G8" s="312" t="s">
        <v>5166</v>
      </c>
      <c r="I8" s="312"/>
    </row>
    <row r="9" spans="2:11" x14ac:dyDescent="0.35">
      <c r="D9" s="281" t="s">
        <v>187</v>
      </c>
      <c r="E9" s="312" t="s">
        <v>5164</v>
      </c>
      <c r="F9" s="281" t="s">
        <v>259</v>
      </c>
      <c r="G9" s="312">
        <v>98</v>
      </c>
      <c r="I9" s="312"/>
    </row>
    <row r="10" spans="2:11" x14ac:dyDescent="0.35">
      <c r="F10" s="281" t="s">
        <v>188</v>
      </c>
      <c r="G10" s="312">
        <v>99</v>
      </c>
    </row>
    <row r="11" spans="2:11" x14ac:dyDescent="0.35">
      <c r="F11" s="281" t="s">
        <v>266</v>
      </c>
      <c r="G11" s="312" t="s">
        <v>5167</v>
      </c>
    </row>
    <row r="15" spans="2:11" x14ac:dyDescent="0.35">
      <c r="B15" s="281" t="s">
        <v>4294</v>
      </c>
      <c r="C15" s="281" t="s">
        <v>5168</v>
      </c>
      <c r="D15" s="281" t="s">
        <v>5169</v>
      </c>
      <c r="E15" s="281" t="s">
        <v>5170</v>
      </c>
      <c r="F15" s="281" t="s">
        <v>5171</v>
      </c>
      <c r="G15" s="281" t="s">
        <v>5172</v>
      </c>
    </row>
    <row r="19" spans="2:4" x14ac:dyDescent="0.35">
      <c r="B19" s="313" t="s">
        <v>5173</v>
      </c>
      <c r="C19" s="313" t="s">
        <v>5174</v>
      </c>
    </row>
    <row r="20" spans="2:4" x14ac:dyDescent="0.35">
      <c r="B20" s="314" t="s">
        <v>5175</v>
      </c>
      <c r="C20" s="314" t="s">
        <v>5176</v>
      </c>
      <c r="D20" s="281" t="s">
        <v>5177</v>
      </c>
    </row>
    <row r="21" spans="2:4" x14ac:dyDescent="0.35">
      <c r="B21" s="314" t="s">
        <v>2156</v>
      </c>
      <c r="C21" s="314" t="s">
        <v>5178</v>
      </c>
      <c r="D21" s="281" t="s">
        <v>5177</v>
      </c>
    </row>
    <row r="22" spans="2:4" x14ac:dyDescent="0.35">
      <c r="B22" s="314" t="s">
        <v>2157</v>
      </c>
      <c r="C22" s="314" t="s">
        <v>5179</v>
      </c>
      <c r="D22" s="281" t="s">
        <v>5177</v>
      </c>
    </row>
    <row r="26" spans="2:4" x14ac:dyDescent="0.35">
      <c r="B26" s="281" t="s">
        <v>5180</v>
      </c>
    </row>
    <row r="27" spans="2:4" x14ac:dyDescent="0.35">
      <c r="B27" s="281" t="s">
        <v>5181</v>
      </c>
    </row>
    <row r="28" spans="2:4" x14ac:dyDescent="0.35">
      <c r="B28" s="278" t="s">
        <v>5182</v>
      </c>
    </row>
    <row r="29" spans="2:4" x14ac:dyDescent="0.35">
      <c r="B29" s="315" t="s">
        <v>5183</v>
      </c>
    </row>
    <row r="30" spans="2:4" x14ac:dyDescent="0.35">
      <c r="B30" s="315" t="s">
        <v>5184</v>
      </c>
    </row>
    <row r="31" spans="2:4" x14ac:dyDescent="0.35">
      <c r="B31" s="315" t="s">
        <v>5185</v>
      </c>
    </row>
  </sheetData>
  <hyperlinks>
    <hyperlink ref="B29" r:id="rId1" xr:uid="{00000000-0004-0000-1400-000000000000}"/>
    <hyperlink ref="B30" r:id="rId2" xr:uid="{00000000-0004-0000-1400-000001000000}"/>
    <hyperlink ref="B31" r:id="rId3" xr:uid="{00000000-0004-0000-1400-000002000000}"/>
  </hyperlinks>
  <pageMargins left="0.511811024" right="0.511811024" top="0.78740157499999996" bottom="0.78740157499999996" header="0.31496062000000002" footer="0.31496062000000002"/>
  <tableParts count="5">
    <tablePart r:id="rId4"/>
    <tablePart r:id="rId5"/>
    <tablePart r:id="rId6"/>
    <tablePart r:id="rId7"/>
    <tablePart r:id="rId8"/>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101"/>
  <sheetViews>
    <sheetView topLeftCell="A1029" zoomScale="85" zoomScaleNormal="85" workbookViewId="0">
      <selection activeCell="B625" sqref="B625"/>
    </sheetView>
  </sheetViews>
  <sheetFormatPr defaultRowHeight="14.5" x14ac:dyDescent="0.35"/>
  <cols>
    <col min="2" max="2" width="29" customWidth="1"/>
    <col min="3" max="3" width="109.26953125" customWidth="1"/>
    <col min="4" max="4" width="31.81640625" customWidth="1"/>
    <col min="5" max="5" width="29.26953125" customWidth="1"/>
    <col min="6" max="6" width="36.453125" customWidth="1"/>
    <col min="7" max="7" width="131.1796875" customWidth="1"/>
    <col min="10" max="10" width="121.453125" customWidth="1"/>
    <col min="12" max="13" width="19.7265625" bestFit="1" customWidth="1"/>
    <col min="14" max="14" width="3.1796875" bestFit="1" customWidth="1"/>
    <col min="15" max="16" width="4.1796875" bestFit="1" customWidth="1"/>
    <col min="17" max="21" width="4.54296875" bestFit="1" customWidth="1"/>
    <col min="22" max="26" width="4.1796875" bestFit="1" customWidth="1"/>
    <col min="27" max="30" width="5.26953125" bestFit="1" customWidth="1"/>
    <col min="31" max="31" width="4.81640625" bestFit="1" customWidth="1"/>
    <col min="32" max="32" width="4.54296875" bestFit="1" customWidth="1"/>
    <col min="33" max="33" width="3.26953125" bestFit="1" customWidth="1"/>
    <col min="34" max="35" width="4.1796875" bestFit="1" customWidth="1"/>
    <col min="36" max="36" width="4.26953125" bestFit="1" customWidth="1"/>
    <col min="37" max="37" width="3" bestFit="1" customWidth="1"/>
    <col min="38" max="42" width="4" bestFit="1" customWidth="1"/>
    <col min="43" max="45" width="4.7265625" bestFit="1" customWidth="1"/>
    <col min="46" max="46" width="4.26953125" bestFit="1" customWidth="1"/>
    <col min="47" max="48" width="4.1796875" bestFit="1" customWidth="1"/>
    <col min="49" max="49" width="3.1796875" bestFit="1" customWidth="1"/>
    <col min="50" max="50" width="4.1796875" bestFit="1" customWidth="1"/>
    <col min="51" max="51" width="9.453125" bestFit="1" customWidth="1"/>
    <col min="52" max="52" width="4.1796875" bestFit="1" customWidth="1"/>
    <col min="53" max="53" width="9.453125" bestFit="1" customWidth="1"/>
    <col min="54" max="54" width="4.1796875" bestFit="1" customWidth="1"/>
    <col min="55" max="55" width="9.453125" bestFit="1" customWidth="1"/>
    <col min="56" max="56" width="4.1796875" bestFit="1" customWidth="1"/>
    <col min="57" max="57" width="9.453125" bestFit="1" customWidth="1"/>
    <col min="58" max="58" width="5.7265625" bestFit="1" customWidth="1"/>
    <col min="59" max="59" width="10.7265625" bestFit="1" customWidth="1"/>
  </cols>
  <sheetData>
    <row r="1" spans="1:7" x14ac:dyDescent="0.35">
      <c r="A1" t="s">
        <v>4694</v>
      </c>
      <c r="B1" s="245" t="s">
        <v>4526</v>
      </c>
      <c r="C1" s="106" t="s">
        <v>1266</v>
      </c>
      <c r="D1" s="246" t="s">
        <v>5186</v>
      </c>
      <c r="E1" s="246" t="s">
        <v>1276</v>
      </c>
      <c r="G1" t="s">
        <v>5187</v>
      </c>
    </row>
    <row r="2" spans="1:7" x14ac:dyDescent="0.35">
      <c r="A2">
        <v>215</v>
      </c>
      <c r="B2" s="259" t="s">
        <v>4123</v>
      </c>
      <c r="C2" s="260" t="s">
        <v>4530</v>
      </c>
      <c r="D2" s="248" t="str">
        <f t="shared" ref="D2:D65" si="0">LEFT(B2,22)</f>
        <v>ARF TAG</v>
      </c>
      <c r="E2" s="248" t="e">
        <f>VLOOKUP(D2,'REGISTRO CSTs'!$C$2:$G$912,7,0)</f>
        <v>#N/A</v>
      </c>
      <c r="G2" t="s">
        <v>5188</v>
      </c>
    </row>
    <row r="3" spans="1:7" x14ac:dyDescent="0.35">
      <c r="A3">
        <v>266</v>
      </c>
      <c r="B3" s="261" t="s">
        <v>4123</v>
      </c>
      <c r="C3" s="241" t="s">
        <v>1584</v>
      </c>
      <c r="D3" s="242" t="str">
        <f t="shared" si="0"/>
        <v>ARF TAG</v>
      </c>
      <c r="E3" s="242" t="e">
        <f>VLOOKUP(D3,'REGISTRO CSTs'!$C$2:$G$912,7,0)</f>
        <v>#N/A</v>
      </c>
    </row>
    <row r="4" spans="1:7" x14ac:dyDescent="0.35">
      <c r="A4">
        <v>267</v>
      </c>
      <c r="B4" s="259" t="s">
        <v>4123</v>
      </c>
      <c r="C4" s="260" t="s">
        <v>1584</v>
      </c>
      <c r="D4" s="248" t="str">
        <f t="shared" si="0"/>
        <v>ARF TAG</v>
      </c>
      <c r="E4" s="248" t="e">
        <f>VLOOKUP(D4,'REGISTRO CSTs'!$C$2:$G$912,7,0)</f>
        <v>#N/A</v>
      </c>
      <c r="G4" t="s">
        <v>5189</v>
      </c>
    </row>
    <row r="5" spans="1:7" x14ac:dyDescent="0.35">
      <c r="A5">
        <v>268</v>
      </c>
      <c r="B5" s="261" t="s">
        <v>4123</v>
      </c>
      <c r="C5" s="241" t="s">
        <v>1585</v>
      </c>
      <c r="D5" s="242" t="str">
        <f t="shared" si="0"/>
        <v>ARF TAG</v>
      </c>
      <c r="E5" s="242" t="e">
        <f>VLOOKUP(D5,'REGISTRO CSTs'!$C$2:$G$912,7,0)</f>
        <v>#N/A</v>
      </c>
    </row>
    <row r="6" spans="1:7" x14ac:dyDescent="0.35">
      <c r="A6">
        <v>269</v>
      </c>
      <c r="B6" s="259" t="s">
        <v>4123</v>
      </c>
      <c r="C6" s="260" t="s">
        <v>1585</v>
      </c>
      <c r="D6" s="248" t="str">
        <f t="shared" si="0"/>
        <v>ARF TAG</v>
      </c>
      <c r="E6" s="248" t="e">
        <f>VLOOKUP(D6,'REGISTRO CSTs'!$C$2:$G$912,7,0)</f>
        <v>#N/A</v>
      </c>
    </row>
    <row r="7" spans="1:7" x14ac:dyDescent="0.35">
      <c r="A7">
        <v>270</v>
      </c>
      <c r="B7" s="261" t="s">
        <v>4123</v>
      </c>
      <c r="C7" s="241" t="s">
        <v>1586</v>
      </c>
      <c r="D7" s="242" t="str">
        <f t="shared" si="0"/>
        <v>ARF TAG</v>
      </c>
      <c r="E7" s="242" t="e">
        <f>VLOOKUP(D7,'REGISTRO CSTs'!$C$2:$G$912,7,0)</f>
        <v>#N/A</v>
      </c>
    </row>
    <row r="8" spans="1:7" x14ac:dyDescent="0.35">
      <c r="A8">
        <v>271</v>
      </c>
      <c r="B8" s="259" t="s">
        <v>4123</v>
      </c>
      <c r="C8" s="260" t="s">
        <v>1587</v>
      </c>
      <c r="D8" s="248" t="str">
        <f t="shared" si="0"/>
        <v>ARF TAG</v>
      </c>
      <c r="E8" s="248" t="e">
        <f>VLOOKUP(D8,'REGISTRO CSTs'!$C$2:$G$912,7,0)</f>
        <v>#N/A</v>
      </c>
    </row>
    <row r="9" spans="1:7" x14ac:dyDescent="0.35">
      <c r="A9">
        <v>272</v>
      </c>
      <c r="B9" s="261" t="s">
        <v>4123</v>
      </c>
      <c r="C9" s="241" t="s">
        <v>1587</v>
      </c>
      <c r="D9" s="242" t="str">
        <f t="shared" si="0"/>
        <v>ARF TAG</v>
      </c>
      <c r="E9" s="242" t="e">
        <f>VLOOKUP(D9,'REGISTRO CSTs'!$C$2:$G$912,7,0)</f>
        <v>#N/A</v>
      </c>
      <c r="G9" t="s">
        <v>5190</v>
      </c>
    </row>
    <row r="10" spans="1:7" x14ac:dyDescent="0.35">
      <c r="A10">
        <v>273</v>
      </c>
      <c r="B10" s="259" t="s">
        <v>4123</v>
      </c>
      <c r="C10" s="260" t="s">
        <v>1588</v>
      </c>
      <c r="D10" s="248" t="str">
        <f t="shared" si="0"/>
        <v>ARF TAG</v>
      </c>
      <c r="E10" s="248" t="e">
        <f>VLOOKUP(D10,'REGISTRO CSTs'!$C$2:$G$912,7,0)</f>
        <v>#N/A</v>
      </c>
    </row>
    <row r="11" spans="1:7" x14ac:dyDescent="0.35">
      <c r="A11">
        <v>274</v>
      </c>
      <c r="B11" s="261" t="s">
        <v>4123</v>
      </c>
      <c r="C11" s="241" t="s">
        <v>1589</v>
      </c>
      <c r="D11" s="242" t="str">
        <f t="shared" si="0"/>
        <v>ARF TAG</v>
      </c>
      <c r="E11" s="242" t="e">
        <f>VLOOKUP(D11,'REGISTRO CSTs'!$C$2:$G$912,7,0)</f>
        <v>#N/A</v>
      </c>
    </row>
    <row r="12" spans="1:7" x14ac:dyDescent="0.35">
      <c r="A12">
        <v>275</v>
      </c>
      <c r="B12" s="259" t="s">
        <v>4123</v>
      </c>
      <c r="C12" s="260" t="s">
        <v>1589</v>
      </c>
      <c r="D12" s="248" t="str">
        <f t="shared" si="0"/>
        <v>ARF TAG</v>
      </c>
      <c r="E12" s="248" t="e">
        <f>VLOOKUP(D12,'REGISTRO CSTs'!$C$2:$G$912,7,0)</f>
        <v>#N/A</v>
      </c>
    </row>
    <row r="13" spans="1:7" x14ac:dyDescent="0.35">
      <c r="A13">
        <v>276</v>
      </c>
      <c r="B13" s="261" t="s">
        <v>4123</v>
      </c>
      <c r="C13" s="241" t="s">
        <v>4530</v>
      </c>
      <c r="D13" s="242" t="str">
        <f t="shared" si="0"/>
        <v>ARF TAG</v>
      </c>
      <c r="E13" s="242" t="e">
        <f>VLOOKUP(D13,'REGISTRO CSTs'!$C$2:$G$912,7,0)</f>
        <v>#N/A</v>
      </c>
    </row>
    <row r="14" spans="1:7" x14ac:dyDescent="0.35">
      <c r="A14">
        <v>277</v>
      </c>
      <c r="B14" s="259" t="s">
        <v>4123</v>
      </c>
      <c r="C14" s="260" t="s">
        <v>4530</v>
      </c>
      <c r="D14" s="248" t="str">
        <f t="shared" si="0"/>
        <v>ARF TAG</v>
      </c>
      <c r="E14" s="248" t="e">
        <f>VLOOKUP(D14,'REGISTRO CSTs'!$C$2:$G$912,7,0)</f>
        <v>#N/A</v>
      </c>
    </row>
    <row r="15" spans="1:7" x14ac:dyDescent="0.35">
      <c r="A15">
        <v>278</v>
      </c>
      <c r="B15" s="261" t="s">
        <v>4123</v>
      </c>
      <c r="C15" s="241" t="s">
        <v>1590</v>
      </c>
      <c r="D15" s="242" t="str">
        <f t="shared" si="0"/>
        <v>ARF TAG</v>
      </c>
      <c r="E15" s="242" t="e">
        <f>VLOOKUP(D15,'REGISTRO CSTs'!$C$2:$G$912,7,0)</f>
        <v>#N/A</v>
      </c>
    </row>
    <row r="16" spans="1:7" x14ac:dyDescent="0.35">
      <c r="A16">
        <v>279</v>
      </c>
      <c r="B16" s="259" t="s">
        <v>4123</v>
      </c>
      <c r="C16" s="260" t="s">
        <v>1590</v>
      </c>
      <c r="D16" s="248" t="str">
        <f t="shared" si="0"/>
        <v>ARF TAG</v>
      </c>
      <c r="E16" s="248" t="e">
        <f>VLOOKUP(D16,'REGISTRO CSTs'!$C$2:$G$912,7,0)</f>
        <v>#N/A</v>
      </c>
    </row>
    <row r="17" spans="1:5" x14ac:dyDescent="0.35">
      <c r="A17">
        <v>280</v>
      </c>
      <c r="B17" s="261" t="s">
        <v>4123</v>
      </c>
      <c r="C17" s="241" t="s">
        <v>1590</v>
      </c>
      <c r="D17" s="242" t="str">
        <f t="shared" si="0"/>
        <v>ARF TAG</v>
      </c>
      <c r="E17" s="242" t="e">
        <f>VLOOKUP(D17,'REGISTRO CSTs'!$C$2:$G$912,7,0)</f>
        <v>#N/A</v>
      </c>
    </row>
    <row r="18" spans="1:5" x14ac:dyDescent="0.35">
      <c r="A18">
        <v>281</v>
      </c>
      <c r="B18" s="259" t="s">
        <v>4123</v>
      </c>
      <c r="C18" s="260" t="s">
        <v>1591</v>
      </c>
      <c r="D18" s="248" t="str">
        <f t="shared" si="0"/>
        <v>ARF TAG</v>
      </c>
      <c r="E18" s="248" t="e">
        <f>VLOOKUP(D18,'REGISTRO CSTs'!$C$2:$G$912,7,0)</f>
        <v>#N/A</v>
      </c>
    </row>
    <row r="19" spans="1:5" x14ac:dyDescent="0.35">
      <c r="A19">
        <v>282</v>
      </c>
      <c r="B19" s="261" t="s">
        <v>4123</v>
      </c>
      <c r="C19" s="241" t="s">
        <v>1591</v>
      </c>
      <c r="D19" s="242" t="str">
        <f t="shared" si="0"/>
        <v>ARF TAG</v>
      </c>
      <c r="E19" s="242" t="e">
        <f>VLOOKUP(D19,'REGISTRO CSTs'!$C$2:$G$912,7,0)</f>
        <v>#N/A</v>
      </c>
    </row>
    <row r="20" spans="1:5" x14ac:dyDescent="0.35">
      <c r="A20">
        <v>283</v>
      </c>
      <c r="B20" s="259" t="s">
        <v>4123</v>
      </c>
      <c r="C20" s="260" t="s">
        <v>1592</v>
      </c>
      <c r="D20" s="248" t="str">
        <f t="shared" si="0"/>
        <v>ARF TAG</v>
      </c>
      <c r="E20" s="248" t="e">
        <f>VLOOKUP(D20,'REGISTRO CSTs'!$C$2:$G$912,7,0)</f>
        <v>#N/A</v>
      </c>
    </row>
    <row r="21" spans="1:5" x14ac:dyDescent="0.35">
      <c r="A21">
        <v>284</v>
      </c>
      <c r="B21" s="261" t="s">
        <v>4123</v>
      </c>
      <c r="C21" s="241" t="s">
        <v>1593</v>
      </c>
      <c r="D21" s="242" t="str">
        <f t="shared" si="0"/>
        <v>ARF TAG</v>
      </c>
      <c r="E21" s="242" t="e">
        <f>VLOOKUP(D21,'REGISTRO CSTs'!$C$2:$G$912,7,0)</f>
        <v>#N/A</v>
      </c>
    </row>
    <row r="22" spans="1:5" x14ac:dyDescent="0.35">
      <c r="A22">
        <v>285</v>
      </c>
      <c r="B22" s="259" t="s">
        <v>4123</v>
      </c>
      <c r="C22" s="260" t="s">
        <v>1594</v>
      </c>
      <c r="D22" s="248" t="str">
        <f t="shared" si="0"/>
        <v>ARF TAG</v>
      </c>
      <c r="E22" s="248" t="e">
        <f>VLOOKUP(D22,'REGISTRO CSTs'!$C$2:$G$912,7,0)</f>
        <v>#N/A</v>
      </c>
    </row>
    <row r="23" spans="1:5" x14ac:dyDescent="0.35">
      <c r="A23">
        <v>412</v>
      </c>
      <c r="B23" s="261" t="s">
        <v>4123</v>
      </c>
      <c r="C23" s="241" t="s">
        <v>1723</v>
      </c>
      <c r="D23" s="242" t="str">
        <f t="shared" si="0"/>
        <v>ARF TAG</v>
      </c>
      <c r="E23" s="242" t="e">
        <f>VLOOKUP(D23,'REGISTRO CSTs'!$C$2:$G$912,7,0)</f>
        <v>#N/A</v>
      </c>
    </row>
    <row r="24" spans="1:5" x14ac:dyDescent="0.35">
      <c r="A24">
        <v>414</v>
      </c>
      <c r="B24" s="261" t="s">
        <v>4132</v>
      </c>
      <c r="C24" s="241" t="s">
        <v>4512</v>
      </c>
      <c r="D24" s="242" t="str">
        <f t="shared" si="0"/>
        <v>ARF NTS</v>
      </c>
      <c r="E24" s="242" t="e">
        <f>VLOOKUP(D24,'REGISTRO CSTs'!$C$2:$G$912,7,0)</f>
        <v>#N/A</v>
      </c>
    </row>
    <row r="25" spans="1:5" x14ac:dyDescent="0.35">
      <c r="A25">
        <v>415</v>
      </c>
      <c r="B25" s="259" t="s">
        <v>4132</v>
      </c>
      <c r="C25" s="260" t="s">
        <v>1727</v>
      </c>
      <c r="D25" s="248" t="str">
        <f t="shared" si="0"/>
        <v>ARF NTS</v>
      </c>
      <c r="E25" s="248" t="e">
        <f>VLOOKUP(D25,'REGISTRO CSTs'!$C$2:$G$912,7,0)</f>
        <v>#N/A</v>
      </c>
    </row>
    <row r="26" spans="1:5" x14ac:dyDescent="0.35">
      <c r="A26">
        <v>416</v>
      </c>
      <c r="B26" s="261" t="s">
        <v>4123</v>
      </c>
      <c r="C26" s="241" t="s">
        <v>1728</v>
      </c>
      <c r="D26" s="242" t="str">
        <f t="shared" si="0"/>
        <v>ARF TAG</v>
      </c>
      <c r="E26" s="242" t="e">
        <f>VLOOKUP(D26,'REGISTRO CSTs'!$C$2:$G$912,7,0)</f>
        <v>#N/A</v>
      </c>
    </row>
    <row r="27" spans="1:5" x14ac:dyDescent="0.35">
      <c r="A27">
        <v>417</v>
      </c>
      <c r="B27" s="259" t="s">
        <v>4132</v>
      </c>
      <c r="C27" s="260" t="s">
        <v>4534</v>
      </c>
      <c r="D27" s="248" t="str">
        <f t="shared" si="0"/>
        <v>ARF NTS</v>
      </c>
      <c r="E27" s="248" t="e">
        <f>VLOOKUP(D27,'REGISTRO CSTs'!$C$2:$G$912,7,0)</f>
        <v>#N/A</v>
      </c>
    </row>
    <row r="28" spans="1:5" x14ac:dyDescent="0.35">
      <c r="A28">
        <v>418</v>
      </c>
      <c r="B28" s="261" t="s">
        <v>4132</v>
      </c>
      <c r="C28" s="241" t="s">
        <v>4511</v>
      </c>
      <c r="D28" s="242" t="str">
        <f t="shared" si="0"/>
        <v>ARF NTS</v>
      </c>
      <c r="E28" s="242" t="e">
        <f>VLOOKUP(D28,'REGISTRO CSTs'!$C$2:$G$912,7,0)</f>
        <v>#N/A</v>
      </c>
    </row>
    <row r="29" spans="1:5" x14ac:dyDescent="0.35">
      <c r="A29">
        <v>419</v>
      </c>
      <c r="B29" s="259" t="s">
        <v>4132</v>
      </c>
      <c r="C29" s="260" t="s">
        <v>4535</v>
      </c>
      <c r="D29" s="248" t="str">
        <f t="shared" si="0"/>
        <v>ARF NTS</v>
      </c>
      <c r="E29" s="248" t="e">
        <f>VLOOKUP(D29,'REGISTRO CSTs'!$C$2:$G$912,7,0)</f>
        <v>#N/A</v>
      </c>
    </row>
    <row r="30" spans="1:5" x14ac:dyDescent="0.35">
      <c r="A30">
        <v>420</v>
      </c>
      <c r="B30" s="261" t="s">
        <v>4123</v>
      </c>
      <c r="C30" s="241" t="s">
        <v>1732</v>
      </c>
      <c r="D30" s="242" t="str">
        <f t="shared" si="0"/>
        <v>ARF TAG</v>
      </c>
      <c r="E30" s="242" t="e">
        <f>VLOOKUP(D30,'REGISTRO CSTs'!$C$2:$G$912,7,0)</f>
        <v>#N/A</v>
      </c>
    </row>
    <row r="31" spans="1:5" x14ac:dyDescent="0.35">
      <c r="A31">
        <v>421</v>
      </c>
      <c r="B31" s="259" t="s">
        <v>4132</v>
      </c>
      <c r="C31" s="260" t="s">
        <v>4535</v>
      </c>
      <c r="D31" s="248" t="str">
        <f t="shared" si="0"/>
        <v>ARF NTS</v>
      </c>
      <c r="E31" s="248" t="e">
        <f>VLOOKUP(D31,'REGISTRO CSTs'!$C$2:$G$912,7,0)</f>
        <v>#N/A</v>
      </c>
    </row>
    <row r="32" spans="1:5" x14ac:dyDescent="0.35">
      <c r="A32">
        <v>422</v>
      </c>
      <c r="B32" s="261" t="s">
        <v>4123</v>
      </c>
      <c r="C32" s="241" t="s">
        <v>1732</v>
      </c>
      <c r="D32" s="242" t="str">
        <f t="shared" si="0"/>
        <v>ARF TAG</v>
      </c>
      <c r="E32" s="242" t="e">
        <f>VLOOKUP(D32,'REGISTRO CSTs'!$C$2:$G$912,7,0)</f>
        <v>#N/A</v>
      </c>
    </row>
    <row r="33" spans="1:5" x14ac:dyDescent="0.35">
      <c r="A33">
        <v>423</v>
      </c>
      <c r="B33" s="259" t="s">
        <v>4132</v>
      </c>
      <c r="C33" s="260" t="s">
        <v>4535</v>
      </c>
      <c r="D33" s="248" t="str">
        <f t="shared" si="0"/>
        <v>ARF NTS</v>
      </c>
      <c r="E33" s="248" t="e">
        <f>VLOOKUP(D33,'REGISTRO CSTs'!$C$2:$G$912,7,0)</f>
        <v>#N/A</v>
      </c>
    </row>
    <row r="34" spans="1:5" x14ac:dyDescent="0.35">
      <c r="A34">
        <v>424</v>
      </c>
      <c r="B34" s="261" t="s">
        <v>4123</v>
      </c>
      <c r="C34" s="241" t="s">
        <v>1733</v>
      </c>
      <c r="D34" s="242" t="str">
        <f t="shared" si="0"/>
        <v>ARF TAG</v>
      </c>
      <c r="E34" s="242" t="e">
        <f>VLOOKUP(D34,'REGISTRO CSTs'!$C$2:$G$912,7,0)</f>
        <v>#N/A</v>
      </c>
    </row>
    <row r="35" spans="1:5" x14ac:dyDescent="0.35">
      <c r="A35">
        <v>425</v>
      </c>
      <c r="B35" s="259" t="s">
        <v>4132</v>
      </c>
      <c r="C35" s="260" t="s">
        <v>4535</v>
      </c>
      <c r="D35" s="248" t="str">
        <f t="shared" si="0"/>
        <v>ARF NTS</v>
      </c>
      <c r="E35" s="248" t="e">
        <f>VLOOKUP(D35,'REGISTRO CSTs'!$C$2:$G$912,7,0)</f>
        <v>#N/A</v>
      </c>
    </row>
    <row r="36" spans="1:5" x14ac:dyDescent="0.35">
      <c r="A36">
        <v>426</v>
      </c>
      <c r="B36" s="261" t="s">
        <v>4132</v>
      </c>
      <c r="C36" s="241" t="s">
        <v>1734</v>
      </c>
      <c r="D36" s="242" t="str">
        <f t="shared" si="0"/>
        <v>ARF NTS</v>
      </c>
      <c r="E36" s="242" t="e">
        <f>VLOOKUP(D36,'REGISTRO CSTs'!$C$2:$G$912,7,0)</f>
        <v>#N/A</v>
      </c>
    </row>
    <row r="37" spans="1:5" x14ac:dyDescent="0.35">
      <c r="A37">
        <v>427</v>
      </c>
      <c r="B37" s="259" t="s">
        <v>4132</v>
      </c>
      <c r="C37" s="260" t="s">
        <v>1734</v>
      </c>
      <c r="D37" s="248" t="str">
        <f t="shared" si="0"/>
        <v>ARF NTS</v>
      </c>
      <c r="E37" s="248" t="e">
        <f>VLOOKUP(D37,'REGISTRO CSTs'!$C$2:$G$912,7,0)</f>
        <v>#N/A</v>
      </c>
    </row>
    <row r="38" spans="1:5" x14ac:dyDescent="0.35">
      <c r="A38">
        <v>428</v>
      </c>
      <c r="B38" s="261" t="s">
        <v>4132</v>
      </c>
      <c r="C38" s="241" t="s">
        <v>1734</v>
      </c>
      <c r="D38" s="242" t="str">
        <f t="shared" si="0"/>
        <v>ARF NTS</v>
      </c>
      <c r="E38" s="242" t="e">
        <f>VLOOKUP(D38,'REGISTRO CSTs'!$C$2:$G$912,7,0)</f>
        <v>#N/A</v>
      </c>
    </row>
    <row r="39" spans="1:5" x14ac:dyDescent="0.35">
      <c r="A39">
        <v>429</v>
      </c>
      <c r="B39" s="259" t="s">
        <v>4132</v>
      </c>
      <c r="C39" s="260" t="s">
        <v>1734</v>
      </c>
      <c r="D39" s="248" t="str">
        <f t="shared" si="0"/>
        <v>ARF NTS</v>
      </c>
      <c r="E39" s="248" t="e">
        <f>VLOOKUP(D39,'REGISTRO CSTs'!$C$2:$G$912,7,0)</f>
        <v>#N/A</v>
      </c>
    </row>
    <row r="40" spans="1:5" x14ac:dyDescent="0.35">
      <c r="A40">
        <v>430</v>
      </c>
      <c r="B40" s="261" t="s">
        <v>4132</v>
      </c>
      <c r="C40" s="241" t="s">
        <v>4536</v>
      </c>
      <c r="D40" s="242" t="str">
        <f t="shared" si="0"/>
        <v>ARF NTS</v>
      </c>
      <c r="E40" s="242" t="e">
        <f>VLOOKUP(D40,'REGISTRO CSTs'!$C$2:$G$912,7,0)</f>
        <v>#N/A</v>
      </c>
    </row>
    <row r="41" spans="1:5" x14ac:dyDescent="0.35">
      <c r="A41">
        <v>431</v>
      </c>
      <c r="B41" s="259" t="s">
        <v>4132</v>
      </c>
      <c r="C41" s="260" t="s">
        <v>1736</v>
      </c>
      <c r="D41" s="248" t="str">
        <f t="shared" si="0"/>
        <v>ARF NTS</v>
      </c>
      <c r="E41" s="248" t="e">
        <f>VLOOKUP(D41,'REGISTRO CSTs'!$C$2:$G$912,7,0)</f>
        <v>#N/A</v>
      </c>
    </row>
    <row r="42" spans="1:5" x14ac:dyDescent="0.35">
      <c r="A42">
        <v>432</v>
      </c>
      <c r="B42" s="261" t="s">
        <v>4132</v>
      </c>
      <c r="C42" s="241" t="s">
        <v>1737</v>
      </c>
      <c r="D42" s="242" t="str">
        <f t="shared" si="0"/>
        <v>ARF NTS</v>
      </c>
      <c r="E42" s="242" t="e">
        <f>VLOOKUP(D42,'REGISTRO CSTs'!$C$2:$G$912,7,0)</f>
        <v>#N/A</v>
      </c>
    </row>
    <row r="43" spans="1:5" x14ac:dyDescent="0.35">
      <c r="A43">
        <v>433</v>
      </c>
      <c r="B43" s="259" t="s">
        <v>4132</v>
      </c>
      <c r="C43" s="260" t="s">
        <v>4537</v>
      </c>
      <c r="D43" s="248" t="str">
        <f t="shared" si="0"/>
        <v>ARF NTS</v>
      </c>
      <c r="E43" s="248" t="e">
        <f>VLOOKUP(D43,'REGISTRO CSTs'!$C$2:$G$912,7,0)</f>
        <v>#N/A</v>
      </c>
    </row>
    <row r="44" spans="1:5" x14ac:dyDescent="0.35">
      <c r="A44">
        <v>434</v>
      </c>
      <c r="B44" s="261" t="s">
        <v>4132</v>
      </c>
      <c r="C44" s="241" t="s">
        <v>4537</v>
      </c>
      <c r="D44" s="242" t="str">
        <f t="shared" si="0"/>
        <v>ARF NTS</v>
      </c>
      <c r="E44" s="242" t="e">
        <f>VLOOKUP(D44,'REGISTRO CSTs'!$C$2:$G$912,7,0)</f>
        <v>#N/A</v>
      </c>
    </row>
    <row r="45" spans="1:5" x14ac:dyDescent="0.35">
      <c r="A45">
        <v>435</v>
      </c>
      <c r="B45" s="259" t="s">
        <v>4132</v>
      </c>
      <c r="C45" s="260" t="s">
        <v>4537</v>
      </c>
      <c r="D45" s="248" t="str">
        <f t="shared" si="0"/>
        <v>ARF NTS</v>
      </c>
      <c r="E45" s="248" t="e">
        <f>VLOOKUP(D45,'REGISTRO CSTs'!$C$2:$G$912,7,0)</f>
        <v>#N/A</v>
      </c>
    </row>
    <row r="46" spans="1:5" x14ac:dyDescent="0.35">
      <c r="A46">
        <v>436</v>
      </c>
      <c r="B46" s="261" t="s">
        <v>4132</v>
      </c>
      <c r="C46" s="241" t="s">
        <v>4537</v>
      </c>
      <c r="D46" s="242" t="str">
        <f t="shared" si="0"/>
        <v>ARF NTS</v>
      </c>
      <c r="E46" s="242" t="e">
        <f>VLOOKUP(D46,'REGISTRO CSTs'!$C$2:$G$912,7,0)</f>
        <v>#N/A</v>
      </c>
    </row>
    <row r="47" spans="1:5" x14ac:dyDescent="0.35">
      <c r="A47">
        <v>437</v>
      </c>
      <c r="B47" s="259" t="s">
        <v>4132</v>
      </c>
      <c r="C47" s="260" t="s">
        <v>4538</v>
      </c>
      <c r="D47" s="248" t="str">
        <f t="shared" si="0"/>
        <v>ARF NTS</v>
      </c>
      <c r="E47" s="248" t="e">
        <f>VLOOKUP(D47,'REGISTRO CSTs'!$C$2:$G$912,7,0)</f>
        <v>#N/A</v>
      </c>
    </row>
    <row r="48" spans="1:5" x14ac:dyDescent="0.35">
      <c r="A48">
        <v>438</v>
      </c>
      <c r="B48" s="261" t="s">
        <v>4132</v>
      </c>
      <c r="C48" s="241" t="s">
        <v>1739</v>
      </c>
      <c r="D48" s="242" t="str">
        <f t="shared" si="0"/>
        <v>ARF NTS</v>
      </c>
      <c r="E48" s="242" t="e">
        <f>VLOOKUP(D48,'REGISTRO CSTs'!$C$2:$G$912,7,0)</f>
        <v>#N/A</v>
      </c>
    </row>
    <row r="49" spans="1:5" x14ac:dyDescent="0.35">
      <c r="A49">
        <v>439</v>
      </c>
      <c r="B49" s="259" t="s">
        <v>4132</v>
      </c>
      <c r="C49" s="260" t="s">
        <v>4539</v>
      </c>
      <c r="D49" s="248" t="str">
        <f t="shared" si="0"/>
        <v>ARF NTS</v>
      </c>
      <c r="E49" s="248" t="e">
        <f>VLOOKUP(D49,'REGISTRO CSTs'!$C$2:$G$912,7,0)</f>
        <v>#N/A</v>
      </c>
    </row>
    <row r="50" spans="1:5" x14ac:dyDescent="0.35">
      <c r="A50">
        <v>440</v>
      </c>
      <c r="B50" s="261" t="s">
        <v>4132</v>
      </c>
      <c r="C50" s="241" t="s">
        <v>4539</v>
      </c>
      <c r="D50" s="242" t="str">
        <f t="shared" si="0"/>
        <v>ARF NTS</v>
      </c>
      <c r="E50" s="242" t="e">
        <f>VLOOKUP(D50,'REGISTRO CSTs'!$C$2:$G$912,7,0)</f>
        <v>#N/A</v>
      </c>
    </row>
    <row r="51" spans="1:5" x14ac:dyDescent="0.35">
      <c r="A51">
        <v>441</v>
      </c>
      <c r="B51" s="259" t="s">
        <v>4132</v>
      </c>
      <c r="C51" s="260" t="s">
        <v>4540</v>
      </c>
      <c r="D51" s="248" t="str">
        <f t="shared" si="0"/>
        <v>ARF NTS</v>
      </c>
      <c r="E51" s="248" t="e">
        <f>VLOOKUP(D51,'REGISTRO CSTs'!$C$2:$G$912,7,0)</f>
        <v>#N/A</v>
      </c>
    </row>
    <row r="52" spans="1:5" x14ac:dyDescent="0.35">
      <c r="A52">
        <v>442</v>
      </c>
      <c r="B52" s="261" t="s">
        <v>4132</v>
      </c>
      <c r="C52" s="241" t="s">
        <v>1742</v>
      </c>
      <c r="D52" s="242" t="str">
        <f t="shared" si="0"/>
        <v>ARF NTS</v>
      </c>
      <c r="E52" s="242" t="e">
        <f>VLOOKUP(D52,'REGISTRO CSTs'!$C$2:$G$912,7,0)</f>
        <v>#N/A</v>
      </c>
    </row>
    <row r="53" spans="1:5" x14ac:dyDescent="0.35">
      <c r="A53">
        <v>443</v>
      </c>
      <c r="B53" s="259" t="s">
        <v>4132</v>
      </c>
      <c r="C53" s="260" t="s">
        <v>4541</v>
      </c>
      <c r="D53" s="248" t="str">
        <f t="shared" si="0"/>
        <v>ARF NTS</v>
      </c>
      <c r="E53" s="248" t="e">
        <f>VLOOKUP(D53,'REGISTRO CSTs'!$C$2:$G$912,7,0)</f>
        <v>#N/A</v>
      </c>
    </row>
    <row r="54" spans="1:5" x14ac:dyDescent="0.35">
      <c r="A54">
        <v>444</v>
      </c>
      <c r="B54" s="261" t="s">
        <v>4132</v>
      </c>
      <c r="C54" s="241" t="s">
        <v>4542</v>
      </c>
      <c r="D54" s="242" t="str">
        <f t="shared" si="0"/>
        <v>ARF NTS</v>
      </c>
      <c r="E54" s="242" t="e">
        <f>VLOOKUP(D54,'REGISTRO CSTs'!$C$2:$G$912,7,0)</f>
        <v>#N/A</v>
      </c>
    </row>
    <row r="55" spans="1:5" x14ac:dyDescent="0.35">
      <c r="A55">
        <v>445</v>
      </c>
      <c r="B55" s="259" t="s">
        <v>4132</v>
      </c>
      <c r="C55" s="260" t="s">
        <v>4543</v>
      </c>
      <c r="D55" s="248" t="str">
        <f t="shared" si="0"/>
        <v>ARF NTS</v>
      </c>
      <c r="E55" s="248" t="e">
        <f>VLOOKUP(D55,'REGISTRO CSTs'!$C$2:$G$912,7,0)</f>
        <v>#N/A</v>
      </c>
    </row>
    <row r="56" spans="1:5" x14ac:dyDescent="0.35">
      <c r="A56">
        <v>446</v>
      </c>
      <c r="B56" s="261" t="s">
        <v>4132</v>
      </c>
      <c r="C56" s="241" t="s">
        <v>1746</v>
      </c>
      <c r="D56" s="242" t="str">
        <f t="shared" si="0"/>
        <v>ARF NTS</v>
      </c>
      <c r="E56" s="242" t="e">
        <f>VLOOKUP(D56,'REGISTRO CSTs'!$C$2:$G$912,7,0)</f>
        <v>#N/A</v>
      </c>
    </row>
    <row r="57" spans="1:5" x14ac:dyDescent="0.35">
      <c r="A57">
        <v>447</v>
      </c>
      <c r="B57" s="259" t="s">
        <v>4132</v>
      </c>
      <c r="C57" s="260" t="s">
        <v>1747</v>
      </c>
      <c r="D57" s="248" t="str">
        <f t="shared" si="0"/>
        <v>ARF NTS</v>
      </c>
      <c r="E57" s="248" t="e">
        <f>VLOOKUP(D57,'REGISTRO CSTs'!$C$2:$G$912,7,0)</f>
        <v>#N/A</v>
      </c>
    </row>
    <row r="58" spans="1:5" x14ac:dyDescent="0.35">
      <c r="A58">
        <v>448</v>
      </c>
      <c r="B58" s="261" t="s">
        <v>4132</v>
      </c>
      <c r="C58" s="241" t="s">
        <v>4544</v>
      </c>
      <c r="D58" s="242" t="str">
        <f t="shared" si="0"/>
        <v>ARF NTS</v>
      </c>
      <c r="E58" s="242" t="e">
        <f>VLOOKUP(D58,'REGISTRO CSTs'!$C$2:$G$912,7,0)</f>
        <v>#N/A</v>
      </c>
    </row>
    <row r="59" spans="1:5" x14ac:dyDescent="0.35">
      <c r="A59">
        <v>449</v>
      </c>
      <c r="B59" s="259" t="s">
        <v>4132</v>
      </c>
      <c r="C59" s="260" t="s">
        <v>4545</v>
      </c>
      <c r="D59" s="248" t="str">
        <f t="shared" si="0"/>
        <v>ARF NTS</v>
      </c>
      <c r="E59" s="248" t="e">
        <f>VLOOKUP(D59,'REGISTRO CSTs'!$C$2:$G$912,7,0)</f>
        <v>#N/A</v>
      </c>
    </row>
    <row r="60" spans="1:5" x14ac:dyDescent="0.35">
      <c r="A60">
        <v>450</v>
      </c>
      <c r="B60" s="261" t="s">
        <v>4132</v>
      </c>
      <c r="C60" s="241" t="s">
        <v>4546</v>
      </c>
      <c r="D60" s="242" t="str">
        <f t="shared" si="0"/>
        <v>ARF NTS</v>
      </c>
      <c r="E60" s="242" t="e">
        <f>VLOOKUP(D60,'REGISTRO CSTs'!$C$2:$G$912,7,0)</f>
        <v>#N/A</v>
      </c>
    </row>
    <row r="61" spans="1:5" x14ac:dyDescent="0.35">
      <c r="A61">
        <v>451</v>
      </c>
      <c r="B61" s="259" t="s">
        <v>4132</v>
      </c>
      <c r="C61" s="260" t="s">
        <v>1751</v>
      </c>
      <c r="D61" s="248" t="str">
        <f t="shared" si="0"/>
        <v>ARF NTS</v>
      </c>
      <c r="E61" s="248" t="e">
        <f>VLOOKUP(D61,'REGISTRO CSTs'!$C$2:$G$912,7,0)</f>
        <v>#N/A</v>
      </c>
    </row>
    <row r="62" spans="1:5" x14ac:dyDescent="0.35">
      <c r="A62">
        <v>452</v>
      </c>
      <c r="B62" s="261" t="s">
        <v>4132</v>
      </c>
      <c r="C62" s="241" t="s">
        <v>4547</v>
      </c>
      <c r="D62" s="242" t="str">
        <f t="shared" si="0"/>
        <v>ARF NTS</v>
      </c>
      <c r="E62" s="242" t="e">
        <f>VLOOKUP(D62,'REGISTRO CSTs'!$C$2:$G$912,7,0)</f>
        <v>#N/A</v>
      </c>
    </row>
    <row r="63" spans="1:5" x14ac:dyDescent="0.35">
      <c r="A63">
        <v>453</v>
      </c>
      <c r="B63" s="259" t="s">
        <v>4132</v>
      </c>
      <c r="C63" s="260" t="s">
        <v>4548</v>
      </c>
      <c r="D63" s="248" t="str">
        <f t="shared" si="0"/>
        <v>ARF NTS</v>
      </c>
      <c r="E63" s="248" t="e">
        <f>VLOOKUP(D63,'REGISTRO CSTs'!$C$2:$G$912,7,0)</f>
        <v>#N/A</v>
      </c>
    </row>
    <row r="64" spans="1:5" x14ac:dyDescent="0.35">
      <c r="A64">
        <v>454</v>
      </c>
      <c r="B64" s="261" t="s">
        <v>4132</v>
      </c>
      <c r="C64" s="241" t="s">
        <v>4549</v>
      </c>
      <c r="D64" s="242" t="str">
        <f t="shared" si="0"/>
        <v>ARF NTS</v>
      </c>
      <c r="E64" s="242" t="e">
        <f>VLOOKUP(D64,'REGISTRO CSTs'!$C$2:$G$912,7,0)</f>
        <v>#N/A</v>
      </c>
    </row>
    <row r="65" spans="1:5" x14ac:dyDescent="0.35">
      <c r="A65">
        <v>455</v>
      </c>
      <c r="B65" s="259" t="s">
        <v>4132</v>
      </c>
      <c r="C65" s="260" t="s">
        <v>1755</v>
      </c>
      <c r="D65" s="248" t="str">
        <f t="shared" si="0"/>
        <v>ARF NTS</v>
      </c>
      <c r="E65" s="248" t="e">
        <f>VLOOKUP(D65,'REGISTRO CSTs'!$C$2:$G$912,7,0)</f>
        <v>#N/A</v>
      </c>
    </row>
    <row r="66" spans="1:5" x14ac:dyDescent="0.35">
      <c r="A66">
        <v>456</v>
      </c>
      <c r="B66" s="261" t="s">
        <v>4132</v>
      </c>
      <c r="C66" s="241" t="s">
        <v>1756</v>
      </c>
      <c r="D66" s="242" t="str">
        <f t="shared" ref="D66:D129" si="1">LEFT(B66,22)</f>
        <v>ARF NTS</v>
      </c>
      <c r="E66" s="242" t="e">
        <f>VLOOKUP(D66,'REGISTRO CSTs'!$C$2:$G$912,7,0)</f>
        <v>#N/A</v>
      </c>
    </row>
    <row r="67" spans="1:5" x14ac:dyDescent="0.35">
      <c r="A67">
        <v>457</v>
      </c>
      <c r="B67" s="259" t="s">
        <v>4132</v>
      </c>
      <c r="C67" s="260" t="s">
        <v>1757</v>
      </c>
      <c r="D67" s="248" t="str">
        <f t="shared" si="1"/>
        <v>ARF NTS</v>
      </c>
      <c r="E67" s="248" t="e">
        <f>VLOOKUP(D67,'REGISTRO CSTs'!$C$2:$G$912,7,0)</f>
        <v>#N/A</v>
      </c>
    </row>
    <row r="68" spans="1:5" x14ac:dyDescent="0.35">
      <c r="A68">
        <v>458</v>
      </c>
      <c r="B68" s="261" t="s">
        <v>4132</v>
      </c>
      <c r="C68" s="241" t="s">
        <v>1758</v>
      </c>
      <c r="D68" s="242" t="str">
        <f t="shared" si="1"/>
        <v>ARF NTS</v>
      </c>
      <c r="E68" s="242" t="e">
        <f>VLOOKUP(D68,'REGISTRO CSTs'!$C$2:$G$912,7,0)</f>
        <v>#N/A</v>
      </c>
    </row>
    <row r="69" spans="1:5" x14ac:dyDescent="0.35">
      <c r="A69">
        <v>459</v>
      </c>
      <c r="B69" s="259" t="s">
        <v>4132</v>
      </c>
      <c r="C69" s="260" t="s">
        <v>1759</v>
      </c>
      <c r="D69" s="248" t="str">
        <f t="shared" si="1"/>
        <v>ARF NTS</v>
      </c>
      <c r="E69" s="248" t="e">
        <f>VLOOKUP(D69,'REGISTRO CSTs'!$C$2:$G$912,7,0)</f>
        <v>#N/A</v>
      </c>
    </row>
    <row r="70" spans="1:5" x14ac:dyDescent="0.35">
      <c r="A70">
        <v>460</v>
      </c>
      <c r="B70" s="261" t="s">
        <v>4132</v>
      </c>
      <c r="C70" s="241" t="s">
        <v>1760</v>
      </c>
      <c r="D70" s="242" t="str">
        <f t="shared" si="1"/>
        <v>ARF NTS</v>
      </c>
      <c r="E70" s="242" t="e">
        <f>VLOOKUP(D70,'REGISTRO CSTs'!$C$2:$G$912,7,0)</f>
        <v>#N/A</v>
      </c>
    </row>
    <row r="71" spans="1:5" x14ac:dyDescent="0.35">
      <c r="A71">
        <v>461</v>
      </c>
      <c r="B71" s="259" t="s">
        <v>4132</v>
      </c>
      <c r="C71" s="260" t="s">
        <v>1761</v>
      </c>
      <c r="D71" s="248" t="str">
        <f t="shared" si="1"/>
        <v>ARF NTS</v>
      </c>
      <c r="E71" s="248" t="e">
        <f>VLOOKUP(D71,'REGISTRO CSTs'!$C$2:$G$912,7,0)</f>
        <v>#N/A</v>
      </c>
    </row>
    <row r="72" spans="1:5" x14ac:dyDescent="0.35">
      <c r="A72">
        <v>462</v>
      </c>
      <c r="B72" s="261" t="s">
        <v>4132</v>
      </c>
      <c r="C72" s="241" t="s">
        <v>4550</v>
      </c>
      <c r="D72" s="242" t="str">
        <f t="shared" si="1"/>
        <v>ARF NTS</v>
      </c>
      <c r="E72" s="242" t="e">
        <f>VLOOKUP(D72,'REGISTRO CSTs'!$C$2:$G$912,7,0)</f>
        <v>#N/A</v>
      </c>
    </row>
    <row r="73" spans="1:5" x14ac:dyDescent="0.35">
      <c r="A73">
        <v>463</v>
      </c>
      <c r="B73" s="259" t="s">
        <v>4132</v>
      </c>
      <c r="C73" s="260" t="s">
        <v>4551</v>
      </c>
      <c r="D73" s="248" t="str">
        <f t="shared" si="1"/>
        <v>ARF NTS</v>
      </c>
      <c r="E73" s="248" t="e">
        <f>VLOOKUP(D73,'REGISTRO CSTs'!$C$2:$G$912,7,0)</f>
        <v>#N/A</v>
      </c>
    </row>
    <row r="74" spans="1:5" x14ac:dyDescent="0.35">
      <c r="A74">
        <v>464</v>
      </c>
      <c r="B74" s="261" t="s">
        <v>4132</v>
      </c>
      <c r="C74" s="241" t="s">
        <v>4552</v>
      </c>
      <c r="D74" s="242" t="str">
        <f t="shared" si="1"/>
        <v>ARF NTS</v>
      </c>
      <c r="E74" s="242" t="e">
        <f>VLOOKUP(D74,'REGISTRO CSTs'!$C$2:$G$912,7,0)</f>
        <v>#N/A</v>
      </c>
    </row>
    <row r="75" spans="1:5" x14ac:dyDescent="0.35">
      <c r="A75">
        <v>491</v>
      </c>
      <c r="B75" s="259" t="s">
        <v>4123</v>
      </c>
      <c r="C75" s="260" t="s">
        <v>1594</v>
      </c>
      <c r="D75" s="248" t="str">
        <f t="shared" si="1"/>
        <v>ARF TAG</v>
      </c>
      <c r="E75" s="248" t="e">
        <f>VLOOKUP(D75,'REGISTRO CSTs'!$C$2:$G$912,7,0)</f>
        <v>#N/A</v>
      </c>
    </row>
    <row r="76" spans="1:5" x14ac:dyDescent="0.35">
      <c r="A76">
        <v>492</v>
      </c>
      <c r="B76" s="261" t="s">
        <v>4123</v>
      </c>
      <c r="C76" s="241" t="s">
        <v>4531</v>
      </c>
      <c r="D76" s="242" t="str">
        <f t="shared" si="1"/>
        <v>ARF TAG</v>
      </c>
      <c r="E76" s="242" t="e">
        <f>VLOOKUP(D76,'REGISTRO CSTs'!$C$2:$G$912,7,0)</f>
        <v>#N/A</v>
      </c>
    </row>
    <row r="77" spans="1:5" x14ac:dyDescent="0.35">
      <c r="A77">
        <v>493</v>
      </c>
      <c r="B77" s="259" t="s">
        <v>4123</v>
      </c>
      <c r="C77" s="260" t="s">
        <v>1787</v>
      </c>
      <c r="D77" s="248" t="str">
        <f t="shared" si="1"/>
        <v>ARF TAG</v>
      </c>
      <c r="E77" s="248" t="e">
        <f>VLOOKUP(D77,'REGISTRO CSTs'!$C$2:$G$912,7,0)</f>
        <v>#N/A</v>
      </c>
    </row>
    <row r="78" spans="1:5" x14ac:dyDescent="0.35">
      <c r="A78">
        <v>494</v>
      </c>
      <c r="B78" s="261" t="s">
        <v>4123</v>
      </c>
      <c r="C78" s="241" t="s">
        <v>1788</v>
      </c>
      <c r="D78" s="242" t="str">
        <f t="shared" si="1"/>
        <v>ARF TAG</v>
      </c>
      <c r="E78" s="242" t="e">
        <f>VLOOKUP(D78,'REGISTRO CSTs'!$C$2:$G$912,7,0)</f>
        <v>#N/A</v>
      </c>
    </row>
    <row r="79" spans="1:5" x14ac:dyDescent="0.35">
      <c r="A79">
        <v>495</v>
      </c>
      <c r="B79" s="259" t="s">
        <v>4123</v>
      </c>
      <c r="C79" s="260" t="s">
        <v>1788</v>
      </c>
      <c r="D79" s="248" t="str">
        <f t="shared" si="1"/>
        <v>ARF TAG</v>
      </c>
      <c r="E79" s="248" t="e">
        <f>VLOOKUP(D79,'REGISTRO CSTs'!$C$2:$G$912,7,0)</f>
        <v>#N/A</v>
      </c>
    </row>
    <row r="80" spans="1:5" x14ac:dyDescent="0.35">
      <c r="A80">
        <v>496</v>
      </c>
      <c r="B80" s="261" t="s">
        <v>4123</v>
      </c>
      <c r="C80" s="241" t="s">
        <v>1789</v>
      </c>
      <c r="D80" s="242" t="str">
        <f t="shared" si="1"/>
        <v>ARF TAG</v>
      </c>
      <c r="E80" s="242" t="e">
        <f>VLOOKUP(D80,'REGISTRO CSTs'!$C$2:$G$912,7,0)</f>
        <v>#N/A</v>
      </c>
    </row>
    <row r="81" spans="1:5" x14ac:dyDescent="0.35">
      <c r="A81">
        <v>497</v>
      </c>
      <c r="B81" s="259" t="s">
        <v>4123</v>
      </c>
      <c r="C81" s="260" t="s">
        <v>1790</v>
      </c>
      <c r="D81" s="248" t="str">
        <f t="shared" si="1"/>
        <v>ARF TAG</v>
      </c>
      <c r="E81" s="248" t="e">
        <f>VLOOKUP(D81,'REGISTRO CSTs'!$C$2:$G$912,7,0)</f>
        <v>#N/A</v>
      </c>
    </row>
    <row r="82" spans="1:5" x14ac:dyDescent="0.35">
      <c r="A82">
        <v>498</v>
      </c>
      <c r="B82" s="261" t="s">
        <v>4123</v>
      </c>
      <c r="C82" s="241" t="s">
        <v>4532</v>
      </c>
      <c r="D82" s="242" t="str">
        <f t="shared" si="1"/>
        <v>ARF TAG</v>
      </c>
      <c r="E82" s="242" t="e">
        <f>VLOOKUP(D82,'REGISTRO CSTs'!$C$2:$G$912,7,0)</f>
        <v>#N/A</v>
      </c>
    </row>
    <row r="83" spans="1:5" x14ac:dyDescent="0.35">
      <c r="A83">
        <v>499</v>
      </c>
      <c r="B83" s="259" t="s">
        <v>4123</v>
      </c>
      <c r="C83" s="260" t="s">
        <v>1791</v>
      </c>
      <c r="D83" s="248" t="str">
        <f t="shared" si="1"/>
        <v>ARF TAG</v>
      </c>
      <c r="E83" s="248" t="e">
        <f>VLOOKUP(D83,'REGISTRO CSTs'!$C$2:$G$912,7,0)</f>
        <v>#N/A</v>
      </c>
    </row>
    <row r="84" spans="1:5" x14ac:dyDescent="0.35">
      <c r="A84">
        <v>500</v>
      </c>
      <c r="B84" s="261" t="s">
        <v>4123</v>
      </c>
      <c r="C84" s="241" t="s">
        <v>1791</v>
      </c>
      <c r="D84" s="242" t="str">
        <f t="shared" si="1"/>
        <v>ARF TAG</v>
      </c>
      <c r="E84" s="242" t="e">
        <f>VLOOKUP(D84,'REGISTRO CSTs'!$C$2:$G$912,7,0)</f>
        <v>#N/A</v>
      </c>
    </row>
    <row r="85" spans="1:5" x14ac:dyDescent="0.35">
      <c r="A85">
        <v>501</v>
      </c>
      <c r="B85" s="259" t="s">
        <v>4123</v>
      </c>
      <c r="C85" s="260" t="s">
        <v>1792</v>
      </c>
      <c r="D85" s="248" t="str">
        <f t="shared" si="1"/>
        <v>ARF TAG</v>
      </c>
      <c r="E85" s="248" t="e">
        <f>VLOOKUP(D85,'REGISTRO CSTs'!$C$2:$G$912,7,0)</f>
        <v>#N/A</v>
      </c>
    </row>
    <row r="86" spans="1:5" x14ac:dyDescent="0.35">
      <c r="A86">
        <v>502</v>
      </c>
      <c r="B86" s="261" t="s">
        <v>4123</v>
      </c>
      <c r="C86" s="241" t="s">
        <v>1793</v>
      </c>
      <c r="D86" s="242" t="str">
        <f t="shared" si="1"/>
        <v>ARF TAG</v>
      </c>
      <c r="E86" s="242" t="e">
        <f>VLOOKUP(D86,'REGISTRO CSTs'!$C$2:$G$912,7,0)</f>
        <v>#N/A</v>
      </c>
    </row>
    <row r="87" spans="1:5" x14ac:dyDescent="0.35">
      <c r="A87">
        <v>503</v>
      </c>
      <c r="B87" s="259" t="s">
        <v>4123</v>
      </c>
      <c r="C87" s="260" t="s">
        <v>1794</v>
      </c>
      <c r="D87" s="248" t="str">
        <f t="shared" si="1"/>
        <v>ARF TAG</v>
      </c>
      <c r="E87" s="248" t="e">
        <f>VLOOKUP(D87,'REGISTRO CSTs'!$C$2:$G$912,7,0)</f>
        <v>#N/A</v>
      </c>
    </row>
    <row r="88" spans="1:5" x14ac:dyDescent="0.35">
      <c r="A88">
        <v>504</v>
      </c>
      <c r="B88" s="261" t="s">
        <v>4123</v>
      </c>
      <c r="C88" s="241" t="s">
        <v>1795</v>
      </c>
      <c r="D88" s="242" t="str">
        <f t="shared" si="1"/>
        <v>ARF TAG</v>
      </c>
      <c r="E88" s="242" t="e">
        <f>VLOOKUP(D88,'REGISTRO CSTs'!$C$2:$G$912,7,0)</f>
        <v>#N/A</v>
      </c>
    </row>
    <row r="89" spans="1:5" x14ac:dyDescent="0.35">
      <c r="A89">
        <v>505</v>
      </c>
      <c r="B89" s="259" t="s">
        <v>4123</v>
      </c>
      <c r="C89" s="260" t="s">
        <v>1796</v>
      </c>
      <c r="D89" s="248" t="str">
        <f t="shared" si="1"/>
        <v>ARF TAG</v>
      </c>
      <c r="E89" s="248" t="e">
        <f>VLOOKUP(D89,'REGISTRO CSTs'!$C$2:$G$912,7,0)</f>
        <v>#N/A</v>
      </c>
    </row>
    <row r="90" spans="1:5" x14ac:dyDescent="0.35">
      <c r="A90">
        <v>506</v>
      </c>
      <c r="B90" s="261" t="s">
        <v>4123</v>
      </c>
      <c r="C90" s="241" t="s">
        <v>1797</v>
      </c>
      <c r="D90" s="242" t="str">
        <f t="shared" si="1"/>
        <v>ARF TAG</v>
      </c>
      <c r="E90" s="242" t="e">
        <f>VLOOKUP(D90,'REGISTRO CSTs'!$C$2:$G$912,7,0)</f>
        <v>#N/A</v>
      </c>
    </row>
    <row r="91" spans="1:5" x14ac:dyDescent="0.35">
      <c r="A91">
        <v>507</v>
      </c>
      <c r="B91" s="259" t="s">
        <v>4123</v>
      </c>
      <c r="C91" s="260" t="s">
        <v>1798</v>
      </c>
      <c r="D91" s="248" t="str">
        <f t="shared" si="1"/>
        <v>ARF TAG</v>
      </c>
      <c r="E91" s="248" t="e">
        <f>VLOOKUP(D91,'REGISTRO CSTs'!$C$2:$G$912,7,0)</f>
        <v>#N/A</v>
      </c>
    </row>
    <row r="92" spans="1:5" x14ac:dyDescent="0.35">
      <c r="A92">
        <v>508</v>
      </c>
      <c r="B92" s="261" t="s">
        <v>4123</v>
      </c>
      <c r="C92" s="241" t="s">
        <v>1799</v>
      </c>
      <c r="D92" s="242" t="str">
        <f t="shared" si="1"/>
        <v>ARF TAG</v>
      </c>
      <c r="E92" s="242" t="e">
        <f>VLOOKUP(D92,'REGISTRO CSTs'!$C$2:$G$912,7,0)</f>
        <v>#N/A</v>
      </c>
    </row>
    <row r="93" spans="1:5" x14ac:dyDescent="0.35">
      <c r="A93">
        <v>509</v>
      </c>
      <c r="B93" s="259" t="s">
        <v>4123</v>
      </c>
      <c r="C93" s="260" t="s">
        <v>1800</v>
      </c>
      <c r="D93" s="248" t="str">
        <f t="shared" si="1"/>
        <v>ARF TAG</v>
      </c>
      <c r="E93" s="248" t="e">
        <f>VLOOKUP(D93,'REGISTRO CSTs'!$C$2:$G$912,7,0)</f>
        <v>#N/A</v>
      </c>
    </row>
    <row r="94" spans="1:5" x14ac:dyDescent="0.35">
      <c r="A94">
        <v>510</v>
      </c>
      <c r="B94" s="261" t="s">
        <v>4123</v>
      </c>
      <c r="C94" s="241" t="s">
        <v>1801</v>
      </c>
      <c r="D94" s="242" t="str">
        <f t="shared" si="1"/>
        <v>ARF TAG</v>
      </c>
      <c r="E94" s="242" t="e">
        <f>VLOOKUP(D94,'REGISTRO CSTs'!$C$2:$G$912,7,0)</f>
        <v>#N/A</v>
      </c>
    </row>
    <row r="95" spans="1:5" x14ac:dyDescent="0.35">
      <c r="A95">
        <v>511</v>
      </c>
      <c r="B95" s="259" t="s">
        <v>4123</v>
      </c>
      <c r="C95" s="260" t="s">
        <v>1802</v>
      </c>
      <c r="D95" s="248" t="str">
        <f t="shared" si="1"/>
        <v>ARF TAG</v>
      </c>
      <c r="E95" s="248" t="e">
        <f>VLOOKUP(D95,'REGISTRO CSTs'!$C$2:$G$912,7,0)</f>
        <v>#N/A</v>
      </c>
    </row>
    <row r="96" spans="1:5" x14ac:dyDescent="0.35">
      <c r="A96">
        <v>512</v>
      </c>
      <c r="B96" s="261" t="s">
        <v>4123</v>
      </c>
      <c r="C96" s="241" t="s">
        <v>1803</v>
      </c>
      <c r="D96" s="242" t="str">
        <f t="shared" si="1"/>
        <v>ARF TAG</v>
      </c>
      <c r="E96" s="242" t="e">
        <f>VLOOKUP(D96,'REGISTRO CSTs'!$C$2:$G$912,7,0)</f>
        <v>#N/A</v>
      </c>
    </row>
    <row r="97" spans="1:5" x14ac:dyDescent="0.35">
      <c r="A97">
        <v>513</v>
      </c>
      <c r="B97" s="259" t="s">
        <v>4123</v>
      </c>
      <c r="C97" s="260" t="s">
        <v>1804</v>
      </c>
      <c r="D97" s="248" t="str">
        <f t="shared" si="1"/>
        <v>ARF TAG</v>
      </c>
      <c r="E97" s="248" t="e">
        <f>VLOOKUP(D97,'REGISTRO CSTs'!$C$2:$G$912,7,0)</f>
        <v>#N/A</v>
      </c>
    </row>
    <row r="98" spans="1:5" x14ac:dyDescent="0.35">
      <c r="A98">
        <v>514</v>
      </c>
      <c r="B98" s="261" t="s">
        <v>4123</v>
      </c>
      <c r="C98" s="241" t="s">
        <v>4533</v>
      </c>
      <c r="D98" s="242" t="str">
        <f t="shared" si="1"/>
        <v>ARF TAG</v>
      </c>
      <c r="E98" s="242" t="e">
        <f>VLOOKUP(D98,'REGISTRO CSTs'!$C$2:$G$912,7,0)</f>
        <v>#N/A</v>
      </c>
    </row>
    <row r="99" spans="1:5" x14ac:dyDescent="0.35">
      <c r="A99">
        <v>515</v>
      </c>
      <c r="B99" s="259" t="s">
        <v>4123</v>
      </c>
      <c r="C99" s="260" t="s">
        <v>4533</v>
      </c>
      <c r="D99" s="248" t="str">
        <f t="shared" si="1"/>
        <v>ARF TAG</v>
      </c>
      <c r="E99" s="248" t="e">
        <f>VLOOKUP(D99,'REGISTRO CSTs'!$C$2:$G$912,7,0)</f>
        <v>#N/A</v>
      </c>
    </row>
    <row r="100" spans="1:5" x14ac:dyDescent="0.35">
      <c r="A100">
        <v>516</v>
      </c>
      <c r="B100" s="261" t="s">
        <v>4123</v>
      </c>
      <c r="C100" s="241" t="s">
        <v>4533</v>
      </c>
      <c r="D100" s="242" t="str">
        <f t="shared" si="1"/>
        <v>ARF TAG</v>
      </c>
      <c r="E100" s="242" t="e">
        <f>VLOOKUP(D100,'REGISTRO CSTs'!$C$2:$G$912,7,0)</f>
        <v>#N/A</v>
      </c>
    </row>
    <row r="101" spans="1:5" x14ac:dyDescent="0.35">
      <c r="A101">
        <v>517</v>
      </c>
      <c r="B101" s="259" t="s">
        <v>4123</v>
      </c>
      <c r="C101" s="260" t="s">
        <v>1805</v>
      </c>
      <c r="D101" s="248" t="str">
        <f t="shared" si="1"/>
        <v>ARF TAG</v>
      </c>
      <c r="E101" s="248" t="e">
        <f>VLOOKUP(D101,'REGISTRO CSTs'!$C$2:$G$912,7,0)</f>
        <v>#N/A</v>
      </c>
    </row>
    <row r="102" spans="1:5" x14ac:dyDescent="0.35">
      <c r="A102">
        <v>518</v>
      </c>
      <c r="B102" s="261" t="s">
        <v>4123</v>
      </c>
      <c r="C102" s="241" t="s">
        <v>1805</v>
      </c>
      <c r="D102" s="242" t="str">
        <f t="shared" si="1"/>
        <v>ARF TAG</v>
      </c>
      <c r="E102" s="242" t="e">
        <f>VLOOKUP(D102,'REGISTRO CSTs'!$C$2:$G$912,7,0)</f>
        <v>#N/A</v>
      </c>
    </row>
    <row r="103" spans="1:5" x14ac:dyDescent="0.35">
      <c r="A103">
        <v>519</v>
      </c>
      <c r="B103" s="259" t="s">
        <v>4123</v>
      </c>
      <c r="C103" s="260" t="s">
        <v>1805</v>
      </c>
      <c r="D103" s="248" t="str">
        <f t="shared" si="1"/>
        <v>ARF TAG</v>
      </c>
      <c r="E103" s="248" t="e">
        <f>VLOOKUP(D103,'REGISTRO CSTs'!$C$2:$G$912,7,0)</f>
        <v>#N/A</v>
      </c>
    </row>
    <row r="104" spans="1:5" x14ac:dyDescent="0.35">
      <c r="A104">
        <v>520</v>
      </c>
      <c r="B104" s="261" t="s">
        <v>4123</v>
      </c>
      <c r="C104" s="241" t="s">
        <v>1805</v>
      </c>
      <c r="D104" s="242" t="str">
        <f t="shared" si="1"/>
        <v>ARF TAG</v>
      </c>
      <c r="E104" s="242" t="e">
        <f>VLOOKUP(D104,'REGISTRO CSTs'!$C$2:$G$912,7,0)</f>
        <v>#N/A</v>
      </c>
    </row>
    <row r="105" spans="1:5" x14ac:dyDescent="0.35">
      <c r="A105">
        <v>521</v>
      </c>
      <c r="B105" s="259" t="s">
        <v>4123</v>
      </c>
      <c r="C105" s="260" t="s">
        <v>4497</v>
      </c>
      <c r="D105" s="248" t="str">
        <f t="shared" si="1"/>
        <v>ARF TAG</v>
      </c>
      <c r="E105" s="248" t="e">
        <f>VLOOKUP(D105,'REGISTRO CSTs'!$C$2:$G$912,7,0)</f>
        <v>#N/A</v>
      </c>
    </row>
    <row r="106" spans="1:5" x14ac:dyDescent="0.35">
      <c r="A106">
        <v>522</v>
      </c>
      <c r="B106" s="261" t="s">
        <v>4123</v>
      </c>
      <c r="C106" s="241" t="s">
        <v>4497</v>
      </c>
      <c r="D106" s="242" t="str">
        <f t="shared" si="1"/>
        <v>ARF TAG</v>
      </c>
      <c r="E106" s="242" t="e">
        <f>VLOOKUP(D106,'REGISTRO CSTs'!$C$2:$G$912,7,0)</f>
        <v>#N/A</v>
      </c>
    </row>
    <row r="107" spans="1:5" x14ac:dyDescent="0.35">
      <c r="A107">
        <v>523</v>
      </c>
      <c r="B107" s="259" t="s">
        <v>4123</v>
      </c>
      <c r="C107" s="260" t="s">
        <v>4497</v>
      </c>
      <c r="D107" s="248" t="str">
        <f t="shared" si="1"/>
        <v>ARF TAG</v>
      </c>
      <c r="E107" s="248" t="e">
        <f>VLOOKUP(D107,'REGISTRO CSTs'!$C$2:$G$912,7,0)</f>
        <v>#N/A</v>
      </c>
    </row>
    <row r="108" spans="1:5" x14ac:dyDescent="0.35">
      <c r="A108">
        <v>524</v>
      </c>
      <c r="B108" s="261" t="s">
        <v>4123</v>
      </c>
      <c r="C108" s="241" t="s">
        <v>4497</v>
      </c>
      <c r="D108" s="242" t="str">
        <f t="shared" si="1"/>
        <v>ARF TAG</v>
      </c>
      <c r="E108" s="242" t="e">
        <f>VLOOKUP(D108,'REGISTRO CSTs'!$C$2:$G$912,7,0)</f>
        <v>#N/A</v>
      </c>
    </row>
    <row r="109" spans="1:5" x14ac:dyDescent="0.35">
      <c r="A109">
        <v>525</v>
      </c>
      <c r="B109" s="259" t="s">
        <v>4123</v>
      </c>
      <c r="C109" s="260" t="s">
        <v>1807</v>
      </c>
      <c r="D109" s="248" t="str">
        <f t="shared" si="1"/>
        <v>ARF TAG</v>
      </c>
      <c r="E109" s="248" t="e">
        <f>VLOOKUP(D109,'REGISTRO CSTs'!$C$2:$G$912,7,0)</f>
        <v>#N/A</v>
      </c>
    </row>
    <row r="110" spans="1:5" x14ac:dyDescent="0.35">
      <c r="A110">
        <v>526</v>
      </c>
      <c r="B110" s="261" t="s">
        <v>4123</v>
      </c>
      <c r="C110" s="241" t="s">
        <v>1807</v>
      </c>
      <c r="D110" s="242" t="str">
        <f t="shared" si="1"/>
        <v>ARF TAG</v>
      </c>
      <c r="E110" s="242" t="e">
        <f>VLOOKUP(D110,'REGISTRO CSTs'!$C$2:$G$912,7,0)</f>
        <v>#N/A</v>
      </c>
    </row>
    <row r="111" spans="1:5" x14ac:dyDescent="0.35">
      <c r="A111">
        <v>527</v>
      </c>
      <c r="B111" s="259" t="s">
        <v>4123</v>
      </c>
      <c r="C111" s="260" t="s">
        <v>4498</v>
      </c>
      <c r="D111" s="248" t="str">
        <f t="shared" si="1"/>
        <v>ARF TAG</v>
      </c>
      <c r="E111" s="248" t="e">
        <f>VLOOKUP(D111,'REGISTRO CSTs'!$C$2:$G$912,7,0)</f>
        <v>#N/A</v>
      </c>
    </row>
    <row r="112" spans="1:5" x14ac:dyDescent="0.35">
      <c r="A112">
        <v>528</v>
      </c>
      <c r="B112" s="261" t="s">
        <v>4123</v>
      </c>
      <c r="C112" s="241" t="s">
        <v>1809</v>
      </c>
      <c r="D112" s="242" t="str">
        <f t="shared" si="1"/>
        <v>ARF TAG</v>
      </c>
      <c r="E112" s="242" t="e">
        <f>VLOOKUP(D112,'REGISTRO CSTs'!$C$2:$G$912,7,0)</f>
        <v>#N/A</v>
      </c>
    </row>
    <row r="113" spans="1:5" x14ac:dyDescent="0.35">
      <c r="A113">
        <v>529</v>
      </c>
      <c r="B113" s="259" t="s">
        <v>4123</v>
      </c>
      <c r="C113" s="260" t="s">
        <v>1809</v>
      </c>
      <c r="D113" s="248" t="str">
        <f t="shared" si="1"/>
        <v>ARF TAG</v>
      </c>
      <c r="E113" s="248" t="e">
        <f>VLOOKUP(D113,'REGISTRO CSTs'!$C$2:$G$912,7,0)</f>
        <v>#N/A</v>
      </c>
    </row>
    <row r="114" spans="1:5" x14ac:dyDescent="0.35">
      <c r="A114">
        <v>530</v>
      </c>
      <c r="B114" s="261" t="s">
        <v>4123</v>
      </c>
      <c r="C114" s="241" t="s">
        <v>1810</v>
      </c>
      <c r="D114" s="242" t="str">
        <f t="shared" si="1"/>
        <v>ARF TAG</v>
      </c>
      <c r="E114" s="242" t="e">
        <f>VLOOKUP(D114,'REGISTRO CSTs'!$C$2:$G$912,7,0)</f>
        <v>#N/A</v>
      </c>
    </row>
    <row r="115" spans="1:5" x14ac:dyDescent="0.35">
      <c r="A115">
        <v>531</v>
      </c>
      <c r="B115" s="259" t="s">
        <v>4123</v>
      </c>
      <c r="C115" s="260" t="s">
        <v>4499</v>
      </c>
      <c r="D115" s="248" t="str">
        <f t="shared" si="1"/>
        <v>ARF TAG</v>
      </c>
      <c r="E115" s="248" t="e">
        <f>VLOOKUP(D115,'REGISTRO CSTs'!$C$2:$G$912,7,0)</f>
        <v>#N/A</v>
      </c>
    </row>
    <row r="116" spans="1:5" x14ac:dyDescent="0.35">
      <c r="A116">
        <v>532</v>
      </c>
      <c r="B116" s="261" t="s">
        <v>4123</v>
      </c>
      <c r="C116" s="241" t="s">
        <v>4500</v>
      </c>
      <c r="D116" s="242" t="str">
        <f t="shared" si="1"/>
        <v>ARF TAG</v>
      </c>
      <c r="E116" s="242" t="e">
        <f>VLOOKUP(D116,'REGISTRO CSTs'!$C$2:$G$912,7,0)</f>
        <v>#N/A</v>
      </c>
    </row>
    <row r="117" spans="1:5" x14ac:dyDescent="0.35">
      <c r="A117">
        <v>533</v>
      </c>
      <c r="B117" s="259" t="s">
        <v>4123</v>
      </c>
      <c r="C117" s="260" t="s">
        <v>4501</v>
      </c>
      <c r="D117" s="248" t="str">
        <f t="shared" si="1"/>
        <v>ARF TAG</v>
      </c>
      <c r="E117" s="248" t="e">
        <f>VLOOKUP(D117,'REGISTRO CSTs'!$C$2:$G$912,7,0)</f>
        <v>#N/A</v>
      </c>
    </row>
    <row r="118" spans="1:5" x14ac:dyDescent="0.35">
      <c r="A118">
        <v>534</v>
      </c>
      <c r="B118" s="261" t="s">
        <v>4123</v>
      </c>
      <c r="C118" s="241" t="s">
        <v>1812</v>
      </c>
      <c r="D118" s="242" t="str">
        <f t="shared" si="1"/>
        <v>ARF TAG</v>
      </c>
      <c r="E118" s="242" t="e">
        <f>VLOOKUP(D118,'REGISTRO CSTs'!$C$2:$G$912,7,0)</f>
        <v>#N/A</v>
      </c>
    </row>
    <row r="119" spans="1:5" x14ac:dyDescent="0.35">
      <c r="A119">
        <v>535</v>
      </c>
      <c r="B119" s="259" t="s">
        <v>4123</v>
      </c>
      <c r="C119" s="260" t="s">
        <v>1812</v>
      </c>
      <c r="D119" s="248" t="str">
        <f t="shared" si="1"/>
        <v>ARF TAG</v>
      </c>
      <c r="E119" s="248" t="e">
        <f>VLOOKUP(D119,'REGISTRO CSTs'!$C$2:$G$912,7,0)</f>
        <v>#N/A</v>
      </c>
    </row>
    <row r="120" spans="1:5" x14ac:dyDescent="0.35">
      <c r="A120">
        <v>536</v>
      </c>
      <c r="B120" s="261" t="s">
        <v>4123</v>
      </c>
      <c r="C120" s="241" t="s">
        <v>1812</v>
      </c>
      <c r="D120" s="242" t="str">
        <f t="shared" si="1"/>
        <v>ARF TAG</v>
      </c>
      <c r="E120" s="242" t="e">
        <f>VLOOKUP(D120,'REGISTRO CSTs'!$C$2:$G$912,7,0)</f>
        <v>#N/A</v>
      </c>
    </row>
    <row r="121" spans="1:5" x14ac:dyDescent="0.35">
      <c r="A121">
        <v>537</v>
      </c>
      <c r="B121" s="259" t="s">
        <v>4123</v>
      </c>
      <c r="C121" s="260" t="s">
        <v>4502</v>
      </c>
      <c r="D121" s="248" t="str">
        <f t="shared" si="1"/>
        <v>ARF TAG</v>
      </c>
      <c r="E121" s="248" t="e">
        <f>VLOOKUP(D121,'REGISTRO CSTs'!$C$2:$G$912,7,0)</f>
        <v>#N/A</v>
      </c>
    </row>
    <row r="122" spans="1:5" x14ac:dyDescent="0.35">
      <c r="A122">
        <v>1</v>
      </c>
      <c r="B122" s="247" t="s">
        <v>5191</v>
      </c>
      <c r="C122" s="243" t="s">
        <v>4515</v>
      </c>
      <c r="D122" s="248" t="str">
        <f t="shared" si="1"/>
        <v>2020.00003.01.01.03.02</v>
      </c>
      <c r="E122" s="248" t="e">
        <f>VLOOKUP(D122,'REGISTRO CSTs'!$C$2:$G$912,7,0)</f>
        <v>#N/A</v>
      </c>
    </row>
    <row r="123" spans="1:5" x14ac:dyDescent="0.35">
      <c r="A123">
        <v>2</v>
      </c>
      <c r="B123" s="240" t="s">
        <v>5192</v>
      </c>
      <c r="C123" s="244" t="s">
        <v>4514</v>
      </c>
      <c r="D123" s="242" t="str">
        <f t="shared" si="1"/>
        <v>2020.00004.01.01.03.02</v>
      </c>
      <c r="E123" s="242" t="e">
        <f>VLOOKUP(D123,'REGISTRO CSTs'!$C$2:$G$912,7,0)</f>
        <v>#N/A</v>
      </c>
    </row>
    <row r="124" spans="1:5" x14ac:dyDescent="0.35">
      <c r="A124">
        <v>3</v>
      </c>
      <c r="B124" s="247" t="s">
        <v>5193</v>
      </c>
      <c r="C124" s="243" t="s">
        <v>1283</v>
      </c>
      <c r="D124" s="248" t="str">
        <f t="shared" si="1"/>
        <v>2020.00005.01.01.03.02</v>
      </c>
      <c r="E124" s="248" t="e">
        <f>VLOOKUP(D124,'REGISTRO CSTs'!$C$2:$G$912,7,0)</f>
        <v>#N/A</v>
      </c>
    </row>
    <row r="125" spans="1:5" x14ac:dyDescent="0.35">
      <c r="A125">
        <v>4</v>
      </c>
      <c r="B125" s="240" t="s">
        <v>5194</v>
      </c>
      <c r="C125" s="244" t="s">
        <v>1285</v>
      </c>
      <c r="D125" s="242" t="str">
        <f t="shared" si="1"/>
        <v>2020.00007.01.01.03.02</v>
      </c>
      <c r="E125" s="242" t="e">
        <f>VLOOKUP(D125,'REGISTRO CSTs'!$C$2:$G$912,7,0)</f>
        <v>#N/A</v>
      </c>
    </row>
    <row r="126" spans="1:5" x14ac:dyDescent="0.35">
      <c r="A126">
        <v>8</v>
      </c>
      <c r="B126" s="240" t="s">
        <v>5195</v>
      </c>
      <c r="C126" s="244" t="s">
        <v>1293</v>
      </c>
      <c r="D126" s="242" t="str">
        <f t="shared" si="1"/>
        <v>2021.00002.01.01.03.02</v>
      </c>
      <c r="E126" s="242" t="e">
        <f>VLOOKUP(D126,'REGISTRO CSTs'!$C$2:$G$912,7,0)</f>
        <v>#N/A</v>
      </c>
    </row>
    <row r="127" spans="1:5" x14ac:dyDescent="0.35">
      <c r="A127">
        <v>10</v>
      </c>
      <c r="B127" s="240" t="s">
        <v>5196</v>
      </c>
      <c r="C127" s="244" t="s">
        <v>4514</v>
      </c>
      <c r="D127" s="242" t="str">
        <f t="shared" si="1"/>
        <v>2021.00006.01.03.03.02</v>
      </c>
      <c r="E127" s="242" t="e">
        <f>VLOOKUP(D127,'REGISTRO CSTs'!$C$2:$G$912,7,0)</f>
        <v>#N/A</v>
      </c>
    </row>
    <row r="128" spans="1:5" x14ac:dyDescent="0.35">
      <c r="A128">
        <v>11</v>
      </c>
      <c r="B128" s="247" t="s">
        <v>5197</v>
      </c>
      <c r="C128" s="243" t="s">
        <v>4518</v>
      </c>
      <c r="D128" s="248" t="str">
        <f t="shared" si="1"/>
        <v>2021.00008.01.03.03.02</v>
      </c>
      <c r="E128" s="248" t="e">
        <f>VLOOKUP(D128,'REGISTRO CSTs'!$C$2:$G$912,7,0)</f>
        <v>#N/A</v>
      </c>
    </row>
    <row r="129" spans="1:5" x14ac:dyDescent="0.35">
      <c r="A129">
        <v>12</v>
      </c>
      <c r="B129" s="240" t="s">
        <v>5198</v>
      </c>
      <c r="C129" s="244" t="s">
        <v>1293</v>
      </c>
      <c r="D129" s="242" t="str">
        <f t="shared" si="1"/>
        <v>2021.00009.01.03.03.04</v>
      </c>
      <c r="E129" s="242" t="e">
        <f>VLOOKUP(D129,'REGISTRO CSTs'!$C$2:$G$912,7,0)</f>
        <v>#N/A</v>
      </c>
    </row>
    <row r="130" spans="1:5" x14ac:dyDescent="0.35">
      <c r="A130">
        <v>13</v>
      </c>
      <c r="B130" s="247" t="s">
        <v>5199</v>
      </c>
      <c r="C130" s="243" t="s">
        <v>1285</v>
      </c>
      <c r="D130" s="248" t="str">
        <f t="shared" ref="D130:D193" si="2">LEFT(B130,22)</f>
        <v>2021.00010.01.03.03.04</v>
      </c>
      <c r="E130" s="248" t="e">
        <f>VLOOKUP(D130,'REGISTRO CSTs'!$C$2:$G$912,7,0)</f>
        <v>#N/A</v>
      </c>
    </row>
    <row r="131" spans="1:5" x14ac:dyDescent="0.35">
      <c r="A131">
        <v>14</v>
      </c>
      <c r="B131" s="240" t="s">
        <v>5200</v>
      </c>
      <c r="C131" s="244" t="s">
        <v>1285</v>
      </c>
      <c r="D131" s="242" t="str">
        <f t="shared" si="2"/>
        <v>2021.00011.01.03.03.04</v>
      </c>
      <c r="E131" s="242" t="e">
        <f>VLOOKUP(D131,'REGISTRO CSTs'!$C$2:$G$912,7,0)</f>
        <v>#N/A</v>
      </c>
    </row>
    <row r="132" spans="1:5" x14ac:dyDescent="0.35">
      <c r="A132">
        <v>15</v>
      </c>
      <c r="B132" s="247" t="s">
        <v>5201</v>
      </c>
      <c r="C132" s="243" t="s">
        <v>1285</v>
      </c>
      <c r="D132" s="248" t="str">
        <f t="shared" si="2"/>
        <v>2021.00012.01.03.03.04</v>
      </c>
      <c r="E132" s="248" t="e">
        <f>VLOOKUP(D132,'REGISTRO CSTs'!$C$2:$G$912,7,0)</f>
        <v>#N/A</v>
      </c>
    </row>
    <row r="133" spans="1:5" x14ac:dyDescent="0.35">
      <c r="A133">
        <v>16</v>
      </c>
      <c r="B133" s="240" t="s">
        <v>5202</v>
      </c>
      <c r="C133" s="244" t="s">
        <v>4518</v>
      </c>
      <c r="D133" s="242" t="str">
        <f t="shared" si="2"/>
        <v>2021.00013.01.03.03.04</v>
      </c>
      <c r="E133" s="242" t="e">
        <f>VLOOKUP(D133,'REGISTRO CSTs'!$C$2:$G$912,7,0)</f>
        <v>#N/A</v>
      </c>
    </row>
    <row r="134" spans="1:5" x14ac:dyDescent="0.35">
      <c r="A134">
        <v>17</v>
      </c>
      <c r="B134" s="247" t="s">
        <v>5203</v>
      </c>
      <c r="C134" s="243" t="s">
        <v>1285</v>
      </c>
      <c r="D134" s="248" t="str">
        <f t="shared" si="2"/>
        <v>2021.00014.01.03.03.04</v>
      </c>
      <c r="E134" s="248" t="e">
        <f>VLOOKUP(D134,'REGISTRO CSTs'!$C$2:$G$912,7,0)</f>
        <v>#N/A</v>
      </c>
    </row>
    <row r="135" spans="1:5" x14ac:dyDescent="0.35">
      <c r="A135">
        <v>20</v>
      </c>
      <c r="B135" s="240" t="s">
        <v>5204</v>
      </c>
      <c r="C135" s="244" t="s">
        <v>4515</v>
      </c>
      <c r="D135" s="242" t="str">
        <f t="shared" si="2"/>
        <v>2021.00017.01.03.03.03</v>
      </c>
      <c r="E135" s="242" t="e">
        <f>VLOOKUP(D135,'REGISTRO CSTs'!$C$2:$G$912,7,0)</f>
        <v>#N/A</v>
      </c>
    </row>
    <row r="136" spans="1:5" x14ac:dyDescent="0.35">
      <c r="A136">
        <v>22</v>
      </c>
      <c r="B136" s="240" t="s">
        <v>5205</v>
      </c>
      <c r="C136" s="244" t="s">
        <v>1285</v>
      </c>
      <c r="D136" s="242" t="str">
        <f t="shared" si="2"/>
        <v>2021.00019.01.03.03.03</v>
      </c>
      <c r="E136" s="242" t="e">
        <f>VLOOKUP(D136,'REGISTRO CSTs'!$C$2:$G$912,7,0)</f>
        <v>#N/A</v>
      </c>
    </row>
    <row r="137" spans="1:5" x14ac:dyDescent="0.35">
      <c r="A137">
        <v>24</v>
      </c>
      <c r="B137" s="240" t="s">
        <v>5206</v>
      </c>
      <c r="C137" s="244" t="s">
        <v>1786</v>
      </c>
      <c r="D137" s="242" t="str">
        <f t="shared" si="2"/>
        <v>2021.00021.03.02.03.02</v>
      </c>
      <c r="E137" s="242" t="e">
        <f>VLOOKUP(D137,'REGISTRO CSTs'!$C$2:$G$912,7,0)</f>
        <v>#N/A</v>
      </c>
    </row>
    <row r="138" spans="1:5" x14ac:dyDescent="0.35">
      <c r="A138">
        <v>25</v>
      </c>
      <c r="B138" s="247" t="s">
        <v>5207</v>
      </c>
      <c r="C138" s="243" t="s">
        <v>1315</v>
      </c>
      <c r="D138" s="248" t="str">
        <f t="shared" si="2"/>
        <v>2021.00022.03.02.03.02</v>
      </c>
      <c r="E138" s="248" t="e">
        <f>VLOOKUP(D138,'REGISTRO CSTs'!$C$2:$G$912,7,0)</f>
        <v>#N/A</v>
      </c>
    </row>
    <row r="139" spans="1:5" x14ac:dyDescent="0.35">
      <c r="A139">
        <v>35</v>
      </c>
      <c r="B139" s="247" t="s">
        <v>5208</v>
      </c>
      <c r="C139" s="243" t="s">
        <v>1326</v>
      </c>
      <c r="D139" s="248" t="str">
        <f t="shared" si="2"/>
        <v>2022.00004.03.03.03.02</v>
      </c>
      <c r="E139" s="248" t="e">
        <f>VLOOKUP(D139,'REGISTRO CSTs'!$C$2:$G$912,7,0)</f>
        <v>#N/A</v>
      </c>
    </row>
    <row r="140" spans="1:5" x14ac:dyDescent="0.35">
      <c r="A140">
        <v>37</v>
      </c>
      <c r="B140" s="247" t="s">
        <v>5209</v>
      </c>
      <c r="C140" s="243" t="s">
        <v>1329</v>
      </c>
      <c r="D140" s="248" t="str">
        <f t="shared" si="2"/>
        <v>2022.00009.03.03.03.02</v>
      </c>
      <c r="E140" s="248" t="e">
        <f>VLOOKUP(D140,'REGISTRO CSTs'!$C$2:$G$912,7,0)</f>
        <v>#N/A</v>
      </c>
    </row>
    <row r="141" spans="1:5" x14ac:dyDescent="0.35">
      <c r="A141">
        <v>38</v>
      </c>
      <c r="B141" s="240" t="s">
        <v>5210</v>
      </c>
      <c r="C141" s="244" t="s">
        <v>1331</v>
      </c>
      <c r="D141" s="242" t="str">
        <f t="shared" si="2"/>
        <v>2022.00011.03.03.03.02</v>
      </c>
      <c r="E141" s="242" t="e">
        <f>VLOOKUP(D141,'REGISTRO CSTs'!$C$2:$G$912,7,0)</f>
        <v>#N/A</v>
      </c>
    </row>
    <row r="142" spans="1:5" x14ac:dyDescent="0.35">
      <c r="A142">
        <v>39</v>
      </c>
      <c r="B142" s="247" t="s">
        <v>5211</v>
      </c>
      <c r="C142" s="243" t="s">
        <v>1333</v>
      </c>
      <c r="D142" s="248" t="str">
        <f t="shared" si="2"/>
        <v>2022.00012.03.03.03.02</v>
      </c>
      <c r="E142" s="248" t="e">
        <f>VLOOKUP(D142,'REGISTRO CSTs'!$C$2:$G$912,7,0)</f>
        <v>#N/A</v>
      </c>
    </row>
    <row r="143" spans="1:5" x14ac:dyDescent="0.35">
      <c r="A143">
        <v>40</v>
      </c>
      <c r="B143" s="240" t="s">
        <v>5212</v>
      </c>
      <c r="C143" s="244" t="s">
        <v>1335</v>
      </c>
      <c r="D143" s="242" t="str">
        <f t="shared" si="2"/>
        <v>2022.00013.03.03.03.02</v>
      </c>
      <c r="E143" s="242" t="e">
        <f>VLOOKUP(D143,'REGISTRO CSTs'!$C$2:$G$912,7,0)</f>
        <v>#N/A</v>
      </c>
    </row>
    <row r="144" spans="1:5" x14ac:dyDescent="0.35">
      <c r="A144">
        <v>41</v>
      </c>
      <c r="B144" s="247" t="s">
        <v>5213</v>
      </c>
      <c r="C144" s="243" t="s">
        <v>1311</v>
      </c>
      <c r="D144" s="248" t="str">
        <f t="shared" si="2"/>
        <v>2022.00014.03.03.03.02</v>
      </c>
      <c r="E144" s="248" t="e">
        <f>VLOOKUP(D144,'REGISTRO CSTs'!$C$2:$G$912,7,0)</f>
        <v>#N/A</v>
      </c>
    </row>
    <row r="145" spans="1:5" x14ac:dyDescent="0.35">
      <c r="A145">
        <v>42</v>
      </c>
      <c r="B145" s="240" t="s">
        <v>5214</v>
      </c>
      <c r="C145" s="244" t="s">
        <v>1338</v>
      </c>
      <c r="D145" s="242" t="str">
        <f t="shared" si="2"/>
        <v>2022.00015.03.03.03.02</v>
      </c>
      <c r="E145" s="242" t="e">
        <f>VLOOKUP(D145,'REGISTRO CSTs'!$C$2:$G$912,7,0)</f>
        <v>#N/A</v>
      </c>
    </row>
    <row r="146" spans="1:5" x14ac:dyDescent="0.35">
      <c r="A146">
        <v>46</v>
      </c>
      <c r="B146" s="240" t="s">
        <v>5215</v>
      </c>
      <c r="C146" s="244" t="s">
        <v>1329</v>
      </c>
      <c r="D146" s="242" t="str">
        <f t="shared" si="2"/>
        <v>2022.00020.03.03.03.02</v>
      </c>
      <c r="E146" s="242" t="e">
        <f>VLOOKUP(D146,'REGISTRO CSTs'!$C$2:$G$912,7,0)</f>
        <v>#N/A</v>
      </c>
    </row>
    <row r="147" spans="1:5" x14ac:dyDescent="0.35">
      <c r="A147">
        <v>48</v>
      </c>
      <c r="B147" s="240" t="s">
        <v>5216</v>
      </c>
      <c r="C147" s="244" t="s">
        <v>1348</v>
      </c>
      <c r="D147" s="242" t="str">
        <f t="shared" si="2"/>
        <v>2022.00023.03.03.03.02</v>
      </c>
      <c r="E147" s="242" t="e">
        <f>VLOOKUP(D147,'REGISTRO CSTs'!$C$2:$G$912,7,0)</f>
        <v>#N/A</v>
      </c>
    </row>
    <row r="148" spans="1:5" x14ac:dyDescent="0.35">
      <c r="A148">
        <v>49</v>
      </c>
      <c r="B148" s="247" t="s">
        <v>5217</v>
      </c>
      <c r="C148" s="243" t="s">
        <v>1350</v>
      </c>
      <c r="D148" s="248" t="str">
        <f t="shared" si="2"/>
        <v>2022.00024.03.03.03.02</v>
      </c>
      <c r="E148" s="248" t="e">
        <f>VLOOKUP(D148,'REGISTRO CSTs'!$C$2:$G$912,7,0)</f>
        <v>#N/A</v>
      </c>
    </row>
    <row r="149" spans="1:5" x14ac:dyDescent="0.35">
      <c r="A149">
        <v>50</v>
      </c>
      <c r="B149" s="240" t="s">
        <v>1380</v>
      </c>
      <c r="C149" s="244" t="s">
        <v>1352</v>
      </c>
      <c r="D149" s="242" t="str">
        <f t="shared" si="2"/>
        <v>2022.00025.03.03.03.02</v>
      </c>
      <c r="E149" s="242" t="e">
        <f>VLOOKUP(D149,'REGISTRO CSTs'!$C$2:$G$912,7,0)</f>
        <v>#N/A</v>
      </c>
    </row>
    <row r="150" spans="1:5" x14ac:dyDescent="0.35">
      <c r="A150">
        <v>52</v>
      </c>
      <c r="B150" s="240" t="s">
        <v>5218</v>
      </c>
      <c r="C150" s="244" t="s">
        <v>1311</v>
      </c>
      <c r="D150" s="242" t="str">
        <f t="shared" si="2"/>
        <v>2022.00028.03.03.03.02</v>
      </c>
      <c r="E150" s="242" t="e">
        <f>VLOOKUP(D150,'REGISTRO CSTs'!$C$2:$G$912,7,0)</f>
        <v>#N/A</v>
      </c>
    </row>
    <row r="151" spans="1:5" x14ac:dyDescent="0.35">
      <c r="A151">
        <v>53</v>
      </c>
      <c r="B151" s="247" t="s">
        <v>5219</v>
      </c>
      <c r="C151" s="243" t="s">
        <v>1313</v>
      </c>
      <c r="D151" s="248" t="str">
        <f t="shared" si="2"/>
        <v>2022.00029.03.03.03.02</v>
      </c>
      <c r="E151" s="248" t="e">
        <f>VLOOKUP(D151,'REGISTRO CSTs'!$C$2:$G$912,7,0)</f>
        <v>#N/A</v>
      </c>
    </row>
    <row r="152" spans="1:5" x14ac:dyDescent="0.35">
      <c r="A152">
        <v>54</v>
      </c>
      <c r="B152" s="240" t="s">
        <v>5220</v>
      </c>
      <c r="C152" s="244" t="s">
        <v>1311</v>
      </c>
      <c r="D152" s="242" t="str">
        <f t="shared" si="2"/>
        <v>2022.00032.03.03.03.02</v>
      </c>
      <c r="E152" s="242" t="e">
        <f>VLOOKUP(D152,'REGISTRO CSTs'!$C$2:$G$912,7,0)</f>
        <v>#N/A</v>
      </c>
    </row>
    <row r="153" spans="1:5" x14ac:dyDescent="0.35">
      <c r="A153">
        <v>56</v>
      </c>
      <c r="B153" s="240" t="s">
        <v>5221</v>
      </c>
      <c r="C153" s="244" t="s">
        <v>1311</v>
      </c>
      <c r="D153" s="242" t="str">
        <f t="shared" si="2"/>
        <v>2022.00036.03.03.03.02</v>
      </c>
      <c r="E153" s="242" t="e">
        <f>VLOOKUP(D153,'REGISTRO CSTs'!$C$2:$G$912,7,0)</f>
        <v>#N/A</v>
      </c>
    </row>
    <row r="154" spans="1:5" x14ac:dyDescent="0.35">
      <c r="A154">
        <v>57</v>
      </c>
      <c r="B154" s="247" t="s">
        <v>5222</v>
      </c>
      <c r="C154" s="243" t="s">
        <v>1338</v>
      </c>
      <c r="D154" s="248" t="str">
        <f t="shared" si="2"/>
        <v>2022.00037.03.03.03.02</v>
      </c>
      <c r="E154" s="248" t="e">
        <f>VLOOKUP(D154,'REGISTRO CSTs'!$C$2:$G$912,7,0)</f>
        <v>#N/A</v>
      </c>
    </row>
    <row r="155" spans="1:5" x14ac:dyDescent="0.35">
      <c r="A155">
        <v>59</v>
      </c>
      <c r="B155" s="247" t="s">
        <v>5223</v>
      </c>
      <c r="C155" s="243" t="s">
        <v>1362</v>
      </c>
      <c r="D155" s="248" t="str">
        <f t="shared" si="2"/>
        <v>2022.00042.01.03.03.02</v>
      </c>
      <c r="E155" s="248" t="e">
        <f>VLOOKUP(D155,'REGISTRO CSTs'!$C$2:$G$912,7,0)</f>
        <v>#N/A</v>
      </c>
    </row>
    <row r="156" spans="1:5" x14ac:dyDescent="0.35">
      <c r="A156">
        <v>60</v>
      </c>
      <c r="B156" s="240" t="s">
        <v>5224</v>
      </c>
      <c r="C156" s="244" t="s">
        <v>1283</v>
      </c>
      <c r="D156" s="242" t="str">
        <f t="shared" si="2"/>
        <v>2022.00044.01.03.03.02</v>
      </c>
      <c r="E156" s="242" t="e">
        <f>VLOOKUP(D156,'REGISTRO CSTs'!$C$2:$G$912,7,0)</f>
        <v>#N/A</v>
      </c>
    </row>
    <row r="157" spans="1:5" x14ac:dyDescent="0.35">
      <c r="A157">
        <v>61</v>
      </c>
      <c r="B157" s="247" t="s">
        <v>5225</v>
      </c>
      <c r="C157" s="243" t="s">
        <v>4515</v>
      </c>
      <c r="D157" s="248" t="str">
        <f t="shared" si="2"/>
        <v>2022.00046.01.03.03.02</v>
      </c>
      <c r="E157" s="248" t="e">
        <f>VLOOKUP(D157,'REGISTRO CSTs'!$C$2:$G$912,7,0)</f>
        <v>#N/A</v>
      </c>
    </row>
    <row r="158" spans="1:5" x14ac:dyDescent="0.35">
      <c r="A158">
        <v>63</v>
      </c>
      <c r="B158" s="247" t="s">
        <v>5226</v>
      </c>
      <c r="C158" s="243" t="s">
        <v>1285</v>
      </c>
      <c r="D158" s="248" t="str">
        <f t="shared" si="2"/>
        <v>2022.00049.01.03.03.05</v>
      </c>
      <c r="E158" s="248" t="e">
        <f>VLOOKUP(D158,'REGISTRO CSTs'!$C$2:$G$912,7,0)</f>
        <v>#N/A</v>
      </c>
    </row>
    <row r="159" spans="1:5" x14ac:dyDescent="0.35">
      <c r="A159">
        <v>65</v>
      </c>
      <c r="B159" s="247" t="s">
        <v>5227</v>
      </c>
      <c r="C159" s="243" t="s">
        <v>1285</v>
      </c>
      <c r="D159" s="248" t="str">
        <f t="shared" si="2"/>
        <v>2022.00051.01.03.03.05</v>
      </c>
      <c r="E159" s="248" t="e">
        <f>VLOOKUP(D159,'REGISTRO CSTs'!$C$2:$G$912,7,0)</f>
        <v>#N/A</v>
      </c>
    </row>
    <row r="160" spans="1:5" x14ac:dyDescent="0.35">
      <c r="A160">
        <v>66</v>
      </c>
      <c r="B160" s="240" t="s">
        <v>5228</v>
      </c>
      <c r="C160" s="244" t="s">
        <v>1285</v>
      </c>
      <c r="D160" s="242" t="str">
        <f t="shared" si="2"/>
        <v>2022.00053.01.03.03.05</v>
      </c>
      <c r="E160" s="242" t="e">
        <f>VLOOKUP(D160,'REGISTRO CSTs'!$C$2:$G$912,7,0)</f>
        <v>#N/A</v>
      </c>
    </row>
    <row r="161" spans="1:5" x14ac:dyDescent="0.35">
      <c r="A161">
        <v>67</v>
      </c>
      <c r="B161" s="247" t="s">
        <v>5229</v>
      </c>
      <c r="C161" s="243" t="s">
        <v>1285</v>
      </c>
      <c r="D161" s="248" t="str">
        <f t="shared" si="2"/>
        <v>2022.00055.01.03.03.05</v>
      </c>
      <c r="E161" s="248" t="e">
        <f>VLOOKUP(D161,'REGISTRO CSTs'!$C$2:$G$912,7,0)</f>
        <v>#N/A</v>
      </c>
    </row>
    <row r="162" spans="1:5" x14ac:dyDescent="0.35">
      <c r="A162">
        <v>71</v>
      </c>
      <c r="B162" s="247" t="s">
        <v>5230</v>
      </c>
      <c r="C162" s="243" t="s">
        <v>1285</v>
      </c>
      <c r="D162" s="248" t="str">
        <f t="shared" si="2"/>
        <v>2022.00061.01.03.03.05</v>
      </c>
      <c r="E162" s="248" t="e">
        <f>VLOOKUP(D162,'REGISTRO CSTs'!$C$2:$G$912,7,0)</f>
        <v>#N/A</v>
      </c>
    </row>
    <row r="163" spans="1:5" x14ac:dyDescent="0.35">
      <c r="A163">
        <v>73</v>
      </c>
      <c r="B163" s="247" t="s">
        <v>5231</v>
      </c>
      <c r="C163" s="243" t="s">
        <v>1285</v>
      </c>
      <c r="D163" s="248" t="str">
        <f t="shared" si="2"/>
        <v>2022.00063.01.03.03.05</v>
      </c>
      <c r="E163" s="248" t="e">
        <f>VLOOKUP(D163,'REGISTRO CSTs'!$C$2:$G$912,7,0)</f>
        <v>#N/A</v>
      </c>
    </row>
    <row r="164" spans="1:5" x14ac:dyDescent="0.35">
      <c r="A164">
        <v>75</v>
      </c>
      <c r="B164" s="247" t="s">
        <v>5232</v>
      </c>
      <c r="C164" s="243" t="s">
        <v>1285</v>
      </c>
      <c r="D164" s="248" t="str">
        <f t="shared" si="2"/>
        <v>2022.00065.01.03.03.05</v>
      </c>
      <c r="E164" s="248" t="e">
        <f>VLOOKUP(D164,'REGISTRO CSTs'!$C$2:$G$912,7,0)</f>
        <v>#N/A</v>
      </c>
    </row>
    <row r="165" spans="1:5" x14ac:dyDescent="0.35">
      <c r="A165">
        <v>76</v>
      </c>
      <c r="B165" s="240" t="s">
        <v>5233</v>
      </c>
      <c r="C165" s="244" t="s">
        <v>1350</v>
      </c>
      <c r="D165" s="242" t="str">
        <f t="shared" si="2"/>
        <v>2022.00067.03.04.03.02</v>
      </c>
      <c r="E165" s="242" t="e">
        <f>VLOOKUP(D165,'REGISTRO CSTs'!$C$2:$G$912,7,0)</f>
        <v>#N/A</v>
      </c>
    </row>
    <row r="166" spans="1:5" x14ac:dyDescent="0.35">
      <c r="A166">
        <v>77</v>
      </c>
      <c r="B166" s="247" t="s">
        <v>5234</v>
      </c>
      <c r="C166" s="243" t="s">
        <v>1381</v>
      </c>
      <c r="D166" s="248" t="str">
        <f t="shared" si="2"/>
        <v>2022.00068.03.04.03.02</v>
      </c>
      <c r="E166" s="248" t="e">
        <f>VLOOKUP(D166,'REGISTRO CSTs'!$C$2:$G$912,7,0)</f>
        <v>#N/A</v>
      </c>
    </row>
    <row r="167" spans="1:5" x14ac:dyDescent="0.35">
      <c r="A167">
        <v>78</v>
      </c>
      <c r="B167" s="240" t="s">
        <v>5235</v>
      </c>
      <c r="C167" s="244" t="s">
        <v>1333</v>
      </c>
      <c r="D167" s="242" t="str">
        <f t="shared" si="2"/>
        <v>2022.00071.03.04.03.02</v>
      </c>
      <c r="E167" s="242" t="e">
        <f>VLOOKUP(D167,'REGISTRO CSTs'!$C$2:$G$912,7,0)</f>
        <v>#N/A</v>
      </c>
    </row>
    <row r="168" spans="1:5" x14ac:dyDescent="0.35">
      <c r="A168">
        <v>79</v>
      </c>
      <c r="B168" s="247" t="s">
        <v>5236</v>
      </c>
      <c r="C168" s="243" t="s">
        <v>1311</v>
      </c>
      <c r="D168" s="248" t="str">
        <f t="shared" si="2"/>
        <v>2022.00072.03.04.03.02</v>
      </c>
      <c r="E168" s="248" t="e">
        <f>VLOOKUP(D168,'REGISTRO CSTs'!$C$2:$G$912,7,0)</f>
        <v>#N/A</v>
      </c>
    </row>
    <row r="169" spans="1:5" x14ac:dyDescent="0.35">
      <c r="A169">
        <v>80</v>
      </c>
      <c r="B169" s="240" t="s">
        <v>5237</v>
      </c>
      <c r="C169" s="244" t="s">
        <v>1338</v>
      </c>
      <c r="D169" s="242" t="str">
        <f t="shared" si="2"/>
        <v>2022.00073.03.04.03.02</v>
      </c>
      <c r="E169" s="242" t="e">
        <f>VLOOKUP(D169,'REGISTRO CSTs'!$C$2:$G$912,7,0)</f>
        <v>#N/A</v>
      </c>
    </row>
    <row r="170" spans="1:5" x14ac:dyDescent="0.35">
      <c r="A170">
        <v>81</v>
      </c>
      <c r="B170" s="247" t="s">
        <v>5238</v>
      </c>
      <c r="C170" s="243" t="s">
        <v>1329</v>
      </c>
      <c r="D170" s="248" t="str">
        <f t="shared" si="2"/>
        <v>2022.00074.03.04.03.02</v>
      </c>
      <c r="E170" s="248" t="e">
        <f>VLOOKUP(D170,'REGISTRO CSTs'!$C$2:$G$912,7,0)</f>
        <v>#N/A</v>
      </c>
    </row>
    <row r="171" spans="1:5" x14ac:dyDescent="0.35">
      <c r="A171">
        <v>82</v>
      </c>
      <c r="B171" s="253" t="s">
        <v>5239</v>
      </c>
      <c r="C171" s="244" t="s">
        <v>1362</v>
      </c>
      <c r="D171" s="242" t="str">
        <f t="shared" si="2"/>
        <v>2022.00075.01.01.03.02</v>
      </c>
      <c r="E171" s="242" t="e">
        <f>VLOOKUP(D171,'REGISTRO CSTs'!$C$2:$G$912,7,0)</f>
        <v>#N/A</v>
      </c>
    </row>
    <row r="172" spans="1:5" x14ac:dyDescent="0.35">
      <c r="A172">
        <v>83</v>
      </c>
      <c r="B172" s="247" t="s">
        <v>5240</v>
      </c>
      <c r="C172" s="243" t="s">
        <v>1362</v>
      </c>
      <c r="D172" s="248" t="str">
        <f t="shared" si="2"/>
        <v>2022.00076.01.01.03.02</v>
      </c>
      <c r="E172" s="248" t="e">
        <f>VLOOKUP(D172,'REGISTRO CSTs'!$C$2:$G$912,7,0)</f>
        <v>#N/A</v>
      </c>
    </row>
    <row r="173" spans="1:5" x14ac:dyDescent="0.35">
      <c r="A173">
        <v>84</v>
      </c>
      <c r="B173" s="240" t="s">
        <v>5241</v>
      </c>
      <c r="C173" s="244" t="s">
        <v>1362</v>
      </c>
      <c r="D173" s="242" t="str">
        <f t="shared" si="2"/>
        <v>2022.00077.01.01.03.02</v>
      </c>
      <c r="E173" s="242" t="e">
        <f>VLOOKUP(D173,'REGISTRO CSTs'!$C$2:$G$912,7,0)</f>
        <v>#N/A</v>
      </c>
    </row>
    <row r="174" spans="1:5" x14ac:dyDescent="0.35">
      <c r="A174">
        <v>85</v>
      </c>
      <c r="B174" s="247" t="s">
        <v>5242</v>
      </c>
      <c r="C174" s="243" t="s">
        <v>1362</v>
      </c>
      <c r="D174" s="248" t="str">
        <f t="shared" si="2"/>
        <v>2022.00078.01.01.03.02</v>
      </c>
      <c r="E174" s="248" t="e">
        <f>VLOOKUP(D174,'REGISTRO CSTs'!$C$2:$G$912,7,0)</f>
        <v>#N/A</v>
      </c>
    </row>
    <row r="175" spans="1:5" x14ac:dyDescent="0.35">
      <c r="A175">
        <v>86</v>
      </c>
      <c r="B175" s="240" t="s">
        <v>5243</v>
      </c>
      <c r="C175" s="244" t="s">
        <v>1283</v>
      </c>
      <c r="D175" s="242" t="str">
        <f t="shared" si="2"/>
        <v>2022.00079.01.01.03.02</v>
      </c>
      <c r="E175" s="242" t="e">
        <f>VLOOKUP(D175,'REGISTRO CSTs'!$C$2:$G$912,7,0)</f>
        <v>#N/A</v>
      </c>
    </row>
    <row r="176" spans="1:5" x14ac:dyDescent="0.35">
      <c r="A176">
        <v>87</v>
      </c>
      <c r="B176" s="247" t="s">
        <v>5244</v>
      </c>
      <c r="C176" s="243" t="s">
        <v>1283</v>
      </c>
      <c r="D176" s="248" t="str">
        <f t="shared" si="2"/>
        <v>2022.00080.01.01.03.02</v>
      </c>
      <c r="E176" s="248" t="e">
        <f>VLOOKUP(D176,'REGISTRO CSTs'!$C$2:$G$912,7,0)</f>
        <v>#N/A</v>
      </c>
    </row>
    <row r="177" spans="1:5" x14ac:dyDescent="0.35">
      <c r="A177">
        <v>88</v>
      </c>
      <c r="B177" s="240" t="s">
        <v>5245</v>
      </c>
      <c r="C177" s="244" t="s">
        <v>1283</v>
      </c>
      <c r="D177" s="242" t="str">
        <f t="shared" si="2"/>
        <v>2022.00081.01.01.03.02</v>
      </c>
      <c r="E177" s="242" t="e">
        <f>VLOOKUP(D177,'REGISTRO CSTs'!$C$2:$G$912,7,0)</f>
        <v>#N/A</v>
      </c>
    </row>
    <row r="178" spans="1:5" x14ac:dyDescent="0.35">
      <c r="A178">
        <v>89</v>
      </c>
      <c r="B178" s="247" t="s">
        <v>5246</v>
      </c>
      <c r="C178" s="243" t="s">
        <v>1283</v>
      </c>
      <c r="D178" s="248" t="str">
        <f t="shared" si="2"/>
        <v>2022.00082.01.01.03.02</v>
      </c>
      <c r="E178" s="248" t="e">
        <f>VLOOKUP(D178,'REGISTRO CSTs'!$C$2:$G$912,7,0)</f>
        <v>#N/A</v>
      </c>
    </row>
    <row r="179" spans="1:5" x14ac:dyDescent="0.35">
      <c r="A179">
        <v>92</v>
      </c>
      <c r="B179" s="240" t="s">
        <v>5247</v>
      </c>
      <c r="C179" s="244" t="s">
        <v>4514</v>
      </c>
      <c r="D179" s="242" t="str">
        <f t="shared" si="2"/>
        <v>2022.00085.01.01.03.98</v>
      </c>
      <c r="E179" s="242" t="e">
        <f>VLOOKUP(D179,'REGISTRO CSTs'!$C$2:$G$912,7,0)</f>
        <v>#N/A</v>
      </c>
    </row>
    <row r="180" spans="1:5" x14ac:dyDescent="0.35">
      <c r="A180">
        <v>93</v>
      </c>
      <c r="B180" s="247" t="s">
        <v>5248</v>
      </c>
      <c r="C180" s="243" t="s">
        <v>4515</v>
      </c>
      <c r="D180" s="248" t="str">
        <f t="shared" si="2"/>
        <v>2022.00086.01.01.03.98</v>
      </c>
      <c r="E180" s="248" t="e">
        <f>VLOOKUP(D180,'REGISTRO CSTs'!$C$2:$G$912,7,0)</f>
        <v>#N/A</v>
      </c>
    </row>
    <row r="181" spans="1:5" x14ac:dyDescent="0.35">
      <c r="A181">
        <v>94</v>
      </c>
      <c r="B181" s="240" t="s">
        <v>5249</v>
      </c>
      <c r="C181" s="244" t="s">
        <v>1293</v>
      </c>
      <c r="D181" s="242" t="str">
        <f t="shared" si="2"/>
        <v>2022.00087.01.01.03.98</v>
      </c>
      <c r="E181" s="242" t="e">
        <f>VLOOKUP(D181,'REGISTRO CSTs'!$C$2:$G$912,7,0)</f>
        <v>#N/A</v>
      </c>
    </row>
    <row r="182" spans="1:5" x14ac:dyDescent="0.35">
      <c r="A182">
        <v>95</v>
      </c>
      <c r="B182" s="247" t="s">
        <v>5250</v>
      </c>
      <c r="C182" s="243" t="s">
        <v>1283</v>
      </c>
      <c r="D182" s="248" t="str">
        <f t="shared" si="2"/>
        <v>2022.00088.01.01.03.98</v>
      </c>
      <c r="E182" s="248" t="e">
        <f>VLOOKUP(D182,'REGISTRO CSTs'!$C$2:$G$912,7,0)</f>
        <v>#N/A</v>
      </c>
    </row>
    <row r="183" spans="1:5" x14ac:dyDescent="0.35">
      <c r="A183">
        <v>96</v>
      </c>
      <c r="B183" s="240" t="s">
        <v>5251</v>
      </c>
      <c r="C183" s="244" t="s">
        <v>1362</v>
      </c>
      <c r="D183" s="242" t="str">
        <f t="shared" si="2"/>
        <v>2022.00089.01.01.03.98</v>
      </c>
      <c r="E183" s="242" t="e">
        <f>VLOOKUP(D183,'REGISTRO CSTs'!$C$2:$G$912,7,0)</f>
        <v>#N/A</v>
      </c>
    </row>
    <row r="184" spans="1:5" x14ac:dyDescent="0.35">
      <c r="A184">
        <v>97</v>
      </c>
      <c r="B184" s="247" t="s">
        <v>5252</v>
      </c>
      <c r="C184" s="243" t="s">
        <v>1293</v>
      </c>
      <c r="D184" s="248" t="str">
        <f t="shared" si="2"/>
        <v>2022.00090.01.01.03.98</v>
      </c>
      <c r="E184" s="248" t="e">
        <f>VLOOKUP(D184,'REGISTRO CSTs'!$C$2:$G$912,7,0)</f>
        <v>#N/A</v>
      </c>
    </row>
    <row r="185" spans="1:5" x14ac:dyDescent="0.35">
      <c r="A185">
        <v>98</v>
      </c>
      <c r="B185" s="240" t="s">
        <v>5253</v>
      </c>
      <c r="C185" s="244" t="s">
        <v>1283</v>
      </c>
      <c r="D185" s="242" t="str">
        <f t="shared" si="2"/>
        <v>2022.00091.01.01.03.98</v>
      </c>
      <c r="E185" s="242" t="e">
        <f>VLOOKUP(D185,'REGISTRO CSTs'!$C$2:$G$912,7,0)</f>
        <v>#N/A</v>
      </c>
    </row>
    <row r="186" spans="1:5" x14ac:dyDescent="0.35">
      <c r="A186">
        <v>99</v>
      </c>
      <c r="B186" s="247" t="s">
        <v>5254</v>
      </c>
      <c r="C186" s="243" t="s">
        <v>1293</v>
      </c>
      <c r="D186" s="248" t="str">
        <f t="shared" si="2"/>
        <v>2022.00092.01.01.03.98</v>
      </c>
      <c r="E186" s="248" t="e">
        <f>VLOOKUP(D186,'REGISTRO CSTs'!$C$2:$G$912,7,0)</f>
        <v>#N/A</v>
      </c>
    </row>
    <row r="187" spans="1:5" x14ac:dyDescent="0.35">
      <c r="A187">
        <v>100</v>
      </c>
      <c r="B187" s="240" t="s">
        <v>5255</v>
      </c>
      <c r="C187" s="244" t="s">
        <v>1283</v>
      </c>
      <c r="D187" s="242" t="str">
        <f t="shared" si="2"/>
        <v>2022.00093.01.01.03.98</v>
      </c>
      <c r="E187" s="242" t="e">
        <f>VLOOKUP(D187,'REGISTRO CSTs'!$C$2:$G$912,7,0)</f>
        <v>#N/A</v>
      </c>
    </row>
    <row r="188" spans="1:5" x14ac:dyDescent="0.35">
      <c r="A188">
        <v>101</v>
      </c>
      <c r="B188" s="247" t="s">
        <v>5256</v>
      </c>
      <c r="C188" s="243" t="s">
        <v>1293</v>
      </c>
      <c r="D188" s="248" t="str">
        <f t="shared" si="2"/>
        <v>2022.00094.01.01.03.98</v>
      </c>
      <c r="E188" s="248" t="e">
        <f>VLOOKUP(D188,'REGISTRO CSTs'!$C$2:$G$912,7,0)</f>
        <v>#N/A</v>
      </c>
    </row>
    <row r="189" spans="1:5" x14ac:dyDescent="0.35">
      <c r="A189">
        <v>102</v>
      </c>
      <c r="B189" s="240" t="s">
        <v>5257</v>
      </c>
      <c r="C189" s="244" t="s">
        <v>1283</v>
      </c>
      <c r="D189" s="242" t="str">
        <f t="shared" si="2"/>
        <v>2022.00095.01.01.03.98</v>
      </c>
      <c r="E189" s="242" t="e">
        <f>VLOOKUP(D189,'REGISTRO CSTs'!$C$2:$G$912,7,0)</f>
        <v>#N/A</v>
      </c>
    </row>
    <row r="190" spans="1:5" x14ac:dyDescent="0.35">
      <c r="A190">
        <v>103</v>
      </c>
      <c r="B190" s="247" t="s">
        <v>5258</v>
      </c>
      <c r="C190" s="243" t="s">
        <v>1362</v>
      </c>
      <c r="D190" s="248" t="str">
        <f t="shared" si="2"/>
        <v>2022.00096.01.01.03.02</v>
      </c>
      <c r="E190" s="248" t="e">
        <f>VLOOKUP(D190,'REGISTRO CSTs'!$C$2:$G$912,7,0)</f>
        <v>#N/A</v>
      </c>
    </row>
    <row r="191" spans="1:5" x14ac:dyDescent="0.35">
      <c r="A191">
        <v>104</v>
      </c>
      <c r="B191" s="240" t="s">
        <v>5259</v>
      </c>
      <c r="C191" s="244" t="s">
        <v>1362</v>
      </c>
      <c r="D191" s="242" t="str">
        <f t="shared" si="2"/>
        <v>2022.00097.01.01.03.02</v>
      </c>
      <c r="E191" s="242" t="e">
        <f>VLOOKUP(D191,'REGISTRO CSTs'!$C$2:$G$912,7,0)</f>
        <v>#N/A</v>
      </c>
    </row>
    <row r="192" spans="1:5" x14ac:dyDescent="0.35">
      <c r="A192">
        <v>105</v>
      </c>
      <c r="B192" s="247" t="s">
        <v>5260</v>
      </c>
      <c r="C192" s="243" t="s">
        <v>1362</v>
      </c>
      <c r="D192" s="248" t="str">
        <f t="shared" si="2"/>
        <v>2022.00098.01.01.03.02</v>
      </c>
      <c r="E192" s="248" t="e">
        <f>VLOOKUP(D192,'REGISTRO CSTs'!$C$2:$G$912,7,0)</f>
        <v>#N/A</v>
      </c>
    </row>
    <row r="193" spans="1:5" x14ac:dyDescent="0.35">
      <c r="A193">
        <v>106</v>
      </c>
      <c r="B193" s="240" t="s">
        <v>5261</v>
      </c>
      <c r="C193" s="244" t="s">
        <v>1362</v>
      </c>
      <c r="D193" s="242" t="str">
        <f t="shared" si="2"/>
        <v>2022.00099.01.01.03.02</v>
      </c>
      <c r="E193" s="242" t="e">
        <f>VLOOKUP(D193,'REGISTRO CSTs'!$C$2:$G$912,7,0)</f>
        <v>#N/A</v>
      </c>
    </row>
    <row r="194" spans="1:5" x14ac:dyDescent="0.35">
      <c r="A194">
        <v>107</v>
      </c>
      <c r="B194" s="247" t="s">
        <v>5262</v>
      </c>
      <c r="C194" s="243" t="s">
        <v>1412</v>
      </c>
      <c r="D194" s="248" t="str">
        <f t="shared" ref="D194:D257" si="3">LEFT(B194,22)</f>
        <v>2022.00100.01.03.03.05</v>
      </c>
      <c r="E194" s="248" t="e">
        <f>VLOOKUP(D194,'REGISTRO CSTs'!$C$2:$G$912,7,0)</f>
        <v>#N/A</v>
      </c>
    </row>
    <row r="195" spans="1:5" x14ac:dyDescent="0.35">
      <c r="A195">
        <v>110</v>
      </c>
      <c r="B195" s="240" t="s">
        <v>5263</v>
      </c>
      <c r="C195" s="255" t="s">
        <v>1412</v>
      </c>
      <c r="D195" s="279" t="str">
        <f t="shared" si="3"/>
        <v>2022.00103.01.03.02.05</v>
      </c>
      <c r="E195" s="279" t="e">
        <f>VLOOKUP(D195,'REGISTRO CSTs'!$C$2:$G$912,7,0)</f>
        <v>#N/A</v>
      </c>
    </row>
    <row r="196" spans="1:5" x14ac:dyDescent="0.35">
      <c r="A196">
        <v>111</v>
      </c>
      <c r="B196" s="247" t="s">
        <v>5264</v>
      </c>
      <c r="C196" s="243" t="s">
        <v>1412</v>
      </c>
      <c r="D196" s="248" t="str">
        <f t="shared" si="3"/>
        <v>2022.00104.01.03.03.05</v>
      </c>
      <c r="E196" s="248" t="e">
        <f>VLOOKUP(D196,'REGISTRO CSTs'!$C$2:$G$912,7,0)</f>
        <v>#N/A</v>
      </c>
    </row>
    <row r="197" spans="1:5" x14ac:dyDescent="0.35">
      <c r="A197">
        <v>114</v>
      </c>
      <c r="B197" s="240" t="s">
        <v>5265</v>
      </c>
      <c r="C197" s="244" t="s">
        <v>1412</v>
      </c>
      <c r="D197" s="242" t="str">
        <f t="shared" si="3"/>
        <v>2022.00107.01.03.03.05</v>
      </c>
      <c r="E197" s="242" t="e">
        <f>VLOOKUP(D197,'REGISTRO CSTs'!$C$2:$G$912,7,0)</f>
        <v>#N/A</v>
      </c>
    </row>
    <row r="198" spans="1:5" x14ac:dyDescent="0.35">
      <c r="A198">
        <v>115</v>
      </c>
      <c r="B198" s="247" t="s">
        <v>5266</v>
      </c>
      <c r="C198" s="243" t="s">
        <v>1412</v>
      </c>
      <c r="D198" s="248" t="str">
        <f t="shared" si="3"/>
        <v>2022.00109.01.03.03.05</v>
      </c>
      <c r="E198" s="248" t="e">
        <f>VLOOKUP(D198,'REGISTRO CSTs'!$C$2:$G$912,7,0)</f>
        <v>#N/A</v>
      </c>
    </row>
    <row r="199" spans="1:5" x14ac:dyDescent="0.35">
      <c r="A199">
        <v>116</v>
      </c>
      <c r="B199" s="240" t="s">
        <v>5267</v>
      </c>
      <c r="C199" s="244" t="s">
        <v>1412</v>
      </c>
      <c r="D199" s="242" t="str">
        <f t="shared" si="3"/>
        <v>2022.00110.01.03.03.05</v>
      </c>
      <c r="E199" s="242" t="e">
        <f>VLOOKUP(D199,'REGISTRO CSTs'!$C$2:$G$912,7,0)</f>
        <v>#N/A</v>
      </c>
    </row>
    <row r="200" spans="1:5" x14ac:dyDescent="0.35">
      <c r="A200">
        <v>119</v>
      </c>
      <c r="B200" s="247" t="s">
        <v>5268</v>
      </c>
      <c r="C200" s="243" t="s">
        <v>1381</v>
      </c>
      <c r="D200" s="248" t="str">
        <f t="shared" si="3"/>
        <v>2022.00115.03.03.03.02</v>
      </c>
      <c r="E200" s="248" t="e">
        <f>VLOOKUP(D200,'REGISTRO CSTs'!$C$2:$G$912,7,0)</f>
        <v>#N/A</v>
      </c>
    </row>
    <row r="201" spans="1:5" x14ac:dyDescent="0.35">
      <c r="A201">
        <v>122</v>
      </c>
      <c r="B201" s="240" t="s">
        <v>5269</v>
      </c>
      <c r="C201" s="244" t="s">
        <v>1285</v>
      </c>
      <c r="D201" s="242" t="str">
        <f t="shared" si="3"/>
        <v>2022.00119.01.02.03.98</v>
      </c>
      <c r="E201" s="242" t="e">
        <f>VLOOKUP(D201,'REGISTRO CSTs'!$C$2:$G$912,7,0)</f>
        <v>#N/A</v>
      </c>
    </row>
    <row r="202" spans="1:5" x14ac:dyDescent="0.35">
      <c r="A202">
        <v>123</v>
      </c>
      <c r="B202" s="247" t="s">
        <v>5270</v>
      </c>
      <c r="C202" s="243" t="s">
        <v>1293</v>
      </c>
      <c r="D202" s="248" t="str">
        <f t="shared" si="3"/>
        <v>2022.00120.01.02.03.98</v>
      </c>
      <c r="E202" s="248" t="e">
        <f>VLOOKUP(D202,'REGISTRO CSTs'!$C$2:$G$912,7,0)</f>
        <v>#N/A</v>
      </c>
    </row>
    <row r="203" spans="1:5" x14ac:dyDescent="0.35">
      <c r="A203">
        <v>124</v>
      </c>
      <c r="B203" s="240" t="s">
        <v>5271</v>
      </c>
      <c r="C203" s="244" t="s">
        <v>1283</v>
      </c>
      <c r="D203" s="242" t="str">
        <f t="shared" si="3"/>
        <v>2022.00121.01.02.03.98</v>
      </c>
      <c r="E203" s="242" t="e">
        <f>VLOOKUP(D203,'REGISTRO CSTs'!$C$2:$G$912,7,0)</f>
        <v>#N/A</v>
      </c>
    </row>
    <row r="204" spans="1:5" x14ac:dyDescent="0.35">
      <c r="A204">
        <v>125</v>
      </c>
      <c r="B204" s="247" t="s">
        <v>5272</v>
      </c>
      <c r="C204" s="243" t="s">
        <v>1412</v>
      </c>
      <c r="D204" s="248" t="str">
        <f t="shared" si="3"/>
        <v>2022.00122.01.02.03.98</v>
      </c>
      <c r="E204" s="248" t="e">
        <f>VLOOKUP(D204,'REGISTRO CSTs'!$C$2:$G$912,7,0)</f>
        <v>#N/A</v>
      </c>
    </row>
    <row r="205" spans="1:5" x14ac:dyDescent="0.35">
      <c r="A205">
        <v>127</v>
      </c>
      <c r="B205" s="247" t="s">
        <v>5273</v>
      </c>
      <c r="C205" s="243" t="s">
        <v>1435</v>
      </c>
      <c r="D205" s="248" t="str">
        <f t="shared" si="3"/>
        <v>2022.00124.02.02.03.98</v>
      </c>
      <c r="E205" s="248" t="e">
        <f>VLOOKUP(D205,'REGISTRO CSTs'!$C$2:$G$912,7,0)</f>
        <v>#N/A</v>
      </c>
    </row>
    <row r="206" spans="1:5" x14ac:dyDescent="0.35">
      <c r="A206">
        <v>128</v>
      </c>
      <c r="B206" s="240" t="s">
        <v>5274</v>
      </c>
      <c r="C206" s="244" t="s">
        <v>1437</v>
      </c>
      <c r="D206" s="242" t="str">
        <f t="shared" si="3"/>
        <v>2022.00125.02.02.03.98</v>
      </c>
      <c r="E206" s="242" t="e">
        <f>VLOOKUP(D206,'REGISTRO CSTs'!$C$2:$G$912,7,0)</f>
        <v>#N/A</v>
      </c>
    </row>
    <row r="207" spans="1:5" x14ac:dyDescent="0.35">
      <c r="A207">
        <v>129</v>
      </c>
      <c r="B207" s="247" t="s">
        <v>5275</v>
      </c>
      <c r="C207" s="243" t="s">
        <v>1338</v>
      </c>
      <c r="D207" s="248" t="str">
        <f t="shared" si="3"/>
        <v>2022.00126.05.03.01.98</v>
      </c>
      <c r="E207" s="248" t="e">
        <f>VLOOKUP(D207,'REGISTRO CSTs'!$C$2:$G$912,7,0)</f>
        <v>#N/A</v>
      </c>
    </row>
    <row r="208" spans="1:5" x14ac:dyDescent="0.35">
      <c r="A208">
        <v>130</v>
      </c>
      <c r="B208" s="240" t="s">
        <v>5276</v>
      </c>
      <c r="C208" s="244" t="s">
        <v>1381</v>
      </c>
      <c r="D208" s="242" t="str">
        <f t="shared" si="3"/>
        <v>2022.00128.03.03.02.02</v>
      </c>
      <c r="E208" s="242" t="e">
        <f>VLOOKUP(D208,'REGISTRO CSTs'!$C$2:$G$912,7,0)</f>
        <v>#N/A</v>
      </c>
    </row>
    <row r="209" spans="1:5" x14ac:dyDescent="0.35">
      <c r="A209">
        <v>131</v>
      </c>
      <c r="B209" s="247" t="s">
        <v>5277</v>
      </c>
      <c r="C209" s="243" t="s">
        <v>1441</v>
      </c>
      <c r="D209" s="248" t="str">
        <f t="shared" si="3"/>
        <v>2022.00129.03.03.03.02</v>
      </c>
      <c r="E209" s="248" t="e">
        <f>VLOOKUP(D209,'REGISTRO CSTs'!$C$2:$G$912,7,0)</f>
        <v>#N/A</v>
      </c>
    </row>
    <row r="210" spans="1:5" x14ac:dyDescent="0.35">
      <c r="A210">
        <v>132</v>
      </c>
      <c r="B210" s="240" t="s">
        <v>5278</v>
      </c>
      <c r="C210" s="244" t="s">
        <v>1381</v>
      </c>
      <c r="D210" s="242" t="str">
        <f t="shared" si="3"/>
        <v>2022.00130.03.03.03.02</v>
      </c>
      <c r="E210" s="242" t="e">
        <f>VLOOKUP(D210,'REGISTRO CSTs'!$C$2:$G$912,7,0)</f>
        <v>#N/A</v>
      </c>
    </row>
    <row r="211" spans="1:5" x14ac:dyDescent="0.35">
      <c r="A211">
        <v>133</v>
      </c>
      <c r="B211" s="247" t="s">
        <v>1658</v>
      </c>
      <c r="C211" s="243" t="s">
        <v>1441</v>
      </c>
      <c r="D211" s="248" t="str">
        <f t="shared" si="3"/>
        <v>2022.00131.03.03.03.02</v>
      </c>
      <c r="E211" s="248" t="e">
        <f>VLOOKUP(D211,'REGISTRO CSTs'!$C$2:$G$912,7,0)</f>
        <v>#N/A</v>
      </c>
    </row>
    <row r="212" spans="1:5" x14ac:dyDescent="0.35">
      <c r="A212">
        <v>136</v>
      </c>
      <c r="B212" s="240" t="s">
        <v>5279</v>
      </c>
      <c r="C212" s="244" t="s">
        <v>4573</v>
      </c>
      <c r="D212" s="242" t="str">
        <f t="shared" si="3"/>
        <v>2023.00010.02.03.03.02</v>
      </c>
      <c r="E212" s="242" t="e">
        <f>VLOOKUP(D212,'REGISTRO CSTs'!$C$2:$G$912,7,0)</f>
        <v>#N/A</v>
      </c>
    </row>
    <row r="213" spans="1:5" x14ac:dyDescent="0.35">
      <c r="A213">
        <v>137</v>
      </c>
      <c r="B213" s="247" t="s">
        <v>5280</v>
      </c>
      <c r="C213" s="243" t="s">
        <v>1311</v>
      </c>
      <c r="D213" s="248" t="str">
        <f t="shared" si="3"/>
        <v>2022.00072.03.04.03.02</v>
      </c>
      <c r="E213" s="248" t="e">
        <f>VLOOKUP(D213,'REGISTRO CSTs'!$C$2:$G$912,7,0)</f>
        <v>#N/A</v>
      </c>
    </row>
    <row r="214" spans="1:5" x14ac:dyDescent="0.35">
      <c r="A214">
        <v>138</v>
      </c>
      <c r="B214" s="240" t="s">
        <v>5281</v>
      </c>
      <c r="C214" s="244" t="s">
        <v>1338</v>
      </c>
      <c r="D214" s="242" t="str">
        <f t="shared" si="3"/>
        <v>2022.00073.03.04.03.02</v>
      </c>
      <c r="E214" s="242" t="e">
        <f>VLOOKUP(D214,'REGISTRO CSTs'!$C$2:$G$912,7,0)</f>
        <v>#N/A</v>
      </c>
    </row>
    <row r="215" spans="1:5" x14ac:dyDescent="0.35">
      <c r="A215">
        <v>139</v>
      </c>
      <c r="B215" s="247" t="s">
        <v>5282</v>
      </c>
      <c r="C215" s="243" t="s">
        <v>1311</v>
      </c>
      <c r="D215" s="248" t="str">
        <f t="shared" si="3"/>
        <v>2022.00072.03.04.03.02</v>
      </c>
      <c r="E215" s="248" t="e">
        <f>VLOOKUP(D215,'REGISTRO CSTs'!$C$2:$G$912,7,0)</f>
        <v>#N/A</v>
      </c>
    </row>
    <row r="216" spans="1:5" x14ac:dyDescent="0.35">
      <c r="A216">
        <v>140</v>
      </c>
      <c r="B216" s="240" t="s">
        <v>5283</v>
      </c>
      <c r="C216" s="244" t="s">
        <v>1311</v>
      </c>
      <c r="D216" s="242" t="str">
        <f t="shared" si="3"/>
        <v>2022.00032.03.03.03.02</v>
      </c>
      <c r="E216" s="242" t="e">
        <f>VLOOKUP(D216,'REGISTRO CSTs'!$C$2:$G$912,7,0)</f>
        <v>#N/A</v>
      </c>
    </row>
    <row r="217" spans="1:5" x14ac:dyDescent="0.35">
      <c r="A217">
        <v>141</v>
      </c>
      <c r="B217" s="247" t="s">
        <v>5284</v>
      </c>
      <c r="C217" s="243" t="s">
        <v>1335</v>
      </c>
      <c r="D217" s="248" t="str">
        <f t="shared" si="3"/>
        <v>2023.00040.03.03.03.98</v>
      </c>
      <c r="E217" s="248" t="e">
        <f>VLOOKUP(D217,'REGISTRO CSTs'!$C$2:$G$912,7,0)</f>
        <v>#N/A</v>
      </c>
    </row>
    <row r="218" spans="1:5" x14ac:dyDescent="0.35">
      <c r="A218">
        <v>144</v>
      </c>
      <c r="B218" s="240" t="s">
        <v>5285</v>
      </c>
      <c r="C218" s="244" t="s">
        <v>1333</v>
      </c>
      <c r="D218" s="242" t="str">
        <f t="shared" si="3"/>
        <v>2022.00035.03.03.03.02</v>
      </c>
      <c r="E218" s="242" t="e">
        <f>VLOOKUP(D218,'REGISTRO CSTs'!$C$2:$G$912,7,0)</f>
        <v>#N/A</v>
      </c>
    </row>
    <row r="219" spans="1:5" x14ac:dyDescent="0.35">
      <c r="A219">
        <v>145</v>
      </c>
      <c r="B219" s="252" t="s">
        <v>5286</v>
      </c>
      <c r="C219" s="243" t="s">
        <v>1338</v>
      </c>
      <c r="D219" s="248" t="str">
        <f t="shared" si="3"/>
        <v>2022.00037.03.03.03.02</v>
      </c>
      <c r="E219" s="248" t="e">
        <f>VLOOKUP(D219,'REGISTRO CSTs'!$C$2:$G$912,7,0)</f>
        <v>#N/A</v>
      </c>
    </row>
    <row r="220" spans="1:5" x14ac:dyDescent="0.35">
      <c r="A220">
        <v>146</v>
      </c>
      <c r="B220" s="240" t="s">
        <v>5287</v>
      </c>
      <c r="C220" s="244" t="s">
        <v>1329</v>
      </c>
      <c r="D220" s="242" t="str">
        <f t="shared" si="3"/>
        <v>2022.00038.03.03.03.02</v>
      </c>
      <c r="E220" s="242" t="e">
        <f>VLOOKUP(D220,'REGISTRO CSTs'!$C$2:$G$912,7,0)</f>
        <v>#N/A</v>
      </c>
    </row>
    <row r="221" spans="1:5" x14ac:dyDescent="0.35">
      <c r="A221">
        <v>149</v>
      </c>
      <c r="B221" s="247" t="s">
        <v>5288</v>
      </c>
      <c r="C221" s="243" t="s">
        <v>1329</v>
      </c>
      <c r="D221" s="248" t="str">
        <f t="shared" si="3"/>
        <v>2022.00009.03.03.03.02</v>
      </c>
      <c r="E221" s="248" t="e">
        <f>VLOOKUP(D221,'REGISTRO CSTs'!$C$2:$G$912,7,0)</f>
        <v>#N/A</v>
      </c>
    </row>
    <row r="222" spans="1:5" x14ac:dyDescent="0.35">
      <c r="A222">
        <v>150</v>
      </c>
      <c r="B222" s="240" t="s">
        <v>5289</v>
      </c>
      <c r="C222" s="244" t="s">
        <v>1311</v>
      </c>
      <c r="D222" s="242" t="str">
        <f t="shared" si="3"/>
        <v>2022.00008.03.03.03.02</v>
      </c>
      <c r="E222" s="242" t="e">
        <f>VLOOKUP(D222,'REGISTRO CSTs'!$C$2:$G$912,7,0)</f>
        <v>#N/A</v>
      </c>
    </row>
    <row r="223" spans="1:5" x14ac:dyDescent="0.35">
      <c r="A223">
        <v>152</v>
      </c>
      <c r="B223" s="240" t="s">
        <v>5290</v>
      </c>
      <c r="C223" s="244" t="s">
        <v>1381</v>
      </c>
      <c r="D223" s="242" t="str">
        <f t="shared" si="3"/>
        <v>2022.00068.03.04.03.02</v>
      </c>
      <c r="E223" s="242" t="e">
        <f>VLOOKUP(D223,'REGISTRO CSTs'!$C$2:$G$912,7,0)</f>
        <v>#N/A</v>
      </c>
    </row>
    <row r="224" spans="1:5" x14ac:dyDescent="0.35">
      <c r="A224">
        <v>154</v>
      </c>
      <c r="B224" s="240" t="s">
        <v>5291</v>
      </c>
      <c r="C224" s="244" t="s">
        <v>1466</v>
      </c>
      <c r="D224" s="242" t="str">
        <f t="shared" si="3"/>
        <v>2023.00069.03.03.03.02</v>
      </c>
      <c r="E224" s="242" t="e">
        <f>VLOOKUP(D224,'REGISTRO CSTs'!$C$2:$G$912,7,0)</f>
        <v>#N/A</v>
      </c>
    </row>
    <row r="225" spans="1:5" x14ac:dyDescent="0.35">
      <c r="A225">
        <v>156</v>
      </c>
      <c r="B225" s="240" t="s">
        <v>5292</v>
      </c>
      <c r="C225" s="244" t="s">
        <v>1469</v>
      </c>
      <c r="D225" s="242" t="str">
        <f t="shared" si="3"/>
        <v>2023.00068.03.03.03.02</v>
      </c>
      <c r="E225" s="242" t="e">
        <f>VLOOKUP(D225,'REGISTRO CSTs'!$C$2:$G$912,7,0)</f>
        <v>#N/A</v>
      </c>
    </row>
    <row r="226" spans="1:5" x14ac:dyDescent="0.35">
      <c r="A226">
        <v>157</v>
      </c>
      <c r="B226" s="247" t="s">
        <v>5293</v>
      </c>
      <c r="C226" s="243" t="s">
        <v>1466</v>
      </c>
      <c r="D226" s="248" t="str">
        <f t="shared" si="3"/>
        <v>2023.00069.03.03.03.02</v>
      </c>
      <c r="E226" s="248" t="e">
        <f>VLOOKUP(D226,'REGISTRO CSTs'!$C$2:$G$912,7,0)</f>
        <v>#N/A</v>
      </c>
    </row>
    <row r="227" spans="1:5" x14ac:dyDescent="0.35">
      <c r="A227">
        <v>159</v>
      </c>
      <c r="B227" s="247" t="s">
        <v>5294</v>
      </c>
      <c r="C227" s="243" t="s">
        <v>1313</v>
      </c>
      <c r="D227" s="248" t="str">
        <f t="shared" si="3"/>
        <v>2023.00070.03.03.03.02</v>
      </c>
      <c r="E227" s="248" t="e">
        <f>VLOOKUP(D227,'REGISTRO CSTs'!$C$2:$G$912,7,0)</f>
        <v>#N/A</v>
      </c>
    </row>
    <row r="228" spans="1:5" x14ac:dyDescent="0.35">
      <c r="A228">
        <v>160</v>
      </c>
      <c r="B228" s="240" t="s">
        <v>5295</v>
      </c>
      <c r="C228" s="244" t="s">
        <v>1293</v>
      </c>
      <c r="D228" s="242" t="str">
        <f t="shared" si="3"/>
        <v>2022.00090.01.01.03.98</v>
      </c>
      <c r="E228" s="242" t="e">
        <f>VLOOKUP(D228,'REGISTRO CSTs'!$C$2:$G$912,7,0)</f>
        <v>#N/A</v>
      </c>
    </row>
    <row r="229" spans="1:5" x14ac:dyDescent="0.35">
      <c r="A229">
        <v>161</v>
      </c>
      <c r="B229" s="247" t="s">
        <v>5296</v>
      </c>
      <c r="C229" s="243" t="s">
        <v>1283</v>
      </c>
      <c r="D229" s="248" t="str">
        <f t="shared" si="3"/>
        <v>2022.00091.01.01.03.98</v>
      </c>
      <c r="E229" s="248" t="e">
        <f>VLOOKUP(D229,'REGISTRO CSTs'!$C$2:$G$912,7,0)</f>
        <v>#N/A</v>
      </c>
    </row>
    <row r="230" spans="1:5" x14ac:dyDescent="0.35">
      <c r="A230">
        <v>162</v>
      </c>
      <c r="B230" s="240" t="s">
        <v>5297</v>
      </c>
      <c r="C230" s="244" t="s">
        <v>1293</v>
      </c>
      <c r="D230" s="242" t="str">
        <f t="shared" si="3"/>
        <v>2022.00092.01.01.03.98</v>
      </c>
      <c r="E230" s="242" t="e">
        <f>VLOOKUP(D230,'REGISTRO CSTs'!$C$2:$G$912,7,0)</f>
        <v>#N/A</v>
      </c>
    </row>
    <row r="231" spans="1:5" x14ac:dyDescent="0.35">
      <c r="A231">
        <v>163</v>
      </c>
      <c r="B231" s="247" t="s">
        <v>5298</v>
      </c>
      <c r="C231" s="243" t="s">
        <v>1283</v>
      </c>
      <c r="D231" s="248" t="str">
        <f t="shared" si="3"/>
        <v>2022.00093.01.01.03.98</v>
      </c>
      <c r="E231" s="248" t="e">
        <f>VLOOKUP(D231,'REGISTRO CSTs'!$C$2:$G$912,7,0)</f>
        <v>#N/A</v>
      </c>
    </row>
    <row r="232" spans="1:5" x14ac:dyDescent="0.35">
      <c r="A232">
        <v>164</v>
      </c>
      <c r="B232" s="240" t="s">
        <v>5299</v>
      </c>
      <c r="C232" s="244" t="s">
        <v>1293</v>
      </c>
      <c r="D232" s="242" t="str">
        <f t="shared" si="3"/>
        <v>2022.00094.01.01.03.98</v>
      </c>
      <c r="E232" s="242" t="e">
        <f>VLOOKUP(D232,'REGISTRO CSTs'!$C$2:$G$912,7,0)</f>
        <v>#N/A</v>
      </c>
    </row>
    <row r="233" spans="1:5" x14ac:dyDescent="0.35">
      <c r="A233">
        <v>165</v>
      </c>
      <c r="B233" s="247" t="s">
        <v>5300</v>
      </c>
      <c r="C233" s="243" t="s">
        <v>1283</v>
      </c>
      <c r="D233" s="248" t="str">
        <f t="shared" si="3"/>
        <v>2022.00095.01.01.03.98</v>
      </c>
      <c r="E233" s="248" t="e">
        <f>VLOOKUP(D233,'REGISTRO CSTs'!$C$2:$G$912,7,0)</f>
        <v>#N/A</v>
      </c>
    </row>
    <row r="234" spans="1:5" x14ac:dyDescent="0.35">
      <c r="A234">
        <v>166</v>
      </c>
      <c r="B234" s="240" t="s">
        <v>5301</v>
      </c>
      <c r="C234" s="244" t="s">
        <v>1283</v>
      </c>
      <c r="D234" s="242" t="str">
        <f t="shared" si="3"/>
        <v>2022.00079.01.01.03.02</v>
      </c>
      <c r="E234" s="242" t="e">
        <f>VLOOKUP(D234,'REGISTRO CSTs'!$C$2:$G$912,7,0)</f>
        <v>#N/A</v>
      </c>
    </row>
    <row r="235" spans="1:5" x14ac:dyDescent="0.35">
      <c r="A235">
        <v>167</v>
      </c>
      <c r="B235" s="247" t="s">
        <v>5302</v>
      </c>
      <c r="C235" s="243" t="s">
        <v>1283</v>
      </c>
      <c r="D235" s="248" t="str">
        <f t="shared" si="3"/>
        <v>2022.00080.01.01.03.02</v>
      </c>
      <c r="E235" s="248" t="e">
        <f>VLOOKUP(D235,'REGISTRO CSTs'!$C$2:$G$912,7,0)</f>
        <v>#N/A</v>
      </c>
    </row>
    <row r="236" spans="1:5" x14ac:dyDescent="0.35">
      <c r="A236">
        <v>168</v>
      </c>
      <c r="B236" s="240" t="s">
        <v>5303</v>
      </c>
      <c r="C236" s="244" t="s">
        <v>1283</v>
      </c>
      <c r="D236" s="242" t="str">
        <f t="shared" si="3"/>
        <v>2022.00081.01.01.03.02</v>
      </c>
      <c r="E236" s="242" t="e">
        <f>VLOOKUP(D236,'REGISTRO CSTs'!$C$2:$G$912,7,0)</f>
        <v>#N/A</v>
      </c>
    </row>
    <row r="237" spans="1:5" x14ac:dyDescent="0.35">
      <c r="A237">
        <v>169</v>
      </c>
      <c r="B237" s="247" t="s">
        <v>5304</v>
      </c>
      <c r="C237" s="243" t="s">
        <v>1283</v>
      </c>
      <c r="D237" s="248" t="str">
        <f t="shared" si="3"/>
        <v>2022.00082.01.01.03.02</v>
      </c>
      <c r="E237" s="248" t="e">
        <f>VLOOKUP(D237,'REGISTRO CSTs'!$C$2:$G$912,7,0)</f>
        <v>#N/A</v>
      </c>
    </row>
    <row r="238" spans="1:5" x14ac:dyDescent="0.35">
      <c r="A238">
        <v>170</v>
      </c>
      <c r="B238" s="240" t="s">
        <v>5305</v>
      </c>
      <c r="C238" s="244" t="s">
        <v>1362</v>
      </c>
      <c r="D238" s="242" t="str">
        <f t="shared" si="3"/>
        <v>2022.00096.01.01.03.02</v>
      </c>
      <c r="E238" s="242" t="e">
        <f>VLOOKUP(D238,'REGISTRO CSTs'!$C$2:$G$912,7,0)</f>
        <v>#N/A</v>
      </c>
    </row>
    <row r="239" spans="1:5" x14ac:dyDescent="0.35">
      <c r="A239">
        <v>171</v>
      </c>
      <c r="B239" s="247" t="s">
        <v>5306</v>
      </c>
      <c r="C239" s="243" t="s">
        <v>1362</v>
      </c>
      <c r="D239" s="248" t="str">
        <f t="shared" si="3"/>
        <v>2022.00097.01.01.03.02</v>
      </c>
      <c r="E239" s="248" t="e">
        <f>VLOOKUP(D239,'REGISTRO CSTs'!$C$2:$G$912,7,0)</f>
        <v>#N/A</v>
      </c>
    </row>
    <row r="240" spans="1:5" x14ac:dyDescent="0.35">
      <c r="A240">
        <v>172</v>
      </c>
      <c r="B240" s="240" t="s">
        <v>5307</v>
      </c>
      <c r="C240" s="244" t="s">
        <v>1362</v>
      </c>
      <c r="D240" s="242" t="str">
        <f t="shared" si="3"/>
        <v>2022.00098.01.01.03.02</v>
      </c>
      <c r="E240" s="242" t="e">
        <f>VLOOKUP(D240,'REGISTRO CSTs'!$C$2:$G$912,7,0)</f>
        <v>#N/A</v>
      </c>
    </row>
    <row r="241" spans="1:5" x14ac:dyDescent="0.35">
      <c r="A241">
        <v>173</v>
      </c>
      <c r="B241" s="247" t="s">
        <v>5308</v>
      </c>
      <c r="C241" s="243" t="s">
        <v>1362</v>
      </c>
      <c r="D241" s="248" t="str">
        <f t="shared" si="3"/>
        <v>2022.00099.01.01.03.02</v>
      </c>
      <c r="E241" s="248" t="e">
        <f>VLOOKUP(D241,'REGISTRO CSTs'!$C$2:$G$912,7,0)</f>
        <v>#N/A</v>
      </c>
    </row>
    <row r="242" spans="1:5" x14ac:dyDescent="0.35">
      <c r="A242">
        <v>174</v>
      </c>
      <c r="B242" s="240" t="s">
        <v>5309</v>
      </c>
      <c r="C242" s="244" t="s">
        <v>1362</v>
      </c>
      <c r="D242" s="242" t="str">
        <f t="shared" si="3"/>
        <v>2022.00075.01.01.03.02</v>
      </c>
      <c r="E242" s="242" t="e">
        <f>VLOOKUP(D242,'REGISTRO CSTs'!$C$2:$G$912,7,0)</f>
        <v>#N/A</v>
      </c>
    </row>
    <row r="243" spans="1:5" x14ac:dyDescent="0.35">
      <c r="A243">
        <v>175</v>
      </c>
      <c r="B243" s="247" t="s">
        <v>5310</v>
      </c>
      <c r="C243" s="243" t="s">
        <v>1362</v>
      </c>
      <c r="D243" s="248" t="str">
        <f t="shared" si="3"/>
        <v>2022.00076.01.01.03.02</v>
      </c>
      <c r="E243" s="248" t="e">
        <f>VLOOKUP(D243,'REGISTRO CSTs'!$C$2:$G$912,7,0)</f>
        <v>#N/A</v>
      </c>
    </row>
    <row r="244" spans="1:5" x14ac:dyDescent="0.35">
      <c r="A244">
        <v>176</v>
      </c>
      <c r="B244" s="240" t="s">
        <v>5311</v>
      </c>
      <c r="C244" s="244" t="s">
        <v>1362</v>
      </c>
      <c r="D244" s="242" t="str">
        <f t="shared" si="3"/>
        <v>2022.00077.01.01.03.02</v>
      </c>
      <c r="E244" s="242" t="e">
        <f>VLOOKUP(D244,'REGISTRO CSTs'!$C$2:$G$912,7,0)</f>
        <v>#N/A</v>
      </c>
    </row>
    <row r="245" spans="1:5" x14ac:dyDescent="0.35">
      <c r="A245">
        <v>177</v>
      </c>
      <c r="B245" s="254" t="s">
        <v>5312</v>
      </c>
      <c r="C245" s="255" t="s">
        <v>1362</v>
      </c>
      <c r="D245" s="248" t="str">
        <f t="shared" si="3"/>
        <v>2022.00078.01.01.03.02</v>
      </c>
      <c r="E245" s="248" t="e">
        <f>VLOOKUP(D245,'REGISTRO CSTs'!$C$2:$G$912,7,0)</f>
        <v>#N/A</v>
      </c>
    </row>
    <row r="246" spans="1:5" x14ac:dyDescent="0.35">
      <c r="A246">
        <v>180</v>
      </c>
      <c r="B246" s="240" t="s">
        <v>5313</v>
      </c>
      <c r="C246" s="244" t="s">
        <v>4515</v>
      </c>
      <c r="D246" s="242" t="str">
        <f t="shared" si="3"/>
        <v>2021.00007.01.03.03.02</v>
      </c>
      <c r="E246" s="242" t="e">
        <f>VLOOKUP(D246,'REGISTRO CSTs'!$C$2:$G$912,7,0)</f>
        <v>#N/A</v>
      </c>
    </row>
    <row r="247" spans="1:5" x14ac:dyDescent="0.35">
      <c r="A247">
        <v>182</v>
      </c>
      <c r="B247" s="240" t="s">
        <v>5314</v>
      </c>
      <c r="C247" s="244" t="s">
        <v>1293</v>
      </c>
      <c r="D247" s="242" t="str">
        <f t="shared" si="3"/>
        <v>2021.00005.01.03.03.02</v>
      </c>
      <c r="E247" s="242" t="e">
        <f>VLOOKUP(D247,'REGISTRO CSTs'!$C$2:$G$912,7,0)</f>
        <v>#N/A</v>
      </c>
    </row>
    <row r="248" spans="1:5" x14ac:dyDescent="0.35">
      <c r="A248">
        <v>183</v>
      </c>
      <c r="B248" s="247" t="s">
        <v>5315</v>
      </c>
      <c r="C248" s="243" t="s">
        <v>4519</v>
      </c>
      <c r="D248" s="248" t="str">
        <f t="shared" si="3"/>
        <v>2020.00008.01.01.03.02</v>
      </c>
      <c r="E248" s="248" t="e">
        <f>VLOOKUP(D248,'REGISTRO CSTs'!$C$2:$G$912,7,0)</f>
        <v>#N/A</v>
      </c>
    </row>
    <row r="249" spans="1:5" x14ac:dyDescent="0.35">
      <c r="A249">
        <v>185</v>
      </c>
      <c r="B249" s="247" t="s">
        <v>5316</v>
      </c>
      <c r="C249" s="243" t="s">
        <v>1285</v>
      </c>
      <c r="D249" s="248" t="str">
        <f t="shared" si="3"/>
        <v>2020.00007.01.01.03.02</v>
      </c>
      <c r="E249" s="248" t="e">
        <f>VLOOKUP(D249,'REGISTRO CSTs'!$C$2:$G$912,7,0)</f>
        <v>#N/A</v>
      </c>
    </row>
    <row r="250" spans="1:5" x14ac:dyDescent="0.35">
      <c r="A250">
        <v>186</v>
      </c>
      <c r="B250" s="240" t="s">
        <v>5317</v>
      </c>
      <c r="C250" s="244" t="s">
        <v>1283</v>
      </c>
      <c r="D250" s="242" t="str">
        <f t="shared" si="3"/>
        <v>2021.00001.01.01.03.02</v>
      </c>
      <c r="E250" s="242" t="e">
        <f>VLOOKUP(D250,'REGISTRO CSTs'!$C$2:$G$912,7,0)</f>
        <v>#N/A</v>
      </c>
    </row>
    <row r="251" spans="1:5" x14ac:dyDescent="0.35">
      <c r="A251">
        <v>187</v>
      </c>
      <c r="B251" s="247" t="s">
        <v>5318</v>
      </c>
      <c r="C251" s="243" t="s">
        <v>1293</v>
      </c>
      <c r="D251" s="248" t="str">
        <f t="shared" si="3"/>
        <v>2020.00006.01.01.03.02</v>
      </c>
      <c r="E251" s="248" t="e">
        <f>VLOOKUP(D251,'REGISTRO CSTs'!$C$2:$G$912,7,0)</f>
        <v>#N/A</v>
      </c>
    </row>
    <row r="252" spans="1:5" x14ac:dyDescent="0.35">
      <c r="A252">
        <v>189</v>
      </c>
      <c r="B252" s="247" t="s">
        <v>5319</v>
      </c>
      <c r="C252" s="243" t="s">
        <v>1283</v>
      </c>
      <c r="D252" s="248" t="str">
        <f t="shared" si="3"/>
        <v>2020.00005.01.01.03.02</v>
      </c>
      <c r="E252" s="248" t="e">
        <f>VLOOKUP(D252,'REGISTRO CSTs'!$C$2:$G$912,7,0)</f>
        <v>#N/A</v>
      </c>
    </row>
    <row r="253" spans="1:5" x14ac:dyDescent="0.35">
      <c r="A253">
        <v>191</v>
      </c>
      <c r="B253" s="247" t="s">
        <v>5320</v>
      </c>
      <c r="C253" s="243" t="s">
        <v>4514</v>
      </c>
      <c r="D253" s="248" t="str">
        <f t="shared" si="3"/>
        <v>2020.00004.01.01.03.02</v>
      </c>
      <c r="E253" s="248" t="e">
        <f>VLOOKUP(D253,'REGISTRO CSTs'!$C$2:$G$912,7,0)</f>
        <v>#N/A</v>
      </c>
    </row>
    <row r="254" spans="1:5" x14ac:dyDescent="0.35">
      <c r="A254">
        <v>192</v>
      </c>
      <c r="B254" s="240" t="s">
        <v>5321</v>
      </c>
      <c r="C254" s="244" t="s">
        <v>4519</v>
      </c>
      <c r="D254" s="242" t="str">
        <f t="shared" si="3"/>
        <v>2020.00008.01.01.03.02</v>
      </c>
      <c r="E254" s="242" t="e">
        <f>VLOOKUP(D254,'REGISTRO CSTs'!$C$2:$G$912,7,0)</f>
        <v>#N/A</v>
      </c>
    </row>
    <row r="255" spans="1:5" x14ac:dyDescent="0.35">
      <c r="A255">
        <v>193</v>
      </c>
      <c r="B255" s="247" t="s">
        <v>5322</v>
      </c>
      <c r="C255" s="243" t="s">
        <v>4515</v>
      </c>
      <c r="D255" s="248" t="str">
        <f t="shared" si="3"/>
        <v>2020.00003.01.01.03.02</v>
      </c>
      <c r="E255" s="248" t="e">
        <f>VLOOKUP(D255,'REGISTRO CSTs'!$C$2:$G$912,7,0)</f>
        <v>#N/A</v>
      </c>
    </row>
    <row r="256" spans="1:5" x14ac:dyDescent="0.35">
      <c r="A256">
        <v>194</v>
      </c>
      <c r="B256" s="240" t="s">
        <v>5323</v>
      </c>
      <c r="C256" s="244" t="s">
        <v>1293</v>
      </c>
      <c r="D256" s="242" t="str">
        <f t="shared" si="3"/>
        <v>2020.00006.01.01.03.02</v>
      </c>
      <c r="E256" s="242" t="e">
        <f>VLOOKUP(D256,'REGISTRO CSTs'!$C$2:$G$912,7,0)</f>
        <v>#N/A</v>
      </c>
    </row>
    <row r="257" spans="1:5" x14ac:dyDescent="0.35">
      <c r="A257">
        <v>195</v>
      </c>
      <c r="B257" s="247" t="s">
        <v>5324</v>
      </c>
      <c r="C257" s="243" t="s">
        <v>4518</v>
      </c>
      <c r="D257" s="248" t="str">
        <f t="shared" si="3"/>
        <v>2020.00002.01.01.03.02</v>
      </c>
      <c r="E257" s="248" t="e">
        <f>VLOOKUP(D257,'REGISTRO CSTs'!$C$2:$G$912,7,0)</f>
        <v>#N/A</v>
      </c>
    </row>
    <row r="258" spans="1:5" x14ac:dyDescent="0.35">
      <c r="A258">
        <v>196</v>
      </c>
      <c r="B258" s="240" t="s">
        <v>5325</v>
      </c>
      <c r="C258" s="244" t="s">
        <v>1311</v>
      </c>
      <c r="D258" s="242" t="str">
        <f t="shared" ref="D258:D321" si="4">LEFT(B258,22)</f>
        <v>2022.00003.03.03.03.02</v>
      </c>
      <c r="E258" s="242" t="e">
        <f>VLOOKUP(D258,'REGISTRO CSTs'!$C$2:$G$912,7,0)</f>
        <v>#N/A</v>
      </c>
    </row>
    <row r="259" spans="1:5" x14ac:dyDescent="0.35">
      <c r="A259">
        <v>198</v>
      </c>
      <c r="B259" s="240" t="s">
        <v>5326</v>
      </c>
      <c r="C259" s="244" t="s">
        <v>1311</v>
      </c>
      <c r="D259" s="242" t="str">
        <f t="shared" si="4"/>
        <v>2022.00008.03.03.03.02</v>
      </c>
      <c r="E259" s="242" t="e">
        <f>VLOOKUP(D259,'REGISTRO CSTs'!$C$2:$G$912,7,0)</f>
        <v>#N/A</v>
      </c>
    </row>
    <row r="260" spans="1:5" x14ac:dyDescent="0.35">
      <c r="A260">
        <v>199</v>
      </c>
      <c r="B260" s="247" t="s">
        <v>5327</v>
      </c>
      <c r="C260" s="243" t="s">
        <v>5328</v>
      </c>
      <c r="D260" s="248" t="str">
        <f t="shared" si="4"/>
        <v>2021.00022.03.02.03.02</v>
      </c>
      <c r="E260" s="248" t="e">
        <f>VLOOKUP(D260,'REGISTRO CSTs'!$C$2:$G$912,7,0)</f>
        <v>#N/A</v>
      </c>
    </row>
    <row r="261" spans="1:5" x14ac:dyDescent="0.35">
      <c r="A261">
        <v>200</v>
      </c>
      <c r="B261" s="240" t="s">
        <v>5329</v>
      </c>
      <c r="C261" s="244" t="s">
        <v>1513</v>
      </c>
      <c r="D261" s="242" t="str">
        <f t="shared" si="4"/>
        <v>2022.00005.03.03.03.02</v>
      </c>
      <c r="E261" s="242" t="e">
        <f>VLOOKUP(D261,'REGISTRO CSTs'!$C$2:$G$912,7,0)</f>
        <v>#N/A</v>
      </c>
    </row>
    <row r="262" spans="1:5" x14ac:dyDescent="0.35">
      <c r="A262">
        <v>201</v>
      </c>
      <c r="B262" s="247" t="s">
        <v>5330</v>
      </c>
      <c r="C262" s="243" t="s">
        <v>1786</v>
      </c>
      <c r="D262" s="248" t="str">
        <f t="shared" si="4"/>
        <v>2021.00021.03.02.03.02</v>
      </c>
      <c r="E262" s="248" t="e">
        <f>VLOOKUP(D262,'REGISTRO CSTs'!$C$2:$G$912,7,0)</f>
        <v>#N/A</v>
      </c>
    </row>
    <row r="263" spans="1:5" x14ac:dyDescent="0.35">
      <c r="A263">
        <v>202</v>
      </c>
      <c r="B263" s="240" t="s">
        <v>5331</v>
      </c>
      <c r="C263" s="244" t="s">
        <v>1285</v>
      </c>
      <c r="D263" s="242" t="str">
        <f t="shared" si="4"/>
        <v>2022.00057.01.03.03.05</v>
      </c>
      <c r="E263" s="242" t="e">
        <f>VLOOKUP(D263,'REGISTRO CSTs'!$C$2:$G$912,7,0)</f>
        <v>#N/A</v>
      </c>
    </row>
    <row r="264" spans="1:5" x14ac:dyDescent="0.35">
      <c r="A264">
        <v>203</v>
      </c>
      <c r="B264" s="247" t="s">
        <v>5332</v>
      </c>
      <c r="C264" s="243" t="s">
        <v>1350</v>
      </c>
      <c r="D264" s="248" t="str">
        <f t="shared" si="4"/>
        <v>2022.00024.03.03.03.02</v>
      </c>
      <c r="E264" s="248" t="e">
        <f>VLOOKUP(D264,'REGISTRO CSTs'!$C$2:$G$912,7,0)</f>
        <v>#N/A</v>
      </c>
    </row>
    <row r="265" spans="1:5" x14ac:dyDescent="0.35">
      <c r="A265">
        <v>204</v>
      </c>
      <c r="B265" s="240" t="s">
        <v>5333</v>
      </c>
      <c r="C265" s="244" t="s">
        <v>1285</v>
      </c>
      <c r="D265" s="242" t="str">
        <f t="shared" si="4"/>
        <v>2022.00059.01.03.03.05</v>
      </c>
      <c r="E265" s="242" t="e">
        <f>VLOOKUP(D265,'REGISTRO CSTs'!$C$2:$G$912,7,0)</f>
        <v>#N/A</v>
      </c>
    </row>
    <row r="266" spans="1:5" x14ac:dyDescent="0.35">
      <c r="A266">
        <v>205</v>
      </c>
      <c r="B266" s="247" t="s">
        <v>1463</v>
      </c>
      <c r="C266" s="243" t="s">
        <v>1352</v>
      </c>
      <c r="D266" s="248" t="str">
        <f t="shared" si="4"/>
        <v>2022.00025.03.03.03.02</v>
      </c>
      <c r="E266" s="248" t="e">
        <f>VLOOKUP(D266,'REGISTRO CSTs'!$C$2:$G$912,7,0)</f>
        <v>#N/A</v>
      </c>
    </row>
    <row r="267" spans="1:5" x14ac:dyDescent="0.35">
      <c r="A267">
        <v>209</v>
      </c>
      <c r="B267" s="247" t="s">
        <v>5334</v>
      </c>
      <c r="C267" s="243" t="s">
        <v>1441</v>
      </c>
      <c r="D267" s="248" t="str">
        <f t="shared" si="4"/>
        <v>2022.00131.03.03.03.02</v>
      </c>
      <c r="E267" s="248" t="e">
        <f>VLOOKUP(D267,'REGISTRO CSTs'!$C$2:$G$912,7,0)</f>
        <v>#N/A</v>
      </c>
    </row>
    <row r="268" spans="1:5" x14ac:dyDescent="0.35">
      <c r="A268">
        <v>210</v>
      </c>
      <c r="B268" s="240" t="s">
        <v>5335</v>
      </c>
      <c r="C268" s="258" t="s">
        <v>1313</v>
      </c>
      <c r="D268" s="242" t="str">
        <f t="shared" si="4"/>
        <v>2023.00236.03.03.03.03</v>
      </c>
      <c r="E268" s="242" t="e">
        <f>VLOOKUP(D268,'REGISTRO CSTs'!$C$2:$G$912,7,0)</f>
        <v>#N/A</v>
      </c>
    </row>
    <row r="269" spans="1:5" x14ac:dyDescent="0.35">
      <c r="A269">
        <v>211</v>
      </c>
      <c r="B269" s="247" t="s">
        <v>5336</v>
      </c>
      <c r="C269" s="243" t="s">
        <v>4518</v>
      </c>
      <c r="D269" s="248" t="str">
        <f t="shared" si="4"/>
        <v>2020.00001.01.01.03.02</v>
      </c>
      <c r="E269" s="248" t="e">
        <f>VLOOKUP(D269,'REGISTRO CSTs'!$C$2:$G$912,7,0)</f>
        <v>#N/A</v>
      </c>
    </row>
    <row r="270" spans="1:5" x14ac:dyDescent="0.35">
      <c r="A270">
        <v>212</v>
      </c>
      <c r="B270" s="240" t="s">
        <v>5337</v>
      </c>
      <c r="C270" s="244" t="s">
        <v>4518</v>
      </c>
      <c r="D270" s="242" t="str">
        <f t="shared" si="4"/>
        <v>2020.00002.01.01.03.02</v>
      </c>
      <c r="E270" s="242" t="e">
        <f>VLOOKUP(D270,'REGISTRO CSTs'!$C$2:$G$912,7,0)</f>
        <v>#N/A</v>
      </c>
    </row>
    <row r="271" spans="1:5" x14ac:dyDescent="0.35">
      <c r="A271">
        <v>214</v>
      </c>
      <c r="B271" s="240" t="s">
        <v>5338</v>
      </c>
      <c r="C271" s="244" t="s">
        <v>4518</v>
      </c>
      <c r="D271" s="242" t="str">
        <f t="shared" si="4"/>
        <v>2022.00047.01.03.03.02</v>
      </c>
      <c r="E271" s="242" t="e">
        <f>VLOOKUP(D271,'REGISTRO CSTs'!$C$2:$G$912,7,0)</f>
        <v>#N/A</v>
      </c>
    </row>
    <row r="272" spans="1:5" x14ac:dyDescent="0.35">
      <c r="A272">
        <v>222</v>
      </c>
      <c r="B272" s="240" t="s">
        <v>5339</v>
      </c>
      <c r="C272" s="241" t="s">
        <v>1540</v>
      </c>
      <c r="D272" s="242" t="str">
        <f t="shared" si="4"/>
        <v>2023.00007.02.03.03.02</v>
      </c>
      <c r="E272" s="242" t="e">
        <f>VLOOKUP(D272,'REGISTRO CSTs'!$C$2:$G$912,7,0)</f>
        <v>#N/A</v>
      </c>
    </row>
    <row r="273" spans="1:5" x14ac:dyDescent="0.35">
      <c r="A273">
        <v>223</v>
      </c>
      <c r="B273" s="247" t="s">
        <v>5340</v>
      </c>
      <c r="C273" s="260" t="s">
        <v>1437</v>
      </c>
      <c r="D273" s="248" t="str">
        <f t="shared" si="4"/>
        <v>2023.00008.02.03.03.02</v>
      </c>
      <c r="E273" s="248" t="e">
        <f>VLOOKUP(D273,'REGISTRO CSTs'!$C$2:$G$912,7,0)</f>
        <v>#N/A</v>
      </c>
    </row>
    <row r="274" spans="1:5" x14ac:dyDescent="0.35">
      <c r="A274">
        <v>224</v>
      </c>
      <c r="B274" s="240" t="s">
        <v>5341</v>
      </c>
      <c r="C274" s="241" t="s">
        <v>1543</v>
      </c>
      <c r="D274" s="242" t="str">
        <f t="shared" si="4"/>
        <v>2023.00009.02.03.03.02</v>
      </c>
      <c r="E274" s="242" t="e">
        <f>VLOOKUP(D274,'REGISTRO CSTs'!$C$2:$G$912,7,0)</f>
        <v>#N/A</v>
      </c>
    </row>
    <row r="275" spans="1:5" x14ac:dyDescent="0.35">
      <c r="A275">
        <v>225</v>
      </c>
      <c r="B275" s="247" t="s">
        <v>5342</v>
      </c>
      <c r="C275" s="260" t="s">
        <v>4514</v>
      </c>
      <c r="D275" s="248" t="str">
        <f t="shared" si="4"/>
        <v>2023.00024.01.01.03.02</v>
      </c>
      <c r="E275" s="248" t="e">
        <f>VLOOKUP(D275,'REGISTRO CSTs'!$C$2:$G$912,7,0)</f>
        <v>#N/A</v>
      </c>
    </row>
    <row r="276" spans="1:5" x14ac:dyDescent="0.35">
      <c r="A276">
        <v>226</v>
      </c>
      <c r="B276" s="240" t="s">
        <v>5343</v>
      </c>
      <c r="C276" s="241" t="s">
        <v>1466</v>
      </c>
      <c r="D276" s="242" t="str">
        <f t="shared" si="4"/>
        <v>2023.00069.03.03.03.02</v>
      </c>
      <c r="E276" s="242" t="e">
        <f>VLOOKUP(D276,'REGISTRO CSTs'!$C$2:$G$912,7,0)</f>
        <v>#N/A</v>
      </c>
    </row>
    <row r="277" spans="1:5" x14ac:dyDescent="0.35">
      <c r="A277">
        <v>235</v>
      </c>
      <c r="B277" s="247" t="s">
        <v>5344</v>
      </c>
      <c r="C277" s="260" t="s">
        <v>5345</v>
      </c>
      <c r="D277" s="248" t="str">
        <f t="shared" si="4"/>
        <v>2023.00204.04.03.03.02</v>
      </c>
      <c r="E277" s="248" t="e">
        <f>VLOOKUP(D277,'REGISTRO CSTs'!$C$2:$G$912,7,0)</f>
        <v>#N/A</v>
      </c>
    </row>
    <row r="278" spans="1:5" x14ac:dyDescent="0.35">
      <c r="A278">
        <v>236</v>
      </c>
      <c r="B278" s="240" t="s">
        <v>5346</v>
      </c>
      <c r="C278" s="241" t="s">
        <v>4560</v>
      </c>
      <c r="D278" s="242" t="str">
        <f t="shared" si="4"/>
        <v>2023.00205.05.03.03.03</v>
      </c>
      <c r="E278" s="242" t="e">
        <f>VLOOKUP(D278,'REGISTRO CSTs'!$C$2:$G$912,7,0)</f>
        <v>#N/A</v>
      </c>
    </row>
    <row r="279" spans="1:5" x14ac:dyDescent="0.35">
      <c r="A279">
        <v>238</v>
      </c>
      <c r="B279" s="240" t="s">
        <v>5347</v>
      </c>
      <c r="C279" s="241" t="s">
        <v>4560</v>
      </c>
      <c r="D279" s="242" t="str">
        <f t="shared" si="4"/>
        <v>2023.00207.05.03.03.98</v>
      </c>
      <c r="E279" s="242" t="e">
        <f>VLOOKUP(D279,'REGISTRO CSTs'!$C$2:$G$912,7,0)</f>
        <v>#N/A</v>
      </c>
    </row>
    <row r="280" spans="1:5" x14ac:dyDescent="0.35">
      <c r="A280">
        <v>239</v>
      </c>
      <c r="B280" s="247" t="s">
        <v>5348</v>
      </c>
      <c r="C280" s="260" t="s">
        <v>4573</v>
      </c>
      <c r="D280" s="248" t="str">
        <f t="shared" si="4"/>
        <v>2023.00208.02.03.03.04</v>
      </c>
      <c r="E280" s="248" t="e">
        <f>VLOOKUP(D280,'REGISTRO CSTs'!$C$2:$G$912,7,0)</f>
        <v>#N/A</v>
      </c>
    </row>
    <row r="281" spans="1:5" x14ac:dyDescent="0.35">
      <c r="A281">
        <v>241</v>
      </c>
      <c r="B281" s="247" t="s">
        <v>5349</v>
      </c>
      <c r="C281" s="260" t="s">
        <v>4573</v>
      </c>
      <c r="D281" s="248" t="str">
        <f t="shared" si="4"/>
        <v>2023.00210.02.03.03.05</v>
      </c>
      <c r="E281" s="248" t="e">
        <f>VLOOKUP(D281,'REGISTRO CSTs'!$C$2:$G$912,7,0)</f>
        <v>#N/A</v>
      </c>
    </row>
    <row r="282" spans="1:5" x14ac:dyDescent="0.35">
      <c r="A282">
        <v>242</v>
      </c>
      <c r="B282" s="240" t="s">
        <v>5350</v>
      </c>
      <c r="C282" s="241" t="s">
        <v>4573</v>
      </c>
      <c r="D282" s="242" t="str">
        <f t="shared" si="4"/>
        <v>2023.00211.02.03.03.05</v>
      </c>
      <c r="E282" s="242" t="e">
        <f>VLOOKUP(D282,'REGISTRO CSTs'!$C$2:$G$912,7,0)</f>
        <v>#N/A</v>
      </c>
    </row>
    <row r="283" spans="1:5" x14ac:dyDescent="0.35">
      <c r="A283">
        <v>244</v>
      </c>
      <c r="B283" s="240" t="s">
        <v>5351</v>
      </c>
      <c r="C283" s="241" t="s">
        <v>1437</v>
      </c>
      <c r="D283" s="242" t="str">
        <f t="shared" si="4"/>
        <v>2023.00214.02.03.03.05</v>
      </c>
      <c r="E283" s="242" t="e">
        <f>VLOOKUP(D283,'REGISTRO CSTs'!$C$2:$G$912,7,0)</f>
        <v>#N/A</v>
      </c>
    </row>
    <row r="284" spans="1:5" x14ac:dyDescent="0.35">
      <c r="A284">
        <v>245</v>
      </c>
      <c r="B284" s="247" t="s">
        <v>5352</v>
      </c>
      <c r="C284" s="260" t="s">
        <v>1437</v>
      </c>
      <c r="D284" s="248" t="str">
        <f t="shared" si="4"/>
        <v>2023.00215.02.03.03.05</v>
      </c>
      <c r="E284" s="248" t="e">
        <f>VLOOKUP(D284,'REGISTRO CSTs'!$C$2:$G$912,7,0)</f>
        <v>#N/A</v>
      </c>
    </row>
    <row r="285" spans="1:5" x14ac:dyDescent="0.35">
      <c r="A285">
        <v>246</v>
      </c>
      <c r="B285" s="240" t="s">
        <v>5353</v>
      </c>
      <c r="C285" s="241" t="s">
        <v>1437</v>
      </c>
      <c r="D285" s="242" t="str">
        <f t="shared" si="4"/>
        <v>2023.00217.02.03.03.05</v>
      </c>
      <c r="E285" s="242" t="e">
        <f>VLOOKUP(D285,'REGISTRO CSTs'!$C$2:$G$912,7,0)</f>
        <v>#N/A</v>
      </c>
    </row>
    <row r="286" spans="1:5" x14ac:dyDescent="0.35">
      <c r="A286">
        <v>247</v>
      </c>
      <c r="B286" s="247" t="s">
        <v>5354</v>
      </c>
      <c r="C286" s="260" t="s">
        <v>1437</v>
      </c>
      <c r="D286" s="248" t="str">
        <f t="shared" si="4"/>
        <v>2023.00218.02.03.03.05</v>
      </c>
      <c r="E286" s="248" t="e">
        <f>VLOOKUP(D286,'REGISTRO CSTs'!$C$2:$G$912,7,0)</f>
        <v>#N/A</v>
      </c>
    </row>
    <row r="287" spans="1:5" x14ac:dyDescent="0.35">
      <c r="A287">
        <v>248</v>
      </c>
      <c r="B287" s="240" t="s">
        <v>5355</v>
      </c>
      <c r="C287" s="241" t="s">
        <v>1437</v>
      </c>
      <c r="D287" s="242" t="str">
        <f t="shared" si="4"/>
        <v>2023.00219.02.03.03.05</v>
      </c>
      <c r="E287" s="242" t="e">
        <f>VLOOKUP(D287,'REGISTRO CSTs'!$C$2:$G$912,7,0)</f>
        <v>#N/A</v>
      </c>
    </row>
    <row r="288" spans="1:5" x14ac:dyDescent="0.35">
      <c r="A288">
        <v>249</v>
      </c>
      <c r="B288" s="247" t="s">
        <v>5356</v>
      </c>
      <c r="C288" s="260" t="s">
        <v>1437</v>
      </c>
      <c r="D288" s="248" t="str">
        <f t="shared" si="4"/>
        <v>2023.00220.02.03.03.05</v>
      </c>
      <c r="E288" s="248" t="e">
        <f>VLOOKUP(D288,'REGISTRO CSTs'!$C$2:$G$912,7,0)</f>
        <v>#N/A</v>
      </c>
    </row>
    <row r="289" spans="1:5" x14ac:dyDescent="0.35">
      <c r="A289">
        <v>250</v>
      </c>
      <c r="B289" s="240" t="s">
        <v>5357</v>
      </c>
      <c r="C289" s="241" t="s">
        <v>1437</v>
      </c>
      <c r="D289" s="242" t="str">
        <f t="shared" si="4"/>
        <v>2023.00221.02.03.03.05</v>
      </c>
      <c r="E289" s="242" t="e">
        <f>VLOOKUP(D289,'REGISTRO CSTs'!$C$2:$G$912,7,0)</f>
        <v>#N/A</v>
      </c>
    </row>
    <row r="290" spans="1:5" x14ac:dyDescent="0.35">
      <c r="A290">
        <v>252</v>
      </c>
      <c r="B290" s="240" t="s">
        <v>5358</v>
      </c>
      <c r="C290" s="241" t="s">
        <v>1437</v>
      </c>
      <c r="D290" s="242" t="str">
        <f t="shared" si="4"/>
        <v>2023.00224.02.03.03.05</v>
      </c>
      <c r="E290" s="242" t="e">
        <f>VLOOKUP(D290,'REGISTRO CSTs'!$C$2:$G$912,7,0)</f>
        <v>#N/A</v>
      </c>
    </row>
    <row r="291" spans="1:5" x14ac:dyDescent="0.35">
      <c r="A291">
        <v>253</v>
      </c>
      <c r="B291" s="247" t="s">
        <v>5359</v>
      </c>
      <c r="C291" s="260" t="s">
        <v>1437</v>
      </c>
      <c r="D291" s="248" t="str">
        <f t="shared" si="4"/>
        <v>2023.00225.02.03.03.05</v>
      </c>
      <c r="E291" s="248" t="e">
        <f>VLOOKUP(D291,'REGISTRO CSTs'!$C$2:$G$912,7,0)</f>
        <v>#N/A</v>
      </c>
    </row>
    <row r="292" spans="1:5" x14ac:dyDescent="0.35">
      <c r="A292">
        <v>254</v>
      </c>
      <c r="B292" s="240" t="s">
        <v>5360</v>
      </c>
      <c r="C292" s="241" t="s">
        <v>4573</v>
      </c>
      <c r="D292" s="242" t="str">
        <f t="shared" si="4"/>
        <v>2023.00226.02.03.03.04</v>
      </c>
      <c r="E292" s="242" t="e">
        <f>VLOOKUP(D292,'REGISTRO CSTs'!$C$2:$G$912,7,0)</f>
        <v>#N/A</v>
      </c>
    </row>
    <row r="293" spans="1:5" x14ac:dyDescent="0.35">
      <c r="A293">
        <v>260</v>
      </c>
      <c r="B293" s="240" t="s">
        <v>5361</v>
      </c>
      <c r="C293" s="241" t="s">
        <v>1311</v>
      </c>
      <c r="D293" s="242" t="str">
        <f t="shared" si="4"/>
        <v>2023.00235.03.03.03.02</v>
      </c>
      <c r="E293" s="242" t="e">
        <f>VLOOKUP(D293,'REGISTRO CSTs'!$C$2:$G$912,7,0)</f>
        <v>#N/A</v>
      </c>
    </row>
    <row r="294" spans="1:5" x14ac:dyDescent="0.35">
      <c r="A294">
        <v>262</v>
      </c>
      <c r="B294" s="240" t="s">
        <v>5362</v>
      </c>
      <c r="C294" s="241" t="s">
        <v>1293</v>
      </c>
      <c r="D294" s="242" t="str">
        <f t="shared" si="4"/>
        <v>2023.00238.01.02.03.03</v>
      </c>
      <c r="E294" s="242" t="e">
        <f>VLOOKUP(D294,'REGISTRO CSTs'!$C$2:$G$912,7,0)</f>
        <v>#N/A</v>
      </c>
    </row>
    <row r="295" spans="1:5" x14ac:dyDescent="0.35">
      <c r="A295">
        <v>263</v>
      </c>
      <c r="B295" s="247" t="s">
        <v>5363</v>
      </c>
      <c r="C295" s="260" t="s">
        <v>1412</v>
      </c>
      <c r="D295" s="248" t="str">
        <f t="shared" si="4"/>
        <v>2023.00239.01.02.03.03</v>
      </c>
      <c r="E295" s="248" t="e">
        <f>VLOOKUP(D295,'REGISTRO CSTs'!$C$2:$G$912,7,0)</f>
        <v>#N/A</v>
      </c>
    </row>
    <row r="296" spans="1:5" x14ac:dyDescent="0.35">
      <c r="A296">
        <v>264</v>
      </c>
      <c r="B296" s="240" t="s">
        <v>5364</v>
      </c>
      <c r="C296" s="241" t="s">
        <v>1283</v>
      </c>
      <c r="D296" s="242" t="str">
        <f t="shared" si="4"/>
        <v>2023.00240.01.02.03.03</v>
      </c>
      <c r="E296" s="242" t="e">
        <f>VLOOKUP(D296,'REGISTRO CSTs'!$C$2:$G$912,7,0)</f>
        <v>#N/A</v>
      </c>
    </row>
    <row r="297" spans="1:5" x14ac:dyDescent="0.35">
      <c r="A297">
        <v>265</v>
      </c>
      <c r="B297" s="247" t="s">
        <v>5365</v>
      </c>
      <c r="C297" s="260" t="s">
        <v>1412</v>
      </c>
      <c r="D297" s="248" t="str">
        <f t="shared" si="4"/>
        <v>2023.00242.01.02.03.98</v>
      </c>
      <c r="E297" s="248" t="e">
        <f>VLOOKUP(D297,'REGISTRO CSTs'!$C$2:$G$912,7,0)</f>
        <v>#N/A</v>
      </c>
    </row>
    <row r="298" spans="1:5" x14ac:dyDescent="0.35">
      <c r="A298">
        <v>286</v>
      </c>
      <c r="B298" s="240" t="s">
        <v>5366</v>
      </c>
      <c r="C298" s="241" t="s">
        <v>4573</v>
      </c>
      <c r="D298" s="242" t="str">
        <f t="shared" si="4"/>
        <v>2023.00010.02.03.03.02</v>
      </c>
      <c r="E298" s="242" t="e">
        <f>VLOOKUP(D298,'REGISTRO CSTs'!$C$2:$G$912,7,0)</f>
        <v>#N/A</v>
      </c>
    </row>
    <row r="299" spans="1:5" x14ac:dyDescent="0.35">
      <c r="A299">
        <v>290</v>
      </c>
      <c r="B299" s="240" t="s">
        <v>5367</v>
      </c>
      <c r="C299" s="262" t="s">
        <v>1313</v>
      </c>
      <c r="D299" s="242" t="str">
        <f t="shared" si="4"/>
        <v>2023.00020.01.04.99.99</v>
      </c>
      <c r="E299" s="242" t="e">
        <f>VLOOKUP(D299,'REGISTRO CSTs'!$C$2:$G$912,7,0)</f>
        <v>#N/A</v>
      </c>
    </row>
    <row r="300" spans="1:5" x14ac:dyDescent="0.35">
      <c r="A300">
        <v>294</v>
      </c>
      <c r="B300" s="240" t="s">
        <v>5368</v>
      </c>
      <c r="C300" s="241" t="s">
        <v>4515</v>
      </c>
      <c r="D300" s="242" t="str">
        <f t="shared" si="4"/>
        <v>2023.00025.01.01.03.02</v>
      </c>
      <c r="E300" s="242" t="e">
        <f>VLOOKUP(D300,'REGISTRO CSTs'!$C$2:$G$912,7,0)</f>
        <v>#N/A</v>
      </c>
    </row>
    <row r="301" spans="1:5" x14ac:dyDescent="0.35">
      <c r="A301">
        <v>295</v>
      </c>
      <c r="B301" s="247" t="s">
        <v>5369</v>
      </c>
      <c r="C301" s="260" t="s">
        <v>1362</v>
      </c>
      <c r="D301" s="248" t="str">
        <f t="shared" si="4"/>
        <v>2023.00026.01.01.03.02</v>
      </c>
      <c r="E301" s="248" t="e">
        <f>VLOOKUP(D301,'REGISTRO CSTs'!$C$2:$G$912,7,0)</f>
        <v>#N/A</v>
      </c>
    </row>
    <row r="302" spans="1:5" x14ac:dyDescent="0.35">
      <c r="A302">
        <v>296</v>
      </c>
      <c r="B302" s="240" t="s">
        <v>5370</v>
      </c>
      <c r="C302" s="241" t="s">
        <v>1362</v>
      </c>
      <c r="D302" s="242" t="str">
        <f t="shared" si="4"/>
        <v>2023.00027.01.01.03.02</v>
      </c>
      <c r="E302" s="242" t="e">
        <f>VLOOKUP(D302,'REGISTRO CSTs'!$C$2:$G$912,7,0)</f>
        <v>#N/A</v>
      </c>
    </row>
    <row r="303" spans="1:5" x14ac:dyDescent="0.35">
      <c r="A303">
        <v>301</v>
      </c>
      <c r="B303" s="247" t="s">
        <v>5371</v>
      </c>
      <c r="C303" s="260" t="s">
        <v>1381</v>
      </c>
      <c r="D303" s="248" t="str">
        <f t="shared" si="4"/>
        <v>2023.00035.03.03.03.02</v>
      </c>
      <c r="E303" s="248" t="e">
        <f>VLOOKUP(D303,'REGISTRO CSTs'!$C$2:$G$912,7,0)</f>
        <v>#N/A</v>
      </c>
    </row>
    <row r="304" spans="1:5" x14ac:dyDescent="0.35">
      <c r="A304">
        <v>302</v>
      </c>
      <c r="B304" s="240" t="s">
        <v>5372</v>
      </c>
      <c r="C304" s="241" t="s">
        <v>1469</v>
      </c>
      <c r="D304" s="242" t="str">
        <f t="shared" si="4"/>
        <v>2023.00036.03.03.03.98</v>
      </c>
      <c r="E304" s="242" t="e">
        <f>VLOOKUP(D304,'REGISTRO CSTs'!$C$2:$G$912,7,0)</f>
        <v>#N/A</v>
      </c>
    </row>
    <row r="305" spans="1:5" x14ac:dyDescent="0.35">
      <c r="A305">
        <v>303</v>
      </c>
      <c r="B305" s="247" t="s">
        <v>5373</v>
      </c>
      <c r="C305" s="260" t="s">
        <v>1466</v>
      </c>
      <c r="D305" s="248" t="str">
        <f t="shared" si="4"/>
        <v>2023.00037.03.03.03.98</v>
      </c>
      <c r="E305" s="248" t="e">
        <f>VLOOKUP(D305,'REGISTRO CSTs'!$C$2:$G$912,7,0)</f>
        <v>#N/A</v>
      </c>
    </row>
    <row r="306" spans="1:5" x14ac:dyDescent="0.35">
      <c r="A306">
        <v>306</v>
      </c>
      <c r="B306" s="240" t="s">
        <v>5374</v>
      </c>
      <c r="C306" s="241" t="s">
        <v>1335</v>
      </c>
      <c r="D306" s="242" t="str">
        <f t="shared" si="4"/>
        <v>2023.00040.03.03.03.98</v>
      </c>
      <c r="E306" s="242" t="e">
        <f>VLOOKUP(D306,'REGISTRO CSTs'!$C$2:$G$912,7,0)</f>
        <v>#N/A</v>
      </c>
    </row>
    <row r="307" spans="1:5" x14ac:dyDescent="0.35">
      <c r="A307">
        <v>308</v>
      </c>
      <c r="B307" s="240" t="s">
        <v>5375</v>
      </c>
      <c r="C307" s="241" t="s">
        <v>1333</v>
      </c>
      <c r="D307" s="242" t="str">
        <f t="shared" si="4"/>
        <v>2023.00043.03.03.03.02</v>
      </c>
      <c r="E307" s="242" t="e">
        <f>VLOOKUP(D307,'REGISTRO CSTs'!$C$2:$G$912,7,0)</f>
        <v>#N/A</v>
      </c>
    </row>
    <row r="308" spans="1:5" x14ac:dyDescent="0.35">
      <c r="A308">
        <v>309</v>
      </c>
      <c r="B308" s="247" t="s">
        <v>5376</v>
      </c>
      <c r="C308" s="260" t="s">
        <v>1335</v>
      </c>
      <c r="D308" s="248" t="str">
        <f t="shared" si="4"/>
        <v>2023.00044.03.03.03.02</v>
      </c>
      <c r="E308" s="248" t="e">
        <f>VLOOKUP(D308,'REGISTRO CSTs'!$C$2:$G$912,7,0)</f>
        <v>#N/A</v>
      </c>
    </row>
    <row r="309" spans="1:5" x14ac:dyDescent="0.35">
      <c r="A309">
        <v>311</v>
      </c>
      <c r="B309" s="247" t="s">
        <v>5377</v>
      </c>
      <c r="C309" s="260" t="s">
        <v>1311</v>
      </c>
      <c r="D309" s="248" t="str">
        <f t="shared" si="4"/>
        <v>2023.00047.03.03.03.02</v>
      </c>
      <c r="E309" s="248" t="e">
        <f>VLOOKUP(D309,'REGISTRO CSTs'!$C$2:$G$912,7,0)</f>
        <v>#N/A</v>
      </c>
    </row>
    <row r="310" spans="1:5" x14ac:dyDescent="0.35">
      <c r="A310">
        <v>312</v>
      </c>
      <c r="B310" s="240" t="s">
        <v>5378</v>
      </c>
      <c r="C310" s="241" t="s">
        <v>1338</v>
      </c>
      <c r="D310" s="242" t="str">
        <f t="shared" si="4"/>
        <v>2023.00048.03.03.03.02</v>
      </c>
      <c r="E310" s="242" t="e">
        <f>VLOOKUP(D310,'REGISTRO CSTs'!$C$2:$G$912,7,0)</f>
        <v>#N/A</v>
      </c>
    </row>
    <row r="311" spans="1:5" x14ac:dyDescent="0.35">
      <c r="A311">
        <v>313</v>
      </c>
      <c r="B311" s="247" t="s">
        <v>5379</v>
      </c>
      <c r="C311" s="260" t="s">
        <v>1329</v>
      </c>
      <c r="D311" s="248" t="str">
        <f t="shared" si="4"/>
        <v>2023.00049.03.03.03.02</v>
      </c>
      <c r="E311" s="248" t="e">
        <f>VLOOKUP(D311,'REGISTRO CSTs'!$C$2:$G$912,7,0)</f>
        <v>#N/A</v>
      </c>
    </row>
    <row r="312" spans="1:5" x14ac:dyDescent="0.35">
      <c r="A312">
        <v>315</v>
      </c>
      <c r="B312" s="247" t="s">
        <v>5380</v>
      </c>
      <c r="C312" s="260" t="s">
        <v>1381</v>
      </c>
      <c r="D312" s="248" t="str">
        <f t="shared" si="4"/>
        <v>2023.00054.03.03.03.02</v>
      </c>
      <c r="E312" s="248" t="e">
        <f>VLOOKUP(D312,'REGISTRO CSTs'!$C$2:$G$912,7,0)</f>
        <v>#N/A</v>
      </c>
    </row>
    <row r="313" spans="1:5" x14ac:dyDescent="0.35">
      <c r="A313">
        <v>316</v>
      </c>
      <c r="B313" s="240" t="s">
        <v>5381</v>
      </c>
      <c r="C313" s="241" t="s">
        <v>1441</v>
      </c>
      <c r="D313" s="242" t="str">
        <f t="shared" si="4"/>
        <v>2023.00057.03.03.03.98</v>
      </c>
      <c r="E313" s="242" t="e">
        <f>VLOOKUP(D313,'REGISTRO CSTs'!$C$2:$G$912,7,0)</f>
        <v>#N/A</v>
      </c>
    </row>
    <row r="314" spans="1:5" x14ac:dyDescent="0.35">
      <c r="A314">
        <v>318</v>
      </c>
      <c r="B314" s="240" t="s">
        <v>5382</v>
      </c>
      <c r="C314" s="241" t="s">
        <v>1469</v>
      </c>
      <c r="D314" s="242" t="str">
        <f t="shared" si="4"/>
        <v>2023.00062.03.03.03.03</v>
      </c>
      <c r="E314" s="242" t="e">
        <f>VLOOKUP(D314,'REGISTRO CSTs'!$C$2:$G$912,7,0)</f>
        <v>#N/A</v>
      </c>
    </row>
    <row r="315" spans="1:5" x14ac:dyDescent="0.35">
      <c r="A315">
        <v>319</v>
      </c>
      <c r="B315" s="247" t="s">
        <v>5383</v>
      </c>
      <c r="C315" s="260" t="s">
        <v>1338</v>
      </c>
      <c r="D315" s="248" t="str">
        <f t="shared" si="4"/>
        <v>2023.00064.03.03.03.03</v>
      </c>
      <c r="E315" s="248" t="e">
        <f>VLOOKUP(D315,'REGISTRO CSTs'!$C$2:$G$912,7,0)</f>
        <v>#N/A</v>
      </c>
    </row>
    <row r="316" spans="1:5" x14ac:dyDescent="0.35">
      <c r="A316">
        <v>320</v>
      </c>
      <c r="B316" s="240" t="s">
        <v>5384</v>
      </c>
      <c r="C316" s="241" t="s">
        <v>1350</v>
      </c>
      <c r="D316" s="242" t="str">
        <f t="shared" si="4"/>
        <v>2023.00067.03.03.03.04</v>
      </c>
      <c r="E316" s="242" t="e">
        <f>VLOOKUP(D316,'REGISTRO CSTs'!$C$2:$G$912,7,0)</f>
        <v>#N/A</v>
      </c>
    </row>
    <row r="317" spans="1:5" x14ac:dyDescent="0.35">
      <c r="A317">
        <v>322</v>
      </c>
      <c r="B317" s="240" t="s">
        <v>5385</v>
      </c>
      <c r="C317" s="241" t="s">
        <v>1469</v>
      </c>
      <c r="D317" s="242" t="str">
        <f t="shared" si="4"/>
        <v>2023.00068.03.03.03.02</v>
      </c>
      <c r="E317" s="242" t="e">
        <f>VLOOKUP(D317,'REGISTRO CSTs'!$C$2:$G$912,7,0)</f>
        <v>#N/A</v>
      </c>
    </row>
    <row r="318" spans="1:5" x14ac:dyDescent="0.35">
      <c r="A318">
        <v>323</v>
      </c>
      <c r="B318" s="247" t="s">
        <v>5386</v>
      </c>
      <c r="C318" s="263" t="s">
        <v>1313</v>
      </c>
      <c r="D318" s="248" t="str">
        <f t="shared" si="4"/>
        <v>2023.00070.03.03.03.02</v>
      </c>
      <c r="E318" s="248" t="e">
        <f>VLOOKUP(D318,'REGISTRO CSTs'!$C$2:$G$912,7,0)</f>
        <v>#N/A</v>
      </c>
    </row>
    <row r="319" spans="1:5" x14ac:dyDescent="0.35">
      <c r="A319">
        <v>325</v>
      </c>
      <c r="B319" s="247" t="s">
        <v>5387</v>
      </c>
      <c r="C319" s="258" t="s">
        <v>1350</v>
      </c>
      <c r="D319" s="248" t="str">
        <f t="shared" si="4"/>
        <v>2023.00073.03.03.03.02</v>
      </c>
      <c r="E319" s="248" t="e">
        <f>VLOOKUP(D319,'REGISTRO CSTs'!$C$2:$G$912,7,0)</f>
        <v>#N/A</v>
      </c>
    </row>
    <row r="320" spans="1:5" x14ac:dyDescent="0.35">
      <c r="A320">
        <v>327</v>
      </c>
      <c r="B320" s="247" t="s">
        <v>5388</v>
      </c>
      <c r="C320" s="263" t="s">
        <v>1637</v>
      </c>
      <c r="D320" s="248" t="str">
        <f t="shared" si="4"/>
        <v>2023.00076.03.03.03.02</v>
      </c>
      <c r="E320" s="248" t="e">
        <f>VLOOKUP(D320,'REGISTRO CSTs'!$C$2:$G$912,7,0)</f>
        <v>#N/A</v>
      </c>
    </row>
    <row r="321" spans="1:5" x14ac:dyDescent="0.35">
      <c r="A321">
        <v>329</v>
      </c>
      <c r="B321" s="247" t="s">
        <v>5389</v>
      </c>
      <c r="C321" s="258" t="s">
        <v>1466</v>
      </c>
      <c r="D321" s="248" t="str">
        <f t="shared" si="4"/>
        <v>2023.00079.03.03.03.04</v>
      </c>
      <c r="E321" s="248" t="e">
        <f>VLOOKUP(D321,'REGISTRO CSTs'!$C$2:$G$912,7,0)</f>
        <v>#N/A</v>
      </c>
    </row>
    <row r="322" spans="1:5" x14ac:dyDescent="0.35">
      <c r="A322">
        <v>330</v>
      </c>
      <c r="B322" s="240" t="s">
        <v>1814</v>
      </c>
      <c r="C322" s="262" t="s">
        <v>1381</v>
      </c>
      <c r="D322" s="242" t="str">
        <f t="shared" ref="D322:D385" si="5">LEFT(B322,22)</f>
        <v>2023.00080.03.03.03.03</v>
      </c>
      <c r="E322" s="242" t="e">
        <f>VLOOKUP(D322,'REGISTRO CSTs'!$C$2:$G$912,7,0)</f>
        <v>#N/A</v>
      </c>
    </row>
    <row r="323" spans="1:5" x14ac:dyDescent="0.35">
      <c r="A323">
        <v>331</v>
      </c>
      <c r="B323" s="247" t="s">
        <v>5390</v>
      </c>
      <c r="C323" s="264" t="s">
        <v>4573</v>
      </c>
      <c r="D323" s="248" t="str">
        <f t="shared" si="5"/>
        <v>2023.00084.02.02.03.98</v>
      </c>
      <c r="E323" s="248" t="e">
        <f>VLOOKUP(D323,'REGISTRO CSTs'!$C$2:$G$912,7,0)</f>
        <v>#N/A</v>
      </c>
    </row>
    <row r="324" spans="1:5" x14ac:dyDescent="0.35">
      <c r="A324">
        <v>333</v>
      </c>
      <c r="B324" s="247" t="s">
        <v>5391</v>
      </c>
      <c r="C324" s="258" t="s">
        <v>1331</v>
      </c>
      <c r="D324" s="248" t="str">
        <f t="shared" si="5"/>
        <v>2023.00087.03.03.03.02</v>
      </c>
      <c r="E324" s="248" t="e">
        <f>VLOOKUP(D324,'REGISTRO CSTs'!$C$2:$G$912,7,0)</f>
        <v>#N/A</v>
      </c>
    </row>
    <row r="325" spans="1:5" x14ac:dyDescent="0.35">
      <c r="A325">
        <v>337</v>
      </c>
      <c r="B325" s="247" t="s">
        <v>5392</v>
      </c>
      <c r="C325" s="263" t="s">
        <v>1311</v>
      </c>
      <c r="D325" s="248" t="str">
        <f t="shared" si="5"/>
        <v>2023.00092.03.03.03.98</v>
      </c>
      <c r="E325" s="248" t="e">
        <f>VLOOKUP(D325,'REGISTRO CSTs'!$C$2:$G$912,7,0)</f>
        <v>#N/A</v>
      </c>
    </row>
    <row r="326" spans="1:5" x14ac:dyDescent="0.35">
      <c r="A326">
        <v>340</v>
      </c>
      <c r="B326" s="240" t="s">
        <v>5393</v>
      </c>
      <c r="C326" s="241" t="s">
        <v>1412</v>
      </c>
      <c r="D326" s="242" t="str">
        <f t="shared" si="5"/>
        <v>2023.00096.03.03.03.03</v>
      </c>
      <c r="E326" s="242" t="e">
        <f>VLOOKUP(D326,'REGISTRO CSTs'!$C$2:$G$912,7,0)</f>
        <v>#N/A</v>
      </c>
    </row>
    <row r="327" spans="1:5" x14ac:dyDescent="0.35">
      <c r="A327">
        <v>344</v>
      </c>
      <c r="B327" s="240" t="s">
        <v>5394</v>
      </c>
      <c r="C327" s="258" t="s">
        <v>1348</v>
      </c>
      <c r="D327" s="242" t="str">
        <f t="shared" si="5"/>
        <v>2023.00101.03.03.03.02</v>
      </c>
      <c r="E327" s="242" t="e">
        <f>VLOOKUP(D327,'REGISTRO CSTs'!$C$2:$G$912,7,0)</f>
        <v>#N/A</v>
      </c>
    </row>
    <row r="328" spans="1:5" x14ac:dyDescent="0.35">
      <c r="A328">
        <v>345</v>
      </c>
      <c r="B328" s="247" t="s">
        <v>5395</v>
      </c>
      <c r="C328" s="263" t="s">
        <v>1350</v>
      </c>
      <c r="D328" s="248" t="str">
        <f t="shared" si="5"/>
        <v>2023.00102.03.03.03.02</v>
      </c>
      <c r="E328" s="248" t="e">
        <f>VLOOKUP(D328,'REGISTRO CSTs'!$C$2:$G$912,7,0)</f>
        <v>#N/A</v>
      </c>
    </row>
    <row r="329" spans="1:5" x14ac:dyDescent="0.35">
      <c r="A329">
        <v>346</v>
      </c>
      <c r="B329" s="240" t="s">
        <v>5396</v>
      </c>
      <c r="C329" s="258" t="s">
        <v>1352</v>
      </c>
      <c r="D329" s="242" t="str">
        <f t="shared" si="5"/>
        <v>2023.00103.03.03.03.02</v>
      </c>
      <c r="E329" s="242" t="e">
        <f>VLOOKUP(D329,'REGISTRO CSTs'!$C$2:$G$912,7,0)</f>
        <v>#N/A</v>
      </c>
    </row>
    <row r="330" spans="1:5" x14ac:dyDescent="0.35">
      <c r="A330">
        <v>347</v>
      </c>
      <c r="B330" s="247" t="s">
        <v>5397</v>
      </c>
      <c r="C330" s="258" t="s">
        <v>1326</v>
      </c>
      <c r="D330" s="248" t="str">
        <f t="shared" si="5"/>
        <v>2023.00105.03.03.03.02</v>
      </c>
      <c r="E330" s="248" t="e">
        <f>VLOOKUP(D330,'REGISTRO CSTs'!$C$2:$G$912,7,0)</f>
        <v>#N/A</v>
      </c>
    </row>
    <row r="331" spans="1:5" x14ac:dyDescent="0.35">
      <c r="A331">
        <v>348</v>
      </c>
      <c r="B331" s="240" t="s">
        <v>5398</v>
      </c>
      <c r="C331" s="262" t="s">
        <v>1513</v>
      </c>
      <c r="D331" s="242" t="str">
        <f t="shared" si="5"/>
        <v>2023.00106.03.03.03.02</v>
      </c>
      <c r="E331" s="242" t="e">
        <f>VLOOKUP(D331,'REGISTRO CSTs'!$C$2:$G$912,7,0)</f>
        <v>#N/A</v>
      </c>
    </row>
    <row r="332" spans="1:5" x14ac:dyDescent="0.35">
      <c r="A332">
        <v>356</v>
      </c>
      <c r="B332" s="240" t="s">
        <v>5399</v>
      </c>
      <c r="C332" s="258" t="s">
        <v>1338</v>
      </c>
      <c r="D332" s="242" t="str">
        <f t="shared" si="5"/>
        <v>2023.00115.03.03.03.02</v>
      </c>
      <c r="E332" s="242" t="e">
        <f>VLOOKUP(D332,'REGISTRO CSTs'!$C$2:$G$912,7,0)</f>
        <v>#N/A</v>
      </c>
    </row>
    <row r="333" spans="1:5" x14ac:dyDescent="0.35">
      <c r="A333">
        <v>357</v>
      </c>
      <c r="B333" s="247" t="s">
        <v>5400</v>
      </c>
      <c r="C333" s="258" t="s">
        <v>1338</v>
      </c>
      <c r="D333" s="248" t="str">
        <f t="shared" si="5"/>
        <v>2023.00117.03.03.03.03</v>
      </c>
      <c r="E333" s="248" t="e">
        <f>VLOOKUP(D333,'REGISTRO CSTs'!$C$2:$G$912,7,0)</f>
        <v>#N/A</v>
      </c>
    </row>
    <row r="334" spans="1:5" x14ac:dyDescent="0.35">
      <c r="A334">
        <v>382</v>
      </c>
      <c r="B334" s="240" t="s">
        <v>5401</v>
      </c>
      <c r="C334" s="241" t="s">
        <v>4573</v>
      </c>
      <c r="D334" s="242" t="str">
        <f t="shared" si="5"/>
        <v>2023.00149.02.03.03.05</v>
      </c>
      <c r="E334" s="242" t="e">
        <f>VLOOKUP(D334,'REGISTRO CSTs'!$C$2:$G$912,7,0)</f>
        <v>#N/A</v>
      </c>
    </row>
    <row r="335" spans="1:5" x14ac:dyDescent="0.35">
      <c r="A335">
        <v>383</v>
      </c>
      <c r="B335" s="247" t="s">
        <v>1846</v>
      </c>
      <c r="C335" s="260" t="s">
        <v>4573</v>
      </c>
      <c r="D335" s="248" t="str">
        <f t="shared" si="5"/>
        <v>2023.00150.02.03.03.05</v>
      </c>
      <c r="E335" s="248" t="e">
        <f>VLOOKUP(D335,'REGISTRO CSTs'!$C$2:$G$912,7,0)</f>
        <v>#N/A</v>
      </c>
    </row>
    <row r="336" spans="1:5" x14ac:dyDescent="0.35">
      <c r="A336">
        <v>384</v>
      </c>
      <c r="B336" s="240" t="s">
        <v>5402</v>
      </c>
      <c r="C336" s="241" t="s">
        <v>4573</v>
      </c>
      <c r="D336" s="242" t="str">
        <f t="shared" si="5"/>
        <v>2023.00151.02.03.03.05</v>
      </c>
      <c r="E336" s="242" t="e">
        <f>VLOOKUP(D336,'REGISTRO CSTs'!$C$2:$G$912,7,0)</f>
        <v>#N/A</v>
      </c>
    </row>
    <row r="337" spans="1:5" x14ac:dyDescent="0.35">
      <c r="A337">
        <v>385</v>
      </c>
      <c r="B337" s="247" t="s">
        <v>5403</v>
      </c>
      <c r="C337" s="260" t="s">
        <v>4573</v>
      </c>
      <c r="D337" s="248" t="str">
        <f t="shared" si="5"/>
        <v>2023.00152.02.03.03.05</v>
      </c>
      <c r="E337" s="248" t="e">
        <f>VLOOKUP(D337,'REGISTRO CSTs'!$C$2:$G$912,7,0)</f>
        <v>#N/A</v>
      </c>
    </row>
    <row r="338" spans="1:5" x14ac:dyDescent="0.35">
      <c r="A338">
        <v>388</v>
      </c>
      <c r="B338" s="240" t="s">
        <v>5404</v>
      </c>
      <c r="C338" s="241" t="s">
        <v>1437</v>
      </c>
      <c r="D338" s="242" t="str">
        <f t="shared" si="5"/>
        <v>2023.00216.02.03.03.05</v>
      </c>
      <c r="E338" s="242" t="e">
        <f>VLOOKUP(D338,'REGISTRO CSTs'!$C$2:$G$912,7,0)</f>
        <v>#N/A</v>
      </c>
    </row>
    <row r="339" spans="1:5" x14ac:dyDescent="0.35">
      <c r="A339">
        <v>397</v>
      </c>
      <c r="B339" s="247" t="s">
        <v>5405</v>
      </c>
      <c r="C339" s="260" t="s">
        <v>1412</v>
      </c>
      <c r="D339" s="248" t="str">
        <f t="shared" si="5"/>
        <v>2023.00165.01.03.03.03</v>
      </c>
      <c r="E339" s="248" t="e">
        <f>VLOOKUP(D339,'REGISTRO CSTs'!$C$2:$G$912,7,0)</f>
        <v>#N/A</v>
      </c>
    </row>
    <row r="340" spans="1:5" x14ac:dyDescent="0.35">
      <c r="A340">
        <v>411</v>
      </c>
      <c r="B340" s="247" t="s">
        <v>5406</v>
      </c>
      <c r="C340" s="260" t="s">
        <v>1362</v>
      </c>
      <c r="D340" s="248" t="str">
        <f t="shared" si="5"/>
        <v>2023.00241.01.02.03.98</v>
      </c>
      <c r="E340" s="248" t="e">
        <f>VLOOKUP(D340,'REGISTRO CSTs'!$C$2:$G$912,7,0)</f>
        <v>#N/A</v>
      </c>
    </row>
    <row r="341" spans="1:5" x14ac:dyDescent="0.35">
      <c r="A341">
        <v>413</v>
      </c>
      <c r="B341" s="247" t="s">
        <v>5407</v>
      </c>
      <c r="C341" s="243" t="s">
        <v>1311</v>
      </c>
      <c r="D341" s="248" t="str">
        <f t="shared" si="5"/>
        <v>2023.00092.03.03.03.98</v>
      </c>
      <c r="E341" s="248" t="e">
        <f>VLOOKUP(D341,'REGISTRO CSTs'!$C$2:$G$912,7,0)</f>
        <v>#N/A</v>
      </c>
    </row>
    <row r="342" spans="1:5" x14ac:dyDescent="0.35">
      <c r="A342">
        <v>465</v>
      </c>
      <c r="B342" s="267" t="s">
        <v>5408</v>
      </c>
      <c r="C342" s="268" t="s">
        <v>1333</v>
      </c>
      <c r="D342" s="248" t="str">
        <f t="shared" si="5"/>
        <v>2022.00035.03.03.03.02</v>
      </c>
      <c r="E342" s="248" t="e">
        <f>VLOOKUP(D342,'REGISTRO CSTs'!$C$2:$G$912,7,0)</f>
        <v>#N/A</v>
      </c>
    </row>
    <row r="343" spans="1:5" x14ac:dyDescent="0.35">
      <c r="A343">
        <v>466</v>
      </c>
      <c r="B343" s="269" t="s">
        <v>5409</v>
      </c>
      <c r="C343" s="270" t="s">
        <v>1311</v>
      </c>
      <c r="D343" s="242" t="str">
        <f t="shared" si="5"/>
        <v>2022.00036.03.03.03.02</v>
      </c>
      <c r="E343" s="242" t="e">
        <f>VLOOKUP(D343,'REGISTRO CSTs'!$C$2:$G$912,7,0)</f>
        <v>#N/A</v>
      </c>
    </row>
    <row r="344" spans="1:5" x14ac:dyDescent="0.35">
      <c r="A344">
        <v>467</v>
      </c>
      <c r="B344" s="267" t="s">
        <v>5410</v>
      </c>
      <c r="C344" s="268" t="s">
        <v>1338</v>
      </c>
      <c r="D344" s="248" t="str">
        <f t="shared" si="5"/>
        <v>2022.00037.03.03.03.02</v>
      </c>
      <c r="E344" s="248" t="e">
        <f>VLOOKUP(D344,'REGISTRO CSTs'!$C$2:$G$912,7,0)</f>
        <v>#N/A</v>
      </c>
    </row>
    <row r="345" spans="1:5" x14ac:dyDescent="0.35">
      <c r="A345">
        <v>468</v>
      </c>
      <c r="B345" s="269" t="s">
        <v>5411</v>
      </c>
      <c r="C345" s="270" t="s">
        <v>1329</v>
      </c>
      <c r="D345" s="242" t="str">
        <f t="shared" si="5"/>
        <v>2022.00038.03.03.03.02</v>
      </c>
      <c r="E345" s="242" t="e">
        <f>VLOOKUP(D345,'REGISTRO CSTs'!$C$2:$G$912,7,0)</f>
        <v>#N/A</v>
      </c>
    </row>
    <row r="346" spans="1:5" x14ac:dyDescent="0.35">
      <c r="A346">
        <v>469</v>
      </c>
      <c r="B346" s="267" t="s">
        <v>5412</v>
      </c>
      <c r="C346" s="268" t="s">
        <v>1329</v>
      </c>
      <c r="D346" s="248" t="str">
        <f t="shared" si="5"/>
        <v>2022.00009.03.03.03.02</v>
      </c>
      <c r="E346" s="248" t="e">
        <f>VLOOKUP(D346,'REGISTRO CSTs'!$C$2:$G$912,7,0)</f>
        <v>#N/A</v>
      </c>
    </row>
    <row r="347" spans="1:5" x14ac:dyDescent="0.35">
      <c r="A347">
        <v>470</v>
      </c>
      <c r="B347" s="269" t="s">
        <v>5413</v>
      </c>
      <c r="C347" s="270" t="s">
        <v>1311</v>
      </c>
      <c r="D347" s="242" t="str">
        <f t="shared" si="5"/>
        <v>2022.00008.03.03.03.02</v>
      </c>
      <c r="E347" s="242" t="e">
        <f>VLOOKUP(D347,'REGISTRO CSTs'!$C$2:$G$912,7,0)</f>
        <v>#N/A</v>
      </c>
    </row>
    <row r="348" spans="1:5" x14ac:dyDescent="0.35">
      <c r="A348">
        <v>471</v>
      </c>
      <c r="B348" s="267" t="s">
        <v>5414</v>
      </c>
      <c r="C348" s="268" t="s">
        <v>1381</v>
      </c>
      <c r="D348" s="248" t="str">
        <f t="shared" si="5"/>
        <v>2022.00068.03.04.03.02</v>
      </c>
      <c r="E348" s="248" t="e">
        <f>VLOOKUP(D348,'REGISTRO CSTs'!$C$2:$G$912,7,0)</f>
        <v>#N/A</v>
      </c>
    </row>
    <row r="349" spans="1:5" x14ac:dyDescent="0.35">
      <c r="A349">
        <v>472</v>
      </c>
      <c r="B349" s="269" t="s">
        <v>5415</v>
      </c>
      <c r="C349" s="270" t="s">
        <v>1441</v>
      </c>
      <c r="D349" s="242" t="str">
        <f t="shared" si="5"/>
        <v>2023.00057.03.03.03.98</v>
      </c>
      <c r="E349" s="242" t="e">
        <f>VLOOKUP(D349,'REGISTRO CSTs'!$C$2:$G$912,7,0)</f>
        <v>#N/A</v>
      </c>
    </row>
    <row r="350" spans="1:5" x14ac:dyDescent="0.35">
      <c r="A350">
        <v>473</v>
      </c>
      <c r="B350" s="267" t="s">
        <v>5416</v>
      </c>
      <c r="C350" s="260" t="s">
        <v>1381</v>
      </c>
      <c r="D350" s="248" t="str">
        <f t="shared" si="5"/>
        <v>2022.00130.03.03.03.02</v>
      </c>
      <c r="E350" s="248" t="e">
        <f>VLOOKUP(D350,'REGISTRO CSTs'!$C$2:$G$912,7,0)</f>
        <v>#N/A</v>
      </c>
    </row>
    <row r="351" spans="1:5" x14ac:dyDescent="0.35">
      <c r="A351">
        <v>474</v>
      </c>
      <c r="B351" s="269" t="s">
        <v>5417</v>
      </c>
      <c r="C351" s="241" t="s">
        <v>1441</v>
      </c>
      <c r="D351" s="242" t="str">
        <f t="shared" si="5"/>
        <v>2022.00131.03.03.03.02</v>
      </c>
      <c r="E351" s="242" t="e">
        <f>VLOOKUP(D351,'REGISTRO CSTs'!$C$2:$G$912,7,0)</f>
        <v>#N/A</v>
      </c>
    </row>
    <row r="352" spans="1:5" x14ac:dyDescent="0.35">
      <c r="A352">
        <v>475</v>
      </c>
      <c r="B352" s="267" t="s">
        <v>5418</v>
      </c>
      <c r="C352" s="268" t="s">
        <v>1329</v>
      </c>
      <c r="D352" s="248" t="str">
        <f t="shared" si="5"/>
        <v>2022.00020.03.03.03.02</v>
      </c>
      <c r="E352" s="248" t="e">
        <f>VLOOKUP(D352,'REGISTRO CSTs'!$C$2:$G$912,7,0)</f>
        <v>#N/A</v>
      </c>
    </row>
    <row r="353" spans="1:5" x14ac:dyDescent="0.35">
      <c r="A353">
        <v>477</v>
      </c>
      <c r="B353" s="267" t="s">
        <v>5419</v>
      </c>
      <c r="C353" s="268" t="s">
        <v>1333</v>
      </c>
      <c r="D353" s="248" t="str">
        <f t="shared" si="5"/>
        <v>2022.00012.03.03.03.02</v>
      </c>
      <c r="E353" s="248" t="e">
        <f>VLOOKUP(D353,'REGISTRO CSTs'!$C$2:$G$912,7,0)</f>
        <v>#N/A</v>
      </c>
    </row>
    <row r="354" spans="1:5" x14ac:dyDescent="0.35">
      <c r="A354">
        <v>478</v>
      </c>
      <c r="B354" s="269" t="s">
        <v>5420</v>
      </c>
      <c r="C354" s="270" t="s">
        <v>1335</v>
      </c>
      <c r="D354" s="242" t="str">
        <f t="shared" si="5"/>
        <v>2022.00013.03.03.03.02</v>
      </c>
      <c r="E354" s="242" t="e">
        <f>VLOOKUP(D354,'REGISTRO CSTs'!$C$2:$G$912,7,0)</f>
        <v>#N/A</v>
      </c>
    </row>
    <row r="355" spans="1:5" x14ac:dyDescent="0.35">
      <c r="A355">
        <v>479</v>
      </c>
      <c r="B355" s="267" t="s">
        <v>5421</v>
      </c>
      <c r="C355" s="268" t="s">
        <v>1311</v>
      </c>
      <c r="D355" s="248" t="str">
        <f t="shared" si="5"/>
        <v>2022.00014.03.03.03.02</v>
      </c>
      <c r="E355" s="248" t="e">
        <f>VLOOKUP(D355,'REGISTRO CSTs'!$C$2:$G$912,7,0)</f>
        <v>#N/A</v>
      </c>
    </row>
    <row r="356" spans="1:5" x14ac:dyDescent="0.35">
      <c r="A356">
        <v>480</v>
      </c>
      <c r="B356" s="269" t="s">
        <v>5422</v>
      </c>
      <c r="C356" s="270" t="s">
        <v>1338</v>
      </c>
      <c r="D356" s="242" t="str">
        <f t="shared" si="5"/>
        <v>2022.00015.03.03.03.02</v>
      </c>
      <c r="E356" s="242" t="e">
        <f>VLOOKUP(D356,'REGISTRO CSTs'!$C$2:$G$912,7,0)</f>
        <v>#N/A</v>
      </c>
    </row>
    <row r="357" spans="1:5" x14ac:dyDescent="0.35">
      <c r="A357">
        <v>485</v>
      </c>
      <c r="B357" s="272" t="s">
        <v>5423</v>
      </c>
      <c r="C357" s="243" t="s">
        <v>1540</v>
      </c>
      <c r="D357" s="248" t="str">
        <f t="shared" si="5"/>
        <v>2023.00246.02.02.03.98</v>
      </c>
      <c r="E357" s="248" t="e">
        <f>VLOOKUP(D357,'REGISTRO CSTs'!$C$2:$G$912,7,0)</f>
        <v>#N/A</v>
      </c>
    </row>
    <row r="358" spans="1:5" x14ac:dyDescent="0.35">
      <c r="A358">
        <v>486</v>
      </c>
      <c r="B358" s="273" t="s">
        <v>5423</v>
      </c>
      <c r="C358" s="244" t="s">
        <v>1437</v>
      </c>
      <c r="D358" s="242" t="str">
        <f t="shared" si="5"/>
        <v>2023.00246.02.02.03.98</v>
      </c>
      <c r="E358" s="242" t="e">
        <f>VLOOKUP(D358,'REGISTRO CSTs'!$C$2:$G$912,7,0)</f>
        <v>#N/A</v>
      </c>
    </row>
    <row r="359" spans="1:5" x14ac:dyDescent="0.35">
      <c r="A359">
        <v>487</v>
      </c>
      <c r="B359" s="272" t="s">
        <v>5423</v>
      </c>
      <c r="C359" s="243" t="s">
        <v>1543</v>
      </c>
      <c r="D359" s="248" t="str">
        <f t="shared" si="5"/>
        <v>2023.00246.02.02.03.98</v>
      </c>
      <c r="E359" s="248" t="e">
        <f>VLOOKUP(D359,'REGISTRO CSTs'!$C$2:$G$912,7,0)</f>
        <v>#N/A</v>
      </c>
    </row>
    <row r="360" spans="1:5" x14ac:dyDescent="0.35">
      <c r="A360">
        <v>489</v>
      </c>
      <c r="B360" s="274" t="s">
        <v>5424</v>
      </c>
      <c r="C360" s="243" t="s">
        <v>4720</v>
      </c>
      <c r="D360" s="248" t="str">
        <f t="shared" si="5"/>
        <v>2023.00247.02.02.03.02</v>
      </c>
      <c r="E360" s="248" t="e">
        <f>VLOOKUP(D360,'REGISTRO CSTs'!$C$2:$G$912,7,0)</f>
        <v>#N/A</v>
      </c>
    </row>
    <row r="361" spans="1:5" x14ac:dyDescent="0.35">
      <c r="A361">
        <v>490</v>
      </c>
      <c r="B361" s="275" t="s">
        <v>5424</v>
      </c>
      <c r="C361" s="244" t="s">
        <v>1785</v>
      </c>
      <c r="D361" s="242" t="str">
        <f t="shared" si="5"/>
        <v>2023.00247.02.02.03.02</v>
      </c>
      <c r="E361" s="242" t="e">
        <f>VLOOKUP(D361,'REGISTRO CSTs'!$C$2:$G$912,7,0)</f>
        <v>#N/A</v>
      </c>
    </row>
    <row r="362" spans="1:5" x14ac:dyDescent="0.35">
      <c r="A362">
        <v>538</v>
      </c>
      <c r="B362" s="240" t="s">
        <v>5425</v>
      </c>
      <c r="C362" s="241" t="s">
        <v>1338</v>
      </c>
      <c r="D362" s="242" t="str">
        <f t="shared" si="5"/>
        <v>2023.00051.03.03.03.03</v>
      </c>
      <c r="E362" s="242" t="e">
        <f>VLOOKUP(D362,'REGISTRO CSTs'!$C$2:$G$912,7,0)</f>
        <v>#N/A</v>
      </c>
    </row>
    <row r="363" spans="1:5" x14ac:dyDescent="0.35">
      <c r="A363">
        <v>540</v>
      </c>
      <c r="B363" s="240" t="s">
        <v>5426</v>
      </c>
      <c r="C363" s="241" t="s">
        <v>1441</v>
      </c>
      <c r="D363" s="242" t="str">
        <f t="shared" si="5"/>
        <v>2023.00055.03.03.03.02</v>
      </c>
      <c r="E363" s="242" t="e">
        <f>VLOOKUP(D363,'REGISTRO CSTs'!$C$2:$G$912,7,0)</f>
        <v>#N/A</v>
      </c>
    </row>
    <row r="364" spans="1:5" x14ac:dyDescent="0.35">
      <c r="A364">
        <v>541</v>
      </c>
      <c r="B364" s="247" t="s">
        <v>5427</v>
      </c>
      <c r="C364" s="260" t="s">
        <v>1466</v>
      </c>
      <c r="D364" s="248" t="str">
        <f t="shared" si="5"/>
        <v>2023.00058.03.03.03.03</v>
      </c>
      <c r="E364" s="248" t="e">
        <f>VLOOKUP(D364,'REGISTRO CSTs'!$C$2:$G$912,7,0)</f>
        <v>#N/A</v>
      </c>
    </row>
    <row r="365" spans="1:5" x14ac:dyDescent="0.35">
      <c r="A365">
        <v>542</v>
      </c>
      <c r="B365" s="240" t="s">
        <v>5428</v>
      </c>
      <c r="C365" s="244" t="s">
        <v>1333</v>
      </c>
      <c r="D365" s="242" t="str">
        <f t="shared" si="5"/>
        <v>2022.00035.03.03.03.02</v>
      </c>
      <c r="E365" s="242" t="e">
        <f>VLOOKUP(D365,'REGISTRO CSTs'!$C$2:$G$912,7,0)</f>
        <v>#N/A</v>
      </c>
    </row>
    <row r="366" spans="1:5" x14ac:dyDescent="0.35">
      <c r="A366">
        <v>546</v>
      </c>
      <c r="B366" s="240" t="s">
        <v>5429</v>
      </c>
      <c r="C366" s="244" t="s">
        <v>1381</v>
      </c>
      <c r="D366" s="242" t="str">
        <f t="shared" si="5"/>
        <v>2022.00130.03.03.03.02</v>
      </c>
      <c r="E366" s="242" t="e">
        <f>VLOOKUP(D366,'REGISTRO CSTs'!$C$2:$G$912,7,0)</f>
        <v>#N/A</v>
      </c>
    </row>
    <row r="367" spans="1:5" x14ac:dyDescent="0.35">
      <c r="A367">
        <v>550</v>
      </c>
      <c r="B367" s="240" t="s">
        <v>5430</v>
      </c>
      <c r="C367" s="244" t="s">
        <v>1329</v>
      </c>
      <c r="D367" s="242" t="str">
        <f t="shared" si="5"/>
        <v>2022.00038.03.03.03.02</v>
      </c>
      <c r="E367" s="242" t="e">
        <f>VLOOKUP(D367,'REGISTRO CSTs'!$C$2:$G$912,7,0)</f>
        <v>#N/A</v>
      </c>
    </row>
    <row r="368" spans="1:5" x14ac:dyDescent="0.35">
      <c r="A368">
        <v>552</v>
      </c>
      <c r="B368" s="240" t="s">
        <v>5431</v>
      </c>
      <c r="C368" s="244" t="s">
        <v>1293</v>
      </c>
      <c r="D368" s="242" t="str">
        <f t="shared" si="5"/>
        <v>2022.00043.01.03.03.02</v>
      </c>
      <c r="E368" s="242" t="e">
        <f>VLOOKUP(D368,'REGISTRO CSTs'!$C$2:$G$912,7,0)</f>
        <v>#N/A</v>
      </c>
    </row>
    <row r="369" spans="1:5" x14ac:dyDescent="0.35">
      <c r="A369">
        <v>553</v>
      </c>
      <c r="B369" s="247" t="s">
        <v>5432</v>
      </c>
      <c r="C369" s="243" t="s">
        <v>4514</v>
      </c>
      <c r="D369" s="248" t="str">
        <f t="shared" si="5"/>
        <v>2022.00045.01.03.03.02</v>
      </c>
      <c r="E369" s="248" t="e">
        <f>VLOOKUP(D369,'REGISTRO CSTs'!$C$2:$G$912,7,0)</f>
        <v>#N/A</v>
      </c>
    </row>
    <row r="370" spans="1:5" x14ac:dyDescent="0.35">
      <c r="A370">
        <v>565</v>
      </c>
      <c r="B370" s="272" t="s">
        <v>5433</v>
      </c>
      <c r="C370" s="243" t="s">
        <v>1313</v>
      </c>
      <c r="D370" s="248" t="str">
        <f t="shared" si="5"/>
        <v>2023.00248.03.03.03.98</v>
      </c>
      <c r="E370" s="248" t="e">
        <f>VLOOKUP(D370,'REGISTRO CSTs'!$C$2:$G$912,7,0)</f>
        <v>#N/A</v>
      </c>
    </row>
    <row r="371" spans="1:5" x14ac:dyDescent="0.35">
      <c r="A371">
        <v>566</v>
      </c>
      <c r="B371" s="273" t="s">
        <v>5434</v>
      </c>
      <c r="C371" s="244" t="s">
        <v>1637</v>
      </c>
      <c r="D371" s="242" t="str">
        <f t="shared" si="5"/>
        <v>2023.00249.03.02.03.98</v>
      </c>
      <c r="E371" s="242" t="e">
        <f>VLOOKUP(D371,'REGISTRO CSTs'!$C$2:$G$912,7,0)</f>
        <v>#N/A</v>
      </c>
    </row>
    <row r="372" spans="1:5" x14ac:dyDescent="0.35">
      <c r="A372">
        <v>568</v>
      </c>
      <c r="B372" s="240" t="s">
        <v>5435</v>
      </c>
      <c r="C372" s="244" t="s">
        <v>4560</v>
      </c>
      <c r="D372" s="242" t="str">
        <f t="shared" si="5"/>
        <v>2024.00245.05.03.03.02</v>
      </c>
      <c r="E372" s="242" t="e">
        <f>VLOOKUP(D372,'REGISTRO CSTs'!$C$2:$G$912,7,0)</f>
        <v>#N/A</v>
      </c>
    </row>
    <row r="373" spans="1:5" x14ac:dyDescent="0.35">
      <c r="A373">
        <v>571</v>
      </c>
      <c r="B373" s="277" t="s">
        <v>5436</v>
      </c>
      <c r="C373" s="243" t="s">
        <v>1437</v>
      </c>
      <c r="D373" s="248" t="str">
        <f t="shared" si="5"/>
        <v>2023.00254.02.03.03.05</v>
      </c>
      <c r="E373" s="248" t="e">
        <f>VLOOKUP(D373,'REGISTRO CSTs'!$C$2:$G$912,7,0)</f>
        <v>#N/A</v>
      </c>
    </row>
    <row r="374" spans="1:5" x14ac:dyDescent="0.35">
      <c r="A374">
        <v>573</v>
      </c>
      <c r="B374" s="277" t="s">
        <v>5437</v>
      </c>
      <c r="C374" s="243" t="s">
        <v>1540</v>
      </c>
      <c r="D374" s="248" t="str">
        <f t="shared" si="5"/>
        <v>2023.00256.02.03.03.03</v>
      </c>
      <c r="E374" s="248" t="e">
        <f>VLOOKUP(D374,'REGISTRO CSTs'!$C$2:$G$912,7,0)</f>
        <v>#N/A</v>
      </c>
    </row>
    <row r="375" spans="1:5" x14ac:dyDescent="0.35">
      <c r="A375">
        <v>575</v>
      </c>
      <c r="B375" s="272" t="s">
        <v>5438</v>
      </c>
      <c r="C375" s="243" t="s">
        <v>1326</v>
      </c>
      <c r="D375" s="248" t="str">
        <f t="shared" si="5"/>
        <v>2023.00258.03.03.03.03</v>
      </c>
      <c r="E375" s="248" t="e">
        <f>VLOOKUP(D375,'REGISTRO CSTs'!$C$2:$G$912,7,0)</f>
        <v>#N/A</v>
      </c>
    </row>
    <row r="376" spans="1:5" x14ac:dyDescent="0.35">
      <c r="A376">
        <v>576</v>
      </c>
      <c r="B376" s="273" t="s">
        <v>5439</v>
      </c>
      <c r="C376" s="244" t="s">
        <v>1637</v>
      </c>
      <c r="D376" s="242" t="str">
        <f t="shared" si="5"/>
        <v>2023.00259.03.02.03.03</v>
      </c>
      <c r="E376" s="242" t="e">
        <f>VLOOKUP(D376,'REGISTRO CSTs'!$C$2:$G$912,7,0)</f>
        <v>#N/A</v>
      </c>
    </row>
    <row r="377" spans="1:5" x14ac:dyDescent="0.35">
      <c r="A377">
        <v>577</v>
      </c>
      <c r="B377" s="277" t="s">
        <v>5440</v>
      </c>
      <c r="C377" s="243" t="s">
        <v>1513</v>
      </c>
      <c r="D377" s="248" t="str">
        <f t="shared" si="5"/>
        <v>2023.00260.03.03.03.03</v>
      </c>
      <c r="E377" s="248" t="e">
        <f>VLOOKUP(D377,'REGISTRO CSTs'!$C$2:$G$912,7,0)</f>
        <v>#N/A</v>
      </c>
    </row>
    <row r="378" spans="1:5" x14ac:dyDescent="0.35">
      <c r="A378">
        <v>578</v>
      </c>
      <c r="B378" s="273" t="s">
        <v>5441</v>
      </c>
      <c r="C378" s="244" t="s">
        <v>1513</v>
      </c>
      <c r="D378" s="242" t="str">
        <f t="shared" si="5"/>
        <v>2023.00261.03.02.03.03</v>
      </c>
      <c r="E378" s="242" t="e">
        <f>VLOOKUP(D378,'REGISTRO CSTs'!$C$2:$G$912,7,0)</f>
        <v>#N/A</v>
      </c>
    </row>
    <row r="379" spans="1:5" x14ac:dyDescent="0.35">
      <c r="A379">
        <v>581</v>
      </c>
      <c r="B379" s="272" t="s">
        <v>5442</v>
      </c>
      <c r="C379" s="243" t="s">
        <v>4686</v>
      </c>
      <c r="D379" s="248" t="str">
        <f t="shared" si="5"/>
        <v>2023.00264.01.03.03.05</v>
      </c>
      <c r="E379" s="248" t="e">
        <f>VLOOKUP(D379,'REGISTRO CSTs'!$C$2:$G$912,7,0)</f>
        <v>#N/A</v>
      </c>
    </row>
    <row r="380" spans="1:5" x14ac:dyDescent="0.35">
      <c r="A380">
        <v>583</v>
      </c>
      <c r="B380" s="272" t="s">
        <v>5443</v>
      </c>
      <c r="C380" s="243" t="s">
        <v>4686</v>
      </c>
      <c r="D380" s="248" t="str">
        <f t="shared" si="5"/>
        <v>2023.00266.01.03.03.05</v>
      </c>
      <c r="E380" s="248" t="e">
        <f>VLOOKUP(D380,'REGISTRO CSTs'!$C$2:$G$912,7,0)</f>
        <v>#N/A</v>
      </c>
    </row>
    <row r="381" spans="1:5" x14ac:dyDescent="0.35">
      <c r="A381">
        <v>585</v>
      </c>
      <c r="B381" s="272" t="s">
        <v>5444</v>
      </c>
      <c r="C381" s="243" t="s">
        <v>4686</v>
      </c>
      <c r="D381" s="248" t="str">
        <f t="shared" si="5"/>
        <v>2023.00268.01.03.03.05</v>
      </c>
      <c r="E381" s="248" t="e">
        <f>VLOOKUP(D381,'REGISTRO CSTs'!$C$2:$G$912,7,0)</f>
        <v>#N/A</v>
      </c>
    </row>
    <row r="382" spans="1:5" x14ac:dyDescent="0.35">
      <c r="A382">
        <v>587</v>
      </c>
      <c r="B382" s="272" t="s">
        <v>5445</v>
      </c>
      <c r="C382" s="243" t="s">
        <v>4686</v>
      </c>
      <c r="D382" s="248" t="str">
        <f t="shared" si="5"/>
        <v>2023.00270.01.03.03.05</v>
      </c>
      <c r="E382" s="248" t="e">
        <f>VLOOKUP(D382,'REGISTRO CSTs'!$C$2:$G$912,7,0)</f>
        <v>#N/A</v>
      </c>
    </row>
    <row r="383" spans="1:5" x14ac:dyDescent="0.35">
      <c r="A383">
        <v>589</v>
      </c>
      <c r="B383" s="272" t="s">
        <v>5446</v>
      </c>
      <c r="C383" s="243" t="s">
        <v>4686</v>
      </c>
      <c r="D383" s="248" t="str">
        <f t="shared" si="5"/>
        <v>2023.00272.01.03.03.05</v>
      </c>
      <c r="E383" s="248" t="e">
        <f>VLOOKUP(D383,'REGISTRO CSTs'!$C$2:$G$912,7,0)</f>
        <v>#N/A</v>
      </c>
    </row>
    <row r="384" spans="1:5" x14ac:dyDescent="0.35">
      <c r="A384">
        <v>591</v>
      </c>
      <c r="B384" s="272" t="s">
        <v>5447</v>
      </c>
      <c r="C384" s="243" t="s">
        <v>4686</v>
      </c>
      <c r="D384" s="248" t="str">
        <f t="shared" si="5"/>
        <v>2023.00274.01.03.03.05</v>
      </c>
      <c r="E384" s="248" t="e">
        <f>VLOOKUP(D384,'REGISTRO CSTs'!$C$2:$G$912,7,0)</f>
        <v>#N/A</v>
      </c>
    </row>
    <row r="385" spans="1:5" x14ac:dyDescent="0.35">
      <c r="A385">
        <v>593</v>
      </c>
      <c r="B385" s="277" t="s">
        <v>5448</v>
      </c>
      <c r="C385" s="243" t="s">
        <v>4686</v>
      </c>
      <c r="D385" s="248" t="str">
        <f t="shared" si="5"/>
        <v>2023.00276.01.03.03.05</v>
      </c>
      <c r="E385" s="248" t="e">
        <f>VLOOKUP(D385,'REGISTRO CSTs'!$C$2:$G$912,7,0)</f>
        <v>#N/A</v>
      </c>
    </row>
    <row r="386" spans="1:5" x14ac:dyDescent="0.35">
      <c r="A386">
        <v>595</v>
      </c>
      <c r="B386" s="277" t="s">
        <v>5449</v>
      </c>
      <c r="C386" s="243" t="s">
        <v>4686</v>
      </c>
      <c r="D386" s="248" t="str">
        <f t="shared" ref="D386:D449" si="6">LEFT(B386,22)</f>
        <v>2023.00278.01.03.03.05</v>
      </c>
      <c r="E386" s="248" t="e">
        <f>VLOOKUP(D386,'REGISTRO CSTs'!$C$2:$G$912,7,0)</f>
        <v>#N/A</v>
      </c>
    </row>
    <row r="387" spans="1:5" x14ac:dyDescent="0.35">
      <c r="A387">
        <v>597</v>
      </c>
      <c r="B387" s="272" t="s">
        <v>5450</v>
      </c>
      <c r="C387" s="243" t="s">
        <v>4686</v>
      </c>
      <c r="D387" s="248" t="str">
        <f t="shared" si="6"/>
        <v>2023.00280.01.03.03.05</v>
      </c>
      <c r="E387" s="248" t="e">
        <f>VLOOKUP(D387,'REGISTRO CSTs'!$C$2:$G$912,7,0)</f>
        <v>#N/A</v>
      </c>
    </row>
    <row r="388" spans="1:5" x14ac:dyDescent="0.35">
      <c r="A388">
        <v>599</v>
      </c>
      <c r="B388" s="272" t="s">
        <v>5451</v>
      </c>
      <c r="C388" s="243" t="s">
        <v>4686</v>
      </c>
      <c r="D388" s="248" t="str">
        <f t="shared" si="6"/>
        <v>2024.00001.01.03.03.05</v>
      </c>
      <c r="E388" s="248" t="e">
        <f>VLOOKUP(D388,'REGISTRO CSTs'!$C$2:$G$912,7,0)</f>
        <v>#N/A</v>
      </c>
    </row>
    <row r="389" spans="1:5" x14ac:dyDescent="0.35">
      <c r="A389">
        <v>601</v>
      </c>
      <c r="B389" s="272" t="s">
        <v>5452</v>
      </c>
      <c r="C389" s="243" t="s">
        <v>4686</v>
      </c>
      <c r="D389" s="248" t="str">
        <f t="shared" si="6"/>
        <v>2024.00003.01.03.03.05</v>
      </c>
      <c r="E389" s="248" t="e">
        <f>VLOOKUP(D389,'REGISTRO CSTs'!$C$2:$G$912,7,0)</f>
        <v>#N/A</v>
      </c>
    </row>
    <row r="390" spans="1:5" x14ac:dyDescent="0.35">
      <c r="A390">
        <v>603</v>
      </c>
      <c r="B390" s="272" t="s">
        <v>5453</v>
      </c>
      <c r="C390" s="243" t="s">
        <v>4686</v>
      </c>
      <c r="D390" s="248" t="str">
        <f t="shared" si="6"/>
        <v>2024.00005.01.03.03.03</v>
      </c>
      <c r="E390" s="248" t="e">
        <f>VLOOKUP(D390,'REGISTRO CSTs'!$C$2:$G$912,7,0)</f>
        <v>#N/A</v>
      </c>
    </row>
    <row r="391" spans="1:5" x14ac:dyDescent="0.35">
      <c r="A391">
        <v>605</v>
      </c>
      <c r="B391" s="272" t="s">
        <v>5454</v>
      </c>
      <c r="C391" s="243" t="s">
        <v>4686</v>
      </c>
      <c r="D391" s="248" t="str">
        <f t="shared" si="6"/>
        <v>2024.00007.01.03.03.05</v>
      </c>
      <c r="E391" s="248" t="e">
        <f>VLOOKUP(D391,'REGISTRO CSTs'!$C$2:$G$912,7,0)</f>
        <v>#N/A</v>
      </c>
    </row>
    <row r="392" spans="1:5" x14ac:dyDescent="0.35">
      <c r="A392">
        <v>607</v>
      </c>
      <c r="B392" s="272" t="s">
        <v>5455</v>
      </c>
      <c r="C392" s="243" t="s">
        <v>4686</v>
      </c>
      <c r="D392" s="248" t="str">
        <f t="shared" si="6"/>
        <v>2024.00009.01.03.03.05</v>
      </c>
      <c r="E392" s="248" t="e">
        <f>VLOOKUP(D392,'REGISTRO CSTs'!$C$2:$G$912,7,0)</f>
        <v>#N/A</v>
      </c>
    </row>
    <row r="393" spans="1:5" x14ac:dyDescent="0.35">
      <c r="A393">
        <v>609</v>
      </c>
      <c r="B393" s="272" t="s">
        <v>5456</v>
      </c>
      <c r="C393" s="243" t="s">
        <v>4686</v>
      </c>
      <c r="D393" s="248" t="str">
        <f t="shared" si="6"/>
        <v>2024.00011.01.03.03.05</v>
      </c>
      <c r="E393" s="248" t="e">
        <f>VLOOKUP(D393,'REGISTRO CSTs'!$C$2:$G$912,7,0)</f>
        <v>#N/A</v>
      </c>
    </row>
    <row r="394" spans="1:5" x14ac:dyDescent="0.35">
      <c r="A394">
        <v>611</v>
      </c>
      <c r="B394" s="272" t="s">
        <v>5457</v>
      </c>
      <c r="C394" s="243" t="s">
        <v>4686</v>
      </c>
      <c r="D394" s="248" t="str">
        <f t="shared" si="6"/>
        <v>2024.00013.01.03.03.05</v>
      </c>
      <c r="E394" s="248" t="e">
        <f>VLOOKUP(D394,'REGISTRO CSTs'!$C$2:$G$912,7,0)</f>
        <v>#N/A</v>
      </c>
    </row>
    <row r="395" spans="1:5" x14ac:dyDescent="0.35">
      <c r="A395">
        <v>613</v>
      </c>
      <c r="B395" s="272" t="s">
        <v>5458</v>
      </c>
      <c r="C395" s="243" t="s">
        <v>4686</v>
      </c>
      <c r="D395" s="248" t="str">
        <f t="shared" si="6"/>
        <v>2024.00015.01.03.03.05</v>
      </c>
      <c r="E395" s="248" t="e">
        <f>VLOOKUP(D395,'REGISTRO CSTs'!$C$2:$G$912,7,0)</f>
        <v>#N/A</v>
      </c>
    </row>
    <row r="396" spans="1:5" x14ac:dyDescent="0.35">
      <c r="A396">
        <v>615</v>
      </c>
      <c r="B396" s="272" t="s">
        <v>5459</v>
      </c>
      <c r="C396" s="243" t="s">
        <v>4686</v>
      </c>
      <c r="D396" s="248" t="str">
        <f t="shared" si="6"/>
        <v>2024.00017.01.03.03.05</v>
      </c>
      <c r="E396" s="248" t="e">
        <f>VLOOKUP(D396,'REGISTRO CSTs'!$C$2:$G$912,7,0)</f>
        <v>#N/A</v>
      </c>
    </row>
    <row r="397" spans="1:5" x14ac:dyDescent="0.35">
      <c r="A397">
        <v>617</v>
      </c>
      <c r="B397" s="272" t="s">
        <v>5460</v>
      </c>
      <c r="C397" s="243" t="s">
        <v>4686</v>
      </c>
      <c r="D397" s="248" t="str">
        <f t="shared" si="6"/>
        <v>2024.00019.01.03.03.05</v>
      </c>
      <c r="E397" s="248" t="e">
        <f>VLOOKUP(D397,'REGISTRO CSTs'!$C$2:$G$912,7,0)</f>
        <v>#N/A</v>
      </c>
    </row>
    <row r="398" spans="1:5" x14ac:dyDescent="0.35">
      <c r="A398">
        <v>619</v>
      </c>
      <c r="B398" s="272" t="s">
        <v>5461</v>
      </c>
      <c r="C398" s="243" t="s">
        <v>4686</v>
      </c>
      <c r="D398" s="248" t="str">
        <f t="shared" si="6"/>
        <v>2024.00021.01.03.03.05</v>
      </c>
      <c r="E398" s="248" t="e">
        <f>VLOOKUP(D398,'REGISTRO CSTs'!$C$2:$G$912,7,0)</f>
        <v>#N/A</v>
      </c>
    </row>
    <row r="399" spans="1:5" x14ac:dyDescent="0.35">
      <c r="A399">
        <v>621</v>
      </c>
      <c r="B399" s="272" t="s">
        <v>5462</v>
      </c>
      <c r="C399" s="243" t="s">
        <v>4686</v>
      </c>
      <c r="D399" s="248" t="str">
        <f t="shared" si="6"/>
        <v>2024.00023.01.03.03.05</v>
      </c>
      <c r="E399" s="248" t="e">
        <f>VLOOKUP(D399,'REGISTRO CSTs'!$C$2:$G$912,7,0)</f>
        <v>#N/A</v>
      </c>
    </row>
    <row r="400" spans="1:5" x14ac:dyDescent="0.35">
      <c r="A400">
        <v>622</v>
      </c>
      <c r="B400" s="273" t="s">
        <v>5463</v>
      </c>
      <c r="C400" s="244" t="s">
        <v>4686</v>
      </c>
      <c r="D400" s="242" t="str">
        <f t="shared" si="6"/>
        <v>2024.00024.01.03.03.05</v>
      </c>
      <c r="E400" s="242" t="e">
        <f>VLOOKUP(D400,'REGISTRO CSTs'!$C$2:$G$912,7,0)</f>
        <v>#N/A</v>
      </c>
    </row>
    <row r="401" spans="1:5" x14ac:dyDescent="0.35">
      <c r="A401">
        <v>625</v>
      </c>
      <c r="B401" s="272" t="s">
        <v>5464</v>
      </c>
      <c r="C401" s="243" t="s">
        <v>4686</v>
      </c>
      <c r="D401" s="248" t="str">
        <f t="shared" si="6"/>
        <v>2024.00027.01.03.03.05</v>
      </c>
      <c r="E401" s="248" t="e">
        <f>VLOOKUP(D401,'REGISTRO CSTs'!$C$2:$G$912,7,0)</f>
        <v>#N/A</v>
      </c>
    </row>
    <row r="402" spans="1:5" x14ac:dyDescent="0.35">
      <c r="A402">
        <v>627</v>
      </c>
      <c r="B402" s="272" t="s">
        <v>5465</v>
      </c>
      <c r="C402" s="243" t="s">
        <v>4686</v>
      </c>
      <c r="D402" s="248" t="str">
        <f t="shared" si="6"/>
        <v>2024.00029.01.03.03.05</v>
      </c>
      <c r="E402" s="248" t="e">
        <f>VLOOKUP(D402,'REGISTRO CSTs'!$C$2:$G$912,7,0)</f>
        <v>#N/A</v>
      </c>
    </row>
    <row r="403" spans="1:5" x14ac:dyDescent="0.35">
      <c r="A403">
        <v>629</v>
      </c>
      <c r="B403" s="277" t="s">
        <v>5466</v>
      </c>
      <c r="C403" s="243" t="s">
        <v>4686</v>
      </c>
      <c r="D403" s="248" t="str">
        <f t="shared" si="6"/>
        <v>2024.00031.01.03.03.05</v>
      </c>
      <c r="E403" s="248" t="e">
        <f>VLOOKUP(D403,'REGISTRO CSTs'!$C$2:$G$912,7,0)</f>
        <v>#N/A</v>
      </c>
    </row>
    <row r="404" spans="1:5" x14ac:dyDescent="0.35">
      <c r="A404">
        <v>631</v>
      </c>
      <c r="B404" s="272" t="s">
        <v>5467</v>
      </c>
      <c r="C404" s="243" t="s">
        <v>4686</v>
      </c>
      <c r="D404" s="248" t="str">
        <f t="shared" si="6"/>
        <v>2024.00033.01.03.03.05</v>
      </c>
      <c r="E404" s="248" t="e">
        <f>VLOOKUP(D404,'REGISTRO CSTs'!$C$2:$G$912,7,0)</f>
        <v>#N/A</v>
      </c>
    </row>
    <row r="405" spans="1:5" x14ac:dyDescent="0.35">
      <c r="A405">
        <v>633</v>
      </c>
      <c r="B405" s="272" t="s">
        <v>5468</v>
      </c>
      <c r="C405" s="243" t="s">
        <v>4686</v>
      </c>
      <c r="D405" s="248" t="str">
        <f t="shared" si="6"/>
        <v>2024.00035.01.03.03.05</v>
      </c>
      <c r="E405" s="248" t="e">
        <f>VLOOKUP(D405,'REGISTRO CSTs'!$C$2:$G$912,7,0)</f>
        <v>#N/A</v>
      </c>
    </row>
    <row r="406" spans="1:5" x14ac:dyDescent="0.35">
      <c r="A406">
        <v>635</v>
      </c>
      <c r="B406" s="272" t="s">
        <v>5469</v>
      </c>
      <c r="C406" s="243" t="s">
        <v>4686</v>
      </c>
      <c r="D406" s="248" t="str">
        <f t="shared" si="6"/>
        <v>2024.00037.01.03.03.05</v>
      </c>
      <c r="E406" s="248" t="e">
        <f>VLOOKUP(D406,'REGISTRO CSTs'!$C$2:$G$912,7,0)</f>
        <v>#N/A</v>
      </c>
    </row>
    <row r="407" spans="1:5" x14ac:dyDescent="0.35">
      <c r="A407">
        <v>637</v>
      </c>
      <c r="B407" s="272" t="s">
        <v>5470</v>
      </c>
      <c r="C407" s="243" t="s">
        <v>4686</v>
      </c>
      <c r="D407" s="248" t="str">
        <f t="shared" si="6"/>
        <v>2024.00039.01.03.03.05</v>
      </c>
      <c r="E407" s="248" t="e">
        <f>VLOOKUP(D407,'REGISTRO CSTs'!$C$2:$G$912,7,0)</f>
        <v>#N/A</v>
      </c>
    </row>
    <row r="408" spans="1:5" x14ac:dyDescent="0.35">
      <c r="A408">
        <v>639</v>
      </c>
      <c r="B408" s="272" t="s">
        <v>5471</v>
      </c>
      <c r="C408" s="243" t="s">
        <v>4686</v>
      </c>
      <c r="D408" s="248" t="str">
        <f t="shared" si="6"/>
        <v>2024.00041.01.03.03.05</v>
      </c>
      <c r="E408" s="248" t="e">
        <f>VLOOKUP(D408,'REGISTRO CSTs'!$C$2:$G$912,7,0)</f>
        <v>#N/A</v>
      </c>
    </row>
    <row r="409" spans="1:5" x14ac:dyDescent="0.35">
      <c r="A409">
        <v>641</v>
      </c>
      <c r="B409" s="272" t="s">
        <v>5472</v>
      </c>
      <c r="C409" s="243" t="s">
        <v>4686</v>
      </c>
      <c r="D409" s="248" t="str">
        <f t="shared" si="6"/>
        <v>2024.00043.01.03.03.05</v>
      </c>
      <c r="E409" s="248" t="e">
        <f>VLOOKUP(D409,'REGISTRO CSTs'!$C$2:$G$912,7,0)</f>
        <v>#N/A</v>
      </c>
    </row>
    <row r="410" spans="1:5" x14ac:dyDescent="0.35">
      <c r="A410">
        <v>642</v>
      </c>
      <c r="B410" s="273" t="s">
        <v>5473</v>
      </c>
      <c r="C410" s="244" t="s">
        <v>4686</v>
      </c>
      <c r="D410" s="242" t="str">
        <f t="shared" si="6"/>
        <v>2024.00044.01.03.03.05</v>
      </c>
      <c r="E410" s="242" t="e">
        <f>VLOOKUP(D410,'REGISTRO CSTs'!$C$2:$G$912,7,0)</f>
        <v>#N/A</v>
      </c>
    </row>
    <row r="411" spans="1:5" x14ac:dyDescent="0.35">
      <c r="A411">
        <v>643</v>
      </c>
      <c r="B411" s="277" t="s">
        <v>5474</v>
      </c>
      <c r="C411" s="243" t="s">
        <v>4686</v>
      </c>
      <c r="D411" s="248" t="str">
        <f t="shared" si="6"/>
        <v>2024.00045.01.03.03.05</v>
      </c>
      <c r="E411" s="248" t="e">
        <f>VLOOKUP(D411,'REGISTRO CSTs'!$C$2:$G$912,7,0)</f>
        <v>#N/A</v>
      </c>
    </row>
    <row r="412" spans="1:5" x14ac:dyDescent="0.35">
      <c r="A412">
        <v>645</v>
      </c>
      <c r="B412" s="272" t="s">
        <v>5475</v>
      </c>
      <c r="C412" s="243" t="s">
        <v>4686</v>
      </c>
      <c r="D412" s="248" t="str">
        <f t="shared" si="6"/>
        <v>2024.00057.01.03.03.05</v>
      </c>
      <c r="E412" s="248" t="e">
        <f>VLOOKUP(D412,'REGISTRO CSTs'!$C$2:$G$912,7,0)</f>
        <v>#N/A</v>
      </c>
    </row>
    <row r="413" spans="1:5" x14ac:dyDescent="0.35">
      <c r="A413">
        <v>647</v>
      </c>
      <c r="B413" s="272" t="s">
        <v>5476</v>
      </c>
      <c r="C413" s="243" t="s">
        <v>4686</v>
      </c>
      <c r="D413" s="248" t="str">
        <f t="shared" si="6"/>
        <v>2024.00059.01.03.03.05</v>
      </c>
      <c r="E413" s="248" t="e">
        <f>VLOOKUP(D413,'REGISTRO CSTs'!$C$2:$G$912,7,0)</f>
        <v>#N/A</v>
      </c>
    </row>
    <row r="414" spans="1:5" x14ac:dyDescent="0.35">
      <c r="A414">
        <v>649</v>
      </c>
      <c r="B414" s="272" t="s">
        <v>5477</v>
      </c>
      <c r="C414" s="243" t="s">
        <v>4686</v>
      </c>
      <c r="D414" s="248" t="str">
        <f t="shared" si="6"/>
        <v>2024.00061.01.03.03.05</v>
      </c>
      <c r="E414" s="248" t="e">
        <f>VLOOKUP(D414,'REGISTRO CSTs'!$C$2:$G$912,7,0)</f>
        <v>#N/A</v>
      </c>
    </row>
    <row r="415" spans="1:5" x14ac:dyDescent="0.35">
      <c r="A415">
        <v>651</v>
      </c>
      <c r="B415" s="272" t="s">
        <v>5478</v>
      </c>
      <c r="C415" s="243" t="s">
        <v>4686</v>
      </c>
      <c r="D415" s="248" t="str">
        <f t="shared" si="6"/>
        <v>2024.00063.01.03.03.05</v>
      </c>
      <c r="E415" s="248" t="e">
        <f>VLOOKUP(D415,'REGISTRO CSTs'!$C$2:$G$912,7,0)</f>
        <v>#N/A</v>
      </c>
    </row>
    <row r="416" spans="1:5" x14ac:dyDescent="0.35">
      <c r="A416">
        <v>653</v>
      </c>
      <c r="B416" s="272" t="s">
        <v>5479</v>
      </c>
      <c r="C416" s="243" t="s">
        <v>4686</v>
      </c>
      <c r="D416" s="248" t="str">
        <f t="shared" si="6"/>
        <v>2024.00065.01.03.03.05</v>
      </c>
      <c r="E416" s="248" t="e">
        <f>VLOOKUP(D416,'REGISTRO CSTs'!$C$2:$G$912,7,0)</f>
        <v>#N/A</v>
      </c>
    </row>
    <row r="417" spans="1:5" x14ac:dyDescent="0.35">
      <c r="A417">
        <v>655</v>
      </c>
      <c r="B417" s="272" t="s">
        <v>5480</v>
      </c>
      <c r="C417" s="243" t="s">
        <v>4686</v>
      </c>
      <c r="D417" s="248" t="str">
        <f t="shared" si="6"/>
        <v>2024.00067.01.03.03.05</v>
      </c>
      <c r="E417" s="248" t="e">
        <f>VLOOKUP(D417,'REGISTRO CSTs'!$C$2:$G$912,7,0)</f>
        <v>#N/A</v>
      </c>
    </row>
    <row r="418" spans="1:5" x14ac:dyDescent="0.35">
      <c r="A418">
        <v>657</v>
      </c>
      <c r="B418" s="277" t="s">
        <v>5481</v>
      </c>
      <c r="C418" s="243" t="s">
        <v>4686</v>
      </c>
      <c r="D418" s="248" t="str">
        <f t="shared" si="6"/>
        <v>2024.00069.01.03.03.05</v>
      </c>
      <c r="E418" s="248" t="e">
        <f>VLOOKUP(D418,'REGISTRO CSTs'!$C$2:$G$912,7,0)</f>
        <v>#N/A</v>
      </c>
    </row>
    <row r="419" spans="1:5" x14ac:dyDescent="0.35">
      <c r="A419">
        <v>659</v>
      </c>
      <c r="B419" s="272" t="s">
        <v>5482</v>
      </c>
      <c r="C419" s="243" t="s">
        <v>4686</v>
      </c>
      <c r="D419" s="248" t="str">
        <f t="shared" si="6"/>
        <v>2024.00071.01.03.03.05</v>
      </c>
      <c r="E419" s="248" t="e">
        <f>VLOOKUP(D419,'REGISTRO CSTs'!$C$2:$G$912,7,0)</f>
        <v>#N/A</v>
      </c>
    </row>
    <row r="420" spans="1:5" x14ac:dyDescent="0.35">
      <c r="A420">
        <v>661</v>
      </c>
      <c r="B420" s="272" t="s">
        <v>5483</v>
      </c>
      <c r="C420" s="243" t="s">
        <v>4686</v>
      </c>
      <c r="D420" s="248" t="str">
        <f t="shared" si="6"/>
        <v>2024.00073.01.03.03.05</v>
      </c>
      <c r="E420" s="248" t="e">
        <f>VLOOKUP(D420,'REGISTRO CSTs'!$C$2:$G$912,7,0)</f>
        <v>#N/A</v>
      </c>
    </row>
    <row r="421" spans="1:5" x14ac:dyDescent="0.35">
      <c r="A421">
        <v>663</v>
      </c>
      <c r="B421" s="272" t="s">
        <v>5484</v>
      </c>
      <c r="C421" s="243" t="s">
        <v>4686</v>
      </c>
      <c r="D421" s="248" t="str">
        <f t="shared" si="6"/>
        <v>2024.00075.01.03.03.05</v>
      </c>
      <c r="E421" s="248" t="e">
        <f>VLOOKUP(D421,'REGISTRO CSTs'!$C$2:$G$912,7,0)</f>
        <v>#N/A</v>
      </c>
    </row>
    <row r="422" spans="1:5" x14ac:dyDescent="0.35">
      <c r="A422">
        <v>665</v>
      </c>
      <c r="B422" s="272" t="s">
        <v>5485</v>
      </c>
      <c r="C422" s="243" t="s">
        <v>4686</v>
      </c>
      <c r="D422" s="248" t="str">
        <f t="shared" si="6"/>
        <v>2024.00077.01.03.03.05</v>
      </c>
      <c r="E422" s="248" t="e">
        <f>VLOOKUP(D422,'REGISTRO CSTs'!$C$2:$G$912,7,0)</f>
        <v>#N/A</v>
      </c>
    </row>
    <row r="423" spans="1:5" x14ac:dyDescent="0.35">
      <c r="A423">
        <v>667</v>
      </c>
      <c r="B423" s="272" t="s">
        <v>5486</v>
      </c>
      <c r="C423" s="243" t="s">
        <v>4686</v>
      </c>
      <c r="D423" s="248" t="str">
        <f t="shared" si="6"/>
        <v>2024.00079.01.03.03.05</v>
      </c>
      <c r="E423" s="248" t="e">
        <f>VLOOKUP(D423,'REGISTRO CSTs'!$C$2:$G$912,7,0)</f>
        <v>#N/A</v>
      </c>
    </row>
    <row r="424" spans="1:5" x14ac:dyDescent="0.35">
      <c r="A424">
        <v>669</v>
      </c>
      <c r="B424" s="272" t="s">
        <v>5487</v>
      </c>
      <c r="C424" s="243" t="s">
        <v>4686</v>
      </c>
      <c r="D424" s="248" t="str">
        <f t="shared" si="6"/>
        <v>2024.00081.01.03.03.05</v>
      </c>
      <c r="E424" s="248" t="e">
        <f>VLOOKUP(D424,'REGISTRO CSTs'!$C$2:$G$912,7,0)</f>
        <v>#N/A</v>
      </c>
    </row>
    <row r="425" spans="1:5" x14ac:dyDescent="0.35">
      <c r="A425">
        <v>704</v>
      </c>
      <c r="B425" s="240" t="s">
        <v>5488</v>
      </c>
      <c r="C425" s="244" t="s">
        <v>1540</v>
      </c>
      <c r="D425" s="242" t="str">
        <f t="shared" si="6"/>
        <v>2024.00126.02.03.03.02</v>
      </c>
      <c r="E425" s="242" t="e">
        <f>VLOOKUP(D425,'REGISTRO CSTs'!$C$2:$G$912,7,0)</f>
        <v>#N/A</v>
      </c>
    </row>
    <row r="426" spans="1:5" x14ac:dyDescent="0.35">
      <c r="A426">
        <v>707</v>
      </c>
      <c r="B426" s="247" t="s">
        <v>5489</v>
      </c>
      <c r="C426" s="243" t="s">
        <v>1540</v>
      </c>
      <c r="D426" s="248" t="str">
        <f t="shared" si="6"/>
        <v>2024.00129.02.03.03.02</v>
      </c>
      <c r="E426" s="248" t="e">
        <f>VLOOKUP(D426,'REGISTRO CSTs'!$C$2:$G$912,7,0)</f>
        <v>#N/A</v>
      </c>
    </row>
    <row r="427" spans="1:5" x14ac:dyDescent="0.35">
      <c r="A427">
        <v>708</v>
      </c>
      <c r="B427" s="240" t="s">
        <v>5490</v>
      </c>
      <c r="C427" s="244" t="s">
        <v>1437</v>
      </c>
      <c r="D427" s="242" t="str">
        <f t="shared" si="6"/>
        <v>2024.00130.02.03.03.02</v>
      </c>
      <c r="E427" s="242" t="e">
        <f>VLOOKUP(D427,'REGISTRO CSTs'!$C$2:$G$912,7,0)</f>
        <v>#N/A</v>
      </c>
    </row>
    <row r="428" spans="1:5" x14ac:dyDescent="0.35">
      <c r="A428">
        <v>710</v>
      </c>
      <c r="B428" s="240" t="s">
        <v>5491</v>
      </c>
      <c r="C428" s="244" t="s">
        <v>4551</v>
      </c>
      <c r="D428" s="242" t="str">
        <f t="shared" si="6"/>
        <v>2024.00132.02.03.03.02</v>
      </c>
      <c r="E428" s="242" t="e">
        <f>VLOOKUP(D428,'REGISTRO CSTs'!$C$2:$G$912,7,0)</f>
        <v>#N/A</v>
      </c>
    </row>
    <row r="429" spans="1:5" x14ac:dyDescent="0.35">
      <c r="A429">
        <v>712</v>
      </c>
      <c r="B429" s="240" t="s">
        <v>5492</v>
      </c>
      <c r="C429" s="244" t="s">
        <v>1540</v>
      </c>
      <c r="D429" s="242" t="str">
        <f t="shared" si="6"/>
        <v>2024.00134.02.03.03.02</v>
      </c>
      <c r="E429" s="242" t="e">
        <f>VLOOKUP(D429,'REGISTRO CSTs'!$C$2:$G$912,7,0)</f>
        <v>#N/A</v>
      </c>
    </row>
    <row r="430" spans="1:5" x14ac:dyDescent="0.35">
      <c r="A430">
        <v>713</v>
      </c>
      <c r="B430" s="247" t="s">
        <v>5493</v>
      </c>
      <c r="C430" s="243" t="s">
        <v>1543</v>
      </c>
      <c r="D430" s="248" t="str">
        <f t="shared" si="6"/>
        <v>2024.00135.02.03.03.02</v>
      </c>
      <c r="E430" s="248" t="e">
        <f>VLOOKUP(D430,'REGISTRO CSTs'!$C$2:$G$912,7,0)</f>
        <v>#N/A</v>
      </c>
    </row>
    <row r="431" spans="1:5" x14ac:dyDescent="0.35">
      <c r="A431">
        <v>716</v>
      </c>
      <c r="B431" s="240" t="s">
        <v>5494</v>
      </c>
      <c r="C431" s="244" t="s">
        <v>1281</v>
      </c>
      <c r="D431" s="242" t="str">
        <f t="shared" si="6"/>
        <v>2024.00138.02.03.03.02</v>
      </c>
      <c r="E431" s="242" t="e">
        <f>VLOOKUP(D431,'REGISTRO CSTs'!$C$2:$G$912,7,0)</f>
        <v>#N/A</v>
      </c>
    </row>
    <row r="432" spans="1:5" x14ac:dyDescent="0.35">
      <c r="A432">
        <v>717</v>
      </c>
      <c r="B432" s="247" t="s">
        <v>5495</v>
      </c>
      <c r="C432" s="243" t="s">
        <v>1278</v>
      </c>
      <c r="D432" s="248" t="str">
        <f t="shared" si="6"/>
        <v>2024.00139.02.03.03.02</v>
      </c>
      <c r="E432" s="248" t="e">
        <f>VLOOKUP(D432,'REGISTRO CSTs'!$C$2:$G$912,7,0)</f>
        <v>#N/A</v>
      </c>
    </row>
    <row r="433" spans="1:5" x14ac:dyDescent="0.35">
      <c r="A433">
        <v>719</v>
      </c>
      <c r="B433" s="247" t="s">
        <v>5496</v>
      </c>
      <c r="C433" s="243" t="s">
        <v>1293</v>
      </c>
      <c r="D433" s="248" t="str">
        <f t="shared" si="6"/>
        <v>2024.00141.01.01.03.02</v>
      </c>
      <c r="E433" s="248" t="e">
        <f>VLOOKUP(D433,'REGISTRO CSTs'!$C$2:$G$912,7,0)</f>
        <v>#N/A</v>
      </c>
    </row>
    <row r="434" spans="1:5" x14ac:dyDescent="0.35">
      <c r="A434">
        <v>723</v>
      </c>
      <c r="B434" s="247" t="s">
        <v>5497</v>
      </c>
      <c r="C434" s="243" t="s">
        <v>4514</v>
      </c>
      <c r="D434" s="248" t="str">
        <f t="shared" si="6"/>
        <v>2024.00145.01.01.03.02</v>
      </c>
      <c r="E434" s="248" t="e">
        <f>VLOOKUP(D434,'REGISTRO CSTs'!$C$2:$G$912,7,0)</f>
        <v>#N/A</v>
      </c>
    </row>
    <row r="435" spans="1:5" x14ac:dyDescent="0.35">
      <c r="A435">
        <v>724</v>
      </c>
      <c r="B435" s="240" t="s">
        <v>5498</v>
      </c>
      <c r="C435" s="244" t="s">
        <v>4515</v>
      </c>
      <c r="D435" s="242" t="str">
        <f t="shared" si="6"/>
        <v>2024.00146.01.01.03.02</v>
      </c>
      <c r="E435" s="242" t="e">
        <f>VLOOKUP(D435,'REGISTRO CSTs'!$C$2:$G$912,7,0)</f>
        <v>#N/A</v>
      </c>
    </row>
    <row r="436" spans="1:5" x14ac:dyDescent="0.35">
      <c r="A436">
        <v>725</v>
      </c>
      <c r="B436" s="247" t="s">
        <v>5499</v>
      </c>
      <c r="C436" s="243" t="s">
        <v>1729</v>
      </c>
      <c r="D436" s="248" t="str">
        <f t="shared" si="6"/>
        <v>2024.00147.01.01.03.02</v>
      </c>
      <c r="E436" s="248" t="e">
        <f>VLOOKUP(D436,'REGISTRO CSTs'!$C$2:$G$912,7,0)</f>
        <v>#N/A</v>
      </c>
    </row>
    <row r="437" spans="1:5" x14ac:dyDescent="0.35">
      <c r="A437">
        <v>726</v>
      </c>
      <c r="B437" s="240" t="s">
        <v>5500</v>
      </c>
      <c r="C437" s="244" t="s">
        <v>1285</v>
      </c>
      <c r="D437" s="242" t="str">
        <f t="shared" si="6"/>
        <v>2024.00148.01.01.03.02</v>
      </c>
      <c r="E437" s="242" t="e">
        <f>VLOOKUP(D437,'REGISTRO CSTs'!$C$2:$G$912,7,0)</f>
        <v>#N/A</v>
      </c>
    </row>
    <row r="438" spans="1:5" x14ac:dyDescent="0.35">
      <c r="A438">
        <v>728</v>
      </c>
      <c r="B438" s="240" t="s">
        <v>5501</v>
      </c>
      <c r="C438" s="244" t="s">
        <v>4686</v>
      </c>
      <c r="D438" s="242" t="str">
        <f t="shared" si="6"/>
        <v>2024.00150.01.01.03.02</v>
      </c>
      <c r="E438" s="242" t="e">
        <f>VLOOKUP(D438,'REGISTRO CSTs'!$C$2:$G$912,7,0)</f>
        <v>#N/A</v>
      </c>
    </row>
    <row r="439" spans="1:5" x14ac:dyDescent="0.35">
      <c r="A439">
        <v>729</v>
      </c>
      <c r="B439" s="247" t="s">
        <v>5502</v>
      </c>
      <c r="C439" s="243" t="s">
        <v>1362</v>
      </c>
      <c r="D439" s="248" t="str">
        <f t="shared" si="6"/>
        <v>2024.00151.01.01.03.02</v>
      </c>
      <c r="E439" s="248" t="e">
        <f>VLOOKUP(D439,'REGISTRO CSTs'!$C$2:$G$912,7,0)</f>
        <v>#N/A</v>
      </c>
    </row>
    <row r="440" spans="1:5" x14ac:dyDescent="0.35">
      <c r="A440">
        <v>730</v>
      </c>
      <c r="B440" s="240" t="s">
        <v>5503</v>
      </c>
      <c r="C440" s="244" t="s">
        <v>1362</v>
      </c>
      <c r="D440" s="242" t="str">
        <f t="shared" si="6"/>
        <v>2024.00152.01.01.03.02</v>
      </c>
      <c r="E440" s="242" t="e">
        <f>VLOOKUP(D440,'REGISTRO CSTs'!$C$2:$G$912,7,0)</f>
        <v>#N/A</v>
      </c>
    </row>
    <row r="441" spans="1:5" x14ac:dyDescent="0.35">
      <c r="A441">
        <v>732</v>
      </c>
      <c r="B441" s="240" t="s">
        <v>5504</v>
      </c>
      <c r="C441" s="244" t="s">
        <v>4686</v>
      </c>
      <c r="D441" s="242" t="str">
        <f t="shared" si="6"/>
        <v>2024.00154.01.03.03.05</v>
      </c>
      <c r="E441" s="242" t="e">
        <f>VLOOKUP(D441,'REGISTRO CSTs'!$C$2:$G$912,7,0)</f>
        <v>#N/A</v>
      </c>
    </row>
    <row r="442" spans="1:5" x14ac:dyDescent="0.35">
      <c r="A442">
        <v>734</v>
      </c>
      <c r="B442" s="240" t="s">
        <v>5505</v>
      </c>
      <c r="C442" s="244" t="s">
        <v>4686</v>
      </c>
      <c r="D442" s="242" t="str">
        <f t="shared" si="6"/>
        <v>2024.00156.01.03.03.05</v>
      </c>
      <c r="E442" s="242" t="e">
        <f>VLOOKUP(D442,'REGISTRO CSTs'!$C$2:$G$912,7,0)</f>
        <v>#N/A</v>
      </c>
    </row>
    <row r="443" spans="1:5" x14ac:dyDescent="0.35">
      <c r="A443">
        <v>736</v>
      </c>
      <c r="B443" s="240" t="s">
        <v>5506</v>
      </c>
      <c r="C443" s="244" t="s">
        <v>4686</v>
      </c>
      <c r="D443" s="242" t="str">
        <f t="shared" si="6"/>
        <v>2024.00158.01.03.03.05</v>
      </c>
      <c r="E443" s="242" t="e">
        <f>VLOOKUP(D443,'REGISTRO CSTs'!$C$2:$G$912,7,0)</f>
        <v>#N/A</v>
      </c>
    </row>
    <row r="444" spans="1:5" x14ac:dyDescent="0.35">
      <c r="A444">
        <v>737</v>
      </c>
      <c r="B444" s="247" t="s">
        <v>5507</v>
      </c>
      <c r="C444" s="243" t="s">
        <v>4686</v>
      </c>
      <c r="D444" s="248" t="str">
        <f t="shared" si="6"/>
        <v>2024.00159.01.01.03.04</v>
      </c>
      <c r="E444" s="248" t="e">
        <f>VLOOKUP(D444,'REGISTRO CSTs'!$C$2:$G$912,7,0)</f>
        <v>#N/A</v>
      </c>
    </row>
    <row r="445" spans="1:5" x14ac:dyDescent="0.35">
      <c r="A445">
        <v>738</v>
      </c>
      <c r="B445" s="240" t="s">
        <v>5508</v>
      </c>
      <c r="C445" s="244" t="s">
        <v>1311</v>
      </c>
      <c r="D445" s="242" t="str">
        <f t="shared" si="6"/>
        <v>2024.00163.03.01.03.02</v>
      </c>
      <c r="E445" s="242" t="e">
        <f>VLOOKUP(D445,'REGISTRO CSTs'!$C$2:$G$912,7,0)</f>
        <v>#N/A</v>
      </c>
    </row>
    <row r="446" spans="1:5" x14ac:dyDescent="0.35">
      <c r="A446">
        <v>740</v>
      </c>
      <c r="B446" s="240" t="s">
        <v>5509</v>
      </c>
      <c r="C446" s="244" t="s">
        <v>1381</v>
      </c>
      <c r="D446" s="242" t="str">
        <f t="shared" si="6"/>
        <v>2024.00166.03.01.03.02</v>
      </c>
      <c r="E446" s="242" t="e">
        <f>VLOOKUP(D446,'REGISTRO CSTs'!$C$2:$G$912,7,0)</f>
        <v>#N/A</v>
      </c>
    </row>
    <row r="447" spans="1:5" x14ac:dyDescent="0.35">
      <c r="A447">
        <v>741</v>
      </c>
      <c r="B447" s="247" t="s">
        <v>5510</v>
      </c>
      <c r="C447" s="243" t="s">
        <v>1333</v>
      </c>
      <c r="D447" s="248" t="str">
        <f t="shared" si="6"/>
        <v>2024.00168.03.01.03.02</v>
      </c>
      <c r="E447" s="248" t="e">
        <f>VLOOKUP(D447,'REGISTRO CSTs'!$C$2:$G$912,7,0)</f>
        <v>#N/A</v>
      </c>
    </row>
    <row r="448" spans="1:5" x14ac:dyDescent="0.35">
      <c r="A448">
        <v>742</v>
      </c>
      <c r="B448" s="240" t="s">
        <v>5511</v>
      </c>
      <c r="C448" s="244" t="s">
        <v>1335</v>
      </c>
      <c r="D448" s="242" t="str">
        <f t="shared" si="6"/>
        <v>2024.00169.03.01.03.02</v>
      </c>
      <c r="E448" s="242" t="e">
        <f>VLOOKUP(D448,'REGISTRO CSTs'!$C$2:$G$912,7,0)</f>
        <v>#N/A</v>
      </c>
    </row>
    <row r="449" spans="1:5" x14ac:dyDescent="0.35">
      <c r="A449">
        <v>743</v>
      </c>
      <c r="B449" s="247" t="s">
        <v>5512</v>
      </c>
      <c r="C449" s="243" t="s">
        <v>1311</v>
      </c>
      <c r="D449" s="248" t="str">
        <f t="shared" si="6"/>
        <v>2024.00170.03.01.03.02</v>
      </c>
      <c r="E449" s="248" t="e">
        <f>VLOOKUP(D449,'REGISTRO CSTs'!$C$2:$G$912,7,0)</f>
        <v>#N/A</v>
      </c>
    </row>
    <row r="450" spans="1:5" x14ac:dyDescent="0.35">
      <c r="A450">
        <v>744</v>
      </c>
      <c r="B450" s="240" t="s">
        <v>5513</v>
      </c>
      <c r="C450" s="244" t="s">
        <v>1338</v>
      </c>
      <c r="D450" s="242" t="str">
        <f t="shared" ref="D450:D513" si="7">LEFT(B450,22)</f>
        <v>2024.00171.03.01.03.02</v>
      </c>
      <c r="E450" s="242" t="e">
        <f>VLOOKUP(D450,'REGISTRO CSTs'!$C$2:$G$912,7,0)</f>
        <v>#N/A</v>
      </c>
    </row>
    <row r="451" spans="1:5" x14ac:dyDescent="0.35">
      <c r="A451">
        <v>745</v>
      </c>
      <c r="B451" s="247" t="s">
        <v>5514</v>
      </c>
      <c r="C451" s="243" t="s">
        <v>1329</v>
      </c>
      <c r="D451" s="248" t="str">
        <f t="shared" si="7"/>
        <v>2024.00172.03.01.03.02</v>
      </c>
      <c r="E451" s="248" t="e">
        <f>VLOOKUP(D451,'REGISTRO CSTs'!$C$2:$G$912,7,0)</f>
        <v>#N/A</v>
      </c>
    </row>
    <row r="452" spans="1:5" x14ac:dyDescent="0.35">
      <c r="A452">
        <v>747</v>
      </c>
      <c r="B452" s="247" t="s">
        <v>5515</v>
      </c>
      <c r="C452" s="243" t="s">
        <v>1381</v>
      </c>
      <c r="D452" s="248" t="str">
        <f t="shared" si="7"/>
        <v>2024.00176.03.01.03.02</v>
      </c>
      <c r="E452" s="248" t="e">
        <f>VLOOKUP(D452,'REGISTRO CSTs'!$C$2:$G$912,7,0)</f>
        <v>#N/A</v>
      </c>
    </row>
    <row r="453" spans="1:5" x14ac:dyDescent="0.35">
      <c r="A453">
        <v>748</v>
      </c>
      <c r="B453" s="240" t="s">
        <v>5516</v>
      </c>
      <c r="C453" s="244" t="s">
        <v>1441</v>
      </c>
      <c r="D453" s="242" t="str">
        <f t="shared" si="7"/>
        <v>2024.00177.03.01.03.02</v>
      </c>
      <c r="E453" s="242" t="e">
        <f>VLOOKUP(D453,'REGISTRO CSTs'!$C$2:$G$912,7,0)</f>
        <v>#N/A</v>
      </c>
    </row>
    <row r="454" spans="1:5" x14ac:dyDescent="0.35">
      <c r="A454">
        <v>750</v>
      </c>
      <c r="B454" s="240" t="s">
        <v>5517</v>
      </c>
      <c r="C454" s="244" t="s">
        <v>1331</v>
      </c>
      <c r="D454" s="242" t="str">
        <f t="shared" si="7"/>
        <v>2024.00180.03.02.03.98</v>
      </c>
      <c r="E454" s="242" t="e">
        <f>VLOOKUP(D454,'REGISTRO CSTs'!$C$2:$G$912,7,0)</f>
        <v>#N/A</v>
      </c>
    </row>
    <row r="455" spans="1:5" x14ac:dyDescent="0.35">
      <c r="A455">
        <v>751</v>
      </c>
      <c r="B455" s="247" t="s">
        <v>2726</v>
      </c>
      <c r="C455" s="243" t="s">
        <v>1348</v>
      </c>
      <c r="D455" s="248" t="str">
        <f t="shared" si="7"/>
        <v>2024.00182.03.01.03.05</v>
      </c>
      <c r="E455" s="248" t="e">
        <f>VLOOKUP(D455,'REGISTRO CSTs'!$C$2:$G$912,7,0)</f>
        <v>#N/A</v>
      </c>
    </row>
    <row r="456" spans="1:5" x14ac:dyDescent="0.35">
      <c r="A456">
        <v>752</v>
      </c>
      <c r="B456" s="240" t="s">
        <v>5518</v>
      </c>
      <c r="C456" s="244" t="s">
        <v>1348</v>
      </c>
      <c r="D456" s="242" t="str">
        <f t="shared" si="7"/>
        <v>2024.00183.03.01.03.05</v>
      </c>
      <c r="E456" s="242" t="e">
        <f>VLOOKUP(D456,'REGISTRO CSTs'!$C$2:$G$912,7,0)</f>
        <v>#N/A</v>
      </c>
    </row>
    <row r="457" spans="1:5" x14ac:dyDescent="0.35">
      <c r="A457">
        <v>753</v>
      </c>
      <c r="B457" s="247" t="s">
        <v>5519</v>
      </c>
      <c r="C457" s="243" t="s">
        <v>1348</v>
      </c>
      <c r="D457" s="248" t="str">
        <f t="shared" si="7"/>
        <v>2024.00184.03.01.03.05</v>
      </c>
      <c r="E457" s="248" t="e">
        <f>VLOOKUP(D457,'REGISTRO CSTs'!$C$2:$G$912,7,0)</f>
        <v>#N/A</v>
      </c>
    </row>
    <row r="458" spans="1:5" x14ac:dyDescent="0.35">
      <c r="A458">
        <v>754</v>
      </c>
      <c r="B458" s="240" t="s">
        <v>2729</v>
      </c>
      <c r="C458" s="244" t="s">
        <v>1348</v>
      </c>
      <c r="D458" s="242" t="str">
        <f t="shared" si="7"/>
        <v>2024.00185.03.01.03.05</v>
      </c>
      <c r="E458" s="242" t="e">
        <f>VLOOKUP(D458,'REGISTRO CSTs'!$C$2:$G$912,7,0)</f>
        <v>#N/A</v>
      </c>
    </row>
    <row r="459" spans="1:5" x14ac:dyDescent="0.35">
      <c r="A459">
        <v>755</v>
      </c>
      <c r="B459" s="247" t="s">
        <v>5520</v>
      </c>
      <c r="C459" s="243" t="s">
        <v>1348</v>
      </c>
      <c r="D459" s="248" t="str">
        <f t="shared" si="7"/>
        <v>2024.00186.03.01.03.05</v>
      </c>
      <c r="E459" s="248" t="e">
        <f>VLOOKUP(D459,'REGISTRO CSTs'!$C$2:$G$912,7,0)</f>
        <v>#N/A</v>
      </c>
    </row>
    <row r="460" spans="1:5" x14ac:dyDescent="0.35">
      <c r="A460">
        <v>756</v>
      </c>
      <c r="B460" s="240" t="s">
        <v>2731</v>
      </c>
      <c r="C460" s="244" t="s">
        <v>1348</v>
      </c>
      <c r="D460" s="242" t="str">
        <f t="shared" si="7"/>
        <v>2024.00187.03.01.03.05</v>
      </c>
      <c r="E460" s="242" t="e">
        <f>VLOOKUP(D460,'REGISTRO CSTs'!$C$2:$G$912,7,0)</f>
        <v>#N/A</v>
      </c>
    </row>
    <row r="461" spans="1:5" x14ac:dyDescent="0.35">
      <c r="A461">
        <v>757</v>
      </c>
      <c r="B461" s="247" t="s">
        <v>2732</v>
      </c>
      <c r="C461" s="243" t="s">
        <v>1348</v>
      </c>
      <c r="D461" s="248" t="str">
        <f t="shared" si="7"/>
        <v>2024.00188.03.01.03.05</v>
      </c>
      <c r="E461" s="248" t="e">
        <f>VLOOKUP(D461,'REGISTRO CSTs'!$C$2:$G$912,7,0)</f>
        <v>#N/A</v>
      </c>
    </row>
    <row r="462" spans="1:5" x14ac:dyDescent="0.35">
      <c r="A462">
        <v>758</v>
      </c>
      <c r="B462" s="240" t="s">
        <v>5521</v>
      </c>
      <c r="C462" s="244" t="s">
        <v>1469</v>
      </c>
      <c r="D462" s="242" t="str">
        <f t="shared" si="7"/>
        <v>2024.00189.03.01.03.02</v>
      </c>
      <c r="E462" s="242" t="e">
        <f>VLOOKUP(D462,'REGISTRO CSTs'!$C$2:$G$912,7,0)</f>
        <v>#N/A</v>
      </c>
    </row>
    <row r="463" spans="1:5" x14ac:dyDescent="0.35">
      <c r="A463">
        <v>759</v>
      </c>
      <c r="B463" s="247" t="s">
        <v>5522</v>
      </c>
      <c r="C463" s="243" t="s">
        <v>1466</v>
      </c>
      <c r="D463" s="248" t="str">
        <f t="shared" si="7"/>
        <v>2024.00190.03.01.03.02</v>
      </c>
      <c r="E463" s="248" t="e">
        <f>VLOOKUP(D463,'REGISTRO CSTs'!$C$2:$G$912,7,0)</f>
        <v>#N/A</v>
      </c>
    </row>
    <row r="464" spans="1:5" x14ac:dyDescent="0.35">
      <c r="A464">
        <v>760</v>
      </c>
      <c r="B464" s="240" t="s">
        <v>5523</v>
      </c>
      <c r="C464" s="244" t="s">
        <v>1637</v>
      </c>
      <c r="D464" s="242" t="str">
        <f t="shared" si="7"/>
        <v>2024.00191.03.01.03.02</v>
      </c>
      <c r="E464" s="242" t="e">
        <f>VLOOKUP(D464,'REGISTRO CSTs'!$C$2:$G$912,7,0)</f>
        <v>#N/A</v>
      </c>
    </row>
    <row r="465" spans="1:5" x14ac:dyDescent="0.35">
      <c r="A465">
        <v>762</v>
      </c>
      <c r="B465" s="240" t="s">
        <v>2736</v>
      </c>
      <c r="C465" s="244" t="s">
        <v>1348</v>
      </c>
      <c r="D465" s="242" t="str">
        <f t="shared" si="7"/>
        <v>2024.00193.03.01.03.05</v>
      </c>
      <c r="E465" s="242" t="e">
        <f>VLOOKUP(D465,'REGISTRO CSTs'!$C$2:$G$912,7,0)</f>
        <v>#N/A</v>
      </c>
    </row>
    <row r="466" spans="1:5" x14ac:dyDescent="0.35">
      <c r="A466">
        <v>763</v>
      </c>
      <c r="B466" s="247" t="s">
        <v>5524</v>
      </c>
      <c r="C466" s="243" t="s">
        <v>1637</v>
      </c>
      <c r="D466" s="248" t="str">
        <f t="shared" si="7"/>
        <v>2024.00195.03.01.03.02</v>
      </c>
      <c r="E466" s="248" t="e">
        <f>VLOOKUP(D466,'REGISTRO CSTs'!$C$2:$G$912,7,0)</f>
        <v>#N/A</v>
      </c>
    </row>
    <row r="467" spans="1:5" x14ac:dyDescent="0.35">
      <c r="A467">
        <v>764</v>
      </c>
      <c r="B467" s="240" t="s">
        <v>5525</v>
      </c>
      <c r="C467" s="244" t="s">
        <v>1331</v>
      </c>
      <c r="D467" s="242" t="str">
        <f t="shared" si="7"/>
        <v>2024.00196.03.02.03.98</v>
      </c>
      <c r="E467" s="242" t="e">
        <f>VLOOKUP(D467,'REGISTRO CSTs'!$C$2:$G$912,7,0)</f>
        <v>#N/A</v>
      </c>
    </row>
    <row r="468" spans="1:5" x14ac:dyDescent="0.35">
      <c r="A468">
        <v>765</v>
      </c>
      <c r="B468" s="247" t="s">
        <v>5526</v>
      </c>
      <c r="C468" s="243" t="s">
        <v>1331</v>
      </c>
      <c r="D468" s="248" t="str">
        <f t="shared" si="7"/>
        <v>2024.00198.03.01.03.02</v>
      </c>
      <c r="E468" s="248" t="e">
        <f>VLOOKUP(D468,'REGISTRO CSTs'!$C$2:$G$912,7,0)</f>
        <v>#N/A</v>
      </c>
    </row>
    <row r="469" spans="1:5" x14ac:dyDescent="0.35">
      <c r="A469">
        <v>771</v>
      </c>
      <c r="B469" s="247" t="s">
        <v>5527</v>
      </c>
      <c r="C469" s="243" t="s">
        <v>1338</v>
      </c>
      <c r="D469" s="248" t="str">
        <f t="shared" si="7"/>
        <v>2024.00206.03.01.03.02</v>
      </c>
      <c r="E469" s="248" t="e">
        <f>VLOOKUP(D469,'REGISTRO CSTs'!$C$2:$G$912,7,0)</f>
        <v>#N/A</v>
      </c>
    </row>
    <row r="470" spans="1:5" x14ac:dyDescent="0.35">
      <c r="A470">
        <v>774</v>
      </c>
      <c r="B470" s="240" t="s">
        <v>5528</v>
      </c>
      <c r="C470" s="244" t="s">
        <v>1466</v>
      </c>
      <c r="D470" s="242" t="str">
        <f t="shared" si="7"/>
        <v>2024.00210.03.01.03.02</v>
      </c>
      <c r="E470" s="242" t="e">
        <f>VLOOKUP(D470,'REGISTRO CSTs'!$C$2:$G$912,7,0)</f>
        <v>#N/A</v>
      </c>
    </row>
    <row r="471" spans="1:5" x14ac:dyDescent="0.35">
      <c r="A471">
        <v>775</v>
      </c>
      <c r="B471" s="247" t="s">
        <v>5529</v>
      </c>
      <c r="C471" s="243" t="s">
        <v>1348</v>
      </c>
      <c r="D471" s="248" t="str">
        <f t="shared" si="7"/>
        <v>2024.00211.03.01.03.02</v>
      </c>
      <c r="E471" s="248" t="e">
        <f>VLOOKUP(D471,'REGISTRO CSTs'!$C$2:$G$912,7,0)</f>
        <v>#N/A</v>
      </c>
    </row>
    <row r="472" spans="1:5" x14ac:dyDescent="0.35">
      <c r="A472">
        <v>777</v>
      </c>
      <c r="B472" s="247" t="s">
        <v>2747</v>
      </c>
      <c r="C472" s="243" t="s">
        <v>1469</v>
      </c>
      <c r="D472" s="248" t="str">
        <f t="shared" si="7"/>
        <v>2024.00214.03.01.03.02</v>
      </c>
      <c r="E472" s="248" t="e">
        <f>VLOOKUP(D472,'REGISTRO CSTs'!$C$2:$G$912,7,0)</f>
        <v>#N/A</v>
      </c>
    </row>
    <row r="473" spans="1:5" x14ac:dyDescent="0.35">
      <c r="A473">
        <v>778</v>
      </c>
      <c r="B473" s="240" t="s">
        <v>5530</v>
      </c>
      <c r="C473" s="244" t="s">
        <v>1466</v>
      </c>
      <c r="D473" s="242" t="str">
        <f t="shared" si="7"/>
        <v>2024.00215.03.01.03.02</v>
      </c>
      <c r="E473" s="242" t="e">
        <f>VLOOKUP(D473,'REGISTRO CSTs'!$C$2:$G$912,7,0)</f>
        <v>#N/A</v>
      </c>
    </row>
    <row r="474" spans="1:5" x14ac:dyDescent="0.35">
      <c r="A474">
        <v>779</v>
      </c>
      <c r="B474" s="247" t="s">
        <v>5531</v>
      </c>
      <c r="C474" s="243" t="s">
        <v>1350</v>
      </c>
      <c r="D474" s="248" t="str">
        <f t="shared" si="7"/>
        <v>2024.00217.03.01.03.02</v>
      </c>
      <c r="E474" s="248" t="e">
        <f>VLOOKUP(D474,'REGISTRO CSTs'!$C$2:$G$912,7,0)</f>
        <v>#N/A</v>
      </c>
    </row>
    <row r="475" spans="1:5" x14ac:dyDescent="0.35">
      <c r="A475">
        <v>780</v>
      </c>
      <c r="B475" s="240" t="s">
        <v>5532</v>
      </c>
      <c r="C475" s="244" t="s">
        <v>1352</v>
      </c>
      <c r="D475" s="242" t="str">
        <f t="shared" si="7"/>
        <v>2024.00218.03.01.03.02</v>
      </c>
      <c r="E475" s="242" t="e">
        <f>VLOOKUP(D475,'REGISTRO CSTs'!$C$2:$G$912,7,0)</f>
        <v>#N/A</v>
      </c>
    </row>
    <row r="476" spans="1:5" x14ac:dyDescent="0.35">
      <c r="A476">
        <v>781</v>
      </c>
      <c r="B476" s="247" t="s">
        <v>5533</v>
      </c>
      <c r="C476" s="243" t="s">
        <v>1326</v>
      </c>
      <c r="D476" s="248" t="str">
        <f t="shared" si="7"/>
        <v>2024.00220.03.01.03.02</v>
      </c>
      <c r="E476" s="248" t="e">
        <f>VLOOKUP(D476,'REGISTRO CSTs'!$C$2:$G$912,7,0)</f>
        <v>#N/A</v>
      </c>
    </row>
    <row r="477" spans="1:5" x14ac:dyDescent="0.35">
      <c r="A477">
        <v>782</v>
      </c>
      <c r="B477" s="240" t="s">
        <v>5534</v>
      </c>
      <c r="C477" s="244" t="s">
        <v>1513</v>
      </c>
      <c r="D477" s="242" t="str">
        <f t="shared" si="7"/>
        <v>2024.00221.03.01.03.02</v>
      </c>
      <c r="E477" s="242" t="e">
        <f>VLOOKUP(D477,'REGISTRO CSTs'!$C$2:$G$912,7,0)</f>
        <v>#N/A</v>
      </c>
    </row>
    <row r="478" spans="1:5" x14ac:dyDescent="0.35">
      <c r="A478">
        <v>788</v>
      </c>
      <c r="B478" s="240" t="s">
        <v>5535</v>
      </c>
      <c r="C478" s="244" t="s">
        <v>5536</v>
      </c>
      <c r="D478" s="242" t="str">
        <f t="shared" si="7"/>
        <v>2024.00232.04.01.03.02</v>
      </c>
      <c r="E478" s="242" t="e">
        <f>VLOOKUP(D478,'REGISTRO CSTs'!$C$2:$G$912,7,0)</f>
        <v>#N/A</v>
      </c>
    </row>
    <row r="479" spans="1:5" x14ac:dyDescent="0.35">
      <c r="A479">
        <v>789</v>
      </c>
      <c r="B479" s="247" t="s">
        <v>5537</v>
      </c>
      <c r="C479" s="243" t="s">
        <v>1466</v>
      </c>
      <c r="D479" s="248" t="str">
        <f t="shared" si="7"/>
        <v>2024.00234.03.03.03.05</v>
      </c>
      <c r="E479" s="248" t="e">
        <f>VLOOKUP(D479,'REGISTRO CSTs'!$C$2:$G$912,7,0)</f>
        <v>#N/A</v>
      </c>
    </row>
    <row r="480" spans="1:5" x14ac:dyDescent="0.35">
      <c r="A480">
        <v>790</v>
      </c>
      <c r="B480" s="240" t="s">
        <v>5538</v>
      </c>
      <c r="C480" s="244" t="s">
        <v>1466</v>
      </c>
      <c r="D480" s="242" t="str">
        <f t="shared" si="7"/>
        <v>2024.00235.03.03.03.05</v>
      </c>
      <c r="E480" s="242" t="e">
        <f>VLOOKUP(D480,'REGISTRO CSTs'!$C$2:$G$912,7,0)</f>
        <v>#N/A</v>
      </c>
    </row>
    <row r="481" spans="1:5" x14ac:dyDescent="0.35">
      <c r="A481">
        <v>791</v>
      </c>
      <c r="B481" s="247" t="s">
        <v>5539</v>
      </c>
      <c r="C481" s="243" t="s">
        <v>1466</v>
      </c>
      <c r="D481" s="248" t="str">
        <f t="shared" si="7"/>
        <v>2024.00236.03.03.03.05</v>
      </c>
      <c r="E481" s="248" t="e">
        <f>VLOOKUP(D481,'REGISTRO CSTs'!$C$2:$G$912,7,0)</f>
        <v>#N/A</v>
      </c>
    </row>
    <row r="482" spans="1:5" x14ac:dyDescent="0.35">
      <c r="A482">
        <v>792</v>
      </c>
      <c r="B482" s="240" t="s">
        <v>5540</v>
      </c>
      <c r="C482" s="244" t="s">
        <v>1466</v>
      </c>
      <c r="D482" s="242" t="str">
        <f t="shared" si="7"/>
        <v>2024.00237.03.03.03.05</v>
      </c>
      <c r="E482" s="242" t="e">
        <f>VLOOKUP(D482,'REGISTRO CSTs'!$C$2:$G$912,7,0)</f>
        <v>#N/A</v>
      </c>
    </row>
    <row r="483" spans="1:5" x14ac:dyDescent="0.35">
      <c r="A483">
        <v>793</v>
      </c>
      <c r="B483" s="247" t="s">
        <v>5541</v>
      </c>
      <c r="C483" s="243" t="s">
        <v>1466</v>
      </c>
      <c r="D483" s="248" t="str">
        <f t="shared" si="7"/>
        <v>2024.00238.03.03.03.05</v>
      </c>
      <c r="E483" s="248" t="e">
        <f>VLOOKUP(D483,'REGISTRO CSTs'!$C$2:$G$912,7,0)</f>
        <v>#N/A</v>
      </c>
    </row>
    <row r="484" spans="1:5" x14ac:dyDescent="0.35">
      <c r="A484">
        <v>794</v>
      </c>
      <c r="B484" s="240" t="s">
        <v>5542</v>
      </c>
      <c r="C484" s="244" t="s">
        <v>1466</v>
      </c>
      <c r="D484" s="242" t="str">
        <f t="shared" si="7"/>
        <v>2024.00239.03.03.03.05</v>
      </c>
      <c r="E484" s="242" t="e">
        <f>VLOOKUP(D484,'REGISTRO CSTs'!$C$2:$G$912,7,0)</f>
        <v>#N/A</v>
      </c>
    </row>
    <row r="485" spans="1:5" x14ac:dyDescent="0.35">
      <c r="A485">
        <v>795</v>
      </c>
      <c r="B485" s="247" t="s">
        <v>5543</v>
      </c>
      <c r="C485" s="243" t="s">
        <v>1466</v>
      </c>
      <c r="D485" s="248" t="str">
        <f t="shared" si="7"/>
        <v>2024.00240.03.03.03.05</v>
      </c>
      <c r="E485" s="248" t="e">
        <f>VLOOKUP(D485,'REGISTRO CSTs'!$C$2:$G$912,7,0)</f>
        <v>#N/A</v>
      </c>
    </row>
    <row r="486" spans="1:5" x14ac:dyDescent="0.35">
      <c r="A486">
        <v>796</v>
      </c>
      <c r="B486" s="240" t="s">
        <v>5544</v>
      </c>
      <c r="C486" s="244" t="s">
        <v>1466</v>
      </c>
      <c r="D486" s="242" t="str">
        <f t="shared" si="7"/>
        <v>2024.00241.03.03.03.05</v>
      </c>
      <c r="E486" s="242" t="e">
        <f>VLOOKUP(D486,'REGISTRO CSTs'!$C$2:$G$912,7,0)</f>
        <v>#N/A</v>
      </c>
    </row>
    <row r="487" spans="1:5" x14ac:dyDescent="0.35">
      <c r="A487">
        <v>798</v>
      </c>
      <c r="B487" s="240" t="s">
        <v>5545</v>
      </c>
      <c r="C487" s="244" t="s">
        <v>4560</v>
      </c>
      <c r="D487" s="242" t="str">
        <f t="shared" si="7"/>
        <v>2024.00243.05.03.03.02</v>
      </c>
      <c r="E487" s="242" t="e">
        <f>VLOOKUP(D487,'REGISTRO CSTs'!$C$2:$G$912,7,0)</f>
        <v>#N/A</v>
      </c>
    </row>
    <row r="488" spans="1:5" x14ac:dyDescent="0.35">
      <c r="A488">
        <v>799</v>
      </c>
      <c r="B488" s="247" t="s">
        <v>5546</v>
      </c>
      <c r="C488" s="243" t="s">
        <v>1313</v>
      </c>
      <c r="D488" s="248" t="str">
        <f t="shared" si="7"/>
        <v>2024.00247.03.01.03.02</v>
      </c>
      <c r="E488" s="248" t="e">
        <f>VLOOKUP(D488,'REGISTRO CSTs'!$C$2:$G$912,7,0)</f>
        <v>#N/A</v>
      </c>
    </row>
    <row r="489" spans="1:5" x14ac:dyDescent="0.35">
      <c r="A489">
        <v>800</v>
      </c>
      <c r="B489" s="240" t="s">
        <v>5547</v>
      </c>
      <c r="C489" s="244" t="s">
        <v>1313</v>
      </c>
      <c r="D489" s="242" t="str">
        <f t="shared" si="7"/>
        <v>2024.00249.03.03.03.98</v>
      </c>
      <c r="E489" s="242" t="e">
        <f>VLOOKUP(D489,'REGISTRO CSTs'!$C$2:$G$912,7,0)</f>
        <v>#N/A</v>
      </c>
    </row>
    <row r="490" spans="1:5" x14ac:dyDescent="0.35">
      <c r="A490">
        <v>801</v>
      </c>
      <c r="B490" s="272" t="s">
        <v>5548</v>
      </c>
      <c r="C490" s="243" t="s">
        <v>1281</v>
      </c>
      <c r="D490" s="248" t="str">
        <f t="shared" si="7"/>
        <v>2024.00251.02.02.03.02</v>
      </c>
      <c r="E490" s="248" t="e">
        <f>VLOOKUP(D490,'REGISTRO CSTs'!$C$2:$G$912,7,0)</f>
        <v>#N/A</v>
      </c>
    </row>
    <row r="491" spans="1:5" x14ac:dyDescent="0.35">
      <c r="A491">
        <v>803</v>
      </c>
      <c r="B491" s="272" t="s">
        <v>2109</v>
      </c>
      <c r="C491" s="243" t="s">
        <v>4686</v>
      </c>
      <c r="D491" s="248" t="str">
        <f t="shared" si="7"/>
        <v>2024.00253.01.01.03.05</v>
      </c>
      <c r="E491" s="248" t="e">
        <f>VLOOKUP(D491,'REGISTRO CSTs'!$C$2:$G$912,7,0)</f>
        <v>#N/A</v>
      </c>
    </row>
    <row r="492" spans="1:5" x14ac:dyDescent="0.35">
      <c r="A492">
        <v>805</v>
      </c>
      <c r="B492" s="277" t="s">
        <v>2110</v>
      </c>
      <c r="C492" s="243" t="s">
        <v>4686</v>
      </c>
      <c r="D492" s="248" t="str">
        <f t="shared" si="7"/>
        <v>2024.00255.01.01.03.05</v>
      </c>
      <c r="E492" s="248" t="e">
        <f>VLOOKUP(D492,'REGISTRO CSTs'!$C$2:$G$912,7,0)</f>
        <v>#N/A</v>
      </c>
    </row>
    <row r="493" spans="1:5" x14ac:dyDescent="0.35">
      <c r="A493">
        <v>807</v>
      </c>
      <c r="B493" s="272" t="s">
        <v>5549</v>
      </c>
      <c r="C493" s="243" t="s">
        <v>4686</v>
      </c>
      <c r="D493" s="248" t="str">
        <f t="shared" si="7"/>
        <v>2024.00257.01.01.03.05</v>
      </c>
      <c r="E493" s="248" t="e">
        <f>VLOOKUP(D493,'REGISTRO CSTs'!$C$2:$G$912,7,0)</f>
        <v>#N/A</v>
      </c>
    </row>
    <row r="494" spans="1:5" x14ac:dyDescent="0.35">
      <c r="A494">
        <v>808</v>
      </c>
      <c r="B494" s="273" t="s">
        <v>5550</v>
      </c>
      <c r="C494" s="244" t="s">
        <v>4686</v>
      </c>
      <c r="D494" s="242" t="str">
        <f t="shared" si="7"/>
        <v>2024.00258.01.01.03.05</v>
      </c>
      <c r="E494" s="242" t="e">
        <f>VLOOKUP(D494,'REGISTRO CSTs'!$C$2:$G$912,7,0)</f>
        <v>#N/A</v>
      </c>
    </row>
    <row r="495" spans="1:5" x14ac:dyDescent="0.35">
      <c r="A495">
        <v>809</v>
      </c>
      <c r="B495" s="272" t="s">
        <v>5551</v>
      </c>
      <c r="C495" s="243" t="s">
        <v>4686</v>
      </c>
      <c r="D495" s="248" t="str">
        <f t="shared" si="7"/>
        <v>2024.00259.01.01.03.05</v>
      </c>
      <c r="E495" s="248" t="e">
        <f>VLOOKUP(D495,'REGISTRO CSTs'!$C$2:$G$912,7,0)</f>
        <v>#N/A</v>
      </c>
    </row>
    <row r="496" spans="1:5" x14ac:dyDescent="0.35">
      <c r="A496">
        <v>810</v>
      </c>
      <c r="B496" s="273" t="s">
        <v>5552</v>
      </c>
      <c r="C496" s="244" t="s">
        <v>4686</v>
      </c>
      <c r="D496" s="242" t="str">
        <f t="shared" si="7"/>
        <v>2024.00260.01.01.03.05</v>
      </c>
      <c r="E496" s="242" t="e">
        <f>VLOOKUP(D496,'REGISTRO CSTs'!$C$2:$G$912,7,0)</f>
        <v>#N/A</v>
      </c>
    </row>
    <row r="497" spans="1:5" x14ac:dyDescent="0.35">
      <c r="A497">
        <v>811</v>
      </c>
      <c r="B497" s="247" t="s">
        <v>2112</v>
      </c>
      <c r="C497" s="243" t="s">
        <v>4686</v>
      </c>
      <c r="D497" s="248" t="str">
        <f t="shared" si="7"/>
        <v>2024.00261.01.01.03.05</v>
      </c>
      <c r="E497" s="248" t="e">
        <f>VLOOKUP(D497,'REGISTRO CSTs'!$C$2:$G$912,7,0)</f>
        <v>#N/A</v>
      </c>
    </row>
    <row r="498" spans="1:5" x14ac:dyDescent="0.35">
      <c r="A498">
        <v>812</v>
      </c>
      <c r="B498" s="273" t="s">
        <v>5553</v>
      </c>
      <c r="C498" s="244" t="s">
        <v>4686</v>
      </c>
      <c r="D498" s="242" t="str">
        <f t="shared" si="7"/>
        <v>2024.00262.01.01.03.05</v>
      </c>
      <c r="E498" s="242" t="e">
        <f>VLOOKUP(D498,'REGISTRO CSTs'!$C$2:$G$912,7,0)</f>
        <v>#N/A</v>
      </c>
    </row>
    <row r="499" spans="1:5" x14ac:dyDescent="0.35">
      <c r="A499">
        <v>813</v>
      </c>
      <c r="B499" s="277" t="s">
        <v>2113</v>
      </c>
      <c r="C499" s="243" t="s">
        <v>4686</v>
      </c>
      <c r="D499" s="248" t="str">
        <f t="shared" si="7"/>
        <v>2024.00263.01.01.03.05</v>
      </c>
      <c r="E499" s="248" t="e">
        <f>VLOOKUP(D499,'REGISTRO CSTs'!$C$2:$G$912,7,0)</f>
        <v>#N/A</v>
      </c>
    </row>
    <row r="500" spans="1:5" x14ac:dyDescent="0.35">
      <c r="A500">
        <v>814</v>
      </c>
      <c r="B500" s="273" t="s">
        <v>5554</v>
      </c>
      <c r="C500" s="244" t="s">
        <v>4686</v>
      </c>
      <c r="D500" s="242" t="str">
        <f t="shared" si="7"/>
        <v>2024.00264.01.01.03.05</v>
      </c>
      <c r="E500" s="242" t="e">
        <f>VLOOKUP(D500,'REGISTRO CSTs'!$C$2:$G$912,7,0)</f>
        <v>#N/A</v>
      </c>
    </row>
    <row r="501" spans="1:5" x14ac:dyDescent="0.35">
      <c r="A501">
        <v>815</v>
      </c>
      <c r="B501" s="272" t="s">
        <v>2114</v>
      </c>
      <c r="C501" s="243" t="s">
        <v>4686</v>
      </c>
      <c r="D501" s="248" t="str">
        <f t="shared" si="7"/>
        <v>2024.00265.01.01.03.05</v>
      </c>
      <c r="E501" s="248" t="e">
        <f>VLOOKUP(D501,'REGISTRO CSTs'!$C$2:$G$912,7,0)</f>
        <v>#N/A</v>
      </c>
    </row>
    <row r="502" spans="1:5" x14ac:dyDescent="0.35">
      <c r="A502">
        <v>816</v>
      </c>
      <c r="B502" s="276" t="s">
        <v>5555</v>
      </c>
      <c r="C502" s="244" t="s">
        <v>4686</v>
      </c>
      <c r="D502" s="242" t="str">
        <f t="shared" si="7"/>
        <v>2024.00266.01.01.03.05</v>
      </c>
      <c r="E502" s="242" t="e">
        <f>VLOOKUP(D502,'REGISTRO CSTs'!$C$2:$G$912,7,0)</f>
        <v>#N/A</v>
      </c>
    </row>
    <row r="503" spans="1:5" x14ac:dyDescent="0.35">
      <c r="A503">
        <v>817</v>
      </c>
      <c r="B503" s="277" t="s">
        <v>2115</v>
      </c>
      <c r="C503" s="243" t="s">
        <v>4686</v>
      </c>
      <c r="D503" s="248" t="str">
        <f t="shared" si="7"/>
        <v>2024.00267.01.01.03.05</v>
      </c>
      <c r="E503" s="248" t="e">
        <f>VLOOKUP(D503,'REGISTRO CSTs'!$C$2:$G$912,7,0)</f>
        <v>#N/A</v>
      </c>
    </row>
    <row r="504" spans="1:5" x14ac:dyDescent="0.35">
      <c r="A504">
        <v>818</v>
      </c>
      <c r="B504" s="273" t="s">
        <v>2778</v>
      </c>
      <c r="C504" s="244" t="s">
        <v>1326</v>
      </c>
      <c r="D504" s="242" t="str">
        <f t="shared" si="7"/>
        <v>2024.00268.03.01.03.02</v>
      </c>
      <c r="E504" s="242" t="e">
        <f>VLOOKUP(D504,'REGISTRO CSTs'!$C$2:$G$912,7,0)</f>
        <v>#N/A</v>
      </c>
    </row>
    <row r="505" spans="1:5" x14ac:dyDescent="0.35">
      <c r="A505">
        <v>819</v>
      </c>
      <c r="B505" s="272" t="s">
        <v>5556</v>
      </c>
      <c r="C505" s="243" t="s">
        <v>1513</v>
      </c>
      <c r="D505" s="248" t="str">
        <f t="shared" si="7"/>
        <v>2024.00269.03.01.03.02</v>
      </c>
      <c r="E505" s="248" t="e">
        <f>VLOOKUP(D505,'REGISTRO CSTs'!$C$2:$G$912,7,0)</f>
        <v>#N/A</v>
      </c>
    </row>
    <row r="506" spans="1:5" x14ac:dyDescent="0.35">
      <c r="A506">
        <v>820</v>
      </c>
      <c r="B506" s="273" t="s">
        <v>2779</v>
      </c>
      <c r="C506" s="244" t="s">
        <v>1326</v>
      </c>
      <c r="D506" s="242" t="str">
        <f t="shared" si="7"/>
        <v>2024.00270.03.01.03.02</v>
      </c>
      <c r="E506" s="242" t="e">
        <f>VLOOKUP(D506,'REGISTRO CSTs'!$C$2:$G$912,7,0)</f>
        <v>#N/A</v>
      </c>
    </row>
    <row r="507" spans="1:5" x14ac:dyDescent="0.35">
      <c r="A507">
        <v>821</v>
      </c>
      <c r="B507" s="272" t="s">
        <v>5557</v>
      </c>
      <c r="C507" s="243" t="s">
        <v>1513</v>
      </c>
      <c r="D507" s="248" t="str">
        <f t="shared" si="7"/>
        <v>2024.00271.03.01.03.02</v>
      </c>
      <c r="E507" s="248" t="e">
        <f>VLOOKUP(D507,'REGISTRO CSTs'!$C$2:$G$912,7,0)</f>
        <v>#N/A</v>
      </c>
    </row>
    <row r="508" spans="1:5" x14ac:dyDescent="0.35">
      <c r="A508">
        <v>822</v>
      </c>
      <c r="B508" s="273" t="s">
        <v>5558</v>
      </c>
      <c r="C508" s="244" t="s">
        <v>1326</v>
      </c>
      <c r="D508" s="242" t="str">
        <f t="shared" si="7"/>
        <v>2024.00272.03.01.03.02</v>
      </c>
      <c r="E508" s="242" t="e">
        <f>VLOOKUP(D508,'REGISTRO CSTs'!$C$2:$G$912,7,0)</f>
        <v>#N/A</v>
      </c>
    </row>
    <row r="509" spans="1:5" x14ac:dyDescent="0.35">
      <c r="A509">
        <v>823</v>
      </c>
      <c r="B509" s="272" t="s">
        <v>5559</v>
      </c>
      <c r="C509" s="243" t="s">
        <v>1513</v>
      </c>
      <c r="D509" s="248" t="str">
        <f t="shared" si="7"/>
        <v>2024.00273.03.01.03.02</v>
      </c>
      <c r="E509" s="248" t="e">
        <f>VLOOKUP(D509,'REGISTRO CSTs'!$C$2:$G$912,7,0)</f>
        <v>#N/A</v>
      </c>
    </row>
    <row r="510" spans="1:5" x14ac:dyDescent="0.35">
      <c r="A510">
        <v>824</v>
      </c>
      <c r="B510" s="273" t="s">
        <v>2781</v>
      </c>
      <c r="C510" s="244" t="s">
        <v>1326</v>
      </c>
      <c r="D510" s="242" t="str">
        <f t="shared" si="7"/>
        <v>2024.00274.03.01.03.02</v>
      </c>
      <c r="E510" s="242" t="e">
        <f>VLOOKUP(D510,'REGISTRO CSTs'!$C$2:$G$912,7,0)</f>
        <v>#N/A</v>
      </c>
    </row>
    <row r="511" spans="1:5" x14ac:dyDescent="0.35">
      <c r="A511">
        <v>825</v>
      </c>
      <c r="B511" s="277" t="s">
        <v>5560</v>
      </c>
      <c r="C511" s="243" t="s">
        <v>1513</v>
      </c>
      <c r="D511" s="248" t="str">
        <f t="shared" si="7"/>
        <v>2024.00275.03.01.03.02</v>
      </c>
      <c r="E511" s="248" t="e">
        <f>VLOOKUP(D511,'REGISTRO CSTs'!$C$2:$G$912,7,0)</f>
        <v>#N/A</v>
      </c>
    </row>
    <row r="512" spans="1:5" x14ac:dyDescent="0.35">
      <c r="A512">
        <v>826</v>
      </c>
      <c r="B512" s="273" t="s">
        <v>5561</v>
      </c>
      <c r="C512" s="244" t="s">
        <v>4686</v>
      </c>
      <c r="D512" s="242" t="str">
        <f t="shared" si="7"/>
        <v>2024.00276.01.01.03.05</v>
      </c>
      <c r="E512" s="242" t="e">
        <f>VLOOKUP(D512,'REGISTRO CSTs'!$C$2:$G$912,7,0)</f>
        <v>#N/A</v>
      </c>
    </row>
    <row r="513" spans="1:5" x14ac:dyDescent="0.35">
      <c r="A513">
        <v>827</v>
      </c>
      <c r="B513" s="272" t="s">
        <v>2120</v>
      </c>
      <c r="C513" s="243" t="s">
        <v>4686</v>
      </c>
      <c r="D513" s="248" t="str">
        <f t="shared" si="7"/>
        <v>2024.00277.01.01.03.05</v>
      </c>
      <c r="E513" s="248" t="e">
        <f>VLOOKUP(D513,'REGISTRO CSTs'!$C$2:$G$912,7,0)</f>
        <v>#N/A</v>
      </c>
    </row>
    <row r="514" spans="1:5" x14ac:dyDescent="0.35">
      <c r="A514">
        <v>828</v>
      </c>
      <c r="B514" s="273" t="s">
        <v>5562</v>
      </c>
      <c r="C514" s="244" t="s">
        <v>4686</v>
      </c>
      <c r="D514" s="242" t="str">
        <f t="shared" ref="D514:D577" si="8">LEFT(B514,22)</f>
        <v>2024.00278.01.01.03.05</v>
      </c>
      <c r="E514" s="242" t="e">
        <f>VLOOKUP(D514,'REGISTRO CSTs'!$C$2:$G$912,7,0)</f>
        <v>#N/A</v>
      </c>
    </row>
    <row r="515" spans="1:5" x14ac:dyDescent="0.35">
      <c r="A515">
        <v>829</v>
      </c>
      <c r="B515" s="272" t="s">
        <v>2121</v>
      </c>
      <c r="C515" s="243" t="s">
        <v>4686</v>
      </c>
      <c r="D515" s="248" t="str">
        <f t="shared" si="8"/>
        <v>2024.00279.01.01.03.05</v>
      </c>
      <c r="E515" s="248" t="e">
        <f>VLOOKUP(D515,'REGISTRO CSTs'!$C$2:$G$912,7,0)</f>
        <v>#N/A</v>
      </c>
    </row>
    <row r="516" spans="1:5" x14ac:dyDescent="0.35">
      <c r="A516">
        <v>830</v>
      </c>
      <c r="B516" s="273" t="s">
        <v>5563</v>
      </c>
      <c r="C516" s="244" t="s">
        <v>4686</v>
      </c>
      <c r="D516" s="242" t="str">
        <f t="shared" si="8"/>
        <v>2024.00280.01.01.03.05</v>
      </c>
      <c r="E516" s="242" t="e">
        <f>VLOOKUP(D516,'REGISTRO CSTs'!$C$2:$G$912,7,0)</f>
        <v>#N/A</v>
      </c>
    </row>
    <row r="517" spans="1:5" x14ac:dyDescent="0.35">
      <c r="A517">
        <v>831</v>
      </c>
      <c r="B517" s="277" t="s">
        <v>2122</v>
      </c>
      <c r="C517" s="243" t="s">
        <v>4686</v>
      </c>
      <c r="D517" s="248" t="str">
        <f t="shared" si="8"/>
        <v>2024.00281.01.01.03.05</v>
      </c>
      <c r="E517" s="248" t="e">
        <f>VLOOKUP(D517,'REGISTRO CSTs'!$C$2:$G$912,7,0)</f>
        <v>#N/A</v>
      </c>
    </row>
    <row r="518" spans="1:5" x14ac:dyDescent="0.35">
      <c r="A518">
        <v>832</v>
      </c>
      <c r="B518" s="273" t="s">
        <v>5564</v>
      </c>
      <c r="C518" s="244" t="s">
        <v>4686</v>
      </c>
      <c r="D518" s="242" t="str">
        <f t="shared" si="8"/>
        <v>2024.00282.01.01.03.05</v>
      </c>
      <c r="E518" s="242" t="e">
        <f>VLOOKUP(D518,'REGISTRO CSTs'!$C$2:$G$912,7,0)</f>
        <v>#N/A</v>
      </c>
    </row>
    <row r="519" spans="1:5" x14ac:dyDescent="0.35">
      <c r="A519">
        <v>833</v>
      </c>
      <c r="B519" s="272" t="s">
        <v>5565</v>
      </c>
      <c r="C519" s="243" t="s">
        <v>4686</v>
      </c>
      <c r="D519" s="248" t="str">
        <f t="shared" si="8"/>
        <v>2024.00283.01.01.03.05</v>
      </c>
      <c r="E519" s="248" t="e">
        <f>VLOOKUP(D519,'REGISTRO CSTs'!$C$2:$G$912,7,0)</f>
        <v>#N/A</v>
      </c>
    </row>
    <row r="520" spans="1:5" x14ac:dyDescent="0.35">
      <c r="A520">
        <v>834</v>
      </c>
      <c r="B520" s="276" t="s">
        <v>5566</v>
      </c>
      <c r="C520" s="244" t="s">
        <v>4686</v>
      </c>
      <c r="D520" s="242" t="str">
        <f t="shared" si="8"/>
        <v>2024.00284.01.01.03.05</v>
      </c>
      <c r="E520" s="242" t="e">
        <f>VLOOKUP(D520,'REGISTRO CSTs'!$C$2:$G$912,7,0)</f>
        <v>#N/A</v>
      </c>
    </row>
    <row r="521" spans="1:5" x14ac:dyDescent="0.35">
      <c r="A521">
        <v>835</v>
      </c>
      <c r="B521" s="277" t="s">
        <v>5567</v>
      </c>
      <c r="C521" s="243" t="s">
        <v>4686</v>
      </c>
      <c r="D521" s="248" t="str">
        <f t="shared" si="8"/>
        <v>2024.00285.01.01.03.05</v>
      </c>
      <c r="E521" s="248" t="e">
        <f>VLOOKUP(D521,'REGISTRO CSTs'!$C$2:$G$912,7,0)</f>
        <v>#N/A</v>
      </c>
    </row>
    <row r="522" spans="1:5" x14ac:dyDescent="0.35">
      <c r="A522">
        <v>836</v>
      </c>
      <c r="B522" s="240" t="s">
        <v>5568</v>
      </c>
      <c r="C522" s="244" t="s">
        <v>4686</v>
      </c>
      <c r="D522" s="242" t="str">
        <f t="shared" si="8"/>
        <v>2024.00286.01.01.03.05</v>
      </c>
      <c r="E522" s="242" t="e">
        <f>VLOOKUP(D522,'REGISTRO CSTs'!$C$2:$G$912,7,0)</f>
        <v>#N/A</v>
      </c>
    </row>
    <row r="523" spans="1:5" x14ac:dyDescent="0.35">
      <c r="A523">
        <v>837</v>
      </c>
      <c r="B523" s="247" t="s">
        <v>5569</v>
      </c>
      <c r="C523" s="243" t="s">
        <v>4686</v>
      </c>
      <c r="D523" s="248" t="str">
        <f t="shared" si="8"/>
        <v>2024.00287.01.01.03.03</v>
      </c>
      <c r="E523" s="248" t="e">
        <f>VLOOKUP(D523,'REGISTRO CSTs'!$C$2:$G$912,7,0)</f>
        <v>#N/A</v>
      </c>
    </row>
    <row r="524" spans="1:5" x14ac:dyDescent="0.35">
      <c r="A524">
        <v>838</v>
      </c>
      <c r="B524" s="240" t="s">
        <v>2126</v>
      </c>
      <c r="C524" s="244" t="s">
        <v>4686</v>
      </c>
      <c r="D524" s="242" t="str">
        <f t="shared" si="8"/>
        <v>2024.00289.01.01.03.05</v>
      </c>
      <c r="E524" s="242" t="e">
        <f>VLOOKUP(D524,'REGISTRO CSTs'!$C$2:$G$912,7,0)</f>
        <v>#N/A</v>
      </c>
    </row>
    <row r="525" spans="1:5" x14ac:dyDescent="0.35">
      <c r="A525">
        <v>839</v>
      </c>
      <c r="B525" s="247" t="s">
        <v>5570</v>
      </c>
      <c r="C525" s="243" t="s">
        <v>4686</v>
      </c>
      <c r="D525" s="248" t="str">
        <f t="shared" si="8"/>
        <v>2024.00290.01.01.03.05</v>
      </c>
      <c r="E525" s="248" t="e">
        <f>VLOOKUP(D525,'REGISTRO CSTs'!$C$2:$G$912,7,0)</f>
        <v>#N/A</v>
      </c>
    </row>
    <row r="526" spans="1:5" x14ac:dyDescent="0.35">
      <c r="A526">
        <v>840</v>
      </c>
      <c r="B526" s="240" t="s">
        <v>2127</v>
      </c>
      <c r="C526" s="244" t="s">
        <v>4686</v>
      </c>
      <c r="D526" s="242" t="str">
        <f t="shared" si="8"/>
        <v>2024.00291.01.01.03.05</v>
      </c>
      <c r="E526" s="242" t="e">
        <f>VLOOKUP(D526,'REGISTRO CSTs'!$C$2:$G$912,7,0)</f>
        <v>#N/A</v>
      </c>
    </row>
    <row r="527" spans="1:5" x14ac:dyDescent="0.35">
      <c r="A527">
        <v>841</v>
      </c>
      <c r="B527" s="247" t="s">
        <v>5571</v>
      </c>
      <c r="C527" s="243" t="s">
        <v>4686</v>
      </c>
      <c r="D527" s="248" t="str">
        <f t="shared" si="8"/>
        <v>2024.00292.01.01.03.05</v>
      </c>
      <c r="E527" s="248" t="e">
        <f>VLOOKUP(D527,'REGISTRO CSTs'!$C$2:$G$912,7,0)</f>
        <v>#N/A</v>
      </c>
    </row>
    <row r="528" spans="1:5" x14ac:dyDescent="0.35">
      <c r="A528">
        <v>842</v>
      </c>
      <c r="B528" s="240" t="s">
        <v>5572</v>
      </c>
      <c r="C528" s="244" t="s">
        <v>4686</v>
      </c>
      <c r="D528" s="242" t="str">
        <f t="shared" si="8"/>
        <v>2024.00293.01.01.03.05</v>
      </c>
      <c r="E528" s="242" t="e">
        <f>VLOOKUP(D528,'REGISTRO CSTs'!$C$2:$G$912,7,0)</f>
        <v>#N/A</v>
      </c>
    </row>
    <row r="529" spans="1:5" x14ac:dyDescent="0.35">
      <c r="A529">
        <v>843</v>
      </c>
      <c r="B529" s="247" t="s">
        <v>5573</v>
      </c>
      <c r="C529" s="243" t="s">
        <v>4686</v>
      </c>
      <c r="D529" s="248" t="str">
        <f t="shared" si="8"/>
        <v>2024.00294.01.01.03.05</v>
      </c>
      <c r="E529" s="248" t="e">
        <f>VLOOKUP(D529,'REGISTRO CSTs'!$C$2:$G$912,7,0)</f>
        <v>#N/A</v>
      </c>
    </row>
    <row r="530" spans="1:5" x14ac:dyDescent="0.35">
      <c r="A530">
        <v>845</v>
      </c>
      <c r="B530" s="247" t="s">
        <v>5574</v>
      </c>
      <c r="C530" s="243" t="s">
        <v>4686</v>
      </c>
      <c r="D530" s="248" t="str">
        <f t="shared" si="8"/>
        <v>2024.00296.01.01.03.05</v>
      </c>
      <c r="E530" s="248" t="e">
        <f>VLOOKUP(D530,'REGISTRO CSTs'!$C$2:$G$912,7,0)</f>
        <v>#N/A</v>
      </c>
    </row>
    <row r="531" spans="1:5" x14ac:dyDescent="0.35">
      <c r="A531">
        <v>846</v>
      </c>
      <c r="B531" s="240" t="s">
        <v>5575</v>
      </c>
      <c r="C531" s="244" t="s">
        <v>4686</v>
      </c>
      <c r="D531" s="242" t="str">
        <f t="shared" si="8"/>
        <v>2024.00297.01.01.03.05</v>
      </c>
      <c r="E531" s="242" t="e">
        <f>VLOOKUP(D531,'REGISTRO CSTs'!$C$2:$G$912,7,0)</f>
        <v>#N/A</v>
      </c>
    </row>
    <row r="532" spans="1:5" x14ac:dyDescent="0.35">
      <c r="A532">
        <v>847</v>
      </c>
      <c r="B532" s="247" t="s">
        <v>5576</v>
      </c>
      <c r="C532" s="243" t="s">
        <v>4686</v>
      </c>
      <c r="D532" s="248" t="str">
        <f t="shared" si="8"/>
        <v>2024.00298.01.01.03.05</v>
      </c>
      <c r="E532" s="248" t="e">
        <f>VLOOKUP(D532,'REGISTRO CSTs'!$C$2:$G$912,7,0)</f>
        <v>#N/A</v>
      </c>
    </row>
    <row r="533" spans="1:5" x14ac:dyDescent="0.35">
      <c r="A533">
        <v>848</v>
      </c>
      <c r="B533" s="240" t="s">
        <v>5577</v>
      </c>
      <c r="C533" s="244" t="s">
        <v>4686</v>
      </c>
      <c r="D533" s="242" t="str">
        <f t="shared" si="8"/>
        <v>2024.00299.01.01.03.05</v>
      </c>
      <c r="E533" s="242" t="e">
        <f>VLOOKUP(D533,'REGISTRO CSTs'!$C$2:$G$912,7,0)</f>
        <v>#N/A</v>
      </c>
    </row>
    <row r="534" spans="1:5" x14ac:dyDescent="0.35">
      <c r="A534">
        <v>852</v>
      </c>
      <c r="B534" s="240" t="s">
        <v>5578</v>
      </c>
      <c r="C534" s="244" t="s">
        <v>4516</v>
      </c>
      <c r="D534" s="242" t="str">
        <f t="shared" si="8"/>
        <v>2024.00303.01.01.03.05</v>
      </c>
      <c r="E534" s="242" t="e">
        <f>VLOOKUP(D534,'REGISTRO CSTs'!$C$2:$G$912,7,0)</f>
        <v>#N/A</v>
      </c>
    </row>
    <row r="535" spans="1:5" x14ac:dyDescent="0.35">
      <c r="A535">
        <v>853</v>
      </c>
      <c r="B535" s="247" t="s">
        <v>5579</v>
      </c>
      <c r="C535" s="243" t="s">
        <v>4516</v>
      </c>
      <c r="D535" s="248" t="str">
        <f t="shared" si="8"/>
        <v>2024.00304.01.01.03.05</v>
      </c>
      <c r="E535" s="248" t="e">
        <f>VLOOKUP(D535,'REGISTRO CSTs'!$C$2:$G$912,7,0)</f>
        <v>#N/A</v>
      </c>
    </row>
    <row r="536" spans="1:5" x14ac:dyDescent="0.35">
      <c r="A536">
        <v>855</v>
      </c>
      <c r="B536" s="247" t="s">
        <v>5580</v>
      </c>
      <c r="C536" s="243" t="s">
        <v>4551</v>
      </c>
      <c r="D536" s="248" t="str">
        <f t="shared" si="8"/>
        <v>2024.00306.02.03.03.05</v>
      </c>
      <c r="E536" s="248" t="e">
        <f>VLOOKUP(D536,'REGISTRO CSTs'!$C$2:$G$912,7,0)</f>
        <v>#N/A</v>
      </c>
    </row>
    <row r="537" spans="1:5" x14ac:dyDescent="0.35">
      <c r="A537">
        <v>857</v>
      </c>
      <c r="B537" s="247" t="s">
        <v>5581</v>
      </c>
      <c r="C537" s="243" t="s">
        <v>1338</v>
      </c>
      <c r="D537" s="248" t="str">
        <f t="shared" si="8"/>
        <v>2024.00309.03.01.03.04</v>
      </c>
      <c r="E537" s="248" t="e">
        <f>VLOOKUP(D537,'REGISTRO CSTs'!$C$2:$G$912,7,0)</f>
        <v>#N/A</v>
      </c>
    </row>
    <row r="538" spans="1:5" x14ac:dyDescent="0.35">
      <c r="A538">
        <v>883</v>
      </c>
      <c r="B538" s="247" t="s">
        <v>2157</v>
      </c>
      <c r="C538" s="243" t="s">
        <v>1437</v>
      </c>
      <c r="D538" s="248" t="str">
        <f t="shared" si="8"/>
        <v>2024.00335.02.03.03.98</v>
      </c>
      <c r="E538" s="248" t="e">
        <f>VLOOKUP(D538,'REGISTRO CSTs'!$C$2:$G$912,7,0)</f>
        <v>#N/A</v>
      </c>
    </row>
    <row r="539" spans="1:5" x14ac:dyDescent="0.35">
      <c r="A539">
        <v>884</v>
      </c>
      <c r="B539" s="240" t="s">
        <v>2158</v>
      </c>
      <c r="C539" s="244" t="s">
        <v>1543</v>
      </c>
      <c r="D539" s="242" t="str">
        <f t="shared" si="8"/>
        <v>2024.00336.02.03.03.98</v>
      </c>
      <c r="E539" s="242" t="e">
        <f>VLOOKUP(D539,'REGISTRO CSTs'!$C$2:$G$912,7,0)</f>
        <v>#N/A</v>
      </c>
    </row>
    <row r="540" spans="1:5" x14ac:dyDescent="0.35">
      <c r="A540">
        <v>886</v>
      </c>
      <c r="B540" s="240" t="s">
        <v>2160</v>
      </c>
      <c r="C540" s="244" t="s">
        <v>4516</v>
      </c>
      <c r="D540" s="242" t="str">
        <f t="shared" si="8"/>
        <v>2024.00338.01.01.03.05</v>
      </c>
      <c r="E540" s="242" t="e">
        <f>VLOOKUP(D540,'REGISTRO CSTs'!$C$2:$G$912,7,0)</f>
        <v>#N/A</v>
      </c>
    </row>
    <row r="541" spans="1:5" x14ac:dyDescent="0.35">
      <c r="A541">
        <v>888</v>
      </c>
      <c r="B541" s="240" t="s">
        <v>2162</v>
      </c>
      <c r="C541" s="244" t="s">
        <v>4516</v>
      </c>
      <c r="D541" s="242" t="str">
        <f t="shared" si="8"/>
        <v>2024.00340.01.01.03.05</v>
      </c>
      <c r="E541" s="242" t="e">
        <f>VLOOKUP(D541,'REGISTRO CSTs'!$C$2:$G$912,7,0)</f>
        <v>#N/A</v>
      </c>
    </row>
    <row r="542" spans="1:5" x14ac:dyDescent="0.35">
      <c r="A542">
        <v>890</v>
      </c>
      <c r="B542" s="240" t="s">
        <v>2164</v>
      </c>
      <c r="C542" s="244" t="s">
        <v>4516</v>
      </c>
      <c r="D542" s="242" t="str">
        <f t="shared" si="8"/>
        <v>2024.00342.01.01.03.05</v>
      </c>
      <c r="E542" s="242" t="e">
        <f>VLOOKUP(D542,'REGISTRO CSTs'!$C$2:$G$912,7,0)</f>
        <v>#N/A</v>
      </c>
    </row>
    <row r="543" spans="1:5" x14ac:dyDescent="0.35">
      <c r="A543">
        <v>892</v>
      </c>
      <c r="B543" s="240" t="s">
        <v>2166</v>
      </c>
      <c r="C543" s="244" t="s">
        <v>4516</v>
      </c>
      <c r="D543" s="242" t="str">
        <f t="shared" si="8"/>
        <v>2024.00344.01.01.03.05</v>
      </c>
      <c r="E543" s="242" t="e">
        <f>VLOOKUP(D543,'REGISTRO CSTs'!$C$2:$G$912,7,0)</f>
        <v>#N/A</v>
      </c>
    </row>
    <row r="544" spans="1:5" x14ac:dyDescent="0.35">
      <c r="A544">
        <v>894</v>
      </c>
      <c r="B544" s="240" t="s">
        <v>2168</v>
      </c>
      <c r="C544" s="244" t="s">
        <v>4516</v>
      </c>
      <c r="D544" s="242" t="str">
        <f t="shared" si="8"/>
        <v>2024.00346.01.01.03.05</v>
      </c>
      <c r="E544" s="242" t="e">
        <f>VLOOKUP(D544,'REGISTRO CSTs'!$C$2:$G$912,7,0)</f>
        <v>#N/A</v>
      </c>
    </row>
    <row r="545" spans="1:5" x14ac:dyDescent="0.35">
      <c r="A545">
        <v>896</v>
      </c>
      <c r="B545" s="240" t="s">
        <v>2170</v>
      </c>
      <c r="C545" s="244" t="s">
        <v>4516</v>
      </c>
      <c r="D545" s="242" t="str">
        <f t="shared" si="8"/>
        <v>2024.00348.01.01.03.05</v>
      </c>
      <c r="E545" s="242" t="e">
        <f>VLOOKUP(D545,'REGISTRO CSTs'!$C$2:$G$912,7,0)</f>
        <v>#N/A</v>
      </c>
    </row>
    <row r="546" spans="1:5" x14ac:dyDescent="0.35">
      <c r="A546">
        <v>898</v>
      </c>
      <c r="B546" s="240" t="s">
        <v>2172</v>
      </c>
      <c r="C546" s="244" t="s">
        <v>4516</v>
      </c>
      <c r="D546" s="242" t="str">
        <f t="shared" si="8"/>
        <v>2024.00350.01.01.03.05</v>
      </c>
      <c r="E546" s="242" t="e">
        <f>VLOOKUP(D546,'REGISTRO CSTs'!$C$2:$G$912,7,0)</f>
        <v>#N/A</v>
      </c>
    </row>
    <row r="547" spans="1:5" x14ac:dyDescent="0.35">
      <c r="A547">
        <v>900</v>
      </c>
      <c r="B547" s="240" t="s">
        <v>2174</v>
      </c>
      <c r="C547" s="244" t="s">
        <v>4516</v>
      </c>
      <c r="D547" s="242" t="str">
        <f t="shared" si="8"/>
        <v>2024.00352.01.01.03.05</v>
      </c>
      <c r="E547" s="242" t="e">
        <f>VLOOKUP(D547,'REGISTRO CSTs'!$C$2:$G$912,7,0)</f>
        <v>#N/A</v>
      </c>
    </row>
    <row r="548" spans="1:5" x14ac:dyDescent="0.35">
      <c r="A548">
        <v>902</v>
      </c>
      <c r="B548" s="240" t="s">
        <v>5582</v>
      </c>
      <c r="C548" s="244" t="s">
        <v>4516</v>
      </c>
      <c r="D548" s="242" t="str">
        <f t="shared" si="8"/>
        <v>2024.00354.01.01.03.05</v>
      </c>
      <c r="E548" s="242" t="e">
        <f>VLOOKUP(D548,'REGISTRO CSTs'!$C$2:$G$912,7,0)</f>
        <v>#N/A</v>
      </c>
    </row>
    <row r="549" spans="1:5" x14ac:dyDescent="0.35">
      <c r="A549">
        <v>904</v>
      </c>
      <c r="B549" s="240" t="s">
        <v>5583</v>
      </c>
      <c r="C549" s="244" t="s">
        <v>4516</v>
      </c>
      <c r="D549" s="242" t="str">
        <f t="shared" si="8"/>
        <v>2024.00356.01.01.03.05</v>
      </c>
      <c r="E549" s="242" t="e">
        <f>VLOOKUP(D549,'REGISTRO CSTs'!$C$2:$G$912,7,0)</f>
        <v>#N/A</v>
      </c>
    </row>
    <row r="550" spans="1:5" x14ac:dyDescent="0.35">
      <c r="A550">
        <v>907</v>
      </c>
      <c r="B550" s="247" t="s">
        <v>5584</v>
      </c>
      <c r="C550" s="243" t="s">
        <v>1298</v>
      </c>
      <c r="D550" s="248" t="str">
        <f t="shared" si="8"/>
        <v>2024.00361.02.03.03.03</v>
      </c>
      <c r="E550" s="248" t="e">
        <f>VLOOKUP(D550,'REGISTRO CSTs'!$C$2:$G$912,7,0)</f>
        <v>#N/A</v>
      </c>
    </row>
    <row r="551" spans="1:5" x14ac:dyDescent="0.35">
      <c r="A551">
        <v>909</v>
      </c>
      <c r="B551" s="247" t="s">
        <v>5585</v>
      </c>
      <c r="C551" s="243" t="s">
        <v>4516</v>
      </c>
      <c r="D551" s="248" t="str">
        <f t="shared" si="8"/>
        <v>2024.00366.01.01.03.05</v>
      </c>
      <c r="E551" s="248" t="e">
        <f>VLOOKUP(D551,'REGISTRO CSTs'!$C$2:$G$912,7,0)</f>
        <v>#N/A</v>
      </c>
    </row>
    <row r="552" spans="1:5" x14ac:dyDescent="0.35">
      <c r="A552">
        <v>911</v>
      </c>
      <c r="B552" s="247" t="s">
        <v>5586</v>
      </c>
      <c r="C552" s="243" t="s">
        <v>4516</v>
      </c>
      <c r="D552" s="248" t="str">
        <f t="shared" si="8"/>
        <v>2024.00368.01.01.03.05</v>
      </c>
      <c r="E552" s="248" t="e">
        <f>VLOOKUP(D552,'REGISTRO CSTs'!$C$2:$G$912,7,0)</f>
        <v>#N/A</v>
      </c>
    </row>
    <row r="553" spans="1:5" x14ac:dyDescent="0.35">
      <c r="A553">
        <v>913</v>
      </c>
      <c r="B553" s="247" t="s">
        <v>5587</v>
      </c>
      <c r="C553" s="243" t="s">
        <v>4516</v>
      </c>
      <c r="D553" s="248" t="str">
        <f t="shared" si="8"/>
        <v>2024.00370.01.01.03.05</v>
      </c>
      <c r="E553" s="248" t="e">
        <f>VLOOKUP(D553,'REGISTRO CSTs'!$C$2:$G$912,7,0)</f>
        <v>#N/A</v>
      </c>
    </row>
    <row r="554" spans="1:5" x14ac:dyDescent="0.35">
      <c r="A554">
        <v>914</v>
      </c>
      <c r="B554" s="240" t="s">
        <v>5588</v>
      </c>
      <c r="C554" s="244" t="s">
        <v>4686</v>
      </c>
      <c r="D554" s="242" t="str">
        <f t="shared" si="8"/>
        <v>2024.00371.01.01.03.05</v>
      </c>
      <c r="E554" s="242" t="e">
        <f>VLOOKUP(D554,'REGISTRO CSTs'!$C$2:$G$912,7,0)</f>
        <v>#N/A</v>
      </c>
    </row>
    <row r="555" spans="1:5" x14ac:dyDescent="0.35">
      <c r="A555">
        <v>916</v>
      </c>
      <c r="B555" s="240" t="s">
        <v>5589</v>
      </c>
      <c r="C555" s="244" t="s">
        <v>4516</v>
      </c>
      <c r="D555" s="242" t="str">
        <f t="shared" si="8"/>
        <v>2024.00373.01.01.03.05</v>
      </c>
      <c r="E555" s="242" t="e">
        <f>VLOOKUP(D555,'REGISTRO CSTs'!$C$2:$G$912,7,0)</f>
        <v>#N/A</v>
      </c>
    </row>
    <row r="556" spans="1:5" x14ac:dyDescent="0.35">
      <c r="A556">
        <v>918</v>
      </c>
      <c r="B556" s="240" t="s">
        <v>5590</v>
      </c>
      <c r="C556" s="244" t="s">
        <v>4516</v>
      </c>
      <c r="D556" s="242" t="str">
        <f t="shared" si="8"/>
        <v>2024.00375.01.01.03.05</v>
      </c>
      <c r="E556" s="242" t="e">
        <f>VLOOKUP(D556,'REGISTRO CSTs'!$C$2:$G$912,7,0)</f>
        <v>#N/A</v>
      </c>
    </row>
    <row r="557" spans="1:5" x14ac:dyDescent="0.35">
      <c r="A557">
        <v>920</v>
      </c>
      <c r="B557" s="240" t="s">
        <v>5591</v>
      </c>
      <c r="C557" s="244" t="s">
        <v>4516</v>
      </c>
      <c r="D557" s="242" t="str">
        <f t="shared" si="8"/>
        <v>2024.00377.01.01.03.05</v>
      </c>
      <c r="E557" s="242" t="e">
        <f>VLOOKUP(D557,'REGISTRO CSTs'!$C$2:$G$912,7,0)</f>
        <v>#N/A</v>
      </c>
    </row>
    <row r="558" spans="1:5" x14ac:dyDescent="0.35">
      <c r="A558">
        <v>922</v>
      </c>
      <c r="B558" s="240" t="s">
        <v>2183</v>
      </c>
      <c r="C558" s="244" t="s">
        <v>4516</v>
      </c>
      <c r="D558" s="242" t="str">
        <f t="shared" si="8"/>
        <v>2024.00379.01.01.03.05</v>
      </c>
      <c r="E558" s="242" t="e">
        <f>VLOOKUP(D558,'REGISTRO CSTs'!$C$2:$G$912,7,0)</f>
        <v>#N/A</v>
      </c>
    </row>
    <row r="559" spans="1:5" x14ac:dyDescent="0.35">
      <c r="A559">
        <v>924</v>
      </c>
      <c r="B559" s="240" t="s">
        <v>5592</v>
      </c>
      <c r="C559" s="244" t="s">
        <v>4516</v>
      </c>
      <c r="D559" s="242" t="str">
        <f t="shared" si="8"/>
        <v>2024.00381.01.01.03.05</v>
      </c>
      <c r="E559" s="242" t="e">
        <f>VLOOKUP(D559,'REGISTRO CSTs'!$C$2:$G$912,7,0)</f>
        <v>#N/A</v>
      </c>
    </row>
    <row r="560" spans="1:5" x14ac:dyDescent="0.35">
      <c r="A560">
        <v>926</v>
      </c>
      <c r="B560" s="240" t="s">
        <v>2185</v>
      </c>
      <c r="C560" s="244" t="s">
        <v>4516</v>
      </c>
      <c r="D560" s="242" t="str">
        <f t="shared" si="8"/>
        <v>2024.00383.01.01.03.05</v>
      </c>
      <c r="E560" s="242" t="e">
        <f>VLOOKUP(D560,'REGISTRO CSTs'!$C$2:$G$912,7,0)</f>
        <v>#N/A</v>
      </c>
    </row>
    <row r="561" spans="1:5" x14ac:dyDescent="0.35">
      <c r="A561">
        <v>927</v>
      </c>
      <c r="B561" s="247" t="s">
        <v>5593</v>
      </c>
      <c r="C561" s="243" t="s">
        <v>4686</v>
      </c>
      <c r="D561" s="248" t="str">
        <f t="shared" si="8"/>
        <v>2024.00384.01.01.03.05</v>
      </c>
      <c r="E561" s="248" t="e">
        <f>VLOOKUP(D561,'REGISTRO CSTs'!$C$2:$G$912,7,0)</f>
        <v>#N/A</v>
      </c>
    </row>
    <row r="562" spans="1:5" x14ac:dyDescent="0.35">
      <c r="A562">
        <v>929</v>
      </c>
      <c r="B562" s="247" t="s">
        <v>5594</v>
      </c>
      <c r="C562" s="243" t="s">
        <v>4516</v>
      </c>
      <c r="D562" s="248" t="str">
        <f t="shared" si="8"/>
        <v>2024.00386.01.01.03.05</v>
      </c>
      <c r="E562" s="248" t="e">
        <f>VLOOKUP(D562,'REGISTRO CSTs'!$C$2:$G$912,7,0)</f>
        <v>#N/A</v>
      </c>
    </row>
    <row r="563" spans="1:5" x14ac:dyDescent="0.35">
      <c r="A563">
        <v>931</v>
      </c>
      <c r="B563" s="247" t="s">
        <v>5595</v>
      </c>
      <c r="C563" s="243" t="s">
        <v>4686</v>
      </c>
      <c r="D563" s="248" t="str">
        <f t="shared" si="8"/>
        <v>2024.00388.01.01.03.03</v>
      </c>
      <c r="E563" s="248" t="e">
        <f>VLOOKUP(D563,'REGISTRO CSTs'!$C$2:$G$912,7,0)</f>
        <v>#N/A</v>
      </c>
    </row>
    <row r="564" spans="1:5" x14ac:dyDescent="0.35">
      <c r="A564">
        <v>933</v>
      </c>
      <c r="B564" s="247" t="s">
        <v>5596</v>
      </c>
      <c r="C564" s="243" t="s">
        <v>4516</v>
      </c>
      <c r="D564" s="248" t="str">
        <f t="shared" si="8"/>
        <v>2024.00390.01.01.03.05</v>
      </c>
      <c r="E564" s="248" t="e">
        <f>VLOOKUP(D564,'REGISTRO CSTs'!$C$2:$G$912,7,0)</f>
        <v>#N/A</v>
      </c>
    </row>
    <row r="565" spans="1:5" x14ac:dyDescent="0.35">
      <c r="A565">
        <v>934</v>
      </c>
      <c r="B565" s="240" t="s">
        <v>2844</v>
      </c>
      <c r="C565" s="244" t="s">
        <v>4686</v>
      </c>
      <c r="D565" s="242" t="str">
        <f t="shared" si="8"/>
        <v>2024.00391.01.01.03.05</v>
      </c>
      <c r="E565" s="242" t="e">
        <f>VLOOKUP(D565,'REGISTRO CSTs'!$C$2:$G$912,7,0)</f>
        <v>#N/A</v>
      </c>
    </row>
    <row r="566" spans="1:5" x14ac:dyDescent="0.35">
      <c r="A566">
        <v>936</v>
      </c>
      <c r="B566" s="240" t="s">
        <v>2845</v>
      </c>
      <c r="C566" s="244" t="s">
        <v>4516</v>
      </c>
      <c r="D566" s="242" t="str">
        <f t="shared" si="8"/>
        <v>2024.00393.01.01.03.05</v>
      </c>
      <c r="E566" s="242" t="e">
        <f>VLOOKUP(D566,'REGISTRO CSTs'!$C$2:$G$912,7,0)</f>
        <v>#N/A</v>
      </c>
    </row>
    <row r="567" spans="1:5" x14ac:dyDescent="0.35">
      <c r="A567">
        <v>938</v>
      </c>
      <c r="B567" s="240" t="s">
        <v>2846</v>
      </c>
      <c r="C567" s="244" t="s">
        <v>4516</v>
      </c>
      <c r="D567" s="242" t="str">
        <f t="shared" si="8"/>
        <v>2024.00395.01.01.03.05</v>
      </c>
      <c r="E567" s="242" t="e">
        <f>VLOOKUP(D567,'REGISTRO CSTs'!$C$2:$G$912,7,0)</f>
        <v>#N/A</v>
      </c>
    </row>
    <row r="568" spans="1:5" x14ac:dyDescent="0.35">
      <c r="A568">
        <v>940</v>
      </c>
      <c r="B568" s="240" t="s">
        <v>2847</v>
      </c>
      <c r="C568" s="244" t="s">
        <v>4516</v>
      </c>
      <c r="D568" s="242" t="str">
        <f t="shared" si="8"/>
        <v>2024.00397.01.01.03.05</v>
      </c>
      <c r="E568" s="242" t="e">
        <f>VLOOKUP(D568,'REGISTRO CSTs'!$C$2:$G$912,7,0)</f>
        <v>#N/A</v>
      </c>
    </row>
    <row r="569" spans="1:5" x14ac:dyDescent="0.35">
      <c r="A569">
        <v>942</v>
      </c>
      <c r="B569" s="240" t="s">
        <v>2848</v>
      </c>
      <c r="C569" s="244" t="s">
        <v>4516</v>
      </c>
      <c r="D569" s="242" t="str">
        <f t="shared" si="8"/>
        <v>2024.00399.01.01.03.05</v>
      </c>
      <c r="E569" s="242" t="e">
        <f>VLOOKUP(D569,'REGISTRO CSTs'!$C$2:$G$912,7,0)</f>
        <v>#N/A</v>
      </c>
    </row>
    <row r="570" spans="1:5" x14ac:dyDescent="0.35">
      <c r="A570">
        <v>944</v>
      </c>
      <c r="B570" s="240" t="s">
        <v>2194</v>
      </c>
      <c r="C570" s="244" t="s">
        <v>4516</v>
      </c>
      <c r="D570" s="242" t="str">
        <f t="shared" si="8"/>
        <v>2024.00401.01.01.03.05</v>
      </c>
      <c r="E570" s="242" t="e">
        <f>VLOOKUP(D570,'REGISTRO CSTs'!$C$2:$G$912,7,0)</f>
        <v>#N/A</v>
      </c>
    </row>
    <row r="571" spans="1:5" x14ac:dyDescent="0.35">
      <c r="A571">
        <v>946</v>
      </c>
      <c r="B571" s="240" t="s">
        <v>2850</v>
      </c>
      <c r="C571" s="244" t="s">
        <v>4516</v>
      </c>
      <c r="D571" s="242" t="str">
        <f t="shared" si="8"/>
        <v>2024.00403.01.01.03.05</v>
      </c>
      <c r="E571" s="242" t="e">
        <f>VLOOKUP(D571,'REGISTRO CSTs'!$C$2:$G$912,7,0)</f>
        <v>#N/A</v>
      </c>
    </row>
    <row r="572" spans="1:5" x14ac:dyDescent="0.35">
      <c r="A572">
        <v>948</v>
      </c>
      <c r="B572" s="240" t="s">
        <v>2196</v>
      </c>
      <c r="C572" s="244" t="s">
        <v>4516</v>
      </c>
      <c r="D572" s="242" t="str">
        <f t="shared" si="8"/>
        <v>2024.00405.01.01.03.05</v>
      </c>
      <c r="E572" s="242" t="e">
        <f>VLOOKUP(D572,'REGISTRO CSTs'!$C$2:$G$912,7,0)</f>
        <v>#N/A</v>
      </c>
    </row>
    <row r="573" spans="1:5" x14ac:dyDescent="0.35">
      <c r="A573">
        <v>950</v>
      </c>
      <c r="B573" s="240" t="s">
        <v>2852</v>
      </c>
      <c r="C573" s="244" t="s">
        <v>4516</v>
      </c>
      <c r="D573" s="242" t="str">
        <f t="shared" si="8"/>
        <v>2024.00407.01.01.03.05</v>
      </c>
      <c r="E573" s="242" t="e">
        <f>VLOOKUP(D573,'REGISTRO CSTs'!$C$2:$G$912,7,0)</f>
        <v>#N/A</v>
      </c>
    </row>
    <row r="574" spans="1:5" x14ac:dyDescent="0.35">
      <c r="A574">
        <v>952</v>
      </c>
      <c r="B574" s="240" t="s">
        <v>2198</v>
      </c>
      <c r="C574" s="244" t="s">
        <v>4686</v>
      </c>
      <c r="D574" s="242" t="str">
        <f t="shared" si="8"/>
        <v>2024.00409.01.01.03.05</v>
      </c>
      <c r="E574" s="242" t="e">
        <f>VLOOKUP(D574,'REGISTRO CSTs'!$C$2:$G$912,7,0)</f>
        <v>#N/A</v>
      </c>
    </row>
    <row r="575" spans="1:5" x14ac:dyDescent="0.35">
      <c r="A575">
        <v>954</v>
      </c>
      <c r="B575" s="240" t="s">
        <v>2854</v>
      </c>
      <c r="C575" s="244" t="s">
        <v>4686</v>
      </c>
      <c r="D575" s="242" t="str">
        <f t="shared" si="8"/>
        <v>2024.00411.01.01.03.05</v>
      </c>
      <c r="E575" s="242" t="e">
        <f>VLOOKUP(D575,'REGISTRO CSTs'!$C$2:$G$912,7,0)</f>
        <v>#N/A</v>
      </c>
    </row>
    <row r="576" spans="1:5" x14ac:dyDescent="0.35">
      <c r="A576">
        <v>956</v>
      </c>
      <c r="B576" s="240" t="s">
        <v>2200</v>
      </c>
      <c r="C576" s="244" t="s">
        <v>4686</v>
      </c>
      <c r="D576" s="242" t="str">
        <f t="shared" si="8"/>
        <v>2024.00413.01.01.03.05</v>
      </c>
      <c r="E576" s="242" t="e">
        <f>VLOOKUP(D576,'REGISTRO CSTs'!$C$2:$G$912,7,0)</f>
        <v>#N/A</v>
      </c>
    </row>
    <row r="577" spans="1:5" x14ac:dyDescent="0.35">
      <c r="A577">
        <v>958</v>
      </c>
      <c r="B577" s="240" t="s">
        <v>2201</v>
      </c>
      <c r="C577" s="244" t="s">
        <v>4686</v>
      </c>
      <c r="D577" s="242" t="str">
        <f t="shared" si="8"/>
        <v>2024.00415.01.01.03.05</v>
      </c>
      <c r="E577" s="242" t="e">
        <f>VLOOKUP(D577,'REGISTRO CSTs'!$C$2:$G$912,7,0)</f>
        <v>#N/A</v>
      </c>
    </row>
    <row r="578" spans="1:5" x14ac:dyDescent="0.35">
      <c r="A578">
        <v>960</v>
      </c>
      <c r="B578" s="240" t="s">
        <v>2857</v>
      </c>
      <c r="C578" s="244" t="s">
        <v>4686</v>
      </c>
      <c r="D578" s="242" t="str">
        <f t="shared" ref="D578:D641" si="9">LEFT(B578,22)</f>
        <v>2024.00417.01.01.03.05</v>
      </c>
      <c r="E578" s="242" t="e">
        <f>VLOOKUP(D578,'REGISTRO CSTs'!$C$2:$G$912,7,0)</f>
        <v>#N/A</v>
      </c>
    </row>
    <row r="579" spans="1:5" x14ac:dyDescent="0.35">
      <c r="A579">
        <v>966</v>
      </c>
      <c r="B579" s="240" t="s">
        <v>2860</v>
      </c>
      <c r="C579" s="244" t="s">
        <v>4686</v>
      </c>
      <c r="D579" s="242" t="str">
        <f t="shared" si="9"/>
        <v>2024.00423.01.01.03.05</v>
      </c>
      <c r="E579" s="242" t="e">
        <f>VLOOKUP(D579,'REGISTRO CSTs'!$C$2:$G$912,7,0)</f>
        <v>#N/A</v>
      </c>
    </row>
    <row r="580" spans="1:5" x14ac:dyDescent="0.35">
      <c r="A580">
        <v>967</v>
      </c>
      <c r="B580" s="247" t="s">
        <v>5597</v>
      </c>
      <c r="C580" s="243" t="s">
        <v>4686</v>
      </c>
      <c r="D580" s="248" t="str">
        <f t="shared" si="9"/>
        <v>2024.00424.01.01.03.05</v>
      </c>
      <c r="E580" s="248" t="e">
        <f>VLOOKUP(D580,'REGISTRO CSTs'!$C$2:$G$912,7,0)</f>
        <v>#N/A</v>
      </c>
    </row>
    <row r="581" spans="1:5" x14ac:dyDescent="0.35">
      <c r="A581">
        <v>968</v>
      </c>
      <c r="B581" s="240" t="s">
        <v>2861</v>
      </c>
      <c r="C581" s="244" t="s">
        <v>4686</v>
      </c>
      <c r="D581" s="242" t="str">
        <f t="shared" si="9"/>
        <v>2024.00425.01.01.03.05</v>
      </c>
      <c r="E581" s="242" t="e">
        <f>VLOOKUP(D581,'REGISTRO CSTs'!$C$2:$G$912,7,0)</f>
        <v>#N/A</v>
      </c>
    </row>
    <row r="582" spans="1:5" x14ac:dyDescent="0.35">
      <c r="A582">
        <v>969</v>
      </c>
      <c r="B582" s="247" t="s">
        <v>2207</v>
      </c>
      <c r="C582" s="243" t="s">
        <v>4686</v>
      </c>
      <c r="D582" s="248" t="str">
        <f t="shared" si="9"/>
        <v>2024.00426.01.01.03.05</v>
      </c>
      <c r="E582" s="248" t="e">
        <f>VLOOKUP(D582,'REGISTRO CSTs'!$C$2:$G$912,7,0)</f>
        <v>#N/A</v>
      </c>
    </row>
    <row r="583" spans="1:5" x14ac:dyDescent="0.35">
      <c r="A583">
        <v>971</v>
      </c>
      <c r="B583" s="247" t="s">
        <v>2208</v>
      </c>
      <c r="C583" s="243" t="s">
        <v>4686</v>
      </c>
      <c r="D583" s="248" t="str">
        <f t="shared" si="9"/>
        <v>2024.00428.01.01.03.05</v>
      </c>
      <c r="E583" s="248" t="e">
        <f>VLOOKUP(D583,'REGISTRO CSTs'!$C$2:$G$912,7,0)</f>
        <v>#N/A</v>
      </c>
    </row>
    <row r="584" spans="1:5" x14ac:dyDescent="0.35">
      <c r="A584">
        <v>973</v>
      </c>
      <c r="B584" s="247" t="s">
        <v>5598</v>
      </c>
      <c r="C584" s="243" t="s">
        <v>4686</v>
      </c>
      <c r="D584" s="248" t="str">
        <f t="shared" si="9"/>
        <v>2024.00430.01.01.03.05</v>
      </c>
      <c r="E584" s="248" t="e">
        <f>VLOOKUP(D584,'REGISTRO CSTs'!$C$2:$G$912,7,0)</f>
        <v>#N/A</v>
      </c>
    </row>
    <row r="585" spans="1:5" x14ac:dyDescent="0.35">
      <c r="A585">
        <v>975</v>
      </c>
      <c r="B585" s="247" t="s">
        <v>2210</v>
      </c>
      <c r="C585" s="243" t="s">
        <v>4686</v>
      </c>
      <c r="D585" s="248" t="str">
        <f t="shared" si="9"/>
        <v>2024.00432.01.01.03.05</v>
      </c>
      <c r="E585" s="248" t="e">
        <f>VLOOKUP(D585,'REGISTRO CSTs'!$C$2:$G$912,7,0)</f>
        <v>#N/A</v>
      </c>
    </row>
    <row r="586" spans="1:5" x14ac:dyDescent="0.35">
      <c r="A586">
        <v>977</v>
      </c>
      <c r="B586" s="247" t="s">
        <v>5599</v>
      </c>
      <c r="C586" s="243" t="s">
        <v>4686</v>
      </c>
      <c r="D586" s="248" t="str">
        <f t="shared" si="9"/>
        <v>2024.00434.01.01.03.05</v>
      </c>
      <c r="E586" s="248" t="e">
        <f>VLOOKUP(D586,'REGISTRO CSTs'!$C$2:$G$912,7,0)</f>
        <v>#N/A</v>
      </c>
    </row>
    <row r="587" spans="1:5" x14ac:dyDescent="0.35">
      <c r="A587">
        <v>983</v>
      </c>
      <c r="B587" s="247" t="s">
        <v>2868</v>
      </c>
      <c r="C587" s="243" t="s">
        <v>4686</v>
      </c>
      <c r="D587" s="248" t="str">
        <f t="shared" si="9"/>
        <v>2024.00441.01.01.03.05</v>
      </c>
      <c r="E587" s="248" t="e">
        <f>VLOOKUP(D587,'REGISTRO CSTs'!$C$2:$G$912,7,0)</f>
        <v>#N/A</v>
      </c>
    </row>
    <row r="588" spans="1:5" x14ac:dyDescent="0.35">
      <c r="A588">
        <v>984</v>
      </c>
      <c r="B588" s="240" t="s">
        <v>5600</v>
      </c>
      <c r="C588" s="244" t="s">
        <v>4686</v>
      </c>
      <c r="D588" s="242" t="str">
        <f t="shared" si="9"/>
        <v>2024.00442.01.01.03.05</v>
      </c>
      <c r="E588" s="242" t="e">
        <f>VLOOKUP(D588,'REGISTRO CSTs'!$C$2:$G$912,7,0)</f>
        <v>#N/A</v>
      </c>
    </row>
    <row r="589" spans="1:5" x14ac:dyDescent="0.35">
      <c r="A589">
        <v>985</v>
      </c>
      <c r="B589" s="247" t="s">
        <v>2869</v>
      </c>
      <c r="C589" s="243" t="s">
        <v>4686</v>
      </c>
      <c r="D589" s="248" t="str">
        <f t="shared" si="9"/>
        <v>2024.00443.01.01.03.05</v>
      </c>
      <c r="E589" s="248" t="e">
        <f>VLOOKUP(D589,'REGISTRO CSTs'!$C$2:$G$912,7,0)</f>
        <v>#N/A</v>
      </c>
    </row>
    <row r="590" spans="1:5" x14ac:dyDescent="0.35">
      <c r="A590">
        <v>989</v>
      </c>
      <c r="B590" s="247" t="s">
        <v>5601</v>
      </c>
      <c r="C590" s="243" t="s">
        <v>4686</v>
      </c>
      <c r="D590" s="248" t="str">
        <f t="shared" si="9"/>
        <v>2024.00447.01.01.03.05</v>
      </c>
      <c r="E590" s="248" t="e">
        <f>VLOOKUP(D590,'REGISTRO CSTs'!$C$2:$G$912,7,0)</f>
        <v>#N/A</v>
      </c>
    </row>
    <row r="591" spans="1:5" x14ac:dyDescent="0.35">
      <c r="A591">
        <v>993</v>
      </c>
      <c r="B591" s="247" t="s">
        <v>5602</v>
      </c>
      <c r="C591" s="243" t="s">
        <v>4686</v>
      </c>
      <c r="D591" s="248" t="str">
        <f t="shared" si="9"/>
        <v>2024.00451.01.01.03.05</v>
      </c>
      <c r="E591" s="248" t="e">
        <f>VLOOKUP(D591,'REGISTRO CSTs'!$C$2:$G$912,7,0)</f>
        <v>#N/A</v>
      </c>
    </row>
    <row r="592" spans="1:5" x14ac:dyDescent="0.35">
      <c r="A592">
        <v>995</v>
      </c>
      <c r="B592" s="247" t="s">
        <v>5603</v>
      </c>
      <c r="C592" s="243" t="s">
        <v>4686</v>
      </c>
      <c r="D592" s="248" t="str">
        <f t="shared" si="9"/>
        <v>2024.00454.01.01.03.05</v>
      </c>
      <c r="E592" s="248" t="e">
        <f>VLOOKUP(D592,'REGISTRO CSTs'!$C$2:$G$912,7,0)</f>
        <v>#N/A</v>
      </c>
    </row>
    <row r="593" spans="1:5" x14ac:dyDescent="0.35">
      <c r="A593">
        <v>996</v>
      </c>
      <c r="B593" s="240" t="s">
        <v>5604</v>
      </c>
      <c r="C593" s="244" t="s">
        <v>4686</v>
      </c>
      <c r="D593" s="242" t="str">
        <f t="shared" si="9"/>
        <v>2024.00455.01.01.03.05</v>
      </c>
      <c r="E593" s="242" t="e">
        <f>VLOOKUP(D593,'REGISTRO CSTs'!$C$2:$G$912,7,0)</f>
        <v>#N/A</v>
      </c>
    </row>
    <row r="594" spans="1:5" x14ac:dyDescent="0.35">
      <c r="A594">
        <v>997</v>
      </c>
      <c r="B594" s="247" t="s">
        <v>5605</v>
      </c>
      <c r="C594" s="243" t="s">
        <v>4686</v>
      </c>
      <c r="D594" s="248" t="str">
        <f t="shared" si="9"/>
        <v>2024.00456.01.01.03.05</v>
      </c>
      <c r="E594" s="248" t="e">
        <f>VLOOKUP(D594,'REGISTRO CSTs'!$C$2:$G$912,7,0)</f>
        <v>#N/A</v>
      </c>
    </row>
    <row r="595" spans="1:5" x14ac:dyDescent="0.35">
      <c r="A595">
        <v>1000</v>
      </c>
      <c r="B595" s="240" t="s">
        <v>5606</v>
      </c>
      <c r="C595" s="244" t="s">
        <v>4686</v>
      </c>
      <c r="D595" s="242" t="str">
        <f t="shared" si="9"/>
        <v>2024.00459.01.01.03.05</v>
      </c>
      <c r="E595" s="242" t="e">
        <f>VLOOKUP(D595,'REGISTRO CSTs'!$C$2:$G$912,7,0)</f>
        <v>#N/A</v>
      </c>
    </row>
    <row r="596" spans="1:5" x14ac:dyDescent="0.35">
      <c r="A596">
        <v>1017</v>
      </c>
      <c r="B596" s="247" t="s">
        <v>5607</v>
      </c>
      <c r="C596" s="243" t="s">
        <v>1823</v>
      </c>
      <c r="D596" s="248" t="str">
        <f t="shared" si="9"/>
        <v>2024.00479.02.03.03.05</v>
      </c>
      <c r="E596" s="248" t="e">
        <f>VLOOKUP(D596,'REGISTRO CSTs'!$C$2:$G$912,7,0)</f>
        <v>#N/A</v>
      </c>
    </row>
    <row r="597" spans="1:5" x14ac:dyDescent="0.35">
      <c r="A597">
        <v>1019</v>
      </c>
      <c r="B597" s="247" t="s">
        <v>5608</v>
      </c>
      <c r="C597" s="243" t="s">
        <v>1823</v>
      </c>
      <c r="D597" s="248" t="str">
        <f t="shared" si="9"/>
        <v>2024.00481.02.03.03.05</v>
      </c>
      <c r="E597" s="248" t="e">
        <f>VLOOKUP(D597,'REGISTRO CSTs'!$C$2:$G$912,7,0)</f>
        <v>#N/A</v>
      </c>
    </row>
    <row r="598" spans="1:5" x14ac:dyDescent="0.35">
      <c r="A598">
        <v>1022</v>
      </c>
      <c r="B598" s="240" t="s">
        <v>5609</v>
      </c>
      <c r="C598" s="244" t="s">
        <v>1823</v>
      </c>
      <c r="D598" s="242" t="str">
        <f t="shared" si="9"/>
        <v>2024.00484.02.03.03.05</v>
      </c>
      <c r="E598" s="242" t="e">
        <f>VLOOKUP(D598,'REGISTRO CSTs'!$C$2:$G$912,7,0)</f>
        <v>#N/A</v>
      </c>
    </row>
    <row r="599" spans="1:5" x14ac:dyDescent="0.35">
      <c r="A599">
        <v>1024</v>
      </c>
      <c r="B599" s="240" t="s">
        <v>5610</v>
      </c>
      <c r="C599" s="244" t="s">
        <v>1823</v>
      </c>
      <c r="D599" s="242" t="str">
        <f t="shared" si="9"/>
        <v>2024.00486.02.03.03.05</v>
      </c>
      <c r="E599" s="242" t="e">
        <f>VLOOKUP(D599,'REGISTRO CSTs'!$C$2:$G$912,7,0)</f>
        <v>#N/A</v>
      </c>
    </row>
    <row r="600" spans="1:5" x14ac:dyDescent="0.35">
      <c r="A600">
        <v>1025</v>
      </c>
      <c r="B600" s="247" t="s">
        <v>5611</v>
      </c>
      <c r="C600" s="243" t="s">
        <v>1823</v>
      </c>
      <c r="D600" s="248" t="str">
        <f t="shared" si="9"/>
        <v>2024.00487.02.03.03.05</v>
      </c>
      <c r="E600" s="248" t="e">
        <f>VLOOKUP(D600,'REGISTRO CSTs'!$C$2:$G$912,7,0)</f>
        <v>#N/A</v>
      </c>
    </row>
    <row r="601" spans="1:5" x14ac:dyDescent="0.35">
      <c r="A601">
        <v>1027</v>
      </c>
      <c r="B601" s="247" t="s">
        <v>5612</v>
      </c>
      <c r="C601" s="243" t="s">
        <v>1823</v>
      </c>
      <c r="D601" s="248" t="str">
        <f t="shared" si="9"/>
        <v>2024.00489.02.03.03.05</v>
      </c>
      <c r="E601" s="248" t="e">
        <f>VLOOKUP(D601,'REGISTRO CSTs'!$C$2:$G$912,7,0)</f>
        <v>#N/A</v>
      </c>
    </row>
    <row r="602" spans="1:5" x14ac:dyDescent="0.35">
      <c r="A602">
        <v>1029</v>
      </c>
      <c r="B602" s="247" t="s">
        <v>5613</v>
      </c>
      <c r="C602" s="243" t="s">
        <v>1823</v>
      </c>
      <c r="D602" s="248" t="str">
        <f t="shared" si="9"/>
        <v>2024.00491.02.03.03.05</v>
      </c>
      <c r="E602" s="248" t="e">
        <f>VLOOKUP(D602,'REGISTRO CSTs'!$C$2:$G$912,7,0)</f>
        <v>#N/A</v>
      </c>
    </row>
    <row r="603" spans="1:5" x14ac:dyDescent="0.35">
      <c r="A603">
        <v>1032</v>
      </c>
      <c r="B603" s="240" t="s">
        <v>5614</v>
      </c>
      <c r="C603" s="244" t="s">
        <v>1823</v>
      </c>
      <c r="D603" s="242" t="str">
        <f t="shared" si="9"/>
        <v>2024.00494.02.03.03.05</v>
      </c>
      <c r="E603" s="242" t="e">
        <f>VLOOKUP(D603,'REGISTRO CSTs'!$C$2:$G$912,7,0)</f>
        <v>#N/A</v>
      </c>
    </row>
    <row r="604" spans="1:5" x14ac:dyDescent="0.35">
      <c r="A604">
        <v>1034</v>
      </c>
      <c r="B604" s="240" t="s">
        <v>5615</v>
      </c>
      <c r="C604" s="244" t="s">
        <v>1823</v>
      </c>
      <c r="D604" s="242" t="str">
        <f t="shared" si="9"/>
        <v>2024.00496.02.03.03.05</v>
      </c>
      <c r="E604" s="242" t="e">
        <f>VLOOKUP(D604,'REGISTRO CSTs'!$C$2:$G$912,7,0)</f>
        <v>#N/A</v>
      </c>
    </row>
    <row r="605" spans="1:5" x14ac:dyDescent="0.35">
      <c r="A605">
        <v>1035</v>
      </c>
      <c r="B605" s="247" t="s">
        <v>5616</v>
      </c>
      <c r="C605" s="243" t="s">
        <v>1823</v>
      </c>
      <c r="D605" s="248" t="str">
        <f t="shared" si="9"/>
        <v>2024.00497.02.03.03.05</v>
      </c>
      <c r="E605" s="248" t="e">
        <f>VLOOKUP(D605,'REGISTRO CSTs'!$C$2:$G$912,7,0)</f>
        <v>#N/A</v>
      </c>
    </row>
    <row r="606" spans="1:5" x14ac:dyDescent="0.35">
      <c r="A606">
        <v>1037</v>
      </c>
      <c r="B606" s="247" t="s">
        <v>5617</v>
      </c>
      <c r="C606" s="243" t="s">
        <v>1823</v>
      </c>
      <c r="D606" s="248" t="str">
        <f t="shared" si="9"/>
        <v>2024.00499.02.03.03.05</v>
      </c>
      <c r="E606" s="248" t="e">
        <f>VLOOKUP(D606,'REGISTRO CSTs'!$C$2:$G$912,7,0)</f>
        <v>#N/A</v>
      </c>
    </row>
    <row r="607" spans="1:5" x14ac:dyDescent="0.35">
      <c r="A607">
        <v>1039</v>
      </c>
      <c r="B607" s="247" t="s">
        <v>5618</v>
      </c>
      <c r="C607" s="243" t="s">
        <v>1823</v>
      </c>
      <c r="D607" s="248" t="str">
        <f t="shared" si="9"/>
        <v>2024.00501.02.03.03.05</v>
      </c>
      <c r="E607" s="248" t="e">
        <f>VLOOKUP(D607,'REGISTRO CSTs'!$C$2:$G$912,7,0)</f>
        <v>#N/A</v>
      </c>
    </row>
    <row r="608" spans="1:5" x14ac:dyDescent="0.35">
      <c r="A608">
        <v>1041</v>
      </c>
      <c r="B608" s="247" t="s">
        <v>5619</v>
      </c>
      <c r="C608" s="243" t="s">
        <v>1823</v>
      </c>
      <c r="D608" s="248" t="str">
        <f t="shared" si="9"/>
        <v>2024.00503.02.03.03.05</v>
      </c>
      <c r="E608" s="248" t="e">
        <f>VLOOKUP(D608,'REGISTRO CSTs'!$C$2:$G$912,7,0)</f>
        <v>#N/A</v>
      </c>
    </row>
    <row r="609" spans="1:5" x14ac:dyDescent="0.35">
      <c r="A609">
        <v>1043</v>
      </c>
      <c r="B609" s="247" t="s">
        <v>5620</v>
      </c>
      <c r="C609" s="243" t="s">
        <v>1823</v>
      </c>
      <c r="D609" s="248" t="str">
        <f t="shared" si="9"/>
        <v>2024.00505.02.03.03.05</v>
      </c>
      <c r="E609" s="248" t="e">
        <f>VLOOKUP(D609,'REGISTRO CSTs'!$C$2:$G$912,7,0)</f>
        <v>#N/A</v>
      </c>
    </row>
    <row r="610" spans="1:5" x14ac:dyDescent="0.35">
      <c r="A610">
        <v>1050</v>
      </c>
      <c r="B610" s="240" t="s">
        <v>5621</v>
      </c>
      <c r="C610" s="244" t="s">
        <v>1823</v>
      </c>
      <c r="D610" s="242" t="str">
        <f t="shared" si="9"/>
        <v>2024.00512.02.03.03.04</v>
      </c>
      <c r="E610" s="242" t="e">
        <f>VLOOKUP(D610,'REGISTRO CSTs'!$C$2:$G$912,7,0)</f>
        <v>#N/A</v>
      </c>
    </row>
    <row r="611" spans="1:5" x14ac:dyDescent="0.35">
      <c r="A611">
        <v>1052</v>
      </c>
      <c r="B611" s="240" t="s">
        <v>5622</v>
      </c>
      <c r="C611" s="244" t="s">
        <v>5623</v>
      </c>
      <c r="D611" s="242" t="str">
        <f t="shared" si="9"/>
        <v>2024.00514.02.03.03.05</v>
      </c>
      <c r="E611" s="242" t="e">
        <f>VLOOKUP(D611,'REGISTRO CSTs'!$C$2:$G$912,7,0)</f>
        <v>#N/A</v>
      </c>
    </row>
    <row r="612" spans="1:5" x14ac:dyDescent="0.35">
      <c r="A612">
        <v>1053</v>
      </c>
      <c r="B612" s="247" t="s">
        <v>5624</v>
      </c>
      <c r="C612" s="243" t="s">
        <v>5623</v>
      </c>
      <c r="D612" s="248" t="str">
        <f t="shared" si="9"/>
        <v>2024.00515.02.03.03.05</v>
      </c>
      <c r="E612" s="248" t="e">
        <f>VLOOKUP(D612,'REGISTRO CSTs'!$C$2:$G$912,7,0)</f>
        <v>#N/A</v>
      </c>
    </row>
    <row r="613" spans="1:5" x14ac:dyDescent="0.35">
      <c r="A613">
        <v>1054</v>
      </c>
      <c r="B613" s="240" t="s">
        <v>5625</v>
      </c>
      <c r="C613" s="244" t="s">
        <v>5623</v>
      </c>
      <c r="D613" s="242" t="str">
        <f t="shared" si="9"/>
        <v>2024.00516.02.03.03.05</v>
      </c>
      <c r="E613" s="242" t="e">
        <f>VLOOKUP(D613,'REGISTRO CSTs'!$C$2:$G$912,7,0)</f>
        <v>#N/A</v>
      </c>
    </row>
    <row r="614" spans="1:5" x14ac:dyDescent="0.35">
      <c r="A614">
        <v>1055</v>
      </c>
      <c r="B614" s="247" t="s">
        <v>5626</v>
      </c>
      <c r="C614" s="243" t="s">
        <v>5623</v>
      </c>
      <c r="D614" s="248" t="str">
        <f t="shared" si="9"/>
        <v>2024.00517.02.03.03.05</v>
      </c>
      <c r="E614" s="248" t="e">
        <f>VLOOKUP(D614,'REGISTRO CSTs'!$C$2:$G$912,7,0)</f>
        <v>#N/A</v>
      </c>
    </row>
    <row r="615" spans="1:5" x14ac:dyDescent="0.35">
      <c r="A615">
        <v>1056</v>
      </c>
      <c r="B615" s="240" t="s">
        <v>5627</v>
      </c>
      <c r="C615" s="244" t="s">
        <v>5623</v>
      </c>
      <c r="D615" s="242" t="str">
        <f t="shared" si="9"/>
        <v>2024.00518.02.03.03.05</v>
      </c>
      <c r="E615" s="242" t="e">
        <f>VLOOKUP(D615,'REGISTRO CSTs'!$C$2:$G$912,7,0)</f>
        <v>#N/A</v>
      </c>
    </row>
    <row r="616" spans="1:5" x14ac:dyDescent="0.35">
      <c r="A616">
        <v>1057</v>
      </c>
      <c r="B616" s="247" t="s">
        <v>5628</v>
      </c>
      <c r="C616" s="243" t="s">
        <v>5623</v>
      </c>
      <c r="D616" s="248" t="str">
        <f t="shared" si="9"/>
        <v>2024.00519.02.03.03.05</v>
      </c>
      <c r="E616" s="248" t="e">
        <f>VLOOKUP(D616,'REGISTRO CSTs'!$C$2:$G$912,7,0)</f>
        <v>#N/A</v>
      </c>
    </row>
    <row r="617" spans="1:5" x14ac:dyDescent="0.35">
      <c r="A617">
        <v>1058</v>
      </c>
      <c r="B617" s="240" t="s">
        <v>5629</v>
      </c>
      <c r="C617" s="244" t="s">
        <v>5623</v>
      </c>
      <c r="D617" s="242" t="str">
        <f t="shared" si="9"/>
        <v>2024.00520.02.03.03.05</v>
      </c>
      <c r="E617" s="242" t="e">
        <f>VLOOKUP(D617,'REGISTRO CSTs'!$C$2:$G$912,7,0)</f>
        <v>#N/A</v>
      </c>
    </row>
    <row r="618" spans="1:5" x14ac:dyDescent="0.35">
      <c r="A618">
        <v>1059</v>
      </c>
      <c r="B618" s="247" t="s">
        <v>5630</v>
      </c>
      <c r="C618" s="243" t="s">
        <v>5623</v>
      </c>
      <c r="D618" s="248" t="str">
        <f t="shared" si="9"/>
        <v>2024.00521.02.03.03.05</v>
      </c>
      <c r="E618" s="248" t="e">
        <f>VLOOKUP(D618,'REGISTRO CSTs'!$C$2:$G$912,7,0)</f>
        <v>#N/A</v>
      </c>
    </row>
    <row r="619" spans="1:5" x14ac:dyDescent="0.35">
      <c r="A619">
        <v>1060</v>
      </c>
      <c r="B619" s="240" t="s">
        <v>5631</v>
      </c>
      <c r="C619" s="244" t="s">
        <v>5623</v>
      </c>
      <c r="D619" s="242" t="str">
        <f t="shared" si="9"/>
        <v>2024.00522.02.03.03.05</v>
      </c>
      <c r="E619" s="242" t="e">
        <f>VLOOKUP(D619,'REGISTRO CSTs'!$C$2:$G$912,7,0)</f>
        <v>#N/A</v>
      </c>
    </row>
    <row r="620" spans="1:5" x14ac:dyDescent="0.35">
      <c r="A620">
        <v>1061</v>
      </c>
      <c r="B620" s="247" t="s">
        <v>5632</v>
      </c>
      <c r="C620" s="243" t="s">
        <v>5623</v>
      </c>
      <c r="D620" s="248" t="str">
        <f t="shared" si="9"/>
        <v>2024.00523.02.03.03.05</v>
      </c>
      <c r="E620" s="248" t="e">
        <f>VLOOKUP(D620,'REGISTRO CSTs'!$C$2:$G$912,7,0)</f>
        <v>#N/A</v>
      </c>
    </row>
    <row r="621" spans="1:5" x14ac:dyDescent="0.35">
      <c r="A621">
        <v>1062</v>
      </c>
      <c r="B621" s="240" t="s">
        <v>5633</v>
      </c>
      <c r="C621" s="244" t="s">
        <v>5623</v>
      </c>
      <c r="D621" s="242" t="str">
        <f t="shared" si="9"/>
        <v>2024.00524.02.03.03.05</v>
      </c>
      <c r="E621" s="242" t="e">
        <f>VLOOKUP(D621,'REGISTRO CSTs'!$C$2:$G$912,7,0)</f>
        <v>#N/A</v>
      </c>
    </row>
    <row r="622" spans="1:5" x14ac:dyDescent="0.35">
      <c r="A622">
        <v>1063</v>
      </c>
      <c r="B622" s="247" t="s">
        <v>5634</v>
      </c>
      <c r="C622" s="243" t="s">
        <v>5623</v>
      </c>
      <c r="D622" s="248" t="str">
        <f t="shared" si="9"/>
        <v>2024.00525.02.03.03.05</v>
      </c>
      <c r="E622" s="248" t="e">
        <f>VLOOKUP(D622,'REGISTRO CSTs'!$C$2:$G$912,7,0)</f>
        <v>#N/A</v>
      </c>
    </row>
    <row r="623" spans="1:5" x14ac:dyDescent="0.35">
      <c r="A623">
        <v>1064</v>
      </c>
      <c r="B623" s="240" t="s">
        <v>5635</v>
      </c>
      <c r="C623" s="244" t="s">
        <v>5623</v>
      </c>
      <c r="D623" s="242" t="str">
        <f t="shared" si="9"/>
        <v>2024.00526.02.03.03.05</v>
      </c>
      <c r="E623" s="242" t="e">
        <f>VLOOKUP(D623,'REGISTRO CSTs'!$C$2:$G$912,7,0)</f>
        <v>#N/A</v>
      </c>
    </row>
    <row r="624" spans="1:5" x14ac:dyDescent="0.35">
      <c r="A624">
        <v>1065</v>
      </c>
      <c r="B624" s="247" t="s">
        <v>5636</v>
      </c>
      <c r="C624" s="243" t="s">
        <v>5623</v>
      </c>
      <c r="D624" s="248" t="str">
        <f t="shared" si="9"/>
        <v>2024.00527.02.03.03.05</v>
      </c>
      <c r="E624" s="248" t="e">
        <f>VLOOKUP(D624,'REGISTRO CSTs'!$C$2:$G$912,7,0)</f>
        <v>#N/A</v>
      </c>
    </row>
    <row r="625" spans="1:5" x14ac:dyDescent="0.35">
      <c r="A625">
        <v>1066</v>
      </c>
      <c r="B625" s="240" t="s">
        <v>5637</v>
      </c>
      <c r="C625" s="244" t="s">
        <v>5623</v>
      </c>
      <c r="D625" s="242" t="str">
        <f t="shared" si="9"/>
        <v>2024.00528.02.03.03.05</v>
      </c>
      <c r="E625" s="242" t="e">
        <f>VLOOKUP(D625,'REGISTRO CSTs'!$C$2:$G$912,7,0)</f>
        <v>#N/A</v>
      </c>
    </row>
    <row r="626" spans="1:5" x14ac:dyDescent="0.35">
      <c r="A626">
        <v>1067</v>
      </c>
      <c r="B626" s="247" t="s">
        <v>5638</v>
      </c>
      <c r="C626" s="243" t="s">
        <v>5623</v>
      </c>
      <c r="D626" s="248" t="str">
        <f t="shared" si="9"/>
        <v>2024.00529.02.03.03.05</v>
      </c>
      <c r="E626" s="248" t="e">
        <f>VLOOKUP(D626,'REGISTRO CSTs'!$C$2:$G$912,7,0)</f>
        <v>#N/A</v>
      </c>
    </row>
    <row r="627" spans="1:5" x14ac:dyDescent="0.35">
      <c r="A627">
        <v>1068</v>
      </c>
      <c r="B627" s="240" t="s">
        <v>5639</v>
      </c>
      <c r="C627" s="244" t="s">
        <v>5623</v>
      </c>
      <c r="D627" s="242" t="str">
        <f t="shared" si="9"/>
        <v>2024.00530.02.03.03.05</v>
      </c>
      <c r="E627" s="242" t="e">
        <f>VLOOKUP(D627,'REGISTRO CSTs'!$C$2:$G$912,7,0)</f>
        <v>#N/A</v>
      </c>
    </row>
    <row r="628" spans="1:5" x14ac:dyDescent="0.35">
      <c r="A628">
        <v>1069</v>
      </c>
      <c r="B628" s="247" t="s">
        <v>5640</v>
      </c>
      <c r="C628" s="243" t="s">
        <v>5623</v>
      </c>
      <c r="D628" s="248" t="str">
        <f t="shared" si="9"/>
        <v>2024.00531.02.03.03.05</v>
      </c>
      <c r="E628" s="248" t="e">
        <f>VLOOKUP(D628,'REGISTRO CSTs'!$C$2:$G$912,7,0)</f>
        <v>#N/A</v>
      </c>
    </row>
    <row r="629" spans="1:5" x14ac:dyDescent="0.35">
      <c r="A629">
        <v>1074</v>
      </c>
      <c r="B629" s="240" t="s">
        <v>5641</v>
      </c>
      <c r="C629" s="244" t="s">
        <v>4515</v>
      </c>
      <c r="D629" s="242" t="str">
        <f t="shared" si="9"/>
        <v>2024.00536.01.01.03.05</v>
      </c>
      <c r="E629" s="242" t="e">
        <f>VLOOKUP(D629,'REGISTRO CSTs'!$C$2:$G$912,7,0)</f>
        <v>#N/A</v>
      </c>
    </row>
    <row r="630" spans="1:5" x14ac:dyDescent="0.35">
      <c r="A630">
        <v>1075</v>
      </c>
      <c r="B630" s="247" t="s">
        <v>5642</v>
      </c>
      <c r="C630" s="243" t="s">
        <v>4515</v>
      </c>
      <c r="D630" s="248" t="str">
        <f t="shared" si="9"/>
        <v>2024.00537.01.01.03.05</v>
      </c>
      <c r="E630" s="248" t="e">
        <f>VLOOKUP(D630,'REGISTRO CSTs'!$C$2:$G$912,7,0)</f>
        <v>#N/A</v>
      </c>
    </row>
    <row r="631" spans="1:5" x14ac:dyDescent="0.35">
      <c r="A631">
        <v>1076</v>
      </c>
      <c r="B631" s="240" t="s">
        <v>5643</v>
      </c>
      <c r="C631" s="244" t="s">
        <v>4515</v>
      </c>
      <c r="D631" s="242" t="str">
        <f t="shared" si="9"/>
        <v>2024.00538.01.01.03.05</v>
      </c>
      <c r="E631" s="242" t="e">
        <f>VLOOKUP(D631,'REGISTRO CSTs'!$C$2:$G$912,7,0)</f>
        <v>#N/A</v>
      </c>
    </row>
    <row r="632" spans="1:5" x14ac:dyDescent="0.35">
      <c r="A632">
        <v>1077</v>
      </c>
      <c r="B632" s="247" t="s">
        <v>2914</v>
      </c>
      <c r="C632" s="243" t="s">
        <v>4515</v>
      </c>
      <c r="D632" s="248" t="str">
        <f t="shared" si="9"/>
        <v>2024.00539.01.01.03.05</v>
      </c>
      <c r="E632" s="248" t="e">
        <f>VLOOKUP(D632,'REGISTRO CSTs'!$C$2:$G$912,7,0)</f>
        <v>#N/A</v>
      </c>
    </row>
    <row r="633" spans="1:5" x14ac:dyDescent="0.35">
      <c r="A633">
        <v>1078</v>
      </c>
      <c r="B633" s="240" t="s">
        <v>2263</v>
      </c>
      <c r="C633" s="244" t="s">
        <v>4515</v>
      </c>
      <c r="D633" s="242" t="str">
        <f t="shared" si="9"/>
        <v>2024.00540.01.01.03.05</v>
      </c>
      <c r="E633" s="242" t="e">
        <f>VLOOKUP(D633,'REGISTRO CSTs'!$C$2:$G$912,7,0)</f>
        <v>#N/A</v>
      </c>
    </row>
    <row r="634" spans="1:5" x14ac:dyDescent="0.35">
      <c r="A634">
        <v>1079</v>
      </c>
      <c r="B634" s="247" t="s">
        <v>5644</v>
      </c>
      <c r="C634" s="243" t="s">
        <v>4515</v>
      </c>
      <c r="D634" s="248" t="str">
        <f t="shared" si="9"/>
        <v>2024.00541.01.01.03.05</v>
      </c>
      <c r="E634" s="248" t="e">
        <f>VLOOKUP(D634,'REGISTRO CSTs'!$C$2:$G$912,7,0)</f>
        <v>#N/A</v>
      </c>
    </row>
    <row r="635" spans="1:5" x14ac:dyDescent="0.35">
      <c r="A635">
        <v>1080</v>
      </c>
      <c r="B635" s="240" t="s">
        <v>5645</v>
      </c>
      <c r="C635" s="244" t="s">
        <v>1298</v>
      </c>
      <c r="D635" s="242" t="str">
        <f t="shared" si="9"/>
        <v>2024.00543.02.01.03.03</v>
      </c>
      <c r="E635" s="242" t="e">
        <f>VLOOKUP(D635,'REGISTRO CSTs'!$C$2:$G$912,7,0)</f>
        <v>#N/A</v>
      </c>
    </row>
    <row r="636" spans="1:5" x14ac:dyDescent="0.35">
      <c r="A636">
        <v>1081</v>
      </c>
      <c r="B636" s="247" t="s">
        <v>5646</v>
      </c>
      <c r="C636" s="243" t="s">
        <v>1338</v>
      </c>
      <c r="D636" s="248" t="str">
        <f t="shared" si="9"/>
        <v>2024.00544.03.01.03.03</v>
      </c>
      <c r="E636" s="248" t="e">
        <f>VLOOKUP(D636,'REGISTRO CSTs'!$C$2:$G$912,7,0)</f>
        <v>#N/A</v>
      </c>
    </row>
    <row r="637" spans="1:5" x14ac:dyDescent="0.35">
      <c r="A637">
        <v>1082</v>
      </c>
      <c r="B637" s="240" t="s">
        <v>5647</v>
      </c>
      <c r="C637" s="244" t="s">
        <v>1331</v>
      </c>
      <c r="D637" s="242" t="str">
        <f t="shared" si="9"/>
        <v>2024.00545.03.01.03.05</v>
      </c>
      <c r="E637" s="242" t="e">
        <f>VLOOKUP(D637,'REGISTRO CSTs'!$C$2:$G$912,7,0)</f>
        <v>#N/A</v>
      </c>
    </row>
    <row r="638" spans="1:5" x14ac:dyDescent="0.35">
      <c r="A638">
        <v>1083</v>
      </c>
      <c r="B638" s="247" t="s">
        <v>5648</v>
      </c>
      <c r="C638" s="243" t="s">
        <v>1331</v>
      </c>
      <c r="D638" s="248" t="str">
        <f t="shared" si="9"/>
        <v>2024.00546.03.01.03.05</v>
      </c>
      <c r="E638" s="248" t="e">
        <f>VLOOKUP(D638,'REGISTRO CSTs'!$C$2:$G$912,7,0)</f>
        <v>#N/A</v>
      </c>
    </row>
    <row r="639" spans="1:5" x14ac:dyDescent="0.35">
      <c r="A639">
        <v>1084</v>
      </c>
      <c r="B639" s="240" t="s">
        <v>5649</v>
      </c>
      <c r="C639" s="244" t="s">
        <v>1331</v>
      </c>
      <c r="D639" s="242" t="str">
        <f t="shared" si="9"/>
        <v>2024.00547.03.01.03.05</v>
      </c>
      <c r="E639" s="242" t="e">
        <f>VLOOKUP(D639,'REGISTRO CSTs'!$C$2:$G$912,7,0)</f>
        <v>#N/A</v>
      </c>
    </row>
    <row r="640" spans="1:5" x14ac:dyDescent="0.35">
      <c r="A640">
        <v>1085</v>
      </c>
      <c r="B640" s="247" t="s">
        <v>5650</v>
      </c>
      <c r="C640" s="243" t="s">
        <v>1331</v>
      </c>
      <c r="D640" s="248" t="str">
        <f t="shared" si="9"/>
        <v>2024.00548.03.01.03.05</v>
      </c>
      <c r="E640" s="248" t="e">
        <f>VLOOKUP(D640,'REGISTRO CSTs'!$C$2:$G$912,7,0)</f>
        <v>#N/A</v>
      </c>
    </row>
    <row r="641" spans="1:5" x14ac:dyDescent="0.35">
      <c r="A641">
        <v>1086</v>
      </c>
      <c r="B641" s="240" t="s">
        <v>5651</v>
      </c>
      <c r="C641" s="244" t="s">
        <v>1331</v>
      </c>
      <c r="D641" s="242" t="str">
        <f t="shared" si="9"/>
        <v>2024.00549.03.01.03.05</v>
      </c>
      <c r="E641" s="242" t="e">
        <f>VLOOKUP(D641,'REGISTRO CSTs'!$C$2:$G$912,7,0)</f>
        <v>#N/A</v>
      </c>
    </row>
    <row r="642" spans="1:5" x14ac:dyDescent="0.35">
      <c r="A642">
        <v>1087</v>
      </c>
      <c r="B642" s="247" t="s">
        <v>5652</v>
      </c>
      <c r="C642" s="243" t="s">
        <v>1331</v>
      </c>
      <c r="D642" s="248" t="str">
        <f t="shared" ref="D642:D705" si="10">LEFT(B642,22)</f>
        <v>2024.00550.03.01.03.05</v>
      </c>
      <c r="E642" s="248" t="e">
        <f>VLOOKUP(D642,'REGISTRO CSTs'!$C$2:$G$912,7,0)</f>
        <v>#N/A</v>
      </c>
    </row>
    <row r="643" spans="1:5" x14ac:dyDescent="0.35">
      <c r="A643">
        <v>1088</v>
      </c>
      <c r="B643" s="240" t="s">
        <v>5653</v>
      </c>
      <c r="C643" s="244" t="s">
        <v>1331</v>
      </c>
      <c r="D643" s="242" t="str">
        <f t="shared" si="10"/>
        <v>2024.00551.03.01.03.05</v>
      </c>
      <c r="E643" s="242" t="e">
        <f>VLOOKUP(D643,'REGISTRO CSTs'!$C$2:$G$912,7,0)</f>
        <v>#N/A</v>
      </c>
    </row>
    <row r="644" spans="1:5" x14ac:dyDescent="0.35">
      <c r="A644">
        <v>1089</v>
      </c>
      <c r="B644" s="247" t="s">
        <v>5654</v>
      </c>
      <c r="C644" s="243" t="s">
        <v>1331</v>
      </c>
      <c r="D644" s="248" t="str">
        <f t="shared" si="10"/>
        <v>2024.00552.03.01.03.05</v>
      </c>
      <c r="E644" s="248" t="e">
        <f>VLOOKUP(D644,'REGISTRO CSTs'!$C$2:$G$912,7,0)</f>
        <v>#N/A</v>
      </c>
    </row>
    <row r="645" spans="1:5" x14ac:dyDescent="0.35">
      <c r="A645">
        <v>1090</v>
      </c>
      <c r="B645" s="240" t="s">
        <v>5655</v>
      </c>
      <c r="C645" s="244" t="s">
        <v>1331</v>
      </c>
      <c r="D645" s="242" t="str">
        <f t="shared" si="10"/>
        <v>2024.00553.03.01.03.05</v>
      </c>
      <c r="E645" s="242" t="e">
        <f>VLOOKUP(D645,'REGISTRO CSTs'!$C$2:$G$912,7,0)</f>
        <v>#N/A</v>
      </c>
    </row>
    <row r="646" spans="1:5" x14ac:dyDescent="0.35">
      <c r="A646">
        <v>1091</v>
      </c>
      <c r="B646" s="247" t="s">
        <v>5656</v>
      </c>
      <c r="C646" s="243" t="s">
        <v>1331</v>
      </c>
      <c r="D646" s="248" t="str">
        <f t="shared" si="10"/>
        <v>2024.00554.03.01.03.05</v>
      </c>
      <c r="E646" s="248" t="e">
        <f>VLOOKUP(D646,'REGISTRO CSTs'!$C$2:$G$912,7,0)</f>
        <v>#N/A</v>
      </c>
    </row>
    <row r="647" spans="1:5" x14ac:dyDescent="0.35">
      <c r="A647">
        <v>1092</v>
      </c>
      <c r="B647" s="240" t="s">
        <v>5657</v>
      </c>
      <c r="C647" s="244" t="s">
        <v>1331</v>
      </c>
      <c r="D647" s="242" t="str">
        <f t="shared" si="10"/>
        <v>2024.00555.03.01.03.05</v>
      </c>
      <c r="E647" s="242" t="e">
        <f>VLOOKUP(D647,'REGISTRO CSTs'!$C$2:$G$912,7,0)</f>
        <v>#N/A</v>
      </c>
    </row>
    <row r="648" spans="1:5" x14ac:dyDescent="0.35">
      <c r="A648">
        <v>1093</v>
      </c>
      <c r="B648" s="247" t="s">
        <v>5658</v>
      </c>
      <c r="C648" s="243" t="s">
        <v>1331</v>
      </c>
      <c r="D648" s="248" t="str">
        <f t="shared" si="10"/>
        <v>2024.00556.03.01.03.05</v>
      </c>
      <c r="E648" s="248" t="e">
        <f>VLOOKUP(D648,'REGISTRO CSTs'!$C$2:$G$912,7,0)</f>
        <v>#N/A</v>
      </c>
    </row>
    <row r="649" spans="1:5" x14ac:dyDescent="0.35">
      <c r="A649">
        <v>1094</v>
      </c>
      <c r="B649" s="240" t="s">
        <v>5659</v>
      </c>
      <c r="C649" s="244" t="s">
        <v>1331</v>
      </c>
      <c r="D649" s="242" t="str">
        <f t="shared" si="10"/>
        <v>2024.00557.03.01.03.05</v>
      </c>
      <c r="E649" s="242" t="e">
        <f>VLOOKUP(D649,'REGISTRO CSTs'!$C$2:$G$912,7,0)</f>
        <v>#N/A</v>
      </c>
    </row>
    <row r="650" spans="1:5" x14ac:dyDescent="0.35">
      <c r="A650">
        <v>1095</v>
      </c>
      <c r="B650" s="247" t="s">
        <v>5660</v>
      </c>
      <c r="C650" s="243" t="s">
        <v>1331</v>
      </c>
      <c r="D650" s="248" t="str">
        <f t="shared" si="10"/>
        <v>2024.00558.03.01.03.05</v>
      </c>
      <c r="E650" s="248" t="e">
        <f>VLOOKUP(D650,'REGISTRO CSTs'!$C$2:$G$912,7,0)</f>
        <v>#N/A</v>
      </c>
    </row>
    <row r="651" spans="1:5" x14ac:dyDescent="0.35">
      <c r="A651">
        <v>1096</v>
      </c>
      <c r="B651" s="240" t="s">
        <v>5661</v>
      </c>
      <c r="C651" s="244" t="s">
        <v>1331</v>
      </c>
      <c r="D651" s="242" t="str">
        <f t="shared" si="10"/>
        <v>2024.00559.03.01.03.05</v>
      </c>
      <c r="E651" s="242" t="e">
        <f>VLOOKUP(D651,'REGISTRO CSTs'!$C$2:$G$912,7,0)</f>
        <v>#N/A</v>
      </c>
    </row>
    <row r="652" spans="1:5" x14ac:dyDescent="0.35">
      <c r="A652">
        <v>1097</v>
      </c>
      <c r="B652" s="247" t="s">
        <v>5662</v>
      </c>
      <c r="C652" s="243" t="s">
        <v>1331</v>
      </c>
      <c r="D652" s="248" t="str">
        <f t="shared" si="10"/>
        <v>2024.00560.03.01.03.05</v>
      </c>
      <c r="E652" s="248" t="e">
        <f>VLOOKUP(D652,'REGISTRO CSTs'!$C$2:$G$912,7,0)</f>
        <v>#N/A</v>
      </c>
    </row>
    <row r="653" spans="1:5" x14ac:dyDescent="0.35">
      <c r="A653">
        <v>1098</v>
      </c>
      <c r="B653" s="240" t="s">
        <v>5663</v>
      </c>
      <c r="C653" s="244" t="s">
        <v>1331</v>
      </c>
      <c r="D653" s="242" t="str">
        <f t="shared" si="10"/>
        <v>2024.00561.03.01.03.05</v>
      </c>
      <c r="E653" s="242" t="e">
        <f>VLOOKUP(D653,'REGISTRO CSTs'!$C$2:$G$912,7,0)</f>
        <v>#N/A</v>
      </c>
    </row>
    <row r="654" spans="1:5" x14ac:dyDescent="0.35">
      <c r="A654">
        <v>1099</v>
      </c>
      <c r="B654" s="247" t="s">
        <v>5664</v>
      </c>
      <c r="C654" s="243" t="s">
        <v>1331</v>
      </c>
      <c r="D654" s="248" t="str">
        <f t="shared" si="10"/>
        <v>2024.00562.03.01.03.05</v>
      </c>
      <c r="E654" s="248" t="e">
        <f>VLOOKUP(D654,'REGISTRO CSTs'!$C$2:$G$912,7,0)</f>
        <v>#N/A</v>
      </c>
    </row>
    <row r="655" spans="1:5" x14ac:dyDescent="0.35">
      <c r="A655">
        <v>1100</v>
      </c>
      <c r="B655" s="240" t="s">
        <v>5665</v>
      </c>
      <c r="C655" s="244" t="s">
        <v>1331</v>
      </c>
      <c r="D655" s="242" t="str">
        <f t="shared" si="10"/>
        <v>2024.00563.03.01.03.05</v>
      </c>
      <c r="E655" s="242" t="e">
        <f>VLOOKUP(D655,'REGISTRO CSTs'!$C$2:$G$912,7,0)</f>
        <v>#N/A</v>
      </c>
    </row>
    <row r="656" spans="1:5" x14ac:dyDescent="0.35">
      <c r="A656">
        <v>6</v>
      </c>
      <c r="B656" s="240" t="s">
        <v>5666</v>
      </c>
      <c r="C656" s="244" t="s">
        <v>5667</v>
      </c>
      <c r="D656" s="242" t="str">
        <f t="shared" si="10"/>
        <v>2020.00010.05.03.01.02</v>
      </c>
      <c r="E656" s="242" t="e">
        <f>VLOOKUP(D656,'REGISTRO CSTs'!$C$2:$G$912,7,0)</f>
        <v>#N/A</v>
      </c>
    </row>
    <row r="657" spans="1:5" x14ac:dyDescent="0.35">
      <c r="A657">
        <v>7</v>
      </c>
      <c r="B657" s="247" t="s">
        <v>5668</v>
      </c>
      <c r="C657" s="249" t="s">
        <v>5669</v>
      </c>
      <c r="D657" s="248" t="str">
        <f t="shared" si="10"/>
        <v>2020.00011.05.03.01.02</v>
      </c>
      <c r="E657" s="248" t="e">
        <f>VLOOKUP(D657,'REGISTRO CSTs'!$C$2:$G$912,7,0)</f>
        <v>#N/A</v>
      </c>
    </row>
    <row r="658" spans="1:5" x14ac:dyDescent="0.35">
      <c r="A658">
        <v>26</v>
      </c>
      <c r="B658" s="240" t="s">
        <v>5670</v>
      </c>
      <c r="C658" s="251" t="s">
        <v>5671</v>
      </c>
      <c r="D658" s="242" t="str">
        <f t="shared" si="10"/>
        <v>2021.00023.05.03.01.02</v>
      </c>
      <c r="E658" s="242" t="e">
        <f>VLOOKUP(D658,'REGISTRO CSTs'!$C$2:$G$912,7,0)</f>
        <v>#N/A</v>
      </c>
    </row>
    <row r="659" spans="1:5" x14ac:dyDescent="0.35">
      <c r="A659">
        <v>27</v>
      </c>
      <c r="B659" s="247" t="s">
        <v>5670</v>
      </c>
      <c r="C659" s="243" t="s">
        <v>5667</v>
      </c>
      <c r="D659" s="248" t="str">
        <f t="shared" si="10"/>
        <v>2021.00023.05.03.01.02</v>
      </c>
      <c r="E659" s="248" t="e">
        <f>VLOOKUP(D659,'REGISTRO CSTs'!$C$2:$G$912,7,0)</f>
        <v>#N/A</v>
      </c>
    </row>
    <row r="660" spans="1:5" x14ac:dyDescent="0.35">
      <c r="A660">
        <v>28</v>
      </c>
      <c r="B660" s="240" t="s">
        <v>5672</v>
      </c>
      <c r="C660" s="251" t="s">
        <v>5673</v>
      </c>
      <c r="D660" s="242" t="str">
        <f t="shared" si="10"/>
        <v>2021.00024.05.03.01.02</v>
      </c>
      <c r="E660" s="242" t="e">
        <f>VLOOKUP(D660,'REGISTRO CSTs'!$C$2:$G$912,7,0)</f>
        <v>#N/A</v>
      </c>
    </row>
    <row r="661" spans="1:5" x14ac:dyDescent="0.35">
      <c r="A661">
        <v>29</v>
      </c>
      <c r="B661" s="247" t="s">
        <v>5672</v>
      </c>
      <c r="C661" s="243" t="s">
        <v>5669</v>
      </c>
      <c r="D661" s="248" t="str">
        <f t="shared" si="10"/>
        <v>2021.00024.05.03.01.02</v>
      </c>
      <c r="E661" s="248" t="e">
        <f>VLOOKUP(D661,'REGISTRO CSTs'!$C$2:$G$912,7,0)</f>
        <v>#N/A</v>
      </c>
    </row>
    <row r="662" spans="1:5" x14ac:dyDescent="0.35">
      <c r="A662">
        <v>30</v>
      </c>
      <c r="B662" s="240" t="s">
        <v>5674</v>
      </c>
      <c r="C662" s="251" t="s">
        <v>5675</v>
      </c>
      <c r="D662" s="242" t="str">
        <f t="shared" si="10"/>
        <v>2021.00025.04.03.01.02</v>
      </c>
      <c r="E662" s="242" t="e">
        <f>VLOOKUP(D662,'REGISTRO CSTs'!$C$2:$G$912,7,0)</f>
        <v>#N/A</v>
      </c>
    </row>
    <row r="663" spans="1:5" x14ac:dyDescent="0.35">
      <c r="A663">
        <v>31</v>
      </c>
      <c r="B663" s="247" t="s">
        <v>5674</v>
      </c>
      <c r="C663" s="243" t="s">
        <v>5676</v>
      </c>
      <c r="D663" s="248" t="str">
        <f t="shared" si="10"/>
        <v>2021.00025.04.03.01.02</v>
      </c>
      <c r="E663" s="248" t="e">
        <f>VLOOKUP(D663,'REGISTRO CSTs'!$C$2:$G$912,7,0)</f>
        <v>#N/A</v>
      </c>
    </row>
    <row r="664" spans="1:5" x14ac:dyDescent="0.35">
      <c r="A664">
        <v>32</v>
      </c>
      <c r="B664" s="240" t="s">
        <v>5677</v>
      </c>
      <c r="C664" s="251" t="s">
        <v>5675</v>
      </c>
      <c r="D664" s="242" t="str">
        <f t="shared" si="10"/>
        <v>2021.00026.04.03.01.02</v>
      </c>
      <c r="E664" s="242" t="e">
        <f>VLOOKUP(D664,'REGISTRO CSTs'!$C$2:$G$912,7,0)</f>
        <v>#N/A</v>
      </c>
    </row>
    <row r="665" spans="1:5" x14ac:dyDescent="0.35">
      <c r="A665">
        <v>33</v>
      </c>
      <c r="B665" s="247" t="s">
        <v>5677</v>
      </c>
      <c r="C665" s="243" t="s">
        <v>5676</v>
      </c>
      <c r="D665" s="248" t="str">
        <f t="shared" si="10"/>
        <v>2021.00026.04.03.01.02</v>
      </c>
      <c r="E665" s="248" t="e">
        <f>VLOOKUP(D665,'REGISTRO CSTs'!$C$2:$G$912,7,0)</f>
        <v>#N/A</v>
      </c>
    </row>
    <row r="666" spans="1:5" x14ac:dyDescent="0.35">
      <c r="A666">
        <v>135</v>
      </c>
      <c r="B666" s="247" t="s">
        <v>5678</v>
      </c>
      <c r="C666" s="243" t="s">
        <v>5671</v>
      </c>
      <c r="D666" s="248" t="str">
        <f t="shared" si="10"/>
        <v>2021.00024.05.03.01.02</v>
      </c>
      <c r="E666" s="248" t="e">
        <f>VLOOKUP(D666,'REGISTRO CSTs'!$C$2:$G$912,7,0)</f>
        <v>#N/A</v>
      </c>
    </row>
    <row r="667" spans="1:5" x14ac:dyDescent="0.35">
      <c r="A667">
        <v>188</v>
      </c>
      <c r="B667" s="240" t="s">
        <v>5668</v>
      </c>
      <c r="C667" s="251" t="s">
        <v>5673</v>
      </c>
      <c r="D667" s="242" t="str">
        <f t="shared" si="10"/>
        <v>2020.00011.05.03.01.02</v>
      </c>
      <c r="E667" s="242" t="e">
        <f>VLOOKUP(D667,'REGISTRO CSTs'!$C$2:$G$912,7,0)</f>
        <v>#N/A</v>
      </c>
    </row>
    <row r="668" spans="1:5" x14ac:dyDescent="0.35">
      <c r="A668">
        <v>190</v>
      </c>
      <c r="B668" s="240" t="s">
        <v>5666</v>
      </c>
      <c r="C668" s="251" t="s">
        <v>5673</v>
      </c>
      <c r="D668" s="242" t="str">
        <f t="shared" si="10"/>
        <v>2020.00010.05.03.01.02</v>
      </c>
      <c r="E668" s="242" t="e">
        <f>VLOOKUP(D668,'REGISTRO CSTs'!$C$2:$G$912,7,0)</f>
        <v>#N/A</v>
      </c>
    </row>
    <row r="669" spans="1:5" ht="30" customHeight="1" x14ac:dyDescent="0.35">
      <c r="A669">
        <v>476</v>
      </c>
      <c r="B669" s="269" t="s">
        <v>5679</v>
      </c>
      <c r="C669" s="271" t="s">
        <v>5680</v>
      </c>
      <c r="D669" s="242" t="str">
        <f t="shared" si="10"/>
        <v>2023.00245.04.03.01.02</v>
      </c>
      <c r="E669" s="242" t="e">
        <f>VLOOKUP(D669,'REGISTRO CSTs'!$C$2:$G$912,7,0)</f>
        <v>#N/A</v>
      </c>
    </row>
    <row r="670" spans="1:5" x14ac:dyDescent="0.35">
      <c r="A670">
        <v>481</v>
      </c>
      <c r="B670" s="247" t="s">
        <v>5681</v>
      </c>
      <c r="C670" s="250" t="s">
        <v>4560</v>
      </c>
      <c r="D670" s="248" t="str">
        <f t="shared" si="10"/>
        <v>2023.00243.05.03.01.02</v>
      </c>
      <c r="E670" s="248" t="e">
        <f>VLOOKUP(D670,'REGISTRO CSTs'!$C$2:$G$912,7,0)</f>
        <v>#N/A</v>
      </c>
    </row>
    <row r="671" spans="1:5" x14ac:dyDescent="0.35">
      <c r="A671">
        <v>482</v>
      </c>
      <c r="B671" s="240" t="s">
        <v>5681</v>
      </c>
      <c r="C671" s="244" t="s">
        <v>5682</v>
      </c>
      <c r="D671" s="242" t="str">
        <f t="shared" si="10"/>
        <v>2023.00243.05.03.01.02</v>
      </c>
      <c r="E671" s="242" t="e">
        <f>VLOOKUP(D671,'REGISTRO CSTs'!$C$2:$G$912,7,0)</f>
        <v>#N/A</v>
      </c>
    </row>
    <row r="672" spans="1:5" x14ac:dyDescent="0.35">
      <c r="A672">
        <v>483</v>
      </c>
      <c r="B672" s="247" t="s">
        <v>5683</v>
      </c>
      <c r="C672" s="250" t="s">
        <v>4560</v>
      </c>
      <c r="D672" s="248" t="str">
        <f t="shared" si="10"/>
        <v>2023.00244.05.03.01.04</v>
      </c>
      <c r="E672" s="248" t="e">
        <f>VLOOKUP(D672,'REGISTRO CSTs'!$C$2:$G$912,7,0)</f>
        <v>#N/A</v>
      </c>
    </row>
    <row r="673" spans="1:5" x14ac:dyDescent="0.35">
      <c r="A673">
        <v>484</v>
      </c>
      <c r="B673" s="240" t="s">
        <v>5683</v>
      </c>
      <c r="C673" s="251" t="s">
        <v>1317</v>
      </c>
      <c r="D673" s="242" t="str">
        <f t="shared" si="10"/>
        <v>2023.00244.05.03.01.04</v>
      </c>
      <c r="E673" s="242" t="e">
        <f>VLOOKUP(D673,'REGISTRO CSTs'!$C$2:$G$912,7,0)</f>
        <v>#N/A</v>
      </c>
    </row>
    <row r="674" spans="1:5" x14ac:dyDescent="0.35">
      <c r="A674">
        <v>488</v>
      </c>
      <c r="B674" s="269" t="s">
        <v>5684</v>
      </c>
      <c r="C674" s="271" t="s">
        <v>5685</v>
      </c>
      <c r="D674" s="242" t="str">
        <f t="shared" si="10"/>
        <v>2023.00245.04.03.01.02</v>
      </c>
      <c r="E674" s="242" t="e">
        <f>VLOOKUP(D674,'REGISTRO CSTs'!$C$2:$G$912,7,0)</f>
        <v>#N/A</v>
      </c>
    </row>
    <row r="675" spans="1:5" x14ac:dyDescent="0.35">
      <c r="A675">
        <v>178</v>
      </c>
      <c r="B675" s="254" t="s">
        <v>5686</v>
      </c>
      <c r="C675" s="255" t="s">
        <v>4973</v>
      </c>
      <c r="D675" s="242" t="str">
        <f t="shared" si="10"/>
        <v>2016.00001.01.01.05.01</v>
      </c>
      <c r="E675" s="242" t="e">
        <f>VLOOKUP(D675,'REGISTRO CSTs'!$C$2:$G$912,7,0)</f>
        <v>#N/A</v>
      </c>
    </row>
    <row r="676" spans="1:5" x14ac:dyDescent="0.35">
      <c r="A676">
        <v>213</v>
      </c>
      <c r="B676" s="254" t="s">
        <v>5687</v>
      </c>
      <c r="C676" s="255" t="s">
        <v>1412</v>
      </c>
      <c r="D676" s="248" t="str">
        <f t="shared" si="10"/>
        <v>2016.00001.01.01.05.01</v>
      </c>
      <c r="E676" s="248" t="e">
        <f>VLOOKUP(D676,'REGISTRO CSTs'!$C$2:$G$912,7,0)</f>
        <v>#N/A</v>
      </c>
    </row>
    <row r="677" spans="1:5" x14ac:dyDescent="0.35">
      <c r="A677">
        <v>547</v>
      </c>
      <c r="B677" s="254" t="s">
        <v>5687</v>
      </c>
      <c r="C677" s="255" t="s">
        <v>4516</v>
      </c>
      <c r="D677" s="248" t="str">
        <f t="shared" si="10"/>
        <v>2016.00001.01.01.05.01</v>
      </c>
      <c r="E677" s="248" t="e">
        <f>VLOOKUP(D677,'REGISTRO CSTs'!$C$2:$G$912,7,0)</f>
        <v>#N/A</v>
      </c>
    </row>
    <row r="678" spans="1:5" x14ac:dyDescent="0.35">
      <c r="A678">
        <v>5</v>
      </c>
      <c r="B678" s="247" t="s">
        <v>5688</v>
      </c>
      <c r="C678" s="243" t="s">
        <v>4612</v>
      </c>
      <c r="D678" s="248" t="str">
        <f t="shared" si="10"/>
        <v>2020.00009.01.01.02.02</v>
      </c>
      <c r="E678" s="248" t="e">
        <f>VLOOKUP(D678,'REGISTRO CSTs'!$C$2:$G$912,7,0)</f>
        <v>#N/A</v>
      </c>
    </row>
    <row r="679" spans="1:5" x14ac:dyDescent="0.35">
      <c r="A679">
        <v>9</v>
      </c>
      <c r="B679" s="247" t="s">
        <v>5689</v>
      </c>
      <c r="C679" s="243" t="s">
        <v>4686</v>
      </c>
      <c r="D679" s="248" t="str">
        <f t="shared" si="10"/>
        <v>2021.00004.01.03.02.02</v>
      </c>
      <c r="E679" s="248" t="e">
        <f>VLOOKUP(D679,'REGISTRO CSTs'!$C$2:$G$912,7,0)</f>
        <v>#N/A</v>
      </c>
    </row>
    <row r="680" spans="1:5" x14ac:dyDescent="0.35">
      <c r="A680">
        <v>18</v>
      </c>
      <c r="B680" s="240" t="s">
        <v>5690</v>
      </c>
      <c r="C680" s="244" t="s">
        <v>4686</v>
      </c>
      <c r="D680" s="242" t="str">
        <f t="shared" si="10"/>
        <v>2021.00015.01.03.02.04</v>
      </c>
      <c r="E680" s="242" t="e">
        <f>VLOOKUP(D680,'REGISTRO CSTs'!$C$2:$G$912,7,0)</f>
        <v>#N/A</v>
      </c>
    </row>
    <row r="681" spans="1:5" x14ac:dyDescent="0.35">
      <c r="A681">
        <v>19</v>
      </c>
      <c r="B681" s="247" t="s">
        <v>5691</v>
      </c>
      <c r="C681" s="243" t="s">
        <v>4686</v>
      </c>
      <c r="D681" s="248" t="str">
        <f t="shared" si="10"/>
        <v>2021.00016.01.03.02.03</v>
      </c>
      <c r="E681" s="248" t="e">
        <f>VLOOKUP(D681,'REGISTRO CSTs'!$C$2:$G$912,7,0)</f>
        <v>#N/A</v>
      </c>
    </row>
    <row r="682" spans="1:5" x14ac:dyDescent="0.35">
      <c r="A682">
        <v>21</v>
      </c>
      <c r="B682" s="247" t="s">
        <v>5692</v>
      </c>
      <c r="C682" s="243" t="s">
        <v>4686</v>
      </c>
      <c r="D682" s="248" t="str">
        <f t="shared" si="10"/>
        <v>2021.00018.01.03.02.03</v>
      </c>
      <c r="E682" s="248" t="e">
        <f>VLOOKUP(D682,'REGISTRO CSTs'!$C$2:$G$912,7,0)</f>
        <v>#N/A</v>
      </c>
    </row>
    <row r="683" spans="1:5" x14ac:dyDescent="0.35">
      <c r="A683">
        <v>23</v>
      </c>
      <c r="B683" s="247" t="s">
        <v>5693</v>
      </c>
      <c r="C683" s="250" t="s">
        <v>4689</v>
      </c>
      <c r="D683" s="248" t="str">
        <f t="shared" si="10"/>
        <v>2021.00020.03.02.02.02</v>
      </c>
      <c r="E683" s="248" t="e">
        <f>VLOOKUP(D683,'REGISTRO CSTs'!$C$2:$G$912,7,0)</f>
        <v>#N/A</v>
      </c>
    </row>
    <row r="684" spans="1:5" x14ac:dyDescent="0.35">
      <c r="A684">
        <v>34</v>
      </c>
      <c r="B684" s="240" t="s">
        <v>5694</v>
      </c>
      <c r="C684" s="244" t="s">
        <v>4495</v>
      </c>
      <c r="D684" s="242" t="str">
        <f t="shared" si="10"/>
        <v>2022.00002.03.03.02.02</v>
      </c>
      <c r="E684" s="242" t="e">
        <f>VLOOKUP(D684,'REGISTRO CSTs'!$C$2:$G$912,7,0)</f>
        <v>#N/A</v>
      </c>
    </row>
    <row r="685" spans="1:5" x14ac:dyDescent="0.35">
      <c r="A685">
        <v>36</v>
      </c>
      <c r="B685" s="240" t="s">
        <v>5695</v>
      </c>
      <c r="C685" s="244" t="s">
        <v>4495</v>
      </c>
      <c r="D685" s="242" t="str">
        <f t="shared" si="10"/>
        <v>2022.00007.03.03.02.02</v>
      </c>
      <c r="E685" s="242" t="e">
        <f>VLOOKUP(D685,'REGISTRO CSTs'!$C$2:$G$912,7,0)</f>
        <v>#N/A</v>
      </c>
    </row>
    <row r="686" spans="1:5" x14ac:dyDescent="0.35">
      <c r="A686">
        <v>43</v>
      </c>
      <c r="B686" s="247" t="s">
        <v>5696</v>
      </c>
      <c r="C686" s="243" t="s">
        <v>4609</v>
      </c>
      <c r="D686" s="248" t="str">
        <f t="shared" si="10"/>
        <v>2022.00016.03.03.02.02</v>
      </c>
      <c r="E686" s="248" t="e">
        <f>VLOOKUP(D686,'REGISTRO CSTs'!$C$2:$G$912,7,0)</f>
        <v>#N/A</v>
      </c>
    </row>
    <row r="687" spans="1:5" x14ac:dyDescent="0.35">
      <c r="A687">
        <v>44</v>
      </c>
      <c r="B687" s="240" t="s">
        <v>5697</v>
      </c>
      <c r="C687" s="244" t="s">
        <v>4610</v>
      </c>
      <c r="D687" s="242" t="str">
        <f t="shared" si="10"/>
        <v>2022.00017.03.03.02.02</v>
      </c>
      <c r="E687" s="242" t="e">
        <f>VLOOKUP(D687,'REGISTRO CSTs'!$C$2:$G$912,7,0)</f>
        <v>#N/A</v>
      </c>
    </row>
    <row r="688" spans="1:5" x14ac:dyDescent="0.35">
      <c r="A688">
        <v>45</v>
      </c>
      <c r="B688" s="247" t="s">
        <v>5698</v>
      </c>
      <c r="C688" s="243" t="s">
        <v>4610</v>
      </c>
      <c r="D688" s="248" t="str">
        <f t="shared" si="10"/>
        <v>2022.00019.03.03.02.02</v>
      </c>
      <c r="E688" s="248" t="e">
        <f>VLOOKUP(D688,'REGISTRO CSTs'!$C$2:$G$912,7,0)</f>
        <v>#N/A</v>
      </c>
    </row>
    <row r="689" spans="1:5" x14ac:dyDescent="0.35">
      <c r="A689">
        <v>47</v>
      </c>
      <c r="B689" s="247" t="s">
        <v>5699</v>
      </c>
      <c r="C689" s="243" t="s">
        <v>4501</v>
      </c>
      <c r="D689" s="248" t="str">
        <f t="shared" si="10"/>
        <v>2022.00022.03.03.02.02</v>
      </c>
      <c r="E689" s="248" t="e">
        <f>VLOOKUP(D689,'REGISTRO CSTs'!$C$2:$G$912,7,0)</f>
        <v>#N/A</v>
      </c>
    </row>
    <row r="690" spans="1:5" x14ac:dyDescent="0.35">
      <c r="A690">
        <v>51</v>
      </c>
      <c r="B690" s="247" t="s">
        <v>5700</v>
      </c>
      <c r="C690" s="243" t="s">
        <v>4495</v>
      </c>
      <c r="D690" s="248" t="str">
        <f t="shared" si="10"/>
        <v>2022.00027.03.03.02.02</v>
      </c>
      <c r="E690" s="248" t="e">
        <f>VLOOKUP(D690,'REGISTRO CSTs'!$C$2:$G$912,7,0)</f>
        <v>#N/A</v>
      </c>
    </row>
    <row r="691" spans="1:5" x14ac:dyDescent="0.35">
      <c r="A691">
        <v>55</v>
      </c>
      <c r="B691" s="247" t="s">
        <v>5701</v>
      </c>
      <c r="C691" s="243" t="s">
        <v>4610</v>
      </c>
      <c r="D691" s="248" t="str">
        <f t="shared" si="10"/>
        <v>2022.00034.03.03.02.02</v>
      </c>
      <c r="E691" s="248" t="e">
        <f>VLOOKUP(D691,'REGISTRO CSTs'!$C$2:$G$912,7,0)</f>
        <v>#N/A</v>
      </c>
    </row>
    <row r="692" spans="1:5" x14ac:dyDescent="0.35">
      <c r="A692">
        <v>58</v>
      </c>
      <c r="B692" s="240" t="s">
        <v>5702</v>
      </c>
      <c r="C692" s="244" t="s">
        <v>4612</v>
      </c>
      <c r="D692" s="242" t="str">
        <f t="shared" si="10"/>
        <v>2022.00040.01.03.02.02</v>
      </c>
      <c r="E692" s="242" t="e">
        <f>VLOOKUP(D692,'REGISTRO CSTs'!$C$2:$G$912,7,0)</f>
        <v>#N/A</v>
      </c>
    </row>
    <row r="693" spans="1:5" x14ac:dyDescent="0.35">
      <c r="A693">
        <v>62</v>
      </c>
      <c r="B693" s="240" t="s">
        <v>5703</v>
      </c>
      <c r="C693" s="244" t="s">
        <v>4612</v>
      </c>
      <c r="D693" s="242" t="str">
        <f t="shared" si="10"/>
        <v>2022.00048.01.03.02.05</v>
      </c>
      <c r="E693" s="242" t="e">
        <f>VLOOKUP(D693,'REGISTRO CSTs'!$C$2:$G$912,7,0)</f>
        <v>#N/A</v>
      </c>
    </row>
    <row r="694" spans="1:5" x14ac:dyDescent="0.35">
      <c r="A694">
        <v>64</v>
      </c>
      <c r="B694" s="240" t="s">
        <v>5704</v>
      </c>
      <c r="C694" s="244" t="s">
        <v>4612</v>
      </c>
      <c r="D694" s="242" t="str">
        <f t="shared" si="10"/>
        <v>2022.00050.01.03.02.05</v>
      </c>
      <c r="E694" s="242" t="e">
        <f>VLOOKUP(D694,'REGISTRO CSTs'!$C$2:$G$912,7,0)</f>
        <v>#N/A</v>
      </c>
    </row>
    <row r="695" spans="1:5" x14ac:dyDescent="0.35">
      <c r="A695">
        <v>68</v>
      </c>
      <c r="B695" s="240" t="s">
        <v>5705</v>
      </c>
      <c r="C695" s="244" t="s">
        <v>4612</v>
      </c>
      <c r="D695" s="242" t="str">
        <f t="shared" si="10"/>
        <v>2022.00056.01.03.02.05</v>
      </c>
      <c r="E695" s="242" t="e">
        <f>VLOOKUP(D695,'REGISTRO CSTs'!$C$2:$G$912,7,0)</f>
        <v>#N/A</v>
      </c>
    </row>
    <row r="696" spans="1:5" x14ac:dyDescent="0.35">
      <c r="A696">
        <v>69</v>
      </c>
      <c r="B696" s="247" t="s">
        <v>5706</v>
      </c>
      <c r="C696" s="243" t="s">
        <v>4612</v>
      </c>
      <c r="D696" s="248" t="str">
        <f t="shared" si="10"/>
        <v>2022.00058.01.03.02.05</v>
      </c>
      <c r="E696" s="248" t="e">
        <f>VLOOKUP(D696,'REGISTRO CSTs'!$C$2:$G$912,7,0)</f>
        <v>#N/A</v>
      </c>
    </row>
    <row r="697" spans="1:5" x14ac:dyDescent="0.35">
      <c r="A697">
        <v>70</v>
      </c>
      <c r="B697" s="240" t="s">
        <v>5707</v>
      </c>
      <c r="C697" s="244" t="s">
        <v>4612</v>
      </c>
      <c r="D697" s="242" t="str">
        <f t="shared" si="10"/>
        <v>2022.00060.01.03.02.05</v>
      </c>
      <c r="E697" s="242" t="e">
        <f>VLOOKUP(D697,'REGISTRO CSTs'!$C$2:$G$912,7,0)</f>
        <v>#N/A</v>
      </c>
    </row>
    <row r="698" spans="1:5" x14ac:dyDescent="0.35">
      <c r="A698">
        <v>72</v>
      </c>
      <c r="B698" s="240" t="s">
        <v>5708</v>
      </c>
      <c r="C698" s="244" t="s">
        <v>4612</v>
      </c>
      <c r="D698" s="242" t="str">
        <f t="shared" si="10"/>
        <v>2022.00062.01.03.02.05</v>
      </c>
      <c r="E698" s="242" t="e">
        <f>VLOOKUP(D698,'REGISTRO CSTs'!$C$2:$G$912,7,0)</f>
        <v>#N/A</v>
      </c>
    </row>
    <row r="699" spans="1:5" x14ac:dyDescent="0.35">
      <c r="A699">
        <v>74</v>
      </c>
      <c r="B699" s="240" t="s">
        <v>5709</v>
      </c>
      <c r="C699" s="244" t="s">
        <v>4612</v>
      </c>
      <c r="D699" s="242" t="str">
        <f t="shared" si="10"/>
        <v>2022.00064.01.03.02.05</v>
      </c>
      <c r="E699" s="242" t="e">
        <f>VLOOKUP(D699,'REGISTRO CSTs'!$C$2:$G$912,7,0)</f>
        <v>#N/A</v>
      </c>
    </row>
    <row r="700" spans="1:5" x14ac:dyDescent="0.35">
      <c r="A700">
        <v>90</v>
      </c>
      <c r="B700" s="240" t="s">
        <v>5710</v>
      </c>
      <c r="C700" s="244" t="s">
        <v>4630</v>
      </c>
      <c r="D700" s="242" t="str">
        <f t="shared" si="10"/>
        <v>2022.00083.01.01.02.98</v>
      </c>
      <c r="E700" s="242" t="e">
        <f>VLOOKUP(D700,'REGISTRO CSTs'!$C$2:$G$912,7,0)</f>
        <v>#N/A</v>
      </c>
    </row>
    <row r="701" spans="1:5" x14ac:dyDescent="0.35">
      <c r="A701">
        <v>91</v>
      </c>
      <c r="B701" s="247" t="s">
        <v>5711</v>
      </c>
      <c r="C701" s="243" t="s">
        <v>4632</v>
      </c>
      <c r="D701" s="248" t="str">
        <f t="shared" si="10"/>
        <v>2022.00084.01.01.02.98</v>
      </c>
      <c r="E701" s="248" t="e">
        <f>VLOOKUP(D701,'REGISTRO CSTs'!$C$2:$G$912,7,0)</f>
        <v>#N/A</v>
      </c>
    </row>
    <row r="702" spans="1:5" x14ac:dyDescent="0.35">
      <c r="A702">
        <v>108</v>
      </c>
      <c r="B702" s="240" t="s">
        <v>5712</v>
      </c>
      <c r="C702" s="244" t="s">
        <v>4630</v>
      </c>
      <c r="D702" s="242" t="str">
        <f t="shared" si="10"/>
        <v>2022.00101.01.03.02.05</v>
      </c>
      <c r="E702" s="242" t="e">
        <f>VLOOKUP(D702,'REGISTRO CSTs'!$C$2:$G$912,7,0)</f>
        <v>#N/A</v>
      </c>
    </row>
    <row r="703" spans="1:5" x14ac:dyDescent="0.35">
      <c r="A703">
        <v>109</v>
      </c>
      <c r="B703" s="247" t="s">
        <v>5713</v>
      </c>
      <c r="C703" s="243" t="s">
        <v>4630</v>
      </c>
      <c r="D703" s="248" t="str">
        <f t="shared" si="10"/>
        <v>2022.00102.01.03.02.05</v>
      </c>
      <c r="E703" s="248" t="e">
        <f>VLOOKUP(D703,'REGISTRO CSTs'!$C$2:$G$912,7,0)</f>
        <v>#N/A</v>
      </c>
    </row>
    <row r="704" spans="1:5" x14ac:dyDescent="0.35">
      <c r="A704">
        <v>112</v>
      </c>
      <c r="B704" s="240" t="s">
        <v>5714</v>
      </c>
      <c r="C704" s="244" t="s">
        <v>4630</v>
      </c>
      <c r="D704" s="242" t="str">
        <f t="shared" si="10"/>
        <v>2022.00105.01.03.02.05</v>
      </c>
      <c r="E704" s="242" t="e">
        <f>VLOOKUP(D704,'REGISTRO CSTs'!$C$2:$G$912,7,0)</f>
        <v>#N/A</v>
      </c>
    </row>
    <row r="705" spans="1:5" x14ac:dyDescent="0.35">
      <c r="A705">
        <v>113</v>
      </c>
      <c r="B705" s="247" t="s">
        <v>5715</v>
      </c>
      <c r="C705" s="243" t="s">
        <v>4630</v>
      </c>
      <c r="D705" s="248" t="str">
        <f t="shared" si="10"/>
        <v>2022.00106.01.03.02.05</v>
      </c>
      <c r="E705" s="248" t="e">
        <f>VLOOKUP(D705,'REGISTRO CSTs'!$C$2:$G$912,7,0)</f>
        <v>#N/A</v>
      </c>
    </row>
    <row r="706" spans="1:5" x14ac:dyDescent="0.35">
      <c r="A706">
        <v>117</v>
      </c>
      <c r="B706" s="247" t="s">
        <v>5716</v>
      </c>
      <c r="C706" s="243" t="s">
        <v>4630</v>
      </c>
      <c r="D706" s="248" t="str">
        <f t="shared" ref="D706:D769" si="11">LEFT(B706,22)</f>
        <v>2022.00111.01.03.02.05</v>
      </c>
      <c r="E706" s="248" t="e">
        <f>VLOOKUP(D706,'REGISTRO CSTs'!$C$2:$G$912,7,0)</f>
        <v>#N/A</v>
      </c>
    </row>
    <row r="707" spans="1:5" x14ac:dyDescent="0.35">
      <c r="A707">
        <v>118</v>
      </c>
      <c r="B707" s="240" t="s">
        <v>5717</v>
      </c>
      <c r="C707" s="244" t="s">
        <v>1342</v>
      </c>
      <c r="D707" s="242" t="str">
        <f t="shared" si="11"/>
        <v>2022.00113.03.03.02.02</v>
      </c>
      <c r="E707" s="242" t="e">
        <f>VLOOKUP(D707,'REGISTRO CSTs'!$C$2:$G$912,7,0)</f>
        <v>#N/A</v>
      </c>
    </row>
    <row r="708" spans="1:5" x14ac:dyDescent="0.35">
      <c r="A708">
        <v>120</v>
      </c>
      <c r="B708" s="240" t="s">
        <v>5718</v>
      </c>
      <c r="C708" s="244" t="s">
        <v>1342</v>
      </c>
      <c r="D708" s="242" t="str">
        <f t="shared" si="11"/>
        <v>2022.00117.03.03.02.02</v>
      </c>
      <c r="E708" s="242" t="e">
        <f>VLOOKUP(D708,'REGISTRO CSTs'!$C$2:$G$912,7,0)</f>
        <v>#N/A</v>
      </c>
    </row>
    <row r="709" spans="1:5" x14ac:dyDescent="0.35">
      <c r="A709">
        <v>121</v>
      </c>
      <c r="B709" s="247" t="s">
        <v>5719</v>
      </c>
      <c r="C709" s="243" t="s">
        <v>4667</v>
      </c>
      <c r="D709" s="248" t="str">
        <f t="shared" si="11"/>
        <v>2022.00118.01.02.02.98</v>
      </c>
      <c r="E709" s="248" t="e">
        <f>VLOOKUP(D709,'REGISTRO CSTs'!$C$2:$G$912,7,0)</f>
        <v>#N/A</v>
      </c>
    </row>
    <row r="710" spans="1:5" x14ac:dyDescent="0.35">
      <c r="A710">
        <v>126</v>
      </c>
      <c r="B710" s="240" t="s">
        <v>5720</v>
      </c>
      <c r="C710" s="244" t="s">
        <v>1433</v>
      </c>
      <c r="D710" s="242" t="str">
        <f t="shared" si="11"/>
        <v>2022.00123.02.02.02.98</v>
      </c>
      <c r="E710" s="242" t="e">
        <f>VLOOKUP(D710,'REGISTRO CSTs'!$C$2:$G$912,7,0)</f>
        <v>#N/A</v>
      </c>
    </row>
    <row r="711" spans="1:5" x14ac:dyDescent="0.35">
      <c r="A711">
        <v>134</v>
      </c>
      <c r="B711" s="240" t="s">
        <v>5721</v>
      </c>
      <c r="C711" s="244" t="s">
        <v>4632</v>
      </c>
      <c r="D711" s="242" t="str">
        <f t="shared" si="11"/>
        <v>2022.00133.01.03.02.03</v>
      </c>
      <c r="E711" s="242" t="e">
        <f>VLOOKUP(D711,'REGISTRO CSTs'!$C$2:$G$912,7,0)</f>
        <v>#N/A</v>
      </c>
    </row>
    <row r="712" spans="1:5" x14ac:dyDescent="0.35">
      <c r="A712">
        <v>142</v>
      </c>
      <c r="B712" s="240" t="s">
        <v>5722</v>
      </c>
      <c r="C712" s="244" t="s">
        <v>1342</v>
      </c>
      <c r="D712" s="242" t="str">
        <f t="shared" si="11"/>
        <v>2022.00113.03.03.02.02</v>
      </c>
      <c r="E712" s="242" t="e">
        <f>VLOOKUP(D712,'REGISTRO CSTs'!$C$2:$G$912,7,0)</f>
        <v>#N/A</v>
      </c>
    </row>
    <row r="713" spans="1:5" x14ac:dyDescent="0.35">
      <c r="A713">
        <v>143</v>
      </c>
      <c r="B713" s="247" t="s">
        <v>5723</v>
      </c>
      <c r="C713" s="243" t="s">
        <v>1342</v>
      </c>
      <c r="D713" s="248" t="str">
        <f t="shared" si="11"/>
        <v>2022.00117.03.03.02.02</v>
      </c>
      <c r="E713" s="248" t="e">
        <f>VLOOKUP(D713,'REGISTRO CSTs'!$C$2:$G$912,7,0)</f>
        <v>#N/A</v>
      </c>
    </row>
    <row r="714" spans="1:5" x14ac:dyDescent="0.35">
      <c r="A714">
        <v>147</v>
      </c>
      <c r="B714" s="247" t="s">
        <v>5724</v>
      </c>
      <c r="C714" s="243" t="s">
        <v>4610</v>
      </c>
      <c r="D714" s="248" t="str">
        <f t="shared" si="11"/>
        <v>2022.00034.03.03.02.02</v>
      </c>
      <c r="E714" s="248" t="e">
        <f>VLOOKUP(D714,'REGISTRO CSTs'!$C$2:$G$912,7,0)</f>
        <v>#N/A</v>
      </c>
    </row>
    <row r="715" spans="1:5" x14ac:dyDescent="0.35">
      <c r="A715">
        <v>148</v>
      </c>
      <c r="B715" s="240" t="s">
        <v>5725</v>
      </c>
      <c r="C715" s="244" t="s">
        <v>4610</v>
      </c>
      <c r="D715" s="242" t="str">
        <f t="shared" si="11"/>
        <v>2022.00034.03.03.02.02</v>
      </c>
      <c r="E715" s="242" t="e">
        <f>VLOOKUP(D715,'REGISTRO CSTs'!$C$2:$G$912,7,0)</f>
        <v>#N/A</v>
      </c>
    </row>
    <row r="716" spans="1:5" x14ac:dyDescent="0.35">
      <c r="A716">
        <v>151</v>
      </c>
      <c r="B716" s="247" t="s">
        <v>5726</v>
      </c>
      <c r="C716" s="243" t="s">
        <v>4495</v>
      </c>
      <c r="D716" s="248" t="str">
        <f t="shared" si="11"/>
        <v>2022.00007.03.03.02.02</v>
      </c>
      <c r="E716" s="248" t="e">
        <f>VLOOKUP(D716,'REGISTRO CSTs'!$C$2:$G$912,7,0)</f>
        <v>#N/A</v>
      </c>
    </row>
    <row r="717" spans="1:5" x14ac:dyDescent="0.35">
      <c r="A717">
        <v>153</v>
      </c>
      <c r="B717" s="247" t="s">
        <v>5727</v>
      </c>
      <c r="C717" s="243" t="s">
        <v>4495</v>
      </c>
      <c r="D717" s="248" t="str">
        <f t="shared" si="11"/>
        <v>2023.00071.03.03.02.02</v>
      </c>
      <c r="E717" s="248" t="e">
        <f>VLOOKUP(D717,'REGISTRO CSTs'!$C$2:$G$912,7,0)</f>
        <v>#N/A</v>
      </c>
    </row>
    <row r="718" spans="1:5" x14ac:dyDescent="0.35">
      <c r="A718">
        <v>155</v>
      </c>
      <c r="B718" s="247" t="s">
        <v>5728</v>
      </c>
      <c r="C718" s="243" t="s">
        <v>4495</v>
      </c>
      <c r="D718" s="248" t="str">
        <f t="shared" si="11"/>
        <v>2023.00071.03.03.02.02</v>
      </c>
      <c r="E718" s="248" t="e">
        <f>VLOOKUP(D718,'REGISTRO CSTs'!$C$2:$G$912,7,0)</f>
        <v>#N/A</v>
      </c>
    </row>
    <row r="719" spans="1:5" x14ac:dyDescent="0.35">
      <c r="A719">
        <v>158</v>
      </c>
      <c r="B719" s="240" t="s">
        <v>5729</v>
      </c>
      <c r="C719" s="244" t="s">
        <v>4495</v>
      </c>
      <c r="D719" s="242" t="str">
        <f t="shared" si="11"/>
        <v>2023.00071.03.03.02.02</v>
      </c>
      <c r="E719" s="242" t="e">
        <f>VLOOKUP(D719,'REGISTRO CSTs'!$C$2:$G$912,7,0)</f>
        <v>#N/A</v>
      </c>
    </row>
    <row r="720" spans="1:5" x14ac:dyDescent="0.35">
      <c r="A720">
        <v>179</v>
      </c>
      <c r="B720" s="247" t="s">
        <v>5730</v>
      </c>
      <c r="C720" s="243" t="s">
        <v>4610</v>
      </c>
      <c r="D720" s="248" t="str">
        <f t="shared" si="11"/>
        <v>2022.00019.03.03.02.02</v>
      </c>
      <c r="E720" s="248" t="e">
        <f>VLOOKUP(D720,'REGISTRO CSTs'!$C$2:$G$912,7,0)</f>
        <v>#N/A</v>
      </c>
    </row>
    <row r="721" spans="1:5" x14ac:dyDescent="0.35">
      <c r="A721">
        <v>181</v>
      </c>
      <c r="B721" s="247" t="s">
        <v>5731</v>
      </c>
      <c r="C721" s="243" t="s">
        <v>4612</v>
      </c>
      <c r="D721" s="248" t="str">
        <f t="shared" si="11"/>
        <v>2020.00009.01.01.02.02</v>
      </c>
      <c r="E721" s="248" t="e">
        <f>VLOOKUP(D721,'REGISTRO CSTs'!$C$2:$G$912,7,0)</f>
        <v>#N/A</v>
      </c>
    </row>
    <row r="722" spans="1:5" x14ac:dyDescent="0.35">
      <c r="A722">
        <v>184</v>
      </c>
      <c r="B722" s="256" t="s">
        <v>5732</v>
      </c>
      <c r="C722" s="244" t="s">
        <v>4515</v>
      </c>
      <c r="D722" s="242" t="str">
        <f t="shared" si="11"/>
        <v>2021.00003.01.01.02.02</v>
      </c>
      <c r="E722" s="242" t="e">
        <f>VLOOKUP(D722,'REGISTRO CSTs'!$C$2:$G$912,7,0)</f>
        <v>#N/A</v>
      </c>
    </row>
    <row r="723" spans="1:5" x14ac:dyDescent="0.35">
      <c r="A723">
        <v>197</v>
      </c>
      <c r="B723" s="247" t="s">
        <v>5733</v>
      </c>
      <c r="C723" s="243" t="s">
        <v>4689</v>
      </c>
      <c r="D723" s="248" t="str">
        <f t="shared" si="11"/>
        <v>2021.00020.03.02.02.02</v>
      </c>
      <c r="E723" s="248" t="e">
        <f>VLOOKUP(D723,'REGISTRO CSTs'!$C$2:$G$912,7,0)</f>
        <v>#N/A</v>
      </c>
    </row>
    <row r="724" spans="1:5" x14ac:dyDescent="0.35">
      <c r="A724">
        <v>206</v>
      </c>
      <c r="B724" s="240" t="s">
        <v>5734</v>
      </c>
      <c r="C724" s="244" t="s">
        <v>4612</v>
      </c>
      <c r="D724" s="242" t="str">
        <f t="shared" si="11"/>
        <v>2022.00054.01.03.02.05</v>
      </c>
      <c r="E724" s="242" t="e">
        <f>VLOOKUP(D724,'REGISTRO CSTs'!$C$2:$G$912,7,0)</f>
        <v>#N/A</v>
      </c>
    </row>
    <row r="725" spans="1:5" x14ac:dyDescent="0.35">
      <c r="A725">
        <v>207</v>
      </c>
      <c r="B725" s="247" t="s">
        <v>5735</v>
      </c>
      <c r="C725" s="243" t="s">
        <v>4501</v>
      </c>
      <c r="D725" s="248" t="str">
        <f t="shared" si="11"/>
        <v>2022.00022.03.03.02.02</v>
      </c>
      <c r="E725" s="248" t="e">
        <f>VLOOKUP(D725,'REGISTRO CSTs'!$C$2:$G$912,7,0)</f>
        <v>#N/A</v>
      </c>
    </row>
    <row r="726" spans="1:5" x14ac:dyDescent="0.35">
      <c r="A726">
        <v>208</v>
      </c>
      <c r="B726" s="257" t="s">
        <v>5736</v>
      </c>
      <c r="C726" s="244" t="s">
        <v>4495</v>
      </c>
      <c r="D726" s="242" t="str">
        <f t="shared" si="11"/>
        <v>2023.00060.03.03.02.02</v>
      </c>
      <c r="E726" s="242" t="e">
        <f>VLOOKUP(D726,'REGISTRO CSTs'!$C$2:$G$912,7,0)</f>
        <v>#N/A</v>
      </c>
    </row>
    <row r="727" spans="1:5" x14ac:dyDescent="0.35">
      <c r="A727">
        <v>216</v>
      </c>
      <c r="B727" s="240" t="s">
        <v>5737</v>
      </c>
      <c r="C727" s="244" t="s">
        <v>4609</v>
      </c>
      <c r="D727" s="242" t="str">
        <f t="shared" si="11"/>
        <v>2022.00016.03.03.02.02</v>
      </c>
      <c r="E727" s="242" t="e">
        <f>VLOOKUP(D727,'REGISTRO CSTs'!$C$2:$G$912,7,0)</f>
        <v>#N/A</v>
      </c>
    </row>
    <row r="728" spans="1:5" x14ac:dyDescent="0.35">
      <c r="A728">
        <v>217</v>
      </c>
      <c r="B728" s="247" t="s">
        <v>5738</v>
      </c>
      <c r="C728" s="243" t="s">
        <v>1340</v>
      </c>
      <c r="D728" s="248" t="str">
        <f t="shared" si="11"/>
        <v>2023.00088.03.03.02.02</v>
      </c>
      <c r="E728" s="248" t="e">
        <f>VLOOKUP(D728,'REGISTRO CSTs'!$C$2:$G$912,7,0)</f>
        <v>#N/A</v>
      </c>
    </row>
    <row r="729" spans="1:5" x14ac:dyDescent="0.35">
      <c r="A729">
        <v>218</v>
      </c>
      <c r="B729" s="240" t="s">
        <v>5739</v>
      </c>
      <c r="C729" s="241" t="s">
        <v>1317</v>
      </c>
      <c r="D729" s="242" t="str">
        <f t="shared" si="11"/>
        <v>2023.00001.05.03.03.02</v>
      </c>
      <c r="E729" s="242" t="e">
        <f>VLOOKUP(D729,'REGISTRO CSTs'!$C$2:$G$912,7,0)</f>
        <v>#N/A</v>
      </c>
    </row>
    <row r="730" spans="1:5" x14ac:dyDescent="0.35">
      <c r="A730">
        <v>219</v>
      </c>
      <c r="B730" s="247" t="s">
        <v>5740</v>
      </c>
      <c r="C730" s="260" t="s">
        <v>1535</v>
      </c>
      <c r="D730" s="248" t="str">
        <f t="shared" si="11"/>
        <v>2023.00004.02.03.02.02</v>
      </c>
      <c r="E730" s="248" t="e">
        <f>VLOOKUP(D730,'REGISTRO CSTs'!$C$2:$G$912,7,0)</f>
        <v>#N/A</v>
      </c>
    </row>
    <row r="731" spans="1:5" x14ac:dyDescent="0.35">
      <c r="A731">
        <v>220</v>
      </c>
      <c r="B731" s="240" t="s">
        <v>5741</v>
      </c>
      <c r="C731" s="241" t="s">
        <v>4495</v>
      </c>
      <c r="D731" s="242" t="str">
        <f t="shared" si="11"/>
        <v>2023.00005.02.03.02.02</v>
      </c>
      <c r="E731" s="242" t="e">
        <f>VLOOKUP(D731,'REGISTRO CSTs'!$C$2:$G$912,7,0)</f>
        <v>#N/A</v>
      </c>
    </row>
    <row r="732" spans="1:5" x14ac:dyDescent="0.35">
      <c r="A732">
        <v>221</v>
      </c>
      <c r="B732" s="247" t="s">
        <v>5742</v>
      </c>
      <c r="C732" s="260" t="s">
        <v>1535</v>
      </c>
      <c r="D732" s="248" t="str">
        <f t="shared" si="11"/>
        <v>2023.00006.02.03.02.02</v>
      </c>
      <c r="E732" s="248" t="e">
        <f>VLOOKUP(D732,'REGISTRO CSTs'!$C$2:$G$912,7,0)</f>
        <v>#N/A</v>
      </c>
    </row>
    <row r="733" spans="1:5" x14ac:dyDescent="0.35">
      <c r="A733">
        <v>227</v>
      </c>
      <c r="B733" s="247" t="s">
        <v>5743</v>
      </c>
      <c r="C733" s="260" t="s">
        <v>4593</v>
      </c>
      <c r="D733" s="248" t="str">
        <f t="shared" si="11"/>
        <v>2023.00127.03.03.02.05</v>
      </c>
      <c r="E733" s="248" t="e">
        <f>VLOOKUP(D733,'REGISTRO CSTs'!$C$2:$G$912,7,0)</f>
        <v>#N/A</v>
      </c>
    </row>
    <row r="734" spans="1:5" x14ac:dyDescent="0.35">
      <c r="A734">
        <v>228</v>
      </c>
      <c r="B734" s="240" t="s">
        <v>5744</v>
      </c>
      <c r="C734" s="241" t="s">
        <v>4593</v>
      </c>
      <c r="D734" s="242" t="str">
        <f t="shared" si="11"/>
        <v>2023.00135.03.03.02.05</v>
      </c>
      <c r="E734" s="242" t="e">
        <f>VLOOKUP(D734,'REGISTRO CSTs'!$C$2:$G$912,7,0)</f>
        <v>#N/A</v>
      </c>
    </row>
    <row r="735" spans="1:5" x14ac:dyDescent="0.35">
      <c r="A735">
        <v>229</v>
      </c>
      <c r="B735" s="247" t="s">
        <v>5745</v>
      </c>
      <c r="C735" s="260" t="s">
        <v>4593</v>
      </c>
      <c r="D735" s="248" t="str">
        <f t="shared" si="11"/>
        <v>2023.00145.03.03.02.05</v>
      </c>
      <c r="E735" s="248" t="e">
        <f>VLOOKUP(D735,'REGISTRO CSTs'!$C$2:$G$912,7,0)</f>
        <v>#N/A</v>
      </c>
    </row>
    <row r="736" spans="1:5" x14ac:dyDescent="0.35">
      <c r="A736">
        <v>230</v>
      </c>
      <c r="B736" s="240" t="s">
        <v>5746</v>
      </c>
      <c r="C736" s="241" t="s">
        <v>4593</v>
      </c>
      <c r="D736" s="242" t="str">
        <f t="shared" si="11"/>
        <v>2023.00158.01.03.02.05</v>
      </c>
      <c r="E736" s="242" t="e">
        <f>VLOOKUP(D736,'REGISTRO CSTs'!$C$2:$G$912,7,0)</f>
        <v>#N/A</v>
      </c>
    </row>
    <row r="737" spans="1:5" x14ac:dyDescent="0.35">
      <c r="A737">
        <v>231</v>
      </c>
      <c r="B737" s="247" t="s">
        <v>1861</v>
      </c>
      <c r="C737" s="260" t="s">
        <v>4593</v>
      </c>
      <c r="D737" s="248" t="str">
        <f t="shared" si="11"/>
        <v>2023.00167.01.03.02.05</v>
      </c>
      <c r="E737" s="248" t="e">
        <f>VLOOKUP(D737,'REGISTRO CSTs'!$C$2:$G$912,7,0)</f>
        <v>#N/A</v>
      </c>
    </row>
    <row r="738" spans="1:5" x14ac:dyDescent="0.35">
      <c r="A738">
        <v>232</v>
      </c>
      <c r="B738" s="240" t="s">
        <v>5747</v>
      </c>
      <c r="C738" s="241" t="s">
        <v>4593</v>
      </c>
      <c r="D738" s="242" t="str">
        <f t="shared" si="11"/>
        <v>2023.00180.01.03.02.05</v>
      </c>
      <c r="E738" s="242" t="e">
        <f>VLOOKUP(D738,'REGISTRO CSTs'!$C$2:$G$912,7,0)</f>
        <v>#N/A</v>
      </c>
    </row>
    <row r="739" spans="1:5" x14ac:dyDescent="0.35">
      <c r="A739">
        <v>233</v>
      </c>
      <c r="B739" s="247" t="s">
        <v>5748</v>
      </c>
      <c r="C739" s="260" t="s">
        <v>4593</v>
      </c>
      <c r="D739" s="248" t="str">
        <f t="shared" si="11"/>
        <v>2023.00196.01.03.02.03</v>
      </c>
      <c r="E739" s="248" t="e">
        <f>VLOOKUP(D739,'REGISTRO CSTs'!$C$2:$G$912,7,0)</f>
        <v>#N/A</v>
      </c>
    </row>
    <row r="740" spans="1:5" x14ac:dyDescent="0.35">
      <c r="A740">
        <v>234</v>
      </c>
      <c r="B740" s="240" t="s">
        <v>5749</v>
      </c>
      <c r="C740" s="241" t="s">
        <v>1554</v>
      </c>
      <c r="D740" s="242" t="str">
        <f t="shared" si="11"/>
        <v>2023.00203.04.03.02.02</v>
      </c>
      <c r="E740" s="242" t="e">
        <f>VLOOKUP(D740,'REGISTRO CSTs'!$C$2:$G$912,7,0)</f>
        <v>#N/A</v>
      </c>
    </row>
    <row r="741" spans="1:5" x14ac:dyDescent="0.35">
      <c r="A741">
        <v>237</v>
      </c>
      <c r="B741" s="247" t="s">
        <v>5750</v>
      </c>
      <c r="C741" s="260" t="s">
        <v>1317</v>
      </c>
      <c r="D741" s="248" t="str">
        <f t="shared" si="11"/>
        <v>2023.00206.05.03.02.98</v>
      </c>
      <c r="E741" s="248" t="e">
        <f>VLOOKUP(D741,'REGISTRO CSTs'!$C$2:$G$912,7,0)</f>
        <v>#N/A</v>
      </c>
    </row>
    <row r="742" spans="1:5" x14ac:dyDescent="0.35">
      <c r="A742">
        <v>240</v>
      </c>
      <c r="B742" s="240" t="s">
        <v>5751</v>
      </c>
      <c r="C742" s="241" t="s">
        <v>4495</v>
      </c>
      <c r="D742" s="242" t="str">
        <f t="shared" si="11"/>
        <v>2023.00209.02.03.02.04</v>
      </c>
      <c r="E742" s="242" t="e">
        <f>VLOOKUP(D742,'REGISTRO CSTs'!$C$2:$G$912,7,0)</f>
        <v>#N/A</v>
      </c>
    </row>
    <row r="743" spans="1:5" x14ac:dyDescent="0.35">
      <c r="A743">
        <v>243</v>
      </c>
      <c r="B743" s="247" t="s">
        <v>1949</v>
      </c>
      <c r="C743" s="260" t="s">
        <v>4495</v>
      </c>
      <c r="D743" s="248" t="str">
        <f t="shared" si="11"/>
        <v>2023.00213.02.03.02.05</v>
      </c>
      <c r="E743" s="248" t="e">
        <f>VLOOKUP(D743,'REGISTRO CSTs'!$C$2:$G$912,7,0)</f>
        <v>#N/A</v>
      </c>
    </row>
    <row r="744" spans="1:5" x14ac:dyDescent="0.35">
      <c r="A744">
        <v>251</v>
      </c>
      <c r="B744" s="247" t="s">
        <v>5752</v>
      </c>
      <c r="C744" s="260" t="s">
        <v>4495</v>
      </c>
      <c r="D744" s="248" t="str">
        <f t="shared" si="11"/>
        <v>2023.00223.02.03.02.05</v>
      </c>
      <c r="E744" s="248" t="e">
        <f>VLOOKUP(D744,'REGISTRO CSTs'!$C$2:$G$912,7,0)</f>
        <v>#N/A</v>
      </c>
    </row>
    <row r="745" spans="1:5" x14ac:dyDescent="0.35">
      <c r="A745">
        <v>255</v>
      </c>
      <c r="B745" s="247" t="s">
        <v>5753</v>
      </c>
      <c r="C745" s="260" t="s">
        <v>4593</v>
      </c>
      <c r="D745" s="248" t="str">
        <f t="shared" si="11"/>
        <v>2023.00228.01.03.02.05</v>
      </c>
      <c r="E745" s="248" t="e">
        <f>VLOOKUP(D745,'REGISTRO CSTs'!$C$2:$G$912,7,0)</f>
        <v>#N/A</v>
      </c>
    </row>
    <row r="746" spans="1:5" x14ac:dyDescent="0.35">
      <c r="A746">
        <v>256</v>
      </c>
      <c r="B746" s="240" t="s">
        <v>1903</v>
      </c>
      <c r="C746" s="241" t="s">
        <v>4593</v>
      </c>
      <c r="D746" s="242" t="str">
        <f t="shared" si="11"/>
        <v>2023.00229.01.03.02.05</v>
      </c>
      <c r="E746" s="242" t="e">
        <f>VLOOKUP(D746,'REGISTRO CSTs'!$C$2:$G$912,7,0)</f>
        <v>#N/A</v>
      </c>
    </row>
    <row r="747" spans="1:5" x14ac:dyDescent="0.35">
      <c r="A747">
        <v>257</v>
      </c>
      <c r="B747" s="247" t="s">
        <v>5754</v>
      </c>
      <c r="C747" s="260" t="s">
        <v>4593</v>
      </c>
      <c r="D747" s="248" t="str">
        <f t="shared" si="11"/>
        <v>2023.00230.01.03.02.05</v>
      </c>
      <c r="E747" s="248" t="e">
        <f>VLOOKUP(D747,'REGISTRO CSTs'!$C$2:$G$912,7,0)</f>
        <v>#N/A</v>
      </c>
    </row>
    <row r="748" spans="1:5" x14ac:dyDescent="0.35">
      <c r="A748">
        <v>258</v>
      </c>
      <c r="B748" s="240" t="s">
        <v>1905</v>
      </c>
      <c r="C748" s="241" t="s">
        <v>4593</v>
      </c>
      <c r="D748" s="242" t="str">
        <f t="shared" si="11"/>
        <v>2023.00232.01.03.02.05</v>
      </c>
      <c r="E748" s="242" t="e">
        <f>VLOOKUP(D748,'REGISTRO CSTs'!$C$2:$G$912,7,0)</f>
        <v>#N/A</v>
      </c>
    </row>
    <row r="749" spans="1:5" x14ac:dyDescent="0.35">
      <c r="A749">
        <v>259</v>
      </c>
      <c r="B749" s="247" t="s">
        <v>5755</v>
      </c>
      <c r="C749" s="260" t="s">
        <v>4593</v>
      </c>
      <c r="D749" s="248" t="str">
        <f t="shared" si="11"/>
        <v>2023.00233.01.03.02.05</v>
      </c>
      <c r="E749" s="248" t="e">
        <f>VLOOKUP(D749,'REGISTRO CSTs'!$C$2:$G$912,7,0)</f>
        <v>#N/A</v>
      </c>
    </row>
    <row r="750" spans="1:5" x14ac:dyDescent="0.35">
      <c r="A750">
        <v>261</v>
      </c>
      <c r="B750" s="247" t="s">
        <v>5756</v>
      </c>
      <c r="C750" s="260" t="s">
        <v>4596</v>
      </c>
      <c r="D750" s="248" t="str">
        <f t="shared" si="11"/>
        <v>2023.00237.01.02.02.03</v>
      </c>
      <c r="E750" s="248" t="e">
        <f>VLOOKUP(D750,'REGISTRO CSTs'!$C$2:$G$912,7,0)</f>
        <v>#N/A</v>
      </c>
    </row>
    <row r="751" spans="1:5" x14ac:dyDescent="0.35">
      <c r="A751">
        <v>287</v>
      </c>
      <c r="B751" s="247" t="s">
        <v>5757</v>
      </c>
      <c r="C751" s="260" t="s">
        <v>4495</v>
      </c>
      <c r="D751" s="248" t="str">
        <f t="shared" si="11"/>
        <v>2023.00011.02.03.02.02</v>
      </c>
      <c r="E751" s="248" t="e">
        <f>VLOOKUP(D751,'REGISTRO CSTs'!$C$2:$G$912,7,0)</f>
        <v>#N/A</v>
      </c>
    </row>
    <row r="752" spans="1:5" x14ac:dyDescent="0.35">
      <c r="A752">
        <v>288</v>
      </c>
      <c r="B752" s="240" t="s">
        <v>5758</v>
      </c>
      <c r="C752" s="241" t="s">
        <v>1535</v>
      </c>
      <c r="D752" s="242" t="str">
        <f t="shared" si="11"/>
        <v>2023.00014.02.03.02.02</v>
      </c>
      <c r="E752" s="242" t="e">
        <f>VLOOKUP(D752,'REGISTRO CSTs'!$C$2:$G$912,7,0)</f>
        <v>#N/A</v>
      </c>
    </row>
    <row r="753" spans="1:5" x14ac:dyDescent="0.35">
      <c r="A753">
        <v>289</v>
      </c>
      <c r="B753" s="247" t="s">
        <v>5759</v>
      </c>
      <c r="C753" s="260" t="s">
        <v>4593</v>
      </c>
      <c r="D753" s="248" t="str">
        <f t="shared" si="11"/>
        <v>2023.00019.01.03.02.02</v>
      </c>
      <c r="E753" s="248" t="e">
        <f>VLOOKUP(D753,'REGISTRO CSTs'!$C$2:$G$912,7,0)</f>
        <v>#N/A</v>
      </c>
    </row>
    <row r="754" spans="1:5" x14ac:dyDescent="0.35">
      <c r="A754">
        <v>291</v>
      </c>
      <c r="B754" s="247" t="s">
        <v>5760</v>
      </c>
      <c r="C754" s="260" t="s">
        <v>4593</v>
      </c>
      <c r="D754" s="248" t="str">
        <f t="shared" si="11"/>
        <v>2023.00021.01.01.02.02</v>
      </c>
      <c r="E754" s="248" t="e">
        <f>VLOOKUP(D754,'REGISTRO CSTs'!$C$2:$G$912,7,0)</f>
        <v>#N/A</v>
      </c>
    </row>
    <row r="755" spans="1:5" x14ac:dyDescent="0.35">
      <c r="A755">
        <v>292</v>
      </c>
      <c r="B755" s="240" t="s">
        <v>5761</v>
      </c>
      <c r="C755" s="241" t="s">
        <v>4596</v>
      </c>
      <c r="D755" s="242" t="str">
        <f t="shared" si="11"/>
        <v>2023.00022.01.01.02.02</v>
      </c>
      <c r="E755" s="242" t="e">
        <f>VLOOKUP(D755,'REGISTRO CSTs'!$C$2:$G$912,7,0)</f>
        <v>#N/A</v>
      </c>
    </row>
    <row r="756" spans="1:5" x14ac:dyDescent="0.35">
      <c r="A756">
        <v>293</v>
      </c>
      <c r="B756" s="247" t="s">
        <v>5762</v>
      </c>
      <c r="C756" s="260" t="s">
        <v>4593</v>
      </c>
      <c r="D756" s="248" t="str">
        <f t="shared" si="11"/>
        <v>2023.00023.01.01.02.02</v>
      </c>
      <c r="E756" s="248" t="e">
        <f>VLOOKUP(D756,'REGISTRO CSTs'!$C$2:$G$912,7,0)</f>
        <v>#N/A</v>
      </c>
    </row>
    <row r="757" spans="1:5" x14ac:dyDescent="0.35">
      <c r="A757">
        <v>297</v>
      </c>
      <c r="B757" s="247" t="s">
        <v>5763</v>
      </c>
      <c r="C757" s="260" t="s">
        <v>4495</v>
      </c>
      <c r="D757" s="248" t="str">
        <f t="shared" si="11"/>
        <v>2023.00028.03.03.02.04</v>
      </c>
      <c r="E757" s="248" t="e">
        <f>VLOOKUP(D757,'REGISTRO CSTs'!$C$2:$G$912,7,0)</f>
        <v>#N/A</v>
      </c>
    </row>
    <row r="758" spans="1:5" x14ac:dyDescent="0.35">
      <c r="A758">
        <v>298</v>
      </c>
      <c r="B758" s="240" t="s">
        <v>5764</v>
      </c>
      <c r="C758" s="241" t="s">
        <v>1342</v>
      </c>
      <c r="D758" s="242" t="str">
        <f t="shared" si="11"/>
        <v>2023.00030.03.03.02.02</v>
      </c>
      <c r="E758" s="242" t="e">
        <f>VLOOKUP(D758,'REGISTRO CSTs'!$C$2:$G$912,7,0)</f>
        <v>#N/A</v>
      </c>
    </row>
    <row r="759" spans="1:5" x14ac:dyDescent="0.35">
      <c r="A759">
        <v>299</v>
      </c>
      <c r="B759" s="247" t="s">
        <v>5765</v>
      </c>
      <c r="C759" s="260" t="s">
        <v>4593</v>
      </c>
      <c r="D759" s="248" t="str">
        <f t="shared" si="11"/>
        <v>2023.00032.03.03.02.05</v>
      </c>
      <c r="E759" s="248" t="e">
        <f>VLOOKUP(D759,'REGISTRO CSTs'!$C$2:$G$912,7,0)</f>
        <v>#N/A</v>
      </c>
    </row>
    <row r="760" spans="1:5" x14ac:dyDescent="0.35">
      <c r="A760">
        <v>300</v>
      </c>
      <c r="B760" s="240" t="s">
        <v>5766</v>
      </c>
      <c r="C760" s="241" t="s">
        <v>4593</v>
      </c>
      <c r="D760" s="242" t="str">
        <f t="shared" si="11"/>
        <v>2023.00033.03.03.02.05</v>
      </c>
      <c r="E760" s="242" t="e">
        <f>VLOOKUP(D760,'REGISTRO CSTs'!$C$2:$G$912,7,0)</f>
        <v>#N/A</v>
      </c>
    </row>
    <row r="761" spans="1:5" x14ac:dyDescent="0.35">
      <c r="A761">
        <v>304</v>
      </c>
      <c r="B761" s="240" t="s">
        <v>5767</v>
      </c>
      <c r="C761" s="241" t="s">
        <v>4593</v>
      </c>
      <c r="D761" s="242" t="str">
        <f t="shared" si="11"/>
        <v>2023.00038.03.03.02.05</v>
      </c>
      <c r="E761" s="242" t="e">
        <f>VLOOKUP(D761,'REGISTRO CSTs'!$C$2:$G$912,7,0)</f>
        <v>#N/A</v>
      </c>
    </row>
    <row r="762" spans="1:5" x14ac:dyDescent="0.35">
      <c r="A762">
        <v>305</v>
      </c>
      <c r="B762" s="247" t="s">
        <v>5768</v>
      </c>
      <c r="C762" s="260" t="s">
        <v>4495</v>
      </c>
      <c r="D762" s="248" t="str">
        <f t="shared" si="11"/>
        <v>2023.00039.02.02.02.02</v>
      </c>
      <c r="E762" s="248" t="e">
        <f>VLOOKUP(D762,'REGISTRO CSTs'!$C$2:$G$912,7,0)</f>
        <v>#N/A</v>
      </c>
    </row>
    <row r="763" spans="1:5" x14ac:dyDescent="0.35">
      <c r="A763">
        <v>307</v>
      </c>
      <c r="B763" s="247" t="s">
        <v>5769</v>
      </c>
      <c r="C763" s="260" t="s">
        <v>4495</v>
      </c>
      <c r="D763" s="248" t="str">
        <f t="shared" si="11"/>
        <v>2023.00042.02.02.02.02</v>
      </c>
      <c r="E763" s="248" t="e">
        <f>VLOOKUP(D763,'REGISTRO CSTs'!$C$2:$G$912,7,0)</f>
        <v>#N/A</v>
      </c>
    </row>
    <row r="764" spans="1:5" x14ac:dyDescent="0.35">
      <c r="A764">
        <v>310</v>
      </c>
      <c r="B764" s="240" t="s">
        <v>5770</v>
      </c>
      <c r="C764" s="241" t="s">
        <v>1342</v>
      </c>
      <c r="D764" s="242" t="str">
        <f t="shared" si="11"/>
        <v>2023.00046.03.03.02.02</v>
      </c>
      <c r="E764" s="242" t="e">
        <f>VLOOKUP(D764,'REGISTRO CSTs'!$C$2:$G$912,7,0)</f>
        <v>#N/A</v>
      </c>
    </row>
    <row r="765" spans="1:5" x14ac:dyDescent="0.35">
      <c r="A765">
        <v>314</v>
      </c>
      <c r="B765" s="240" t="s">
        <v>5771</v>
      </c>
      <c r="C765" s="241" t="s">
        <v>4593</v>
      </c>
      <c r="D765" s="242" t="str">
        <f t="shared" si="11"/>
        <v>2023.00052.03.03.02.05</v>
      </c>
      <c r="E765" s="242" t="e">
        <f>VLOOKUP(D765,'REGISTRO CSTs'!$C$2:$G$912,7,0)</f>
        <v>#N/A</v>
      </c>
    </row>
    <row r="766" spans="1:5" x14ac:dyDescent="0.35">
      <c r="A766">
        <v>317</v>
      </c>
      <c r="B766" s="247" t="s">
        <v>5772</v>
      </c>
      <c r="C766" s="260" t="s">
        <v>4495</v>
      </c>
      <c r="D766" s="248" t="str">
        <f t="shared" si="11"/>
        <v>2023.00060.03.03.02.02</v>
      </c>
      <c r="E766" s="248" t="e">
        <f>VLOOKUP(D766,'REGISTRO CSTs'!$C$2:$G$912,7,0)</f>
        <v>#N/A</v>
      </c>
    </row>
    <row r="767" spans="1:5" x14ac:dyDescent="0.35">
      <c r="A767">
        <v>321</v>
      </c>
      <c r="B767" s="247" t="s">
        <v>5773</v>
      </c>
      <c r="C767" s="263" t="s">
        <v>1342</v>
      </c>
      <c r="D767" s="248" t="str">
        <f t="shared" si="11"/>
        <v>2023.00136.03.03.02.02</v>
      </c>
      <c r="E767" s="248" t="e">
        <f>VLOOKUP(D767,'REGISTRO CSTs'!$C$2:$G$912,7,0)</f>
        <v>#N/A</v>
      </c>
    </row>
    <row r="768" spans="1:5" x14ac:dyDescent="0.35">
      <c r="A768">
        <v>324</v>
      </c>
      <c r="B768" s="240" t="s">
        <v>5774</v>
      </c>
      <c r="C768" s="258" t="s">
        <v>4495</v>
      </c>
      <c r="D768" s="242" t="str">
        <f t="shared" si="11"/>
        <v>2023.00071.03.03.02.02</v>
      </c>
      <c r="E768" s="242" t="e">
        <f>VLOOKUP(D768,'REGISTRO CSTs'!$C$2:$G$912,7,0)</f>
        <v>#N/A</v>
      </c>
    </row>
    <row r="769" spans="1:5" x14ac:dyDescent="0.35">
      <c r="A769">
        <v>326</v>
      </c>
      <c r="B769" s="240" t="s">
        <v>5775</v>
      </c>
      <c r="C769" s="262" t="s">
        <v>1342</v>
      </c>
      <c r="D769" s="242" t="str">
        <f t="shared" si="11"/>
        <v>2023.00074.03.03.02.02</v>
      </c>
      <c r="E769" s="242" t="e">
        <f>VLOOKUP(D769,'REGISTRO CSTs'!$C$2:$G$912,7,0)</f>
        <v>#N/A</v>
      </c>
    </row>
    <row r="770" spans="1:5" x14ac:dyDescent="0.35">
      <c r="A770">
        <v>328</v>
      </c>
      <c r="B770" s="240" t="s">
        <v>5776</v>
      </c>
      <c r="C770" s="262" t="s">
        <v>4495</v>
      </c>
      <c r="D770" s="242" t="str">
        <f t="shared" ref="D770:D833" si="12">LEFT(B770,22)</f>
        <v>2023.00078.03.02.02.03</v>
      </c>
      <c r="E770" s="242" t="e">
        <f>VLOOKUP(D770,'REGISTRO CSTs'!$C$2:$G$912,7,0)</f>
        <v>#N/A</v>
      </c>
    </row>
    <row r="771" spans="1:5" x14ac:dyDescent="0.35">
      <c r="A771">
        <v>332</v>
      </c>
      <c r="B771" s="240" t="s">
        <v>5777</v>
      </c>
      <c r="C771" s="241" t="s">
        <v>1643</v>
      </c>
      <c r="D771" s="242" t="str">
        <f t="shared" si="12"/>
        <v>2023.00086.02.02.02.98</v>
      </c>
      <c r="E771" s="242" t="e">
        <f>VLOOKUP(D771,'REGISTRO CSTs'!$C$2:$G$912,7,0)</f>
        <v>#N/A</v>
      </c>
    </row>
    <row r="772" spans="1:5" x14ac:dyDescent="0.35">
      <c r="A772">
        <v>334</v>
      </c>
      <c r="B772" s="240" t="s">
        <v>5778</v>
      </c>
      <c r="C772" s="265" t="s">
        <v>1340</v>
      </c>
      <c r="D772" s="242" t="str">
        <f t="shared" si="12"/>
        <v>2023.00088.03.03.02.02</v>
      </c>
      <c r="E772" s="242" t="e">
        <f>VLOOKUP(D772,'REGISTRO CSTs'!$C$2:$G$912,7,0)</f>
        <v>#N/A</v>
      </c>
    </row>
    <row r="773" spans="1:5" x14ac:dyDescent="0.35">
      <c r="A773">
        <v>335</v>
      </c>
      <c r="B773" s="247" t="s">
        <v>5779</v>
      </c>
      <c r="C773" s="260" t="s">
        <v>4495</v>
      </c>
      <c r="D773" s="248" t="str">
        <f t="shared" si="12"/>
        <v>2023.00090.03.03.02.03</v>
      </c>
      <c r="E773" s="248" t="e">
        <f>VLOOKUP(D773,'REGISTRO CSTs'!$C$2:$G$912,7,0)</f>
        <v>#N/A</v>
      </c>
    </row>
    <row r="774" spans="1:5" x14ac:dyDescent="0.35">
      <c r="A774">
        <v>336</v>
      </c>
      <c r="B774" s="240" t="s">
        <v>5780</v>
      </c>
      <c r="C774" s="241" t="s">
        <v>4495</v>
      </c>
      <c r="D774" s="242" t="str">
        <f t="shared" si="12"/>
        <v>2023.00091.03.03.02.04</v>
      </c>
      <c r="E774" s="242" t="e">
        <f>VLOOKUP(D774,'REGISTRO CSTs'!$C$2:$G$912,7,0)</f>
        <v>#N/A</v>
      </c>
    </row>
    <row r="775" spans="1:5" x14ac:dyDescent="0.35">
      <c r="A775">
        <v>338</v>
      </c>
      <c r="B775" s="240" t="s">
        <v>5781</v>
      </c>
      <c r="C775" s="258" t="s">
        <v>1342</v>
      </c>
      <c r="D775" s="242" t="str">
        <f t="shared" si="12"/>
        <v>2023.00093.03.03.02.02</v>
      </c>
      <c r="E775" s="242" t="e">
        <f>VLOOKUP(D775,'REGISTRO CSTs'!$C$2:$G$912,7,0)</f>
        <v>#N/A</v>
      </c>
    </row>
    <row r="776" spans="1:5" x14ac:dyDescent="0.35">
      <c r="A776">
        <v>339</v>
      </c>
      <c r="B776" s="247" t="s">
        <v>5782</v>
      </c>
      <c r="C776" s="260" t="s">
        <v>4495</v>
      </c>
      <c r="D776" s="248" t="str">
        <f t="shared" si="12"/>
        <v>2023.00095.03.03.02.04</v>
      </c>
      <c r="E776" s="248" t="e">
        <f>VLOOKUP(D776,'REGISTRO CSTs'!$C$2:$G$912,7,0)</f>
        <v>#N/A</v>
      </c>
    </row>
    <row r="777" spans="1:5" x14ac:dyDescent="0.35">
      <c r="A777">
        <v>341</v>
      </c>
      <c r="B777" s="247" t="s">
        <v>5783</v>
      </c>
      <c r="C777" s="260" t="s">
        <v>4495</v>
      </c>
      <c r="D777" s="248" t="str">
        <f t="shared" si="12"/>
        <v>2023.00097.03.03.02.04</v>
      </c>
      <c r="E777" s="248" t="e">
        <f>VLOOKUP(D777,'REGISTRO CSTs'!$C$2:$G$912,7,0)</f>
        <v>#N/A</v>
      </c>
    </row>
    <row r="778" spans="1:5" x14ac:dyDescent="0.35">
      <c r="A778">
        <v>342</v>
      </c>
      <c r="B778" s="240" t="s">
        <v>5784</v>
      </c>
      <c r="C778" s="241" t="s">
        <v>4593</v>
      </c>
      <c r="D778" s="242" t="str">
        <f t="shared" si="12"/>
        <v>2023.00099.03.03.02.05</v>
      </c>
      <c r="E778" s="242" t="e">
        <f>VLOOKUP(D778,'REGISTRO CSTs'!$C$2:$G$912,7,0)</f>
        <v>#N/A</v>
      </c>
    </row>
    <row r="779" spans="1:5" x14ac:dyDescent="0.35">
      <c r="A779">
        <v>343</v>
      </c>
      <c r="B779" s="247" t="s">
        <v>5785</v>
      </c>
      <c r="C779" s="263" t="s">
        <v>1346</v>
      </c>
      <c r="D779" s="248" t="str">
        <f t="shared" si="12"/>
        <v>2023.00100.03.03.02.02</v>
      </c>
      <c r="E779" s="248" t="e">
        <f>VLOOKUP(D779,'REGISTRO CSTs'!$C$2:$G$912,7,0)</f>
        <v>#N/A</v>
      </c>
    </row>
    <row r="780" spans="1:5" x14ac:dyDescent="0.35">
      <c r="A780">
        <v>349</v>
      </c>
      <c r="B780" s="247" t="s">
        <v>5786</v>
      </c>
      <c r="C780" s="258" t="s">
        <v>4495</v>
      </c>
      <c r="D780" s="248" t="str">
        <f t="shared" si="12"/>
        <v>2023.00107.03.03.02.02</v>
      </c>
      <c r="E780" s="248" t="e">
        <f>VLOOKUP(D780,'REGISTRO CSTs'!$C$2:$G$912,7,0)</f>
        <v>#N/A</v>
      </c>
    </row>
    <row r="781" spans="1:5" x14ac:dyDescent="0.35">
      <c r="A781">
        <v>350</v>
      </c>
      <c r="B781" s="240" t="s">
        <v>5787</v>
      </c>
      <c r="C781" s="258" t="s">
        <v>4495</v>
      </c>
      <c r="D781" s="242" t="str">
        <f t="shared" si="12"/>
        <v>2023.00109.03.03.02.04</v>
      </c>
      <c r="E781" s="242" t="e">
        <f>VLOOKUP(D781,'REGISTRO CSTs'!$C$2:$G$912,7,0)</f>
        <v>#N/A</v>
      </c>
    </row>
    <row r="782" spans="1:5" x14ac:dyDescent="0.35">
      <c r="A782">
        <v>351</v>
      </c>
      <c r="B782" s="247" t="s">
        <v>5788</v>
      </c>
      <c r="C782" s="263" t="s">
        <v>4495</v>
      </c>
      <c r="D782" s="248" t="str">
        <f t="shared" si="12"/>
        <v>2023.00110.03.03.02.03</v>
      </c>
      <c r="E782" s="248" t="e">
        <f>VLOOKUP(D782,'REGISTRO CSTs'!$C$2:$G$912,7,0)</f>
        <v>#N/A</v>
      </c>
    </row>
    <row r="783" spans="1:5" x14ac:dyDescent="0.35">
      <c r="A783">
        <v>352</v>
      </c>
      <c r="B783" s="240" t="s">
        <v>5789</v>
      </c>
      <c r="C783" s="258" t="s">
        <v>4495</v>
      </c>
      <c r="D783" s="242" t="str">
        <f t="shared" si="12"/>
        <v>2023.00111.03.03.02.04</v>
      </c>
      <c r="E783" s="242" t="e">
        <f>VLOOKUP(D783,'REGISTRO CSTs'!$C$2:$G$912,7,0)</f>
        <v>#N/A</v>
      </c>
    </row>
    <row r="784" spans="1:5" x14ac:dyDescent="0.35">
      <c r="A784">
        <v>353</v>
      </c>
      <c r="B784" s="247" t="s">
        <v>5790</v>
      </c>
      <c r="C784" s="263" t="s">
        <v>4495</v>
      </c>
      <c r="D784" s="248" t="str">
        <f t="shared" si="12"/>
        <v>2023.00112.03.03.02.03</v>
      </c>
      <c r="E784" s="248" t="e">
        <f>VLOOKUP(D784,'REGISTRO CSTs'!$C$2:$G$912,7,0)</f>
        <v>#N/A</v>
      </c>
    </row>
    <row r="785" spans="1:5" x14ac:dyDescent="0.35">
      <c r="A785">
        <v>354</v>
      </c>
      <c r="B785" s="240" t="s">
        <v>5791</v>
      </c>
      <c r="C785" s="241" t="s">
        <v>4593</v>
      </c>
      <c r="D785" s="242" t="str">
        <f t="shared" si="12"/>
        <v>2023.00113.03.03.02.03</v>
      </c>
      <c r="E785" s="242" t="e">
        <f>VLOOKUP(D785,'REGISTRO CSTs'!$C$2:$G$912,7,0)</f>
        <v>#N/A</v>
      </c>
    </row>
    <row r="786" spans="1:5" x14ac:dyDescent="0.35">
      <c r="A786">
        <v>355</v>
      </c>
      <c r="B786" s="247" t="s">
        <v>5792</v>
      </c>
      <c r="C786" s="260" t="s">
        <v>4593</v>
      </c>
      <c r="D786" s="248" t="str">
        <f t="shared" si="12"/>
        <v>2023.00114.03.03.02.05</v>
      </c>
      <c r="E786" s="248" t="e">
        <f>VLOOKUP(D786,'REGISTRO CSTs'!$C$2:$G$912,7,0)</f>
        <v>#N/A</v>
      </c>
    </row>
    <row r="787" spans="1:5" x14ac:dyDescent="0.35">
      <c r="A787">
        <v>358</v>
      </c>
      <c r="B787" s="240" t="s">
        <v>5793</v>
      </c>
      <c r="C787" s="241" t="s">
        <v>4593</v>
      </c>
      <c r="D787" s="242" t="str">
        <f t="shared" si="12"/>
        <v>2023.00118.03.03.02.03</v>
      </c>
      <c r="E787" s="242" t="e">
        <f>VLOOKUP(D787,'REGISTRO CSTs'!$C$2:$G$912,7,0)</f>
        <v>#N/A</v>
      </c>
    </row>
    <row r="788" spans="1:5" x14ac:dyDescent="0.35">
      <c r="A788">
        <v>359</v>
      </c>
      <c r="B788" s="247" t="s">
        <v>5794</v>
      </c>
      <c r="C788" s="260" t="s">
        <v>4593</v>
      </c>
      <c r="D788" s="248" t="str">
        <f t="shared" si="12"/>
        <v>2023.00119.03.03.02.05</v>
      </c>
      <c r="E788" s="248" t="e">
        <f>VLOOKUP(D788,'REGISTRO CSTs'!$C$2:$G$912,7,0)</f>
        <v>#N/A</v>
      </c>
    </row>
    <row r="789" spans="1:5" x14ac:dyDescent="0.35">
      <c r="A789">
        <v>360</v>
      </c>
      <c r="B789" s="240" t="s">
        <v>5795</v>
      </c>
      <c r="C789" s="241" t="s">
        <v>4593</v>
      </c>
      <c r="D789" s="242" t="str">
        <f t="shared" si="12"/>
        <v>2023.00120.03.03.02.05</v>
      </c>
      <c r="E789" s="242" t="e">
        <f>VLOOKUP(D789,'REGISTRO CSTs'!$C$2:$G$912,7,0)</f>
        <v>#N/A</v>
      </c>
    </row>
    <row r="790" spans="1:5" x14ac:dyDescent="0.35">
      <c r="A790">
        <v>361</v>
      </c>
      <c r="B790" s="247" t="s">
        <v>5796</v>
      </c>
      <c r="C790" s="260" t="s">
        <v>4593</v>
      </c>
      <c r="D790" s="248" t="str">
        <f t="shared" si="12"/>
        <v>2023.00121.03.03.02.05</v>
      </c>
      <c r="E790" s="248" t="e">
        <f>VLOOKUP(D790,'REGISTRO CSTs'!$C$2:$G$912,7,0)</f>
        <v>#N/A</v>
      </c>
    </row>
    <row r="791" spans="1:5" x14ac:dyDescent="0.35">
      <c r="A791">
        <v>362</v>
      </c>
      <c r="B791" s="240" t="s">
        <v>5797</v>
      </c>
      <c r="C791" s="241" t="s">
        <v>4593</v>
      </c>
      <c r="D791" s="242" t="str">
        <f t="shared" si="12"/>
        <v>2023.00122.03.03.02.05</v>
      </c>
      <c r="E791" s="242" t="e">
        <f>VLOOKUP(D791,'REGISTRO CSTs'!$C$2:$G$912,7,0)</f>
        <v>#N/A</v>
      </c>
    </row>
    <row r="792" spans="1:5" x14ac:dyDescent="0.35">
      <c r="A792">
        <v>363</v>
      </c>
      <c r="B792" s="247" t="s">
        <v>5798</v>
      </c>
      <c r="C792" s="266" t="s">
        <v>4495</v>
      </c>
      <c r="D792" s="248" t="str">
        <f t="shared" si="12"/>
        <v>2023.00123.03.03.02.04</v>
      </c>
      <c r="E792" s="248" t="e">
        <f>VLOOKUP(D792,'REGISTRO CSTs'!$C$2:$G$912,7,0)</f>
        <v>#N/A</v>
      </c>
    </row>
    <row r="793" spans="1:5" x14ac:dyDescent="0.35">
      <c r="A793">
        <v>364</v>
      </c>
      <c r="B793" s="240" t="s">
        <v>5799</v>
      </c>
      <c r="C793" s="241" t="s">
        <v>4593</v>
      </c>
      <c r="D793" s="242" t="str">
        <f t="shared" si="12"/>
        <v>2023.00124.03.03.02.05</v>
      </c>
      <c r="E793" s="242" t="e">
        <f>VLOOKUP(D793,'REGISTRO CSTs'!$C$2:$G$912,7,0)</f>
        <v>#N/A</v>
      </c>
    </row>
    <row r="794" spans="1:5" x14ac:dyDescent="0.35">
      <c r="A794">
        <v>365</v>
      </c>
      <c r="B794" s="247" t="s">
        <v>5800</v>
      </c>
      <c r="C794" s="260" t="s">
        <v>4593</v>
      </c>
      <c r="D794" s="248" t="str">
        <f t="shared" si="12"/>
        <v>2023.00125.03.03.02.05</v>
      </c>
      <c r="E794" s="248" t="e">
        <f>VLOOKUP(D794,'REGISTRO CSTs'!$C$2:$G$912,7,0)</f>
        <v>#N/A</v>
      </c>
    </row>
    <row r="795" spans="1:5" x14ac:dyDescent="0.35">
      <c r="A795">
        <v>366</v>
      </c>
      <c r="B795" s="240" t="s">
        <v>5801</v>
      </c>
      <c r="C795" s="241" t="s">
        <v>4593</v>
      </c>
      <c r="D795" s="242" t="str">
        <f t="shared" si="12"/>
        <v>2023.00126.03.03.02.05</v>
      </c>
      <c r="E795" s="242" t="e">
        <f>VLOOKUP(D795,'REGISTRO CSTs'!$C$2:$G$912,7,0)</f>
        <v>#N/A</v>
      </c>
    </row>
    <row r="796" spans="1:5" x14ac:dyDescent="0.35">
      <c r="A796">
        <v>367</v>
      </c>
      <c r="B796" s="247" t="s">
        <v>5802</v>
      </c>
      <c r="C796" s="260" t="s">
        <v>4593</v>
      </c>
      <c r="D796" s="248" t="str">
        <f t="shared" si="12"/>
        <v>2023.00128.03.03.02.05</v>
      </c>
      <c r="E796" s="248" t="e">
        <f>VLOOKUP(D796,'REGISTRO CSTs'!$C$2:$G$912,7,0)</f>
        <v>#N/A</v>
      </c>
    </row>
    <row r="797" spans="1:5" x14ac:dyDescent="0.35">
      <c r="A797">
        <v>368</v>
      </c>
      <c r="B797" s="240" t="s">
        <v>5803</v>
      </c>
      <c r="C797" s="241" t="s">
        <v>4593</v>
      </c>
      <c r="D797" s="242" t="str">
        <f t="shared" si="12"/>
        <v>2023.00129.03.03.02.05</v>
      </c>
      <c r="E797" s="242" t="e">
        <f>VLOOKUP(D797,'REGISTRO CSTs'!$C$2:$G$912,7,0)</f>
        <v>#N/A</v>
      </c>
    </row>
    <row r="798" spans="1:5" x14ac:dyDescent="0.35">
      <c r="A798">
        <v>369</v>
      </c>
      <c r="B798" s="247" t="s">
        <v>5804</v>
      </c>
      <c r="C798" s="260" t="s">
        <v>4593</v>
      </c>
      <c r="D798" s="248" t="str">
        <f t="shared" si="12"/>
        <v>2023.00130.03.03.02.05</v>
      </c>
      <c r="E798" s="248" t="e">
        <f>VLOOKUP(D798,'REGISTRO CSTs'!$C$2:$G$912,7,0)</f>
        <v>#N/A</v>
      </c>
    </row>
    <row r="799" spans="1:5" x14ac:dyDescent="0.35">
      <c r="A799">
        <v>370</v>
      </c>
      <c r="B799" s="240" t="s">
        <v>5805</v>
      </c>
      <c r="C799" s="241" t="s">
        <v>4593</v>
      </c>
      <c r="D799" s="242" t="str">
        <f t="shared" si="12"/>
        <v>2023.00131.03.03.02.05</v>
      </c>
      <c r="E799" s="242" t="e">
        <f>VLOOKUP(D799,'REGISTRO CSTs'!$C$2:$G$912,7,0)</f>
        <v>#N/A</v>
      </c>
    </row>
    <row r="800" spans="1:5" x14ac:dyDescent="0.35">
      <c r="A800">
        <v>371</v>
      </c>
      <c r="B800" s="247" t="s">
        <v>5806</v>
      </c>
      <c r="C800" s="260" t="s">
        <v>4593</v>
      </c>
      <c r="D800" s="248" t="str">
        <f t="shared" si="12"/>
        <v>2023.00132.03.03.02.05</v>
      </c>
      <c r="E800" s="248" t="e">
        <f>VLOOKUP(D800,'REGISTRO CSTs'!$C$2:$G$912,7,0)</f>
        <v>#N/A</v>
      </c>
    </row>
    <row r="801" spans="1:5" x14ac:dyDescent="0.35">
      <c r="A801">
        <v>372</v>
      </c>
      <c r="B801" s="240" t="s">
        <v>5807</v>
      </c>
      <c r="C801" s="241" t="s">
        <v>4593</v>
      </c>
      <c r="D801" s="242" t="str">
        <f t="shared" si="12"/>
        <v>2023.00133.03.03.02.05</v>
      </c>
      <c r="E801" s="242" t="e">
        <f>VLOOKUP(D801,'REGISTRO CSTs'!$C$2:$G$912,7,0)</f>
        <v>#N/A</v>
      </c>
    </row>
    <row r="802" spans="1:5" x14ac:dyDescent="0.35">
      <c r="A802">
        <v>373</v>
      </c>
      <c r="B802" s="247" t="s">
        <v>5808</v>
      </c>
      <c r="C802" s="260" t="s">
        <v>4593</v>
      </c>
      <c r="D802" s="248" t="str">
        <f t="shared" si="12"/>
        <v>2023.00134.03.03.02.05</v>
      </c>
      <c r="E802" s="248" t="e">
        <f>VLOOKUP(D802,'REGISTRO CSTs'!$C$2:$G$912,7,0)</f>
        <v>#N/A</v>
      </c>
    </row>
    <row r="803" spans="1:5" x14ac:dyDescent="0.35">
      <c r="A803">
        <v>374</v>
      </c>
      <c r="B803" s="240" t="s">
        <v>5809</v>
      </c>
      <c r="C803" s="241" t="s">
        <v>4593</v>
      </c>
      <c r="D803" s="242" t="str">
        <f t="shared" si="12"/>
        <v>2023.00138.03.03.02.05</v>
      </c>
      <c r="E803" s="242" t="e">
        <f>VLOOKUP(D803,'REGISTRO CSTs'!$C$2:$G$912,7,0)</f>
        <v>#N/A</v>
      </c>
    </row>
    <row r="804" spans="1:5" x14ac:dyDescent="0.35">
      <c r="A804">
        <v>375</v>
      </c>
      <c r="B804" s="247" t="s">
        <v>5810</v>
      </c>
      <c r="C804" s="260" t="s">
        <v>4593</v>
      </c>
      <c r="D804" s="248" t="str">
        <f t="shared" si="12"/>
        <v>2023.00139.03.03.02.05</v>
      </c>
      <c r="E804" s="248" t="e">
        <f>VLOOKUP(D804,'REGISTRO CSTs'!$C$2:$G$912,7,0)</f>
        <v>#N/A</v>
      </c>
    </row>
    <row r="805" spans="1:5" x14ac:dyDescent="0.35">
      <c r="A805">
        <v>376</v>
      </c>
      <c r="B805" s="240" t="s">
        <v>5811</v>
      </c>
      <c r="C805" s="266" t="s">
        <v>4593</v>
      </c>
      <c r="D805" s="242" t="str">
        <f t="shared" si="12"/>
        <v>2023.00140.03.03.02.05</v>
      </c>
      <c r="E805" s="242" t="e">
        <f>VLOOKUP(D805,'REGISTRO CSTs'!$C$2:$G$912,7,0)</f>
        <v>#N/A</v>
      </c>
    </row>
    <row r="806" spans="1:5" x14ac:dyDescent="0.35">
      <c r="A806">
        <v>377</v>
      </c>
      <c r="B806" s="247" t="s">
        <v>5812</v>
      </c>
      <c r="C806" s="266" t="s">
        <v>4593</v>
      </c>
      <c r="D806" s="248" t="str">
        <f t="shared" si="12"/>
        <v>2023.00141.03.03.02.05</v>
      </c>
      <c r="E806" s="248" t="e">
        <f>VLOOKUP(D806,'REGISTRO CSTs'!$C$2:$G$912,7,0)</f>
        <v>#N/A</v>
      </c>
    </row>
    <row r="807" spans="1:5" x14ac:dyDescent="0.35">
      <c r="A807">
        <v>378</v>
      </c>
      <c r="B807" s="240" t="s">
        <v>5813</v>
      </c>
      <c r="C807" s="241" t="s">
        <v>4593</v>
      </c>
      <c r="D807" s="242" t="str">
        <f t="shared" si="12"/>
        <v>2023.00142.03.03.02.05</v>
      </c>
      <c r="E807" s="242" t="e">
        <f>VLOOKUP(D807,'REGISTRO CSTs'!$C$2:$G$912,7,0)</f>
        <v>#N/A</v>
      </c>
    </row>
    <row r="808" spans="1:5" x14ac:dyDescent="0.35">
      <c r="A808">
        <v>379</v>
      </c>
      <c r="B808" s="247" t="s">
        <v>5814</v>
      </c>
      <c r="C808" s="260" t="s">
        <v>4593</v>
      </c>
      <c r="D808" s="248" t="str">
        <f t="shared" si="12"/>
        <v>2023.00143.03.03.02.05</v>
      </c>
      <c r="E808" s="248" t="e">
        <f>VLOOKUP(D808,'REGISTRO CSTs'!$C$2:$G$912,7,0)</f>
        <v>#N/A</v>
      </c>
    </row>
    <row r="809" spans="1:5" x14ac:dyDescent="0.35">
      <c r="A809">
        <v>380</v>
      </c>
      <c r="B809" s="240" t="s">
        <v>5815</v>
      </c>
      <c r="C809" s="241" t="s">
        <v>4593</v>
      </c>
      <c r="D809" s="242" t="str">
        <f t="shared" si="12"/>
        <v>2023.00144.03.03.02.05</v>
      </c>
      <c r="E809" s="242" t="e">
        <f>VLOOKUP(D809,'REGISTRO CSTs'!$C$2:$G$912,7,0)</f>
        <v>#N/A</v>
      </c>
    </row>
    <row r="810" spans="1:5" x14ac:dyDescent="0.35">
      <c r="A810">
        <v>381</v>
      </c>
      <c r="B810" s="247" t="s">
        <v>5816</v>
      </c>
      <c r="C810" s="260" t="s">
        <v>4593</v>
      </c>
      <c r="D810" s="248" t="str">
        <f t="shared" si="12"/>
        <v>2023.00146.03.03.02.05</v>
      </c>
      <c r="E810" s="248" t="e">
        <f>VLOOKUP(D810,'REGISTRO CSTs'!$C$2:$G$912,7,0)</f>
        <v>#N/A</v>
      </c>
    </row>
    <row r="811" spans="1:5" x14ac:dyDescent="0.35">
      <c r="A811">
        <v>386</v>
      </c>
      <c r="B811" s="240" t="s">
        <v>5817</v>
      </c>
      <c r="C811" s="241" t="s">
        <v>4593</v>
      </c>
      <c r="D811" s="242" t="str">
        <f t="shared" si="12"/>
        <v>2023.00154.01.03.02.05</v>
      </c>
      <c r="E811" s="242" t="e">
        <f>VLOOKUP(D811,'REGISTRO CSTs'!$C$2:$G$912,7,0)</f>
        <v>#N/A</v>
      </c>
    </row>
    <row r="812" spans="1:5" x14ac:dyDescent="0.35">
      <c r="A812">
        <v>387</v>
      </c>
      <c r="B812" s="247" t="s">
        <v>5818</v>
      </c>
      <c r="C812" s="260" t="s">
        <v>4593</v>
      </c>
      <c r="D812" s="248" t="str">
        <f t="shared" si="12"/>
        <v>2023.00155.01.03.02.05</v>
      </c>
      <c r="E812" s="248" t="e">
        <f>VLOOKUP(D812,'REGISTRO CSTs'!$C$2:$G$912,7,0)</f>
        <v>#N/A</v>
      </c>
    </row>
    <row r="813" spans="1:5" x14ac:dyDescent="0.35">
      <c r="A813">
        <v>389</v>
      </c>
      <c r="B813" s="247" t="s">
        <v>5819</v>
      </c>
      <c r="C813" s="260" t="s">
        <v>4593</v>
      </c>
      <c r="D813" s="248" t="str">
        <f t="shared" si="12"/>
        <v>2023.00156.01.03.02.05</v>
      </c>
      <c r="E813" s="248" t="e">
        <f>VLOOKUP(D813,'REGISTRO CSTs'!$C$2:$G$912,7,0)</f>
        <v>#N/A</v>
      </c>
    </row>
    <row r="814" spans="1:5" x14ac:dyDescent="0.35">
      <c r="A814">
        <v>390</v>
      </c>
      <c r="B814" s="240" t="s">
        <v>1855</v>
      </c>
      <c r="C814" s="241" t="s">
        <v>4593</v>
      </c>
      <c r="D814" s="242" t="str">
        <f t="shared" si="12"/>
        <v>2023.00157.01.03.02.05</v>
      </c>
      <c r="E814" s="242" t="e">
        <f>VLOOKUP(D814,'REGISTRO CSTs'!$C$2:$G$912,7,0)</f>
        <v>#N/A</v>
      </c>
    </row>
    <row r="815" spans="1:5" x14ac:dyDescent="0.35">
      <c r="A815">
        <v>391</v>
      </c>
      <c r="B815" s="247" t="s">
        <v>1857</v>
      </c>
      <c r="C815" s="260" t="s">
        <v>4593</v>
      </c>
      <c r="D815" s="248" t="str">
        <f t="shared" si="12"/>
        <v>2023.00159.01.03.02.05</v>
      </c>
      <c r="E815" s="248" t="e">
        <f>VLOOKUP(D815,'REGISTRO CSTs'!$C$2:$G$912,7,0)</f>
        <v>#N/A</v>
      </c>
    </row>
    <row r="816" spans="1:5" x14ac:dyDescent="0.35">
      <c r="A816">
        <v>392</v>
      </c>
      <c r="B816" s="240" t="s">
        <v>5820</v>
      </c>
      <c r="C816" s="241" t="s">
        <v>4593</v>
      </c>
      <c r="D816" s="242" t="str">
        <f t="shared" si="12"/>
        <v>2023.00160.01.03.02.05</v>
      </c>
      <c r="E816" s="242" t="e">
        <f>VLOOKUP(D816,'REGISTRO CSTs'!$C$2:$G$912,7,0)</f>
        <v>#N/A</v>
      </c>
    </row>
    <row r="817" spans="1:5" x14ac:dyDescent="0.35">
      <c r="A817">
        <v>393</v>
      </c>
      <c r="B817" s="247" t="s">
        <v>5821</v>
      </c>
      <c r="C817" s="260" t="s">
        <v>4593</v>
      </c>
      <c r="D817" s="248" t="str">
        <f t="shared" si="12"/>
        <v>2023.00161.01.03.02.05</v>
      </c>
      <c r="E817" s="248" t="e">
        <f>VLOOKUP(D817,'REGISTRO CSTs'!$C$2:$G$912,7,0)</f>
        <v>#N/A</v>
      </c>
    </row>
    <row r="818" spans="1:5" x14ac:dyDescent="0.35">
      <c r="A818">
        <v>394</v>
      </c>
      <c r="B818" s="240" t="s">
        <v>1859</v>
      </c>
      <c r="C818" s="241" t="s">
        <v>4593</v>
      </c>
      <c r="D818" s="242" t="str">
        <f t="shared" si="12"/>
        <v>2023.00162.01.03.02.05</v>
      </c>
      <c r="E818" s="242" t="e">
        <f>VLOOKUP(D818,'REGISTRO CSTs'!$C$2:$G$912,7,0)</f>
        <v>#N/A</v>
      </c>
    </row>
    <row r="819" spans="1:5" x14ac:dyDescent="0.35">
      <c r="A819">
        <v>395</v>
      </c>
      <c r="B819" s="247" t="s">
        <v>5822</v>
      </c>
      <c r="C819" s="260" t="s">
        <v>4593</v>
      </c>
      <c r="D819" s="248" t="str">
        <f t="shared" si="12"/>
        <v>2023.00163.01.03.02.05</v>
      </c>
      <c r="E819" s="248" t="e">
        <f>VLOOKUP(D819,'REGISTRO CSTs'!$C$2:$G$912,7,0)</f>
        <v>#N/A</v>
      </c>
    </row>
    <row r="820" spans="1:5" x14ac:dyDescent="0.35">
      <c r="A820">
        <v>396</v>
      </c>
      <c r="B820" s="240" t="s">
        <v>5823</v>
      </c>
      <c r="C820" s="241" t="s">
        <v>4593</v>
      </c>
      <c r="D820" s="242" t="str">
        <f t="shared" si="12"/>
        <v>2023.00164.01.03.02.05</v>
      </c>
      <c r="E820" s="242" t="e">
        <f>VLOOKUP(D820,'REGISTRO CSTs'!$C$2:$G$912,7,0)</f>
        <v>#N/A</v>
      </c>
    </row>
    <row r="821" spans="1:5" x14ac:dyDescent="0.35">
      <c r="A821">
        <v>398</v>
      </c>
      <c r="B821" s="240" t="s">
        <v>5824</v>
      </c>
      <c r="C821" s="241" t="s">
        <v>4593</v>
      </c>
      <c r="D821" s="242" t="str">
        <f t="shared" si="12"/>
        <v>2023.00166.01.03.02.05</v>
      </c>
      <c r="E821" s="242" t="e">
        <f>VLOOKUP(D821,'REGISTRO CSTs'!$C$2:$G$912,7,0)</f>
        <v>#N/A</v>
      </c>
    </row>
    <row r="822" spans="1:5" x14ac:dyDescent="0.35">
      <c r="A822">
        <v>399</v>
      </c>
      <c r="B822" s="247" t="s">
        <v>5825</v>
      </c>
      <c r="C822" s="260" t="s">
        <v>4593</v>
      </c>
      <c r="D822" s="248" t="str">
        <f t="shared" si="12"/>
        <v>2023.00168.01.03.02.05</v>
      </c>
      <c r="E822" s="248" t="e">
        <f>VLOOKUP(D822,'REGISTRO CSTs'!$C$2:$G$912,7,0)</f>
        <v>#N/A</v>
      </c>
    </row>
    <row r="823" spans="1:5" x14ac:dyDescent="0.35">
      <c r="A823">
        <v>400</v>
      </c>
      <c r="B823" s="240" t="s">
        <v>1863</v>
      </c>
      <c r="C823" s="241" t="s">
        <v>4593</v>
      </c>
      <c r="D823" s="242" t="str">
        <f t="shared" si="12"/>
        <v>2023.00169.01.03.02.05</v>
      </c>
      <c r="E823" s="242" t="e">
        <f>VLOOKUP(D823,'REGISTRO CSTs'!$C$2:$G$912,7,0)</f>
        <v>#N/A</v>
      </c>
    </row>
    <row r="824" spans="1:5" x14ac:dyDescent="0.35">
      <c r="A824">
        <v>401</v>
      </c>
      <c r="B824" s="247" t="s">
        <v>5826</v>
      </c>
      <c r="C824" s="260" t="s">
        <v>4593</v>
      </c>
      <c r="D824" s="248" t="str">
        <f t="shared" si="12"/>
        <v>2023.00170.01.03.02.04</v>
      </c>
      <c r="E824" s="248" t="e">
        <f>VLOOKUP(D824,'REGISTRO CSTs'!$C$2:$G$912,7,0)</f>
        <v>#N/A</v>
      </c>
    </row>
    <row r="825" spans="1:5" x14ac:dyDescent="0.35">
      <c r="A825">
        <v>402</v>
      </c>
      <c r="B825" s="240" t="s">
        <v>5827</v>
      </c>
      <c r="C825" s="241" t="s">
        <v>4593</v>
      </c>
      <c r="D825" s="242" t="str">
        <f t="shared" si="12"/>
        <v>2023.00174.01.03.02.05</v>
      </c>
      <c r="E825" s="242" t="e">
        <f>VLOOKUP(D825,'REGISTRO CSTs'!$C$2:$G$912,7,0)</f>
        <v>#N/A</v>
      </c>
    </row>
    <row r="826" spans="1:5" x14ac:dyDescent="0.35">
      <c r="A826">
        <v>403</v>
      </c>
      <c r="B826" s="247" t="s">
        <v>5828</v>
      </c>
      <c r="C826" s="260" t="s">
        <v>4593</v>
      </c>
      <c r="D826" s="248" t="str">
        <f t="shared" si="12"/>
        <v>2023.00175.01.03.02.05</v>
      </c>
      <c r="E826" s="248" t="e">
        <f>VLOOKUP(D826,'REGISTRO CSTs'!$C$2:$G$912,7,0)</f>
        <v>#N/A</v>
      </c>
    </row>
    <row r="827" spans="1:5" x14ac:dyDescent="0.35">
      <c r="A827">
        <v>404</v>
      </c>
      <c r="B827" s="240" t="s">
        <v>1867</v>
      </c>
      <c r="C827" s="241" t="s">
        <v>4593</v>
      </c>
      <c r="D827" s="242" t="str">
        <f t="shared" si="12"/>
        <v>2023.00176.01.03.02.05</v>
      </c>
      <c r="E827" s="242" t="e">
        <f>VLOOKUP(D827,'REGISTRO CSTs'!$C$2:$G$912,7,0)</f>
        <v>#N/A</v>
      </c>
    </row>
    <row r="828" spans="1:5" x14ac:dyDescent="0.35">
      <c r="A828">
        <v>405</v>
      </c>
      <c r="B828" s="247" t="s">
        <v>5829</v>
      </c>
      <c r="C828" s="260" t="s">
        <v>4593</v>
      </c>
      <c r="D828" s="248" t="str">
        <f t="shared" si="12"/>
        <v>2023.00177.01.03.02.05</v>
      </c>
      <c r="E828" s="248" t="e">
        <f>VLOOKUP(D828,'REGISTRO CSTs'!$C$2:$G$912,7,0)</f>
        <v>#N/A</v>
      </c>
    </row>
    <row r="829" spans="1:5" x14ac:dyDescent="0.35">
      <c r="A829">
        <v>406</v>
      </c>
      <c r="B829" s="240" t="s">
        <v>5830</v>
      </c>
      <c r="C829" s="241" t="s">
        <v>4593</v>
      </c>
      <c r="D829" s="242" t="str">
        <f t="shared" si="12"/>
        <v>2023.00178.01.03.02.05</v>
      </c>
      <c r="E829" s="242" t="e">
        <f>VLOOKUP(D829,'REGISTRO CSTs'!$C$2:$G$912,7,0)</f>
        <v>#N/A</v>
      </c>
    </row>
    <row r="830" spans="1:5" x14ac:dyDescent="0.35">
      <c r="A830">
        <v>407</v>
      </c>
      <c r="B830" s="247" t="s">
        <v>1869</v>
      </c>
      <c r="C830" s="260" t="s">
        <v>4593</v>
      </c>
      <c r="D830" s="248" t="str">
        <f t="shared" si="12"/>
        <v>2023.00179.01.03.02.05</v>
      </c>
      <c r="E830" s="248" t="e">
        <f>VLOOKUP(D830,'REGISTRO CSTs'!$C$2:$G$912,7,0)</f>
        <v>#N/A</v>
      </c>
    </row>
    <row r="831" spans="1:5" x14ac:dyDescent="0.35">
      <c r="A831">
        <v>408</v>
      </c>
      <c r="B831" s="240" t="s">
        <v>1871</v>
      </c>
      <c r="C831" s="241" t="s">
        <v>4593</v>
      </c>
      <c r="D831" s="242" t="str">
        <f t="shared" si="12"/>
        <v>2023.00181.01.03.02.05</v>
      </c>
      <c r="E831" s="242" t="e">
        <f>VLOOKUP(D831,'REGISTRO CSTs'!$C$2:$G$912,7,0)</f>
        <v>#N/A</v>
      </c>
    </row>
    <row r="832" spans="1:5" x14ac:dyDescent="0.35">
      <c r="A832">
        <v>409</v>
      </c>
      <c r="B832" s="247" t="s">
        <v>5831</v>
      </c>
      <c r="C832" s="260" t="s">
        <v>4593</v>
      </c>
      <c r="D832" s="248" t="str">
        <f t="shared" si="12"/>
        <v>2023.00182.01.03.02.05</v>
      </c>
      <c r="E832" s="248" t="e">
        <f>VLOOKUP(D832,'REGISTRO CSTs'!$C$2:$G$912,7,0)</f>
        <v>#N/A</v>
      </c>
    </row>
    <row r="833" spans="1:5" x14ac:dyDescent="0.35">
      <c r="A833">
        <v>410</v>
      </c>
      <c r="B833" s="240" t="s">
        <v>5832</v>
      </c>
      <c r="C833" s="241" t="s">
        <v>4593</v>
      </c>
      <c r="D833" s="242" t="str">
        <f t="shared" si="12"/>
        <v>2023.00183.01.03.02.05</v>
      </c>
      <c r="E833" s="242" t="e">
        <f>VLOOKUP(D833,'REGISTRO CSTs'!$C$2:$G$912,7,0)</f>
        <v>#N/A</v>
      </c>
    </row>
    <row r="834" spans="1:5" x14ac:dyDescent="0.35">
      <c r="A834">
        <v>539</v>
      </c>
      <c r="B834" s="247" t="s">
        <v>5833</v>
      </c>
      <c r="C834" s="260" t="s">
        <v>4593</v>
      </c>
      <c r="D834" s="248" t="str">
        <f t="shared" ref="D834:D897" si="13">LEFT(B834,22)</f>
        <v>2023.00053.03.03.02.05</v>
      </c>
      <c r="E834" s="248" t="e">
        <f>VLOOKUP(D834,'REGISTRO CSTs'!$C$2:$G$912,7,0)</f>
        <v>#N/A</v>
      </c>
    </row>
    <row r="835" spans="1:5" x14ac:dyDescent="0.35">
      <c r="A835">
        <v>543</v>
      </c>
      <c r="B835" s="247" t="s">
        <v>5834</v>
      </c>
      <c r="C835" s="243" t="s">
        <v>4495</v>
      </c>
      <c r="D835" s="248" t="str">
        <f t="shared" si="13"/>
        <v>2022.00031.03.03.02.02</v>
      </c>
      <c r="E835" s="248" t="e">
        <f>VLOOKUP(D835,'REGISTRO CSTs'!$C$2:$G$912,7,0)</f>
        <v>#N/A</v>
      </c>
    </row>
    <row r="836" spans="1:5" x14ac:dyDescent="0.35">
      <c r="A836">
        <v>544</v>
      </c>
      <c r="B836" s="240" t="s">
        <v>5835</v>
      </c>
      <c r="C836" s="244" t="s">
        <v>4630</v>
      </c>
      <c r="D836" s="242" t="str">
        <f t="shared" si="13"/>
        <v>2022.00108.01.03.02.05</v>
      </c>
      <c r="E836" s="242" t="e">
        <f>VLOOKUP(D836,'REGISTRO CSTs'!$C$2:$G$912,7,0)</f>
        <v>#N/A</v>
      </c>
    </row>
    <row r="837" spans="1:5" x14ac:dyDescent="0.35">
      <c r="A837">
        <v>545</v>
      </c>
      <c r="B837" s="247" t="s">
        <v>5836</v>
      </c>
      <c r="C837" s="260" t="s">
        <v>4593</v>
      </c>
      <c r="D837" s="248" t="str">
        <f t="shared" si="13"/>
        <v>2023.00231.01.03.02.05</v>
      </c>
      <c r="E837" s="248" t="e">
        <f>VLOOKUP(D837,'REGISTRO CSTs'!$C$2:$G$912,7,0)</f>
        <v>#N/A</v>
      </c>
    </row>
    <row r="838" spans="1:5" x14ac:dyDescent="0.35">
      <c r="A838">
        <v>548</v>
      </c>
      <c r="B838" s="240" t="s">
        <v>5837</v>
      </c>
      <c r="C838" s="244" t="s">
        <v>4612</v>
      </c>
      <c r="D838" s="242" t="str">
        <f t="shared" si="13"/>
        <v>2022.00052.01.03.02.05</v>
      </c>
      <c r="E838" s="242" t="e">
        <f>VLOOKUP(D838,'REGISTRO CSTs'!$C$2:$G$912,7,0)</f>
        <v>#N/A</v>
      </c>
    </row>
    <row r="839" spans="1:5" x14ac:dyDescent="0.35">
      <c r="A839">
        <v>549</v>
      </c>
      <c r="B839" s="247" t="s">
        <v>5838</v>
      </c>
      <c r="C839" s="260" t="s">
        <v>4593</v>
      </c>
      <c r="D839" s="248" t="str">
        <f t="shared" si="13"/>
        <v>2023.00189.01.03.02.05</v>
      </c>
      <c r="E839" s="248" t="e">
        <f>VLOOKUP(D839,'REGISTRO CSTs'!$C$2:$G$912,7,0)</f>
        <v>#N/A</v>
      </c>
    </row>
    <row r="840" spans="1:5" x14ac:dyDescent="0.35">
      <c r="A840">
        <v>551</v>
      </c>
      <c r="B840" s="247" t="s">
        <v>5839</v>
      </c>
      <c r="C840" s="243" t="s">
        <v>4519</v>
      </c>
      <c r="D840" s="248" t="str">
        <f t="shared" si="13"/>
        <v>2022.00041.01.03.02.02</v>
      </c>
      <c r="E840" s="248" t="e">
        <f>VLOOKUP(D840,'REGISTRO CSTs'!$C$2:$G$912,7,0)</f>
        <v>#N/A</v>
      </c>
    </row>
    <row r="841" spans="1:5" x14ac:dyDescent="0.35">
      <c r="A841">
        <v>554</v>
      </c>
      <c r="B841" s="240" t="s">
        <v>5840</v>
      </c>
      <c r="C841" s="241" t="s">
        <v>4593</v>
      </c>
      <c r="D841" s="242" t="str">
        <f t="shared" si="13"/>
        <v>2023.00184.01.03.02.05</v>
      </c>
      <c r="E841" s="242" t="e">
        <f>VLOOKUP(D841,'REGISTRO CSTs'!$C$2:$G$912,7,0)</f>
        <v>#N/A</v>
      </c>
    </row>
    <row r="842" spans="1:5" x14ac:dyDescent="0.35">
      <c r="A842">
        <v>555</v>
      </c>
      <c r="B842" s="247" t="s">
        <v>1873</v>
      </c>
      <c r="C842" s="260" t="s">
        <v>4593</v>
      </c>
      <c r="D842" s="248" t="str">
        <f t="shared" si="13"/>
        <v>2023.00185.01.03.02.05</v>
      </c>
      <c r="E842" s="248" t="e">
        <f>VLOOKUP(D842,'REGISTRO CSTs'!$C$2:$G$912,7,0)</f>
        <v>#N/A</v>
      </c>
    </row>
    <row r="843" spans="1:5" x14ac:dyDescent="0.35">
      <c r="A843">
        <v>556</v>
      </c>
      <c r="B843" s="240" t="s">
        <v>1875</v>
      </c>
      <c r="C843" s="241" t="s">
        <v>4593</v>
      </c>
      <c r="D843" s="242" t="str">
        <f t="shared" si="13"/>
        <v>2023.00186.01.03.02.05</v>
      </c>
      <c r="E843" s="242" t="e">
        <f>VLOOKUP(D843,'REGISTRO CSTs'!$C$2:$G$912,7,0)</f>
        <v>#N/A</v>
      </c>
    </row>
    <row r="844" spans="1:5" x14ac:dyDescent="0.35">
      <c r="A844">
        <v>557</v>
      </c>
      <c r="B844" s="247" t="s">
        <v>5841</v>
      </c>
      <c r="C844" s="260" t="s">
        <v>4593</v>
      </c>
      <c r="D844" s="248" t="str">
        <f t="shared" si="13"/>
        <v>2023.00187.01.03.02.05</v>
      </c>
      <c r="E844" s="248" t="e">
        <f>VLOOKUP(D844,'REGISTRO CSTs'!$C$2:$G$912,7,0)</f>
        <v>#N/A</v>
      </c>
    </row>
    <row r="845" spans="1:5" x14ac:dyDescent="0.35">
      <c r="A845">
        <v>558</v>
      </c>
      <c r="B845" s="240" t="s">
        <v>5842</v>
      </c>
      <c r="C845" s="241" t="s">
        <v>4593</v>
      </c>
      <c r="D845" s="242" t="str">
        <f t="shared" si="13"/>
        <v>2023.00190.01.03.02.05</v>
      </c>
      <c r="E845" s="242" t="e">
        <f>VLOOKUP(D845,'REGISTRO CSTs'!$C$2:$G$912,7,0)</f>
        <v>#N/A</v>
      </c>
    </row>
    <row r="846" spans="1:5" x14ac:dyDescent="0.35">
      <c r="A846">
        <v>559</v>
      </c>
      <c r="B846" s="247" t="s">
        <v>5843</v>
      </c>
      <c r="C846" s="260" t="s">
        <v>4593</v>
      </c>
      <c r="D846" s="248" t="str">
        <f t="shared" si="13"/>
        <v>2023.00191.01.03.02.05</v>
      </c>
      <c r="E846" s="248" t="e">
        <f>VLOOKUP(D846,'REGISTRO CSTs'!$C$2:$G$912,7,0)</f>
        <v>#N/A</v>
      </c>
    </row>
    <row r="847" spans="1:5" x14ac:dyDescent="0.35">
      <c r="A847">
        <v>560</v>
      </c>
      <c r="B847" s="240" t="s">
        <v>5844</v>
      </c>
      <c r="C847" s="241" t="s">
        <v>4593</v>
      </c>
      <c r="D847" s="242" t="str">
        <f t="shared" si="13"/>
        <v>2023.00192.01.03.02.05</v>
      </c>
      <c r="E847" s="242" t="e">
        <f>VLOOKUP(D847,'REGISTRO CSTs'!$C$2:$G$912,7,0)</f>
        <v>#N/A</v>
      </c>
    </row>
    <row r="848" spans="1:5" x14ac:dyDescent="0.35">
      <c r="A848">
        <v>561</v>
      </c>
      <c r="B848" s="247" t="s">
        <v>5845</v>
      </c>
      <c r="C848" s="260" t="s">
        <v>4593</v>
      </c>
      <c r="D848" s="248" t="str">
        <f t="shared" si="13"/>
        <v>2023.00188.01.03.02.05</v>
      </c>
      <c r="E848" s="248" t="e">
        <f>VLOOKUP(D848,'REGISTRO CSTs'!$C$2:$G$912,7,0)</f>
        <v>#N/A</v>
      </c>
    </row>
    <row r="849" spans="1:5" x14ac:dyDescent="0.35">
      <c r="A849">
        <v>562</v>
      </c>
      <c r="B849" s="240" t="s">
        <v>5846</v>
      </c>
      <c r="C849" s="241" t="s">
        <v>4593</v>
      </c>
      <c r="D849" s="242" t="str">
        <f t="shared" si="13"/>
        <v>2023.00193.01.03.02.05</v>
      </c>
      <c r="E849" s="242" t="e">
        <f>VLOOKUP(D849,'REGISTRO CSTs'!$C$2:$G$912,7,0)</f>
        <v>#N/A</v>
      </c>
    </row>
    <row r="850" spans="1:5" x14ac:dyDescent="0.35">
      <c r="A850">
        <v>563</v>
      </c>
      <c r="B850" s="247" t="s">
        <v>1881</v>
      </c>
      <c r="C850" s="260" t="s">
        <v>4593</v>
      </c>
      <c r="D850" s="248" t="str">
        <f t="shared" si="13"/>
        <v>2023.00194.01.03.02.05</v>
      </c>
      <c r="E850" s="248" t="e">
        <f>VLOOKUP(D850,'REGISTRO CSTs'!$C$2:$G$912,7,0)</f>
        <v>#N/A</v>
      </c>
    </row>
    <row r="851" spans="1:5" x14ac:dyDescent="0.35">
      <c r="A851">
        <v>564</v>
      </c>
      <c r="B851" s="240" t="s">
        <v>5847</v>
      </c>
      <c r="C851" s="241" t="s">
        <v>4593</v>
      </c>
      <c r="D851" s="242" t="str">
        <f t="shared" si="13"/>
        <v>2023.00195.01.03.02.05</v>
      </c>
      <c r="E851" s="242" t="e">
        <f>VLOOKUP(D851,'REGISTRO CSTs'!$C$2:$G$912,7,0)</f>
        <v>#N/A</v>
      </c>
    </row>
    <row r="852" spans="1:5" x14ac:dyDescent="0.35">
      <c r="A852">
        <v>567</v>
      </c>
      <c r="B852" s="247" t="s">
        <v>5848</v>
      </c>
      <c r="C852" s="243" t="s">
        <v>1317</v>
      </c>
      <c r="D852" s="248" t="str">
        <f t="shared" si="13"/>
        <v>2024.00244.05.03.02.02</v>
      </c>
      <c r="E852" s="248" t="e">
        <f>VLOOKUP(D852,'REGISTRO CSTs'!$C$2:$G$912,7,0)</f>
        <v>#N/A</v>
      </c>
    </row>
    <row r="853" spans="1:5" x14ac:dyDescent="0.35">
      <c r="A853">
        <v>569</v>
      </c>
      <c r="B853" s="272" t="s">
        <v>5849</v>
      </c>
      <c r="C853" s="243" t="s">
        <v>4495</v>
      </c>
      <c r="D853" s="248" t="str">
        <f t="shared" si="13"/>
        <v>2023.00250.03.03.02.04</v>
      </c>
      <c r="E853" s="248" t="e">
        <f>VLOOKUP(D853,'REGISTRO CSTs'!$C$2:$G$912,7,0)</f>
        <v>#N/A</v>
      </c>
    </row>
    <row r="854" spans="1:5" x14ac:dyDescent="0.35">
      <c r="A854">
        <v>570</v>
      </c>
      <c r="B854" s="276" t="s">
        <v>5850</v>
      </c>
      <c r="C854" s="244" t="s">
        <v>4495</v>
      </c>
      <c r="D854" s="242" t="str">
        <f t="shared" si="13"/>
        <v>2023.00251.03.03.02.04</v>
      </c>
      <c r="E854" s="242" t="e">
        <f>VLOOKUP(D854,'REGISTRO CSTs'!$C$2:$G$912,7,0)</f>
        <v>#N/A</v>
      </c>
    </row>
    <row r="855" spans="1:5" x14ac:dyDescent="0.35">
      <c r="A855">
        <v>572</v>
      </c>
      <c r="B855" s="276" t="s">
        <v>5851</v>
      </c>
      <c r="C855" s="244" t="s">
        <v>4495</v>
      </c>
      <c r="D855" s="242" t="str">
        <f t="shared" si="13"/>
        <v>2023.00255.02.03.02.05</v>
      </c>
      <c r="E855" s="242" t="e">
        <f>VLOOKUP(D855,'REGISTRO CSTs'!$C$2:$G$912,7,0)</f>
        <v>#N/A</v>
      </c>
    </row>
    <row r="856" spans="1:5" x14ac:dyDescent="0.35">
      <c r="A856">
        <v>574</v>
      </c>
      <c r="B856" s="276" t="s">
        <v>5852</v>
      </c>
      <c r="C856" s="244" t="s">
        <v>4551</v>
      </c>
      <c r="D856" s="242" t="str">
        <f t="shared" si="13"/>
        <v>2023.00257.02.03.02.03</v>
      </c>
      <c r="E856" s="242" t="e">
        <f>VLOOKUP(D856,'REGISTRO CSTs'!$C$2:$G$912,7,0)</f>
        <v>#N/A</v>
      </c>
    </row>
    <row r="857" spans="1:5" x14ac:dyDescent="0.35">
      <c r="A857">
        <v>579</v>
      </c>
      <c r="B857" s="272" t="s">
        <v>5853</v>
      </c>
      <c r="C857" s="243" t="s">
        <v>4495</v>
      </c>
      <c r="D857" s="248" t="str">
        <f t="shared" si="13"/>
        <v>2023.00262.03.03.02.04</v>
      </c>
      <c r="E857" s="248" t="e">
        <f>VLOOKUP(D857,'REGISTRO CSTs'!$C$2:$G$912,7,0)</f>
        <v>#N/A</v>
      </c>
    </row>
    <row r="858" spans="1:5" x14ac:dyDescent="0.35">
      <c r="A858">
        <v>580</v>
      </c>
      <c r="B858" s="273" t="s">
        <v>5854</v>
      </c>
      <c r="C858" s="244" t="s">
        <v>4630</v>
      </c>
      <c r="D858" s="242" t="str">
        <f t="shared" si="13"/>
        <v>2023.00263.01.03.02.05</v>
      </c>
      <c r="E858" s="242" t="e">
        <f>VLOOKUP(D858,'REGISTRO CSTs'!$C$2:$G$912,7,0)</f>
        <v>#N/A</v>
      </c>
    </row>
    <row r="859" spans="1:5" x14ac:dyDescent="0.35">
      <c r="A859">
        <v>582</v>
      </c>
      <c r="B859" s="273" t="s">
        <v>5855</v>
      </c>
      <c r="C859" s="244" t="s">
        <v>4630</v>
      </c>
      <c r="D859" s="242" t="str">
        <f t="shared" si="13"/>
        <v>2023.00265.01.03.02.05</v>
      </c>
      <c r="E859" s="242" t="e">
        <f>VLOOKUP(D859,'REGISTRO CSTs'!$C$2:$G$912,7,0)</f>
        <v>#N/A</v>
      </c>
    </row>
    <row r="860" spans="1:5" x14ac:dyDescent="0.35">
      <c r="A860">
        <v>584</v>
      </c>
      <c r="B860" s="273" t="s">
        <v>5856</v>
      </c>
      <c r="C860" s="244" t="s">
        <v>4630</v>
      </c>
      <c r="D860" s="242" t="str">
        <f t="shared" si="13"/>
        <v>2023.00267.01.03.02.05</v>
      </c>
      <c r="E860" s="242" t="e">
        <f>VLOOKUP(D860,'REGISTRO CSTs'!$C$2:$G$912,7,0)</f>
        <v>#N/A</v>
      </c>
    </row>
    <row r="861" spans="1:5" x14ac:dyDescent="0.35">
      <c r="A861">
        <v>586</v>
      </c>
      <c r="B861" s="273" t="s">
        <v>5857</v>
      </c>
      <c r="C861" s="244" t="s">
        <v>4630</v>
      </c>
      <c r="D861" s="242" t="str">
        <f t="shared" si="13"/>
        <v>2023.00269.01.03.02.05</v>
      </c>
      <c r="E861" s="242" t="e">
        <f>VLOOKUP(D861,'REGISTRO CSTs'!$C$2:$G$912,7,0)</f>
        <v>#N/A</v>
      </c>
    </row>
    <row r="862" spans="1:5" x14ac:dyDescent="0.35">
      <c r="A862">
        <v>588</v>
      </c>
      <c r="B862" s="273" t="s">
        <v>5858</v>
      </c>
      <c r="C862" s="244" t="s">
        <v>4630</v>
      </c>
      <c r="D862" s="242" t="str">
        <f t="shared" si="13"/>
        <v>2023.00271.01.03.02.05</v>
      </c>
      <c r="E862" s="242" t="e">
        <f>VLOOKUP(D862,'REGISTRO CSTs'!$C$2:$G$912,7,0)</f>
        <v>#N/A</v>
      </c>
    </row>
    <row r="863" spans="1:5" x14ac:dyDescent="0.35">
      <c r="A863">
        <v>590</v>
      </c>
      <c r="B863" s="273" t="s">
        <v>5859</v>
      </c>
      <c r="C863" s="244" t="s">
        <v>4630</v>
      </c>
      <c r="D863" s="242" t="str">
        <f t="shared" si="13"/>
        <v>2023.00273.01.03.02.05</v>
      </c>
      <c r="E863" s="242" t="e">
        <f>VLOOKUP(D863,'REGISTRO CSTs'!$C$2:$G$912,7,0)</f>
        <v>#N/A</v>
      </c>
    </row>
    <row r="864" spans="1:5" x14ac:dyDescent="0.35">
      <c r="A864">
        <v>592</v>
      </c>
      <c r="B864" s="273" t="s">
        <v>5860</v>
      </c>
      <c r="C864" s="244" t="s">
        <v>4630</v>
      </c>
      <c r="D864" s="242" t="str">
        <f t="shared" si="13"/>
        <v>2023.00275.01.03.02.05</v>
      </c>
      <c r="E864" s="242" t="e">
        <f>VLOOKUP(D864,'REGISTRO CSTs'!$C$2:$G$912,7,0)</f>
        <v>#N/A</v>
      </c>
    </row>
    <row r="865" spans="1:5" x14ac:dyDescent="0.35">
      <c r="A865">
        <v>594</v>
      </c>
      <c r="B865" s="273" t="s">
        <v>5861</v>
      </c>
      <c r="C865" s="244" t="s">
        <v>4630</v>
      </c>
      <c r="D865" s="242" t="str">
        <f t="shared" si="13"/>
        <v>2023.00277.01.03.02.05</v>
      </c>
      <c r="E865" s="242" t="e">
        <f>VLOOKUP(D865,'REGISTRO CSTs'!$C$2:$G$912,7,0)</f>
        <v>#N/A</v>
      </c>
    </row>
    <row r="866" spans="1:5" x14ac:dyDescent="0.35">
      <c r="A866">
        <v>596</v>
      </c>
      <c r="B866" s="273" t="s">
        <v>5862</v>
      </c>
      <c r="C866" s="244" t="s">
        <v>4630</v>
      </c>
      <c r="D866" s="242" t="str">
        <f t="shared" si="13"/>
        <v>2023.00279.01.03.02.05</v>
      </c>
      <c r="E866" s="242" t="e">
        <f>VLOOKUP(D866,'REGISTRO CSTs'!$C$2:$G$912,7,0)</f>
        <v>#N/A</v>
      </c>
    </row>
    <row r="867" spans="1:5" x14ac:dyDescent="0.35">
      <c r="A867">
        <v>598</v>
      </c>
      <c r="B867" s="273" t="s">
        <v>5863</v>
      </c>
      <c r="C867" s="244" t="s">
        <v>4630</v>
      </c>
      <c r="D867" s="242" t="str">
        <f t="shared" si="13"/>
        <v>2023.00281.01.03.02.05</v>
      </c>
      <c r="E867" s="242" t="e">
        <f>VLOOKUP(D867,'REGISTRO CSTs'!$C$2:$G$912,7,0)</f>
        <v>#N/A</v>
      </c>
    </row>
    <row r="868" spans="1:5" x14ac:dyDescent="0.35">
      <c r="A868">
        <v>600</v>
      </c>
      <c r="B868" s="273" t="s">
        <v>5864</v>
      </c>
      <c r="C868" s="244" t="s">
        <v>4630</v>
      </c>
      <c r="D868" s="242" t="str">
        <f t="shared" si="13"/>
        <v>2024.00002.01.03.02.05</v>
      </c>
      <c r="E868" s="242" t="e">
        <f>VLOOKUP(D868,'REGISTRO CSTs'!$C$2:$G$912,7,0)</f>
        <v>#N/A</v>
      </c>
    </row>
    <row r="869" spans="1:5" x14ac:dyDescent="0.35">
      <c r="A869">
        <v>602</v>
      </c>
      <c r="B869" s="273" t="s">
        <v>5865</v>
      </c>
      <c r="C869" s="244" t="s">
        <v>4630</v>
      </c>
      <c r="D869" s="242" t="str">
        <f t="shared" si="13"/>
        <v>2024.00004.01.03.02.03</v>
      </c>
      <c r="E869" s="242" t="e">
        <f>VLOOKUP(D869,'REGISTRO CSTs'!$C$2:$G$912,7,0)</f>
        <v>#N/A</v>
      </c>
    </row>
    <row r="870" spans="1:5" x14ac:dyDescent="0.35">
      <c r="A870">
        <v>604</v>
      </c>
      <c r="B870" s="273" t="s">
        <v>5866</v>
      </c>
      <c r="C870" s="244" t="s">
        <v>4630</v>
      </c>
      <c r="D870" s="242" t="str">
        <f t="shared" si="13"/>
        <v>2024.00006.01.03.02.05</v>
      </c>
      <c r="E870" s="242" t="e">
        <f>VLOOKUP(D870,'REGISTRO CSTs'!$C$2:$G$912,7,0)</f>
        <v>#N/A</v>
      </c>
    </row>
    <row r="871" spans="1:5" x14ac:dyDescent="0.35">
      <c r="A871">
        <v>606</v>
      </c>
      <c r="B871" s="273" t="s">
        <v>5867</v>
      </c>
      <c r="C871" s="244" t="s">
        <v>4630</v>
      </c>
      <c r="D871" s="242" t="str">
        <f t="shared" si="13"/>
        <v>2024.00008.01.03.02.05</v>
      </c>
      <c r="E871" s="242" t="e">
        <f>VLOOKUP(D871,'REGISTRO CSTs'!$C$2:$G$912,7,0)</f>
        <v>#N/A</v>
      </c>
    </row>
    <row r="872" spans="1:5" x14ac:dyDescent="0.35">
      <c r="A872">
        <v>608</v>
      </c>
      <c r="B872" s="273" t="s">
        <v>5868</v>
      </c>
      <c r="C872" s="244" t="s">
        <v>4630</v>
      </c>
      <c r="D872" s="242" t="str">
        <f t="shared" si="13"/>
        <v>2024.00010.01.03.02.05</v>
      </c>
      <c r="E872" s="242" t="e">
        <f>VLOOKUP(D872,'REGISTRO CSTs'!$C$2:$G$912,7,0)</f>
        <v>#N/A</v>
      </c>
    </row>
    <row r="873" spans="1:5" x14ac:dyDescent="0.35">
      <c r="A873">
        <v>610</v>
      </c>
      <c r="B873" s="273" t="s">
        <v>5869</v>
      </c>
      <c r="C873" s="244" t="s">
        <v>4630</v>
      </c>
      <c r="D873" s="242" t="str">
        <f t="shared" si="13"/>
        <v>2024.00012.01.03.02.05</v>
      </c>
      <c r="E873" s="242" t="e">
        <f>VLOOKUP(D873,'REGISTRO CSTs'!$C$2:$G$912,7,0)</f>
        <v>#N/A</v>
      </c>
    </row>
    <row r="874" spans="1:5" x14ac:dyDescent="0.35">
      <c r="A874">
        <v>612</v>
      </c>
      <c r="B874" s="276" t="s">
        <v>5870</v>
      </c>
      <c r="C874" s="244" t="s">
        <v>4630</v>
      </c>
      <c r="D874" s="242" t="str">
        <f t="shared" si="13"/>
        <v>2024.00014.01.03.02.05</v>
      </c>
      <c r="E874" s="242" t="e">
        <f>VLOOKUP(D874,'REGISTRO CSTs'!$C$2:$G$912,7,0)</f>
        <v>#N/A</v>
      </c>
    </row>
    <row r="875" spans="1:5" x14ac:dyDescent="0.35">
      <c r="A875">
        <v>614</v>
      </c>
      <c r="B875" s="273" t="s">
        <v>5871</v>
      </c>
      <c r="C875" s="244" t="s">
        <v>4630</v>
      </c>
      <c r="D875" s="242" t="str">
        <f t="shared" si="13"/>
        <v>2024.00016.01.03.02.05</v>
      </c>
      <c r="E875" s="242" t="e">
        <f>VLOOKUP(D875,'REGISTRO CSTs'!$C$2:$G$912,7,0)</f>
        <v>#N/A</v>
      </c>
    </row>
    <row r="876" spans="1:5" x14ac:dyDescent="0.35">
      <c r="A876">
        <v>616</v>
      </c>
      <c r="B876" s="273" t="s">
        <v>5872</v>
      </c>
      <c r="C876" s="244" t="s">
        <v>4630</v>
      </c>
      <c r="D876" s="242" t="str">
        <f t="shared" si="13"/>
        <v>2024.00018.01.03.02.05</v>
      </c>
      <c r="E876" s="242" t="e">
        <f>VLOOKUP(D876,'REGISTRO CSTs'!$C$2:$G$912,7,0)</f>
        <v>#N/A</v>
      </c>
    </row>
    <row r="877" spans="1:5" x14ac:dyDescent="0.35">
      <c r="A877">
        <v>618</v>
      </c>
      <c r="B877" s="273" t="s">
        <v>5873</v>
      </c>
      <c r="C877" s="244" t="s">
        <v>4630</v>
      </c>
      <c r="D877" s="242" t="str">
        <f t="shared" si="13"/>
        <v>2024.00020.01.03.02.05</v>
      </c>
      <c r="E877" s="242" t="e">
        <f>VLOOKUP(D877,'REGISTRO CSTs'!$C$2:$G$912,7,0)</f>
        <v>#N/A</v>
      </c>
    </row>
    <row r="878" spans="1:5" x14ac:dyDescent="0.35">
      <c r="A878">
        <v>620</v>
      </c>
      <c r="B878" s="273" t="s">
        <v>5874</v>
      </c>
      <c r="C878" s="244" t="s">
        <v>4630</v>
      </c>
      <c r="D878" s="242" t="str">
        <f t="shared" si="13"/>
        <v>2024.00022.01.03.02.05</v>
      </c>
      <c r="E878" s="242" t="e">
        <f>VLOOKUP(D878,'REGISTRO CSTs'!$C$2:$G$912,7,0)</f>
        <v>#N/A</v>
      </c>
    </row>
    <row r="879" spans="1:5" x14ac:dyDescent="0.35">
      <c r="A879">
        <v>623</v>
      </c>
      <c r="B879" s="272" t="s">
        <v>5875</v>
      </c>
      <c r="C879" s="243" t="s">
        <v>4630</v>
      </c>
      <c r="D879" s="248" t="str">
        <f t="shared" si="13"/>
        <v>2024.00025.01.03.02.05</v>
      </c>
      <c r="E879" s="248" t="e">
        <f>VLOOKUP(D879,'REGISTRO CSTs'!$C$2:$G$912,7,0)</f>
        <v>#N/A</v>
      </c>
    </row>
    <row r="880" spans="1:5" x14ac:dyDescent="0.35">
      <c r="A880">
        <v>624</v>
      </c>
      <c r="B880" s="273" t="s">
        <v>5876</v>
      </c>
      <c r="C880" s="244" t="s">
        <v>4630</v>
      </c>
      <c r="D880" s="242" t="str">
        <f t="shared" si="13"/>
        <v>2024.00026.01.03.02.05</v>
      </c>
      <c r="E880" s="242" t="e">
        <f>VLOOKUP(D880,'REGISTRO CSTs'!$C$2:$G$912,7,0)</f>
        <v>#N/A</v>
      </c>
    </row>
    <row r="881" spans="1:5" x14ac:dyDescent="0.35">
      <c r="A881">
        <v>626</v>
      </c>
      <c r="B881" s="273" t="s">
        <v>5877</v>
      </c>
      <c r="C881" s="244" t="s">
        <v>4630</v>
      </c>
      <c r="D881" s="242" t="str">
        <f t="shared" si="13"/>
        <v>2024.00028.01.03.02.05</v>
      </c>
      <c r="E881" s="242" t="e">
        <f>VLOOKUP(D881,'REGISTRO CSTs'!$C$2:$G$912,7,0)</f>
        <v>#N/A</v>
      </c>
    </row>
    <row r="882" spans="1:5" x14ac:dyDescent="0.35">
      <c r="A882">
        <v>628</v>
      </c>
      <c r="B882" s="276" t="s">
        <v>5878</v>
      </c>
      <c r="C882" s="244" t="s">
        <v>4630</v>
      </c>
      <c r="D882" s="242" t="str">
        <f t="shared" si="13"/>
        <v>2024.00030.01.03.02.05</v>
      </c>
      <c r="E882" s="242" t="e">
        <f>VLOOKUP(D882,'REGISTRO CSTs'!$C$2:$G$912,7,0)</f>
        <v>#N/A</v>
      </c>
    </row>
    <row r="883" spans="1:5" x14ac:dyDescent="0.35">
      <c r="A883">
        <v>630</v>
      </c>
      <c r="B883" s="276" t="s">
        <v>5879</v>
      </c>
      <c r="C883" s="244" t="s">
        <v>4630</v>
      </c>
      <c r="D883" s="242" t="str">
        <f t="shared" si="13"/>
        <v>2024.00032.01.03.02.05</v>
      </c>
      <c r="E883" s="242" t="e">
        <f>VLOOKUP(D883,'REGISTRO CSTs'!$C$2:$G$912,7,0)</f>
        <v>#N/A</v>
      </c>
    </row>
    <row r="884" spans="1:5" x14ac:dyDescent="0.35">
      <c r="A884">
        <v>632</v>
      </c>
      <c r="B884" s="273" t="s">
        <v>5880</v>
      </c>
      <c r="C884" s="244" t="s">
        <v>4630</v>
      </c>
      <c r="D884" s="242" t="str">
        <f t="shared" si="13"/>
        <v>2024.00034.01.03.02.05</v>
      </c>
      <c r="E884" s="242" t="e">
        <f>VLOOKUP(D884,'REGISTRO CSTs'!$C$2:$G$912,7,0)</f>
        <v>#N/A</v>
      </c>
    </row>
    <row r="885" spans="1:5" x14ac:dyDescent="0.35">
      <c r="A885">
        <v>634</v>
      </c>
      <c r="B885" s="273" t="s">
        <v>5881</v>
      </c>
      <c r="C885" s="244" t="s">
        <v>4630</v>
      </c>
      <c r="D885" s="242" t="str">
        <f t="shared" si="13"/>
        <v>2024.00036.01.03.02.05</v>
      </c>
      <c r="E885" s="242" t="e">
        <f>VLOOKUP(D885,'REGISTRO CSTs'!$C$2:$G$912,7,0)</f>
        <v>#N/A</v>
      </c>
    </row>
    <row r="886" spans="1:5" x14ac:dyDescent="0.35">
      <c r="A886">
        <v>636</v>
      </c>
      <c r="B886" s="273" t="s">
        <v>5882</v>
      </c>
      <c r="C886" s="244" t="s">
        <v>4630</v>
      </c>
      <c r="D886" s="242" t="str">
        <f t="shared" si="13"/>
        <v>2024.00038.01.03.02.05</v>
      </c>
      <c r="E886" s="242" t="e">
        <f>VLOOKUP(D886,'REGISTRO CSTs'!$C$2:$G$912,7,0)</f>
        <v>#N/A</v>
      </c>
    </row>
    <row r="887" spans="1:5" x14ac:dyDescent="0.35">
      <c r="A887">
        <v>638</v>
      </c>
      <c r="B887" s="276" t="s">
        <v>5883</v>
      </c>
      <c r="C887" s="244" t="s">
        <v>4630</v>
      </c>
      <c r="D887" s="242" t="str">
        <f t="shared" si="13"/>
        <v>2024.00040.01.03.02.05</v>
      </c>
      <c r="E887" s="242" t="e">
        <f>VLOOKUP(D887,'REGISTRO CSTs'!$C$2:$G$912,7,0)</f>
        <v>#N/A</v>
      </c>
    </row>
    <row r="888" spans="1:5" x14ac:dyDescent="0.35">
      <c r="A888">
        <v>640</v>
      </c>
      <c r="B888" s="273" t="s">
        <v>5884</v>
      </c>
      <c r="C888" s="244" t="s">
        <v>4630</v>
      </c>
      <c r="D888" s="242" t="str">
        <f t="shared" si="13"/>
        <v>2024.00042.01.03.02.05</v>
      </c>
      <c r="E888" s="242" t="e">
        <f>VLOOKUP(D888,'REGISTRO CSTs'!$C$2:$G$912,7,0)</f>
        <v>#N/A</v>
      </c>
    </row>
    <row r="889" spans="1:5" x14ac:dyDescent="0.35">
      <c r="A889">
        <v>644</v>
      </c>
      <c r="B889" s="273" t="s">
        <v>5885</v>
      </c>
      <c r="C889" s="244" t="s">
        <v>4630</v>
      </c>
      <c r="D889" s="242" t="str">
        <f t="shared" si="13"/>
        <v>2024.00056.01.03.02.05</v>
      </c>
      <c r="E889" s="242" t="e">
        <f>VLOOKUP(D889,'REGISTRO CSTs'!$C$2:$G$912,7,0)</f>
        <v>#N/A</v>
      </c>
    </row>
    <row r="890" spans="1:5" x14ac:dyDescent="0.35">
      <c r="A890">
        <v>646</v>
      </c>
      <c r="B890" s="273" t="s">
        <v>5886</v>
      </c>
      <c r="C890" s="244" t="s">
        <v>4630</v>
      </c>
      <c r="D890" s="242" t="str">
        <f t="shared" si="13"/>
        <v>2024.00058.01.03.02.05</v>
      </c>
      <c r="E890" s="242" t="e">
        <f>VLOOKUP(D890,'REGISTRO CSTs'!$C$2:$G$912,7,0)</f>
        <v>#N/A</v>
      </c>
    </row>
    <row r="891" spans="1:5" x14ac:dyDescent="0.35">
      <c r="A891">
        <v>648</v>
      </c>
      <c r="B891" s="273" t="s">
        <v>5887</v>
      </c>
      <c r="C891" s="244" t="s">
        <v>4630</v>
      </c>
      <c r="D891" s="242" t="str">
        <f t="shared" si="13"/>
        <v>2024.00060.01.03.02.05</v>
      </c>
      <c r="E891" s="242" t="e">
        <f>VLOOKUP(D891,'REGISTRO CSTs'!$C$2:$G$912,7,0)</f>
        <v>#N/A</v>
      </c>
    </row>
    <row r="892" spans="1:5" x14ac:dyDescent="0.35">
      <c r="A892">
        <v>650</v>
      </c>
      <c r="B892" s="273" t="s">
        <v>5888</v>
      </c>
      <c r="C892" s="244" t="s">
        <v>4630</v>
      </c>
      <c r="D892" s="242" t="str">
        <f t="shared" si="13"/>
        <v>2024.00062.01.03.02.05</v>
      </c>
      <c r="E892" s="242" t="e">
        <f>VLOOKUP(D892,'REGISTRO CSTs'!$C$2:$G$912,7,0)</f>
        <v>#N/A</v>
      </c>
    </row>
    <row r="893" spans="1:5" x14ac:dyDescent="0.35">
      <c r="A893">
        <v>652</v>
      </c>
      <c r="B893" s="273" t="s">
        <v>5889</v>
      </c>
      <c r="C893" s="244" t="s">
        <v>4630</v>
      </c>
      <c r="D893" s="242" t="str">
        <f t="shared" si="13"/>
        <v>2024.00064.01.03.02.05</v>
      </c>
      <c r="E893" s="242" t="e">
        <f>VLOOKUP(D893,'REGISTRO CSTs'!$C$2:$G$912,7,0)</f>
        <v>#N/A</v>
      </c>
    </row>
    <row r="894" spans="1:5" x14ac:dyDescent="0.35">
      <c r="A894">
        <v>654</v>
      </c>
      <c r="B894" s="273" t="s">
        <v>5890</v>
      </c>
      <c r="C894" s="244" t="s">
        <v>4630</v>
      </c>
      <c r="D894" s="242" t="str">
        <f t="shared" si="13"/>
        <v>2024.00066.01.03.02.05</v>
      </c>
      <c r="E894" s="242" t="e">
        <f>VLOOKUP(D894,'REGISTRO CSTs'!$C$2:$G$912,7,0)</f>
        <v>#N/A</v>
      </c>
    </row>
    <row r="895" spans="1:5" x14ac:dyDescent="0.35">
      <c r="A895">
        <v>656</v>
      </c>
      <c r="B895" s="273" t="s">
        <v>5891</v>
      </c>
      <c r="C895" s="244" t="s">
        <v>4630</v>
      </c>
      <c r="D895" s="242" t="str">
        <f t="shared" si="13"/>
        <v>2024.00068.01.03.02.05</v>
      </c>
      <c r="E895" s="242" t="e">
        <f>VLOOKUP(D895,'REGISTRO CSTs'!$C$2:$G$912,7,0)</f>
        <v>#N/A</v>
      </c>
    </row>
    <row r="896" spans="1:5" x14ac:dyDescent="0.35">
      <c r="A896">
        <v>658</v>
      </c>
      <c r="B896" s="273" t="s">
        <v>5892</v>
      </c>
      <c r="C896" s="244" t="s">
        <v>4630</v>
      </c>
      <c r="D896" s="242" t="str">
        <f t="shared" si="13"/>
        <v>2024.00070.01.03.02.05</v>
      </c>
      <c r="E896" s="242" t="e">
        <f>VLOOKUP(D896,'REGISTRO CSTs'!$C$2:$G$912,7,0)</f>
        <v>#N/A</v>
      </c>
    </row>
    <row r="897" spans="1:5" x14ac:dyDescent="0.35">
      <c r="A897">
        <v>660</v>
      </c>
      <c r="B897" s="273" t="s">
        <v>5893</v>
      </c>
      <c r="C897" s="244" t="s">
        <v>4630</v>
      </c>
      <c r="D897" s="242" t="str">
        <f t="shared" si="13"/>
        <v>2024.00072.01.03.02.05</v>
      </c>
      <c r="E897" s="242" t="e">
        <f>VLOOKUP(D897,'REGISTRO CSTs'!$C$2:$G$912,7,0)</f>
        <v>#N/A</v>
      </c>
    </row>
    <row r="898" spans="1:5" x14ac:dyDescent="0.35">
      <c r="A898">
        <v>662</v>
      </c>
      <c r="B898" s="273" t="s">
        <v>5894</v>
      </c>
      <c r="C898" s="244" t="s">
        <v>4630</v>
      </c>
      <c r="D898" s="242" t="str">
        <f t="shared" ref="D898:D961" si="14">LEFT(B898,22)</f>
        <v>2024.00074.01.03.02.05</v>
      </c>
      <c r="E898" s="242" t="e">
        <f>VLOOKUP(D898,'REGISTRO CSTs'!$C$2:$G$912,7,0)</f>
        <v>#N/A</v>
      </c>
    </row>
    <row r="899" spans="1:5" x14ac:dyDescent="0.35">
      <c r="A899">
        <v>664</v>
      </c>
      <c r="B899" s="273" t="s">
        <v>5895</v>
      </c>
      <c r="C899" s="244" t="s">
        <v>4630</v>
      </c>
      <c r="D899" s="242" t="str">
        <f t="shared" si="14"/>
        <v>2024.00076.01.03.02.05</v>
      </c>
      <c r="E899" s="242" t="e">
        <f>VLOOKUP(D899,'REGISTRO CSTs'!$C$2:$G$912,7,0)</f>
        <v>#N/A</v>
      </c>
    </row>
    <row r="900" spans="1:5" x14ac:dyDescent="0.35">
      <c r="A900">
        <v>666</v>
      </c>
      <c r="B900" s="273" t="s">
        <v>5896</v>
      </c>
      <c r="C900" s="244" t="s">
        <v>4630</v>
      </c>
      <c r="D900" s="242" t="str">
        <f t="shared" si="14"/>
        <v>2024.00078.01.03.02.05</v>
      </c>
      <c r="E900" s="242" t="e">
        <f>VLOOKUP(D900,'REGISTRO CSTs'!$C$2:$G$912,7,0)</f>
        <v>#N/A</v>
      </c>
    </row>
    <row r="901" spans="1:5" x14ac:dyDescent="0.35">
      <c r="A901">
        <v>668</v>
      </c>
      <c r="B901" s="273" t="s">
        <v>5897</v>
      </c>
      <c r="C901" s="244" t="s">
        <v>4630</v>
      </c>
      <c r="D901" s="242" t="str">
        <f t="shared" si="14"/>
        <v>2024.00080.01.03.02.05</v>
      </c>
      <c r="E901" s="242" t="e">
        <f>VLOOKUP(D901,'REGISTRO CSTs'!$C$2:$G$912,7,0)</f>
        <v>#N/A</v>
      </c>
    </row>
    <row r="902" spans="1:5" x14ac:dyDescent="0.35">
      <c r="A902">
        <v>670</v>
      </c>
      <c r="B902" s="240" t="s">
        <v>5898</v>
      </c>
      <c r="C902" s="244" t="s">
        <v>4551</v>
      </c>
      <c r="D902" s="242" t="str">
        <f t="shared" si="14"/>
        <v>2024.00082.02.03.02.05</v>
      </c>
      <c r="E902" s="242" t="e">
        <f>VLOOKUP(D902,'REGISTRO CSTs'!$C$2:$G$912,7,0)</f>
        <v>#N/A</v>
      </c>
    </row>
    <row r="903" spans="1:5" x14ac:dyDescent="0.35">
      <c r="A903">
        <v>671</v>
      </c>
      <c r="B903" s="247" t="s">
        <v>5899</v>
      </c>
      <c r="C903" s="243" t="s">
        <v>4551</v>
      </c>
      <c r="D903" s="248" t="str">
        <f t="shared" si="14"/>
        <v>2024.00083.02.03.02.04</v>
      </c>
      <c r="E903" s="248" t="e">
        <f>VLOOKUP(D903,'REGISTRO CSTs'!$C$2:$G$912,7,0)</f>
        <v>#N/A</v>
      </c>
    </row>
    <row r="904" spans="1:5" x14ac:dyDescent="0.35">
      <c r="A904">
        <v>672</v>
      </c>
      <c r="B904" s="240" t="s">
        <v>5900</v>
      </c>
      <c r="C904" s="244" t="s">
        <v>4551</v>
      </c>
      <c r="D904" s="242" t="str">
        <f t="shared" si="14"/>
        <v>2024.00084.02.03.02.04</v>
      </c>
      <c r="E904" s="242" t="e">
        <f>VLOOKUP(D904,'REGISTRO CSTs'!$C$2:$G$912,7,0)</f>
        <v>#N/A</v>
      </c>
    </row>
    <row r="905" spans="1:5" x14ac:dyDescent="0.35">
      <c r="A905">
        <v>673</v>
      </c>
      <c r="B905" s="247" t="s">
        <v>5901</v>
      </c>
      <c r="C905" s="243" t="s">
        <v>4551</v>
      </c>
      <c r="D905" s="248" t="str">
        <f t="shared" si="14"/>
        <v>2024.00085.02.03.02.05</v>
      </c>
      <c r="E905" s="248" t="e">
        <f>VLOOKUP(D905,'REGISTRO CSTs'!$C$2:$G$912,7,0)</f>
        <v>#N/A</v>
      </c>
    </row>
    <row r="906" spans="1:5" x14ac:dyDescent="0.35">
      <c r="A906">
        <v>674</v>
      </c>
      <c r="B906" s="240" t="s">
        <v>5902</v>
      </c>
      <c r="C906" s="244" t="s">
        <v>4551</v>
      </c>
      <c r="D906" s="242" t="str">
        <f t="shared" si="14"/>
        <v>2024.00086.02.03.02.05</v>
      </c>
      <c r="E906" s="242" t="e">
        <f>VLOOKUP(D906,'REGISTRO CSTs'!$C$2:$G$912,7,0)</f>
        <v>#N/A</v>
      </c>
    </row>
    <row r="907" spans="1:5" x14ac:dyDescent="0.35">
      <c r="A907">
        <v>675</v>
      </c>
      <c r="B907" s="247" t="s">
        <v>5903</v>
      </c>
      <c r="C907" s="243" t="s">
        <v>4551</v>
      </c>
      <c r="D907" s="248" t="str">
        <f t="shared" si="14"/>
        <v>2024.00087.02.03.02.05</v>
      </c>
      <c r="E907" s="248" t="e">
        <f>VLOOKUP(D907,'REGISTRO CSTs'!$C$2:$G$912,7,0)</f>
        <v>#N/A</v>
      </c>
    </row>
    <row r="908" spans="1:5" x14ac:dyDescent="0.35">
      <c r="A908">
        <v>676</v>
      </c>
      <c r="B908" s="240" t="s">
        <v>5904</v>
      </c>
      <c r="C908" s="244" t="s">
        <v>4551</v>
      </c>
      <c r="D908" s="242" t="str">
        <f t="shared" si="14"/>
        <v>2024.00088.02.03.02.05</v>
      </c>
      <c r="E908" s="242" t="e">
        <f>VLOOKUP(D908,'REGISTRO CSTs'!$C$2:$G$912,7,0)</f>
        <v>#N/A</v>
      </c>
    </row>
    <row r="909" spans="1:5" x14ac:dyDescent="0.35">
      <c r="A909">
        <v>677</v>
      </c>
      <c r="B909" s="247" t="s">
        <v>5905</v>
      </c>
      <c r="C909" s="243" t="s">
        <v>4551</v>
      </c>
      <c r="D909" s="248" t="str">
        <f t="shared" si="14"/>
        <v>2024.00089.02.03.02.05</v>
      </c>
      <c r="E909" s="248" t="e">
        <f>VLOOKUP(D909,'REGISTRO CSTs'!$C$2:$G$912,7,0)</f>
        <v>#N/A</v>
      </c>
    </row>
    <row r="910" spans="1:5" x14ac:dyDescent="0.35">
      <c r="A910">
        <v>678</v>
      </c>
      <c r="B910" s="240" t="s">
        <v>5906</v>
      </c>
      <c r="C910" s="244" t="s">
        <v>4551</v>
      </c>
      <c r="D910" s="242" t="str">
        <f t="shared" si="14"/>
        <v>2024.00090.02.03.02.05</v>
      </c>
      <c r="E910" s="242" t="e">
        <f>VLOOKUP(D910,'REGISTRO CSTs'!$C$2:$G$912,7,0)</f>
        <v>#N/A</v>
      </c>
    </row>
    <row r="911" spans="1:5" x14ac:dyDescent="0.35">
      <c r="A911">
        <v>679</v>
      </c>
      <c r="B911" s="247" t="s">
        <v>5907</v>
      </c>
      <c r="C911" s="243" t="s">
        <v>4551</v>
      </c>
      <c r="D911" s="248" t="str">
        <f t="shared" si="14"/>
        <v>2024.00091.02.03.02.05</v>
      </c>
      <c r="E911" s="248" t="e">
        <f>VLOOKUP(D911,'REGISTRO CSTs'!$C$2:$G$912,7,0)</f>
        <v>#N/A</v>
      </c>
    </row>
    <row r="912" spans="1:5" x14ac:dyDescent="0.35">
      <c r="A912">
        <v>680</v>
      </c>
      <c r="B912" s="240" t="s">
        <v>5908</v>
      </c>
      <c r="C912" s="244" t="s">
        <v>4551</v>
      </c>
      <c r="D912" s="242" t="str">
        <f t="shared" si="14"/>
        <v>2024.00092.02.03.02.05</v>
      </c>
      <c r="E912" s="242" t="e">
        <f>VLOOKUP(D912,'REGISTRO CSTs'!$C$2:$G$912,7,0)</f>
        <v>#N/A</v>
      </c>
    </row>
    <row r="913" spans="1:5" x14ac:dyDescent="0.35">
      <c r="A913">
        <v>681</v>
      </c>
      <c r="B913" s="247" t="s">
        <v>5909</v>
      </c>
      <c r="C913" s="243" t="s">
        <v>4551</v>
      </c>
      <c r="D913" s="248" t="str">
        <f t="shared" si="14"/>
        <v>2024.00093.02.03.02.05</v>
      </c>
      <c r="E913" s="248" t="e">
        <f>VLOOKUP(D913,'REGISTRO CSTs'!$C$2:$G$912,7,0)</f>
        <v>#N/A</v>
      </c>
    </row>
    <row r="914" spans="1:5" x14ac:dyDescent="0.35">
      <c r="A914">
        <v>682</v>
      </c>
      <c r="B914" s="240" t="s">
        <v>5910</v>
      </c>
      <c r="C914" s="244" t="s">
        <v>4551</v>
      </c>
      <c r="D914" s="242" t="str">
        <f t="shared" si="14"/>
        <v>2024.00094.02.03.02.05</v>
      </c>
      <c r="E914" s="242" t="e">
        <f>VLOOKUP(D914,'REGISTRO CSTs'!$C$2:$G$912,7,0)</f>
        <v>#N/A</v>
      </c>
    </row>
    <row r="915" spans="1:5" x14ac:dyDescent="0.35">
      <c r="A915">
        <v>683</v>
      </c>
      <c r="B915" s="247" t="s">
        <v>5911</v>
      </c>
      <c r="C915" s="243" t="s">
        <v>4551</v>
      </c>
      <c r="D915" s="248" t="str">
        <f t="shared" si="14"/>
        <v>2024.00095.02.03.02.05</v>
      </c>
      <c r="E915" s="248" t="e">
        <f>VLOOKUP(D915,'REGISTRO CSTs'!$C$2:$G$912,7,0)</f>
        <v>#N/A</v>
      </c>
    </row>
    <row r="916" spans="1:5" x14ac:dyDescent="0.35">
      <c r="A916">
        <v>684</v>
      </c>
      <c r="B916" s="240" t="s">
        <v>5912</v>
      </c>
      <c r="C916" s="244" t="s">
        <v>4551</v>
      </c>
      <c r="D916" s="242" t="str">
        <f t="shared" si="14"/>
        <v>2024.00096.02.03.02.05</v>
      </c>
      <c r="E916" s="242" t="e">
        <f>VLOOKUP(D916,'REGISTRO CSTs'!$C$2:$G$912,7,0)</f>
        <v>#N/A</v>
      </c>
    </row>
    <row r="917" spans="1:5" x14ac:dyDescent="0.35">
      <c r="A917">
        <v>685</v>
      </c>
      <c r="B917" s="247" t="s">
        <v>5913</v>
      </c>
      <c r="C917" s="243" t="s">
        <v>4551</v>
      </c>
      <c r="D917" s="248" t="str">
        <f t="shared" si="14"/>
        <v>2024.00097.02.03.02.05</v>
      </c>
      <c r="E917" s="248" t="e">
        <f>VLOOKUP(D917,'REGISTRO CSTs'!$C$2:$G$912,7,0)</f>
        <v>#N/A</v>
      </c>
    </row>
    <row r="918" spans="1:5" x14ac:dyDescent="0.35">
      <c r="A918">
        <v>686</v>
      </c>
      <c r="B918" s="240" t="s">
        <v>5914</v>
      </c>
      <c r="C918" s="244" t="s">
        <v>4551</v>
      </c>
      <c r="D918" s="242" t="str">
        <f t="shared" si="14"/>
        <v>2024.00098.02.03.02.05</v>
      </c>
      <c r="E918" s="242" t="e">
        <f>VLOOKUP(D918,'REGISTRO CSTs'!$C$2:$G$912,7,0)</f>
        <v>#N/A</v>
      </c>
    </row>
    <row r="919" spans="1:5" x14ac:dyDescent="0.35">
      <c r="A919">
        <v>687</v>
      </c>
      <c r="B919" s="247" t="s">
        <v>5915</v>
      </c>
      <c r="C919" s="243" t="s">
        <v>4551</v>
      </c>
      <c r="D919" s="248" t="str">
        <f t="shared" si="14"/>
        <v>2024.00099.02.03.02.05</v>
      </c>
      <c r="E919" s="248" t="e">
        <f>VLOOKUP(D919,'REGISTRO CSTs'!$C$2:$G$912,7,0)</f>
        <v>#N/A</v>
      </c>
    </row>
    <row r="920" spans="1:5" x14ac:dyDescent="0.35">
      <c r="A920">
        <v>688</v>
      </c>
      <c r="B920" s="240" t="s">
        <v>5916</v>
      </c>
      <c r="C920" s="244" t="s">
        <v>4551</v>
      </c>
      <c r="D920" s="242" t="str">
        <f t="shared" si="14"/>
        <v>2024.00101.02.03.02.05</v>
      </c>
      <c r="E920" s="242" t="e">
        <f>VLOOKUP(D920,'REGISTRO CSTs'!$C$2:$G$912,7,0)</f>
        <v>#N/A</v>
      </c>
    </row>
    <row r="921" spans="1:5" x14ac:dyDescent="0.35">
      <c r="A921">
        <v>689</v>
      </c>
      <c r="B921" s="247" t="s">
        <v>5917</v>
      </c>
      <c r="C921" s="243" t="s">
        <v>4551</v>
      </c>
      <c r="D921" s="248" t="str">
        <f t="shared" si="14"/>
        <v>2024.00102.02.03.02.05</v>
      </c>
      <c r="E921" s="248" t="e">
        <f>VLOOKUP(D921,'REGISTRO CSTs'!$C$2:$G$912,7,0)</f>
        <v>#N/A</v>
      </c>
    </row>
    <row r="922" spans="1:5" x14ac:dyDescent="0.35">
      <c r="A922">
        <v>690</v>
      </c>
      <c r="B922" s="240" t="s">
        <v>5918</v>
      </c>
      <c r="C922" s="244" t="s">
        <v>4551</v>
      </c>
      <c r="D922" s="242" t="str">
        <f t="shared" si="14"/>
        <v>2024.00103.02.03.02.05</v>
      </c>
      <c r="E922" s="242" t="e">
        <f>VLOOKUP(D922,'REGISTRO CSTs'!$C$2:$G$912,7,0)</f>
        <v>#N/A</v>
      </c>
    </row>
    <row r="923" spans="1:5" x14ac:dyDescent="0.35">
      <c r="A923">
        <v>691</v>
      </c>
      <c r="B923" s="247" t="s">
        <v>5919</v>
      </c>
      <c r="C923" s="243" t="s">
        <v>4551</v>
      </c>
      <c r="D923" s="248" t="str">
        <f t="shared" si="14"/>
        <v>2024.00104.02.03.02.05</v>
      </c>
      <c r="E923" s="248" t="e">
        <f>VLOOKUP(D923,'REGISTRO CSTs'!$C$2:$G$912,7,0)</f>
        <v>#N/A</v>
      </c>
    </row>
    <row r="924" spans="1:5" x14ac:dyDescent="0.35">
      <c r="A924">
        <v>692</v>
      </c>
      <c r="B924" s="240" t="s">
        <v>5920</v>
      </c>
      <c r="C924" s="244" t="s">
        <v>4551</v>
      </c>
      <c r="D924" s="242" t="str">
        <f t="shared" si="14"/>
        <v>2024.00105.02.03.02.05</v>
      </c>
      <c r="E924" s="242" t="e">
        <f>VLOOKUP(D924,'REGISTRO CSTs'!$C$2:$G$912,7,0)</f>
        <v>#N/A</v>
      </c>
    </row>
    <row r="925" spans="1:5" x14ac:dyDescent="0.35">
      <c r="A925">
        <v>693</v>
      </c>
      <c r="B925" s="247" t="s">
        <v>5921</v>
      </c>
      <c r="C925" s="243" t="s">
        <v>4551</v>
      </c>
      <c r="D925" s="248" t="str">
        <f t="shared" si="14"/>
        <v>2024.00106.02.03.02.05</v>
      </c>
      <c r="E925" s="248" t="e">
        <f>VLOOKUP(D925,'REGISTRO CSTs'!$C$2:$G$912,7,0)</f>
        <v>#N/A</v>
      </c>
    </row>
    <row r="926" spans="1:5" x14ac:dyDescent="0.35">
      <c r="A926">
        <v>694</v>
      </c>
      <c r="B926" s="240" t="s">
        <v>5922</v>
      </c>
      <c r="C926" s="244" t="s">
        <v>4551</v>
      </c>
      <c r="D926" s="242" t="str">
        <f t="shared" si="14"/>
        <v>2024.00107.02.03.02.05</v>
      </c>
      <c r="E926" s="242" t="e">
        <f>VLOOKUP(D926,'REGISTRO CSTs'!$C$2:$G$912,7,0)</f>
        <v>#N/A</v>
      </c>
    </row>
    <row r="927" spans="1:5" x14ac:dyDescent="0.35">
      <c r="A927">
        <v>695</v>
      </c>
      <c r="B927" s="247" t="s">
        <v>5923</v>
      </c>
      <c r="C927" s="243" t="s">
        <v>4551</v>
      </c>
      <c r="D927" s="248" t="str">
        <f t="shared" si="14"/>
        <v>2024.00108.02.03.02.05</v>
      </c>
      <c r="E927" s="248" t="e">
        <f>VLOOKUP(D927,'REGISTRO CSTs'!$C$2:$G$912,7,0)</f>
        <v>#N/A</v>
      </c>
    </row>
    <row r="928" spans="1:5" x14ac:dyDescent="0.35">
      <c r="A928">
        <v>696</v>
      </c>
      <c r="B928" s="240" t="s">
        <v>5924</v>
      </c>
      <c r="C928" s="244" t="s">
        <v>4551</v>
      </c>
      <c r="D928" s="242" t="str">
        <f t="shared" si="14"/>
        <v>2024.00109.02.03.02.05</v>
      </c>
      <c r="E928" s="242" t="e">
        <f>VLOOKUP(D928,'REGISTRO CSTs'!$C$2:$G$912,7,0)</f>
        <v>#N/A</v>
      </c>
    </row>
    <row r="929" spans="1:5" x14ac:dyDescent="0.35">
      <c r="A929">
        <v>697</v>
      </c>
      <c r="B929" s="247" t="s">
        <v>5925</v>
      </c>
      <c r="C929" s="243" t="s">
        <v>4551</v>
      </c>
      <c r="D929" s="248" t="str">
        <f t="shared" si="14"/>
        <v>2024.00110.02.03.02.05</v>
      </c>
      <c r="E929" s="248" t="e">
        <f>VLOOKUP(D929,'REGISTRO CSTs'!$C$2:$G$912,7,0)</f>
        <v>#N/A</v>
      </c>
    </row>
    <row r="930" spans="1:5" x14ac:dyDescent="0.35">
      <c r="A930">
        <v>698</v>
      </c>
      <c r="B930" s="240" t="s">
        <v>5926</v>
      </c>
      <c r="C930" s="244" t="s">
        <v>4551</v>
      </c>
      <c r="D930" s="242" t="str">
        <f t="shared" si="14"/>
        <v>2024.00111.02.03.02.05</v>
      </c>
      <c r="E930" s="242" t="e">
        <f>VLOOKUP(D930,'REGISTRO CSTs'!$C$2:$G$912,7,0)</f>
        <v>#N/A</v>
      </c>
    </row>
    <row r="931" spans="1:5" x14ac:dyDescent="0.35">
      <c r="A931">
        <v>699</v>
      </c>
      <c r="B931" s="247" t="s">
        <v>5927</v>
      </c>
      <c r="C931" s="243" t="s">
        <v>4551</v>
      </c>
      <c r="D931" s="248" t="str">
        <f t="shared" si="14"/>
        <v>2024.00112.02.03.02.05</v>
      </c>
      <c r="E931" s="248" t="e">
        <f>VLOOKUP(D931,'REGISTRO CSTs'!$C$2:$G$912,7,0)</f>
        <v>#N/A</v>
      </c>
    </row>
    <row r="932" spans="1:5" x14ac:dyDescent="0.35">
      <c r="A932">
        <v>700</v>
      </c>
      <c r="B932" s="240" t="s">
        <v>5928</v>
      </c>
      <c r="C932" s="244" t="s">
        <v>4551</v>
      </c>
      <c r="D932" s="242" t="str">
        <f t="shared" si="14"/>
        <v>2024.00113.02.03.02.05</v>
      </c>
      <c r="E932" s="242" t="e">
        <f>VLOOKUP(D932,'REGISTRO CSTs'!$C$2:$G$912,7,0)</f>
        <v>#N/A</v>
      </c>
    </row>
    <row r="933" spans="1:5" x14ac:dyDescent="0.35">
      <c r="A933">
        <v>701</v>
      </c>
      <c r="B933" s="247" t="s">
        <v>5929</v>
      </c>
      <c r="C933" s="243" t="s">
        <v>4551</v>
      </c>
      <c r="D933" s="248" t="str">
        <f t="shared" si="14"/>
        <v>2024.00114.02.03.02.05</v>
      </c>
      <c r="E933" s="248" t="e">
        <f>VLOOKUP(D933,'REGISTRO CSTs'!$C$2:$G$912,7,0)</f>
        <v>#N/A</v>
      </c>
    </row>
    <row r="934" spans="1:5" x14ac:dyDescent="0.35">
      <c r="A934">
        <v>702</v>
      </c>
      <c r="B934" s="240" t="s">
        <v>5930</v>
      </c>
      <c r="C934" s="244" t="s">
        <v>4551</v>
      </c>
      <c r="D934" s="242" t="str">
        <f t="shared" si="14"/>
        <v>2024.00115.02.03.02.05</v>
      </c>
      <c r="E934" s="242" t="e">
        <f>VLOOKUP(D934,'REGISTRO CSTs'!$C$2:$G$912,7,0)</f>
        <v>#N/A</v>
      </c>
    </row>
    <row r="935" spans="1:5" x14ac:dyDescent="0.35">
      <c r="A935">
        <v>703</v>
      </c>
      <c r="B935" s="247" t="s">
        <v>5931</v>
      </c>
      <c r="C935" s="243" t="s">
        <v>4551</v>
      </c>
      <c r="D935" s="248" t="str">
        <f t="shared" si="14"/>
        <v>2024.00116.02.03.02.05</v>
      </c>
      <c r="E935" s="248" t="e">
        <f>VLOOKUP(D935,'REGISTRO CSTs'!$C$2:$G$912,7,0)</f>
        <v>#N/A</v>
      </c>
    </row>
    <row r="936" spans="1:5" x14ac:dyDescent="0.35">
      <c r="A936">
        <v>705</v>
      </c>
      <c r="B936" s="247" t="s">
        <v>5932</v>
      </c>
      <c r="C936" s="243" t="s">
        <v>4551</v>
      </c>
      <c r="D936" s="248" t="str">
        <f t="shared" si="14"/>
        <v>2024.00127.02.03.02.02</v>
      </c>
      <c r="E936" s="248" t="e">
        <f>VLOOKUP(D936,'REGISTRO CSTs'!$C$2:$G$912,7,0)</f>
        <v>#N/A</v>
      </c>
    </row>
    <row r="937" spans="1:5" x14ac:dyDescent="0.35">
      <c r="A937">
        <v>706</v>
      </c>
      <c r="B937" s="240" t="s">
        <v>5933</v>
      </c>
      <c r="C937" s="244" t="s">
        <v>1535</v>
      </c>
      <c r="D937" s="242" t="str">
        <f t="shared" si="14"/>
        <v>2024.00128.02.03.02.02</v>
      </c>
      <c r="E937" s="242" t="e">
        <f>VLOOKUP(D937,'REGISTRO CSTs'!$C$2:$G$912,7,0)</f>
        <v>#N/A</v>
      </c>
    </row>
    <row r="938" spans="1:5" x14ac:dyDescent="0.35">
      <c r="A938">
        <v>709</v>
      </c>
      <c r="B938" s="247" t="s">
        <v>5934</v>
      </c>
      <c r="C938" s="243" t="s">
        <v>4551</v>
      </c>
      <c r="D938" s="248" t="str">
        <f t="shared" si="14"/>
        <v>2024.00131.02.03.02.02</v>
      </c>
      <c r="E938" s="248" t="e">
        <f>VLOOKUP(D938,'REGISTRO CSTs'!$C$2:$G$912,7,0)</f>
        <v>#N/A</v>
      </c>
    </row>
    <row r="939" spans="1:5" x14ac:dyDescent="0.35">
      <c r="A939">
        <v>711</v>
      </c>
      <c r="B939" s="247" t="s">
        <v>5935</v>
      </c>
      <c r="C939" s="243" t="s">
        <v>4495</v>
      </c>
      <c r="D939" s="248" t="str">
        <f t="shared" si="14"/>
        <v>2024.00133.02.03.02.02</v>
      </c>
      <c r="E939" s="248" t="e">
        <f>VLOOKUP(D939,'REGISTRO CSTs'!$C$2:$G$912,7,0)</f>
        <v>#N/A</v>
      </c>
    </row>
    <row r="940" spans="1:5" x14ac:dyDescent="0.35">
      <c r="A940">
        <v>714</v>
      </c>
      <c r="B940" s="240" t="s">
        <v>5936</v>
      </c>
      <c r="C940" s="244" t="s">
        <v>4495</v>
      </c>
      <c r="D940" s="242" t="str">
        <f t="shared" si="14"/>
        <v>2024.00136.02.03.02.02</v>
      </c>
      <c r="E940" s="242" t="e">
        <f>VLOOKUP(D940,'REGISTRO CSTs'!$C$2:$G$912,7,0)</f>
        <v>#N/A</v>
      </c>
    </row>
    <row r="941" spans="1:5" x14ac:dyDescent="0.35">
      <c r="A941">
        <v>715</v>
      </c>
      <c r="B941" s="247" t="s">
        <v>5937</v>
      </c>
      <c r="C941" s="243" t="s">
        <v>1535</v>
      </c>
      <c r="D941" s="248" t="str">
        <f t="shared" si="14"/>
        <v>2024.00137.02.03.02.02</v>
      </c>
      <c r="E941" s="248" t="e">
        <f>VLOOKUP(D941,'REGISTRO CSTs'!$C$2:$G$912,7,0)</f>
        <v>#N/A</v>
      </c>
    </row>
    <row r="942" spans="1:5" x14ac:dyDescent="0.35">
      <c r="A942">
        <v>718</v>
      </c>
      <c r="B942" s="240" t="s">
        <v>5938</v>
      </c>
      <c r="C942" s="244" t="s">
        <v>4495</v>
      </c>
      <c r="D942" s="242" t="str">
        <f t="shared" si="14"/>
        <v>2024.00140.02.03.02.02</v>
      </c>
      <c r="E942" s="242" t="e">
        <f>VLOOKUP(D942,'REGISTRO CSTs'!$C$2:$G$912,7,0)</f>
        <v>#N/A</v>
      </c>
    </row>
    <row r="943" spans="1:5" x14ac:dyDescent="0.35">
      <c r="A943">
        <v>720</v>
      </c>
      <c r="B943" s="240" t="s">
        <v>5939</v>
      </c>
      <c r="C943" s="244" t="s">
        <v>4593</v>
      </c>
      <c r="D943" s="242" t="str">
        <f t="shared" si="14"/>
        <v>2024.00142.01.01.02.02</v>
      </c>
      <c r="E943" s="242" t="e">
        <f>VLOOKUP(D943,'REGISTRO CSTs'!$C$2:$G$912,7,0)</f>
        <v>#N/A</v>
      </c>
    </row>
    <row r="944" spans="1:5" x14ac:dyDescent="0.35">
      <c r="A944">
        <v>721</v>
      </c>
      <c r="B944" s="247" t="s">
        <v>5940</v>
      </c>
      <c r="C944" s="243" t="s">
        <v>4630</v>
      </c>
      <c r="D944" s="248" t="str">
        <f t="shared" si="14"/>
        <v>2024.00143.01.01.02.02</v>
      </c>
      <c r="E944" s="248" t="e">
        <f>VLOOKUP(D944,'REGISTRO CSTs'!$C$2:$G$912,7,0)</f>
        <v>#N/A</v>
      </c>
    </row>
    <row r="945" spans="1:5" x14ac:dyDescent="0.35">
      <c r="A945">
        <v>722</v>
      </c>
      <c r="B945" s="240" t="s">
        <v>5941</v>
      </c>
      <c r="C945" s="244" t="s">
        <v>4593</v>
      </c>
      <c r="D945" s="242" t="str">
        <f t="shared" si="14"/>
        <v>2024.00144.01.01.02.02</v>
      </c>
      <c r="E945" s="242" t="e">
        <f>VLOOKUP(D945,'REGISTRO CSTs'!$C$2:$G$912,7,0)</f>
        <v>#N/A</v>
      </c>
    </row>
    <row r="946" spans="1:5" x14ac:dyDescent="0.35">
      <c r="A946">
        <v>727</v>
      </c>
      <c r="B946" s="247" t="s">
        <v>5942</v>
      </c>
      <c r="C946" s="243" t="s">
        <v>4630</v>
      </c>
      <c r="D946" s="248" t="str">
        <f t="shared" si="14"/>
        <v>2024.00149.01.01.02.02</v>
      </c>
      <c r="E946" s="248" t="e">
        <f>VLOOKUP(D946,'REGISTRO CSTs'!$C$2:$G$912,7,0)</f>
        <v>#N/A</v>
      </c>
    </row>
    <row r="947" spans="1:5" x14ac:dyDescent="0.35">
      <c r="A947">
        <v>731</v>
      </c>
      <c r="B947" s="247" t="s">
        <v>5943</v>
      </c>
      <c r="C947" s="243" t="s">
        <v>4630</v>
      </c>
      <c r="D947" s="248" t="str">
        <f t="shared" si="14"/>
        <v>2024.00153.01.03.02.05</v>
      </c>
      <c r="E947" s="248" t="e">
        <f>VLOOKUP(D947,'REGISTRO CSTs'!$C$2:$G$912,7,0)</f>
        <v>#N/A</v>
      </c>
    </row>
    <row r="948" spans="1:5" x14ac:dyDescent="0.35">
      <c r="A948">
        <v>733</v>
      </c>
      <c r="B948" s="247" t="s">
        <v>5944</v>
      </c>
      <c r="C948" s="243" t="s">
        <v>4630</v>
      </c>
      <c r="D948" s="248" t="str">
        <f t="shared" si="14"/>
        <v>2024.00155.01.03.02.05</v>
      </c>
      <c r="E948" s="248" t="e">
        <f>VLOOKUP(D948,'REGISTRO CSTs'!$C$2:$G$912,7,0)</f>
        <v>#N/A</v>
      </c>
    </row>
    <row r="949" spans="1:5" x14ac:dyDescent="0.35">
      <c r="A949">
        <v>735</v>
      </c>
      <c r="B949" s="247" t="s">
        <v>5945</v>
      </c>
      <c r="C949" s="243" t="s">
        <v>4630</v>
      </c>
      <c r="D949" s="248" t="str">
        <f t="shared" si="14"/>
        <v>2024.00157.01.03.02.05</v>
      </c>
      <c r="E949" s="248" t="e">
        <f>VLOOKUP(D949,'REGISTRO CSTs'!$C$2:$G$912,7,0)</f>
        <v>#N/A</v>
      </c>
    </row>
    <row r="950" spans="1:5" x14ac:dyDescent="0.35">
      <c r="A950">
        <v>739</v>
      </c>
      <c r="B950" s="247" t="s">
        <v>5946</v>
      </c>
      <c r="C950" s="243" t="s">
        <v>4610</v>
      </c>
      <c r="D950" s="248" t="str">
        <f t="shared" si="14"/>
        <v>2024.00164.03.01.02.02</v>
      </c>
      <c r="E950" s="248" t="e">
        <f>VLOOKUP(D950,'REGISTRO CSTs'!$C$2:$G$912,7,0)</f>
        <v>#N/A</v>
      </c>
    </row>
    <row r="951" spans="1:5" x14ac:dyDescent="0.35">
      <c r="A951">
        <v>746</v>
      </c>
      <c r="B951" s="240" t="s">
        <v>5947</v>
      </c>
      <c r="C951" s="244" t="s">
        <v>4610</v>
      </c>
      <c r="D951" s="242" t="str">
        <f t="shared" si="14"/>
        <v>2024.00174.03.01.02.02</v>
      </c>
      <c r="E951" s="242" t="e">
        <f>VLOOKUP(D951,'REGISTRO CSTs'!$C$2:$G$912,7,0)</f>
        <v>#N/A</v>
      </c>
    </row>
    <row r="952" spans="1:5" x14ac:dyDescent="0.35">
      <c r="A952">
        <v>749</v>
      </c>
      <c r="B952" s="247" t="s">
        <v>5948</v>
      </c>
      <c r="C952" s="243" t="s">
        <v>4495</v>
      </c>
      <c r="D952" s="248" t="str">
        <f t="shared" si="14"/>
        <v>2024.00179.03.01.02.02</v>
      </c>
      <c r="E952" s="248" t="e">
        <f>VLOOKUP(D952,'REGISTRO CSTs'!$C$2:$G$912,7,0)</f>
        <v>#N/A</v>
      </c>
    </row>
    <row r="953" spans="1:5" x14ac:dyDescent="0.35">
      <c r="A953">
        <v>761</v>
      </c>
      <c r="B953" s="247" t="s">
        <v>5949</v>
      </c>
      <c r="C953" s="243" t="s">
        <v>4495</v>
      </c>
      <c r="D953" s="248" t="str">
        <f t="shared" si="14"/>
        <v>2024.00192.03.01.02.02</v>
      </c>
      <c r="E953" s="248" t="e">
        <f>VLOOKUP(D953,'REGISTRO CSTs'!$C$2:$G$912,7,0)</f>
        <v>#N/A</v>
      </c>
    </row>
    <row r="954" spans="1:5" x14ac:dyDescent="0.35">
      <c r="A954">
        <v>766</v>
      </c>
      <c r="B954" s="240" t="s">
        <v>5950</v>
      </c>
      <c r="C954" s="244" t="s">
        <v>4500</v>
      </c>
      <c r="D954" s="242" t="str">
        <f t="shared" si="14"/>
        <v>2024.00199.03.01.02.02</v>
      </c>
      <c r="E954" s="242" t="e">
        <f>VLOOKUP(D954,'REGISTRO CSTs'!$C$2:$G$912,7,0)</f>
        <v>#N/A</v>
      </c>
    </row>
    <row r="955" spans="1:5" x14ac:dyDescent="0.35">
      <c r="A955">
        <v>767</v>
      </c>
      <c r="B955" s="247" t="s">
        <v>5951</v>
      </c>
      <c r="C955" s="243" t="s">
        <v>4610</v>
      </c>
      <c r="D955" s="248" t="str">
        <f t="shared" si="14"/>
        <v>2024.00200.03.01.02.02</v>
      </c>
      <c r="E955" s="248" t="e">
        <f>VLOOKUP(D955,'REGISTRO CSTs'!$C$2:$G$912,7,0)</f>
        <v>#N/A</v>
      </c>
    </row>
    <row r="956" spans="1:5" x14ac:dyDescent="0.35">
      <c r="A956">
        <v>768</v>
      </c>
      <c r="B956" s="240" t="s">
        <v>5952</v>
      </c>
      <c r="C956" s="244" t="s">
        <v>4501</v>
      </c>
      <c r="D956" s="242" t="str">
        <f t="shared" si="14"/>
        <v>2024.00201.03.01.02.02</v>
      </c>
      <c r="E956" s="242" t="e">
        <f>VLOOKUP(D956,'REGISTRO CSTs'!$C$2:$G$912,7,0)</f>
        <v>#N/A</v>
      </c>
    </row>
    <row r="957" spans="1:5" x14ac:dyDescent="0.35">
      <c r="A957">
        <v>769</v>
      </c>
      <c r="B957" s="247" t="s">
        <v>5953</v>
      </c>
      <c r="C957" s="243" t="s">
        <v>4501</v>
      </c>
      <c r="D957" s="248" t="str">
        <f t="shared" si="14"/>
        <v>2024.00203.03.01.02.02</v>
      </c>
      <c r="E957" s="248" t="e">
        <f>VLOOKUP(D957,'REGISTRO CSTs'!$C$2:$G$912,7,0)</f>
        <v>#N/A</v>
      </c>
    </row>
    <row r="958" spans="1:5" x14ac:dyDescent="0.35">
      <c r="A958">
        <v>770</v>
      </c>
      <c r="B958" s="240" t="s">
        <v>5954</v>
      </c>
      <c r="C958" s="244" t="s">
        <v>4610</v>
      </c>
      <c r="D958" s="242" t="str">
        <f t="shared" si="14"/>
        <v>2024.00204.03.01.02.02</v>
      </c>
      <c r="E958" s="242" t="e">
        <f>VLOOKUP(D958,'REGISTRO CSTs'!$C$2:$G$912,7,0)</f>
        <v>#N/A</v>
      </c>
    </row>
    <row r="959" spans="1:5" x14ac:dyDescent="0.35">
      <c r="A959">
        <v>772</v>
      </c>
      <c r="B959" s="240" t="s">
        <v>5955</v>
      </c>
      <c r="C959" s="244" t="s">
        <v>4495</v>
      </c>
      <c r="D959" s="242" t="str">
        <f t="shared" si="14"/>
        <v>2024.00207.03.03.02.04</v>
      </c>
      <c r="E959" s="242" t="e">
        <f>VLOOKUP(D959,'REGISTRO CSTs'!$C$2:$G$912,7,0)</f>
        <v>#N/A</v>
      </c>
    </row>
    <row r="960" spans="1:5" x14ac:dyDescent="0.35">
      <c r="A960">
        <v>773</v>
      </c>
      <c r="B960" s="247" t="s">
        <v>5956</v>
      </c>
      <c r="C960" s="243" t="s">
        <v>4495</v>
      </c>
      <c r="D960" s="248" t="str">
        <f t="shared" si="14"/>
        <v>2024.00208.03.03.02.04</v>
      </c>
      <c r="E960" s="248" t="e">
        <f>VLOOKUP(D960,'REGISTRO CSTs'!$C$2:$G$912,7,0)</f>
        <v>#N/A</v>
      </c>
    </row>
    <row r="961" spans="1:5" x14ac:dyDescent="0.35">
      <c r="A961">
        <v>776</v>
      </c>
      <c r="B961" s="240" t="s">
        <v>5957</v>
      </c>
      <c r="C961" s="244" t="s">
        <v>4495</v>
      </c>
      <c r="D961" s="242" t="str">
        <f t="shared" si="14"/>
        <v>2024.00212.03.01.02.02</v>
      </c>
      <c r="E961" s="242" t="e">
        <f>VLOOKUP(D961,'REGISTRO CSTs'!$C$2:$G$912,7,0)</f>
        <v>#N/A</v>
      </c>
    </row>
    <row r="962" spans="1:5" x14ac:dyDescent="0.35">
      <c r="A962">
        <v>783</v>
      </c>
      <c r="B962" s="247" t="s">
        <v>5958</v>
      </c>
      <c r="C962" s="243" t="s">
        <v>4497</v>
      </c>
      <c r="D962" s="248" t="str">
        <f t="shared" ref="D962:D1025" si="15">LEFT(B962,22)</f>
        <v>2024.00223.03.01.02.02</v>
      </c>
      <c r="E962" s="248" t="e">
        <f>VLOOKUP(D962,'REGISTRO CSTs'!$C$2:$G$912,7,0)</f>
        <v>#N/A</v>
      </c>
    </row>
    <row r="963" spans="1:5" x14ac:dyDescent="0.35">
      <c r="A963">
        <v>784</v>
      </c>
      <c r="B963" s="240" t="s">
        <v>5959</v>
      </c>
      <c r="C963" s="244" t="s">
        <v>4497</v>
      </c>
      <c r="D963" s="242" t="str">
        <f t="shared" si="15"/>
        <v>2024.00225.03.03.02.98</v>
      </c>
      <c r="E963" s="242" t="e">
        <f>VLOOKUP(D963,'REGISTRO CSTs'!$C$2:$G$912,7,0)</f>
        <v>#N/A</v>
      </c>
    </row>
    <row r="964" spans="1:5" x14ac:dyDescent="0.35">
      <c r="A964">
        <v>785</v>
      </c>
      <c r="B964" s="247" t="s">
        <v>5960</v>
      </c>
      <c r="C964" s="243" t="s">
        <v>4501</v>
      </c>
      <c r="D964" s="248" t="str">
        <f t="shared" si="15"/>
        <v>2024.00227.03.03.02.98</v>
      </c>
      <c r="E964" s="248" t="e">
        <f>VLOOKUP(D964,'REGISTRO CSTs'!$C$2:$G$912,7,0)</f>
        <v>#N/A</v>
      </c>
    </row>
    <row r="965" spans="1:5" x14ac:dyDescent="0.35">
      <c r="A965">
        <v>786</v>
      </c>
      <c r="B965" s="240" t="s">
        <v>5961</v>
      </c>
      <c r="C965" s="244" t="s">
        <v>4501</v>
      </c>
      <c r="D965" s="242" t="str">
        <f t="shared" si="15"/>
        <v>2024.00229.03.01.02.02</v>
      </c>
      <c r="E965" s="242" t="e">
        <f>VLOOKUP(D965,'REGISTRO CSTs'!$C$2:$G$912,7,0)</f>
        <v>#N/A</v>
      </c>
    </row>
    <row r="966" spans="1:5" x14ac:dyDescent="0.35">
      <c r="A966">
        <v>787</v>
      </c>
      <c r="B966" s="247" t="s">
        <v>5962</v>
      </c>
      <c r="C966" s="243" t="s">
        <v>5963</v>
      </c>
      <c r="D966" s="248" t="str">
        <f t="shared" si="15"/>
        <v>2024.00231.04.01.02.02</v>
      </c>
      <c r="E966" s="248" t="e">
        <f>VLOOKUP(D966,'REGISTRO CSTs'!$C$2:$G$912,7,0)</f>
        <v>#N/A</v>
      </c>
    </row>
    <row r="967" spans="1:5" x14ac:dyDescent="0.35">
      <c r="A967">
        <v>797</v>
      </c>
      <c r="B967" s="247" t="s">
        <v>5964</v>
      </c>
      <c r="C967" s="243" t="s">
        <v>1317</v>
      </c>
      <c r="D967" s="248" t="str">
        <f t="shared" si="15"/>
        <v>2024.00242.05.03.02.02</v>
      </c>
      <c r="E967" s="248" t="e">
        <f>VLOOKUP(D967,'REGISTRO CSTs'!$C$2:$G$912,7,0)</f>
        <v>#N/A</v>
      </c>
    </row>
    <row r="968" spans="1:5" x14ac:dyDescent="0.35">
      <c r="A968">
        <v>802</v>
      </c>
      <c r="B968" s="273" t="s">
        <v>5965</v>
      </c>
      <c r="C968" s="244" t="s">
        <v>4630</v>
      </c>
      <c r="D968" s="242" t="str">
        <f t="shared" si="15"/>
        <v>2024.00252.01.01.02.05</v>
      </c>
      <c r="E968" s="242" t="e">
        <f>VLOOKUP(D968,'REGISTRO CSTs'!$C$2:$G$912,7,0)</f>
        <v>#N/A</v>
      </c>
    </row>
    <row r="969" spans="1:5" x14ac:dyDescent="0.35">
      <c r="A969">
        <v>804</v>
      </c>
      <c r="B969" s="273" t="s">
        <v>5966</v>
      </c>
      <c r="C969" s="244" t="s">
        <v>4630</v>
      </c>
      <c r="D969" s="242" t="str">
        <f t="shared" si="15"/>
        <v>2024.00254.01.01.02.05</v>
      </c>
      <c r="E969" s="242" t="e">
        <f>VLOOKUP(D969,'REGISTRO CSTs'!$C$2:$G$912,7,0)</f>
        <v>#N/A</v>
      </c>
    </row>
    <row r="970" spans="1:5" x14ac:dyDescent="0.35">
      <c r="A970">
        <v>806</v>
      </c>
      <c r="B970" s="273" t="s">
        <v>5967</v>
      </c>
      <c r="C970" s="244" t="s">
        <v>4630</v>
      </c>
      <c r="D970" s="242" t="str">
        <f t="shared" si="15"/>
        <v>2024.00256.01.01.02.05</v>
      </c>
      <c r="E970" s="242" t="e">
        <f>VLOOKUP(D970,'REGISTRO CSTs'!$C$2:$G$912,7,0)</f>
        <v>#N/A</v>
      </c>
    </row>
    <row r="971" spans="1:5" x14ac:dyDescent="0.35">
      <c r="A971">
        <v>844</v>
      </c>
      <c r="B971" s="240" t="s">
        <v>5968</v>
      </c>
      <c r="C971" s="244" t="s">
        <v>4593</v>
      </c>
      <c r="D971" s="242" t="str">
        <f t="shared" si="15"/>
        <v>2024.00295.01.01.02.05</v>
      </c>
      <c r="E971" s="242" t="e">
        <f>VLOOKUP(D971,'REGISTRO CSTs'!$C$2:$G$912,7,0)</f>
        <v>#N/A</v>
      </c>
    </row>
    <row r="972" spans="1:5" x14ac:dyDescent="0.35">
      <c r="A972">
        <v>849</v>
      </c>
      <c r="B972" s="247" t="s">
        <v>5969</v>
      </c>
      <c r="C972" s="243" t="s">
        <v>4630</v>
      </c>
      <c r="D972" s="248" t="str">
        <f t="shared" si="15"/>
        <v>2024.00300.01.01.02.05</v>
      </c>
      <c r="E972" s="248" t="e">
        <f>VLOOKUP(D972,'REGISTRO CSTs'!$C$2:$G$912,7,0)</f>
        <v>#N/A</v>
      </c>
    </row>
    <row r="973" spans="1:5" x14ac:dyDescent="0.35">
      <c r="A973">
        <v>850</v>
      </c>
      <c r="B973" s="240" t="s">
        <v>5970</v>
      </c>
      <c r="C973" s="244" t="s">
        <v>4630</v>
      </c>
      <c r="D973" s="242" t="str">
        <f t="shared" si="15"/>
        <v>2024.00301.01.01.02.05</v>
      </c>
      <c r="E973" s="242" t="e">
        <f>VLOOKUP(D973,'REGISTRO CSTs'!$C$2:$G$912,7,0)</f>
        <v>#N/A</v>
      </c>
    </row>
    <row r="974" spans="1:5" x14ac:dyDescent="0.35">
      <c r="A974">
        <v>851</v>
      </c>
      <c r="B974" s="247" t="s">
        <v>5971</v>
      </c>
      <c r="C974" s="243" t="s">
        <v>4630</v>
      </c>
      <c r="D974" s="248" t="str">
        <f t="shared" si="15"/>
        <v>2024.00302.01.01.02.05</v>
      </c>
      <c r="E974" s="248" t="e">
        <f>VLOOKUP(D974,'REGISTRO CSTs'!$C$2:$G$912,7,0)</f>
        <v>#N/A</v>
      </c>
    </row>
    <row r="975" spans="1:5" x14ac:dyDescent="0.35">
      <c r="A975">
        <v>854</v>
      </c>
      <c r="B975" s="240" t="s">
        <v>5972</v>
      </c>
      <c r="C975" s="244" t="s">
        <v>4630</v>
      </c>
      <c r="D975" s="242" t="str">
        <f t="shared" si="15"/>
        <v>2024.00305.01.01.02.05</v>
      </c>
      <c r="E975" s="242" t="e">
        <f>VLOOKUP(D975,'REGISTRO CSTs'!$C$2:$G$912,7,0)</f>
        <v>#N/A</v>
      </c>
    </row>
    <row r="976" spans="1:5" x14ac:dyDescent="0.35">
      <c r="A976">
        <v>856</v>
      </c>
      <c r="B976" s="240" t="s">
        <v>5973</v>
      </c>
      <c r="C976" s="244" t="s">
        <v>4551</v>
      </c>
      <c r="D976" s="242" t="str">
        <f t="shared" si="15"/>
        <v>2024.00307.02.03.02.05</v>
      </c>
      <c r="E976" s="242" t="e">
        <f>VLOOKUP(D976,'REGISTRO CSTs'!$C$2:$G$912,7,0)</f>
        <v>#N/A</v>
      </c>
    </row>
    <row r="977" spans="1:5" x14ac:dyDescent="0.35">
      <c r="A977">
        <v>858</v>
      </c>
      <c r="B977" s="240" t="s">
        <v>5974</v>
      </c>
      <c r="C977" s="244" t="s">
        <v>4501</v>
      </c>
      <c r="D977" s="242" t="str">
        <f t="shared" si="15"/>
        <v>2024.00310.03.01.02.02</v>
      </c>
      <c r="E977" s="242" t="e">
        <f>VLOOKUP(D977,'REGISTRO CSTs'!$C$2:$G$912,7,0)</f>
        <v>#N/A</v>
      </c>
    </row>
    <row r="978" spans="1:5" x14ac:dyDescent="0.35">
      <c r="A978">
        <v>859</v>
      </c>
      <c r="B978" s="247" t="s">
        <v>5975</v>
      </c>
      <c r="C978" s="243" t="s">
        <v>4501</v>
      </c>
      <c r="D978" s="248" t="str">
        <f t="shared" si="15"/>
        <v>2024.00311.03.01.02.02</v>
      </c>
      <c r="E978" s="248" t="e">
        <f>VLOOKUP(D978,'REGISTRO CSTs'!$C$2:$G$912,7,0)</f>
        <v>#N/A</v>
      </c>
    </row>
    <row r="979" spans="1:5" x14ac:dyDescent="0.35">
      <c r="A979">
        <v>860</v>
      </c>
      <c r="B979" s="240" t="s">
        <v>5976</v>
      </c>
      <c r="C979" s="244" t="s">
        <v>4501</v>
      </c>
      <c r="D979" s="242" t="str">
        <f t="shared" si="15"/>
        <v>2024.00312.03.01.02.02</v>
      </c>
      <c r="E979" s="242" t="e">
        <f>VLOOKUP(D979,'REGISTRO CSTs'!$C$2:$G$912,7,0)</f>
        <v>#N/A</v>
      </c>
    </row>
    <row r="980" spans="1:5" x14ac:dyDescent="0.35">
      <c r="A980">
        <v>861</v>
      </c>
      <c r="B980" s="247" t="s">
        <v>5977</v>
      </c>
      <c r="C980" s="243" t="s">
        <v>4551</v>
      </c>
      <c r="D980" s="248" t="str">
        <f t="shared" si="15"/>
        <v>2024.00313.02.03.02.05</v>
      </c>
      <c r="E980" s="248" t="e">
        <f>VLOOKUP(D980,'REGISTRO CSTs'!$C$2:$G$912,7,0)</f>
        <v>#N/A</v>
      </c>
    </row>
    <row r="981" spans="1:5" x14ac:dyDescent="0.35">
      <c r="A981">
        <v>862</v>
      </c>
      <c r="B981" s="240" t="s">
        <v>2139</v>
      </c>
      <c r="C981" s="244" t="s">
        <v>4551</v>
      </c>
      <c r="D981" s="242" t="str">
        <f t="shared" si="15"/>
        <v>2024.00314.02.03.02.05</v>
      </c>
      <c r="E981" s="242" t="e">
        <f>VLOOKUP(D981,'REGISTRO CSTs'!$C$2:$G$912,7,0)</f>
        <v>#N/A</v>
      </c>
    </row>
    <row r="982" spans="1:5" x14ac:dyDescent="0.35">
      <c r="A982">
        <v>863</v>
      </c>
      <c r="B982" s="247" t="s">
        <v>5978</v>
      </c>
      <c r="C982" s="243" t="s">
        <v>4551</v>
      </c>
      <c r="D982" s="248" t="str">
        <f t="shared" si="15"/>
        <v>2024.00315.02.03.02.05</v>
      </c>
      <c r="E982" s="248" t="e">
        <f>VLOOKUP(D982,'REGISTRO CSTs'!$C$2:$G$912,7,0)</f>
        <v>#N/A</v>
      </c>
    </row>
    <row r="983" spans="1:5" x14ac:dyDescent="0.35">
      <c r="A983">
        <v>864</v>
      </c>
      <c r="B983" s="240" t="s">
        <v>2140</v>
      </c>
      <c r="C983" s="244" t="s">
        <v>4551</v>
      </c>
      <c r="D983" s="242" t="str">
        <f t="shared" si="15"/>
        <v>2024.00316.02.03.02.05</v>
      </c>
      <c r="E983" s="242" t="e">
        <f>VLOOKUP(D983,'REGISTRO CSTs'!$C$2:$G$912,7,0)</f>
        <v>#N/A</v>
      </c>
    </row>
    <row r="984" spans="1:5" x14ac:dyDescent="0.35">
      <c r="A984">
        <v>865</v>
      </c>
      <c r="B984" s="247" t="s">
        <v>5979</v>
      </c>
      <c r="C984" s="243" t="s">
        <v>4551</v>
      </c>
      <c r="D984" s="248" t="str">
        <f t="shared" si="15"/>
        <v>2024.00317.02.03.02.05</v>
      </c>
      <c r="E984" s="248" t="e">
        <f>VLOOKUP(D984,'REGISTRO CSTs'!$C$2:$G$912,7,0)</f>
        <v>#N/A</v>
      </c>
    </row>
    <row r="985" spans="1:5" x14ac:dyDescent="0.35">
      <c r="A985">
        <v>866</v>
      </c>
      <c r="B985" s="240" t="s">
        <v>2141</v>
      </c>
      <c r="C985" s="244" t="s">
        <v>4551</v>
      </c>
      <c r="D985" s="242" t="str">
        <f t="shared" si="15"/>
        <v>2024.00318.02.03.02.05</v>
      </c>
      <c r="E985" s="242" t="e">
        <f>VLOOKUP(D985,'REGISTRO CSTs'!$C$2:$G$912,7,0)</f>
        <v>#N/A</v>
      </c>
    </row>
    <row r="986" spans="1:5" x14ac:dyDescent="0.35">
      <c r="A986">
        <v>867</v>
      </c>
      <c r="B986" s="247" t="s">
        <v>5980</v>
      </c>
      <c r="C986" s="243" t="s">
        <v>4551</v>
      </c>
      <c r="D986" s="248" t="str">
        <f t="shared" si="15"/>
        <v>2024.00319.02.03.02.05</v>
      </c>
      <c r="E986" s="248" t="e">
        <f>VLOOKUP(D986,'REGISTRO CSTs'!$C$2:$G$912,7,0)</f>
        <v>#N/A</v>
      </c>
    </row>
    <row r="987" spans="1:5" x14ac:dyDescent="0.35">
      <c r="A987">
        <v>868</v>
      </c>
      <c r="B987" s="240" t="s">
        <v>2142</v>
      </c>
      <c r="C987" s="244" t="s">
        <v>4551</v>
      </c>
      <c r="D987" s="242" t="str">
        <f t="shared" si="15"/>
        <v>2024.00320.02.03.02.05</v>
      </c>
      <c r="E987" s="242" t="e">
        <f>VLOOKUP(D987,'REGISTRO CSTs'!$C$2:$G$912,7,0)</f>
        <v>#N/A</v>
      </c>
    </row>
    <row r="988" spans="1:5" x14ac:dyDescent="0.35">
      <c r="A988">
        <v>869</v>
      </c>
      <c r="B988" s="247" t="s">
        <v>2143</v>
      </c>
      <c r="C988" s="243" t="s">
        <v>4551</v>
      </c>
      <c r="D988" s="248" t="str">
        <f t="shared" si="15"/>
        <v>2024.00321.02.03.02.05</v>
      </c>
      <c r="E988" s="248" t="e">
        <f>VLOOKUP(D988,'REGISTRO CSTs'!$C$2:$G$912,7,0)</f>
        <v>#N/A</v>
      </c>
    </row>
    <row r="989" spans="1:5" x14ac:dyDescent="0.35">
      <c r="A989">
        <v>870</v>
      </c>
      <c r="B989" s="240" t="s">
        <v>2144</v>
      </c>
      <c r="C989" s="244" t="s">
        <v>4551</v>
      </c>
      <c r="D989" s="242" t="str">
        <f t="shared" si="15"/>
        <v>2024.00322.02.03.02.05</v>
      </c>
      <c r="E989" s="242" t="e">
        <f>VLOOKUP(D989,'REGISTRO CSTs'!$C$2:$G$912,7,0)</f>
        <v>#N/A</v>
      </c>
    </row>
    <row r="990" spans="1:5" x14ac:dyDescent="0.35">
      <c r="A990">
        <v>871</v>
      </c>
      <c r="B990" s="247" t="s">
        <v>2145</v>
      </c>
      <c r="C990" s="243" t="s">
        <v>4551</v>
      </c>
      <c r="D990" s="248" t="str">
        <f t="shared" si="15"/>
        <v>2024.00323.02.03.02.05</v>
      </c>
      <c r="E990" s="248" t="e">
        <f>VLOOKUP(D990,'REGISTRO CSTs'!$C$2:$G$912,7,0)</f>
        <v>#N/A</v>
      </c>
    </row>
    <row r="991" spans="1:5" x14ac:dyDescent="0.35">
      <c r="A991">
        <v>872</v>
      </c>
      <c r="B991" s="240" t="s">
        <v>2146</v>
      </c>
      <c r="C991" s="244" t="s">
        <v>4551</v>
      </c>
      <c r="D991" s="242" t="str">
        <f t="shared" si="15"/>
        <v>2024.00324.02.03.02.05</v>
      </c>
      <c r="E991" s="242" t="e">
        <f>VLOOKUP(D991,'REGISTRO CSTs'!$C$2:$G$912,7,0)</f>
        <v>#N/A</v>
      </c>
    </row>
    <row r="992" spans="1:5" x14ac:dyDescent="0.35">
      <c r="A992">
        <v>873</v>
      </c>
      <c r="B992" s="247" t="s">
        <v>2147</v>
      </c>
      <c r="C992" s="243" t="s">
        <v>4551</v>
      </c>
      <c r="D992" s="248" t="str">
        <f t="shared" si="15"/>
        <v>2024.00325.02.03.02.05</v>
      </c>
      <c r="E992" s="248" t="e">
        <f>VLOOKUP(D992,'REGISTRO CSTs'!$C$2:$G$912,7,0)</f>
        <v>#N/A</v>
      </c>
    </row>
    <row r="993" spans="1:5" x14ac:dyDescent="0.35">
      <c r="A993">
        <v>874</v>
      </c>
      <c r="B993" s="240" t="s">
        <v>2148</v>
      </c>
      <c r="C993" s="244" t="s">
        <v>4551</v>
      </c>
      <c r="D993" s="242" t="str">
        <f t="shared" si="15"/>
        <v>2024.00326.02.03.02.05</v>
      </c>
      <c r="E993" s="242" t="e">
        <f>VLOOKUP(D993,'REGISTRO CSTs'!$C$2:$G$912,7,0)</f>
        <v>#N/A</v>
      </c>
    </row>
    <row r="994" spans="1:5" x14ac:dyDescent="0.35">
      <c r="A994">
        <v>875</v>
      </c>
      <c r="B994" s="247" t="s">
        <v>2149</v>
      </c>
      <c r="C994" s="243" t="s">
        <v>4551</v>
      </c>
      <c r="D994" s="248" t="str">
        <f t="shared" si="15"/>
        <v>2024.00327.02.03.02.05</v>
      </c>
      <c r="E994" s="248" t="e">
        <f>VLOOKUP(D994,'REGISTRO CSTs'!$C$2:$G$912,7,0)</f>
        <v>#N/A</v>
      </c>
    </row>
    <row r="995" spans="1:5" x14ac:dyDescent="0.35">
      <c r="A995">
        <v>876</v>
      </c>
      <c r="B995" s="240" t="s">
        <v>2150</v>
      </c>
      <c r="C995" s="244" t="s">
        <v>4551</v>
      </c>
      <c r="D995" s="242" t="str">
        <f t="shared" si="15"/>
        <v>2024.00328.02.03.02.05</v>
      </c>
      <c r="E995" s="242" t="e">
        <f>VLOOKUP(D995,'REGISTRO CSTs'!$C$2:$G$912,7,0)</f>
        <v>#N/A</v>
      </c>
    </row>
    <row r="996" spans="1:5" x14ac:dyDescent="0.35">
      <c r="A996">
        <v>877</v>
      </c>
      <c r="B996" s="247" t="s">
        <v>2151</v>
      </c>
      <c r="C996" s="243" t="s">
        <v>4551</v>
      </c>
      <c r="D996" s="248" t="str">
        <f t="shared" si="15"/>
        <v>2024.00329.02.03.02.05</v>
      </c>
      <c r="E996" s="248" t="e">
        <f>VLOOKUP(D996,'REGISTRO CSTs'!$C$2:$G$912,7,0)</f>
        <v>#N/A</v>
      </c>
    </row>
    <row r="997" spans="1:5" x14ac:dyDescent="0.35">
      <c r="A997">
        <v>878</v>
      </c>
      <c r="B997" s="240" t="s">
        <v>2152</v>
      </c>
      <c r="C997" s="244" t="s">
        <v>4551</v>
      </c>
      <c r="D997" s="242" t="str">
        <f t="shared" si="15"/>
        <v>2024.00330.02.03.02.05</v>
      </c>
      <c r="E997" s="242" t="e">
        <f>VLOOKUP(D997,'REGISTRO CSTs'!$C$2:$G$912,7,0)</f>
        <v>#N/A</v>
      </c>
    </row>
    <row r="998" spans="1:5" x14ac:dyDescent="0.35">
      <c r="A998">
        <v>879</v>
      </c>
      <c r="B998" s="247" t="s">
        <v>2153</v>
      </c>
      <c r="C998" s="243" t="s">
        <v>4551</v>
      </c>
      <c r="D998" s="248" t="str">
        <f t="shared" si="15"/>
        <v>2024.00331.02.03.02.05</v>
      </c>
      <c r="E998" s="248" t="e">
        <f>VLOOKUP(D998,'REGISTRO CSTs'!$C$2:$G$912,7,0)</f>
        <v>#N/A</v>
      </c>
    </row>
    <row r="999" spans="1:5" x14ac:dyDescent="0.35">
      <c r="A999">
        <v>880</v>
      </c>
      <c r="B999" s="240" t="s">
        <v>2154</v>
      </c>
      <c r="C999" s="244" t="s">
        <v>4551</v>
      </c>
      <c r="D999" s="242" t="str">
        <f t="shared" si="15"/>
        <v>2024.00332.02.03.02.05</v>
      </c>
      <c r="E999" s="242" t="e">
        <f>VLOOKUP(D999,'REGISTRO CSTs'!$C$2:$G$912,7,0)</f>
        <v>#N/A</v>
      </c>
    </row>
    <row r="1000" spans="1:5" x14ac:dyDescent="0.35">
      <c r="A1000">
        <v>881</v>
      </c>
      <c r="B1000" s="247" t="s">
        <v>2155</v>
      </c>
      <c r="C1000" s="243" t="s">
        <v>4551</v>
      </c>
      <c r="D1000" s="248" t="str">
        <f t="shared" si="15"/>
        <v>2024.00333.02.03.02.04</v>
      </c>
      <c r="E1000" s="248" t="e">
        <f>VLOOKUP(D1000,'REGISTRO CSTs'!$C$2:$G$912,7,0)</f>
        <v>#N/A</v>
      </c>
    </row>
    <row r="1001" spans="1:5" x14ac:dyDescent="0.35">
      <c r="A1001">
        <v>882</v>
      </c>
      <c r="B1001" s="240" t="s">
        <v>2156</v>
      </c>
      <c r="C1001" s="244" t="s">
        <v>4551</v>
      </c>
      <c r="D1001" s="242" t="str">
        <f t="shared" si="15"/>
        <v>2024.00334.02.03.02.05</v>
      </c>
      <c r="E1001" s="242" t="e">
        <f>VLOOKUP(D1001,'REGISTRO CSTs'!$C$2:$G$912,7,0)</f>
        <v>#N/A</v>
      </c>
    </row>
    <row r="1002" spans="1:5" x14ac:dyDescent="0.35">
      <c r="A1002">
        <v>885</v>
      </c>
      <c r="B1002" s="247" t="s">
        <v>2159</v>
      </c>
      <c r="C1002" s="243" t="s">
        <v>4630</v>
      </c>
      <c r="D1002" s="248" t="str">
        <f t="shared" si="15"/>
        <v>2024.00337.01.01.02.05</v>
      </c>
      <c r="E1002" s="248" t="e">
        <f>VLOOKUP(D1002,'REGISTRO CSTs'!$C$2:$G$912,7,0)</f>
        <v>#N/A</v>
      </c>
    </row>
    <row r="1003" spans="1:5" x14ac:dyDescent="0.35">
      <c r="A1003">
        <v>887</v>
      </c>
      <c r="B1003" s="247" t="s">
        <v>2161</v>
      </c>
      <c r="C1003" s="243" t="s">
        <v>4630</v>
      </c>
      <c r="D1003" s="248" t="str">
        <f t="shared" si="15"/>
        <v>2024.00339.01.01.02.05</v>
      </c>
      <c r="E1003" s="248" t="e">
        <f>VLOOKUP(D1003,'REGISTRO CSTs'!$C$2:$G$912,7,0)</f>
        <v>#N/A</v>
      </c>
    </row>
    <row r="1004" spans="1:5" x14ac:dyDescent="0.35">
      <c r="A1004">
        <v>889</v>
      </c>
      <c r="B1004" s="247" t="s">
        <v>2163</v>
      </c>
      <c r="C1004" s="243" t="s">
        <v>4630</v>
      </c>
      <c r="D1004" s="248" t="str">
        <f t="shared" si="15"/>
        <v>2024.00341.01.01.02.05</v>
      </c>
      <c r="E1004" s="248" t="e">
        <f>VLOOKUP(D1004,'REGISTRO CSTs'!$C$2:$G$912,7,0)</f>
        <v>#N/A</v>
      </c>
    </row>
    <row r="1005" spans="1:5" x14ac:dyDescent="0.35">
      <c r="A1005">
        <v>891</v>
      </c>
      <c r="B1005" s="247" t="s">
        <v>2165</v>
      </c>
      <c r="C1005" s="243" t="s">
        <v>4630</v>
      </c>
      <c r="D1005" s="248" t="str">
        <f t="shared" si="15"/>
        <v>2024.00343.01.01.02.05</v>
      </c>
      <c r="E1005" s="248" t="e">
        <f>VLOOKUP(D1005,'REGISTRO CSTs'!$C$2:$G$912,7,0)</f>
        <v>#N/A</v>
      </c>
    </row>
    <row r="1006" spans="1:5" x14ac:dyDescent="0.35">
      <c r="A1006">
        <v>893</v>
      </c>
      <c r="B1006" s="247" t="s">
        <v>2167</v>
      </c>
      <c r="C1006" s="243" t="s">
        <v>4630</v>
      </c>
      <c r="D1006" s="248" t="str">
        <f t="shared" si="15"/>
        <v>2024.00345.01.01.02.05</v>
      </c>
      <c r="E1006" s="248" t="e">
        <f>VLOOKUP(D1006,'REGISTRO CSTs'!$C$2:$G$912,7,0)</f>
        <v>#N/A</v>
      </c>
    </row>
    <row r="1007" spans="1:5" x14ac:dyDescent="0.35">
      <c r="A1007">
        <v>895</v>
      </c>
      <c r="B1007" s="247" t="s">
        <v>2169</v>
      </c>
      <c r="C1007" s="243" t="s">
        <v>4630</v>
      </c>
      <c r="D1007" s="248" t="str">
        <f t="shared" si="15"/>
        <v>2024.00347.01.01.02.05</v>
      </c>
      <c r="E1007" s="248" t="e">
        <f>VLOOKUP(D1007,'REGISTRO CSTs'!$C$2:$G$912,7,0)</f>
        <v>#N/A</v>
      </c>
    </row>
    <row r="1008" spans="1:5" x14ac:dyDescent="0.35">
      <c r="A1008">
        <v>897</v>
      </c>
      <c r="B1008" s="247" t="s">
        <v>2171</v>
      </c>
      <c r="C1008" s="243" t="s">
        <v>4630</v>
      </c>
      <c r="D1008" s="248" t="str">
        <f t="shared" si="15"/>
        <v>2024.00349.01.01.02.05</v>
      </c>
      <c r="E1008" s="248" t="e">
        <f>VLOOKUP(D1008,'REGISTRO CSTs'!$C$2:$G$912,7,0)</f>
        <v>#N/A</v>
      </c>
    </row>
    <row r="1009" spans="1:5" x14ac:dyDescent="0.35">
      <c r="A1009">
        <v>899</v>
      </c>
      <c r="B1009" s="247" t="s">
        <v>2173</v>
      </c>
      <c r="C1009" s="243" t="s">
        <v>4630</v>
      </c>
      <c r="D1009" s="248" t="str">
        <f t="shared" si="15"/>
        <v>2024.00351.01.01.02.05</v>
      </c>
      <c r="E1009" s="248" t="e">
        <f>VLOOKUP(D1009,'REGISTRO CSTs'!$C$2:$G$912,7,0)</f>
        <v>#N/A</v>
      </c>
    </row>
    <row r="1010" spans="1:5" x14ac:dyDescent="0.35">
      <c r="A1010">
        <v>901</v>
      </c>
      <c r="B1010" s="247" t="s">
        <v>2175</v>
      </c>
      <c r="C1010" s="243" t="s">
        <v>4630</v>
      </c>
      <c r="D1010" s="248" t="str">
        <f t="shared" si="15"/>
        <v>2024.00353.01.01.02.05</v>
      </c>
      <c r="E1010" s="248" t="e">
        <f>VLOOKUP(D1010,'REGISTRO CSTs'!$C$2:$G$912,7,0)</f>
        <v>#N/A</v>
      </c>
    </row>
    <row r="1011" spans="1:5" x14ac:dyDescent="0.35">
      <c r="A1011">
        <v>903</v>
      </c>
      <c r="B1011" s="247" t="s">
        <v>5981</v>
      </c>
      <c r="C1011" s="243" t="s">
        <v>4630</v>
      </c>
      <c r="D1011" s="248" t="str">
        <f t="shared" si="15"/>
        <v>2024.00355.01.01.02.05</v>
      </c>
      <c r="E1011" s="248" t="e">
        <f>VLOOKUP(D1011,'REGISTRO CSTs'!$C$2:$G$912,7,0)</f>
        <v>#N/A</v>
      </c>
    </row>
    <row r="1012" spans="1:5" x14ac:dyDescent="0.35">
      <c r="A1012">
        <v>905</v>
      </c>
      <c r="B1012" s="247" t="s">
        <v>5982</v>
      </c>
      <c r="C1012" s="243" t="s">
        <v>4551</v>
      </c>
      <c r="D1012" s="248" t="str">
        <f t="shared" si="15"/>
        <v>2024.00359.02.03.02.05</v>
      </c>
      <c r="E1012" s="248" t="e">
        <f>VLOOKUP(D1012,'REGISTRO CSTs'!$C$2:$G$912,7,0)</f>
        <v>#N/A</v>
      </c>
    </row>
    <row r="1013" spans="1:5" x14ac:dyDescent="0.35">
      <c r="A1013">
        <v>906</v>
      </c>
      <c r="B1013" s="240" t="s">
        <v>5983</v>
      </c>
      <c r="C1013" s="244" t="s">
        <v>4551</v>
      </c>
      <c r="D1013" s="242" t="str">
        <f t="shared" si="15"/>
        <v>2024.00360.02.03.02.03</v>
      </c>
      <c r="E1013" s="242" t="e">
        <f>VLOOKUP(D1013,'REGISTRO CSTs'!$C$2:$G$912,7,0)</f>
        <v>#N/A</v>
      </c>
    </row>
    <row r="1014" spans="1:5" x14ac:dyDescent="0.35">
      <c r="A1014">
        <v>908</v>
      </c>
      <c r="B1014" s="240" t="s">
        <v>5984</v>
      </c>
      <c r="C1014" s="244" t="s">
        <v>4630</v>
      </c>
      <c r="D1014" s="242" t="str">
        <f t="shared" si="15"/>
        <v>2024.00365.01.01.02.05</v>
      </c>
      <c r="E1014" s="242" t="e">
        <f>VLOOKUP(D1014,'REGISTRO CSTs'!$C$2:$G$912,7,0)</f>
        <v>#N/A</v>
      </c>
    </row>
    <row r="1015" spans="1:5" x14ac:dyDescent="0.35">
      <c r="A1015">
        <v>910</v>
      </c>
      <c r="B1015" s="240" t="s">
        <v>5985</v>
      </c>
      <c r="C1015" s="244" t="s">
        <v>4630</v>
      </c>
      <c r="D1015" s="242" t="str">
        <f t="shared" si="15"/>
        <v>2024.00367.01.01.02.05</v>
      </c>
      <c r="E1015" s="242" t="e">
        <f>VLOOKUP(D1015,'REGISTRO CSTs'!$C$2:$G$912,7,0)</f>
        <v>#N/A</v>
      </c>
    </row>
    <row r="1016" spans="1:5" x14ac:dyDescent="0.35">
      <c r="A1016">
        <v>912</v>
      </c>
      <c r="B1016" s="240" t="s">
        <v>5986</v>
      </c>
      <c r="C1016" s="244" t="s">
        <v>4630</v>
      </c>
      <c r="D1016" s="242" t="str">
        <f t="shared" si="15"/>
        <v>2024.00369.01.01.02.05</v>
      </c>
      <c r="E1016" s="242" t="e">
        <f>VLOOKUP(D1016,'REGISTRO CSTs'!$C$2:$G$912,7,0)</f>
        <v>#N/A</v>
      </c>
    </row>
    <row r="1017" spans="1:5" x14ac:dyDescent="0.35">
      <c r="A1017">
        <v>915</v>
      </c>
      <c r="B1017" s="247" t="s">
        <v>5987</v>
      </c>
      <c r="C1017" s="243" t="s">
        <v>4630</v>
      </c>
      <c r="D1017" s="248" t="str">
        <f t="shared" si="15"/>
        <v>2024.00372.01.01.02.05</v>
      </c>
      <c r="E1017" s="248" t="e">
        <f>VLOOKUP(D1017,'REGISTRO CSTs'!$C$2:$G$912,7,0)</f>
        <v>#N/A</v>
      </c>
    </row>
    <row r="1018" spans="1:5" x14ac:dyDescent="0.35">
      <c r="A1018">
        <v>917</v>
      </c>
      <c r="B1018" s="247" t="s">
        <v>5988</v>
      </c>
      <c r="C1018" s="243" t="s">
        <v>4630</v>
      </c>
      <c r="D1018" s="248" t="str">
        <f t="shared" si="15"/>
        <v>2024.00374.01.01.02.05</v>
      </c>
      <c r="E1018" s="248" t="e">
        <f>VLOOKUP(D1018,'REGISTRO CSTs'!$C$2:$G$912,7,0)</f>
        <v>#N/A</v>
      </c>
    </row>
    <row r="1019" spans="1:5" x14ac:dyDescent="0.35">
      <c r="A1019">
        <v>919</v>
      </c>
      <c r="B1019" s="247" t="s">
        <v>2182</v>
      </c>
      <c r="C1019" s="243" t="s">
        <v>4630</v>
      </c>
      <c r="D1019" s="248" t="str">
        <f t="shared" si="15"/>
        <v>2024.00376.01.01.02.05</v>
      </c>
      <c r="E1019" s="248" t="e">
        <f>VLOOKUP(D1019,'REGISTRO CSTs'!$C$2:$G$912,7,0)</f>
        <v>#N/A</v>
      </c>
    </row>
    <row r="1020" spans="1:5" x14ac:dyDescent="0.35">
      <c r="A1020">
        <v>921</v>
      </c>
      <c r="B1020" s="247" t="s">
        <v>5989</v>
      </c>
      <c r="C1020" s="243" t="s">
        <v>4630</v>
      </c>
      <c r="D1020" s="248" t="str">
        <f t="shared" si="15"/>
        <v>2024.00378.01.01.02.05</v>
      </c>
      <c r="E1020" s="248" t="e">
        <f>VLOOKUP(D1020,'REGISTRO CSTs'!$C$2:$G$912,7,0)</f>
        <v>#N/A</v>
      </c>
    </row>
    <row r="1021" spans="1:5" x14ac:dyDescent="0.35">
      <c r="A1021">
        <v>923</v>
      </c>
      <c r="B1021" s="247" t="s">
        <v>2184</v>
      </c>
      <c r="C1021" s="243" t="s">
        <v>4630</v>
      </c>
      <c r="D1021" s="248" t="str">
        <f t="shared" si="15"/>
        <v>2024.00380.01.01.02.05</v>
      </c>
      <c r="E1021" s="248" t="e">
        <f>VLOOKUP(D1021,'REGISTRO CSTs'!$C$2:$G$912,7,0)</f>
        <v>#N/A</v>
      </c>
    </row>
    <row r="1022" spans="1:5" x14ac:dyDescent="0.35">
      <c r="A1022">
        <v>925</v>
      </c>
      <c r="B1022" s="247" t="s">
        <v>2840</v>
      </c>
      <c r="C1022" s="243" t="s">
        <v>4630</v>
      </c>
      <c r="D1022" s="248" t="str">
        <f t="shared" si="15"/>
        <v>2024.00382.01.01.02.05</v>
      </c>
      <c r="E1022" s="248" t="e">
        <f>VLOOKUP(D1022,'REGISTRO CSTs'!$C$2:$G$912,7,0)</f>
        <v>#N/A</v>
      </c>
    </row>
    <row r="1023" spans="1:5" x14ac:dyDescent="0.35">
      <c r="A1023">
        <v>928</v>
      </c>
      <c r="B1023" s="240" t="s">
        <v>2841</v>
      </c>
      <c r="C1023" s="244" t="s">
        <v>4630</v>
      </c>
      <c r="D1023" s="242" t="str">
        <f t="shared" si="15"/>
        <v>2024.00385.01.01.02.05</v>
      </c>
      <c r="E1023" s="242" t="e">
        <f>VLOOKUP(D1023,'REGISTRO CSTs'!$C$2:$G$912,7,0)</f>
        <v>#N/A</v>
      </c>
    </row>
    <row r="1024" spans="1:5" x14ac:dyDescent="0.35">
      <c r="A1024">
        <v>930</v>
      </c>
      <c r="B1024" s="240" t="s">
        <v>5990</v>
      </c>
      <c r="C1024" s="244" t="s">
        <v>4630</v>
      </c>
      <c r="D1024" s="242" t="str">
        <f t="shared" si="15"/>
        <v>2024.00387.01.01.02.03</v>
      </c>
      <c r="E1024" s="242" t="e">
        <f>VLOOKUP(D1024,'REGISTRO CSTs'!$C$2:$G$912,7,0)</f>
        <v>#N/A</v>
      </c>
    </row>
    <row r="1025" spans="1:5" x14ac:dyDescent="0.35">
      <c r="A1025">
        <v>932</v>
      </c>
      <c r="B1025" s="240" t="s">
        <v>5991</v>
      </c>
      <c r="C1025" s="244" t="s">
        <v>4630</v>
      </c>
      <c r="D1025" s="242" t="str">
        <f t="shared" si="15"/>
        <v>2024.00389.01.01.02.05</v>
      </c>
      <c r="E1025" s="242" t="e">
        <f>VLOOKUP(D1025,'REGISTRO CSTs'!$C$2:$G$912,7,0)</f>
        <v>#N/A</v>
      </c>
    </row>
    <row r="1026" spans="1:5" x14ac:dyDescent="0.35">
      <c r="A1026">
        <v>935</v>
      </c>
      <c r="B1026" s="247" t="s">
        <v>5992</v>
      </c>
      <c r="C1026" s="243" t="s">
        <v>4630</v>
      </c>
      <c r="D1026" s="248" t="str">
        <f t="shared" ref="D1026:D1089" si="16">LEFT(B1026,22)</f>
        <v>2024.00392.01.01.02.05</v>
      </c>
      <c r="E1026" s="248" t="e">
        <f>VLOOKUP(D1026,'REGISTRO CSTs'!$C$2:$G$912,7,0)</f>
        <v>#N/A</v>
      </c>
    </row>
    <row r="1027" spans="1:5" x14ac:dyDescent="0.35">
      <c r="A1027">
        <v>937</v>
      </c>
      <c r="B1027" s="247" t="s">
        <v>2191</v>
      </c>
      <c r="C1027" s="243" t="s">
        <v>4630</v>
      </c>
      <c r="D1027" s="248" t="str">
        <f t="shared" si="16"/>
        <v>2024.00394.01.01.02.05</v>
      </c>
      <c r="E1027" s="248" t="e">
        <f>VLOOKUP(D1027,'REGISTRO CSTs'!$C$2:$G$912,7,0)</f>
        <v>#N/A</v>
      </c>
    </row>
    <row r="1028" spans="1:5" x14ac:dyDescent="0.35">
      <c r="A1028">
        <v>939</v>
      </c>
      <c r="B1028" s="247" t="s">
        <v>5993</v>
      </c>
      <c r="C1028" s="243" t="s">
        <v>4630</v>
      </c>
      <c r="D1028" s="248" t="str">
        <f t="shared" si="16"/>
        <v>2024.00396.01.01.02.05</v>
      </c>
      <c r="E1028" s="248" t="e">
        <f>VLOOKUP(D1028,'REGISTRO CSTs'!$C$2:$G$912,7,0)</f>
        <v>#N/A</v>
      </c>
    </row>
    <row r="1029" spans="1:5" x14ac:dyDescent="0.35">
      <c r="A1029">
        <v>941</v>
      </c>
      <c r="B1029" s="247" t="s">
        <v>2193</v>
      </c>
      <c r="C1029" s="243" t="s">
        <v>4630</v>
      </c>
      <c r="D1029" s="248" t="str">
        <f t="shared" si="16"/>
        <v>2024.00398.01.01.02.05</v>
      </c>
      <c r="E1029" s="248" t="e">
        <f>VLOOKUP(D1029,'REGISTRO CSTs'!$C$2:$G$912,7,0)</f>
        <v>#N/A</v>
      </c>
    </row>
    <row r="1030" spans="1:5" x14ac:dyDescent="0.35">
      <c r="A1030">
        <v>943</v>
      </c>
      <c r="B1030" s="247" t="s">
        <v>2849</v>
      </c>
      <c r="C1030" s="243" t="s">
        <v>4630</v>
      </c>
      <c r="D1030" s="248" t="str">
        <f t="shared" si="16"/>
        <v>2024.00400.01.01.02.05</v>
      </c>
      <c r="E1030" s="248" t="e">
        <f>VLOOKUP(D1030,'REGISTRO CSTs'!$C$2:$G$912,7,0)</f>
        <v>#N/A</v>
      </c>
    </row>
    <row r="1031" spans="1:5" x14ac:dyDescent="0.35">
      <c r="A1031">
        <v>945</v>
      </c>
      <c r="B1031" s="247" t="s">
        <v>2195</v>
      </c>
      <c r="C1031" s="243" t="s">
        <v>4630</v>
      </c>
      <c r="D1031" s="248" t="str">
        <f t="shared" si="16"/>
        <v>2024.00402.01.01.02.05</v>
      </c>
      <c r="E1031" s="248" t="e">
        <f>VLOOKUP(D1031,'REGISTRO CSTs'!$C$2:$G$912,7,0)</f>
        <v>#N/A</v>
      </c>
    </row>
    <row r="1032" spans="1:5" x14ac:dyDescent="0.35">
      <c r="A1032">
        <v>947</v>
      </c>
      <c r="B1032" s="247" t="s">
        <v>2851</v>
      </c>
      <c r="C1032" s="243" t="s">
        <v>4630</v>
      </c>
      <c r="D1032" s="248" t="str">
        <f t="shared" si="16"/>
        <v>2024.00404.01.01.02.05</v>
      </c>
      <c r="E1032" s="248" t="e">
        <f>VLOOKUP(D1032,'REGISTRO CSTs'!$C$2:$G$912,7,0)</f>
        <v>#N/A</v>
      </c>
    </row>
    <row r="1033" spans="1:5" x14ac:dyDescent="0.35">
      <c r="A1033">
        <v>949</v>
      </c>
      <c r="B1033" s="247" t="s">
        <v>2197</v>
      </c>
      <c r="C1033" s="243" t="s">
        <v>4630</v>
      </c>
      <c r="D1033" s="248" t="str">
        <f t="shared" si="16"/>
        <v>2024.00406.01.01.02.05</v>
      </c>
      <c r="E1033" s="248" t="e">
        <f>VLOOKUP(D1033,'REGISTRO CSTs'!$C$2:$G$912,7,0)</f>
        <v>#N/A</v>
      </c>
    </row>
    <row r="1034" spans="1:5" x14ac:dyDescent="0.35">
      <c r="A1034">
        <v>951</v>
      </c>
      <c r="B1034" s="247" t="s">
        <v>2853</v>
      </c>
      <c r="C1034" s="243" t="s">
        <v>4630</v>
      </c>
      <c r="D1034" s="248" t="str">
        <f t="shared" si="16"/>
        <v>2024.00408.01.01.02.05</v>
      </c>
      <c r="E1034" s="248" t="e">
        <f>VLOOKUP(D1034,'REGISTRO CSTs'!$C$2:$G$912,7,0)</f>
        <v>#N/A</v>
      </c>
    </row>
    <row r="1035" spans="1:5" x14ac:dyDescent="0.35">
      <c r="A1035">
        <v>953</v>
      </c>
      <c r="B1035" s="247" t="s">
        <v>2199</v>
      </c>
      <c r="C1035" s="243" t="s">
        <v>4630</v>
      </c>
      <c r="D1035" s="248" t="str">
        <f t="shared" si="16"/>
        <v>2024.00410.01.01.02.05</v>
      </c>
      <c r="E1035" s="248" t="e">
        <f>VLOOKUP(D1035,'REGISTRO CSTs'!$C$2:$G$912,7,0)</f>
        <v>#N/A</v>
      </c>
    </row>
    <row r="1036" spans="1:5" x14ac:dyDescent="0.35">
      <c r="A1036">
        <v>955</v>
      </c>
      <c r="B1036" s="247" t="s">
        <v>2855</v>
      </c>
      <c r="C1036" s="243" t="s">
        <v>4630</v>
      </c>
      <c r="D1036" s="248" t="str">
        <f t="shared" si="16"/>
        <v>2024.00412.01.01.02.05</v>
      </c>
      <c r="E1036" s="248" t="e">
        <f>VLOOKUP(D1036,'REGISTRO CSTs'!$C$2:$G$912,7,0)</f>
        <v>#N/A</v>
      </c>
    </row>
    <row r="1037" spans="1:5" x14ac:dyDescent="0.35">
      <c r="A1037">
        <v>957</v>
      </c>
      <c r="B1037" s="247" t="s">
        <v>2856</v>
      </c>
      <c r="C1037" s="243" t="s">
        <v>4630</v>
      </c>
      <c r="D1037" s="248" t="str">
        <f t="shared" si="16"/>
        <v>2024.00414.01.01.02.05</v>
      </c>
      <c r="E1037" s="248" t="e">
        <f>VLOOKUP(D1037,'REGISTRO CSTs'!$C$2:$G$912,7,0)</f>
        <v>#N/A</v>
      </c>
    </row>
    <row r="1038" spans="1:5" x14ac:dyDescent="0.35">
      <c r="A1038">
        <v>959</v>
      </c>
      <c r="B1038" s="247" t="s">
        <v>2202</v>
      </c>
      <c r="C1038" s="243" t="s">
        <v>4630</v>
      </c>
      <c r="D1038" s="248" t="str">
        <f t="shared" si="16"/>
        <v>2024.00416.01.01.02.05</v>
      </c>
      <c r="E1038" s="248" t="e">
        <f>VLOOKUP(D1038,'REGISTRO CSTs'!$C$2:$G$912,7,0)</f>
        <v>#N/A</v>
      </c>
    </row>
    <row r="1039" spans="1:5" x14ac:dyDescent="0.35">
      <c r="A1039">
        <v>961</v>
      </c>
      <c r="B1039" s="247" t="s">
        <v>2858</v>
      </c>
      <c r="C1039" s="243" t="s">
        <v>4630</v>
      </c>
      <c r="D1039" s="248" t="str">
        <f t="shared" si="16"/>
        <v>2024.00418.01.01.02.05</v>
      </c>
      <c r="E1039" s="248" t="e">
        <f>VLOOKUP(D1039,'REGISTRO CSTs'!$C$2:$G$912,7,0)</f>
        <v>#N/A</v>
      </c>
    </row>
    <row r="1040" spans="1:5" x14ac:dyDescent="0.35">
      <c r="A1040">
        <v>962</v>
      </c>
      <c r="B1040" s="240" t="s">
        <v>5994</v>
      </c>
      <c r="C1040" s="244" t="s">
        <v>4630</v>
      </c>
      <c r="D1040" s="242" t="str">
        <f t="shared" si="16"/>
        <v>2024.00419.01.01.02.05</v>
      </c>
      <c r="E1040" s="242" t="e">
        <f>VLOOKUP(D1040,'REGISTRO CSTs'!$C$2:$G$912,7,0)</f>
        <v>#N/A</v>
      </c>
    </row>
    <row r="1041" spans="1:5" x14ac:dyDescent="0.35">
      <c r="A1041">
        <v>963</v>
      </c>
      <c r="B1041" s="247" t="s">
        <v>5995</v>
      </c>
      <c r="C1041" s="243" t="s">
        <v>4630</v>
      </c>
      <c r="D1041" s="248" t="str">
        <f t="shared" si="16"/>
        <v>2024.00420.01.01.02.05</v>
      </c>
      <c r="E1041" s="248" t="e">
        <f>VLOOKUP(D1041,'REGISTRO CSTs'!$C$2:$G$912,7,0)</f>
        <v>#N/A</v>
      </c>
    </row>
    <row r="1042" spans="1:5" x14ac:dyDescent="0.35">
      <c r="A1042">
        <v>964</v>
      </c>
      <c r="B1042" s="240" t="s">
        <v>5996</v>
      </c>
      <c r="C1042" s="244" t="s">
        <v>4630</v>
      </c>
      <c r="D1042" s="242" t="str">
        <f t="shared" si="16"/>
        <v>2024.00421.01.01.02.05</v>
      </c>
      <c r="E1042" s="242" t="e">
        <f>VLOOKUP(D1042,'REGISTRO CSTs'!$C$2:$G$912,7,0)</f>
        <v>#N/A</v>
      </c>
    </row>
    <row r="1043" spans="1:5" x14ac:dyDescent="0.35">
      <c r="A1043">
        <v>965</v>
      </c>
      <c r="B1043" s="247" t="s">
        <v>5997</v>
      </c>
      <c r="C1043" s="243" t="s">
        <v>4630</v>
      </c>
      <c r="D1043" s="248" t="str">
        <f t="shared" si="16"/>
        <v>2024.00422.01.01.02.05</v>
      </c>
      <c r="E1043" s="248" t="e">
        <f>VLOOKUP(D1043,'REGISTRO CSTs'!$C$2:$G$912,7,0)</f>
        <v>#N/A</v>
      </c>
    </row>
    <row r="1044" spans="1:5" x14ac:dyDescent="0.35">
      <c r="A1044">
        <v>970</v>
      </c>
      <c r="B1044" s="240" t="s">
        <v>5998</v>
      </c>
      <c r="C1044" s="244" t="s">
        <v>4630</v>
      </c>
      <c r="D1044" s="242" t="str">
        <f t="shared" si="16"/>
        <v>2024.00427.01.01.02.05</v>
      </c>
      <c r="E1044" s="242" t="e">
        <f>VLOOKUP(D1044,'REGISTRO CSTs'!$C$2:$G$912,7,0)</f>
        <v>#N/A</v>
      </c>
    </row>
    <row r="1045" spans="1:5" x14ac:dyDescent="0.35">
      <c r="A1045">
        <v>972</v>
      </c>
      <c r="B1045" s="240" t="s">
        <v>5999</v>
      </c>
      <c r="C1045" s="244" t="s">
        <v>4630</v>
      </c>
      <c r="D1045" s="242" t="str">
        <f t="shared" si="16"/>
        <v>2024.00429.01.01.02.05</v>
      </c>
      <c r="E1045" s="242" t="e">
        <f>VLOOKUP(D1045,'REGISTRO CSTs'!$C$2:$G$912,7,0)</f>
        <v>#N/A</v>
      </c>
    </row>
    <row r="1046" spans="1:5" x14ac:dyDescent="0.35">
      <c r="A1046">
        <v>974</v>
      </c>
      <c r="B1046" s="240" t="s">
        <v>6000</v>
      </c>
      <c r="C1046" s="244" t="s">
        <v>4630</v>
      </c>
      <c r="D1046" s="242" t="str">
        <f t="shared" si="16"/>
        <v>2024.00431.01.01.02.05</v>
      </c>
      <c r="E1046" s="242" t="e">
        <f>VLOOKUP(D1046,'REGISTRO CSTs'!$C$2:$G$912,7,0)</f>
        <v>#N/A</v>
      </c>
    </row>
    <row r="1047" spans="1:5" x14ac:dyDescent="0.35">
      <c r="A1047">
        <v>976</v>
      </c>
      <c r="B1047" s="240" t="s">
        <v>6001</v>
      </c>
      <c r="C1047" s="244" t="s">
        <v>4630</v>
      </c>
      <c r="D1047" s="242" t="str">
        <f t="shared" si="16"/>
        <v>2024.00433.01.01.02.05</v>
      </c>
      <c r="E1047" s="242" t="e">
        <f>VLOOKUP(D1047,'REGISTRO CSTs'!$C$2:$G$912,7,0)</f>
        <v>#N/A</v>
      </c>
    </row>
    <row r="1048" spans="1:5" x14ac:dyDescent="0.35">
      <c r="A1048">
        <v>978</v>
      </c>
      <c r="B1048" s="240" t="s">
        <v>6002</v>
      </c>
      <c r="C1048" s="244" t="s">
        <v>4630</v>
      </c>
      <c r="D1048" s="242" t="str">
        <f t="shared" si="16"/>
        <v>2024.00436.01.01.02.05</v>
      </c>
      <c r="E1048" s="242" t="e">
        <f>VLOOKUP(D1048,'REGISTRO CSTs'!$C$2:$G$912,7,0)</f>
        <v>#N/A</v>
      </c>
    </row>
    <row r="1049" spans="1:5" x14ac:dyDescent="0.35">
      <c r="A1049">
        <v>979</v>
      </c>
      <c r="B1049" s="247" t="s">
        <v>6003</v>
      </c>
      <c r="C1049" s="243" t="s">
        <v>4630</v>
      </c>
      <c r="D1049" s="248" t="str">
        <f t="shared" si="16"/>
        <v>2024.00437.01.01.02.05</v>
      </c>
      <c r="E1049" s="248" t="e">
        <f>VLOOKUP(D1049,'REGISTRO CSTs'!$C$2:$G$912,7,0)</f>
        <v>#N/A</v>
      </c>
    </row>
    <row r="1050" spans="1:5" x14ac:dyDescent="0.35">
      <c r="A1050">
        <v>980</v>
      </c>
      <c r="B1050" s="240" t="s">
        <v>2213</v>
      </c>
      <c r="C1050" s="244" t="s">
        <v>4630</v>
      </c>
      <c r="D1050" s="242" t="str">
        <f t="shared" si="16"/>
        <v>2024.00438.01.01.02.05</v>
      </c>
      <c r="E1050" s="242" t="e">
        <f>VLOOKUP(D1050,'REGISTRO CSTs'!$C$2:$G$912,7,0)</f>
        <v>#N/A</v>
      </c>
    </row>
    <row r="1051" spans="1:5" x14ac:dyDescent="0.35">
      <c r="A1051">
        <v>981</v>
      </c>
      <c r="B1051" s="247" t="s">
        <v>6004</v>
      </c>
      <c r="C1051" s="243" t="s">
        <v>4630</v>
      </c>
      <c r="D1051" s="248" t="str">
        <f t="shared" si="16"/>
        <v>2024.00439.01.01.02.05</v>
      </c>
      <c r="E1051" s="248" t="e">
        <f>VLOOKUP(D1051,'REGISTRO CSTs'!$C$2:$G$912,7,0)</f>
        <v>#N/A</v>
      </c>
    </row>
    <row r="1052" spans="1:5" x14ac:dyDescent="0.35">
      <c r="A1052">
        <v>982</v>
      </c>
      <c r="B1052" s="240" t="s">
        <v>6005</v>
      </c>
      <c r="C1052" s="244" t="s">
        <v>4630</v>
      </c>
      <c r="D1052" s="242" t="str">
        <f t="shared" si="16"/>
        <v>2024.00440.01.01.02.05</v>
      </c>
      <c r="E1052" s="242" t="e">
        <f>VLOOKUP(D1052,'REGISTRO CSTs'!$C$2:$G$912,7,0)</f>
        <v>#N/A</v>
      </c>
    </row>
    <row r="1053" spans="1:5" x14ac:dyDescent="0.35">
      <c r="A1053">
        <v>986</v>
      </c>
      <c r="B1053" s="240" t="s">
        <v>6006</v>
      </c>
      <c r="C1053" s="244" t="s">
        <v>4630</v>
      </c>
      <c r="D1053" s="242" t="str">
        <f t="shared" si="16"/>
        <v>2024.00444.01.01.02.05</v>
      </c>
      <c r="E1053" s="242" t="e">
        <f>VLOOKUP(D1053,'REGISTRO CSTs'!$C$2:$G$912,7,0)</f>
        <v>#N/A</v>
      </c>
    </row>
    <row r="1054" spans="1:5" x14ac:dyDescent="0.35">
      <c r="A1054">
        <v>987</v>
      </c>
      <c r="B1054" s="247" t="s">
        <v>6007</v>
      </c>
      <c r="C1054" s="243" t="s">
        <v>4630</v>
      </c>
      <c r="D1054" s="248" t="str">
        <f t="shared" si="16"/>
        <v>2024.00445.01.01.02.05</v>
      </c>
      <c r="E1054" s="248" t="e">
        <f>VLOOKUP(D1054,'REGISTRO CSTs'!$C$2:$G$912,7,0)</f>
        <v>#N/A</v>
      </c>
    </row>
    <row r="1055" spans="1:5" x14ac:dyDescent="0.35">
      <c r="A1055">
        <v>988</v>
      </c>
      <c r="B1055" s="240" t="s">
        <v>2217</v>
      </c>
      <c r="C1055" s="244" t="s">
        <v>4630</v>
      </c>
      <c r="D1055" s="242" t="str">
        <f t="shared" si="16"/>
        <v>2024.00446.01.01.02.05</v>
      </c>
      <c r="E1055" s="242" t="e">
        <f>VLOOKUP(D1055,'REGISTRO CSTs'!$C$2:$G$912,7,0)</f>
        <v>#N/A</v>
      </c>
    </row>
    <row r="1056" spans="1:5" x14ac:dyDescent="0.35">
      <c r="A1056">
        <v>990</v>
      </c>
      <c r="B1056" s="240" t="s">
        <v>2872</v>
      </c>
      <c r="C1056" s="244" t="s">
        <v>6008</v>
      </c>
      <c r="D1056" s="242" t="str">
        <f t="shared" si="16"/>
        <v>2024.00448.01.01.02.05</v>
      </c>
      <c r="E1056" s="242" t="e">
        <f>VLOOKUP(D1056,'REGISTRO CSTs'!$C$2:$G$912,7,0)</f>
        <v>#N/A</v>
      </c>
    </row>
    <row r="1057" spans="1:5" x14ac:dyDescent="0.35">
      <c r="A1057">
        <v>991</v>
      </c>
      <c r="B1057" s="247" t="s">
        <v>6009</v>
      </c>
      <c r="C1057" s="243" t="s">
        <v>6008</v>
      </c>
      <c r="D1057" s="248" t="str">
        <f t="shared" si="16"/>
        <v>2024.00449.01.01.02.05</v>
      </c>
      <c r="E1057" s="248" t="e">
        <f>VLOOKUP(D1057,'REGISTRO CSTs'!$C$2:$G$912,7,0)</f>
        <v>#N/A</v>
      </c>
    </row>
    <row r="1058" spans="1:5" x14ac:dyDescent="0.35">
      <c r="A1058">
        <v>992</v>
      </c>
      <c r="B1058" s="240" t="s">
        <v>2219</v>
      </c>
      <c r="C1058" s="244" t="s">
        <v>6008</v>
      </c>
      <c r="D1058" s="242" t="str">
        <f t="shared" si="16"/>
        <v>2024.00450.01.01.02.05</v>
      </c>
      <c r="E1058" s="242" t="e">
        <f>VLOOKUP(D1058,'REGISTRO CSTs'!$C$2:$G$912,7,0)</f>
        <v>#N/A</v>
      </c>
    </row>
    <row r="1059" spans="1:5" x14ac:dyDescent="0.35">
      <c r="A1059">
        <v>994</v>
      </c>
      <c r="B1059" s="240" t="s">
        <v>6010</v>
      </c>
      <c r="C1059" s="244" t="s">
        <v>6008</v>
      </c>
      <c r="D1059" s="242" t="str">
        <f t="shared" si="16"/>
        <v>2024.00453.01.01.02.05</v>
      </c>
      <c r="E1059" s="242" t="e">
        <f>VLOOKUP(D1059,'REGISTRO CSTs'!$C$2:$G$912,7,0)</f>
        <v>#N/A</v>
      </c>
    </row>
    <row r="1060" spans="1:5" x14ac:dyDescent="0.35">
      <c r="A1060">
        <v>998</v>
      </c>
      <c r="B1060" s="240" t="s">
        <v>6011</v>
      </c>
      <c r="C1060" s="244" t="s">
        <v>6008</v>
      </c>
      <c r="D1060" s="242" t="str">
        <f t="shared" si="16"/>
        <v>2024.00457.01.01.02.05</v>
      </c>
      <c r="E1060" s="242" t="e">
        <f>VLOOKUP(D1060,'REGISTRO CSTs'!$C$2:$G$912,7,0)</f>
        <v>#N/A</v>
      </c>
    </row>
    <row r="1061" spans="1:5" x14ac:dyDescent="0.35">
      <c r="A1061">
        <v>999</v>
      </c>
      <c r="B1061" s="247" t="s">
        <v>2223</v>
      </c>
      <c r="C1061" s="243" t="s">
        <v>6008</v>
      </c>
      <c r="D1061" s="248" t="str">
        <f t="shared" si="16"/>
        <v>2024.00458.01.01.02.05</v>
      </c>
      <c r="E1061" s="248" t="e">
        <f>VLOOKUP(D1061,'REGISTRO CSTs'!$C$2:$G$912,7,0)</f>
        <v>#N/A</v>
      </c>
    </row>
    <row r="1062" spans="1:5" x14ac:dyDescent="0.35">
      <c r="A1062">
        <v>1001</v>
      </c>
      <c r="B1062" s="247" t="s">
        <v>2878</v>
      </c>
      <c r="C1062" s="243" t="s">
        <v>6008</v>
      </c>
      <c r="D1062" s="248" t="str">
        <f t="shared" si="16"/>
        <v>2024.00460.01.01.02.05</v>
      </c>
      <c r="E1062" s="248" t="e">
        <f>VLOOKUP(D1062,'REGISTRO CSTs'!$C$2:$G$912,7,0)</f>
        <v>#N/A</v>
      </c>
    </row>
    <row r="1063" spans="1:5" x14ac:dyDescent="0.35">
      <c r="A1063">
        <v>1002</v>
      </c>
      <c r="B1063" s="240" t="s">
        <v>6012</v>
      </c>
      <c r="C1063" s="244" t="s">
        <v>4519</v>
      </c>
      <c r="D1063" s="242" t="str">
        <f t="shared" si="16"/>
        <v>2024.00461.01.01.02.05</v>
      </c>
      <c r="E1063" s="242" t="e">
        <f>VLOOKUP(D1063,'REGISTRO CSTs'!$C$2:$G$912,7,0)</f>
        <v>#N/A</v>
      </c>
    </row>
    <row r="1064" spans="1:5" x14ac:dyDescent="0.35">
      <c r="A1064">
        <v>1003</v>
      </c>
      <c r="B1064" s="247" t="s">
        <v>2225</v>
      </c>
      <c r="C1064" s="243" t="s">
        <v>4519</v>
      </c>
      <c r="D1064" s="248" t="str">
        <f t="shared" si="16"/>
        <v>2024.00462.01.01.02.05</v>
      </c>
      <c r="E1064" s="248" t="e">
        <f>VLOOKUP(D1064,'REGISTRO CSTs'!$C$2:$G$912,7,0)</f>
        <v>#N/A</v>
      </c>
    </row>
    <row r="1065" spans="1:5" x14ac:dyDescent="0.35">
      <c r="A1065">
        <v>1004</v>
      </c>
      <c r="B1065" s="240" t="s">
        <v>2880</v>
      </c>
      <c r="C1065" s="244" t="s">
        <v>4519</v>
      </c>
      <c r="D1065" s="242" t="str">
        <f t="shared" si="16"/>
        <v>2024.00464.01.01.02.05</v>
      </c>
      <c r="E1065" s="242" t="e">
        <f>VLOOKUP(D1065,'REGISTRO CSTs'!$C$2:$G$912,7,0)</f>
        <v>#N/A</v>
      </c>
    </row>
    <row r="1066" spans="1:5" x14ac:dyDescent="0.35">
      <c r="A1066">
        <v>1005</v>
      </c>
      <c r="B1066" s="247" t="s">
        <v>6013</v>
      </c>
      <c r="C1066" s="243" t="s">
        <v>4519</v>
      </c>
      <c r="D1066" s="248" t="str">
        <f t="shared" si="16"/>
        <v>2024.00465.01.01.02.05</v>
      </c>
      <c r="E1066" s="248" t="e">
        <f>VLOOKUP(D1066,'REGISTRO CSTs'!$C$2:$G$912,7,0)</f>
        <v>#N/A</v>
      </c>
    </row>
    <row r="1067" spans="1:5" x14ac:dyDescent="0.35">
      <c r="A1067">
        <v>1006</v>
      </c>
      <c r="B1067" s="240" t="s">
        <v>2227</v>
      </c>
      <c r="C1067" s="244" t="s">
        <v>4519</v>
      </c>
      <c r="D1067" s="242" t="str">
        <f t="shared" si="16"/>
        <v>2024.00466.01.01.02.05</v>
      </c>
      <c r="E1067" s="242" t="e">
        <f>VLOOKUP(D1067,'REGISTRO CSTs'!$C$2:$G$912,7,0)</f>
        <v>#N/A</v>
      </c>
    </row>
    <row r="1068" spans="1:5" x14ac:dyDescent="0.35">
      <c r="A1068">
        <v>1007</v>
      </c>
      <c r="B1068" s="247" t="s">
        <v>2881</v>
      </c>
      <c r="C1068" s="243" t="s">
        <v>4519</v>
      </c>
      <c r="D1068" s="248" t="str">
        <f t="shared" si="16"/>
        <v>2024.00467.01.01.02.05</v>
      </c>
      <c r="E1068" s="248" t="e">
        <f>VLOOKUP(D1068,'REGISTRO CSTs'!$C$2:$G$912,7,0)</f>
        <v>#N/A</v>
      </c>
    </row>
    <row r="1069" spans="1:5" x14ac:dyDescent="0.35">
      <c r="A1069">
        <v>1008</v>
      </c>
      <c r="B1069" s="240" t="s">
        <v>6014</v>
      </c>
      <c r="C1069" s="244" t="s">
        <v>4519</v>
      </c>
      <c r="D1069" s="242" t="str">
        <f t="shared" si="16"/>
        <v>2024.00468.01.01.02.05</v>
      </c>
      <c r="E1069" s="242" t="e">
        <f>VLOOKUP(D1069,'REGISTRO CSTs'!$C$2:$G$912,7,0)</f>
        <v>#N/A</v>
      </c>
    </row>
    <row r="1070" spans="1:5" x14ac:dyDescent="0.35">
      <c r="A1070">
        <v>1009</v>
      </c>
      <c r="B1070" s="247" t="s">
        <v>6015</v>
      </c>
      <c r="C1070" s="243" t="s">
        <v>4519</v>
      </c>
      <c r="D1070" s="248" t="str">
        <f t="shared" si="16"/>
        <v>2024.00469.01.01.02.05</v>
      </c>
      <c r="E1070" s="248" t="e">
        <f>VLOOKUP(D1070,'REGISTRO CSTs'!$C$2:$G$912,7,0)</f>
        <v>#N/A</v>
      </c>
    </row>
    <row r="1071" spans="1:5" x14ac:dyDescent="0.35">
      <c r="A1071">
        <v>1010</v>
      </c>
      <c r="B1071" s="240" t="s">
        <v>6016</v>
      </c>
      <c r="C1071" s="244" t="s">
        <v>4519</v>
      </c>
      <c r="D1071" s="242" t="str">
        <f t="shared" si="16"/>
        <v>2024.00470.01.01.02.05</v>
      </c>
      <c r="E1071" s="242" t="e">
        <f>VLOOKUP(D1071,'REGISTRO CSTs'!$C$2:$G$912,7,0)</f>
        <v>#N/A</v>
      </c>
    </row>
    <row r="1072" spans="1:5" x14ac:dyDescent="0.35">
      <c r="A1072">
        <v>1011</v>
      </c>
      <c r="B1072" s="247" t="s">
        <v>2229</v>
      </c>
      <c r="C1072" s="243" t="s">
        <v>4519</v>
      </c>
      <c r="D1072" s="248" t="str">
        <f t="shared" si="16"/>
        <v>2024.00471.01.01.02.05</v>
      </c>
      <c r="E1072" s="248" t="e">
        <f>VLOOKUP(D1072,'REGISTRO CSTs'!$C$2:$G$912,7,0)</f>
        <v>#N/A</v>
      </c>
    </row>
    <row r="1073" spans="1:5" x14ac:dyDescent="0.35">
      <c r="A1073">
        <v>1012</v>
      </c>
      <c r="B1073" s="240" t="s">
        <v>6017</v>
      </c>
      <c r="C1073" s="244" t="s">
        <v>4519</v>
      </c>
      <c r="D1073" s="242" t="str">
        <f t="shared" si="16"/>
        <v>2024.00472.01.01.02.05</v>
      </c>
      <c r="E1073" s="242" t="e">
        <f>VLOOKUP(D1073,'REGISTRO CSTs'!$C$2:$G$912,7,0)</f>
        <v>#N/A</v>
      </c>
    </row>
    <row r="1074" spans="1:5" x14ac:dyDescent="0.35">
      <c r="A1074">
        <v>1013</v>
      </c>
      <c r="B1074" s="247" t="s">
        <v>6018</v>
      </c>
      <c r="C1074" s="243" t="s">
        <v>4519</v>
      </c>
      <c r="D1074" s="248" t="str">
        <f t="shared" si="16"/>
        <v>2024.00473.01.01.02.05</v>
      </c>
      <c r="E1074" s="248" t="e">
        <f>VLOOKUP(D1074,'REGISTRO CSTs'!$C$2:$G$912,7,0)</f>
        <v>#N/A</v>
      </c>
    </row>
    <row r="1075" spans="1:5" x14ac:dyDescent="0.35">
      <c r="A1075">
        <v>1014</v>
      </c>
      <c r="B1075" s="240" t="s">
        <v>2231</v>
      </c>
      <c r="C1075" s="244" t="s">
        <v>4519</v>
      </c>
      <c r="D1075" s="242" t="str">
        <f t="shared" si="16"/>
        <v>2024.00474.01.01.02.05</v>
      </c>
      <c r="E1075" s="242" t="e">
        <f>VLOOKUP(D1075,'REGISTRO CSTs'!$C$2:$G$912,7,0)</f>
        <v>#N/A</v>
      </c>
    </row>
    <row r="1076" spans="1:5" x14ac:dyDescent="0.35">
      <c r="A1076">
        <v>1015</v>
      </c>
      <c r="B1076" s="247" t="s">
        <v>6019</v>
      </c>
      <c r="C1076" s="243" t="s">
        <v>4519</v>
      </c>
      <c r="D1076" s="248" t="str">
        <f t="shared" si="16"/>
        <v>2024.00475.01.01.02.05</v>
      </c>
      <c r="E1076" s="248" t="e">
        <f>VLOOKUP(D1076,'REGISTRO CSTs'!$C$2:$G$912,7,0)</f>
        <v>#N/A</v>
      </c>
    </row>
    <row r="1077" spans="1:5" x14ac:dyDescent="0.35">
      <c r="A1077">
        <v>1016</v>
      </c>
      <c r="B1077" s="240" t="s">
        <v>6020</v>
      </c>
      <c r="C1077" s="244" t="s">
        <v>4551</v>
      </c>
      <c r="D1077" s="242" t="str">
        <f t="shared" si="16"/>
        <v>2024.00478.02.03.02.05</v>
      </c>
      <c r="E1077" s="242" t="e">
        <f>VLOOKUP(D1077,'REGISTRO CSTs'!$C$2:$G$912,7,0)</f>
        <v>#N/A</v>
      </c>
    </row>
    <row r="1078" spans="1:5" x14ac:dyDescent="0.35">
      <c r="A1078">
        <v>1018</v>
      </c>
      <c r="B1078" s="240" t="s">
        <v>6021</v>
      </c>
      <c r="C1078" s="244" t="s">
        <v>4551</v>
      </c>
      <c r="D1078" s="242" t="str">
        <f t="shared" si="16"/>
        <v>2024.00480.02.03.02.05</v>
      </c>
      <c r="E1078" s="242" t="e">
        <f>VLOOKUP(D1078,'REGISTRO CSTs'!$C$2:$G$912,7,0)</f>
        <v>#N/A</v>
      </c>
    </row>
    <row r="1079" spans="1:5" x14ac:dyDescent="0.35">
      <c r="A1079">
        <v>1020</v>
      </c>
      <c r="B1079" s="240" t="s">
        <v>6022</v>
      </c>
      <c r="C1079" s="244" t="s">
        <v>4551</v>
      </c>
      <c r="D1079" s="242" t="str">
        <f t="shared" si="16"/>
        <v>2024.00482.02.03.02.05</v>
      </c>
      <c r="E1079" s="242" t="e">
        <f>VLOOKUP(D1079,'REGISTRO CSTs'!$C$2:$G$912,7,0)</f>
        <v>#N/A</v>
      </c>
    </row>
    <row r="1080" spans="1:5" x14ac:dyDescent="0.35">
      <c r="A1080">
        <v>1021</v>
      </c>
      <c r="B1080" s="247" t="s">
        <v>6023</v>
      </c>
      <c r="C1080" s="243" t="s">
        <v>4551</v>
      </c>
      <c r="D1080" s="248" t="str">
        <f t="shared" si="16"/>
        <v>2024.00483.02.03.02.05</v>
      </c>
      <c r="E1080" s="248" t="e">
        <f>VLOOKUP(D1080,'REGISTRO CSTs'!$C$2:$G$912,7,0)</f>
        <v>#N/A</v>
      </c>
    </row>
    <row r="1081" spans="1:5" x14ac:dyDescent="0.35">
      <c r="A1081">
        <v>1023</v>
      </c>
      <c r="B1081" s="247" t="s">
        <v>6024</v>
      </c>
      <c r="C1081" s="243" t="s">
        <v>4551</v>
      </c>
      <c r="D1081" s="248" t="str">
        <f t="shared" si="16"/>
        <v>2024.00485.02.03.02.05</v>
      </c>
      <c r="E1081" s="248" t="e">
        <f>VLOOKUP(D1081,'REGISTRO CSTs'!$C$2:$G$912,7,0)</f>
        <v>#N/A</v>
      </c>
    </row>
    <row r="1082" spans="1:5" x14ac:dyDescent="0.35">
      <c r="A1082">
        <v>1026</v>
      </c>
      <c r="B1082" s="240" t="s">
        <v>6025</v>
      </c>
      <c r="C1082" s="244" t="s">
        <v>4551</v>
      </c>
      <c r="D1082" s="242" t="str">
        <f t="shared" si="16"/>
        <v>2024.00488.02.03.02.05</v>
      </c>
      <c r="E1082" s="242" t="e">
        <f>VLOOKUP(D1082,'REGISTRO CSTs'!$C$2:$G$912,7,0)</f>
        <v>#N/A</v>
      </c>
    </row>
    <row r="1083" spans="1:5" x14ac:dyDescent="0.35">
      <c r="A1083">
        <v>1028</v>
      </c>
      <c r="B1083" s="240" t="s">
        <v>6026</v>
      </c>
      <c r="C1083" s="244" t="s">
        <v>4551</v>
      </c>
      <c r="D1083" s="242" t="str">
        <f t="shared" si="16"/>
        <v>2024.00490.02.03.02.05</v>
      </c>
      <c r="E1083" s="242" t="e">
        <f>VLOOKUP(D1083,'REGISTRO CSTs'!$C$2:$G$912,7,0)</f>
        <v>#N/A</v>
      </c>
    </row>
    <row r="1084" spans="1:5" x14ac:dyDescent="0.35">
      <c r="A1084">
        <v>1030</v>
      </c>
      <c r="B1084" s="240" t="s">
        <v>6027</v>
      </c>
      <c r="C1084" s="244" t="s">
        <v>4551</v>
      </c>
      <c r="D1084" s="242" t="str">
        <f t="shared" si="16"/>
        <v>2024.00492.02.03.02.05</v>
      </c>
      <c r="E1084" s="242" t="e">
        <f>VLOOKUP(D1084,'REGISTRO CSTs'!$C$2:$G$912,7,0)</f>
        <v>#N/A</v>
      </c>
    </row>
    <row r="1085" spans="1:5" x14ac:dyDescent="0.35">
      <c r="A1085">
        <v>1031</v>
      </c>
      <c r="B1085" s="247" t="s">
        <v>6028</v>
      </c>
      <c r="C1085" s="243" t="s">
        <v>4551</v>
      </c>
      <c r="D1085" s="248" t="str">
        <f t="shared" si="16"/>
        <v>2024.00493.02.03.02.05</v>
      </c>
      <c r="E1085" s="248" t="e">
        <f>VLOOKUP(D1085,'REGISTRO CSTs'!$C$2:$G$912,7,0)</f>
        <v>#N/A</v>
      </c>
    </row>
    <row r="1086" spans="1:5" x14ac:dyDescent="0.35">
      <c r="A1086">
        <v>1033</v>
      </c>
      <c r="B1086" s="247" t="s">
        <v>6029</v>
      </c>
      <c r="C1086" s="243" t="s">
        <v>4551</v>
      </c>
      <c r="D1086" s="248" t="str">
        <f t="shared" si="16"/>
        <v>2024.00495.02.03.02.05</v>
      </c>
      <c r="E1086" s="248" t="e">
        <f>VLOOKUP(D1086,'REGISTRO CSTs'!$C$2:$G$912,7,0)</f>
        <v>#N/A</v>
      </c>
    </row>
    <row r="1087" spans="1:5" x14ac:dyDescent="0.35">
      <c r="A1087">
        <v>1036</v>
      </c>
      <c r="B1087" s="240" t="s">
        <v>6030</v>
      </c>
      <c r="C1087" s="244" t="s">
        <v>4551</v>
      </c>
      <c r="D1087" s="242" t="str">
        <f t="shared" si="16"/>
        <v>2024.00498.02.03.02.05</v>
      </c>
      <c r="E1087" s="242" t="e">
        <f>VLOOKUP(D1087,'REGISTRO CSTs'!$C$2:$G$912,7,0)</f>
        <v>#N/A</v>
      </c>
    </row>
    <row r="1088" spans="1:5" x14ac:dyDescent="0.35">
      <c r="A1088">
        <v>1038</v>
      </c>
      <c r="B1088" s="240" t="s">
        <v>6031</v>
      </c>
      <c r="C1088" s="244" t="s">
        <v>4551</v>
      </c>
      <c r="D1088" s="242" t="str">
        <f t="shared" si="16"/>
        <v>2024.00500.02.03.02.05</v>
      </c>
      <c r="E1088" s="242" t="e">
        <f>VLOOKUP(D1088,'REGISTRO CSTs'!$C$2:$G$912,7,0)</f>
        <v>#N/A</v>
      </c>
    </row>
    <row r="1089" spans="1:5" x14ac:dyDescent="0.35">
      <c r="A1089">
        <v>1040</v>
      </c>
      <c r="B1089" s="240" t="s">
        <v>6032</v>
      </c>
      <c r="C1089" s="244" t="s">
        <v>4551</v>
      </c>
      <c r="D1089" s="242" t="str">
        <f t="shared" si="16"/>
        <v>2024.00502.02.03.02.05</v>
      </c>
      <c r="E1089" s="242" t="e">
        <f>VLOOKUP(D1089,'REGISTRO CSTs'!$C$2:$G$912,7,0)</f>
        <v>#N/A</v>
      </c>
    </row>
    <row r="1090" spans="1:5" x14ac:dyDescent="0.35">
      <c r="A1090">
        <v>1042</v>
      </c>
      <c r="B1090" s="240" t="s">
        <v>6033</v>
      </c>
      <c r="C1090" s="244" t="s">
        <v>4551</v>
      </c>
      <c r="D1090" s="242" t="str">
        <f t="shared" ref="D1090:D1101" si="17">LEFT(B1090,22)</f>
        <v>2024.00504.02.03.02.05</v>
      </c>
      <c r="E1090" s="242" t="e">
        <f>VLOOKUP(D1090,'REGISTRO CSTs'!$C$2:$G$912,7,0)</f>
        <v>#N/A</v>
      </c>
    </row>
    <row r="1091" spans="1:5" x14ac:dyDescent="0.35">
      <c r="A1091">
        <v>1044</v>
      </c>
      <c r="B1091" s="240" t="s">
        <v>6034</v>
      </c>
      <c r="C1091" s="244" t="s">
        <v>4551</v>
      </c>
      <c r="D1091" s="242" t="str">
        <f t="shared" si="17"/>
        <v>2024.00506.02.03.02.05</v>
      </c>
      <c r="E1091" s="242" t="e">
        <f>VLOOKUP(D1091,'REGISTRO CSTs'!$C$2:$G$912,7,0)</f>
        <v>#N/A</v>
      </c>
    </row>
    <row r="1092" spans="1:5" x14ac:dyDescent="0.35">
      <c r="A1092">
        <v>1045</v>
      </c>
      <c r="B1092" s="247" t="s">
        <v>6035</v>
      </c>
      <c r="C1092" s="243" t="s">
        <v>4551</v>
      </c>
      <c r="D1092" s="248" t="str">
        <f t="shared" si="17"/>
        <v>2024.00507.02.03.02.05</v>
      </c>
      <c r="E1092" s="248" t="e">
        <f>VLOOKUP(D1092,'REGISTRO CSTs'!$C$2:$G$912,7,0)</f>
        <v>#N/A</v>
      </c>
    </row>
    <row r="1093" spans="1:5" x14ac:dyDescent="0.35">
      <c r="A1093">
        <v>1046</v>
      </c>
      <c r="B1093" s="240" t="s">
        <v>6036</v>
      </c>
      <c r="C1093" s="244" t="s">
        <v>4551</v>
      </c>
      <c r="D1093" s="242" t="str">
        <f t="shared" si="17"/>
        <v>2024.00508.02.03.02.05</v>
      </c>
      <c r="E1093" s="242" t="e">
        <f>VLOOKUP(D1093,'REGISTRO CSTs'!$C$2:$G$912,7,0)</f>
        <v>#N/A</v>
      </c>
    </row>
    <row r="1094" spans="1:5" x14ac:dyDescent="0.35">
      <c r="A1094">
        <v>1047</v>
      </c>
      <c r="B1094" s="247" t="s">
        <v>6037</v>
      </c>
      <c r="C1094" s="243" t="s">
        <v>4551</v>
      </c>
      <c r="D1094" s="248" t="str">
        <f t="shared" si="17"/>
        <v>2024.00509.02.03.02.05</v>
      </c>
      <c r="E1094" s="248" t="e">
        <f>VLOOKUP(D1094,'REGISTRO CSTs'!$C$2:$G$912,7,0)</f>
        <v>#N/A</v>
      </c>
    </row>
    <row r="1095" spans="1:5" x14ac:dyDescent="0.35">
      <c r="A1095">
        <v>1048</v>
      </c>
      <c r="B1095" s="240" t="s">
        <v>6038</v>
      </c>
      <c r="C1095" s="244" t="s">
        <v>4551</v>
      </c>
      <c r="D1095" s="242" t="str">
        <f t="shared" si="17"/>
        <v>2024.00510.02.03.02.05</v>
      </c>
      <c r="E1095" s="242" t="e">
        <f>VLOOKUP(D1095,'REGISTRO CSTs'!$C$2:$G$912,7,0)</f>
        <v>#N/A</v>
      </c>
    </row>
    <row r="1096" spans="1:5" x14ac:dyDescent="0.35">
      <c r="A1096">
        <v>1049</v>
      </c>
      <c r="B1096" s="247" t="s">
        <v>6039</v>
      </c>
      <c r="C1096" s="243" t="s">
        <v>4551</v>
      </c>
      <c r="D1096" s="248" t="str">
        <f t="shared" si="17"/>
        <v>2024.00511.02.03.02.05</v>
      </c>
      <c r="E1096" s="248" t="e">
        <f>VLOOKUP(D1096,'REGISTRO CSTs'!$C$2:$G$912,7,0)</f>
        <v>#N/A</v>
      </c>
    </row>
    <row r="1097" spans="1:5" x14ac:dyDescent="0.35">
      <c r="A1097">
        <v>1051</v>
      </c>
      <c r="B1097" s="247" t="s">
        <v>6040</v>
      </c>
      <c r="C1097" s="243" t="s">
        <v>4495</v>
      </c>
      <c r="D1097" s="248" t="str">
        <f t="shared" si="17"/>
        <v>2024.00513.02.03.02.04</v>
      </c>
      <c r="E1097" s="248" t="e">
        <f>VLOOKUP(D1097,'REGISTRO CSTs'!$C$2:$G$912,7,0)</f>
        <v>#N/A</v>
      </c>
    </row>
    <row r="1098" spans="1:5" x14ac:dyDescent="0.35">
      <c r="A1098">
        <v>1070</v>
      </c>
      <c r="B1098" s="240" t="s">
        <v>2911</v>
      </c>
      <c r="C1098" s="244" t="s">
        <v>4519</v>
      </c>
      <c r="D1098" s="242" t="str">
        <f t="shared" si="17"/>
        <v>2024.00532.01.01.02.05</v>
      </c>
      <c r="E1098" s="242" t="e">
        <f>VLOOKUP(D1098,'REGISTRO CSTs'!$C$2:$G$912,7,0)</f>
        <v>#N/A</v>
      </c>
    </row>
    <row r="1099" spans="1:5" x14ac:dyDescent="0.35">
      <c r="A1099">
        <v>1071</v>
      </c>
      <c r="B1099" s="247" t="s">
        <v>6041</v>
      </c>
      <c r="C1099" s="243" t="s">
        <v>4519</v>
      </c>
      <c r="D1099" s="248" t="str">
        <f t="shared" si="17"/>
        <v>2024.00533.01.01.02.05</v>
      </c>
      <c r="E1099" s="248" t="e">
        <f>VLOOKUP(D1099,'REGISTRO CSTs'!$C$2:$G$912,7,0)</f>
        <v>#N/A</v>
      </c>
    </row>
    <row r="1100" spans="1:5" x14ac:dyDescent="0.35">
      <c r="A1100">
        <v>1072</v>
      </c>
      <c r="B1100" s="240" t="s">
        <v>2260</v>
      </c>
      <c r="C1100" s="244" t="s">
        <v>4519</v>
      </c>
      <c r="D1100" s="242" t="str">
        <f t="shared" si="17"/>
        <v>2024.00534.01.01.02.05</v>
      </c>
      <c r="E1100" s="242" t="e">
        <f>VLOOKUP(D1100,'REGISTRO CSTs'!$C$2:$G$912,7,0)</f>
        <v>#N/A</v>
      </c>
    </row>
    <row r="1101" spans="1:5" x14ac:dyDescent="0.35">
      <c r="A1101">
        <v>1073</v>
      </c>
      <c r="B1101" s="233" t="s">
        <v>2912</v>
      </c>
      <c r="C1101" s="177" t="s">
        <v>4519</v>
      </c>
      <c r="D1101" s="97" t="str">
        <f t="shared" si="17"/>
        <v>2024.00535.01.01.02.05</v>
      </c>
      <c r="E1101" s="97" t="e">
        <f>VLOOKUP(D1101,'REGISTRO CSTs'!$C$2:$G$912,7,0)</f>
        <v>#N/A</v>
      </c>
    </row>
  </sheetData>
  <pageMargins left="0.511811024" right="0.511811024" top="0.78740157499999996" bottom="0.78740157499999996" header="0.31496062000000002" footer="0.31496062000000002"/>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38"/>
  <sheetViews>
    <sheetView topLeftCell="A7" workbookViewId="0">
      <selection activeCell="A16" sqref="A16"/>
    </sheetView>
  </sheetViews>
  <sheetFormatPr defaultRowHeight="14.5" x14ac:dyDescent="0.35"/>
  <cols>
    <col min="1" max="1" width="154.1796875" customWidth="1"/>
  </cols>
  <sheetData>
    <row r="1" spans="1:1" x14ac:dyDescent="0.35">
      <c r="A1" t="s">
        <v>6042</v>
      </c>
    </row>
    <row r="3" spans="1:1" x14ac:dyDescent="0.35">
      <c r="A3" t="s">
        <v>6043</v>
      </c>
    </row>
    <row r="5" spans="1:1" x14ac:dyDescent="0.35">
      <c r="A5" t="s">
        <v>6044</v>
      </c>
    </row>
    <row r="7" spans="1:1" x14ac:dyDescent="0.35">
      <c r="A7" t="s">
        <v>6045</v>
      </c>
    </row>
    <row r="8" spans="1:1" x14ac:dyDescent="0.35">
      <c r="A8" t="s">
        <v>6046</v>
      </c>
    </row>
    <row r="11" spans="1:1" x14ac:dyDescent="0.35">
      <c r="A11" t="s">
        <v>6047</v>
      </c>
    </row>
    <row r="14" spans="1:1" x14ac:dyDescent="0.35">
      <c r="A14" t="s">
        <v>6048</v>
      </c>
    </row>
    <row r="16" spans="1:1" x14ac:dyDescent="0.35">
      <c r="A16" t="s">
        <v>6049</v>
      </c>
    </row>
    <row r="22" spans="1:1" x14ac:dyDescent="0.35">
      <c r="A22" t="s">
        <v>6050</v>
      </c>
    </row>
    <row r="26" spans="1:1" x14ac:dyDescent="0.35">
      <c r="A26" t="s">
        <v>6051</v>
      </c>
    </row>
    <row r="34" spans="1:1" x14ac:dyDescent="0.35">
      <c r="A34" t="s">
        <v>6052</v>
      </c>
    </row>
    <row r="35" spans="1:1" x14ac:dyDescent="0.35">
      <c r="A35" t="s">
        <v>6053</v>
      </c>
    </row>
    <row r="36" spans="1:1" x14ac:dyDescent="0.35">
      <c r="A36" t="s">
        <v>6054</v>
      </c>
    </row>
    <row r="38" spans="1:1" x14ac:dyDescent="0.35">
      <c r="A38" t="s">
        <v>6055</v>
      </c>
    </row>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1048"/>
  <sheetViews>
    <sheetView workbookViewId="0">
      <selection activeCell="D16" sqref="D16"/>
    </sheetView>
  </sheetViews>
  <sheetFormatPr defaultRowHeight="14.5" x14ac:dyDescent="0.35"/>
  <cols>
    <col min="1" max="1" width="28.453125" customWidth="1"/>
    <col min="2" max="5" width="21.1796875" customWidth="1"/>
    <col min="6" max="6" width="10.26953125" customWidth="1"/>
    <col min="8" max="8" width="39.54296875" customWidth="1"/>
    <col min="14" max="15" width="14.54296875" customWidth="1"/>
    <col min="17" max="17" width="15.81640625" customWidth="1"/>
    <col min="19" max="19" width="20.81640625" bestFit="1" customWidth="1"/>
    <col min="20" max="20" width="13.7265625" customWidth="1"/>
  </cols>
  <sheetData>
    <row r="1" spans="1:22" x14ac:dyDescent="0.35">
      <c r="A1" s="125" t="s">
        <v>6056</v>
      </c>
    </row>
    <row r="2" spans="1:22" x14ac:dyDescent="0.35">
      <c r="A2" s="125" t="s">
        <v>6057</v>
      </c>
    </row>
    <row r="3" spans="1:22" x14ac:dyDescent="0.35">
      <c r="A3" s="125" t="s">
        <v>6058</v>
      </c>
    </row>
    <row r="7" spans="1:22" ht="51" customHeight="1" x14ac:dyDescent="0.35">
      <c r="A7" s="154" t="s">
        <v>98</v>
      </c>
      <c r="B7" s="155"/>
      <c r="C7" s="155"/>
      <c r="D7" s="155"/>
      <c r="E7" s="155"/>
      <c r="F7" s="155"/>
      <c r="G7" s="155" t="s">
        <v>99</v>
      </c>
      <c r="H7" s="155" t="s">
        <v>100</v>
      </c>
      <c r="I7" s="155" t="s">
        <v>101</v>
      </c>
      <c r="J7" s="155" t="s">
        <v>102</v>
      </c>
      <c r="K7" s="155" t="s">
        <v>103</v>
      </c>
      <c r="L7" s="155" t="s">
        <v>104</v>
      </c>
      <c r="M7" s="155" t="s">
        <v>105</v>
      </c>
      <c r="N7" s="155" t="s">
        <v>106</v>
      </c>
      <c r="O7" s="155" t="s">
        <v>107</v>
      </c>
      <c r="P7" s="155" t="s">
        <v>108</v>
      </c>
      <c r="Q7" s="155" t="s">
        <v>109</v>
      </c>
      <c r="R7" s="156" t="s">
        <v>110</v>
      </c>
      <c r="S7" s="155" t="s">
        <v>111</v>
      </c>
      <c r="T7" s="155" t="s">
        <v>112</v>
      </c>
      <c r="U7" s="155" t="s">
        <v>113</v>
      </c>
      <c r="V7" s="143" t="s">
        <v>114</v>
      </c>
    </row>
    <row r="8" spans="1:22" x14ac:dyDescent="0.35">
      <c r="A8" s="157" t="s">
        <v>6059</v>
      </c>
      <c r="B8" s="231" t="str">
        <f>CONCATENATE(U8,".",TEXT(G8,"00000"),".",VLOOKUP(H8,'Dados (Listas Suspensas)'!$H$3:$I$7,2,FALSE),".",VLOOKUP(K8,'Dados (Listas Suspensas)'!$B$3:$C$8,2,FALSE),".",VLOOKUP(L8,'Dados (Listas Suspensas)'!$D$3:$E$9,2, FALSE),".",VLOOKUP(M8,'Dados (Listas Suspensas)'!$F$3:$G$10,2,FALSE))</f>
        <v>2016.00001.01.01.05.01</v>
      </c>
      <c r="C8" s="144">
        <f t="shared" ref="C8:C71" si="0">IF(A8=B8,1,0)</f>
        <v>1</v>
      </c>
      <c r="D8" s="144" t="str">
        <f t="shared" ref="D8:D71" si="1">LEFT(A8,10)</f>
        <v>2016.00001</v>
      </c>
      <c r="E8" s="144" t="str">
        <f t="shared" ref="E8:E71" si="2">LEFT(B8,10)</f>
        <v>2016.00001</v>
      </c>
      <c r="F8" s="144">
        <f t="shared" ref="F8:F71" si="3">IF(D8=E8,1,0)</f>
        <v>1</v>
      </c>
      <c r="G8" s="158">
        <v>1</v>
      </c>
      <c r="H8" s="97" t="s">
        <v>119</v>
      </c>
      <c r="I8" s="159" t="s">
        <v>4124</v>
      </c>
      <c r="J8" s="158" t="s">
        <v>120</v>
      </c>
      <c r="K8" s="97" t="s">
        <v>121</v>
      </c>
      <c r="L8" s="159" t="s">
        <v>122</v>
      </c>
      <c r="M8" s="97" t="s">
        <v>123</v>
      </c>
      <c r="N8" s="160">
        <v>40452</v>
      </c>
      <c r="O8" s="160" t="s">
        <v>5157</v>
      </c>
      <c r="P8" s="158" t="s">
        <v>124</v>
      </c>
      <c r="Q8" s="160">
        <v>36216</v>
      </c>
      <c r="R8" s="161" t="s">
        <v>125</v>
      </c>
      <c r="S8" s="162" t="s">
        <v>72</v>
      </c>
      <c r="T8" s="163"/>
      <c r="U8" s="97" t="s">
        <v>126</v>
      </c>
      <c r="V8" s="151">
        <v>1</v>
      </c>
    </row>
    <row r="9" spans="1:22" x14ac:dyDescent="0.35">
      <c r="A9" s="164" t="s">
        <v>6060</v>
      </c>
      <c r="B9" s="231" t="str">
        <f>CONCATENATE(U9,".",TEXT(G9,"00000"),".",VLOOKUP(H9,'Dados (Listas Suspensas)'!$H$3:$I$7,2,FALSE),".",VLOOKUP(K9,'Dados (Listas Suspensas)'!$B$3:$C$8,2,FALSE),".",VLOOKUP(L9,'Dados (Listas Suspensas)'!$D$3:$E$9,2, FALSE),".",VLOOKUP(M9,'Dados (Listas Suspensas)'!$F$3:$G$10,2,FALSE))</f>
        <v>2016.00002.01.01.05.01</v>
      </c>
      <c r="C9" s="144">
        <f t="shared" si="0"/>
        <v>1</v>
      </c>
      <c r="D9" s="144" t="str">
        <f t="shared" si="1"/>
        <v>2016.00002</v>
      </c>
      <c r="E9" s="144" t="str">
        <f t="shared" si="2"/>
        <v>2016.00002</v>
      </c>
      <c r="F9" s="144">
        <f t="shared" si="3"/>
        <v>1</v>
      </c>
      <c r="G9" s="165">
        <v>2</v>
      </c>
      <c r="H9" s="96" t="s">
        <v>119</v>
      </c>
      <c r="I9" s="141" t="s">
        <v>4124</v>
      </c>
      <c r="J9" s="165" t="s">
        <v>120</v>
      </c>
      <c r="K9" s="96" t="s">
        <v>121</v>
      </c>
      <c r="L9" s="141" t="s">
        <v>122</v>
      </c>
      <c r="M9" s="96" t="s">
        <v>123</v>
      </c>
      <c r="N9" s="166">
        <v>37139</v>
      </c>
      <c r="O9" s="166">
        <v>51748</v>
      </c>
      <c r="P9" s="165" t="s">
        <v>124</v>
      </c>
      <c r="Q9" s="166">
        <v>36216</v>
      </c>
      <c r="R9" s="167" t="s">
        <v>127</v>
      </c>
      <c r="S9" s="168" t="s">
        <v>53</v>
      </c>
      <c r="T9" s="169"/>
      <c r="U9" s="96" t="s">
        <v>126</v>
      </c>
      <c r="V9" s="150">
        <v>2</v>
      </c>
    </row>
    <row r="10" spans="1:22" x14ac:dyDescent="0.35">
      <c r="A10" s="157" t="s">
        <v>6061</v>
      </c>
      <c r="B10" s="231" t="str">
        <f>CONCATENATE(U10,".",TEXT(G10,"00000"),".",VLOOKUP(H10,'Dados (Listas Suspensas)'!$H$3:$I$7,2,FALSE),".",VLOOKUP(K10,'Dados (Listas Suspensas)'!$B$3:$C$8,2,FALSE),".",VLOOKUP(L10,'Dados (Listas Suspensas)'!$D$3:$E$9,2, FALSE),".",VLOOKUP(M10,'Dados (Listas Suspensas)'!$F$3:$G$10,2,FALSE))</f>
        <v>2016.00003.02.01.05.01</v>
      </c>
      <c r="C10" s="144">
        <f t="shared" si="0"/>
        <v>1</v>
      </c>
      <c r="D10" s="144" t="str">
        <f t="shared" si="1"/>
        <v>2016.00003</v>
      </c>
      <c r="E10" s="144" t="str">
        <f t="shared" si="2"/>
        <v>2016.00003</v>
      </c>
      <c r="F10" s="144">
        <f t="shared" si="3"/>
        <v>1</v>
      </c>
      <c r="G10" s="158">
        <v>3</v>
      </c>
      <c r="H10" s="159" t="s">
        <v>130</v>
      </c>
      <c r="I10" s="159" t="s">
        <v>4124</v>
      </c>
      <c r="J10" s="158" t="s">
        <v>120</v>
      </c>
      <c r="K10" s="97" t="s">
        <v>121</v>
      </c>
      <c r="L10" s="159" t="s">
        <v>122</v>
      </c>
      <c r="M10" s="97" t="s">
        <v>123</v>
      </c>
      <c r="N10" s="160">
        <v>44176</v>
      </c>
      <c r="O10" s="160">
        <v>47798</v>
      </c>
      <c r="P10" s="158" t="s">
        <v>124</v>
      </c>
      <c r="Q10" s="160">
        <v>40148</v>
      </c>
      <c r="R10" s="161" t="s">
        <v>135</v>
      </c>
      <c r="S10" s="162" t="s">
        <v>45</v>
      </c>
      <c r="T10" s="163"/>
      <c r="U10" s="97" t="s">
        <v>126</v>
      </c>
      <c r="V10" s="151">
        <v>3</v>
      </c>
    </row>
    <row r="11" spans="1:22" x14ac:dyDescent="0.35">
      <c r="A11" s="164" t="s">
        <v>6062</v>
      </c>
      <c r="B11" s="231" t="str">
        <f>CONCATENATE(U11,".",TEXT(G11,"00000"),".",VLOOKUP(H11,'Dados (Listas Suspensas)'!$H$3:$I$7,2,FALSE),".",VLOOKUP(K11,'Dados (Listas Suspensas)'!$B$3:$C$8,2,FALSE),".",VLOOKUP(L11,'Dados (Listas Suspensas)'!$D$3:$E$9,2, FALSE),".",VLOOKUP(M11,'Dados (Listas Suspensas)'!$F$3:$G$10,2,FALSE))</f>
        <v>2016.00004.02.01.05.01</v>
      </c>
      <c r="C11" s="144">
        <f t="shared" si="0"/>
        <v>1</v>
      </c>
      <c r="D11" s="144" t="str">
        <f t="shared" si="1"/>
        <v>2016.00004</v>
      </c>
      <c r="E11" s="144" t="str">
        <f t="shared" si="2"/>
        <v>2016.00004</v>
      </c>
      <c r="F11" s="144">
        <f t="shared" si="3"/>
        <v>1</v>
      </c>
      <c r="G11" s="165">
        <v>4</v>
      </c>
      <c r="H11" s="141" t="s">
        <v>130</v>
      </c>
      <c r="I11" s="141" t="s">
        <v>4124</v>
      </c>
      <c r="J11" s="165" t="s">
        <v>120</v>
      </c>
      <c r="K11" s="96" t="s">
        <v>121</v>
      </c>
      <c r="L11" s="141" t="s">
        <v>122</v>
      </c>
      <c r="M11" s="96" t="s">
        <v>123</v>
      </c>
      <c r="N11" s="166">
        <v>40878</v>
      </c>
      <c r="O11" s="166" t="s">
        <v>6063</v>
      </c>
      <c r="P11" s="165" t="s">
        <v>124</v>
      </c>
      <c r="Q11" s="166">
        <v>40878</v>
      </c>
      <c r="R11" s="167" t="s">
        <v>139</v>
      </c>
      <c r="S11" s="168" t="s">
        <v>28</v>
      </c>
      <c r="T11" s="169"/>
      <c r="U11" s="96" t="s">
        <v>126</v>
      </c>
      <c r="V11" s="150">
        <v>4</v>
      </c>
    </row>
    <row r="12" spans="1:22" x14ac:dyDescent="0.35">
      <c r="A12" s="157" t="s">
        <v>6064</v>
      </c>
      <c r="B12" s="231" t="str">
        <f>CONCATENATE(U12,".",TEXT(G12,"00000"),".",VLOOKUP(H12,'Dados (Listas Suspensas)'!$H$3:$I$7,2,FALSE),".",VLOOKUP(K12,'Dados (Listas Suspensas)'!$B$3:$C$8,2,FALSE),".",VLOOKUP(L12,'Dados (Listas Suspensas)'!$D$3:$E$9,2, FALSE),".",VLOOKUP(M12,'Dados (Listas Suspensas)'!$F$3:$G$10,2,FALSE))</f>
        <v>2016.00005.02.01.05.01</v>
      </c>
      <c r="C12" s="144">
        <f t="shared" si="0"/>
        <v>1</v>
      </c>
      <c r="D12" s="144" t="str">
        <f t="shared" si="1"/>
        <v>2016.00005</v>
      </c>
      <c r="E12" s="144" t="str">
        <f t="shared" si="2"/>
        <v>2016.00005</v>
      </c>
      <c r="F12" s="144">
        <f t="shared" si="3"/>
        <v>1</v>
      </c>
      <c r="G12" s="158">
        <v>5</v>
      </c>
      <c r="H12" s="159" t="s">
        <v>130</v>
      </c>
      <c r="I12" s="159" t="s">
        <v>4124</v>
      </c>
      <c r="J12" s="158" t="s">
        <v>120</v>
      </c>
      <c r="K12" s="97" t="s">
        <v>121</v>
      </c>
      <c r="L12" s="159" t="s">
        <v>122</v>
      </c>
      <c r="M12" s="97" t="s">
        <v>123</v>
      </c>
      <c r="N12" s="160">
        <v>40148</v>
      </c>
      <c r="O12" s="160" t="s">
        <v>6065</v>
      </c>
      <c r="P12" s="158" t="s">
        <v>124</v>
      </c>
      <c r="Q12" s="160">
        <v>40148</v>
      </c>
      <c r="R12" s="161" t="s">
        <v>136</v>
      </c>
      <c r="S12" s="162" t="s">
        <v>40</v>
      </c>
      <c r="T12" s="163"/>
      <c r="U12" s="97" t="s">
        <v>126</v>
      </c>
      <c r="V12" s="151">
        <v>5</v>
      </c>
    </row>
    <row r="13" spans="1:22" x14ac:dyDescent="0.35">
      <c r="A13" s="164" t="s">
        <v>6066</v>
      </c>
      <c r="B13" s="231" t="str">
        <f>CONCATENATE(U13,".",TEXT(G13,"00000"),".",VLOOKUP(H13,'Dados (Listas Suspensas)'!$H$3:$I$7,2,FALSE),".",VLOOKUP(K13,'Dados (Listas Suspensas)'!$B$3:$C$8,2,FALSE),".",VLOOKUP(L13,'Dados (Listas Suspensas)'!$D$3:$E$9,2, FALSE),".",VLOOKUP(M13,'Dados (Listas Suspensas)'!$F$3:$G$10,2,FALSE))</f>
        <v>2016.00006.02.01.05.01</v>
      </c>
      <c r="C13" s="144">
        <f t="shared" si="0"/>
        <v>1</v>
      </c>
      <c r="D13" s="144" t="str">
        <f t="shared" si="1"/>
        <v>2016.00006</v>
      </c>
      <c r="E13" s="144" t="str">
        <f t="shared" si="2"/>
        <v>2016.00006</v>
      </c>
      <c r="F13" s="144">
        <f t="shared" si="3"/>
        <v>1</v>
      </c>
      <c r="G13" s="165">
        <v>6</v>
      </c>
      <c r="H13" s="141" t="s">
        <v>130</v>
      </c>
      <c r="I13" s="141" t="s">
        <v>4124</v>
      </c>
      <c r="J13" s="165" t="s">
        <v>120</v>
      </c>
      <c r="K13" s="96" t="s">
        <v>121</v>
      </c>
      <c r="L13" s="141" t="s">
        <v>122</v>
      </c>
      <c r="M13" s="96" t="s">
        <v>123</v>
      </c>
      <c r="N13" s="166">
        <v>39295</v>
      </c>
      <c r="O13" s="166" t="s">
        <v>6067</v>
      </c>
      <c r="P13" s="165" t="s">
        <v>124</v>
      </c>
      <c r="Q13" s="166">
        <v>39295</v>
      </c>
      <c r="R13" s="167" t="s">
        <v>131</v>
      </c>
      <c r="S13" s="168" t="s">
        <v>49</v>
      </c>
      <c r="T13" s="169"/>
      <c r="U13" s="96" t="s">
        <v>126</v>
      </c>
      <c r="V13" s="150">
        <v>6</v>
      </c>
    </row>
    <row r="14" spans="1:22" x14ac:dyDescent="0.35">
      <c r="A14" s="157" t="s">
        <v>6068</v>
      </c>
      <c r="B14" s="231" t="str">
        <f>CONCATENATE(U14,".",TEXT(G14,"00000"),".",VLOOKUP(H14,'Dados (Listas Suspensas)'!$H$3:$I$7,2,FALSE),".",VLOOKUP(K14,'Dados (Listas Suspensas)'!$B$3:$C$8,2,FALSE),".",VLOOKUP(L14,'Dados (Listas Suspensas)'!$D$3:$E$9,2, FALSE),".",VLOOKUP(M14,'Dados (Listas Suspensas)'!$F$3:$G$10,2,FALSE))</f>
        <v>2016.00007.02.01.05.01</v>
      </c>
      <c r="C14" s="144">
        <f t="shared" si="0"/>
        <v>1</v>
      </c>
      <c r="D14" s="144" t="str">
        <f t="shared" si="1"/>
        <v>2016.00007</v>
      </c>
      <c r="E14" s="144" t="str">
        <f t="shared" si="2"/>
        <v>2016.00007</v>
      </c>
      <c r="F14" s="144">
        <f t="shared" si="3"/>
        <v>1</v>
      </c>
      <c r="G14" s="158">
        <v>7</v>
      </c>
      <c r="H14" s="159" t="s">
        <v>130</v>
      </c>
      <c r="I14" s="159" t="s">
        <v>4124</v>
      </c>
      <c r="J14" s="158" t="s">
        <v>120</v>
      </c>
      <c r="K14" s="97" t="s">
        <v>121</v>
      </c>
      <c r="L14" s="159" t="s">
        <v>122</v>
      </c>
      <c r="M14" s="97" t="s">
        <v>123</v>
      </c>
      <c r="N14" s="160" t="s">
        <v>6069</v>
      </c>
      <c r="O14" s="160" t="s">
        <v>6070</v>
      </c>
      <c r="P14" s="158" t="s">
        <v>124</v>
      </c>
      <c r="Q14" s="160">
        <v>40148</v>
      </c>
      <c r="R14" s="161" t="s">
        <v>137</v>
      </c>
      <c r="S14" s="162" t="s">
        <v>43</v>
      </c>
      <c r="T14" s="163"/>
      <c r="U14" s="97" t="s">
        <v>126</v>
      </c>
      <c r="V14" s="151">
        <v>7</v>
      </c>
    </row>
    <row r="15" spans="1:22" x14ac:dyDescent="0.35">
      <c r="A15" s="164" t="s">
        <v>6071</v>
      </c>
      <c r="B15" s="231" t="str">
        <f>CONCATENATE(U15,".",TEXT(G15,"00000"),".",VLOOKUP(H15,'Dados (Listas Suspensas)'!$H$3:$I$7,2,FALSE),".",VLOOKUP(K15,'Dados (Listas Suspensas)'!$B$3:$C$8,2,FALSE),".",VLOOKUP(L15,'Dados (Listas Suspensas)'!$D$3:$E$9,2, FALSE),".",VLOOKUP(M15,'Dados (Listas Suspensas)'!$F$3:$G$10,2,FALSE))</f>
        <v>2016.00008.03.01.05.01</v>
      </c>
      <c r="C15" s="144">
        <f t="shared" si="0"/>
        <v>1</v>
      </c>
      <c r="D15" s="144" t="str">
        <f t="shared" si="1"/>
        <v>2016.00008</v>
      </c>
      <c r="E15" s="144" t="str">
        <f t="shared" si="2"/>
        <v>2016.00008</v>
      </c>
      <c r="F15" s="144">
        <f t="shared" si="3"/>
        <v>1</v>
      </c>
      <c r="G15" s="165">
        <v>8</v>
      </c>
      <c r="H15" s="96" t="s">
        <v>132</v>
      </c>
      <c r="I15" s="141" t="s">
        <v>4124</v>
      </c>
      <c r="J15" s="165" t="s">
        <v>120</v>
      </c>
      <c r="K15" s="96" t="s">
        <v>121</v>
      </c>
      <c r="L15" s="141" t="s">
        <v>122</v>
      </c>
      <c r="M15" s="96" t="s">
        <v>123</v>
      </c>
      <c r="N15" s="166">
        <v>39762</v>
      </c>
      <c r="O15" s="166">
        <v>48892</v>
      </c>
      <c r="P15" s="165" t="s">
        <v>124</v>
      </c>
      <c r="Q15" s="166">
        <v>39762</v>
      </c>
      <c r="R15" s="167" t="s">
        <v>134</v>
      </c>
      <c r="S15" s="168" t="s">
        <v>46</v>
      </c>
      <c r="T15" s="169"/>
      <c r="U15" s="96" t="s">
        <v>126</v>
      </c>
      <c r="V15" s="150">
        <v>8</v>
      </c>
    </row>
    <row r="16" spans="1:22" x14ac:dyDescent="0.35">
      <c r="A16" s="157" t="s">
        <v>6072</v>
      </c>
      <c r="B16" s="231" t="str">
        <f>CONCATENATE(U16,".",TEXT(G16,"00000"),".",VLOOKUP(H16,'Dados (Listas Suspensas)'!$H$3:$I$7,2,FALSE),".",VLOOKUP(K16,'Dados (Listas Suspensas)'!$B$3:$C$8,2,FALSE),".",VLOOKUP(L16,'Dados (Listas Suspensas)'!$D$3:$E$9,2, FALSE),".",VLOOKUP(M16,'Dados (Listas Suspensas)'!$F$3:$G$10,2,FALSE))</f>
        <v>2016.00009.03.01.05.01</v>
      </c>
      <c r="C16" s="144">
        <f t="shared" si="0"/>
        <v>1</v>
      </c>
      <c r="D16" s="144" t="str">
        <f t="shared" si="1"/>
        <v>2016.00009</v>
      </c>
      <c r="E16" s="144" t="str">
        <f t="shared" si="2"/>
        <v>2016.00009</v>
      </c>
      <c r="F16" s="144">
        <f t="shared" si="3"/>
        <v>1</v>
      </c>
      <c r="G16" s="140">
        <v>9</v>
      </c>
      <c r="H16" s="97" t="s">
        <v>132</v>
      </c>
      <c r="I16" s="159" t="s">
        <v>4124</v>
      </c>
      <c r="J16" s="158" t="s">
        <v>120</v>
      </c>
      <c r="K16" s="97" t="s">
        <v>121</v>
      </c>
      <c r="L16" s="159" t="s">
        <v>122</v>
      </c>
      <c r="M16" s="97" t="s">
        <v>123</v>
      </c>
      <c r="N16" s="160">
        <v>39762</v>
      </c>
      <c r="O16" s="160">
        <v>48892</v>
      </c>
      <c r="P16" s="140" t="s">
        <v>124</v>
      </c>
      <c r="Q16" s="160">
        <v>39762</v>
      </c>
      <c r="R16" s="161" t="s">
        <v>134</v>
      </c>
      <c r="S16" s="162" t="s">
        <v>46</v>
      </c>
      <c r="T16" s="163"/>
      <c r="U16" s="97" t="s">
        <v>126</v>
      </c>
      <c r="V16" s="151">
        <v>9</v>
      </c>
    </row>
    <row r="17" spans="1:22" x14ac:dyDescent="0.35">
      <c r="A17" s="164" t="s">
        <v>6073</v>
      </c>
      <c r="B17" s="231" t="str">
        <f>CONCATENATE(U17,".",TEXT(G17,"00000"),".",VLOOKUP(H17,'Dados (Listas Suspensas)'!$H$3:$I$7,2,FALSE),".",VLOOKUP(K17,'Dados (Listas Suspensas)'!$B$3:$C$8,2,FALSE),".",VLOOKUP(L17,'Dados (Listas Suspensas)'!$D$3:$E$9,2, FALSE),".",VLOOKUP(M17,'Dados (Listas Suspensas)'!$F$3:$G$10,2,FALSE))</f>
        <v>2016.00010.03.01.05.01</v>
      </c>
      <c r="C17" s="144">
        <f t="shared" si="0"/>
        <v>1</v>
      </c>
      <c r="D17" s="144" t="str">
        <f t="shared" si="1"/>
        <v>2016.00010</v>
      </c>
      <c r="E17" s="144" t="str">
        <f t="shared" si="2"/>
        <v>2016.00010</v>
      </c>
      <c r="F17" s="144">
        <f t="shared" si="3"/>
        <v>1</v>
      </c>
      <c r="G17" s="165">
        <v>10</v>
      </c>
      <c r="H17" s="96" t="s">
        <v>132</v>
      </c>
      <c r="I17" s="141" t="s">
        <v>4124</v>
      </c>
      <c r="J17" s="165" t="s">
        <v>120</v>
      </c>
      <c r="K17" s="96" t="s">
        <v>121</v>
      </c>
      <c r="L17" s="141" t="s">
        <v>122</v>
      </c>
      <c r="M17" s="96" t="s">
        <v>123</v>
      </c>
      <c r="N17" s="166">
        <v>39295</v>
      </c>
      <c r="O17" s="166">
        <v>46012</v>
      </c>
      <c r="P17" s="165" t="s">
        <v>124</v>
      </c>
      <c r="Q17" s="166">
        <v>39295</v>
      </c>
      <c r="R17" s="167" t="s">
        <v>133</v>
      </c>
      <c r="S17" s="168" t="s">
        <v>51</v>
      </c>
      <c r="T17" s="169"/>
      <c r="U17" s="96" t="s">
        <v>126</v>
      </c>
      <c r="V17" s="150">
        <v>10</v>
      </c>
    </row>
    <row r="18" spans="1:22" x14ac:dyDescent="0.35">
      <c r="A18" s="157" t="s">
        <v>6074</v>
      </c>
      <c r="B18" s="231" t="str">
        <f>CONCATENATE(U18,".",TEXT(G18,"00000"),".",VLOOKUP(H18,'Dados (Listas Suspensas)'!$H$3:$I$7,2,FALSE),".",VLOOKUP(K18,'Dados (Listas Suspensas)'!$B$3:$C$8,2,FALSE),".",VLOOKUP(L18,'Dados (Listas Suspensas)'!$D$3:$E$9,2, FALSE),".",VLOOKUP(M18,'Dados (Listas Suspensas)'!$F$3:$G$10,2,FALSE))</f>
        <v>2016.00011.03.01.05.01</v>
      </c>
      <c r="C18" s="144">
        <f t="shared" si="0"/>
        <v>1</v>
      </c>
      <c r="D18" s="144" t="str">
        <f t="shared" si="1"/>
        <v>2016.00011</v>
      </c>
      <c r="E18" s="144" t="str">
        <f t="shared" si="2"/>
        <v>2016.00011</v>
      </c>
      <c r="F18" s="144">
        <f t="shared" si="3"/>
        <v>1</v>
      </c>
      <c r="G18" s="158">
        <v>11</v>
      </c>
      <c r="H18" s="97" t="s">
        <v>132</v>
      </c>
      <c r="I18" s="159" t="s">
        <v>4124</v>
      </c>
      <c r="J18" s="158" t="s">
        <v>120</v>
      </c>
      <c r="K18" s="97" t="s">
        <v>121</v>
      </c>
      <c r="L18" s="159" t="s">
        <v>122</v>
      </c>
      <c r="M18" s="97" t="s">
        <v>123</v>
      </c>
      <c r="N18" s="160">
        <v>40878</v>
      </c>
      <c r="O18" s="160" t="s">
        <v>6063</v>
      </c>
      <c r="P18" s="158" t="s">
        <v>124</v>
      </c>
      <c r="Q18" s="160">
        <v>40878</v>
      </c>
      <c r="R18" s="161" t="s">
        <v>140</v>
      </c>
      <c r="S18" s="162" t="s">
        <v>31</v>
      </c>
      <c r="T18" s="163"/>
      <c r="U18" s="97" t="s">
        <v>126</v>
      </c>
      <c r="V18" s="151">
        <v>11</v>
      </c>
    </row>
    <row r="19" spans="1:22" x14ac:dyDescent="0.35">
      <c r="A19" s="164" t="s">
        <v>6075</v>
      </c>
      <c r="B19" s="231" t="str">
        <f>CONCATENATE(U19,".",TEXT(G19,"00000"),".",VLOOKUP(H19,'Dados (Listas Suspensas)'!$H$3:$I$7,2,FALSE),".",VLOOKUP(K19,'Dados (Listas Suspensas)'!$B$3:$C$8,2,FALSE),".",VLOOKUP(L19,'Dados (Listas Suspensas)'!$D$3:$E$9,2, FALSE),".",VLOOKUP(M19,'Dados (Listas Suspensas)'!$F$3:$G$10,2,FALSE))</f>
        <v>2016.00012.03.01.05.01</v>
      </c>
      <c r="C19" s="144">
        <f t="shared" si="0"/>
        <v>1</v>
      </c>
      <c r="D19" s="144" t="str">
        <f t="shared" si="1"/>
        <v>2016.00012</v>
      </c>
      <c r="E19" s="144" t="str">
        <f t="shared" si="2"/>
        <v>2016.00012</v>
      </c>
      <c r="F19" s="144">
        <f t="shared" si="3"/>
        <v>1</v>
      </c>
      <c r="G19" s="165">
        <v>12</v>
      </c>
      <c r="H19" s="96" t="s">
        <v>132</v>
      </c>
      <c r="I19" s="141" t="s">
        <v>4124</v>
      </c>
      <c r="J19" s="165" t="s">
        <v>120</v>
      </c>
      <c r="K19" s="96" t="s">
        <v>121</v>
      </c>
      <c r="L19" s="141" t="s">
        <v>122</v>
      </c>
      <c r="M19" s="96" t="s">
        <v>123</v>
      </c>
      <c r="N19" s="166">
        <v>40513</v>
      </c>
      <c r="O19" s="166">
        <v>47818</v>
      </c>
      <c r="P19" s="165" t="s">
        <v>124</v>
      </c>
      <c r="Q19" s="166">
        <v>40513</v>
      </c>
      <c r="R19" s="167" t="s">
        <v>138</v>
      </c>
      <c r="S19" s="168" t="s">
        <v>34</v>
      </c>
      <c r="T19" s="169"/>
      <c r="U19" s="96" t="s">
        <v>126</v>
      </c>
      <c r="V19" s="150">
        <v>12</v>
      </c>
    </row>
    <row r="20" spans="1:22" x14ac:dyDescent="0.35">
      <c r="A20" s="157" t="s">
        <v>6076</v>
      </c>
      <c r="B20" s="231" t="str">
        <f>CONCATENATE(U20,".",TEXT(G20,"00000"),".",VLOOKUP(H20,'Dados (Listas Suspensas)'!$H$3:$I$7,2,FALSE),".",VLOOKUP(K20,'Dados (Listas Suspensas)'!$B$3:$C$8,2,FALSE),".",VLOOKUP(L20,'Dados (Listas Suspensas)'!$D$3:$E$9,2, FALSE),".",VLOOKUP(M20,'Dados (Listas Suspensas)'!$F$3:$G$10,2,FALSE))</f>
        <v>2016.00013.01.01.05.01</v>
      </c>
      <c r="C20" s="144">
        <f t="shared" si="0"/>
        <v>1</v>
      </c>
      <c r="D20" s="144" t="str">
        <f t="shared" si="1"/>
        <v>2016.00013</v>
      </c>
      <c r="E20" s="144" t="str">
        <f t="shared" si="2"/>
        <v>2016.00013</v>
      </c>
      <c r="F20" s="144">
        <f t="shared" si="3"/>
        <v>1</v>
      </c>
      <c r="G20" s="158">
        <v>13</v>
      </c>
      <c r="H20" s="97" t="s">
        <v>119</v>
      </c>
      <c r="I20" s="159" t="s">
        <v>4124</v>
      </c>
      <c r="J20" s="158" t="s">
        <v>120</v>
      </c>
      <c r="K20" s="97" t="s">
        <v>121</v>
      </c>
      <c r="L20" s="159" t="s">
        <v>122</v>
      </c>
      <c r="M20" s="97" t="s">
        <v>123</v>
      </c>
      <c r="N20" s="160">
        <v>36216</v>
      </c>
      <c r="O20" s="160">
        <v>43520</v>
      </c>
      <c r="P20" s="158" t="s">
        <v>124</v>
      </c>
      <c r="Q20" s="160">
        <v>36216</v>
      </c>
      <c r="R20" s="161" t="s">
        <v>128</v>
      </c>
      <c r="S20" s="162" t="s">
        <v>55</v>
      </c>
      <c r="T20" s="163"/>
      <c r="U20" s="97" t="s">
        <v>126</v>
      </c>
      <c r="V20" s="151">
        <v>13</v>
      </c>
    </row>
    <row r="21" spans="1:22" x14ac:dyDescent="0.35">
      <c r="A21" s="164" t="s">
        <v>6077</v>
      </c>
      <c r="B21" s="231" t="str">
        <f>CONCATENATE(U21,".",TEXT(G21,"00000"),".",VLOOKUP(H21,'Dados (Listas Suspensas)'!$H$3:$I$7,2,FALSE),".",VLOOKUP(K21,'Dados (Listas Suspensas)'!$B$3:$C$8,2,FALSE),".",VLOOKUP(L21,'Dados (Listas Suspensas)'!$D$3:$E$9,2, FALSE),".",VLOOKUP(M21,'Dados (Listas Suspensas)'!$F$3:$G$10,2,FALSE))</f>
        <v>2016.00014.01.01.05.01</v>
      </c>
      <c r="C21" s="144">
        <f t="shared" si="0"/>
        <v>1</v>
      </c>
      <c r="D21" s="144" t="str">
        <f t="shared" si="1"/>
        <v>2016.00014</v>
      </c>
      <c r="E21" s="144" t="str">
        <f t="shared" si="2"/>
        <v>2016.00014</v>
      </c>
      <c r="F21" s="144">
        <f t="shared" si="3"/>
        <v>1</v>
      </c>
      <c r="G21" s="165">
        <v>14</v>
      </c>
      <c r="H21" s="96" t="s">
        <v>119</v>
      </c>
      <c r="I21" s="141" t="s">
        <v>4124</v>
      </c>
      <c r="J21" s="165" t="s">
        <v>120</v>
      </c>
      <c r="K21" s="96" t="s">
        <v>121</v>
      </c>
      <c r="L21" s="141" t="s">
        <v>122</v>
      </c>
      <c r="M21" s="96" t="s">
        <v>123</v>
      </c>
      <c r="N21" s="166">
        <v>37139</v>
      </c>
      <c r="O21" s="166">
        <v>44443</v>
      </c>
      <c r="P21" s="165" t="s">
        <v>124</v>
      </c>
      <c r="Q21" s="166">
        <v>36216</v>
      </c>
      <c r="R21" s="167" t="s">
        <v>129</v>
      </c>
      <c r="S21" s="168" t="s">
        <v>54</v>
      </c>
      <c r="T21" s="169"/>
      <c r="U21" s="96" t="s">
        <v>126</v>
      </c>
      <c r="V21" s="150">
        <v>14</v>
      </c>
    </row>
    <row r="22" spans="1:22" x14ac:dyDescent="0.35">
      <c r="A22" s="157" t="s">
        <v>5336</v>
      </c>
      <c r="B22" s="231" t="str">
        <f>CONCATENATE(U22,".",TEXT(G22,"00000"),".",VLOOKUP(H22,'Dados (Listas Suspensas)'!$H$3:$I$7,2,FALSE),".",VLOOKUP(K22,'Dados (Listas Suspensas)'!$B$3:$C$8,2,FALSE),".",VLOOKUP(L22,'Dados (Listas Suspensas)'!$D$3:$E$9,2, FALSE),".",VLOOKUP(M22,'Dados (Listas Suspensas)'!$F$3:$G$10,2,FALSE))</f>
        <v>2020.00001.01.01.03.02</v>
      </c>
      <c r="C22" s="144">
        <f t="shared" si="0"/>
        <v>1</v>
      </c>
      <c r="D22" s="144" t="str">
        <f t="shared" si="1"/>
        <v>2020.00001</v>
      </c>
      <c r="E22" s="144" t="str">
        <f t="shared" si="2"/>
        <v>2020.00001</v>
      </c>
      <c r="F22" s="144">
        <f t="shared" si="3"/>
        <v>1</v>
      </c>
      <c r="G22" s="158">
        <v>1</v>
      </c>
      <c r="H22" s="97" t="s">
        <v>119</v>
      </c>
      <c r="I22" s="97" t="s">
        <v>160</v>
      </c>
      <c r="J22" s="158" t="s">
        <v>161</v>
      </c>
      <c r="K22" s="97" t="s">
        <v>121</v>
      </c>
      <c r="L22" s="97" t="s">
        <v>162</v>
      </c>
      <c r="M22" s="97" t="s">
        <v>155</v>
      </c>
      <c r="N22" s="160">
        <v>43831</v>
      </c>
      <c r="O22" s="160">
        <v>44196</v>
      </c>
      <c r="P22" s="158" t="s">
        <v>124</v>
      </c>
      <c r="Q22" s="160">
        <v>43823</v>
      </c>
      <c r="R22" s="170" t="s">
        <v>163</v>
      </c>
      <c r="S22" s="160" t="s">
        <v>33</v>
      </c>
      <c r="T22" s="160"/>
      <c r="U22" s="97" t="s">
        <v>164</v>
      </c>
      <c r="V22" s="151">
        <v>15</v>
      </c>
    </row>
    <row r="23" spans="1:22" x14ac:dyDescent="0.35">
      <c r="A23" s="164" t="s">
        <v>5337</v>
      </c>
      <c r="B23" s="231" t="str">
        <f>CONCATENATE(U23,".",TEXT(G23,"00000"),".",VLOOKUP(H23,'Dados (Listas Suspensas)'!$H$3:$I$7,2,FALSE),".",VLOOKUP(K23,'Dados (Listas Suspensas)'!$B$3:$C$8,2,FALSE),".",VLOOKUP(L23,'Dados (Listas Suspensas)'!$D$3:$E$9,2, FALSE),".",VLOOKUP(M23,'Dados (Listas Suspensas)'!$F$3:$G$10,2,FALSE))</f>
        <v>2020.00002.01.01.03.02</v>
      </c>
      <c r="C23" s="144">
        <f t="shared" si="0"/>
        <v>1</v>
      </c>
      <c r="D23" s="144" t="str">
        <f t="shared" si="1"/>
        <v>2020.00002</v>
      </c>
      <c r="E23" s="144" t="str">
        <f t="shared" si="2"/>
        <v>2020.00002</v>
      </c>
      <c r="F23" s="144">
        <f t="shared" si="3"/>
        <v>1</v>
      </c>
      <c r="G23" s="165">
        <v>2</v>
      </c>
      <c r="H23" s="96" t="s">
        <v>119</v>
      </c>
      <c r="I23" s="141" t="s">
        <v>4124</v>
      </c>
      <c r="J23" s="165" t="s">
        <v>120</v>
      </c>
      <c r="K23" s="96" t="s">
        <v>121</v>
      </c>
      <c r="L23" s="96" t="s">
        <v>162</v>
      </c>
      <c r="M23" s="96" t="s">
        <v>155</v>
      </c>
      <c r="N23" s="166">
        <v>43831</v>
      </c>
      <c r="O23" s="166">
        <v>44196</v>
      </c>
      <c r="P23" s="165" t="s">
        <v>124</v>
      </c>
      <c r="Q23" s="166">
        <v>43826</v>
      </c>
      <c r="R23" s="171" t="s">
        <v>167</v>
      </c>
      <c r="S23" s="166" t="s">
        <v>30</v>
      </c>
      <c r="T23" s="166"/>
      <c r="U23" s="96" t="s">
        <v>164</v>
      </c>
      <c r="V23" s="150">
        <v>16</v>
      </c>
    </row>
    <row r="24" spans="1:22" x14ac:dyDescent="0.35">
      <c r="A24" s="157" t="s">
        <v>5191</v>
      </c>
      <c r="B24" s="231" t="str">
        <f>CONCATENATE(U24,".",TEXT(G24,"00000"),".",VLOOKUP(H24,'Dados (Listas Suspensas)'!$H$3:$I$7,2,FALSE),".",VLOOKUP(K24,'Dados (Listas Suspensas)'!$B$3:$C$8,2,FALSE),".",VLOOKUP(L24,'Dados (Listas Suspensas)'!$D$3:$E$9,2, FALSE),".",VLOOKUP(M24,'Dados (Listas Suspensas)'!$F$3:$G$10,2,FALSE))</f>
        <v>2020.00003.01.01.03.02</v>
      </c>
      <c r="C24" s="144">
        <f t="shared" si="0"/>
        <v>1</v>
      </c>
      <c r="D24" s="144" t="str">
        <f t="shared" si="1"/>
        <v>2020.00003</v>
      </c>
      <c r="E24" s="144" t="str">
        <f t="shared" si="2"/>
        <v>2020.00003</v>
      </c>
      <c r="F24" s="144">
        <f t="shared" si="3"/>
        <v>1</v>
      </c>
      <c r="G24" s="158">
        <v>3</v>
      </c>
      <c r="H24" s="97" t="s">
        <v>119</v>
      </c>
      <c r="I24" s="159" t="s">
        <v>4124</v>
      </c>
      <c r="J24" s="158" t="s">
        <v>120</v>
      </c>
      <c r="K24" s="97" t="s">
        <v>121</v>
      </c>
      <c r="L24" s="97" t="s">
        <v>162</v>
      </c>
      <c r="M24" s="97" t="s">
        <v>155</v>
      </c>
      <c r="N24" s="160">
        <v>43831</v>
      </c>
      <c r="O24" s="160">
        <v>44196</v>
      </c>
      <c r="P24" s="158" t="s">
        <v>124</v>
      </c>
      <c r="Q24" s="160">
        <v>43826</v>
      </c>
      <c r="R24" s="170" t="s">
        <v>171</v>
      </c>
      <c r="S24" s="160" t="s">
        <v>30</v>
      </c>
      <c r="T24" s="160"/>
      <c r="U24" s="97" t="s">
        <v>164</v>
      </c>
      <c r="V24" s="151">
        <v>17</v>
      </c>
    </row>
    <row r="25" spans="1:22" x14ac:dyDescent="0.35">
      <c r="A25" s="164" t="s">
        <v>5192</v>
      </c>
      <c r="B25" s="231" t="str">
        <f>CONCATENATE(U25,".",TEXT(G25,"00000"),".",VLOOKUP(H25,'Dados (Listas Suspensas)'!$H$3:$I$7,2,FALSE),".",VLOOKUP(K25,'Dados (Listas Suspensas)'!$B$3:$C$8,2,FALSE),".",VLOOKUP(L25,'Dados (Listas Suspensas)'!$D$3:$E$9,2, FALSE),".",VLOOKUP(M25,'Dados (Listas Suspensas)'!$F$3:$G$10,2,FALSE))</f>
        <v>2020.00004.01.01.03.02</v>
      </c>
      <c r="C25" s="144">
        <f t="shared" si="0"/>
        <v>1</v>
      </c>
      <c r="D25" s="144" t="str">
        <f t="shared" si="1"/>
        <v>2020.00004</v>
      </c>
      <c r="E25" s="144" t="str">
        <f t="shared" si="2"/>
        <v>2020.00004</v>
      </c>
      <c r="F25" s="144">
        <f t="shared" si="3"/>
        <v>1</v>
      </c>
      <c r="G25" s="165">
        <v>4</v>
      </c>
      <c r="H25" s="96" t="s">
        <v>119</v>
      </c>
      <c r="I25" s="141" t="s">
        <v>4124</v>
      </c>
      <c r="J25" s="165" t="s">
        <v>120</v>
      </c>
      <c r="K25" s="96" t="s">
        <v>121</v>
      </c>
      <c r="L25" s="96" t="s">
        <v>162</v>
      </c>
      <c r="M25" s="96" t="s">
        <v>155</v>
      </c>
      <c r="N25" s="166">
        <v>43831</v>
      </c>
      <c r="O25" s="166">
        <v>44196</v>
      </c>
      <c r="P25" s="165" t="s">
        <v>124</v>
      </c>
      <c r="Q25" s="166">
        <v>43826</v>
      </c>
      <c r="R25" s="171" t="s">
        <v>173</v>
      </c>
      <c r="S25" s="166" t="s">
        <v>30</v>
      </c>
      <c r="T25" s="166"/>
      <c r="U25" s="96" t="s">
        <v>164</v>
      </c>
      <c r="V25" s="150">
        <v>18</v>
      </c>
    </row>
    <row r="26" spans="1:22" x14ac:dyDescent="0.35">
      <c r="A26" s="157" t="s">
        <v>5193</v>
      </c>
      <c r="B26" s="231" t="str">
        <f>CONCATENATE(U26,".",TEXT(G26,"00000"),".",VLOOKUP(H26,'Dados (Listas Suspensas)'!$H$3:$I$7,2,FALSE),".",VLOOKUP(K26,'Dados (Listas Suspensas)'!$B$3:$C$8,2,FALSE),".",VLOOKUP(L26,'Dados (Listas Suspensas)'!$D$3:$E$9,2, FALSE),".",VLOOKUP(M26,'Dados (Listas Suspensas)'!$F$3:$G$10,2,FALSE))</f>
        <v>2020.00005.01.01.03.02</v>
      </c>
      <c r="C26" s="144">
        <f t="shared" si="0"/>
        <v>1</v>
      </c>
      <c r="D26" s="144" t="str">
        <f t="shared" si="1"/>
        <v>2020.00005</v>
      </c>
      <c r="E26" s="144" t="str">
        <f t="shared" si="2"/>
        <v>2020.00005</v>
      </c>
      <c r="F26" s="144">
        <f t="shared" si="3"/>
        <v>1</v>
      </c>
      <c r="G26" s="158">
        <v>5</v>
      </c>
      <c r="H26" s="97" t="s">
        <v>119</v>
      </c>
      <c r="I26" s="159" t="s">
        <v>4124</v>
      </c>
      <c r="J26" s="158" t="s">
        <v>120</v>
      </c>
      <c r="K26" s="97" t="s">
        <v>121</v>
      </c>
      <c r="L26" s="97" t="s">
        <v>162</v>
      </c>
      <c r="M26" s="97" t="s">
        <v>155</v>
      </c>
      <c r="N26" s="160">
        <v>43831</v>
      </c>
      <c r="O26" s="160">
        <v>44196</v>
      </c>
      <c r="P26" s="158" t="s">
        <v>124</v>
      </c>
      <c r="Q26" s="160">
        <v>43826</v>
      </c>
      <c r="R26" s="172" t="s">
        <v>175</v>
      </c>
      <c r="S26" s="160" t="s">
        <v>30</v>
      </c>
      <c r="T26" s="160"/>
      <c r="U26" s="97" t="s">
        <v>164</v>
      </c>
      <c r="V26" s="151">
        <v>19</v>
      </c>
    </row>
    <row r="27" spans="1:22" x14ac:dyDescent="0.35">
      <c r="A27" s="164" t="s">
        <v>5323</v>
      </c>
      <c r="B27" s="231" t="str">
        <f>CONCATENATE(U27,".",TEXT(G27,"00000"),".",VLOOKUP(H27,'Dados (Listas Suspensas)'!$H$3:$I$7,2,FALSE),".",VLOOKUP(K27,'Dados (Listas Suspensas)'!$B$3:$C$8,2,FALSE),".",VLOOKUP(L27,'Dados (Listas Suspensas)'!$D$3:$E$9,2, FALSE),".",VLOOKUP(M27,'Dados (Listas Suspensas)'!$F$3:$G$10,2,FALSE))</f>
        <v>2020.00006.01.01.03.02</v>
      </c>
      <c r="C27" s="144">
        <f t="shared" si="0"/>
        <v>1</v>
      </c>
      <c r="D27" s="144" t="str">
        <f t="shared" si="1"/>
        <v>2020.00006</v>
      </c>
      <c r="E27" s="144" t="str">
        <f t="shared" si="2"/>
        <v>2020.00006</v>
      </c>
      <c r="F27" s="144">
        <f t="shared" si="3"/>
        <v>1</v>
      </c>
      <c r="G27" s="165">
        <v>6</v>
      </c>
      <c r="H27" s="96" t="s">
        <v>119</v>
      </c>
      <c r="I27" s="141" t="s">
        <v>4124</v>
      </c>
      <c r="J27" s="165" t="s">
        <v>120</v>
      </c>
      <c r="K27" s="96" t="s">
        <v>121</v>
      </c>
      <c r="L27" s="96" t="s">
        <v>162</v>
      </c>
      <c r="M27" s="96" t="s">
        <v>155</v>
      </c>
      <c r="N27" s="166">
        <v>43831</v>
      </c>
      <c r="O27" s="166">
        <v>44196</v>
      </c>
      <c r="P27" s="165" t="s">
        <v>124</v>
      </c>
      <c r="Q27" s="166">
        <v>43826</v>
      </c>
      <c r="R27" s="173" t="s">
        <v>177</v>
      </c>
      <c r="S27" s="166" t="s">
        <v>30</v>
      </c>
      <c r="T27" s="166"/>
      <c r="U27" s="96" t="s">
        <v>164</v>
      </c>
      <c r="V27" s="150">
        <v>20</v>
      </c>
    </row>
    <row r="28" spans="1:22" x14ac:dyDescent="0.35">
      <c r="A28" s="157" t="s">
        <v>5194</v>
      </c>
      <c r="B28" s="231" t="str">
        <f>CONCATENATE(U28,".",TEXT(G28,"00000"),".",VLOOKUP(H28,'Dados (Listas Suspensas)'!$H$3:$I$7,2,FALSE),".",VLOOKUP(K28,'Dados (Listas Suspensas)'!$B$3:$C$8,2,FALSE),".",VLOOKUP(L28,'Dados (Listas Suspensas)'!$D$3:$E$9,2, FALSE),".",VLOOKUP(M28,'Dados (Listas Suspensas)'!$F$3:$G$10,2,FALSE))</f>
        <v>2020.00007.01.01.03.02</v>
      </c>
      <c r="C28" s="144">
        <f t="shared" si="0"/>
        <v>1</v>
      </c>
      <c r="D28" s="144" t="str">
        <f t="shared" si="1"/>
        <v>2020.00007</v>
      </c>
      <c r="E28" s="144" t="str">
        <f t="shared" si="2"/>
        <v>2020.00007</v>
      </c>
      <c r="F28" s="144">
        <f t="shared" si="3"/>
        <v>1</v>
      </c>
      <c r="G28" s="158">
        <v>7</v>
      </c>
      <c r="H28" s="97" t="s">
        <v>119</v>
      </c>
      <c r="I28" s="159" t="s">
        <v>4124</v>
      </c>
      <c r="J28" s="158" t="s">
        <v>120</v>
      </c>
      <c r="K28" s="97" t="s">
        <v>121</v>
      </c>
      <c r="L28" s="97" t="s">
        <v>162</v>
      </c>
      <c r="M28" s="97" t="s">
        <v>155</v>
      </c>
      <c r="N28" s="160">
        <v>43831</v>
      </c>
      <c r="O28" s="160">
        <v>44196</v>
      </c>
      <c r="P28" s="158" t="s">
        <v>124</v>
      </c>
      <c r="Q28" s="160">
        <v>43826</v>
      </c>
      <c r="R28" s="170" t="s">
        <v>179</v>
      </c>
      <c r="S28" s="160" t="s">
        <v>30</v>
      </c>
      <c r="T28" s="160"/>
      <c r="U28" s="97" t="s">
        <v>164</v>
      </c>
      <c r="V28" s="151">
        <v>21</v>
      </c>
    </row>
    <row r="29" spans="1:22" x14ac:dyDescent="0.35">
      <c r="A29" s="164" t="s">
        <v>5321</v>
      </c>
      <c r="B29" s="231" t="str">
        <f>CONCATENATE(U29,".",TEXT(G29,"00000"),".",VLOOKUP(H29,'Dados (Listas Suspensas)'!$H$3:$I$7,2,FALSE),".",VLOOKUP(K29,'Dados (Listas Suspensas)'!$B$3:$C$8,2,FALSE),".",VLOOKUP(L29,'Dados (Listas Suspensas)'!$D$3:$E$9,2, FALSE),".",VLOOKUP(M29,'Dados (Listas Suspensas)'!$F$3:$G$10,2,FALSE))</f>
        <v>2020.00008.01.01.03.02</v>
      </c>
      <c r="C29" s="144">
        <f t="shared" si="0"/>
        <v>1</v>
      </c>
      <c r="D29" s="144" t="str">
        <f t="shared" si="1"/>
        <v>2020.00008</v>
      </c>
      <c r="E29" s="144" t="str">
        <f t="shared" si="2"/>
        <v>2020.00008</v>
      </c>
      <c r="F29" s="144">
        <f t="shared" si="3"/>
        <v>1</v>
      </c>
      <c r="G29" s="165">
        <v>8</v>
      </c>
      <c r="H29" s="96" t="s">
        <v>119</v>
      </c>
      <c r="I29" s="141" t="s">
        <v>4124</v>
      </c>
      <c r="J29" s="165" t="s">
        <v>120</v>
      </c>
      <c r="K29" s="96" t="s">
        <v>121</v>
      </c>
      <c r="L29" s="96" t="s">
        <v>162</v>
      </c>
      <c r="M29" s="96" t="s">
        <v>155</v>
      </c>
      <c r="N29" s="166">
        <v>43831</v>
      </c>
      <c r="O29" s="166">
        <v>44196</v>
      </c>
      <c r="P29" s="165" t="s">
        <v>124</v>
      </c>
      <c r="Q29" s="166">
        <v>43826</v>
      </c>
      <c r="R29" s="171" t="s">
        <v>181</v>
      </c>
      <c r="S29" s="166" t="s">
        <v>30</v>
      </c>
      <c r="T29" s="166"/>
      <c r="U29" s="96" t="s">
        <v>164</v>
      </c>
      <c r="V29" s="150">
        <v>22</v>
      </c>
    </row>
    <row r="30" spans="1:22" x14ac:dyDescent="0.35">
      <c r="A30" s="157" t="s">
        <v>5688</v>
      </c>
      <c r="B30" s="231" t="str">
        <f>CONCATENATE(U30,".",TEXT(G30,"00000"),".",VLOOKUP(H30,'Dados (Listas Suspensas)'!$H$3:$I$7,2,FALSE),".",VLOOKUP(K30,'Dados (Listas Suspensas)'!$B$3:$C$8,2,FALSE),".",VLOOKUP(L30,'Dados (Listas Suspensas)'!$D$3:$E$9,2, FALSE),".",VLOOKUP(M30,'Dados (Listas Suspensas)'!$F$3:$G$10,2,FALSE))</f>
        <v>2020.00009.01.01.02.02</v>
      </c>
      <c r="C30" s="144">
        <f t="shared" si="0"/>
        <v>1</v>
      </c>
      <c r="D30" s="144" t="str">
        <f t="shared" si="1"/>
        <v>2020.00009</v>
      </c>
      <c r="E30" s="144" t="str">
        <f t="shared" si="2"/>
        <v>2020.00009</v>
      </c>
      <c r="F30" s="144">
        <f t="shared" si="3"/>
        <v>1</v>
      </c>
      <c r="G30" s="158">
        <v>9</v>
      </c>
      <c r="H30" s="97" t="s">
        <v>119</v>
      </c>
      <c r="I30" s="159" t="s">
        <v>4124</v>
      </c>
      <c r="J30" s="158" t="s">
        <v>120</v>
      </c>
      <c r="K30" s="97" t="s">
        <v>121</v>
      </c>
      <c r="L30" s="97" t="s">
        <v>169</v>
      </c>
      <c r="M30" s="97" t="s">
        <v>155</v>
      </c>
      <c r="N30" s="160">
        <v>43831</v>
      </c>
      <c r="O30" s="160">
        <v>44196</v>
      </c>
      <c r="P30" s="158" t="s">
        <v>124</v>
      </c>
      <c r="Q30" s="160">
        <v>43826</v>
      </c>
      <c r="R30" s="170" t="s">
        <v>183</v>
      </c>
      <c r="S30" s="160" t="s">
        <v>30</v>
      </c>
      <c r="T30" s="160"/>
      <c r="U30" s="97" t="s">
        <v>164</v>
      </c>
      <c r="V30" s="151">
        <v>23</v>
      </c>
    </row>
    <row r="31" spans="1:22" x14ac:dyDescent="0.35">
      <c r="A31" s="174" t="s">
        <v>5666</v>
      </c>
      <c r="B31" s="231" t="str">
        <f>CONCATENATE(U31,".",TEXT(G31,"00000"),".",VLOOKUP(H31,'Dados (Listas Suspensas)'!$H$3:$I$7,2,FALSE),".",VLOOKUP(K31,'Dados (Listas Suspensas)'!$B$3:$C$8,2,FALSE),".",VLOOKUP(L31,'Dados (Listas Suspensas)'!$D$3:$E$9,2, FALSE),".",VLOOKUP(M31,'Dados (Listas Suspensas)'!$F$3:$G$10,2,FALSE))</f>
        <v>2020.00010.05.03.01.02</v>
      </c>
      <c r="C31" s="144">
        <f t="shared" si="0"/>
        <v>1</v>
      </c>
      <c r="D31" s="144" t="str">
        <f t="shared" si="1"/>
        <v>2020.00010</v>
      </c>
      <c r="E31" s="144" t="str">
        <f t="shared" si="2"/>
        <v>2020.00010</v>
      </c>
      <c r="F31" s="144">
        <f t="shared" si="3"/>
        <v>1</v>
      </c>
      <c r="G31" s="111">
        <v>10</v>
      </c>
      <c r="H31" s="144" t="s">
        <v>145</v>
      </c>
      <c r="I31" s="144" t="s">
        <v>146</v>
      </c>
      <c r="J31" s="111" t="s">
        <v>147</v>
      </c>
      <c r="K31" s="144" t="s">
        <v>148</v>
      </c>
      <c r="L31" s="144" t="s">
        <v>4151</v>
      </c>
      <c r="M31" s="144" t="s">
        <v>155</v>
      </c>
      <c r="N31" s="175">
        <v>43831</v>
      </c>
      <c r="O31" s="175">
        <v>44196</v>
      </c>
      <c r="P31" s="111" t="s">
        <v>150</v>
      </c>
      <c r="Q31" s="175">
        <v>43831</v>
      </c>
      <c r="R31" s="105" t="s">
        <v>185</v>
      </c>
      <c r="S31" s="111" t="s">
        <v>74</v>
      </c>
      <c r="T31" s="175"/>
      <c r="U31" s="96" t="s">
        <v>164</v>
      </c>
      <c r="V31" s="150">
        <v>24</v>
      </c>
    </row>
    <row r="32" spans="1:22" ht="45" customHeight="1" x14ac:dyDescent="0.35">
      <c r="A32" s="176" t="s">
        <v>5668</v>
      </c>
      <c r="B32" s="231" t="str">
        <f>CONCATENATE(U32,".",TEXT(G32,"00000"),".",VLOOKUP(H32,'Dados (Listas Suspensas)'!$H$3:$I$7,2,FALSE),".",VLOOKUP(K32,'Dados (Listas Suspensas)'!$B$3:$C$8,2,FALSE),".",VLOOKUP(L32,'Dados (Listas Suspensas)'!$D$3:$E$9,2, FALSE),".",VLOOKUP(M32,'Dados (Listas Suspensas)'!$F$3:$G$10,2,FALSE))</f>
        <v>2020.00011.05.03.01.02</v>
      </c>
      <c r="C32" s="144">
        <f t="shared" si="0"/>
        <v>1</v>
      </c>
      <c r="D32" s="144" t="str">
        <f t="shared" si="1"/>
        <v>2020.00011</v>
      </c>
      <c r="E32" s="144" t="str">
        <f t="shared" si="2"/>
        <v>2020.00011</v>
      </c>
      <c r="F32" s="144">
        <f t="shared" si="3"/>
        <v>1</v>
      </c>
      <c r="G32" s="177">
        <v>11</v>
      </c>
      <c r="H32" s="178" t="s">
        <v>145</v>
      </c>
      <c r="I32" s="178" t="s">
        <v>157</v>
      </c>
      <c r="J32" s="179" t="s">
        <v>158</v>
      </c>
      <c r="K32" s="178" t="s">
        <v>148</v>
      </c>
      <c r="L32" s="178" t="s">
        <v>4151</v>
      </c>
      <c r="M32" s="178" t="s">
        <v>155</v>
      </c>
      <c r="N32" s="180">
        <v>44069</v>
      </c>
      <c r="O32" s="180">
        <v>44433</v>
      </c>
      <c r="P32" s="177" t="s">
        <v>150</v>
      </c>
      <c r="Q32" s="180">
        <v>44069</v>
      </c>
      <c r="R32" s="181" t="s">
        <v>186</v>
      </c>
      <c r="S32" s="177" t="s">
        <v>81</v>
      </c>
      <c r="T32" s="180"/>
      <c r="U32" s="97" t="s">
        <v>164</v>
      </c>
      <c r="V32" s="151">
        <v>25</v>
      </c>
    </row>
    <row r="33" spans="1:22" x14ac:dyDescent="0.35">
      <c r="A33" s="164" t="s">
        <v>5317</v>
      </c>
      <c r="B33" s="231" t="str">
        <f>CONCATENATE(U33,".",TEXT(G33,"00000"),".",VLOOKUP(H33,'Dados (Listas Suspensas)'!$H$3:$I$7,2,FALSE),".",VLOOKUP(K33,'Dados (Listas Suspensas)'!$B$3:$C$8,2,FALSE),".",VLOOKUP(L33,'Dados (Listas Suspensas)'!$D$3:$E$9,2, FALSE),".",VLOOKUP(M33,'Dados (Listas Suspensas)'!$F$3:$G$10,2,FALSE))</f>
        <v>2021.00001.01.01.03.02</v>
      </c>
      <c r="C33" s="144">
        <f t="shared" si="0"/>
        <v>1</v>
      </c>
      <c r="D33" s="144" t="str">
        <f t="shared" si="1"/>
        <v>2021.00001</v>
      </c>
      <c r="E33" s="144" t="str">
        <f t="shared" si="2"/>
        <v>2021.00001</v>
      </c>
      <c r="F33" s="144">
        <f t="shared" si="3"/>
        <v>1</v>
      </c>
      <c r="G33" s="165">
        <v>1</v>
      </c>
      <c r="H33" s="96" t="s">
        <v>119</v>
      </c>
      <c r="I33" s="141" t="s">
        <v>4124</v>
      </c>
      <c r="J33" s="165" t="s">
        <v>120</v>
      </c>
      <c r="K33" s="96" t="s">
        <v>121</v>
      </c>
      <c r="L33" s="96" t="s">
        <v>162</v>
      </c>
      <c r="M33" s="96" t="s">
        <v>155</v>
      </c>
      <c r="N33" s="166">
        <v>44197</v>
      </c>
      <c r="O33" s="166">
        <v>44561</v>
      </c>
      <c r="P33" s="165" t="s">
        <v>124</v>
      </c>
      <c r="Q33" s="166">
        <v>43826</v>
      </c>
      <c r="R33" s="182" t="s">
        <v>165</v>
      </c>
      <c r="S33" s="166" t="s">
        <v>30</v>
      </c>
      <c r="T33" s="166"/>
      <c r="U33" s="96" t="s">
        <v>166</v>
      </c>
      <c r="V33" s="150">
        <v>26</v>
      </c>
    </row>
    <row r="34" spans="1:22" x14ac:dyDescent="0.35">
      <c r="A34" s="157" t="s">
        <v>5195</v>
      </c>
      <c r="B34" s="231" t="str">
        <f>CONCATENATE(U34,".",TEXT(G34,"00000"),".",VLOOKUP(H34,'Dados (Listas Suspensas)'!$H$3:$I$7,2,FALSE),".",VLOOKUP(K34,'Dados (Listas Suspensas)'!$B$3:$C$8,2,FALSE),".",VLOOKUP(L34,'Dados (Listas Suspensas)'!$D$3:$E$9,2, FALSE),".",VLOOKUP(M34,'Dados (Listas Suspensas)'!$F$3:$G$10,2,FALSE))</f>
        <v>2021.00002.01.01.03.02</v>
      </c>
      <c r="C34" s="144">
        <f t="shared" si="0"/>
        <v>1</v>
      </c>
      <c r="D34" s="144" t="str">
        <f t="shared" si="1"/>
        <v>2021.00002</v>
      </c>
      <c r="E34" s="144" t="str">
        <f t="shared" si="2"/>
        <v>2021.00002</v>
      </c>
      <c r="F34" s="144">
        <f t="shared" si="3"/>
        <v>1</v>
      </c>
      <c r="G34" s="158">
        <v>2</v>
      </c>
      <c r="H34" s="97" t="s">
        <v>119</v>
      </c>
      <c r="I34" s="159" t="s">
        <v>4124</v>
      </c>
      <c r="J34" s="158" t="s">
        <v>120</v>
      </c>
      <c r="K34" s="97" t="s">
        <v>121</v>
      </c>
      <c r="L34" s="97" t="s">
        <v>162</v>
      </c>
      <c r="M34" s="97" t="s">
        <v>155</v>
      </c>
      <c r="N34" s="160">
        <v>44197</v>
      </c>
      <c r="O34" s="160">
        <v>44561</v>
      </c>
      <c r="P34" s="158" t="s">
        <v>124</v>
      </c>
      <c r="Q34" s="160">
        <v>43826</v>
      </c>
      <c r="R34" s="170" t="s">
        <v>168</v>
      </c>
      <c r="S34" s="160" t="s">
        <v>30</v>
      </c>
      <c r="T34" s="160"/>
      <c r="U34" s="97" t="s">
        <v>166</v>
      </c>
      <c r="V34" s="151">
        <v>27</v>
      </c>
    </row>
    <row r="35" spans="1:22" x14ac:dyDescent="0.35">
      <c r="A35" s="164" t="s">
        <v>5732</v>
      </c>
      <c r="B35" s="231" t="str">
        <f>CONCATENATE(U35,".",TEXT(G35,"00000"),".",VLOOKUP(H35,'Dados (Listas Suspensas)'!$H$3:$I$7,2,FALSE),".",VLOOKUP(K35,'Dados (Listas Suspensas)'!$B$3:$C$8,2,FALSE),".",VLOOKUP(L35,'Dados (Listas Suspensas)'!$D$3:$E$9,2, FALSE),".",VLOOKUP(M35,'Dados (Listas Suspensas)'!$F$3:$G$10,2,FALSE))</f>
        <v>2021.00003.01.01.02.02</v>
      </c>
      <c r="C35" s="144">
        <f t="shared" si="0"/>
        <v>1</v>
      </c>
      <c r="D35" s="144" t="str">
        <f t="shared" si="1"/>
        <v>2021.00003</v>
      </c>
      <c r="E35" s="144" t="str">
        <f t="shared" si="2"/>
        <v>2021.00003</v>
      </c>
      <c r="F35" s="144">
        <f t="shared" si="3"/>
        <v>1</v>
      </c>
      <c r="G35" s="165">
        <v>3</v>
      </c>
      <c r="H35" s="96" t="s">
        <v>119</v>
      </c>
      <c r="I35" s="141" t="s">
        <v>4124</v>
      </c>
      <c r="J35" s="165" t="s">
        <v>120</v>
      </c>
      <c r="K35" s="96" t="s">
        <v>121</v>
      </c>
      <c r="L35" s="96" t="s">
        <v>169</v>
      </c>
      <c r="M35" s="96" t="s">
        <v>155</v>
      </c>
      <c r="N35" s="166">
        <v>44197</v>
      </c>
      <c r="O35" s="166">
        <v>44561</v>
      </c>
      <c r="P35" s="165" t="s">
        <v>124</v>
      </c>
      <c r="Q35" s="166">
        <v>43826</v>
      </c>
      <c r="R35" s="171" t="s">
        <v>170</v>
      </c>
      <c r="S35" s="166" t="s">
        <v>30</v>
      </c>
      <c r="T35" s="166"/>
      <c r="U35" s="96" t="s">
        <v>166</v>
      </c>
      <c r="V35" s="150">
        <v>28</v>
      </c>
    </row>
    <row r="36" spans="1:22" x14ac:dyDescent="0.35">
      <c r="A36" s="157" t="s">
        <v>5689</v>
      </c>
      <c r="B36" s="231" t="str">
        <f>CONCATENATE(U36,".",TEXT(G36,"00000"),".",VLOOKUP(H36,'Dados (Listas Suspensas)'!$H$3:$I$7,2,FALSE),".",VLOOKUP(K36,'Dados (Listas Suspensas)'!$B$3:$C$8,2,FALSE),".",VLOOKUP(L36,'Dados (Listas Suspensas)'!$D$3:$E$9,2, FALSE),".",VLOOKUP(M36,'Dados (Listas Suspensas)'!$F$3:$G$10,2,FALSE))</f>
        <v>2021.00004.01.03.02.02</v>
      </c>
      <c r="C36" s="144">
        <f t="shared" si="0"/>
        <v>1</v>
      </c>
      <c r="D36" s="144" t="str">
        <f t="shared" si="1"/>
        <v>2021.00004</v>
      </c>
      <c r="E36" s="144" t="str">
        <f t="shared" si="2"/>
        <v>2021.00004</v>
      </c>
      <c r="F36" s="144">
        <f t="shared" si="3"/>
        <v>1</v>
      </c>
      <c r="G36" s="158">
        <v>4</v>
      </c>
      <c r="H36" s="97" t="s">
        <v>119</v>
      </c>
      <c r="I36" s="159" t="s">
        <v>4124</v>
      </c>
      <c r="J36" s="158" t="s">
        <v>120</v>
      </c>
      <c r="K36" s="97" t="s">
        <v>148</v>
      </c>
      <c r="L36" s="97" t="s">
        <v>169</v>
      </c>
      <c r="M36" s="97" t="s">
        <v>155</v>
      </c>
      <c r="N36" s="160">
        <v>44197</v>
      </c>
      <c r="O36" s="160">
        <v>44561</v>
      </c>
      <c r="P36" s="158" t="s">
        <v>124</v>
      </c>
      <c r="Q36" s="160">
        <v>44174</v>
      </c>
      <c r="R36" s="170" t="s">
        <v>196</v>
      </c>
      <c r="S36" s="148" t="s">
        <v>60</v>
      </c>
      <c r="T36" s="183"/>
      <c r="U36" s="97" t="s">
        <v>166</v>
      </c>
      <c r="V36" s="151">
        <v>29</v>
      </c>
    </row>
    <row r="37" spans="1:22" x14ac:dyDescent="0.35">
      <c r="A37" s="164" t="s">
        <v>5314</v>
      </c>
      <c r="B37" s="231" t="str">
        <f>CONCATENATE(U37,".",TEXT(G37,"00000"),".",VLOOKUP(H37,'Dados (Listas Suspensas)'!$H$3:$I$7,2,FALSE),".",VLOOKUP(K37,'Dados (Listas Suspensas)'!$B$3:$C$8,2,FALSE),".",VLOOKUP(L37,'Dados (Listas Suspensas)'!$D$3:$E$9,2, FALSE),".",VLOOKUP(M37,'Dados (Listas Suspensas)'!$F$3:$G$10,2,FALSE))</f>
        <v>2021.00005.01.03.03.02</v>
      </c>
      <c r="C37" s="144">
        <f t="shared" si="0"/>
        <v>1</v>
      </c>
      <c r="D37" s="144" t="str">
        <f t="shared" si="1"/>
        <v>2021.00005</v>
      </c>
      <c r="E37" s="144" t="str">
        <f t="shared" si="2"/>
        <v>2021.00005</v>
      </c>
      <c r="F37" s="144">
        <f t="shared" si="3"/>
        <v>1</v>
      </c>
      <c r="G37" s="165">
        <v>5</v>
      </c>
      <c r="H37" s="96" t="s">
        <v>119</v>
      </c>
      <c r="I37" s="141" t="s">
        <v>4124</v>
      </c>
      <c r="J37" s="165" t="s">
        <v>120</v>
      </c>
      <c r="K37" s="96" t="s">
        <v>148</v>
      </c>
      <c r="L37" s="96" t="s">
        <v>162</v>
      </c>
      <c r="M37" s="96" t="s">
        <v>155</v>
      </c>
      <c r="N37" s="166">
        <v>44197</v>
      </c>
      <c r="O37" s="166">
        <v>44561</v>
      </c>
      <c r="P37" s="165" t="s">
        <v>124</v>
      </c>
      <c r="Q37" s="166">
        <v>44174</v>
      </c>
      <c r="R37" s="171" t="s">
        <v>197</v>
      </c>
      <c r="S37" s="149" t="s">
        <v>60</v>
      </c>
      <c r="T37" s="184"/>
      <c r="U37" s="96" t="s">
        <v>166</v>
      </c>
      <c r="V37" s="150">
        <v>30</v>
      </c>
    </row>
    <row r="38" spans="1:22" x14ac:dyDescent="0.35">
      <c r="A38" s="157" t="s">
        <v>5196</v>
      </c>
      <c r="B38" s="231" t="str">
        <f>CONCATENATE(U38,".",TEXT(G38,"00000"),".",VLOOKUP(H38,'Dados (Listas Suspensas)'!$H$3:$I$7,2,FALSE),".",VLOOKUP(K38,'Dados (Listas Suspensas)'!$B$3:$C$8,2,FALSE),".",VLOOKUP(L38,'Dados (Listas Suspensas)'!$D$3:$E$9,2, FALSE),".",VLOOKUP(M38,'Dados (Listas Suspensas)'!$F$3:$G$10,2,FALSE))</f>
        <v>2021.00006.01.03.03.02</v>
      </c>
      <c r="C38" s="144">
        <f t="shared" si="0"/>
        <v>1</v>
      </c>
      <c r="D38" s="144" t="str">
        <f t="shared" si="1"/>
        <v>2021.00006</v>
      </c>
      <c r="E38" s="144" t="str">
        <f t="shared" si="2"/>
        <v>2021.00006</v>
      </c>
      <c r="F38" s="144">
        <f t="shared" si="3"/>
        <v>1</v>
      </c>
      <c r="G38" s="158">
        <v>6</v>
      </c>
      <c r="H38" s="97" t="s">
        <v>119</v>
      </c>
      <c r="I38" s="159" t="s">
        <v>4124</v>
      </c>
      <c r="J38" s="158" t="s">
        <v>120</v>
      </c>
      <c r="K38" s="97" t="s">
        <v>148</v>
      </c>
      <c r="L38" s="97" t="s">
        <v>162</v>
      </c>
      <c r="M38" s="97" t="s">
        <v>155</v>
      </c>
      <c r="N38" s="160">
        <v>44197</v>
      </c>
      <c r="O38" s="160">
        <v>44561</v>
      </c>
      <c r="P38" s="158" t="s">
        <v>124</v>
      </c>
      <c r="Q38" s="160">
        <v>44174</v>
      </c>
      <c r="R38" s="170" t="s">
        <v>198</v>
      </c>
      <c r="S38" s="148" t="s">
        <v>60</v>
      </c>
      <c r="T38" s="183"/>
      <c r="U38" s="97" t="s">
        <v>166</v>
      </c>
      <c r="V38" s="151">
        <v>31</v>
      </c>
    </row>
    <row r="39" spans="1:22" x14ac:dyDescent="0.35">
      <c r="A39" s="164" t="s">
        <v>5313</v>
      </c>
      <c r="B39" s="231" t="str">
        <f>CONCATENATE(U39,".",TEXT(G39,"00000"),".",VLOOKUP(H39,'Dados (Listas Suspensas)'!$H$3:$I$7,2,FALSE),".",VLOOKUP(K39,'Dados (Listas Suspensas)'!$B$3:$C$8,2,FALSE),".",VLOOKUP(L39,'Dados (Listas Suspensas)'!$D$3:$E$9,2, FALSE),".",VLOOKUP(M39,'Dados (Listas Suspensas)'!$F$3:$G$10,2,FALSE))</f>
        <v>2021.00007.01.03.03.02</v>
      </c>
      <c r="C39" s="144">
        <f t="shared" si="0"/>
        <v>1</v>
      </c>
      <c r="D39" s="144" t="str">
        <f t="shared" si="1"/>
        <v>2021.00007</v>
      </c>
      <c r="E39" s="144" t="str">
        <f t="shared" si="2"/>
        <v>2021.00007</v>
      </c>
      <c r="F39" s="144">
        <f t="shared" si="3"/>
        <v>1</v>
      </c>
      <c r="G39" s="165">
        <v>7</v>
      </c>
      <c r="H39" s="96" t="s">
        <v>119</v>
      </c>
      <c r="I39" s="141" t="s">
        <v>4124</v>
      </c>
      <c r="J39" s="165" t="s">
        <v>120</v>
      </c>
      <c r="K39" s="96" t="s">
        <v>148</v>
      </c>
      <c r="L39" s="96" t="s">
        <v>162</v>
      </c>
      <c r="M39" s="96" t="s">
        <v>155</v>
      </c>
      <c r="N39" s="166">
        <v>44197</v>
      </c>
      <c r="O39" s="166">
        <v>44561</v>
      </c>
      <c r="P39" s="165" t="s">
        <v>124</v>
      </c>
      <c r="Q39" s="166">
        <v>44174</v>
      </c>
      <c r="R39" s="171" t="s">
        <v>199</v>
      </c>
      <c r="S39" s="149" t="s">
        <v>60</v>
      </c>
      <c r="T39" s="184"/>
      <c r="U39" s="96" t="s">
        <v>166</v>
      </c>
      <c r="V39" s="150">
        <v>32</v>
      </c>
    </row>
    <row r="40" spans="1:22" x14ac:dyDescent="0.35">
      <c r="A40" s="157" t="s">
        <v>5197</v>
      </c>
      <c r="B40" s="231" t="str">
        <f>CONCATENATE(U40,".",TEXT(G40,"00000"),".",VLOOKUP(H40,'Dados (Listas Suspensas)'!$H$3:$I$7,2,FALSE),".",VLOOKUP(K40,'Dados (Listas Suspensas)'!$B$3:$C$8,2,FALSE),".",VLOOKUP(L40,'Dados (Listas Suspensas)'!$D$3:$E$9,2, FALSE),".",VLOOKUP(M40,'Dados (Listas Suspensas)'!$F$3:$G$10,2,FALSE))</f>
        <v>2021.00008.01.03.03.02</v>
      </c>
      <c r="C40" s="144">
        <f t="shared" si="0"/>
        <v>1</v>
      </c>
      <c r="D40" s="144" t="str">
        <f t="shared" si="1"/>
        <v>2021.00008</v>
      </c>
      <c r="E40" s="144" t="str">
        <f t="shared" si="2"/>
        <v>2021.00008</v>
      </c>
      <c r="F40" s="144">
        <f t="shared" si="3"/>
        <v>1</v>
      </c>
      <c r="G40" s="158">
        <v>8</v>
      </c>
      <c r="H40" s="97" t="s">
        <v>119</v>
      </c>
      <c r="I40" s="159" t="s">
        <v>4124</v>
      </c>
      <c r="J40" s="158" t="s">
        <v>120</v>
      </c>
      <c r="K40" s="97" t="s">
        <v>148</v>
      </c>
      <c r="L40" s="97" t="s">
        <v>162</v>
      </c>
      <c r="M40" s="97" t="s">
        <v>155</v>
      </c>
      <c r="N40" s="160">
        <v>44197</v>
      </c>
      <c r="O40" s="160">
        <v>44561</v>
      </c>
      <c r="P40" s="158" t="s">
        <v>124</v>
      </c>
      <c r="Q40" s="160">
        <v>44174</v>
      </c>
      <c r="R40" s="170" t="s">
        <v>200</v>
      </c>
      <c r="S40" s="148" t="s">
        <v>60</v>
      </c>
      <c r="T40" s="183"/>
      <c r="U40" s="97" t="s">
        <v>166</v>
      </c>
      <c r="V40" s="151">
        <v>33</v>
      </c>
    </row>
    <row r="41" spans="1:22" x14ac:dyDescent="0.35">
      <c r="A41" s="164" t="s">
        <v>5198</v>
      </c>
      <c r="B41" s="231" t="str">
        <f>CONCATENATE(U41,".",TEXT(G41,"00000"),".",VLOOKUP(H41,'Dados (Listas Suspensas)'!$H$3:$I$7,2,FALSE),".",VLOOKUP(K41,'Dados (Listas Suspensas)'!$B$3:$C$8,2,FALSE),".",VLOOKUP(L41,'Dados (Listas Suspensas)'!$D$3:$E$9,2, FALSE),".",VLOOKUP(M41,'Dados (Listas Suspensas)'!$F$3:$G$10,2,FALSE))</f>
        <v>2021.00009.01.03.03.04</v>
      </c>
      <c r="C41" s="144">
        <f t="shared" si="0"/>
        <v>1</v>
      </c>
      <c r="D41" s="144" t="str">
        <f t="shared" si="1"/>
        <v>2021.00009</v>
      </c>
      <c r="E41" s="144" t="str">
        <f t="shared" si="2"/>
        <v>2021.00009</v>
      </c>
      <c r="F41" s="144">
        <f t="shared" si="3"/>
        <v>1</v>
      </c>
      <c r="G41" s="165">
        <v>9</v>
      </c>
      <c r="H41" s="96" t="s">
        <v>119</v>
      </c>
      <c r="I41" s="141" t="s">
        <v>4124</v>
      </c>
      <c r="J41" s="165" t="s">
        <v>120</v>
      </c>
      <c r="K41" s="96" t="s">
        <v>148</v>
      </c>
      <c r="L41" s="96" t="s">
        <v>162</v>
      </c>
      <c r="M41" s="96" t="s">
        <v>149</v>
      </c>
      <c r="N41" s="166">
        <v>44197</v>
      </c>
      <c r="O41" s="166">
        <v>44227</v>
      </c>
      <c r="P41" s="165" t="s">
        <v>124</v>
      </c>
      <c r="Q41" s="166" t="s">
        <v>4687</v>
      </c>
      <c r="R41" s="171" t="s">
        <v>201</v>
      </c>
      <c r="S41" s="149" t="s">
        <v>60</v>
      </c>
      <c r="T41" s="184"/>
      <c r="U41" s="96" t="s">
        <v>166</v>
      </c>
      <c r="V41" s="150">
        <v>34</v>
      </c>
    </row>
    <row r="42" spans="1:22" x14ac:dyDescent="0.35">
      <c r="A42" s="157" t="s">
        <v>5199</v>
      </c>
      <c r="B42" s="231" t="str">
        <f>CONCATENATE(U42,".",TEXT(G42,"00000"),".",VLOOKUP(H42,'Dados (Listas Suspensas)'!$H$3:$I$7,2,FALSE),".",VLOOKUP(K42,'Dados (Listas Suspensas)'!$B$3:$C$8,2,FALSE),".",VLOOKUP(L42,'Dados (Listas Suspensas)'!$D$3:$E$9,2, FALSE),".",VLOOKUP(M42,'Dados (Listas Suspensas)'!$F$3:$G$10,2,FALSE))</f>
        <v>2021.00010.01.03.03.04</v>
      </c>
      <c r="C42" s="144">
        <f t="shared" si="0"/>
        <v>1</v>
      </c>
      <c r="D42" s="144" t="str">
        <f t="shared" si="1"/>
        <v>2021.00010</v>
      </c>
      <c r="E42" s="144" t="str">
        <f t="shared" si="2"/>
        <v>2021.00010</v>
      </c>
      <c r="F42" s="144">
        <f t="shared" si="3"/>
        <v>1</v>
      </c>
      <c r="G42" s="158">
        <v>10</v>
      </c>
      <c r="H42" s="97" t="s">
        <v>119</v>
      </c>
      <c r="I42" s="159" t="s">
        <v>4124</v>
      </c>
      <c r="J42" s="158" t="s">
        <v>120</v>
      </c>
      <c r="K42" s="97" t="s">
        <v>148</v>
      </c>
      <c r="L42" s="97" t="s">
        <v>162</v>
      </c>
      <c r="M42" s="97" t="s">
        <v>149</v>
      </c>
      <c r="N42" s="160">
        <v>44197</v>
      </c>
      <c r="O42" s="160">
        <v>44227</v>
      </c>
      <c r="P42" s="158" t="s">
        <v>124</v>
      </c>
      <c r="Q42" s="160">
        <v>44193</v>
      </c>
      <c r="R42" s="170" t="s">
        <v>202</v>
      </c>
      <c r="S42" s="148" t="s">
        <v>60</v>
      </c>
      <c r="T42" s="183"/>
      <c r="U42" s="97" t="s">
        <v>166</v>
      </c>
      <c r="V42" s="151">
        <v>35</v>
      </c>
    </row>
    <row r="43" spans="1:22" x14ac:dyDescent="0.35">
      <c r="A43" s="164" t="s">
        <v>5200</v>
      </c>
      <c r="B43" s="231" t="str">
        <f>CONCATENATE(U43,".",TEXT(G43,"00000"),".",VLOOKUP(H43,'Dados (Listas Suspensas)'!$H$3:$I$7,2,FALSE),".",VLOOKUP(K43,'Dados (Listas Suspensas)'!$B$3:$C$8,2,FALSE),".",VLOOKUP(L43,'Dados (Listas Suspensas)'!$D$3:$E$9,2, FALSE),".",VLOOKUP(M43,'Dados (Listas Suspensas)'!$F$3:$G$10,2,FALSE))</f>
        <v>2021.00011.01.03.03.04</v>
      </c>
      <c r="C43" s="144">
        <f t="shared" si="0"/>
        <v>1</v>
      </c>
      <c r="D43" s="144" t="str">
        <f t="shared" si="1"/>
        <v>2021.00011</v>
      </c>
      <c r="E43" s="144" t="str">
        <f t="shared" si="2"/>
        <v>2021.00011</v>
      </c>
      <c r="F43" s="144">
        <f t="shared" si="3"/>
        <v>1</v>
      </c>
      <c r="G43" s="165">
        <v>11</v>
      </c>
      <c r="H43" s="96" t="s">
        <v>119</v>
      </c>
      <c r="I43" s="141" t="s">
        <v>4124</v>
      </c>
      <c r="J43" s="165" t="s">
        <v>120</v>
      </c>
      <c r="K43" s="96" t="s">
        <v>148</v>
      </c>
      <c r="L43" s="96" t="s">
        <v>162</v>
      </c>
      <c r="M43" s="96" t="s">
        <v>149</v>
      </c>
      <c r="N43" s="166">
        <v>44228</v>
      </c>
      <c r="O43" s="166">
        <v>44255</v>
      </c>
      <c r="P43" s="165" t="s">
        <v>124</v>
      </c>
      <c r="Q43" s="166" t="s">
        <v>4688</v>
      </c>
      <c r="R43" s="171" t="s">
        <v>204</v>
      </c>
      <c r="S43" s="149" t="s">
        <v>16</v>
      </c>
      <c r="T43" s="184"/>
      <c r="U43" s="96" t="s">
        <v>166</v>
      </c>
      <c r="V43" s="150">
        <v>36</v>
      </c>
    </row>
    <row r="44" spans="1:22" x14ac:dyDescent="0.35">
      <c r="A44" s="157" t="s">
        <v>5201</v>
      </c>
      <c r="B44" s="231" t="str">
        <f>CONCATENATE(U44,".",TEXT(G44,"00000"),".",VLOOKUP(H44,'Dados (Listas Suspensas)'!$H$3:$I$7,2,FALSE),".",VLOOKUP(K44,'Dados (Listas Suspensas)'!$B$3:$C$8,2,FALSE),".",VLOOKUP(L44,'Dados (Listas Suspensas)'!$D$3:$E$9,2, FALSE),".",VLOOKUP(M44,'Dados (Listas Suspensas)'!$F$3:$G$10,2,FALSE))</f>
        <v>2021.00012.01.03.03.04</v>
      </c>
      <c r="C44" s="144">
        <f t="shared" si="0"/>
        <v>1</v>
      </c>
      <c r="D44" s="144" t="str">
        <f t="shared" si="1"/>
        <v>2021.00012</v>
      </c>
      <c r="E44" s="144" t="str">
        <f t="shared" si="2"/>
        <v>2021.00012</v>
      </c>
      <c r="F44" s="144">
        <f t="shared" si="3"/>
        <v>1</v>
      </c>
      <c r="G44" s="158">
        <v>12</v>
      </c>
      <c r="H44" s="97" t="s">
        <v>119</v>
      </c>
      <c r="I44" s="159" t="s">
        <v>4124</v>
      </c>
      <c r="J44" s="158" t="s">
        <v>120</v>
      </c>
      <c r="K44" s="97" t="s">
        <v>148</v>
      </c>
      <c r="L44" s="97" t="s">
        <v>162</v>
      </c>
      <c r="M44" s="97" t="s">
        <v>149</v>
      </c>
      <c r="N44" s="160">
        <v>44256</v>
      </c>
      <c r="O44" s="160">
        <v>44286</v>
      </c>
      <c r="P44" s="158" t="s">
        <v>124</v>
      </c>
      <c r="Q44" s="160">
        <v>44239</v>
      </c>
      <c r="R44" s="170" t="s">
        <v>210</v>
      </c>
      <c r="S44" s="148" t="s">
        <v>16</v>
      </c>
      <c r="T44" s="183"/>
      <c r="U44" s="97" t="s">
        <v>166</v>
      </c>
      <c r="V44" s="151">
        <v>37</v>
      </c>
    </row>
    <row r="45" spans="1:22" x14ac:dyDescent="0.35">
      <c r="A45" s="164" t="s">
        <v>5202</v>
      </c>
      <c r="B45" s="231" t="str">
        <f>CONCATENATE(U45,".",TEXT(G45,"00000"),".",VLOOKUP(H45,'Dados (Listas Suspensas)'!$H$3:$I$7,2,FALSE),".",VLOOKUP(K45,'Dados (Listas Suspensas)'!$B$3:$C$8,2,FALSE),".",VLOOKUP(L45,'Dados (Listas Suspensas)'!$D$3:$E$9,2, FALSE),".",VLOOKUP(M45,'Dados (Listas Suspensas)'!$F$3:$G$10,2,FALSE))</f>
        <v>2021.00013.01.03.03.04</v>
      </c>
      <c r="C45" s="144">
        <f t="shared" si="0"/>
        <v>1</v>
      </c>
      <c r="D45" s="144" t="str">
        <f t="shared" si="1"/>
        <v>2021.00013</v>
      </c>
      <c r="E45" s="144" t="str">
        <f t="shared" si="2"/>
        <v>2021.00013</v>
      </c>
      <c r="F45" s="144">
        <f t="shared" si="3"/>
        <v>1</v>
      </c>
      <c r="G45" s="165">
        <v>13</v>
      </c>
      <c r="H45" s="96" t="s">
        <v>119</v>
      </c>
      <c r="I45" s="141" t="s">
        <v>4124</v>
      </c>
      <c r="J45" s="165" t="s">
        <v>120</v>
      </c>
      <c r="K45" s="96" t="s">
        <v>148</v>
      </c>
      <c r="L45" s="96" t="s">
        <v>162</v>
      </c>
      <c r="M45" s="96" t="s">
        <v>149</v>
      </c>
      <c r="N45" s="166">
        <v>44256</v>
      </c>
      <c r="O45" s="166">
        <v>44286</v>
      </c>
      <c r="P45" s="165" t="s">
        <v>124</v>
      </c>
      <c r="Q45" s="166">
        <v>44239</v>
      </c>
      <c r="R45" s="171" t="s">
        <v>211</v>
      </c>
      <c r="S45" s="149" t="s">
        <v>16</v>
      </c>
      <c r="T45" s="184"/>
      <c r="U45" s="96" t="s">
        <v>166</v>
      </c>
      <c r="V45" s="150">
        <v>38</v>
      </c>
    </row>
    <row r="46" spans="1:22" x14ac:dyDescent="0.35">
      <c r="A46" s="157" t="s">
        <v>5203</v>
      </c>
      <c r="B46" s="231" t="str">
        <f>CONCATENATE(U46,".",TEXT(G46,"00000"),".",VLOOKUP(H46,'Dados (Listas Suspensas)'!$H$3:$I$7,2,FALSE),".",VLOOKUP(K46,'Dados (Listas Suspensas)'!$B$3:$C$8,2,FALSE),".",VLOOKUP(L46,'Dados (Listas Suspensas)'!$D$3:$E$9,2, FALSE),".",VLOOKUP(M46,'Dados (Listas Suspensas)'!$F$3:$G$10,2,FALSE))</f>
        <v>2021.00014.01.03.03.04</v>
      </c>
      <c r="C46" s="144">
        <f t="shared" si="0"/>
        <v>1</v>
      </c>
      <c r="D46" s="144" t="str">
        <f t="shared" si="1"/>
        <v>2021.00014</v>
      </c>
      <c r="E46" s="144" t="str">
        <f t="shared" si="2"/>
        <v>2021.00014</v>
      </c>
      <c r="F46" s="144">
        <f t="shared" si="3"/>
        <v>1</v>
      </c>
      <c r="G46" s="158">
        <v>14</v>
      </c>
      <c r="H46" s="97" t="s">
        <v>119</v>
      </c>
      <c r="I46" s="159" t="s">
        <v>4124</v>
      </c>
      <c r="J46" s="158" t="s">
        <v>120</v>
      </c>
      <c r="K46" s="97" t="s">
        <v>148</v>
      </c>
      <c r="L46" s="97" t="s">
        <v>162</v>
      </c>
      <c r="M46" s="97" t="s">
        <v>149</v>
      </c>
      <c r="N46" s="160">
        <v>44287</v>
      </c>
      <c r="O46" s="160">
        <v>44316</v>
      </c>
      <c r="P46" s="158" t="s">
        <v>124</v>
      </c>
      <c r="Q46" s="160">
        <v>44267</v>
      </c>
      <c r="R46" s="170" t="s">
        <v>213</v>
      </c>
      <c r="S46" s="148" t="s">
        <v>16</v>
      </c>
      <c r="T46" s="183"/>
      <c r="U46" s="97" t="s">
        <v>166</v>
      </c>
      <c r="V46" s="151">
        <v>39</v>
      </c>
    </row>
    <row r="47" spans="1:22" x14ac:dyDescent="0.35">
      <c r="A47" s="164" t="s">
        <v>5690</v>
      </c>
      <c r="B47" s="231" t="str">
        <f>CONCATENATE(U47,".",TEXT(G47,"00000"),".",VLOOKUP(H47,'Dados (Listas Suspensas)'!$H$3:$I$7,2,FALSE),".",VLOOKUP(K47,'Dados (Listas Suspensas)'!$B$3:$C$8,2,FALSE),".",VLOOKUP(L47,'Dados (Listas Suspensas)'!$D$3:$E$9,2, FALSE),".",VLOOKUP(M47,'Dados (Listas Suspensas)'!$F$3:$G$10,2,FALSE))</f>
        <v>2021.00015.01.03.02.04</v>
      </c>
      <c r="C47" s="144">
        <f t="shared" si="0"/>
        <v>1</v>
      </c>
      <c r="D47" s="144" t="str">
        <f t="shared" si="1"/>
        <v>2021.00015</v>
      </c>
      <c r="E47" s="144" t="str">
        <f t="shared" si="2"/>
        <v>2021.00015</v>
      </c>
      <c r="F47" s="144">
        <f t="shared" si="3"/>
        <v>1</v>
      </c>
      <c r="G47" s="165">
        <v>15</v>
      </c>
      <c r="H47" s="96" t="s">
        <v>119</v>
      </c>
      <c r="I47" s="141" t="s">
        <v>4124</v>
      </c>
      <c r="J47" s="165" t="s">
        <v>120</v>
      </c>
      <c r="K47" s="96" t="s">
        <v>148</v>
      </c>
      <c r="L47" s="96" t="s">
        <v>169</v>
      </c>
      <c r="M47" s="96" t="s">
        <v>149</v>
      </c>
      <c r="N47" s="166">
        <v>44348</v>
      </c>
      <c r="O47" s="166">
        <v>44377</v>
      </c>
      <c r="P47" s="165" t="s">
        <v>124</v>
      </c>
      <c r="Q47" s="166">
        <v>44340</v>
      </c>
      <c r="R47" s="171" t="s">
        <v>218</v>
      </c>
      <c r="S47" s="149" t="s">
        <v>16</v>
      </c>
      <c r="T47" s="184"/>
      <c r="U47" s="96" t="s">
        <v>166</v>
      </c>
      <c r="V47" s="150">
        <v>40</v>
      </c>
    </row>
    <row r="48" spans="1:22" x14ac:dyDescent="0.35">
      <c r="A48" s="157" t="s">
        <v>5691</v>
      </c>
      <c r="B48" s="231" t="str">
        <f>CONCATENATE(U48,".",TEXT(G48,"00000"),".",VLOOKUP(H48,'Dados (Listas Suspensas)'!$H$3:$I$7,2,FALSE),".",VLOOKUP(K48,'Dados (Listas Suspensas)'!$B$3:$C$8,2,FALSE),".",VLOOKUP(L48,'Dados (Listas Suspensas)'!$D$3:$E$9,2, FALSE),".",VLOOKUP(M48,'Dados (Listas Suspensas)'!$F$3:$G$10,2,FALSE))</f>
        <v>2021.00016.01.03.02.03</v>
      </c>
      <c r="C48" s="144">
        <f t="shared" si="0"/>
        <v>1</v>
      </c>
      <c r="D48" s="144" t="str">
        <f t="shared" si="1"/>
        <v>2021.00016</v>
      </c>
      <c r="E48" s="144" t="str">
        <f t="shared" si="2"/>
        <v>2021.00016</v>
      </c>
      <c r="F48" s="144">
        <f t="shared" si="3"/>
        <v>1</v>
      </c>
      <c r="G48" s="158">
        <v>16</v>
      </c>
      <c r="H48" s="97" t="s">
        <v>119</v>
      </c>
      <c r="I48" s="159" t="s">
        <v>4124</v>
      </c>
      <c r="J48" s="158" t="s">
        <v>120</v>
      </c>
      <c r="K48" s="97" t="s">
        <v>148</v>
      </c>
      <c r="L48" s="97" t="s">
        <v>169</v>
      </c>
      <c r="M48" s="97" t="s">
        <v>219</v>
      </c>
      <c r="N48" s="160">
        <v>44378</v>
      </c>
      <c r="O48" s="160">
        <v>44469</v>
      </c>
      <c r="P48" s="158" t="s">
        <v>124</v>
      </c>
      <c r="Q48" s="160">
        <v>44358</v>
      </c>
      <c r="R48" s="170" t="s">
        <v>220</v>
      </c>
      <c r="S48" s="148" t="s">
        <v>16</v>
      </c>
      <c r="T48" s="183"/>
      <c r="U48" s="97" t="s">
        <v>166</v>
      </c>
      <c r="V48" s="151">
        <v>41</v>
      </c>
    </row>
    <row r="49" spans="1:22" x14ac:dyDescent="0.35">
      <c r="A49" s="164" t="s">
        <v>5204</v>
      </c>
      <c r="B49" s="231" t="str">
        <f>CONCATENATE(U49,".",TEXT(G49,"00000"),".",VLOOKUP(H49,'Dados (Listas Suspensas)'!$H$3:$I$7,2,FALSE),".",VLOOKUP(K49,'Dados (Listas Suspensas)'!$B$3:$C$8,2,FALSE),".",VLOOKUP(L49,'Dados (Listas Suspensas)'!$D$3:$E$9,2, FALSE),".",VLOOKUP(M49,'Dados (Listas Suspensas)'!$F$3:$G$10,2,FALSE))</f>
        <v>2021.00017.01.03.03.03</v>
      </c>
      <c r="C49" s="144">
        <f t="shared" si="0"/>
        <v>1</v>
      </c>
      <c r="D49" s="144" t="str">
        <f t="shared" si="1"/>
        <v>2021.00017</v>
      </c>
      <c r="E49" s="144" t="str">
        <f t="shared" si="2"/>
        <v>2021.00017</v>
      </c>
      <c r="F49" s="144">
        <f t="shared" si="3"/>
        <v>1</v>
      </c>
      <c r="G49" s="165">
        <v>17</v>
      </c>
      <c r="H49" s="96" t="s">
        <v>119</v>
      </c>
      <c r="I49" s="141" t="s">
        <v>4124</v>
      </c>
      <c r="J49" s="165" t="s">
        <v>120</v>
      </c>
      <c r="K49" s="96" t="s">
        <v>148</v>
      </c>
      <c r="L49" s="96" t="s">
        <v>162</v>
      </c>
      <c r="M49" s="96" t="s">
        <v>219</v>
      </c>
      <c r="N49" s="166">
        <v>44470</v>
      </c>
      <c r="O49" s="166">
        <v>44561</v>
      </c>
      <c r="P49" s="165" t="s">
        <v>124</v>
      </c>
      <c r="Q49" s="166">
        <v>44452</v>
      </c>
      <c r="R49" s="171" t="s">
        <v>227</v>
      </c>
      <c r="S49" s="149" t="s">
        <v>16</v>
      </c>
      <c r="T49" s="184"/>
      <c r="U49" s="96" t="s">
        <v>166</v>
      </c>
      <c r="V49" s="150">
        <v>42</v>
      </c>
    </row>
    <row r="50" spans="1:22" x14ac:dyDescent="0.35">
      <c r="A50" s="157" t="s">
        <v>5692</v>
      </c>
      <c r="B50" s="231" t="str">
        <f>CONCATENATE(U50,".",TEXT(G50,"00000"),".",VLOOKUP(H50,'Dados (Listas Suspensas)'!$H$3:$I$7,2,FALSE),".",VLOOKUP(K50,'Dados (Listas Suspensas)'!$B$3:$C$8,2,FALSE),".",VLOOKUP(L50,'Dados (Listas Suspensas)'!$D$3:$E$9,2, FALSE),".",VLOOKUP(M50,'Dados (Listas Suspensas)'!$F$3:$G$10,2,FALSE))</f>
        <v>2021.00018.01.03.02.03</v>
      </c>
      <c r="C50" s="144">
        <f t="shared" si="0"/>
        <v>1</v>
      </c>
      <c r="D50" s="144" t="str">
        <f t="shared" si="1"/>
        <v>2021.00018</v>
      </c>
      <c r="E50" s="144" t="str">
        <f t="shared" si="2"/>
        <v>2021.00018</v>
      </c>
      <c r="F50" s="144">
        <f t="shared" si="3"/>
        <v>1</v>
      </c>
      <c r="G50" s="158">
        <v>18</v>
      </c>
      <c r="H50" s="97" t="s">
        <v>119</v>
      </c>
      <c r="I50" s="159" t="s">
        <v>4124</v>
      </c>
      <c r="J50" s="158" t="s">
        <v>120</v>
      </c>
      <c r="K50" s="97" t="s">
        <v>148</v>
      </c>
      <c r="L50" s="97" t="s">
        <v>169</v>
      </c>
      <c r="M50" s="97" t="s">
        <v>219</v>
      </c>
      <c r="N50" s="160">
        <v>44470</v>
      </c>
      <c r="O50" s="160">
        <v>44561</v>
      </c>
      <c r="P50" s="158" t="s">
        <v>124</v>
      </c>
      <c r="Q50" s="160">
        <v>44452</v>
      </c>
      <c r="R50" s="170" t="s">
        <v>228</v>
      </c>
      <c r="S50" s="148" t="s">
        <v>16</v>
      </c>
      <c r="T50" s="183"/>
      <c r="U50" s="97" t="s">
        <v>166</v>
      </c>
      <c r="V50" s="151">
        <v>43</v>
      </c>
    </row>
    <row r="51" spans="1:22" x14ac:dyDescent="0.35">
      <c r="A51" s="164" t="s">
        <v>5205</v>
      </c>
      <c r="B51" s="231" t="str">
        <f>CONCATENATE(U51,".",TEXT(G51,"00000"),".",VLOOKUP(H51,'Dados (Listas Suspensas)'!$H$3:$I$7,2,FALSE),".",VLOOKUP(K51,'Dados (Listas Suspensas)'!$B$3:$C$8,2,FALSE),".",VLOOKUP(L51,'Dados (Listas Suspensas)'!$D$3:$E$9,2, FALSE),".",VLOOKUP(M51,'Dados (Listas Suspensas)'!$F$3:$G$10,2,FALSE))</f>
        <v>2021.00019.01.03.03.03</v>
      </c>
      <c r="C51" s="144">
        <f t="shared" si="0"/>
        <v>1</v>
      </c>
      <c r="D51" s="144" t="str">
        <f t="shared" si="1"/>
        <v>2021.00019</v>
      </c>
      <c r="E51" s="144" t="str">
        <f t="shared" si="2"/>
        <v>2021.00019</v>
      </c>
      <c r="F51" s="144">
        <f t="shared" si="3"/>
        <v>1</v>
      </c>
      <c r="G51" s="165">
        <v>19</v>
      </c>
      <c r="H51" s="96" t="s">
        <v>119</v>
      </c>
      <c r="I51" s="141" t="s">
        <v>4124</v>
      </c>
      <c r="J51" s="165" t="s">
        <v>120</v>
      </c>
      <c r="K51" s="96" t="s">
        <v>148</v>
      </c>
      <c r="L51" s="96" t="s">
        <v>162</v>
      </c>
      <c r="M51" s="96" t="s">
        <v>219</v>
      </c>
      <c r="N51" s="166">
        <v>44470</v>
      </c>
      <c r="O51" s="166">
        <v>44561</v>
      </c>
      <c r="P51" s="165" t="s">
        <v>124</v>
      </c>
      <c r="Q51" s="166">
        <v>44452</v>
      </c>
      <c r="R51" s="171" t="s">
        <v>229</v>
      </c>
      <c r="S51" s="149" t="s">
        <v>16</v>
      </c>
      <c r="T51" s="184"/>
      <c r="U51" s="96" t="s">
        <v>166</v>
      </c>
      <c r="V51" s="150">
        <v>44</v>
      </c>
    </row>
    <row r="52" spans="1:22" x14ac:dyDescent="0.35">
      <c r="A52" s="157" t="s">
        <v>5693</v>
      </c>
      <c r="B52" s="231" t="str">
        <f>CONCATENATE(U52,".",TEXT(G52,"00000"),".",VLOOKUP(H52,'Dados (Listas Suspensas)'!$H$3:$I$7,2,FALSE),".",VLOOKUP(K52,'Dados (Listas Suspensas)'!$B$3:$C$8,2,FALSE),".",VLOOKUP(L52,'Dados (Listas Suspensas)'!$D$3:$E$9,2, FALSE),".",VLOOKUP(M52,'Dados (Listas Suspensas)'!$F$3:$G$10,2,FALSE))</f>
        <v>2021.00020.03.02.02.02</v>
      </c>
      <c r="C52" s="144">
        <f t="shared" si="0"/>
        <v>1</v>
      </c>
      <c r="D52" s="144" t="str">
        <f t="shared" si="1"/>
        <v>2021.00020</v>
      </c>
      <c r="E52" s="144" t="str">
        <f t="shared" si="2"/>
        <v>2021.00020</v>
      </c>
      <c r="F52" s="144">
        <f t="shared" si="3"/>
        <v>1</v>
      </c>
      <c r="G52" s="158">
        <v>20</v>
      </c>
      <c r="H52" s="97" t="s">
        <v>132</v>
      </c>
      <c r="I52" s="97" t="s">
        <v>205</v>
      </c>
      <c r="J52" s="158" t="s">
        <v>206</v>
      </c>
      <c r="K52" s="97" t="s">
        <v>207</v>
      </c>
      <c r="L52" s="97" t="s">
        <v>169</v>
      </c>
      <c r="M52" s="97" t="s">
        <v>155</v>
      </c>
      <c r="N52" s="160">
        <v>44225</v>
      </c>
      <c r="O52" s="160">
        <v>44590</v>
      </c>
      <c r="P52" s="158" t="s">
        <v>124</v>
      </c>
      <c r="Q52" s="160">
        <v>44224</v>
      </c>
      <c r="R52" s="170" t="s">
        <v>208</v>
      </c>
      <c r="S52" s="158" t="s">
        <v>70</v>
      </c>
      <c r="T52" s="160"/>
      <c r="U52" s="97" t="s">
        <v>166</v>
      </c>
      <c r="V52" s="151">
        <v>45</v>
      </c>
    </row>
    <row r="53" spans="1:22" x14ac:dyDescent="0.35">
      <c r="A53" s="164" t="s">
        <v>5206</v>
      </c>
      <c r="B53" s="231" t="str">
        <f>CONCATENATE(U53,".",TEXT(G53,"00000"),".",VLOOKUP(H53,'Dados (Listas Suspensas)'!$H$3:$I$7,2,FALSE),".",VLOOKUP(K53,'Dados (Listas Suspensas)'!$B$3:$C$8,2,FALSE),".",VLOOKUP(L53,'Dados (Listas Suspensas)'!$D$3:$E$9,2, FALSE),".",VLOOKUP(M53,'Dados (Listas Suspensas)'!$F$3:$G$10,2,FALSE))</f>
        <v>2021.00021.03.02.03.02</v>
      </c>
      <c r="C53" s="144">
        <f t="shared" si="0"/>
        <v>1</v>
      </c>
      <c r="D53" s="144" t="str">
        <f t="shared" si="1"/>
        <v>2021.00021</v>
      </c>
      <c r="E53" s="144" t="str">
        <f t="shared" si="2"/>
        <v>2021.00021</v>
      </c>
      <c r="F53" s="144">
        <f t="shared" si="3"/>
        <v>1</v>
      </c>
      <c r="G53" s="165">
        <v>21</v>
      </c>
      <c r="H53" s="96" t="s">
        <v>132</v>
      </c>
      <c r="I53" s="96" t="s">
        <v>205</v>
      </c>
      <c r="J53" s="165" t="s">
        <v>206</v>
      </c>
      <c r="K53" s="96" t="s">
        <v>207</v>
      </c>
      <c r="L53" s="96" t="s">
        <v>162</v>
      </c>
      <c r="M53" s="96" t="s">
        <v>155</v>
      </c>
      <c r="N53" s="166">
        <v>44225</v>
      </c>
      <c r="O53" s="166">
        <v>44590</v>
      </c>
      <c r="P53" s="165" t="s">
        <v>124</v>
      </c>
      <c r="Q53" s="166">
        <v>44224</v>
      </c>
      <c r="R53" s="171" t="s">
        <v>209</v>
      </c>
      <c r="S53" s="165" t="s">
        <v>70</v>
      </c>
      <c r="T53" s="166"/>
      <c r="U53" s="96" t="s">
        <v>166</v>
      </c>
      <c r="V53" s="150">
        <v>46</v>
      </c>
    </row>
    <row r="54" spans="1:22" x14ac:dyDescent="0.35">
      <c r="A54" s="157" t="s">
        <v>5207</v>
      </c>
      <c r="B54" s="231" t="str">
        <f>CONCATENATE(U54,".",TEXT(G54,"00000"),".",VLOOKUP(H54,'Dados (Listas Suspensas)'!$H$3:$I$7,2,FALSE),".",VLOOKUP(K54,'Dados (Listas Suspensas)'!$B$3:$C$8,2,FALSE),".",VLOOKUP(L54,'Dados (Listas Suspensas)'!$D$3:$E$9,2, FALSE),".",VLOOKUP(M54,'Dados (Listas Suspensas)'!$F$3:$G$10,2,FALSE))</f>
        <v>2021.00022.03.02.03.02</v>
      </c>
      <c r="C54" s="144">
        <f t="shared" si="0"/>
        <v>1</v>
      </c>
      <c r="D54" s="144" t="str">
        <f t="shared" si="1"/>
        <v>2021.00022</v>
      </c>
      <c r="E54" s="144" t="str">
        <f t="shared" si="2"/>
        <v>2021.00022</v>
      </c>
      <c r="F54" s="144">
        <f t="shared" si="3"/>
        <v>1</v>
      </c>
      <c r="G54" s="158">
        <v>22</v>
      </c>
      <c r="H54" s="97" t="s">
        <v>132</v>
      </c>
      <c r="I54" s="97" t="s">
        <v>205</v>
      </c>
      <c r="J54" s="158" t="s">
        <v>206</v>
      </c>
      <c r="K54" s="97" t="s">
        <v>207</v>
      </c>
      <c r="L54" s="97" t="s">
        <v>162</v>
      </c>
      <c r="M54" s="97" t="s">
        <v>155</v>
      </c>
      <c r="N54" s="160">
        <v>44310</v>
      </c>
      <c r="O54" s="160">
        <v>44675</v>
      </c>
      <c r="P54" s="158" t="s">
        <v>124</v>
      </c>
      <c r="Q54" s="160">
        <v>44308</v>
      </c>
      <c r="R54" s="170" t="s">
        <v>214</v>
      </c>
      <c r="S54" s="158" t="s">
        <v>70</v>
      </c>
      <c r="T54" s="160"/>
      <c r="U54" s="97" t="s">
        <v>166</v>
      </c>
      <c r="V54" s="151">
        <v>47</v>
      </c>
    </row>
    <row r="55" spans="1:22" x14ac:dyDescent="0.35">
      <c r="A55" s="174" t="s">
        <v>5670</v>
      </c>
      <c r="B55" s="231" t="str">
        <f>CONCATENATE(U55,".",TEXT(G55,"00000"),".",VLOOKUP(H55,'Dados (Listas Suspensas)'!$H$3:$I$7,2,FALSE),".",VLOOKUP(K55,'Dados (Listas Suspensas)'!$B$3:$C$8,2,FALSE),".",VLOOKUP(L55,'Dados (Listas Suspensas)'!$D$3:$E$9,2, FALSE),".",VLOOKUP(M55,'Dados (Listas Suspensas)'!$F$3:$G$10,2,FALSE))</f>
        <v>2021.00023.05.03.01.02</v>
      </c>
      <c r="C55" s="144">
        <f t="shared" si="0"/>
        <v>1</v>
      </c>
      <c r="D55" s="144" t="str">
        <f t="shared" si="1"/>
        <v>2021.00023</v>
      </c>
      <c r="E55" s="144" t="str">
        <f t="shared" si="2"/>
        <v>2021.00023</v>
      </c>
      <c r="F55" s="144">
        <f t="shared" si="3"/>
        <v>1</v>
      </c>
      <c r="G55" s="165">
        <v>23</v>
      </c>
      <c r="H55" s="144" t="s">
        <v>145</v>
      </c>
      <c r="I55" s="144" t="s">
        <v>146</v>
      </c>
      <c r="J55" s="111" t="s">
        <v>147</v>
      </c>
      <c r="K55" s="144" t="s">
        <v>148</v>
      </c>
      <c r="L55" s="144" t="s">
        <v>4151</v>
      </c>
      <c r="M55" s="144" t="s">
        <v>155</v>
      </c>
      <c r="N55" s="175">
        <v>44197</v>
      </c>
      <c r="O55" s="185">
        <v>44926</v>
      </c>
      <c r="P55" s="111" t="s">
        <v>150</v>
      </c>
      <c r="Q55" s="175">
        <v>44197</v>
      </c>
      <c r="R55" s="105" t="s">
        <v>203</v>
      </c>
      <c r="S55" s="111" t="s">
        <v>58</v>
      </c>
      <c r="T55" s="175"/>
      <c r="U55" s="96" t="s">
        <v>166</v>
      </c>
      <c r="V55" s="150">
        <v>48</v>
      </c>
    </row>
    <row r="56" spans="1:22" ht="45" customHeight="1" x14ac:dyDescent="0.35">
      <c r="A56" s="176" t="s">
        <v>5672</v>
      </c>
      <c r="B56" s="231" t="str">
        <f>CONCATENATE(U56,".",TEXT(G56,"00000"),".",VLOOKUP(H56,'Dados (Listas Suspensas)'!$H$3:$I$7,2,FALSE),".",VLOOKUP(K56,'Dados (Listas Suspensas)'!$B$3:$C$8,2,FALSE),".",VLOOKUP(L56,'Dados (Listas Suspensas)'!$D$3:$E$9,2, FALSE),".",VLOOKUP(M56,'Dados (Listas Suspensas)'!$F$3:$G$10,2,FALSE))</f>
        <v>2021.00024.05.03.01.02</v>
      </c>
      <c r="C56" s="144">
        <f t="shared" si="0"/>
        <v>1</v>
      </c>
      <c r="D56" s="144" t="str">
        <f t="shared" si="1"/>
        <v>2021.00024</v>
      </c>
      <c r="E56" s="144" t="str">
        <f t="shared" si="2"/>
        <v>2021.00024</v>
      </c>
      <c r="F56" s="144">
        <f t="shared" si="3"/>
        <v>1</v>
      </c>
      <c r="G56" s="158">
        <v>24</v>
      </c>
      <c r="H56" s="178" t="s">
        <v>145</v>
      </c>
      <c r="I56" s="178" t="s">
        <v>157</v>
      </c>
      <c r="J56" s="179" t="s">
        <v>158</v>
      </c>
      <c r="K56" s="178" t="s">
        <v>148</v>
      </c>
      <c r="L56" s="178" t="s">
        <v>4151</v>
      </c>
      <c r="M56" s="178" t="s">
        <v>155</v>
      </c>
      <c r="N56" s="180">
        <v>44434</v>
      </c>
      <c r="O56" s="186">
        <v>44926</v>
      </c>
      <c r="P56" s="177" t="s">
        <v>150</v>
      </c>
      <c r="Q56" s="180">
        <v>44434</v>
      </c>
      <c r="R56" s="187" t="s">
        <v>226</v>
      </c>
      <c r="S56" s="177" t="s">
        <v>75</v>
      </c>
      <c r="T56" s="180"/>
      <c r="U56" s="97" t="s">
        <v>166</v>
      </c>
      <c r="V56" s="151">
        <v>49</v>
      </c>
    </row>
    <row r="57" spans="1:22" x14ac:dyDescent="0.35">
      <c r="A57" s="174" t="s">
        <v>5674</v>
      </c>
      <c r="B57" s="231" t="str">
        <f>CONCATENATE(U57,".",TEXT(G57,"00000"),".",VLOOKUP(H57,'Dados (Listas Suspensas)'!$H$3:$I$7,2,FALSE),".",VLOOKUP(K57,'Dados (Listas Suspensas)'!$B$3:$C$8,2,FALSE),".",VLOOKUP(L57,'Dados (Listas Suspensas)'!$D$3:$E$9,2, FALSE),".",VLOOKUP(M57,'Dados (Listas Suspensas)'!$F$3:$G$10,2,FALSE))</f>
        <v>2021.00025.04.03.01.02</v>
      </c>
      <c r="C57" s="144">
        <f t="shared" si="0"/>
        <v>1</v>
      </c>
      <c r="D57" s="144" t="str">
        <f t="shared" si="1"/>
        <v>2021.00025</v>
      </c>
      <c r="E57" s="144" t="str">
        <f t="shared" si="2"/>
        <v>2021.00025</v>
      </c>
      <c r="F57" s="144">
        <f t="shared" si="3"/>
        <v>1</v>
      </c>
      <c r="G57" s="165">
        <v>25</v>
      </c>
      <c r="H57" s="144" t="s">
        <v>141</v>
      </c>
      <c r="I57" s="144" t="s">
        <v>153</v>
      </c>
      <c r="J57" s="111" t="s">
        <v>154</v>
      </c>
      <c r="K57" s="144" t="s">
        <v>148</v>
      </c>
      <c r="L57" s="144" t="s">
        <v>4151</v>
      </c>
      <c r="M57" s="144" t="s">
        <v>155</v>
      </c>
      <c r="N57" s="175">
        <v>44241</v>
      </c>
      <c r="O57" s="175">
        <v>44281</v>
      </c>
      <c r="P57" s="111" t="s">
        <v>144</v>
      </c>
      <c r="Q57" s="175">
        <v>44241</v>
      </c>
      <c r="R57" s="105" t="s">
        <v>212</v>
      </c>
      <c r="S57" s="111" t="s">
        <v>77</v>
      </c>
      <c r="T57" s="175"/>
      <c r="U57" s="96" t="s">
        <v>166</v>
      </c>
      <c r="V57" s="150">
        <v>50</v>
      </c>
    </row>
    <row r="58" spans="1:22" x14ac:dyDescent="0.35">
      <c r="A58" s="176" t="s">
        <v>5677</v>
      </c>
      <c r="B58" s="231" t="str">
        <f>CONCATENATE(U58,".",TEXT(G58,"00000"),".",VLOOKUP(H58,'Dados (Listas Suspensas)'!$H$3:$I$7,2,FALSE),".",VLOOKUP(K58,'Dados (Listas Suspensas)'!$B$3:$C$8,2,FALSE),".",VLOOKUP(L58,'Dados (Listas Suspensas)'!$D$3:$E$9,2, FALSE),".",VLOOKUP(M58,'Dados (Listas Suspensas)'!$F$3:$G$10,2,FALSE))</f>
        <v>2021.00026.04.03.01.02</v>
      </c>
      <c r="C58" s="144">
        <f t="shared" si="0"/>
        <v>1</v>
      </c>
      <c r="D58" s="144" t="str">
        <f t="shared" si="1"/>
        <v>2021.00026</v>
      </c>
      <c r="E58" s="144" t="str">
        <f t="shared" si="2"/>
        <v>2021.00026</v>
      </c>
      <c r="F58" s="144">
        <f t="shared" si="3"/>
        <v>1</v>
      </c>
      <c r="G58" s="158">
        <v>26</v>
      </c>
      <c r="H58" s="178" t="s">
        <v>141</v>
      </c>
      <c r="I58" s="178" t="s">
        <v>224</v>
      </c>
      <c r="J58" s="177" t="s">
        <v>154</v>
      </c>
      <c r="K58" s="178" t="s">
        <v>148</v>
      </c>
      <c r="L58" s="178" t="s">
        <v>4151</v>
      </c>
      <c r="M58" s="178" t="s">
        <v>155</v>
      </c>
      <c r="N58" s="180">
        <v>44427</v>
      </c>
      <c r="O58" s="180">
        <v>44791</v>
      </c>
      <c r="P58" s="177" t="s">
        <v>144</v>
      </c>
      <c r="Q58" s="180">
        <v>44427</v>
      </c>
      <c r="R58" s="181" t="s">
        <v>225</v>
      </c>
      <c r="S58" s="177" t="s">
        <v>77</v>
      </c>
      <c r="T58" s="180"/>
      <c r="U58" s="97" t="s">
        <v>166</v>
      </c>
      <c r="V58" s="151">
        <v>51</v>
      </c>
    </row>
    <row r="59" spans="1:22" x14ac:dyDescent="0.35">
      <c r="A59" s="164" t="s">
        <v>6078</v>
      </c>
      <c r="B59" s="231" t="str">
        <f>CONCATENATE(U59,".",TEXT(G59,"00000"),".",VLOOKUP(H59,'Dados (Listas Suspensas)'!$H$3:$I$7,2,FALSE),".",VLOOKUP(K59,'Dados (Listas Suspensas)'!$B$3:$C$8,2,FALSE),".",VLOOKUP(L59,'Dados (Listas Suspensas)'!$D$3:$E$9,2, FALSE),".",VLOOKUP(M59,'Dados (Listas Suspensas)'!$F$3:$G$10,2,FALSE))</f>
        <v>2021.00027.01.04.99.99</v>
      </c>
      <c r="C59" s="144">
        <f t="shared" si="0"/>
        <v>1</v>
      </c>
      <c r="D59" s="144" t="str">
        <f t="shared" si="1"/>
        <v>2021.00027</v>
      </c>
      <c r="E59" s="144" t="str">
        <f t="shared" si="2"/>
        <v>2021.00027</v>
      </c>
      <c r="F59" s="144">
        <f t="shared" si="3"/>
        <v>1</v>
      </c>
      <c r="G59" s="165">
        <v>27</v>
      </c>
      <c r="H59" s="96" t="s">
        <v>119</v>
      </c>
      <c r="I59" s="96" t="s">
        <v>193</v>
      </c>
      <c r="J59" s="165" t="s">
        <v>194</v>
      </c>
      <c r="K59" s="96" t="s">
        <v>187</v>
      </c>
      <c r="L59" s="96" t="s">
        <v>187</v>
      </c>
      <c r="M59" s="96" t="s">
        <v>188</v>
      </c>
      <c r="N59" s="166">
        <v>44165</v>
      </c>
      <c r="O59" s="175">
        <v>44561</v>
      </c>
      <c r="P59" s="165" t="s">
        <v>124</v>
      </c>
      <c r="Q59" s="166">
        <v>44165</v>
      </c>
      <c r="R59" s="188" t="s">
        <v>195</v>
      </c>
      <c r="S59" s="149" t="s">
        <v>60</v>
      </c>
      <c r="T59" s="184"/>
      <c r="U59" s="96" t="s">
        <v>166</v>
      </c>
      <c r="V59" s="150">
        <v>52</v>
      </c>
    </row>
    <row r="60" spans="1:22" x14ac:dyDescent="0.35">
      <c r="A60" s="157" t="s">
        <v>6079</v>
      </c>
      <c r="B60" s="231" t="str">
        <f>CONCATENATE(U60,".",TEXT(G60,"00000"),".",VLOOKUP(H60,'Dados (Listas Suspensas)'!$H$3:$I$7,2,FALSE),".",VLOOKUP(K60,'Dados (Listas Suspensas)'!$B$3:$C$8,2,FALSE),".",VLOOKUP(L60,'Dados (Listas Suspensas)'!$D$3:$E$9,2, FALSE),".",VLOOKUP(M60,'Dados (Listas Suspensas)'!$F$3:$G$10,2,FALSE))</f>
        <v>2021.00028.01.04.99.99</v>
      </c>
      <c r="C60" s="144">
        <f t="shared" si="0"/>
        <v>1</v>
      </c>
      <c r="D60" s="144" t="str">
        <f t="shared" si="1"/>
        <v>2021.00028</v>
      </c>
      <c r="E60" s="144" t="str">
        <f t="shared" si="2"/>
        <v>2021.00028</v>
      </c>
      <c r="F60" s="144">
        <f t="shared" si="3"/>
        <v>1</v>
      </c>
      <c r="G60" s="158">
        <v>28</v>
      </c>
      <c r="H60" s="97" t="s">
        <v>119</v>
      </c>
      <c r="I60" s="97" t="s">
        <v>4693</v>
      </c>
      <c r="J60" s="158" t="s">
        <v>191</v>
      </c>
      <c r="K60" s="97" t="s">
        <v>187</v>
      </c>
      <c r="L60" s="97" t="s">
        <v>187</v>
      </c>
      <c r="M60" s="97" t="s">
        <v>188</v>
      </c>
      <c r="N60" s="180">
        <v>44162</v>
      </c>
      <c r="O60" s="180">
        <v>44561</v>
      </c>
      <c r="P60" s="158" t="s">
        <v>124</v>
      </c>
      <c r="Q60" s="180">
        <v>44162</v>
      </c>
      <c r="R60" s="189" t="s">
        <v>192</v>
      </c>
      <c r="S60" s="148" t="s">
        <v>60</v>
      </c>
      <c r="T60" s="183"/>
      <c r="U60" s="97" t="s">
        <v>166</v>
      </c>
      <c r="V60" s="151">
        <v>53</v>
      </c>
    </row>
    <row r="61" spans="1:22" x14ac:dyDescent="0.35">
      <c r="A61" s="174" t="s">
        <v>6080</v>
      </c>
      <c r="B61" s="231" t="str">
        <f>CONCATENATE(U61,".",TEXT(G61,"00000"),".",VLOOKUP(H61,'Dados (Listas Suspensas)'!$H$3:$I$7,2,FALSE),".",VLOOKUP(K61,'Dados (Listas Suspensas)'!$B$3:$C$8,2,FALSE),".",VLOOKUP(L61,'Dados (Listas Suspensas)'!$D$3:$E$9,2, FALSE),".",VLOOKUP(M61,'Dados (Listas Suspensas)'!$F$3:$G$10,2,FALSE))</f>
        <v>2021.00029.01.04.99.99</v>
      </c>
      <c r="C61" s="144">
        <f t="shared" si="0"/>
        <v>1</v>
      </c>
      <c r="D61" s="144" t="str">
        <f t="shared" si="1"/>
        <v>2021.00029</v>
      </c>
      <c r="E61" s="144" t="str">
        <f t="shared" si="2"/>
        <v>2021.00029</v>
      </c>
      <c r="F61" s="144">
        <f t="shared" si="3"/>
        <v>1</v>
      </c>
      <c r="G61" s="165">
        <v>29</v>
      </c>
      <c r="H61" s="96" t="s">
        <v>119</v>
      </c>
      <c r="I61" s="141" t="s">
        <v>4124</v>
      </c>
      <c r="J61" s="165" t="s">
        <v>120</v>
      </c>
      <c r="K61" s="96" t="s">
        <v>187</v>
      </c>
      <c r="L61" s="96" t="s">
        <v>187</v>
      </c>
      <c r="M61" s="96" t="s">
        <v>188</v>
      </c>
      <c r="N61" s="166">
        <v>44161</v>
      </c>
      <c r="O61" s="175">
        <v>44561</v>
      </c>
      <c r="P61" s="165" t="s">
        <v>124</v>
      </c>
      <c r="Q61" s="166">
        <v>44161</v>
      </c>
      <c r="R61" s="188" t="s">
        <v>189</v>
      </c>
      <c r="S61" s="149" t="s">
        <v>60</v>
      </c>
      <c r="T61" s="184"/>
      <c r="U61" s="96" t="s">
        <v>166</v>
      </c>
      <c r="V61" s="150">
        <v>54</v>
      </c>
    </row>
    <row r="62" spans="1:22" x14ac:dyDescent="0.35">
      <c r="A62" s="176" t="s">
        <v>6081</v>
      </c>
      <c r="B62" s="231" t="str">
        <f>CONCATENATE(U62,".",TEXT(G62,"00000"),".",VLOOKUP(H62,'Dados (Listas Suspensas)'!$H$3:$I$7,2,FALSE),".",VLOOKUP(K62,'Dados (Listas Suspensas)'!$B$3:$C$8,2,FALSE),".",VLOOKUP(L62,'Dados (Listas Suspensas)'!$D$3:$E$9,2, FALSE),".",VLOOKUP(M62,'Dados (Listas Suspensas)'!$F$3:$G$10,2,FALSE))</f>
        <v>2021.00030.01.04.99.99</v>
      </c>
      <c r="C62" s="144">
        <f t="shared" si="0"/>
        <v>1</v>
      </c>
      <c r="D62" s="144" t="str">
        <f t="shared" si="1"/>
        <v>2021.00030</v>
      </c>
      <c r="E62" s="144" t="str">
        <f t="shared" si="2"/>
        <v>2021.00030</v>
      </c>
      <c r="F62" s="144">
        <f t="shared" si="3"/>
        <v>1</v>
      </c>
      <c r="G62" s="158">
        <v>30</v>
      </c>
      <c r="H62" s="97" t="s">
        <v>119</v>
      </c>
      <c r="I62" s="97" t="s">
        <v>215</v>
      </c>
      <c r="J62" s="158" t="s">
        <v>216</v>
      </c>
      <c r="K62" s="97" t="s">
        <v>187</v>
      </c>
      <c r="L62" s="97" t="s">
        <v>187</v>
      </c>
      <c r="M62" s="97" t="s">
        <v>188</v>
      </c>
      <c r="N62" s="160">
        <v>44334</v>
      </c>
      <c r="O62" s="180">
        <v>44561</v>
      </c>
      <c r="P62" s="158" t="s">
        <v>124</v>
      </c>
      <c r="Q62" s="160">
        <v>44334</v>
      </c>
      <c r="R62" s="189" t="s">
        <v>217</v>
      </c>
      <c r="S62" s="148" t="s">
        <v>16</v>
      </c>
      <c r="T62" s="183"/>
      <c r="U62" s="97" t="s">
        <v>166</v>
      </c>
      <c r="V62" s="151">
        <v>55</v>
      </c>
    </row>
    <row r="63" spans="1:22" x14ac:dyDescent="0.35">
      <c r="A63" s="174" t="s">
        <v>6082</v>
      </c>
      <c r="B63" s="231" t="str">
        <f>CONCATENATE(U63,".",TEXT(G63,"00000"),".",VLOOKUP(H63,'Dados (Listas Suspensas)'!$H$3:$I$7,2,FALSE),".",VLOOKUP(K63,'Dados (Listas Suspensas)'!$B$3:$C$8,2,FALSE),".",VLOOKUP(L63,'Dados (Listas Suspensas)'!$D$3:$E$9,2, FALSE),".",VLOOKUP(M63,'Dados (Listas Suspensas)'!$F$3:$G$10,2,FALSE))</f>
        <v>2021.00031.01.04.99.99</v>
      </c>
      <c r="C63" s="144">
        <f t="shared" si="0"/>
        <v>1</v>
      </c>
      <c r="D63" s="144" t="str">
        <f t="shared" si="1"/>
        <v>2021.00031</v>
      </c>
      <c r="E63" s="144" t="str">
        <f t="shared" si="2"/>
        <v>2021.00031</v>
      </c>
      <c r="F63" s="144">
        <f t="shared" si="3"/>
        <v>1</v>
      </c>
      <c r="G63" s="165">
        <v>31</v>
      </c>
      <c r="H63" s="96" t="s">
        <v>119</v>
      </c>
      <c r="I63" s="96" t="s">
        <v>221</v>
      </c>
      <c r="J63" s="165" t="s">
        <v>222</v>
      </c>
      <c r="K63" s="96" t="s">
        <v>187</v>
      </c>
      <c r="L63" s="96" t="s">
        <v>187</v>
      </c>
      <c r="M63" s="96" t="s">
        <v>188</v>
      </c>
      <c r="N63" s="166">
        <v>44364</v>
      </c>
      <c r="O63" s="175">
        <v>44561</v>
      </c>
      <c r="P63" s="165" t="s">
        <v>124</v>
      </c>
      <c r="Q63" s="166">
        <v>44364</v>
      </c>
      <c r="R63" s="188" t="s">
        <v>223</v>
      </c>
      <c r="S63" s="149" t="s">
        <v>16</v>
      </c>
      <c r="T63" s="184"/>
      <c r="U63" s="96" t="s">
        <v>166</v>
      </c>
      <c r="V63" s="150">
        <v>56</v>
      </c>
    </row>
    <row r="64" spans="1:22" x14ac:dyDescent="0.35">
      <c r="A64" s="157" t="s">
        <v>6083</v>
      </c>
      <c r="B64" s="231" t="str">
        <f>CONCATENATE(U64,".",TEXT(G64,"00000"),".",VLOOKUP(H64,'Dados (Listas Suspensas)'!$H$3:$I$7,2,FALSE),".",VLOOKUP(K64,'Dados (Listas Suspensas)'!$B$3:$C$8,2,FALSE),".",VLOOKUP(L64,'Dados (Listas Suspensas)'!$D$3:$E$9,2, FALSE),".",VLOOKUP(M64,'Dados (Listas Suspensas)'!$F$3:$G$10,2,FALSE))</f>
        <v>2021.00032.01.04.99.99</v>
      </c>
      <c r="C64" s="144">
        <f t="shared" si="0"/>
        <v>1</v>
      </c>
      <c r="D64" s="144" t="str">
        <f t="shared" si="1"/>
        <v>2021.00032</v>
      </c>
      <c r="E64" s="144" t="str">
        <f t="shared" si="2"/>
        <v>2021.00032</v>
      </c>
      <c r="F64" s="144">
        <f t="shared" si="3"/>
        <v>1</v>
      </c>
      <c r="G64" s="158">
        <v>32</v>
      </c>
      <c r="H64" s="97" t="s">
        <v>119</v>
      </c>
      <c r="I64" s="97" t="s">
        <v>230</v>
      </c>
      <c r="J64" s="158" t="s">
        <v>231</v>
      </c>
      <c r="K64" s="97" t="s">
        <v>187</v>
      </c>
      <c r="L64" s="97" t="s">
        <v>187</v>
      </c>
      <c r="M64" s="97" t="s">
        <v>188</v>
      </c>
      <c r="N64" s="160">
        <v>44468</v>
      </c>
      <c r="O64" s="180">
        <v>44561</v>
      </c>
      <c r="P64" s="158" t="s">
        <v>124</v>
      </c>
      <c r="Q64" s="160">
        <v>44468</v>
      </c>
      <c r="R64" s="189" t="s">
        <v>232</v>
      </c>
      <c r="S64" s="148" t="s">
        <v>16</v>
      </c>
      <c r="T64" s="183"/>
      <c r="U64" s="97" t="s">
        <v>166</v>
      </c>
      <c r="V64" s="151">
        <v>57</v>
      </c>
    </row>
    <row r="65" spans="1:22" x14ac:dyDescent="0.35">
      <c r="A65" s="164" t="s">
        <v>6084</v>
      </c>
      <c r="B65" s="231" t="str">
        <f>CONCATENATE(U65,".",TEXT(G65,"00000"),".",VLOOKUP(H65,'Dados (Listas Suspensas)'!$H$3:$I$7,2,FALSE),".",VLOOKUP(K65,'Dados (Listas Suspensas)'!$B$3:$C$8,2,FALSE),".",VLOOKUP(L65,'Dados (Listas Suspensas)'!$D$3:$E$9,2, FALSE),".",VLOOKUP(M65,'Dados (Listas Suspensas)'!$F$3:$G$10,2,FALSE))</f>
        <v>2021.00033.01.04.99.99</v>
      </c>
      <c r="C65" s="144">
        <f t="shared" si="0"/>
        <v>1</v>
      </c>
      <c r="D65" s="144" t="str">
        <f t="shared" si="1"/>
        <v>2021.00033</v>
      </c>
      <c r="E65" s="144" t="str">
        <f t="shared" si="2"/>
        <v>2021.00033</v>
      </c>
      <c r="F65" s="144">
        <f t="shared" si="3"/>
        <v>1</v>
      </c>
      <c r="G65" s="165">
        <v>33</v>
      </c>
      <c r="H65" s="96" t="s">
        <v>119</v>
      </c>
      <c r="I65" s="96" t="s">
        <v>233</v>
      </c>
      <c r="J65" s="165" t="s">
        <v>234</v>
      </c>
      <c r="K65" s="96" t="s">
        <v>187</v>
      </c>
      <c r="L65" s="96" t="s">
        <v>187</v>
      </c>
      <c r="M65" s="96" t="s">
        <v>188</v>
      </c>
      <c r="N65" s="166">
        <v>44488</v>
      </c>
      <c r="O65" s="175">
        <v>44561</v>
      </c>
      <c r="P65" s="165" t="s">
        <v>124</v>
      </c>
      <c r="Q65" s="166">
        <v>44488</v>
      </c>
      <c r="R65" s="188" t="s">
        <v>235</v>
      </c>
      <c r="S65" s="149" t="s">
        <v>16</v>
      </c>
      <c r="T65" s="184"/>
      <c r="U65" s="96" t="s">
        <v>166</v>
      </c>
      <c r="V65" s="150">
        <v>58</v>
      </c>
    </row>
    <row r="66" spans="1:22" x14ac:dyDescent="0.35">
      <c r="A66" s="157" t="s">
        <v>6085</v>
      </c>
      <c r="B66" s="231" t="str">
        <f>CONCATENATE(U66,".",TEXT(G66,"00000"),".",VLOOKUP(H66,'Dados (Listas Suspensas)'!$H$3:$I$7,2,FALSE),".",VLOOKUP(K66,'Dados (Listas Suspensas)'!$B$3:$C$8,2,FALSE),".",VLOOKUP(L66,'Dados (Listas Suspensas)'!$D$3:$E$9,2, FALSE),".",VLOOKUP(M66,'Dados (Listas Suspensas)'!$F$3:$G$10,2,FALSE))</f>
        <v>2021.00034.01.04.99.99</v>
      </c>
      <c r="C66" s="144">
        <f t="shared" si="0"/>
        <v>1</v>
      </c>
      <c r="D66" s="144" t="str">
        <f t="shared" si="1"/>
        <v>2021.00034</v>
      </c>
      <c r="E66" s="144" t="str">
        <f t="shared" si="2"/>
        <v>2021.00034</v>
      </c>
      <c r="F66" s="144">
        <f t="shared" si="3"/>
        <v>1</v>
      </c>
      <c r="G66" s="158">
        <v>34</v>
      </c>
      <c r="H66" s="97" t="s">
        <v>119</v>
      </c>
      <c r="I66" s="97" t="s">
        <v>4586</v>
      </c>
      <c r="J66" s="158" t="s">
        <v>239</v>
      </c>
      <c r="K66" s="97" t="s">
        <v>187</v>
      </c>
      <c r="L66" s="97" t="s">
        <v>187</v>
      </c>
      <c r="M66" s="97" t="s">
        <v>188</v>
      </c>
      <c r="N66" s="160">
        <v>44525</v>
      </c>
      <c r="O66" s="180">
        <v>44561</v>
      </c>
      <c r="P66" s="158" t="s">
        <v>124</v>
      </c>
      <c r="Q66" s="160">
        <v>44525</v>
      </c>
      <c r="R66" s="189" t="s">
        <v>246</v>
      </c>
      <c r="S66" s="148" t="s">
        <v>16</v>
      </c>
      <c r="T66" s="183"/>
      <c r="U66" s="97" t="s">
        <v>166</v>
      </c>
      <c r="V66" s="151">
        <v>59</v>
      </c>
    </row>
    <row r="67" spans="1:22" x14ac:dyDescent="0.35">
      <c r="A67" s="164" t="s">
        <v>6086</v>
      </c>
      <c r="B67" s="231" t="str">
        <f>CONCATENATE(U67,".",TEXT(G67,"00000"),".",VLOOKUP(H67,'Dados (Listas Suspensas)'!$H$3:$I$7,2,FALSE),".",VLOOKUP(K67,'Dados (Listas Suspensas)'!$B$3:$C$8,2,FALSE),".",VLOOKUP(L67,'Dados (Listas Suspensas)'!$D$3:$E$9,2, FALSE),".",VLOOKUP(M67,'Dados (Listas Suspensas)'!$F$3:$G$10,2,FALSE))</f>
        <v>2021.00035.01.04.99.99</v>
      </c>
      <c r="C67" s="144">
        <f t="shared" si="0"/>
        <v>1</v>
      </c>
      <c r="D67" s="144" t="str">
        <f t="shared" si="1"/>
        <v>2021.00035</v>
      </c>
      <c r="E67" s="144" t="str">
        <f t="shared" si="2"/>
        <v>2021.00035</v>
      </c>
      <c r="F67" s="144">
        <f t="shared" si="3"/>
        <v>1</v>
      </c>
      <c r="G67" s="165">
        <v>35</v>
      </c>
      <c r="H67" s="96" t="s">
        <v>119</v>
      </c>
      <c r="I67" s="96" t="s">
        <v>205</v>
      </c>
      <c r="J67" s="165" t="s">
        <v>206</v>
      </c>
      <c r="K67" s="96" t="s">
        <v>187</v>
      </c>
      <c r="L67" s="96" t="s">
        <v>187</v>
      </c>
      <c r="M67" s="96" t="s">
        <v>188</v>
      </c>
      <c r="N67" s="166">
        <v>44525</v>
      </c>
      <c r="O67" s="175">
        <v>44561</v>
      </c>
      <c r="P67" s="165" t="s">
        <v>124</v>
      </c>
      <c r="Q67" s="166">
        <v>44525</v>
      </c>
      <c r="R67" s="188">
        <v>1823598</v>
      </c>
      <c r="S67" s="149" t="s">
        <v>16</v>
      </c>
      <c r="T67" s="184"/>
      <c r="U67" s="96" t="s">
        <v>166</v>
      </c>
      <c r="V67" s="150">
        <v>60</v>
      </c>
    </row>
    <row r="68" spans="1:22" x14ac:dyDescent="0.35">
      <c r="A68" s="157" t="s">
        <v>6087</v>
      </c>
      <c r="B68" s="231" t="str">
        <f>CONCATENATE(U68,".",TEXT(G68,"00000"),".",VLOOKUP(H68,'Dados (Listas Suspensas)'!$H$3:$I$7,2,FALSE),".",VLOOKUP(K68,'Dados (Listas Suspensas)'!$B$3:$C$8,2,FALSE),".",VLOOKUP(L68,'Dados (Listas Suspensas)'!$D$3:$E$9,2, FALSE),".",VLOOKUP(M68,'Dados (Listas Suspensas)'!$F$3:$G$10,2,FALSE))</f>
        <v>2022.00001.03.04.99.99</v>
      </c>
      <c r="C68" s="144">
        <f t="shared" si="0"/>
        <v>1</v>
      </c>
      <c r="D68" s="144" t="str">
        <f t="shared" si="1"/>
        <v>2022.00001</v>
      </c>
      <c r="E68" s="144" t="str">
        <f t="shared" si="2"/>
        <v>2022.00001</v>
      </c>
      <c r="F68" s="144">
        <f t="shared" si="3"/>
        <v>1</v>
      </c>
      <c r="G68" s="158">
        <v>1</v>
      </c>
      <c r="H68" s="97" t="s">
        <v>132</v>
      </c>
      <c r="I68" s="97" t="s">
        <v>4565</v>
      </c>
      <c r="J68" s="158" t="s">
        <v>241</v>
      </c>
      <c r="K68" s="97" t="s">
        <v>187</v>
      </c>
      <c r="L68" s="97" t="s">
        <v>187</v>
      </c>
      <c r="M68" s="97" t="s">
        <v>188</v>
      </c>
      <c r="N68" s="160">
        <v>44525</v>
      </c>
      <c r="O68" s="160">
        <v>44926</v>
      </c>
      <c r="P68" s="158" t="s">
        <v>124</v>
      </c>
      <c r="Q68" s="160">
        <v>44525</v>
      </c>
      <c r="R68" s="190">
        <v>1891487</v>
      </c>
      <c r="S68" s="160" t="s">
        <v>24</v>
      </c>
      <c r="T68" s="160"/>
      <c r="U68" s="97" t="s">
        <v>238</v>
      </c>
      <c r="V68" s="151">
        <v>61</v>
      </c>
    </row>
    <row r="69" spans="1:22" x14ac:dyDescent="0.35">
      <c r="A69" s="164" t="s">
        <v>5694</v>
      </c>
      <c r="B69" s="231" t="str">
        <f>CONCATENATE(U69,".",TEXT(G69,"00000"),".",VLOOKUP(H69,'Dados (Listas Suspensas)'!$H$3:$I$7,2,FALSE),".",VLOOKUP(K69,'Dados (Listas Suspensas)'!$B$3:$C$8,2,FALSE),".",VLOOKUP(L69,'Dados (Listas Suspensas)'!$D$3:$E$9,2, FALSE),".",VLOOKUP(M69,'Dados (Listas Suspensas)'!$F$3:$G$10,2,FALSE))</f>
        <v>2022.00002.03.03.02.02</v>
      </c>
      <c r="C69" s="144">
        <f t="shared" si="0"/>
        <v>1</v>
      </c>
      <c r="D69" s="144" t="str">
        <f t="shared" si="1"/>
        <v>2022.00002</v>
      </c>
      <c r="E69" s="144" t="str">
        <f t="shared" si="2"/>
        <v>2022.00002</v>
      </c>
      <c r="F69" s="144">
        <f t="shared" si="3"/>
        <v>1</v>
      </c>
      <c r="G69" s="165">
        <v>2</v>
      </c>
      <c r="H69" s="96" t="s">
        <v>132</v>
      </c>
      <c r="I69" s="96" t="s">
        <v>4565</v>
      </c>
      <c r="J69" s="165" t="s">
        <v>241</v>
      </c>
      <c r="K69" s="96" t="s">
        <v>148</v>
      </c>
      <c r="L69" s="96" t="s">
        <v>169</v>
      </c>
      <c r="M69" s="96" t="s">
        <v>155</v>
      </c>
      <c r="N69" s="166">
        <v>44562</v>
      </c>
      <c r="O69" s="166">
        <v>44926</v>
      </c>
      <c r="P69" s="165" t="s">
        <v>124</v>
      </c>
      <c r="Q69" s="166">
        <v>44553</v>
      </c>
      <c r="R69" s="191">
        <v>1891493</v>
      </c>
      <c r="S69" s="166" t="s">
        <v>24</v>
      </c>
      <c r="T69" s="166"/>
      <c r="U69" s="96" t="s">
        <v>238</v>
      </c>
      <c r="V69" s="150">
        <v>62</v>
      </c>
    </row>
    <row r="70" spans="1:22" x14ac:dyDescent="0.35">
      <c r="A70" s="157" t="s">
        <v>5325</v>
      </c>
      <c r="B70" s="231" t="str">
        <f>CONCATENATE(U70,".",TEXT(G70,"00000"),".",VLOOKUP(H70,'Dados (Listas Suspensas)'!$H$3:$I$7,2,FALSE),".",VLOOKUP(K70,'Dados (Listas Suspensas)'!$B$3:$C$8,2,FALSE),".",VLOOKUP(L70,'Dados (Listas Suspensas)'!$D$3:$E$9,2, FALSE),".",VLOOKUP(M70,'Dados (Listas Suspensas)'!$F$3:$G$10,2,FALSE))</f>
        <v>2022.00003.03.03.03.02</v>
      </c>
      <c r="C70" s="144">
        <f t="shared" si="0"/>
        <v>1</v>
      </c>
      <c r="D70" s="144" t="str">
        <f t="shared" si="1"/>
        <v>2022.00003</v>
      </c>
      <c r="E70" s="144" t="str">
        <f t="shared" si="2"/>
        <v>2022.00003</v>
      </c>
      <c r="F70" s="144">
        <f t="shared" si="3"/>
        <v>1</v>
      </c>
      <c r="G70" s="158">
        <v>3</v>
      </c>
      <c r="H70" s="97" t="s">
        <v>132</v>
      </c>
      <c r="I70" s="97" t="s">
        <v>4565</v>
      </c>
      <c r="J70" s="158" t="s">
        <v>241</v>
      </c>
      <c r="K70" s="97" t="s">
        <v>148</v>
      </c>
      <c r="L70" s="97" t="s">
        <v>162</v>
      </c>
      <c r="M70" s="97" t="s">
        <v>155</v>
      </c>
      <c r="N70" s="160">
        <v>44562</v>
      </c>
      <c r="O70" s="160">
        <v>44926</v>
      </c>
      <c r="P70" s="158" t="s">
        <v>124</v>
      </c>
      <c r="Q70" s="160">
        <v>44553</v>
      </c>
      <c r="R70" s="190">
        <v>1891498</v>
      </c>
      <c r="S70" s="160" t="s">
        <v>24</v>
      </c>
      <c r="T70" s="160"/>
      <c r="U70" s="97" t="s">
        <v>238</v>
      </c>
      <c r="V70" s="151">
        <v>63</v>
      </c>
    </row>
    <row r="71" spans="1:22" x14ac:dyDescent="0.35">
      <c r="A71" s="164" t="s">
        <v>5208</v>
      </c>
      <c r="B71" s="231" t="str">
        <f>CONCATENATE(U71,".",TEXT(G71,"00000"),".",VLOOKUP(H71,'Dados (Listas Suspensas)'!$H$3:$I$7,2,FALSE),".",VLOOKUP(K71,'Dados (Listas Suspensas)'!$B$3:$C$8,2,FALSE),".",VLOOKUP(L71,'Dados (Listas Suspensas)'!$D$3:$E$9,2, FALSE),".",VLOOKUP(M71,'Dados (Listas Suspensas)'!$F$3:$G$10,2,FALSE))</f>
        <v>2022.00004.03.03.03.02</v>
      </c>
      <c r="C71" s="144">
        <f t="shared" si="0"/>
        <v>1</v>
      </c>
      <c r="D71" s="144" t="str">
        <f t="shared" si="1"/>
        <v>2022.00004</v>
      </c>
      <c r="E71" s="144" t="str">
        <f t="shared" si="2"/>
        <v>2022.00004</v>
      </c>
      <c r="F71" s="144">
        <f t="shared" si="3"/>
        <v>1</v>
      </c>
      <c r="G71" s="165">
        <v>4</v>
      </c>
      <c r="H71" s="96" t="s">
        <v>132</v>
      </c>
      <c r="I71" s="96" t="s">
        <v>4565</v>
      </c>
      <c r="J71" s="165" t="s">
        <v>241</v>
      </c>
      <c r="K71" s="96" t="s">
        <v>148</v>
      </c>
      <c r="L71" s="96" t="s">
        <v>162</v>
      </c>
      <c r="M71" s="96" t="s">
        <v>155</v>
      </c>
      <c r="N71" s="166">
        <v>44562</v>
      </c>
      <c r="O71" s="166">
        <v>44926</v>
      </c>
      <c r="P71" s="165" t="s">
        <v>124</v>
      </c>
      <c r="Q71" s="166">
        <v>44553</v>
      </c>
      <c r="R71" s="191">
        <v>1891503</v>
      </c>
      <c r="S71" s="166" t="s">
        <v>24</v>
      </c>
      <c r="T71" s="166"/>
      <c r="U71" s="96" t="s">
        <v>238</v>
      </c>
      <c r="V71" s="150">
        <v>64</v>
      </c>
    </row>
    <row r="72" spans="1:22" x14ac:dyDescent="0.35">
      <c r="A72" s="157" t="s">
        <v>5329</v>
      </c>
      <c r="B72" s="231" t="str">
        <f>CONCATENATE(U72,".",TEXT(G72,"00000"),".",VLOOKUP(H72,'Dados (Listas Suspensas)'!$H$3:$I$7,2,FALSE),".",VLOOKUP(K72,'Dados (Listas Suspensas)'!$B$3:$C$8,2,FALSE),".",VLOOKUP(L72,'Dados (Listas Suspensas)'!$D$3:$E$9,2, FALSE),".",VLOOKUP(M72,'Dados (Listas Suspensas)'!$F$3:$G$10,2,FALSE))</f>
        <v>2022.00005.03.03.03.02</v>
      </c>
      <c r="C72" s="144">
        <f t="shared" ref="C72:C135" si="4">IF(A72=B72,1,0)</f>
        <v>1</v>
      </c>
      <c r="D72" s="144" t="str">
        <f t="shared" ref="D72:D135" si="5">LEFT(A72,10)</f>
        <v>2022.00005</v>
      </c>
      <c r="E72" s="144" t="str">
        <f t="shared" ref="E72:E135" si="6">LEFT(B72,10)</f>
        <v>2022.00005</v>
      </c>
      <c r="F72" s="144">
        <f t="shared" ref="F72:F135" si="7">IF(D72=E72,1,0)</f>
        <v>1</v>
      </c>
      <c r="G72" s="158">
        <v>5</v>
      </c>
      <c r="H72" s="97" t="s">
        <v>132</v>
      </c>
      <c r="I72" s="97" t="s">
        <v>4565</v>
      </c>
      <c r="J72" s="158" t="s">
        <v>241</v>
      </c>
      <c r="K72" s="97" t="s">
        <v>148</v>
      </c>
      <c r="L72" s="97" t="s">
        <v>162</v>
      </c>
      <c r="M72" s="97" t="s">
        <v>155</v>
      </c>
      <c r="N72" s="160">
        <v>44562</v>
      </c>
      <c r="O72" s="160">
        <v>44926</v>
      </c>
      <c r="P72" s="158" t="s">
        <v>124</v>
      </c>
      <c r="Q72" s="160">
        <v>44553</v>
      </c>
      <c r="R72" s="190">
        <v>1891505</v>
      </c>
      <c r="S72" s="160" t="s">
        <v>24</v>
      </c>
      <c r="T72" s="160"/>
      <c r="U72" s="97" t="s">
        <v>238</v>
      </c>
      <c r="V72" s="151">
        <v>65</v>
      </c>
    </row>
    <row r="73" spans="1:22" x14ac:dyDescent="0.35">
      <c r="A73" s="164" t="s">
        <v>6088</v>
      </c>
      <c r="B73" s="231" t="str">
        <f>CONCATENATE(U73,".",TEXT(G73,"00000"),".",VLOOKUP(H73,'Dados (Listas Suspensas)'!$H$3:$I$7,2,FALSE),".",VLOOKUP(K73,'Dados (Listas Suspensas)'!$B$3:$C$8,2,FALSE),".",VLOOKUP(L73,'Dados (Listas Suspensas)'!$D$3:$E$9,2, FALSE),".",VLOOKUP(M73,'Dados (Listas Suspensas)'!$F$3:$G$10,2,FALSE))</f>
        <v>2022.00006.03.04.99.99</v>
      </c>
      <c r="C73" s="144">
        <f t="shared" si="4"/>
        <v>1</v>
      </c>
      <c r="D73" s="144" t="str">
        <f t="shared" si="5"/>
        <v>2022.00006</v>
      </c>
      <c r="E73" s="144" t="str">
        <f t="shared" si="6"/>
        <v>2022.00006</v>
      </c>
      <c r="F73" s="144">
        <f t="shared" si="7"/>
        <v>1</v>
      </c>
      <c r="G73" s="165">
        <v>6</v>
      </c>
      <c r="H73" s="96" t="s">
        <v>132</v>
      </c>
      <c r="I73" s="96" t="s">
        <v>236</v>
      </c>
      <c r="J73" s="165" t="s">
        <v>237</v>
      </c>
      <c r="K73" s="96" t="s">
        <v>187</v>
      </c>
      <c r="L73" s="96" t="s">
        <v>187</v>
      </c>
      <c r="M73" s="96" t="s">
        <v>188</v>
      </c>
      <c r="N73" s="166">
        <v>44520</v>
      </c>
      <c r="O73" s="166">
        <v>44926</v>
      </c>
      <c r="P73" s="165" t="s">
        <v>124</v>
      </c>
      <c r="Q73" s="166">
        <v>44520</v>
      </c>
      <c r="R73" s="191">
        <v>1928353</v>
      </c>
      <c r="S73" s="166" t="s">
        <v>6</v>
      </c>
      <c r="T73" s="166"/>
      <c r="U73" s="96" t="s">
        <v>238</v>
      </c>
      <c r="V73" s="150">
        <v>66</v>
      </c>
    </row>
    <row r="74" spans="1:22" x14ac:dyDescent="0.35">
      <c r="A74" s="157" t="s">
        <v>5695</v>
      </c>
      <c r="B74" s="231" t="str">
        <f>CONCATENATE(U74,".",TEXT(G74,"00000"),".",VLOOKUP(H74,'Dados (Listas Suspensas)'!$H$3:$I$7,2,FALSE),".",VLOOKUP(K74,'Dados (Listas Suspensas)'!$B$3:$C$8,2,FALSE),".",VLOOKUP(L74,'Dados (Listas Suspensas)'!$D$3:$E$9,2, FALSE),".",VLOOKUP(M74,'Dados (Listas Suspensas)'!$F$3:$G$10,2,FALSE))</f>
        <v>2022.00007.03.03.02.02</v>
      </c>
      <c r="C74" s="144">
        <f t="shared" si="4"/>
        <v>1</v>
      </c>
      <c r="D74" s="144" t="str">
        <f t="shared" si="5"/>
        <v>2022.00007</v>
      </c>
      <c r="E74" s="144" t="str">
        <f t="shared" si="6"/>
        <v>2022.00007</v>
      </c>
      <c r="F74" s="144">
        <f t="shared" si="7"/>
        <v>1</v>
      </c>
      <c r="G74" s="158">
        <v>7</v>
      </c>
      <c r="H74" s="97" t="s">
        <v>132</v>
      </c>
      <c r="I74" s="97" t="s">
        <v>236</v>
      </c>
      <c r="J74" s="158" t="s">
        <v>237</v>
      </c>
      <c r="K74" s="97" t="s">
        <v>148</v>
      </c>
      <c r="L74" s="97" t="s">
        <v>169</v>
      </c>
      <c r="M74" s="97" t="s">
        <v>155</v>
      </c>
      <c r="N74" s="160">
        <v>44562</v>
      </c>
      <c r="O74" s="160">
        <v>44926</v>
      </c>
      <c r="P74" s="158" t="s">
        <v>124</v>
      </c>
      <c r="Q74" s="160">
        <v>44553</v>
      </c>
      <c r="R74" s="190">
        <v>1928411</v>
      </c>
      <c r="S74" s="160" t="s">
        <v>6</v>
      </c>
      <c r="T74" s="160"/>
      <c r="U74" s="97" t="s">
        <v>238</v>
      </c>
      <c r="V74" s="151">
        <v>67</v>
      </c>
    </row>
    <row r="75" spans="1:22" x14ac:dyDescent="0.35">
      <c r="A75" s="164" t="s">
        <v>5326</v>
      </c>
      <c r="B75" s="231" t="str">
        <f>CONCATENATE(U75,".",TEXT(G75,"00000"),".",VLOOKUP(H75,'Dados (Listas Suspensas)'!$H$3:$I$7,2,FALSE),".",VLOOKUP(K75,'Dados (Listas Suspensas)'!$B$3:$C$8,2,FALSE),".",VLOOKUP(L75,'Dados (Listas Suspensas)'!$D$3:$E$9,2, FALSE),".",VLOOKUP(M75,'Dados (Listas Suspensas)'!$F$3:$G$10,2,FALSE))</f>
        <v>2022.00008.03.03.03.02</v>
      </c>
      <c r="C75" s="144">
        <f t="shared" si="4"/>
        <v>1</v>
      </c>
      <c r="D75" s="144" t="str">
        <f t="shared" si="5"/>
        <v>2022.00008</v>
      </c>
      <c r="E75" s="144" t="str">
        <f t="shared" si="6"/>
        <v>2022.00008</v>
      </c>
      <c r="F75" s="144">
        <f t="shared" si="7"/>
        <v>1</v>
      </c>
      <c r="G75" s="165">
        <v>8</v>
      </c>
      <c r="H75" s="96" t="s">
        <v>132</v>
      </c>
      <c r="I75" s="96" t="s">
        <v>236</v>
      </c>
      <c r="J75" s="165" t="s">
        <v>237</v>
      </c>
      <c r="K75" s="96" t="s">
        <v>148</v>
      </c>
      <c r="L75" s="96" t="s">
        <v>162</v>
      </c>
      <c r="M75" s="96" t="s">
        <v>155</v>
      </c>
      <c r="N75" s="166">
        <v>44562</v>
      </c>
      <c r="O75" s="166">
        <v>44926</v>
      </c>
      <c r="P75" s="165" t="s">
        <v>124</v>
      </c>
      <c r="Q75" s="166">
        <v>44553</v>
      </c>
      <c r="R75" s="191">
        <v>1928416</v>
      </c>
      <c r="S75" s="166" t="s">
        <v>6</v>
      </c>
      <c r="T75" s="166"/>
      <c r="U75" s="96" t="s">
        <v>238</v>
      </c>
      <c r="V75" s="150">
        <v>68</v>
      </c>
    </row>
    <row r="76" spans="1:22" x14ac:dyDescent="0.35">
      <c r="A76" s="157" t="s">
        <v>5209</v>
      </c>
      <c r="B76" s="231" t="str">
        <f>CONCATENATE(U76,".",TEXT(G76,"00000"),".",VLOOKUP(H76,'Dados (Listas Suspensas)'!$H$3:$I$7,2,FALSE),".",VLOOKUP(K76,'Dados (Listas Suspensas)'!$B$3:$C$8,2,FALSE),".",VLOOKUP(L76,'Dados (Listas Suspensas)'!$D$3:$E$9,2, FALSE),".",VLOOKUP(M76,'Dados (Listas Suspensas)'!$F$3:$G$10,2,FALSE))</f>
        <v>2022.00009.03.03.03.02</v>
      </c>
      <c r="C76" s="144">
        <f t="shared" si="4"/>
        <v>1</v>
      </c>
      <c r="D76" s="144" t="str">
        <f t="shared" si="5"/>
        <v>2022.00009</v>
      </c>
      <c r="E76" s="144" t="str">
        <f t="shared" si="6"/>
        <v>2022.00009</v>
      </c>
      <c r="F76" s="144">
        <f t="shared" si="7"/>
        <v>1</v>
      </c>
      <c r="G76" s="158">
        <v>9</v>
      </c>
      <c r="H76" s="97" t="s">
        <v>132</v>
      </c>
      <c r="I76" s="97" t="s">
        <v>236</v>
      </c>
      <c r="J76" s="158" t="s">
        <v>237</v>
      </c>
      <c r="K76" s="97" t="s">
        <v>148</v>
      </c>
      <c r="L76" s="97" t="s">
        <v>162</v>
      </c>
      <c r="M76" s="97" t="s">
        <v>155</v>
      </c>
      <c r="N76" s="160">
        <v>44562</v>
      </c>
      <c r="O76" s="160">
        <v>44926</v>
      </c>
      <c r="P76" s="158" t="s">
        <v>124</v>
      </c>
      <c r="Q76" s="160">
        <v>44553</v>
      </c>
      <c r="R76" s="190">
        <v>1928422</v>
      </c>
      <c r="S76" s="160" t="s">
        <v>6</v>
      </c>
      <c r="T76" s="160"/>
      <c r="U76" s="97" t="s">
        <v>238</v>
      </c>
      <c r="V76" s="151">
        <v>69</v>
      </c>
    </row>
    <row r="77" spans="1:22" ht="45" customHeight="1" x14ac:dyDescent="0.35">
      <c r="A77" s="164" t="s">
        <v>6089</v>
      </c>
      <c r="B77" s="231" t="str">
        <f>CONCATENATE(U77,".",TEXT(G77,"00000"),".",VLOOKUP(H77,'Dados (Listas Suspensas)'!$H$3:$I$7,2,FALSE),".",VLOOKUP(K77,'Dados (Listas Suspensas)'!$B$3:$C$8,2,FALSE),".",VLOOKUP(L77,'Dados (Listas Suspensas)'!$D$3:$E$9,2, FALSE),".",VLOOKUP(M77,'Dados (Listas Suspensas)'!$F$3:$G$10,2,FALSE))</f>
        <v>2022.00010.03.04.99.99</v>
      </c>
      <c r="C77" s="144">
        <f t="shared" si="4"/>
        <v>1</v>
      </c>
      <c r="D77" s="144" t="str">
        <f t="shared" si="5"/>
        <v>2022.00010</v>
      </c>
      <c r="E77" s="144" t="str">
        <f t="shared" si="6"/>
        <v>2022.00010</v>
      </c>
      <c r="F77" s="144">
        <f t="shared" si="7"/>
        <v>1</v>
      </c>
      <c r="G77" s="165">
        <v>10</v>
      </c>
      <c r="H77" s="96" t="s">
        <v>132</v>
      </c>
      <c r="I77" s="96" t="s">
        <v>247</v>
      </c>
      <c r="J77" s="192" t="s">
        <v>248</v>
      </c>
      <c r="K77" s="96" t="s">
        <v>187</v>
      </c>
      <c r="L77" s="96" t="s">
        <v>187</v>
      </c>
      <c r="M77" s="96" t="s">
        <v>188</v>
      </c>
      <c r="N77" s="166">
        <v>44526</v>
      </c>
      <c r="O77" s="166">
        <v>44926</v>
      </c>
      <c r="P77" s="165" t="s">
        <v>124</v>
      </c>
      <c r="Q77" s="166">
        <v>44526</v>
      </c>
      <c r="R77" s="191">
        <v>1928505</v>
      </c>
      <c r="S77" s="165" t="s">
        <v>10</v>
      </c>
      <c r="T77" s="166"/>
      <c r="U77" s="96" t="s">
        <v>238</v>
      </c>
      <c r="V77" s="150">
        <v>70</v>
      </c>
    </row>
    <row r="78" spans="1:22" ht="45" customHeight="1" x14ac:dyDescent="0.35">
      <c r="A78" s="157" t="s">
        <v>5210</v>
      </c>
      <c r="B78" s="231" t="str">
        <f>CONCATENATE(U78,".",TEXT(G78,"00000"),".",VLOOKUP(H78,'Dados (Listas Suspensas)'!$H$3:$I$7,2,FALSE),".",VLOOKUP(K78,'Dados (Listas Suspensas)'!$B$3:$C$8,2,FALSE),".",VLOOKUP(L78,'Dados (Listas Suspensas)'!$D$3:$E$9,2, FALSE),".",VLOOKUP(M78,'Dados (Listas Suspensas)'!$F$3:$G$10,2,FALSE))</f>
        <v>2022.00011.03.03.03.02</v>
      </c>
      <c r="C78" s="144">
        <f t="shared" si="4"/>
        <v>1</v>
      </c>
      <c r="D78" s="144" t="str">
        <f t="shared" si="5"/>
        <v>2022.00011</v>
      </c>
      <c r="E78" s="144" t="str">
        <f t="shared" si="6"/>
        <v>2022.00011</v>
      </c>
      <c r="F78" s="144">
        <f t="shared" si="7"/>
        <v>1</v>
      </c>
      <c r="G78" s="158">
        <v>11</v>
      </c>
      <c r="H78" s="97" t="s">
        <v>132</v>
      </c>
      <c r="I78" s="97" t="s">
        <v>247</v>
      </c>
      <c r="J78" s="193" t="s">
        <v>248</v>
      </c>
      <c r="K78" s="97" t="s">
        <v>148</v>
      </c>
      <c r="L78" s="97" t="s">
        <v>162</v>
      </c>
      <c r="M78" s="97" t="s">
        <v>155</v>
      </c>
      <c r="N78" s="160">
        <v>44562</v>
      </c>
      <c r="O78" s="160">
        <v>44926</v>
      </c>
      <c r="P78" s="158" t="s">
        <v>124</v>
      </c>
      <c r="Q78" s="160">
        <v>44555</v>
      </c>
      <c r="R78" s="190">
        <v>1928516</v>
      </c>
      <c r="S78" s="158" t="s">
        <v>10</v>
      </c>
      <c r="T78" s="160"/>
      <c r="U78" s="97" t="s">
        <v>238</v>
      </c>
      <c r="V78" s="151">
        <v>71</v>
      </c>
    </row>
    <row r="79" spans="1:22" ht="45" customHeight="1" x14ac:dyDescent="0.35">
      <c r="A79" s="164" t="s">
        <v>5211</v>
      </c>
      <c r="B79" s="231" t="str">
        <f>CONCATENATE(U79,".",TEXT(G79,"00000"),".",VLOOKUP(H79,'Dados (Listas Suspensas)'!$H$3:$I$7,2,FALSE),".",VLOOKUP(K79,'Dados (Listas Suspensas)'!$B$3:$C$8,2,FALSE),".",VLOOKUP(L79,'Dados (Listas Suspensas)'!$D$3:$E$9,2, FALSE),".",VLOOKUP(M79,'Dados (Listas Suspensas)'!$F$3:$G$10,2,FALSE))</f>
        <v>2022.00012.03.03.03.02</v>
      </c>
      <c r="C79" s="144">
        <f t="shared" si="4"/>
        <v>1</v>
      </c>
      <c r="D79" s="144" t="str">
        <f t="shared" si="5"/>
        <v>2022.00012</v>
      </c>
      <c r="E79" s="144" t="str">
        <f t="shared" si="6"/>
        <v>2022.00012</v>
      </c>
      <c r="F79" s="144">
        <f t="shared" si="7"/>
        <v>1</v>
      </c>
      <c r="G79" s="165">
        <v>12</v>
      </c>
      <c r="H79" s="96" t="s">
        <v>132</v>
      </c>
      <c r="I79" s="96" t="s">
        <v>247</v>
      </c>
      <c r="J79" s="192" t="s">
        <v>248</v>
      </c>
      <c r="K79" s="96" t="s">
        <v>148</v>
      </c>
      <c r="L79" s="96" t="s">
        <v>162</v>
      </c>
      <c r="M79" s="96" t="s">
        <v>155</v>
      </c>
      <c r="N79" s="166">
        <v>44562</v>
      </c>
      <c r="O79" s="166">
        <v>44926</v>
      </c>
      <c r="P79" s="165" t="s">
        <v>124</v>
      </c>
      <c r="Q79" s="166">
        <v>44555</v>
      </c>
      <c r="R79" s="191">
        <v>1928517</v>
      </c>
      <c r="S79" s="165" t="s">
        <v>10</v>
      </c>
      <c r="T79" s="166"/>
      <c r="U79" s="96" t="s">
        <v>238</v>
      </c>
      <c r="V79" s="150">
        <v>72</v>
      </c>
    </row>
    <row r="80" spans="1:22" ht="45" customHeight="1" x14ac:dyDescent="0.35">
      <c r="A80" s="157" t="s">
        <v>5212</v>
      </c>
      <c r="B80" s="231" t="str">
        <f>CONCATENATE(U80,".",TEXT(G80,"00000"),".",VLOOKUP(H80,'Dados (Listas Suspensas)'!$H$3:$I$7,2,FALSE),".",VLOOKUP(K80,'Dados (Listas Suspensas)'!$B$3:$C$8,2,FALSE),".",VLOOKUP(L80,'Dados (Listas Suspensas)'!$D$3:$E$9,2, FALSE),".",VLOOKUP(M80,'Dados (Listas Suspensas)'!$F$3:$G$10,2,FALSE))</f>
        <v>2022.00013.03.03.03.02</v>
      </c>
      <c r="C80" s="144">
        <f t="shared" si="4"/>
        <v>1</v>
      </c>
      <c r="D80" s="144" t="str">
        <f t="shared" si="5"/>
        <v>2022.00013</v>
      </c>
      <c r="E80" s="144" t="str">
        <f t="shared" si="6"/>
        <v>2022.00013</v>
      </c>
      <c r="F80" s="144">
        <f t="shared" si="7"/>
        <v>1</v>
      </c>
      <c r="G80" s="158">
        <v>13</v>
      </c>
      <c r="H80" s="97" t="s">
        <v>132</v>
      </c>
      <c r="I80" s="97" t="s">
        <v>247</v>
      </c>
      <c r="J80" s="193" t="s">
        <v>248</v>
      </c>
      <c r="K80" s="97" t="s">
        <v>148</v>
      </c>
      <c r="L80" s="97" t="s">
        <v>162</v>
      </c>
      <c r="M80" s="97" t="s">
        <v>155</v>
      </c>
      <c r="N80" s="160">
        <v>44562</v>
      </c>
      <c r="O80" s="160">
        <v>44926</v>
      </c>
      <c r="P80" s="158" t="s">
        <v>124</v>
      </c>
      <c r="Q80" s="160">
        <v>44555</v>
      </c>
      <c r="R80" s="190">
        <v>1928523</v>
      </c>
      <c r="S80" s="158" t="s">
        <v>10</v>
      </c>
      <c r="T80" s="160"/>
      <c r="U80" s="97" t="s">
        <v>238</v>
      </c>
      <c r="V80" s="151">
        <v>73</v>
      </c>
    </row>
    <row r="81" spans="1:22" ht="45" customHeight="1" x14ac:dyDescent="0.35">
      <c r="A81" s="164" t="s">
        <v>5213</v>
      </c>
      <c r="B81" s="231" t="str">
        <f>CONCATENATE(U81,".",TEXT(G81,"00000"),".",VLOOKUP(H81,'Dados (Listas Suspensas)'!$H$3:$I$7,2,FALSE),".",VLOOKUP(K81,'Dados (Listas Suspensas)'!$B$3:$C$8,2,FALSE),".",VLOOKUP(L81,'Dados (Listas Suspensas)'!$D$3:$E$9,2, FALSE),".",VLOOKUP(M81,'Dados (Listas Suspensas)'!$F$3:$G$10,2,FALSE))</f>
        <v>2022.00014.03.03.03.02</v>
      </c>
      <c r="C81" s="144">
        <f t="shared" si="4"/>
        <v>1</v>
      </c>
      <c r="D81" s="144" t="str">
        <f t="shared" si="5"/>
        <v>2022.00014</v>
      </c>
      <c r="E81" s="144" t="str">
        <f t="shared" si="6"/>
        <v>2022.00014</v>
      </c>
      <c r="F81" s="144">
        <f t="shared" si="7"/>
        <v>1</v>
      </c>
      <c r="G81" s="165">
        <v>14</v>
      </c>
      <c r="H81" s="96" t="s">
        <v>132</v>
      </c>
      <c r="I81" s="96" t="s">
        <v>247</v>
      </c>
      <c r="J81" s="192" t="s">
        <v>248</v>
      </c>
      <c r="K81" s="96" t="s">
        <v>148</v>
      </c>
      <c r="L81" s="96" t="s">
        <v>162</v>
      </c>
      <c r="M81" s="96" t="s">
        <v>155</v>
      </c>
      <c r="N81" s="166">
        <v>44562</v>
      </c>
      <c r="O81" s="166">
        <v>44926</v>
      </c>
      <c r="P81" s="165" t="s">
        <v>124</v>
      </c>
      <c r="Q81" s="166">
        <v>44555</v>
      </c>
      <c r="R81" s="191">
        <v>1928530</v>
      </c>
      <c r="S81" s="165" t="s">
        <v>10</v>
      </c>
      <c r="T81" s="166"/>
      <c r="U81" s="96" t="s">
        <v>238</v>
      </c>
      <c r="V81" s="150">
        <v>74</v>
      </c>
    </row>
    <row r="82" spans="1:22" ht="45" customHeight="1" x14ac:dyDescent="0.35">
      <c r="A82" s="157" t="s">
        <v>5214</v>
      </c>
      <c r="B82" s="231" t="str">
        <f>CONCATENATE(U82,".",TEXT(G82,"00000"),".",VLOOKUP(H82,'Dados (Listas Suspensas)'!$H$3:$I$7,2,FALSE),".",VLOOKUP(K82,'Dados (Listas Suspensas)'!$B$3:$C$8,2,FALSE),".",VLOOKUP(L82,'Dados (Listas Suspensas)'!$D$3:$E$9,2, FALSE),".",VLOOKUP(M82,'Dados (Listas Suspensas)'!$F$3:$G$10,2,FALSE))</f>
        <v>2022.00015.03.03.03.02</v>
      </c>
      <c r="C82" s="144">
        <f t="shared" si="4"/>
        <v>1</v>
      </c>
      <c r="D82" s="144" t="str">
        <f t="shared" si="5"/>
        <v>2022.00015</v>
      </c>
      <c r="E82" s="144" t="str">
        <f t="shared" si="6"/>
        <v>2022.00015</v>
      </c>
      <c r="F82" s="144">
        <f t="shared" si="7"/>
        <v>1</v>
      </c>
      <c r="G82" s="158">
        <v>15</v>
      </c>
      <c r="H82" s="97" t="s">
        <v>132</v>
      </c>
      <c r="I82" s="97" t="s">
        <v>247</v>
      </c>
      <c r="J82" s="193" t="s">
        <v>248</v>
      </c>
      <c r="K82" s="97" t="s">
        <v>148</v>
      </c>
      <c r="L82" s="97" t="s">
        <v>162</v>
      </c>
      <c r="M82" s="97" t="s">
        <v>155</v>
      </c>
      <c r="N82" s="160">
        <v>44562</v>
      </c>
      <c r="O82" s="160">
        <v>44926</v>
      </c>
      <c r="P82" s="158" t="s">
        <v>124</v>
      </c>
      <c r="Q82" s="160">
        <v>44555</v>
      </c>
      <c r="R82" s="190">
        <v>1928543</v>
      </c>
      <c r="S82" s="158" t="s">
        <v>10</v>
      </c>
      <c r="T82" s="160"/>
      <c r="U82" s="97" t="s">
        <v>238</v>
      </c>
      <c r="V82" s="151">
        <v>75</v>
      </c>
    </row>
    <row r="83" spans="1:22" ht="45" customHeight="1" x14ac:dyDescent="0.35">
      <c r="A83" s="164" t="s">
        <v>5696</v>
      </c>
      <c r="B83" s="231" t="str">
        <f>CONCATENATE(U83,".",TEXT(G83,"00000"),".",VLOOKUP(H83,'Dados (Listas Suspensas)'!$H$3:$I$7,2,FALSE),".",VLOOKUP(K83,'Dados (Listas Suspensas)'!$B$3:$C$8,2,FALSE),".",VLOOKUP(L83,'Dados (Listas Suspensas)'!$D$3:$E$9,2, FALSE),".",VLOOKUP(M83,'Dados (Listas Suspensas)'!$F$3:$G$10,2,FALSE))</f>
        <v>2022.00016.03.03.02.02</v>
      </c>
      <c r="C83" s="144">
        <f t="shared" si="4"/>
        <v>1</v>
      </c>
      <c r="D83" s="144" t="str">
        <f t="shared" si="5"/>
        <v>2022.00016</v>
      </c>
      <c r="E83" s="144" t="str">
        <f t="shared" si="6"/>
        <v>2022.00016</v>
      </c>
      <c r="F83" s="144">
        <f t="shared" si="7"/>
        <v>1</v>
      </c>
      <c r="G83" s="165">
        <v>16</v>
      </c>
      <c r="H83" s="96" t="s">
        <v>132</v>
      </c>
      <c r="I83" s="96" t="s">
        <v>247</v>
      </c>
      <c r="J83" s="192" t="s">
        <v>248</v>
      </c>
      <c r="K83" s="96" t="s">
        <v>148</v>
      </c>
      <c r="L83" s="96" t="s">
        <v>169</v>
      </c>
      <c r="M83" s="96" t="s">
        <v>155</v>
      </c>
      <c r="N83" s="166">
        <v>44562</v>
      </c>
      <c r="O83" s="166">
        <v>44926</v>
      </c>
      <c r="P83" s="165" t="s">
        <v>124</v>
      </c>
      <c r="Q83" s="166">
        <v>44555</v>
      </c>
      <c r="R83" s="191">
        <v>1928558</v>
      </c>
      <c r="S83" s="165" t="s">
        <v>10</v>
      </c>
      <c r="T83" s="166"/>
      <c r="U83" s="96" t="s">
        <v>238</v>
      </c>
      <c r="V83" s="150">
        <v>76</v>
      </c>
    </row>
    <row r="84" spans="1:22" ht="45" customHeight="1" x14ac:dyDescent="0.35">
      <c r="A84" s="157" t="s">
        <v>5697</v>
      </c>
      <c r="B84" s="231" t="str">
        <f>CONCATENATE(U84,".",TEXT(G84,"00000"),".",VLOOKUP(H84,'Dados (Listas Suspensas)'!$H$3:$I$7,2,FALSE),".",VLOOKUP(K84,'Dados (Listas Suspensas)'!$B$3:$C$8,2,FALSE),".",VLOOKUP(L84,'Dados (Listas Suspensas)'!$D$3:$E$9,2, FALSE),".",VLOOKUP(M84,'Dados (Listas Suspensas)'!$F$3:$G$10,2,FALSE))</f>
        <v>2022.00017.03.03.02.02</v>
      </c>
      <c r="C84" s="144">
        <f t="shared" si="4"/>
        <v>1</v>
      </c>
      <c r="D84" s="144" t="str">
        <f t="shared" si="5"/>
        <v>2022.00017</v>
      </c>
      <c r="E84" s="144" t="str">
        <f t="shared" si="6"/>
        <v>2022.00017</v>
      </c>
      <c r="F84" s="144">
        <f t="shared" si="7"/>
        <v>1</v>
      </c>
      <c r="G84" s="158">
        <v>17</v>
      </c>
      <c r="H84" s="97" t="s">
        <v>132</v>
      </c>
      <c r="I84" s="97" t="s">
        <v>247</v>
      </c>
      <c r="J84" s="193" t="s">
        <v>248</v>
      </c>
      <c r="K84" s="97" t="s">
        <v>148</v>
      </c>
      <c r="L84" s="97" t="s">
        <v>169</v>
      </c>
      <c r="M84" s="97" t="s">
        <v>155</v>
      </c>
      <c r="N84" s="160">
        <v>44562</v>
      </c>
      <c r="O84" s="160">
        <v>44926</v>
      </c>
      <c r="P84" s="158" t="s">
        <v>124</v>
      </c>
      <c r="Q84" s="160">
        <v>44555</v>
      </c>
      <c r="R84" s="190">
        <v>1928566</v>
      </c>
      <c r="S84" s="158" t="s">
        <v>10</v>
      </c>
      <c r="T84" s="160"/>
      <c r="U84" s="97" t="s">
        <v>238</v>
      </c>
      <c r="V84" s="151">
        <v>77</v>
      </c>
    </row>
    <row r="85" spans="1:22" x14ac:dyDescent="0.35">
      <c r="A85" s="164" t="s">
        <v>6090</v>
      </c>
      <c r="B85" s="231" t="str">
        <f>CONCATENATE(U85,".",TEXT(G85,"00000"),".",VLOOKUP(H85,'Dados (Listas Suspensas)'!$H$3:$I$7,2,FALSE),".",VLOOKUP(K85,'Dados (Listas Suspensas)'!$B$3:$C$8,2,FALSE),".",VLOOKUP(L85,'Dados (Listas Suspensas)'!$D$3:$E$9,2, FALSE),".",VLOOKUP(M85,'Dados (Listas Suspensas)'!$F$3:$G$10,2,FALSE))</f>
        <v>2022.00018.03.04.99.99</v>
      </c>
      <c r="C85" s="144">
        <f t="shared" si="4"/>
        <v>1</v>
      </c>
      <c r="D85" s="144" t="str">
        <f t="shared" si="5"/>
        <v>2022.00018</v>
      </c>
      <c r="E85" s="144" t="str">
        <f t="shared" si="6"/>
        <v>2022.00018</v>
      </c>
      <c r="F85" s="144">
        <f t="shared" si="7"/>
        <v>1</v>
      </c>
      <c r="G85" s="165">
        <v>18</v>
      </c>
      <c r="H85" s="96" t="s">
        <v>132</v>
      </c>
      <c r="I85" s="96" t="s">
        <v>4586</v>
      </c>
      <c r="J85" s="165" t="s">
        <v>239</v>
      </c>
      <c r="K85" s="96" t="s">
        <v>187</v>
      </c>
      <c r="L85" s="96" t="s">
        <v>187</v>
      </c>
      <c r="M85" s="96" t="s">
        <v>188</v>
      </c>
      <c r="N85" s="166">
        <v>44524</v>
      </c>
      <c r="O85" s="166">
        <v>44926</v>
      </c>
      <c r="P85" s="165" t="s">
        <v>124</v>
      </c>
      <c r="Q85" s="166">
        <v>44524</v>
      </c>
      <c r="R85" s="191">
        <v>1928611</v>
      </c>
      <c r="S85" s="165" t="s">
        <v>14</v>
      </c>
      <c r="T85" s="166"/>
      <c r="U85" s="96" t="s">
        <v>238</v>
      </c>
      <c r="V85" s="150">
        <v>78</v>
      </c>
    </row>
    <row r="86" spans="1:22" x14ac:dyDescent="0.35">
      <c r="A86" s="157" t="s">
        <v>5698</v>
      </c>
      <c r="B86" s="231" t="str">
        <f>CONCATENATE(U86,".",TEXT(G86,"00000"),".",VLOOKUP(H86,'Dados (Listas Suspensas)'!$H$3:$I$7,2,FALSE),".",VLOOKUP(K86,'Dados (Listas Suspensas)'!$B$3:$C$8,2,FALSE),".",VLOOKUP(L86,'Dados (Listas Suspensas)'!$D$3:$E$9,2, FALSE),".",VLOOKUP(M86,'Dados (Listas Suspensas)'!$F$3:$G$10,2,FALSE))</f>
        <v>2022.00019.03.03.02.02</v>
      </c>
      <c r="C86" s="144">
        <f t="shared" si="4"/>
        <v>1</v>
      </c>
      <c r="D86" s="144" t="str">
        <f t="shared" si="5"/>
        <v>2022.00019</v>
      </c>
      <c r="E86" s="144" t="str">
        <f t="shared" si="6"/>
        <v>2022.00019</v>
      </c>
      <c r="F86" s="144">
        <f t="shared" si="7"/>
        <v>1</v>
      </c>
      <c r="G86" s="158">
        <v>19</v>
      </c>
      <c r="H86" s="97" t="s">
        <v>132</v>
      </c>
      <c r="I86" s="97" t="s">
        <v>4586</v>
      </c>
      <c r="J86" s="158" t="s">
        <v>239</v>
      </c>
      <c r="K86" s="97" t="s">
        <v>148</v>
      </c>
      <c r="L86" s="97" t="s">
        <v>169</v>
      </c>
      <c r="M86" s="97" t="s">
        <v>155</v>
      </c>
      <c r="N86" s="160">
        <v>44562</v>
      </c>
      <c r="O86" s="160">
        <v>44926</v>
      </c>
      <c r="P86" s="158" t="s">
        <v>124</v>
      </c>
      <c r="Q86" s="160">
        <v>44552</v>
      </c>
      <c r="R86" s="190">
        <v>1928621</v>
      </c>
      <c r="S86" s="158" t="s">
        <v>14</v>
      </c>
      <c r="T86" s="160"/>
      <c r="U86" s="97" t="s">
        <v>238</v>
      </c>
      <c r="V86" s="151">
        <v>79</v>
      </c>
    </row>
    <row r="87" spans="1:22" x14ac:dyDescent="0.35">
      <c r="A87" s="164" t="s">
        <v>5215</v>
      </c>
      <c r="B87" s="231" t="str">
        <f>CONCATENATE(U87,".",TEXT(G87,"00000"),".",VLOOKUP(H87,'Dados (Listas Suspensas)'!$H$3:$I$7,2,FALSE),".",VLOOKUP(K87,'Dados (Listas Suspensas)'!$B$3:$C$8,2,FALSE),".",VLOOKUP(L87,'Dados (Listas Suspensas)'!$D$3:$E$9,2, FALSE),".",VLOOKUP(M87,'Dados (Listas Suspensas)'!$F$3:$G$10,2,FALSE))</f>
        <v>2022.00020.03.03.03.02</v>
      </c>
      <c r="C87" s="144">
        <f t="shared" si="4"/>
        <v>1</v>
      </c>
      <c r="D87" s="144" t="str">
        <f t="shared" si="5"/>
        <v>2022.00020</v>
      </c>
      <c r="E87" s="144" t="str">
        <f t="shared" si="6"/>
        <v>2022.00020</v>
      </c>
      <c r="F87" s="144">
        <f t="shared" si="7"/>
        <v>1</v>
      </c>
      <c r="G87" s="165">
        <v>20</v>
      </c>
      <c r="H87" s="96" t="s">
        <v>132</v>
      </c>
      <c r="I87" s="96" t="s">
        <v>4586</v>
      </c>
      <c r="J87" s="165" t="s">
        <v>239</v>
      </c>
      <c r="K87" s="96" t="s">
        <v>148</v>
      </c>
      <c r="L87" s="96" t="s">
        <v>162</v>
      </c>
      <c r="M87" s="96" t="s">
        <v>155</v>
      </c>
      <c r="N87" s="166">
        <v>44562</v>
      </c>
      <c r="O87" s="166">
        <v>44926</v>
      </c>
      <c r="P87" s="165" t="s">
        <v>124</v>
      </c>
      <c r="Q87" s="166">
        <v>44552</v>
      </c>
      <c r="R87" s="191">
        <v>1928626</v>
      </c>
      <c r="S87" s="165" t="s">
        <v>14</v>
      </c>
      <c r="T87" s="166"/>
      <c r="U87" s="96" t="s">
        <v>238</v>
      </c>
      <c r="V87" s="150">
        <v>80</v>
      </c>
    </row>
    <row r="88" spans="1:22" x14ac:dyDescent="0.35">
      <c r="A88" s="157" t="s">
        <v>6091</v>
      </c>
      <c r="B88" s="231" t="str">
        <f>CONCATENATE(U88,".",TEXT(G88,"00000"),".",VLOOKUP(H88,'Dados (Listas Suspensas)'!$H$3:$I$7,2,FALSE),".",VLOOKUP(K88,'Dados (Listas Suspensas)'!$B$3:$C$8,2,FALSE),".",VLOOKUP(L88,'Dados (Listas Suspensas)'!$D$3:$E$9,2, FALSE),".",VLOOKUP(M88,'Dados (Listas Suspensas)'!$F$3:$G$10,2,FALSE))</f>
        <v>2022.00021.03.04.99.99</v>
      </c>
      <c r="C88" s="144">
        <f t="shared" si="4"/>
        <v>1</v>
      </c>
      <c r="D88" s="144" t="str">
        <f t="shared" si="5"/>
        <v>2022.00021</v>
      </c>
      <c r="E88" s="144" t="str">
        <f t="shared" si="6"/>
        <v>2022.00021</v>
      </c>
      <c r="F88" s="144">
        <f t="shared" si="7"/>
        <v>1</v>
      </c>
      <c r="G88" s="158">
        <v>21</v>
      </c>
      <c r="H88" s="97" t="s">
        <v>132</v>
      </c>
      <c r="I88" s="97" t="s">
        <v>242</v>
      </c>
      <c r="J88" s="158" t="s">
        <v>243</v>
      </c>
      <c r="K88" s="97" t="s">
        <v>187</v>
      </c>
      <c r="L88" s="97" t="s">
        <v>187</v>
      </c>
      <c r="M88" s="97" t="s">
        <v>188</v>
      </c>
      <c r="N88" s="160">
        <v>44525</v>
      </c>
      <c r="O88" s="160">
        <v>44926</v>
      </c>
      <c r="P88" s="158" t="s">
        <v>124</v>
      </c>
      <c r="Q88" s="160">
        <v>44525</v>
      </c>
      <c r="R88" s="190">
        <v>1928786</v>
      </c>
      <c r="S88" s="158" t="s">
        <v>17</v>
      </c>
      <c r="T88" s="160"/>
      <c r="U88" s="97" t="s">
        <v>238</v>
      </c>
      <c r="V88" s="151">
        <v>81</v>
      </c>
    </row>
    <row r="89" spans="1:22" x14ac:dyDescent="0.35">
      <c r="A89" s="164" t="s">
        <v>5699</v>
      </c>
      <c r="B89" s="231" t="str">
        <f>CONCATENATE(U89,".",TEXT(G89,"00000"),".",VLOOKUP(H89,'Dados (Listas Suspensas)'!$H$3:$I$7,2,FALSE),".",VLOOKUP(K89,'Dados (Listas Suspensas)'!$B$3:$C$8,2,FALSE),".",VLOOKUP(L89,'Dados (Listas Suspensas)'!$D$3:$E$9,2, FALSE),".",VLOOKUP(M89,'Dados (Listas Suspensas)'!$F$3:$G$10,2,FALSE))</f>
        <v>2022.00022.03.03.02.02</v>
      </c>
      <c r="C89" s="144">
        <f t="shared" si="4"/>
        <v>1</v>
      </c>
      <c r="D89" s="144" t="str">
        <f t="shared" si="5"/>
        <v>2022.00022</v>
      </c>
      <c r="E89" s="144" t="str">
        <f t="shared" si="6"/>
        <v>2022.00022</v>
      </c>
      <c r="F89" s="144">
        <f t="shared" si="7"/>
        <v>1</v>
      </c>
      <c r="G89" s="165">
        <v>22</v>
      </c>
      <c r="H89" s="96" t="s">
        <v>132</v>
      </c>
      <c r="I89" s="96" t="s">
        <v>242</v>
      </c>
      <c r="J89" s="165" t="s">
        <v>243</v>
      </c>
      <c r="K89" s="96" t="s">
        <v>148</v>
      </c>
      <c r="L89" s="96" t="s">
        <v>169</v>
      </c>
      <c r="M89" s="96" t="s">
        <v>155</v>
      </c>
      <c r="N89" s="166">
        <v>44562</v>
      </c>
      <c r="O89" s="166">
        <v>44926</v>
      </c>
      <c r="P89" s="165" t="s">
        <v>124</v>
      </c>
      <c r="Q89" s="166">
        <v>44552</v>
      </c>
      <c r="R89" s="191">
        <v>1928802</v>
      </c>
      <c r="S89" s="165" t="s">
        <v>17</v>
      </c>
      <c r="T89" s="166"/>
      <c r="U89" s="96" t="s">
        <v>238</v>
      </c>
      <c r="V89" s="150">
        <v>82</v>
      </c>
    </row>
    <row r="90" spans="1:22" x14ac:dyDescent="0.35">
      <c r="A90" s="157" t="s">
        <v>5216</v>
      </c>
      <c r="B90" s="231" t="str">
        <f>CONCATENATE(U90,".",TEXT(G90,"00000"),".",VLOOKUP(H90,'Dados (Listas Suspensas)'!$H$3:$I$7,2,FALSE),".",VLOOKUP(K90,'Dados (Listas Suspensas)'!$B$3:$C$8,2,FALSE),".",VLOOKUP(L90,'Dados (Listas Suspensas)'!$D$3:$E$9,2, FALSE),".",VLOOKUP(M90,'Dados (Listas Suspensas)'!$F$3:$G$10,2,FALSE))</f>
        <v>2022.00023.03.03.03.02</v>
      </c>
      <c r="C90" s="144">
        <f t="shared" si="4"/>
        <v>1</v>
      </c>
      <c r="D90" s="144" t="str">
        <f t="shared" si="5"/>
        <v>2022.00023</v>
      </c>
      <c r="E90" s="144" t="str">
        <f t="shared" si="6"/>
        <v>2022.00023</v>
      </c>
      <c r="F90" s="144">
        <f t="shared" si="7"/>
        <v>1</v>
      </c>
      <c r="G90" s="158">
        <v>23</v>
      </c>
      <c r="H90" s="97" t="s">
        <v>132</v>
      </c>
      <c r="I90" s="97" t="s">
        <v>242</v>
      </c>
      <c r="J90" s="158" t="s">
        <v>243</v>
      </c>
      <c r="K90" s="97" t="s">
        <v>148</v>
      </c>
      <c r="L90" s="97" t="s">
        <v>162</v>
      </c>
      <c r="M90" s="97" t="s">
        <v>155</v>
      </c>
      <c r="N90" s="160">
        <v>44562</v>
      </c>
      <c r="O90" s="160">
        <v>44926</v>
      </c>
      <c r="P90" s="158" t="s">
        <v>124</v>
      </c>
      <c r="Q90" s="160">
        <v>44552</v>
      </c>
      <c r="R90" s="190">
        <v>1928810</v>
      </c>
      <c r="S90" s="158" t="s">
        <v>17</v>
      </c>
      <c r="T90" s="160"/>
      <c r="U90" s="97" t="s">
        <v>238</v>
      </c>
      <c r="V90" s="151">
        <v>83</v>
      </c>
    </row>
    <row r="91" spans="1:22" x14ac:dyDescent="0.35">
      <c r="A91" s="164" t="s">
        <v>5217</v>
      </c>
      <c r="B91" s="231" t="str">
        <f>CONCATENATE(U91,".",TEXT(G91,"00000"),".",VLOOKUP(H91,'Dados (Listas Suspensas)'!$H$3:$I$7,2,FALSE),".",VLOOKUP(K91,'Dados (Listas Suspensas)'!$B$3:$C$8,2,FALSE),".",VLOOKUP(L91,'Dados (Listas Suspensas)'!$D$3:$E$9,2, FALSE),".",VLOOKUP(M91,'Dados (Listas Suspensas)'!$F$3:$G$10,2,FALSE))</f>
        <v>2022.00024.03.03.03.02</v>
      </c>
      <c r="C91" s="144">
        <f t="shared" si="4"/>
        <v>1</v>
      </c>
      <c r="D91" s="144" t="str">
        <f t="shared" si="5"/>
        <v>2022.00024</v>
      </c>
      <c r="E91" s="144" t="str">
        <f t="shared" si="6"/>
        <v>2022.00024</v>
      </c>
      <c r="F91" s="144">
        <f t="shared" si="7"/>
        <v>1</v>
      </c>
      <c r="G91" s="165">
        <v>24</v>
      </c>
      <c r="H91" s="96" t="s">
        <v>132</v>
      </c>
      <c r="I91" s="96" t="s">
        <v>242</v>
      </c>
      <c r="J91" s="165" t="s">
        <v>243</v>
      </c>
      <c r="K91" s="96" t="s">
        <v>148</v>
      </c>
      <c r="L91" s="96" t="s">
        <v>162</v>
      </c>
      <c r="M91" s="96" t="s">
        <v>155</v>
      </c>
      <c r="N91" s="166">
        <v>44562</v>
      </c>
      <c r="O91" s="166">
        <v>44926</v>
      </c>
      <c r="P91" s="165" t="s">
        <v>124</v>
      </c>
      <c r="Q91" s="166">
        <v>44552</v>
      </c>
      <c r="R91" s="191">
        <v>1928815</v>
      </c>
      <c r="S91" s="165" t="s">
        <v>17</v>
      </c>
      <c r="T91" s="166"/>
      <c r="U91" s="96" t="s">
        <v>238</v>
      </c>
      <c r="V91" s="150">
        <v>84</v>
      </c>
    </row>
    <row r="92" spans="1:22" x14ac:dyDescent="0.35">
      <c r="A92" s="157" t="s">
        <v>1380</v>
      </c>
      <c r="B92" s="231" t="str">
        <f>CONCATENATE(U92,".",TEXT(G92,"00000"),".",VLOOKUP(H92,'Dados (Listas Suspensas)'!$H$3:$I$7,2,FALSE),".",VLOOKUP(K92,'Dados (Listas Suspensas)'!$B$3:$C$8,2,FALSE),".",VLOOKUP(L92,'Dados (Listas Suspensas)'!$D$3:$E$9,2, FALSE),".",VLOOKUP(M92,'Dados (Listas Suspensas)'!$F$3:$G$10,2,FALSE))</f>
        <v>2022.00025.03.03.03.02</v>
      </c>
      <c r="C92" s="144">
        <f t="shared" si="4"/>
        <v>1</v>
      </c>
      <c r="D92" s="144" t="str">
        <f t="shared" si="5"/>
        <v>2022.00025</v>
      </c>
      <c r="E92" s="144" t="str">
        <f t="shared" si="6"/>
        <v>2022.00025</v>
      </c>
      <c r="F92" s="144">
        <f t="shared" si="7"/>
        <v>1</v>
      </c>
      <c r="G92" s="158">
        <v>25</v>
      </c>
      <c r="H92" s="97" t="s">
        <v>132</v>
      </c>
      <c r="I92" s="97" t="s">
        <v>242</v>
      </c>
      <c r="J92" s="158" t="s">
        <v>243</v>
      </c>
      <c r="K92" s="97" t="s">
        <v>148</v>
      </c>
      <c r="L92" s="97" t="s">
        <v>162</v>
      </c>
      <c r="M92" s="97" t="s">
        <v>155</v>
      </c>
      <c r="N92" s="160">
        <v>44562</v>
      </c>
      <c r="O92" s="160">
        <v>44926</v>
      </c>
      <c r="P92" s="158" t="s">
        <v>124</v>
      </c>
      <c r="Q92" s="160">
        <v>44552</v>
      </c>
      <c r="R92" s="190">
        <v>1928820</v>
      </c>
      <c r="S92" s="158" t="s">
        <v>17</v>
      </c>
      <c r="T92" s="160"/>
      <c r="U92" s="97" t="s">
        <v>238</v>
      </c>
      <c r="V92" s="151">
        <v>85</v>
      </c>
    </row>
    <row r="93" spans="1:22" x14ac:dyDescent="0.35">
      <c r="A93" s="164" t="s">
        <v>6092</v>
      </c>
      <c r="B93" s="231" t="str">
        <f>CONCATENATE(U93,".",TEXT(G93,"00000"),".",VLOOKUP(H93,'Dados (Listas Suspensas)'!$H$3:$I$7,2,FALSE),".",VLOOKUP(K93,'Dados (Listas Suspensas)'!$B$3:$C$8,2,FALSE),".",VLOOKUP(L93,'Dados (Listas Suspensas)'!$D$3:$E$9,2, FALSE),".",VLOOKUP(M93,'Dados (Listas Suspensas)'!$F$3:$G$10,2,FALSE))</f>
        <v>2022.00026.03.04.99.99</v>
      </c>
      <c r="C93" s="144">
        <f t="shared" si="4"/>
        <v>1</v>
      </c>
      <c r="D93" s="144" t="str">
        <f t="shared" si="5"/>
        <v>2022.00026</v>
      </c>
      <c r="E93" s="144" t="str">
        <f t="shared" si="6"/>
        <v>2022.00026</v>
      </c>
      <c r="F93" s="144">
        <f t="shared" si="7"/>
        <v>1</v>
      </c>
      <c r="G93" s="165">
        <v>26</v>
      </c>
      <c r="H93" s="96" t="s">
        <v>132</v>
      </c>
      <c r="I93" s="96" t="s">
        <v>205</v>
      </c>
      <c r="J93" s="165" t="s">
        <v>206</v>
      </c>
      <c r="K93" s="96" t="s">
        <v>187</v>
      </c>
      <c r="L93" s="96" t="s">
        <v>187</v>
      </c>
      <c r="M93" s="96" t="s">
        <v>188</v>
      </c>
      <c r="N93" s="166">
        <v>44525</v>
      </c>
      <c r="O93" s="166">
        <v>44926</v>
      </c>
      <c r="P93" s="165" t="s">
        <v>124</v>
      </c>
      <c r="Q93" s="166">
        <v>44525</v>
      </c>
      <c r="R93" s="191">
        <v>1928858</v>
      </c>
      <c r="S93" s="165" t="s">
        <v>19</v>
      </c>
      <c r="T93" s="166"/>
      <c r="U93" s="96" t="s">
        <v>238</v>
      </c>
      <c r="V93" s="150">
        <v>86</v>
      </c>
    </row>
    <row r="94" spans="1:22" x14ac:dyDescent="0.35">
      <c r="A94" s="157" t="s">
        <v>5700</v>
      </c>
      <c r="B94" s="231" t="str">
        <f>CONCATENATE(U94,".",TEXT(G94,"00000"),".",VLOOKUP(H94,'Dados (Listas Suspensas)'!$H$3:$I$7,2,FALSE),".",VLOOKUP(K94,'Dados (Listas Suspensas)'!$B$3:$C$8,2,FALSE),".",VLOOKUP(L94,'Dados (Listas Suspensas)'!$D$3:$E$9,2, FALSE),".",VLOOKUP(M94,'Dados (Listas Suspensas)'!$F$3:$G$10,2,FALSE))</f>
        <v>2022.00027.03.03.02.02</v>
      </c>
      <c r="C94" s="144">
        <f t="shared" si="4"/>
        <v>1</v>
      </c>
      <c r="D94" s="144" t="str">
        <f t="shared" si="5"/>
        <v>2022.00027</v>
      </c>
      <c r="E94" s="144" t="str">
        <f t="shared" si="6"/>
        <v>2022.00027</v>
      </c>
      <c r="F94" s="144">
        <f t="shared" si="7"/>
        <v>1</v>
      </c>
      <c r="G94" s="158">
        <v>27</v>
      </c>
      <c r="H94" s="97" t="s">
        <v>132</v>
      </c>
      <c r="I94" s="97" t="s">
        <v>205</v>
      </c>
      <c r="J94" s="158" t="s">
        <v>206</v>
      </c>
      <c r="K94" s="97" t="s">
        <v>148</v>
      </c>
      <c r="L94" s="97" t="s">
        <v>169</v>
      </c>
      <c r="M94" s="97" t="s">
        <v>155</v>
      </c>
      <c r="N94" s="160">
        <v>44562</v>
      </c>
      <c r="O94" s="160">
        <v>44926</v>
      </c>
      <c r="P94" s="158" t="s">
        <v>124</v>
      </c>
      <c r="Q94" s="160">
        <v>44553</v>
      </c>
      <c r="R94" s="190">
        <v>1928862</v>
      </c>
      <c r="S94" s="158" t="s">
        <v>19</v>
      </c>
      <c r="T94" s="160"/>
      <c r="U94" s="97" t="s">
        <v>238</v>
      </c>
      <c r="V94" s="151">
        <v>87</v>
      </c>
    </row>
    <row r="95" spans="1:22" x14ac:dyDescent="0.35">
      <c r="A95" s="164" t="s">
        <v>5218</v>
      </c>
      <c r="B95" s="231" t="str">
        <f>CONCATENATE(U95,".",TEXT(G95,"00000"),".",VLOOKUP(H95,'Dados (Listas Suspensas)'!$H$3:$I$7,2,FALSE),".",VLOOKUP(K95,'Dados (Listas Suspensas)'!$B$3:$C$8,2,FALSE),".",VLOOKUP(L95,'Dados (Listas Suspensas)'!$D$3:$E$9,2, FALSE),".",VLOOKUP(M95,'Dados (Listas Suspensas)'!$F$3:$G$10,2,FALSE))</f>
        <v>2022.00028.03.03.03.02</v>
      </c>
      <c r="C95" s="144">
        <f t="shared" si="4"/>
        <v>1</v>
      </c>
      <c r="D95" s="144" t="str">
        <f t="shared" si="5"/>
        <v>2022.00028</v>
      </c>
      <c r="E95" s="144" t="str">
        <f t="shared" si="6"/>
        <v>2022.00028</v>
      </c>
      <c r="F95" s="144">
        <f t="shared" si="7"/>
        <v>1</v>
      </c>
      <c r="G95" s="165">
        <v>28</v>
      </c>
      <c r="H95" s="96" t="s">
        <v>132</v>
      </c>
      <c r="I95" s="96" t="s">
        <v>205</v>
      </c>
      <c r="J95" s="165" t="s">
        <v>206</v>
      </c>
      <c r="K95" s="96" t="s">
        <v>148</v>
      </c>
      <c r="L95" s="96" t="s">
        <v>162</v>
      </c>
      <c r="M95" s="96" t="s">
        <v>155</v>
      </c>
      <c r="N95" s="166">
        <v>44562</v>
      </c>
      <c r="O95" s="166">
        <v>44926</v>
      </c>
      <c r="P95" s="165" t="s">
        <v>124</v>
      </c>
      <c r="Q95" s="166">
        <v>44552</v>
      </c>
      <c r="R95" s="191">
        <v>1928866</v>
      </c>
      <c r="S95" s="165" t="s">
        <v>19</v>
      </c>
      <c r="T95" s="166"/>
      <c r="U95" s="96" t="s">
        <v>238</v>
      </c>
      <c r="V95" s="150">
        <v>88</v>
      </c>
    </row>
    <row r="96" spans="1:22" x14ac:dyDescent="0.35">
      <c r="A96" s="157" t="s">
        <v>5219</v>
      </c>
      <c r="B96" s="231" t="str">
        <f>CONCATENATE(U96,".",TEXT(G96,"00000"),".",VLOOKUP(H96,'Dados (Listas Suspensas)'!$H$3:$I$7,2,FALSE),".",VLOOKUP(K96,'Dados (Listas Suspensas)'!$B$3:$C$8,2,FALSE),".",VLOOKUP(L96,'Dados (Listas Suspensas)'!$D$3:$E$9,2, FALSE),".",VLOOKUP(M96,'Dados (Listas Suspensas)'!$F$3:$G$10,2,FALSE))</f>
        <v>2022.00029.03.03.03.02</v>
      </c>
      <c r="C96" s="144">
        <f t="shared" si="4"/>
        <v>1</v>
      </c>
      <c r="D96" s="144" t="str">
        <f t="shared" si="5"/>
        <v>2022.00029</v>
      </c>
      <c r="E96" s="144" t="str">
        <f t="shared" si="6"/>
        <v>2022.00029</v>
      </c>
      <c r="F96" s="144">
        <f t="shared" si="7"/>
        <v>1</v>
      </c>
      <c r="G96" s="158">
        <v>29</v>
      </c>
      <c r="H96" s="97" t="s">
        <v>132</v>
      </c>
      <c r="I96" s="97" t="s">
        <v>205</v>
      </c>
      <c r="J96" s="158" t="s">
        <v>206</v>
      </c>
      <c r="K96" s="97" t="s">
        <v>148</v>
      </c>
      <c r="L96" s="97" t="s">
        <v>162</v>
      </c>
      <c r="M96" s="97" t="s">
        <v>155</v>
      </c>
      <c r="N96" s="160">
        <v>44562</v>
      </c>
      <c r="O96" s="160">
        <v>44926</v>
      </c>
      <c r="P96" s="158" t="s">
        <v>124</v>
      </c>
      <c r="Q96" s="160">
        <v>44552</v>
      </c>
      <c r="R96" s="190">
        <v>1928870</v>
      </c>
      <c r="S96" s="158" t="s">
        <v>19</v>
      </c>
      <c r="T96" s="160"/>
      <c r="U96" s="97" t="s">
        <v>238</v>
      </c>
      <c r="V96" s="151">
        <v>89</v>
      </c>
    </row>
    <row r="97" spans="1:22" x14ac:dyDescent="0.35">
      <c r="A97" s="164" t="s">
        <v>6093</v>
      </c>
      <c r="B97" s="231" t="str">
        <f>CONCATENATE(U97,".",TEXT(G97,"00000"),".",VLOOKUP(H97,'Dados (Listas Suspensas)'!$H$3:$I$7,2,FALSE),".",VLOOKUP(K97,'Dados (Listas Suspensas)'!$B$3:$C$8,2,FALSE),".",VLOOKUP(L97,'Dados (Listas Suspensas)'!$D$3:$E$9,2, FALSE),".",VLOOKUP(M97,'Dados (Listas Suspensas)'!$F$3:$G$10,2,FALSE))</f>
        <v>2022.00030.03.04.99.99</v>
      </c>
      <c r="C97" s="144">
        <f t="shared" si="4"/>
        <v>1</v>
      </c>
      <c r="D97" s="144" t="str">
        <f t="shared" si="5"/>
        <v>2022.00030</v>
      </c>
      <c r="E97" s="144" t="str">
        <f t="shared" si="6"/>
        <v>2022.00030</v>
      </c>
      <c r="F97" s="144">
        <f t="shared" si="7"/>
        <v>1</v>
      </c>
      <c r="G97" s="165">
        <v>30</v>
      </c>
      <c r="H97" s="96" t="s">
        <v>132</v>
      </c>
      <c r="I97" s="96" t="s">
        <v>244</v>
      </c>
      <c r="J97" s="165" t="s">
        <v>245</v>
      </c>
      <c r="K97" s="96" t="s">
        <v>187</v>
      </c>
      <c r="L97" s="96" t="s">
        <v>187</v>
      </c>
      <c r="M97" s="96" t="s">
        <v>188</v>
      </c>
      <c r="N97" s="166">
        <v>44525</v>
      </c>
      <c r="O97" s="166">
        <v>44926</v>
      </c>
      <c r="P97" s="165" t="s">
        <v>124</v>
      </c>
      <c r="Q97" s="166">
        <v>44525</v>
      </c>
      <c r="R97" s="194">
        <v>1928908</v>
      </c>
      <c r="S97" s="165" t="s">
        <v>22</v>
      </c>
      <c r="T97" s="166"/>
      <c r="U97" s="96" t="s">
        <v>238</v>
      </c>
      <c r="V97" s="150">
        <v>90</v>
      </c>
    </row>
    <row r="98" spans="1:22" x14ac:dyDescent="0.35">
      <c r="A98" s="157" t="s">
        <v>5834</v>
      </c>
      <c r="B98" s="231" t="str">
        <f>CONCATENATE(U98,".",TEXT(G98,"00000"),".",VLOOKUP(H98,'Dados (Listas Suspensas)'!$H$3:$I$7,2,FALSE),".",VLOOKUP(K98,'Dados (Listas Suspensas)'!$B$3:$C$8,2,FALSE),".",VLOOKUP(L98,'Dados (Listas Suspensas)'!$D$3:$E$9,2, FALSE),".",VLOOKUP(M98,'Dados (Listas Suspensas)'!$F$3:$G$10,2,FALSE))</f>
        <v>2022.00031.03.03.02.02</v>
      </c>
      <c r="C98" s="144">
        <f t="shared" si="4"/>
        <v>1</v>
      </c>
      <c r="D98" s="144" t="str">
        <f t="shared" si="5"/>
        <v>2022.00031</v>
      </c>
      <c r="E98" s="144" t="str">
        <f t="shared" si="6"/>
        <v>2022.00031</v>
      </c>
      <c r="F98" s="144">
        <f t="shared" si="7"/>
        <v>1</v>
      </c>
      <c r="G98" s="158">
        <v>31</v>
      </c>
      <c r="H98" s="97" t="s">
        <v>132</v>
      </c>
      <c r="I98" s="97" t="s">
        <v>244</v>
      </c>
      <c r="J98" s="158" t="s">
        <v>245</v>
      </c>
      <c r="K98" s="97" t="s">
        <v>148</v>
      </c>
      <c r="L98" s="97" t="s">
        <v>169</v>
      </c>
      <c r="M98" s="97" t="s">
        <v>155</v>
      </c>
      <c r="N98" s="160">
        <v>44562</v>
      </c>
      <c r="O98" s="160">
        <v>44926</v>
      </c>
      <c r="P98" s="158" t="s">
        <v>124</v>
      </c>
      <c r="Q98" s="160">
        <v>44552</v>
      </c>
      <c r="R98" s="195">
        <v>1928916</v>
      </c>
      <c r="S98" s="158" t="s">
        <v>22</v>
      </c>
      <c r="T98" s="160"/>
      <c r="U98" s="97" t="s">
        <v>238</v>
      </c>
      <c r="V98" s="151">
        <v>91</v>
      </c>
    </row>
    <row r="99" spans="1:22" x14ac:dyDescent="0.35">
      <c r="A99" s="164" t="s">
        <v>5220</v>
      </c>
      <c r="B99" s="231" t="str">
        <f>CONCATENATE(U99,".",TEXT(G99,"00000"),".",VLOOKUP(H99,'Dados (Listas Suspensas)'!$H$3:$I$7,2,FALSE),".",VLOOKUP(K99,'Dados (Listas Suspensas)'!$B$3:$C$8,2,FALSE),".",VLOOKUP(L99,'Dados (Listas Suspensas)'!$D$3:$E$9,2, FALSE),".",VLOOKUP(M99,'Dados (Listas Suspensas)'!$F$3:$G$10,2,FALSE))</f>
        <v>2022.00032.03.03.03.02</v>
      </c>
      <c r="C99" s="144">
        <f t="shared" si="4"/>
        <v>1</v>
      </c>
      <c r="D99" s="144" t="str">
        <f t="shared" si="5"/>
        <v>2022.00032</v>
      </c>
      <c r="E99" s="144" t="str">
        <f t="shared" si="6"/>
        <v>2022.00032</v>
      </c>
      <c r="F99" s="144">
        <f t="shared" si="7"/>
        <v>1</v>
      </c>
      <c r="G99" s="165">
        <v>32</v>
      </c>
      <c r="H99" s="96" t="s">
        <v>132</v>
      </c>
      <c r="I99" s="96" t="s">
        <v>244</v>
      </c>
      <c r="J99" s="165" t="s">
        <v>245</v>
      </c>
      <c r="K99" s="96" t="s">
        <v>148</v>
      </c>
      <c r="L99" s="96" t="s">
        <v>162</v>
      </c>
      <c r="M99" s="96" t="s">
        <v>155</v>
      </c>
      <c r="N99" s="166">
        <v>44562</v>
      </c>
      <c r="O99" s="166">
        <v>44926</v>
      </c>
      <c r="P99" s="165" t="s">
        <v>124</v>
      </c>
      <c r="Q99" s="166">
        <v>44552</v>
      </c>
      <c r="R99" s="194">
        <v>1928927</v>
      </c>
      <c r="S99" s="165" t="s">
        <v>22</v>
      </c>
      <c r="T99" s="166"/>
      <c r="U99" s="96" t="s">
        <v>238</v>
      </c>
      <c r="V99" s="150">
        <v>92</v>
      </c>
    </row>
    <row r="100" spans="1:22" x14ac:dyDescent="0.35">
      <c r="A100" s="157" t="s">
        <v>6094</v>
      </c>
      <c r="B100" s="231" t="str">
        <f>CONCATENATE(U100,".",TEXT(G100,"00000"),".",VLOOKUP(H100,'Dados (Listas Suspensas)'!$H$3:$I$7,2,FALSE),".",VLOOKUP(K100,'Dados (Listas Suspensas)'!$B$3:$C$8,2,FALSE),".",VLOOKUP(L100,'Dados (Listas Suspensas)'!$D$3:$E$9,2, FALSE),".",VLOOKUP(M100,'Dados (Listas Suspensas)'!$F$3:$G$10,2,FALSE))</f>
        <v>2022.00033.03.04.99.99</v>
      </c>
      <c r="C100" s="144">
        <f t="shared" si="4"/>
        <v>1</v>
      </c>
      <c r="D100" s="144" t="str">
        <f t="shared" si="5"/>
        <v>2022.00033</v>
      </c>
      <c r="E100" s="144" t="str">
        <f t="shared" si="6"/>
        <v>2022.00033</v>
      </c>
      <c r="F100" s="144">
        <f t="shared" si="7"/>
        <v>1</v>
      </c>
      <c r="G100" s="158">
        <v>33</v>
      </c>
      <c r="H100" s="97" t="s">
        <v>132</v>
      </c>
      <c r="I100" s="97" t="s">
        <v>249</v>
      </c>
      <c r="J100" s="158" t="s">
        <v>250</v>
      </c>
      <c r="K100" s="97" t="s">
        <v>187</v>
      </c>
      <c r="L100" s="97" t="s">
        <v>187</v>
      </c>
      <c r="M100" s="97" t="s">
        <v>188</v>
      </c>
      <c r="N100" s="160">
        <v>44526</v>
      </c>
      <c r="O100" s="160">
        <v>44926</v>
      </c>
      <c r="P100" s="158" t="s">
        <v>124</v>
      </c>
      <c r="Q100" s="160">
        <v>44526</v>
      </c>
      <c r="R100" s="195">
        <v>1928980</v>
      </c>
      <c r="S100" s="158" t="s">
        <v>27</v>
      </c>
      <c r="T100" s="160"/>
      <c r="U100" s="97" t="s">
        <v>238</v>
      </c>
      <c r="V100" s="151">
        <v>93</v>
      </c>
    </row>
    <row r="101" spans="1:22" x14ac:dyDescent="0.35">
      <c r="A101" s="164" t="s">
        <v>5701</v>
      </c>
      <c r="B101" s="231" t="str">
        <f>CONCATENATE(U101,".",TEXT(G101,"00000"),".",VLOOKUP(H101,'Dados (Listas Suspensas)'!$H$3:$I$7,2,FALSE),".",VLOOKUP(K101,'Dados (Listas Suspensas)'!$B$3:$C$8,2,FALSE),".",VLOOKUP(L101,'Dados (Listas Suspensas)'!$D$3:$E$9,2, FALSE),".",VLOOKUP(M101,'Dados (Listas Suspensas)'!$F$3:$G$10,2,FALSE))</f>
        <v>2022.00034.03.03.02.02</v>
      </c>
      <c r="C101" s="144">
        <f t="shared" si="4"/>
        <v>1</v>
      </c>
      <c r="D101" s="144" t="str">
        <f t="shared" si="5"/>
        <v>2022.00034</v>
      </c>
      <c r="E101" s="144" t="str">
        <f t="shared" si="6"/>
        <v>2022.00034</v>
      </c>
      <c r="F101" s="144">
        <f t="shared" si="7"/>
        <v>1</v>
      </c>
      <c r="G101" s="165">
        <v>34</v>
      </c>
      <c r="H101" s="96" t="s">
        <v>132</v>
      </c>
      <c r="I101" s="96" t="s">
        <v>249</v>
      </c>
      <c r="J101" s="165" t="s">
        <v>250</v>
      </c>
      <c r="K101" s="96" t="s">
        <v>148</v>
      </c>
      <c r="L101" s="96" t="s">
        <v>169</v>
      </c>
      <c r="M101" s="96" t="s">
        <v>155</v>
      </c>
      <c r="N101" s="166">
        <v>44562</v>
      </c>
      <c r="O101" s="166">
        <v>44926</v>
      </c>
      <c r="P101" s="165" t="s">
        <v>124</v>
      </c>
      <c r="Q101" s="166">
        <v>44552</v>
      </c>
      <c r="R101" s="194">
        <v>1928992</v>
      </c>
      <c r="S101" s="165" t="s">
        <v>27</v>
      </c>
      <c r="T101" s="166"/>
      <c r="U101" s="96" t="s">
        <v>238</v>
      </c>
      <c r="V101" s="150">
        <v>94</v>
      </c>
    </row>
    <row r="102" spans="1:22" x14ac:dyDescent="0.35">
      <c r="A102" s="157" t="s">
        <v>5428</v>
      </c>
      <c r="B102" s="231" t="str">
        <f>CONCATENATE(U102,".",TEXT(G102,"00000"),".",VLOOKUP(H102,'Dados (Listas Suspensas)'!$H$3:$I$7,2,FALSE),".",VLOOKUP(K102,'Dados (Listas Suspensas)'!$B$3:$C$8,2,FALSE),".",VLOOKUP(L102,'Dados (Listas Suspensas)'!$D$3:$E$9,2, FALSE),".",VLOOKUP(M102,'Dados (Listas Suspensas)'!$F$3:$G$10,2,FALSE))</f>
        <v>2022.00035.03.03.03.02</v>
      </c>
      <c r="C102" s="144">
        <f t="shared" si="4"/>
        <v>1</v>
      </c>
      <c r="D102" s="144" t="str">
        <f t="shared" si="5"/>
        <v>2022.00035</v>
      </c>
      <c r="E102" s="144" t="str">
        <f t="shared" si="6"/>
        <v>2022.00035</v>
      </c>
      <c r="F102" s="144">
        <f t="shared" si="7"/>
        <v>1</v>
      </c>
      <c r="G102" s="158">
        <v>35</v>
      </c>
      <c r="H102" s="97" t="s">
        <v>132</v>
      </c>
      <c r="I102" s="97" t="s">
        <v>249</v>
      </c>
      <c r="J102" s="158" t="s">
        <v>250</v>
      </c>
      <c r="K102" s="97" t="s">
        <v>148</v>
      </c>
      <c r="L102" s="97" t="s">
        <v>162</v>
      </c>
      <c r="M102" s="97" t="s">
        <v>155</v>
      </c>
      <c r="N102" s="160">
        <v>44562</v>
      </c>
      <c r="O102" s="160">
        <v>44926</v>
      </c>
      <c r="P102" s="158" t="s">
        <v>124</v>
      </c>
      <c r="Q102" s="160">
        <v>44552</v>
      </c>
      <c r="R102" s="195">
        <v>1929000</v>
      </c>
      <c r="S102" s="158" t="s">
        <v>27</v>
      </c>
      <c r="T102" s="160"/>
      <c r="U102" s="97" t="s">
        <v>238</v>
      </c>
      <c r="V102" s="151">
        <v>95</v>
      </c>
    </row>
    <row r="103" spans="1:22" x14ac:dyDescent="0.35">
      <c r="A103" s="164" t="s">
        <v>5221</v>
      </c>
      <c r="B103" s="231" t="str">
        <f>CONCATENATE(U103,".",TEXT(G103,"00000"),".",VLOOKUP(H103,'Dados (Listas Suspensas)'!$H$3:$I$7,2,FALSE),".",VLOOKUP(K103,'Dados (Listas Suspensas)'!$B$3:$C$8,2,FALSE),".",VLOOKUP(L103,'Dados (Listas Suspensas)'!$D$3:$E$9,2, FALSE),".",VLOOKUP(M103,'Dados (Listas Suspensas)'!$F$3:$G$10,2,FALSE))</f>
        <v>2022.00036.03.03.03.02</v>
      </c>
      <c r="C103" s="144">
        <f t="shared" si="4"/>
        <v>1</v>
      </c>
      <c r="D103" s="144" t="str">
        <f t="shared" si="5"/>
        <v>2022.00036</v>
      </c>
      <c r="E103" s="144" t="str">
        <f t="shared" si="6"/>
        <v>2022.00036</v>
      </c>
      <c r="F103" s="144">
        <f t="shared" si="7"/>
        <v>1</v>
      </c>
      <c r="G103" s="165">
        <v>36</v>
      </c>
      <c r="H103" s="96" t="s">
        <v>132</v>
      </c>
      <c r="I103" s="96" t="s">
        <v>249</v>
      </c>
      <c r="J103" s="165" t="s">
        <v>250</v>
      </c>
      <c r="K103" s="96" t="s">
        <v>148</v>
      </c>
      <c r="L103" s="96" t="s">
        <v>162</v>
      </c>
      <c r="M103" s="96" t="s">
        <v>155</v>
      </c>
      <c r="N103" s="166">
        <v>44562</v>
      </c>
      <c r="O103" s="166">
        <v>44926</v>
      </c>
      <c r="P103" s="165" t="s">
        <v>124</v>
      </c>
      <c r="Q103" s="166">
        <v>44552</v>
      </c>
      <c r="R103" s="194">
        <v>1929006</v>
      </c>
      <c r="S103" s="165" t="s">
        <v>27</v>
      </c>
      <c r="T103" s="166"/>
      <c r="U103" s="96" t="s">
        <v>238</v>
      </c>
      <c r="V103" s="150">
        <v>96</v>
      </c>
    </row>
    <row r="104" spans="1:22" x14ac:dyDescent="0.35">
      <c r="A104" s="157" t="s">
        <v>5222</v>
      </c>
      <c r="B104" s="231" t="str">
        <f>CONCATENATE(U104,".",TEXT(G104,"00000"),".",VLOOKUP(H104,'Dados (Listas Suspensas)'!$H$3:$I$7,2,FALSE),".",VLOOKUP(K104,'Dados (Listas Suspensas)'!$B$3:$C$8,2,FALSE),".",VLOOKUP(L104,'Dados (Listas Suspensas)'!$D$3:$E$9,2, FALSE),".",VLOOKUP(M104,'Dados (Listas Suspensas)'!$F$3:$G$10,2,FALSE))</f>
        <v>2022.00037.03.03.03.02</v>
      </c>
      <c r="C104" s="144">
        <f t="shared" si="4"/>
        <v>1</v>
      </c>
      <c r="D104" s="144" t="str">
        <f t="shared" si="5"/>
        <v>2022.00037</v>
      </c>
      <c r="E104" s="144" t="str">
        <f t="shared" si="6"/>
        <v>2022.00037</v>
      </c>
      <c r="F104" s="144">
        <f t="shared" si="7"/>
        <v>1</v>
      </c>
      <c r="G104" s="158">
        <v>37</v>
      </c>
      <c r="H104" s="97" t="s">
        <v>132</v>
      </c>
      <c r="I104" s="97" t="s">
        <v>249</v>
      </c>
      <c r="J104" s="158" t="s">
        <v>250</v>
      </c>
      <c r="K104" s="97" t="s">
        <v>148</v>
      </c>
      <c r="L104" s="97" t="s">
        <v>162</v>
      </c>
      <c r="M104" s="97" t="s">
        <v>155</v>
      </c>
      <c r="N104" s="160">
        <v>44562</v>
      </c>
      <c r="O104" s="160">
        <v>44926</v>
      </c>
      <c r="P104" s="158" t="s">
        <v>124</v>
      </c>
      <c r="Q104" s="160">
        <v>44552</v>
      </c>
      <c r="R104" s="195">
        <v>1929014</v>
      </c>
      <c r="S104" s="158" t="s">
        <v>27</v>
      </c>
      <c r="T104" s="160"/>
      <c r="U104" s="97" t="s">
        <v>238</v>
      </c>
      <c r="V104" s="151">
        <v>97</v>
      </c>
    </row>
    <row r="105" spans="1:22" x14ac:dyDescent="0.35">
      <c r="A105" s="164" t="s">
        <v>5430</v>
      </c>
      <c r="B105" s="231" t="str">
        <f>CONCATENATE(U105,".",TEXT(G105,"00000"),".",VLOOKUP(H105,'Dados (Listas Suspensas)'!$H$3:$I$7,2,FALSE),".",VLOOKUP(K105,'Dados (Listas Suspensas)'!$B$3:$C$8,2,FALSE),".",VLOOKUP(L105,'Dados (Listas Suspensas)'!$D$3:$E$9,2, FALSE),".",VLOOKUP(M105,'Dados (Listas Suspensas)'!$F$3:$G$10,2,FALSE))</f>
        <v>2022.00038.03.03.03.02</v>
      </c>
      <c r="C105" s="144">
        <f t="shared" si="4"/>
        <v>1</v>
      </c>
      <c r="D105" s="144" t="str">
        <f t="shared" si="5"/>
        <v>2022.00038</v>
      </c>
      <c r="E105" s="144" t="str">
        <f t="shared" si="6"/>
        <v>2022.00038</v>
      </c>
      <c r="F105" s="144">
        <f t="shared" si="7"/>
        <v>1</v>
      </c>
      <c r="G105" s="165">
        <v>38</v>
      </c>
      <c r="H105" s="96" t="s">
        <v>132</v>
      </c>
      <c r="I105" s="96" t="s">
        <v>249</v>
      </c>
      <c r="J105" s="165" t="s">
        <v>250</v>
      </c>
      <c r="K105" s="96" t="s">
        <v>148</v>
      </c>
      <c r="L105" s="96" t="s">
        <v>162</v>
      </c>
      <c r="M105" s="96" t="s">
        <v>155</v>
      </c>
      <c r="N105" s="166">
        <v>44562</v>
      </c>
      <c r="O105" s="166">
        <v>44926</v>
      </c>
      <c r="P105" s="165" t="s">
        <v>124</v>
      </c>
      <c r="Q105" s="166">
        <v>44552</v>
      </c>
      <c r="R105" s="194">
        <v>1929018</v>
      </c>
      <c r="S105" s="165" t="s">
        <v>27</v>
      </c>
      <c r="T105" s="166"/>
      <c r="U105" s="96" t="s">
        <v>238</v>
      </c>
      <c r="V105" s="150">
        <v>98</v>
      </c>
    </row>
    <row r="106" spans="1:22" x14ac:dyDescent="0.35">
      <c r="A106" s="157" t="s">
        <v>6095</v>
      </c>
      <c r="B106" s="231" t="str">
        <f>CONCATENATE(U106,".",TEXT(G106,"00000"),".",VLOOKUP(H106,'Dados (Listas Suspensas)'!$H$3:$I$7,2,FALSE),".",VLOOKUP(K106,'Dados (Listas Suspensas)'!$B$3:$C$8,2,FALSE),".",VLOOKUP(L106,'Dados (Listas Suspensas)'!$D$3:$E$9,2, FALSE),".",VLOOKUP(M106,'Dados (Listas Suspensas)'!$F$3:$G$10,2,FALSE))</f>
        <v>2022.00039.01.04.99.99</v>
      </c>
      <c r="C106" s="144">
        <f t="shared" si="4"/>
        <v>1</v>
      </c>
      <c r="D106" s="144" t="str">
        <f t="shared" si="5"/>
        <v>2022.00039</v>
      </c>
      <c r="E106" s="144" t="str">
        <f t="shared" si="6"/>
        <v>2022.00039</v>
      </c>
      <c r="F106" s="144">
        <f t="shared" si="7"/>
        <v>1</v>
      </c>
      <c r="G106" s="158">
        <v>39</v>
      </c>
      <c r="H106" s="97" t="s">
        <v>119</v>
      </c>
      <c r="I106" s="97" t="s">
        <v>230</v>
      </c>
      <c r="J106" s="158" t="s">
        <v>231</v>
      </c>
      <c r="K106" s="97" t="s">
        <v>187</v>
      </c>
      <c r="L106" s="97" t="s">
        <v>187</v>
      </c>
      <c r="M106" s="97" t="s">
        <v>188</v>
      </c>
      <c r="N106" s="160">
        <v>44564</v>
      </c>
      <c r="O106" s="160">
        <v>44926</v>
      </c>
      <c r="P106" s="158" t="s">
        <v>124</v>
      </c>
      <c r="Q106" s="160">
        <v>44564</v>
      </c>
      <c r="R106" s="195">
        <v>1891807</v>
      </c>
      <c r="S106" s="162" t="s">
        <v>39</v>
      </c>
      <c r="T106" s="163"/>
      <c r="U106" s="97" t="s">
        <v>238</v>
      </c>
      <c r="V106" s="151">
        <v>99</v>
      </c>
    </row>
    <row r="107" spans="1:22" x14ac:dyDescent="0.35">
      <c r="A107" s="164" t="s">
        <v>5702</v>
      </c>
      <c r="B107" s="231" t="str">
        <f>CONCATENATE(U107,".",TEXT(G107,"00000"),".",VLOOKUP(H107,'Dados (Listas Suspensas)'!$H$3:$I$7,2,FALSE),".",VLOOKUP(K107,'Dados (Listas Suspensas)'!$B$3:$C$8,2,FALSE),".",VLOOKUP(L107,'Dados (Listas Suspensas)'!$D$3:$E$9,2, FALSE),".",VLOOKUP(M107,'Dados (Listas Suspensas)'!$F$3:$G$10,2,FALSE))</f>
        <v>2022.00040.01.03.02.02</v>
      </c>
      <c r="C107" s="144">
        <f t="shared" si="4"/>
        <v>1</v>
      </c>
      <c r="D107" s="144" t="str">
        <f t="shared" si="5"/>
        <v>2022.00040</v>
      </c>
      <c r="E107" s="144" t="str">
        <f t="shared" si="6"/>
        <v>2022.00040</v>
      </c>
      <c r="F107" s="144">
        <f t="shared" si="7"/>
        <v>1</v>
      </c>
      <c r="G107" s="165">
        <v>40</v>
      </c>
      <c r="H107" s="96" t="s">
        <v>119</v>
      </c>
      <c r="I107" s="141" t="s">
        <v>4124</v>
      </c>
      <c r="J107" s="165" t="s">
        <v>120</v>
      </c>
      <c r="K107" s="96" t="s">
        <v>148</v>
      </c>
      <c r="L107" s="96" t="s">
        <v>169</v>
      </c>
      <c r="M107" s="96" t="s">
        <v>155</v>
      </c>
      <c r="N107" s="166">
        <v>44562</v>
      </c>
      <c r="O107" s="166">
        <v>44926</v>
      </c>
      <c r="P107" s="165" t="s">
        <v>124</v>
      </c>
      <c r="Q107" s="166">
        <v>44558</v>
      </c>
      <c r="R107" s="194">
        <v>1872787</v>
      </c>
      <c r="S107" s="168" t="s">
        <v>36</v>
      </c>
      <c r="T107" s="169"/>
      <c r="U107" s="96" t="s">
        <v>238</v>
      </c>
      <c r="V107" s="150">
        <v>100</v>
      </c>
    </row>
    <row r="108" spans="1:22" x14ac:dyDescent="0.35">
      <c r="A108" s="157" t="s">
        <v>5839</v>
      </c>
      <c r="B108" s="231" t="str">
        <f>CONCATENATE(U108,".",TEXT(G108,"00000"),".",VLOOKUP(H108,'Dados (Listas Suspensas)'!$H$3:$I$7,2,FALSE),".",VLOOKUP(K108,'Dados (Listas Suspensas)'!$B$3:$C$8,2,FALSE),".",VLOOKUP(L108,'Dados (Listas Suspensas)'!$D$3:$E$9,2, FALSE),".",VLOOKUP(M108,'Dados (Listas Suspensas)'!$F$3:$G$10,2,FALSE))</f>
        <v>2022.00041.01.03.02.02</v>
      </c>
      <c r="C108" s="144">
        <f t="shared" si="4"/>
        <v>1</v>
      </c>
      <c r="D108" s="144" t="str">
        <f t="shared" si="5"/>
        <v>2022.00041</v>
      </c>
      <c r="E108" s="144" t="str">
        <f t="shared" si="6"/>
        <v>2022.00041</v>
      </c>
      <c r="F108" s="144">
        <f t="shared" si="7"/>
        <v>1</v>
      </c>
      <c r="G108" s="158">
        <v>41</v>
      </c>
      <c r="H108" s="97" t="s">
        <v>119</v>
      </c>
      <c r="I108" s="159" t="s">
        <v>4124</v>
      </c>
      <c r="J108" s="158" t="s">
        <v>120</v>
      </c>
      <c r="K108" s="97" t="s">
        <v>148</v>
      </c>
      <c r="L108" s="97" t="s">
        <v>169</v>
      </c>
      <c r="M108" s="97" t="s">
        <v>155</v>
      </c>
      <c r="N108" s="160">
        <v>44562</v>
      </c>
      <c r="O108" s="160">
        <v>44926</v>
      </c>
      <c r="P108" s="158" t="s">
        <v>124</v>
      </c>
      <c r="Q108" s="160">
        <v>44558</v>
      </c>
      <c r="R108" s="195">
        <v>1872788</v>
      </c>
      <c r="S108" s="162" t="s">
        <v>36</v>
      </c>
      <c r="T108" s="163"/>
      <c r="U108" s="97" t="s">
        <v>238</v>
      </c>
      <c r="V108" s="151">
        <v>101</v>
      </c>
    </row>
    <row r="109" spans="1:22" x14ac:dyDescent="0.35">
      <c r="A109" s="164" t="s">
        <v>5223</v>
      </c>
      <c r="B109" s="231" t="str">
        <f>CONCATENATE(U109,".",TEXT(G109,"00000"),".",VLOOKUP(H109,'Dados (Listas Suspensas)'!$H$3:$I$7,2,FALSE),".",VLOOKUP(K109,'Dados (Listas Suspensas)'!$B$3:$C$8,2,FALSE),".",VLOOKUP(L109,'Dados (Listas Suspensas)'!$D$3:$E$9,2, FALSE),".",VLOOKUP(M109,'Dados (Listas Suspensas)'!$F$3:$G$10,2,FALSE))</f>
        <v>2022.00042.01.03.03.02</v>
      </c>
      <c r="C109" s="144">
        <f t="shared" si="4"/>
        <v>1</v>
      </c>
      <c r="D109" s="144" t="str">
        <f t="shared" si="5"/>
        <v>2022.00042</v>
      </c>
      <c r="E109" s="144" t="str">
        <f t="shared" si="6"/>
        <v>2022.00042</v>
      </c>
      <c r="F109" s="144">
        <f t="shared" si="7"/>
        <v>1</v>
      </c>
      <c r="G109" s="165">
        <v>42</v>
      </c>
      <c r="H109" s="96" t="s">
        <v>119</v>
      </c>
      <c r="I109" s="141" t="s">
        <v>4124</v>
      </c>
      <c r="J109" s="165" t="s">
        <v>120</v>
      </c>
      <c r="K109" s="96" t="s">
        <v>148</v>
      </c>
      <c r="L109" s="96" t="s">
        <v>162</v>
      </c>
      <c r="M109" s="96" t="s">
        <v>155</v>
      </c>
      <c r="N109" s="166">
        <v>44562</v>
      </c>
      <c r="O109" s="166">
        <v>44926</v>
      </c>
      <c r="P109" s="165" t="s">
        <v>124</v>
      </c>
      <c r="Q109" s="166">
        <v>44558</v>
      </c>
      <c r="R109" s="194">
        <v>1872789</v>
      </c>
      <c r="S109" s="168" t="s">
        <v>36</v>
      </c>
      <c r="T109" s="169"/>
      <c r="U109" s="96" t="s">
        <v>238</v>
      </c>
      <c r="V109" s="150">
        <v>102</v>
      </c>
    </row>
    <row r="110" spans="1:22" x14ac:dyDescent="0.35">
      <c r="A110" s="157" t="s">
        <v>5431</v>
      </c>
      <c r="B110" s="231" t="str">
        <f>CONCATENATE(U110,".",TEXT(G110,"00000"),".",VLOOKUP(H110,'Dados (Listas Suspensas)'!$H$3:$I$7,2,FALSE),".",VLOOKUP(K110,'Dados (Listas Suspensas)'!$B$3:$C$8,2,FALSE),".",VLOOKUP(L110,'Dados (Listas Suspensas)'!$D$3:$E$9,2, FALSE),".",VLOOKUP(M110,'Dados (Listas Suspensas)'!$F$3:$G$10,2,FALSE))</f>
        <v>2022.00043.01.03.03.02</v>
      </c>
      <c r="C110" s="144">
        <f t="shared" si="4"/>
        <v>1</v>
      </c>
      <c r="D110" s="144" t="str">
        <f t="shared" si="5"/>
        <v>2022.00043</v>
      </c>
      <c r="E110" s="144" t="str">
        <f t="shared" si="6"/>
        <v>2022.00043</v>
      </c>
      <c r="F110" s="144">
        <f t="shared" si="7"/>
        <v>1</v>
      </c>
      <c r="G110" s="158">
        <v>43</v>
      </c>
      <c r="H110" s="97" t="s">
        <v>119</v>
      </c>
      <c r="I110" s="159" t="s">
        <v>4124</v>
      </c>
      <c r="J110" s="158" t="s">
        <v>120</v>
      </c>
      <c r="K110" s="97" t="s">
        <v>148</v>
      </c>
      <c r="L110" s="97" t="s">
        <v>162</v>
      </c>
      <c r="M110" s="97" t="s">
        <v>155</v>
      </c>
      <c r="N110" s="160">
        <v>44562</v>
      </c>
      <c r="O110" s="160">
        <v>44926</v>
      </c>
      <c r="P110" s="158" t="s">
        <v>124</v>
      </c>
      <c r="Q110" s="160">
        <v>44558</v>
      </c>
      <c r="R110" s="195">
        <v>1872790</v>
      </c>
      <c r="S110" s="162" t="s">
        <v>36</v>
      </c>
      <c r="T110" s="163"/>
      <c r="U110" s="97" t="s">
        <v>238</v>
      </c>
      <c r="V110" s="151">
        <v>103</v>
      </c>
    </row>
    <row r="111" spans="1:22" x14ac:dyDescent="0.35">
      <c r="A111" s="164" t="s">
        <v>5224</v>
      </c>
      <c r="B111" s="231" t="str">
        <f>CONCATENATE(U111,".",TEXT(G111,"00000"),".",VLOOKUP(H111,'Dados (Listas Suspensas)'!$H$3:$I$7,2,FALSE),".",VLOOKUP(K111,'Dados (Listas Suspensas)'!$B$3:$C$8,2,FALSE),".",VLOOKUP(L111,'Dados (Listas Suspensas)'!$D$3:$E$9,2, FALSE),".",VLOOKUP(M111,'Dados (Listas Suspensas)'!$F$3:$G$10,2,FALSE))</f>
        <v>2022.00044.01.03.03.02</v>
      </c>
      <c r="C111" s="144">
        <f t="shared" si="4"/>
        <v>1</v>
      </c>
      <c r="D111" s="144" t="str">
        <f t="shared" si="5"/>
        <v>2022.00044</v>
      </c>
      <c r="E111" s="144" t="str">
        <f t="shared" si="6"/>
        <v>2022.00044</v>
      </c>
      <c r="F111" s="144">
        <f t="shared" si="7"/>
        <v>1</v>
      </c>
      <c r="G111" s="165">
        <v>44</v>
      </c>
      <c r="H111" s="96" t="s">
        <v>119</v>
      </c>
      <c r="I111" s="141" t="s">
        <v>4124</v>
      </c>
      <c r="J111" s="165" t="s">
        <v>120</v>
      </c>
      <c r="K111" s="96" t="s">
        <v>148</v>
      </c>
      <c r="L111" s="96" t="s">
        <v>162</v>
      </c>
      <c r="M111" s="96" t="s">
        <v>155</v>
      </c>
      <c r="N111" s="166">
        <v>44562</v>
      </c>
      <c r="O111" s="166">
        <v>44926</v>
      </c>
      <c r="P111" s="165" t="s">
        <v>124</v>
      </c>
      <c r="Q111" s="166">
        <v>44558</v>
      </c>
      <c r="R111" s="194">
        <v>1872791</v>
      </c>
      <c r="S111" s="168" t="s">
        <v>36</v>
      </c>
      <c r="T111" s="169"/>
      <c r="U111" s="96" t="s">
        <v>238</v>
      </c>
      <c r="V111" s="150">
        <v>104</v>
      </c>
    </row>
    <row r="112" spans="1:22" x14ac:dyDescent="0.35">
      <c r="A112" s="157" t="s">
        <v>5432</v>
      </c>
      <c r="B112" s="231" t="str">
        <f>CONCATENATE(U112,".",TEXT(G112,"00000"),".",VLOOKUP(H112,'Dados (Listas Suspensas)'!$H$3:$I$7,2,FALSE),".",VLOOKUP(K112,'Dados (Listas Suspensas)'!$B$3:$C$8,2,FALSE),".",VLOOKUP(L112,'Dados (Listas Suspensas)'!$D$3:$E$9,2, FALSE),".",VLOOKUP(M112,'Dados (Listas Suspensas)'!$F$3:$G$10,2,FALSE))</f>
        <v>2022.00045.01.03.03.02</v>
      </c>
      <c r="C112" s="144">
        <f t="shared" si="4"/>
        <v>1</v>
      </c>
      <c r="D112" s="144" t="str">
        <f t="shared" si="5"/>
        <v>2022.00045</v>
      </c>
      <c r="E112" s="144" t="str">
        <f t="shared" si="6"/>
        <v>2022.00045</v>
      </c>
      <c r="F112" s="144">
        <f t="shared" si="7"/>
        <v>1</v>
      </c>
      <c r="G112" s="158">
        <v>45</v>
      </c>
      <c r="H112" s="97" t="s">
        <v>119</v>
      </c>
      <c r="I112" s="159" t="s">
        <v>4124</v>
      </c>
      <c r="J112" s="158" t="s">
        <v>120</v>
      </c>
      <c r="K112" s="97" t="s">
        <v>148</v>
      </c>
      <c r="L112" s="97" t="s">
        <v>162</v>
      </c>
      <c r="M112" s="97" t="s">
        <v>155</v>
      </c>
      <c r="N112" s="160">
        <v>44562</v>
      </c>
      <c r="O112" s="160">
        <v>44926</v>
      </c>
      <c r="P112" s="158" t="s">
        <v>124</v>
      </c>
      <c r="Q112" s="160">
        <v>44558</v>
      </c>
      <c r="R112" s="195">
        <v>1872792</v>
      </c>
      <c r="S112" s="162" t="s">
        <v>36</v>
      </c>
      <c r="T112" s="163"/>
      <c r="U112" s="97" t="s">
        <v>238</v>
      </c>
      <c r="V112" s="151">
        <v>105</v>
      </c>
    </row>
    <row r="113" spans="1:22" x14ac:dyDescent="0.35">
      <c r="A113" s="164" t="s">
        <v>5225</v>
      </c>
      <c r="B113" s="231" t="str">
        <f>CONCATENATE(U113,".",TEXT(G113,"00000"),".",VLOOKUP(H113,'Dados (Listas Suspensas)'!$H$3:$I$7,2,FALSE),".",VLOOKUP(K113,'Dados (Listas Suspensas)'!$B$3:$C$8,2,FALSE),".",VLOOKUP(L113,'Dados (Listas Suspensas)'!$D$3:$E$9,2, FALSE),".",VLOOKUP(M113,'Dados (Listas Suspensas)'!$F$3:$G$10,2,FALSE))</f>
        <v>2022.00046.01.03.03.02</v>
      </c>
      <c r="C113" s="144">
        <f t="shared" si="4"/>
        <v>1</v>
      </c>
      <c r="D113" s="144" t="str">
        <f t="shared" si="5"/>
        <v>2022.00046</v>
      </c>
      <c r="E113" s="144" t="str">
        <f t="shared" si="6"/>
        <v>2022.00046</v>
      </c>
      <c r="F113" s="144">
        <f t="shared" si="7"/>
        <v>1</v>
      </c>
      <c r="G113" s="165">
        <v>46</v>
      </c>
      <c r="H113" s="96" t="s">
        <v>119</v>
      </c>
      <c r="I113" s="141" t="s">
        <v>4124</v>
      </c>
      <c r="J113" s="165" t="s">
        <v>120</v>
      </c>
      <c r="K113" s="96" t="s">
        <v>148</v>
      </c>
      <c r="L113" s="96" t="s">
        <v>162</v>
      </c>
      <c r="M113" s="96" t="s">
        <v>155</v>
      </c>
      <c r="N113" s="166">
        <v>44562</v>
      </c>
      <c r="O113" s="166">
        <v>44926</v>
      </c>
      <c r="P113" s="165" t="s">
        <v>124</v>
      </c>
      <c r="Q113" s="166">
        <v>44558</v>
      </c>
      <c r="R113" s="194">
        <v>1872793</v>
      </c>
      <c r="S113" s="168" t="s">
        <v>36</v>
      </c>
      <c r="T113" s="169"/>
      <c r="U113" s="96" t="s">
        <v>238</v>
      </c>
      <c r="V113" s="150">
        <v>106</v>
      </c>
    </row>
    <row r="114" spans="1:22" x14ac:dyDescent="0.35">
      <c r="A114" s="157" t="s">
        <v>5338</v>
      </c>
      <c r="B114" s="231" t="str">
        <f>CONCATENATE(U114,".",TEXT(G114,"00000"),".",VLOOKUP(H114,'Dados (Listas Suspensas)'!$H$3:$I$7,2,FALSE),".",VLOOKUP(K114,'Dados (Listas Suspensas)'!$B$3:$C$8,2,FALSE),".",VLOOKUP(L114,'Dados (Listas Suspensas)'!$D$3:$E$9,2, FALSE),".",VLOOKUP(M114,'Dados (Listas Suspensas)'!$F$3:$G$10,2,FALSE))</f>
        <v>2022.00047.01.03.03.02</v>
      </c>
      <c r="C114" s="144">
        <f t="shared" si="4"/>
        <v>1</v>
      </c>
      <c r="D114" s="144" t="str">
        <f t="shared" si="5"/>
        <v>2022.00047</v>
      </c>
      <c r="E114" s="144" t="str">
        <f t="shared" si="6"/>
        <v>2022.00047</v>
      </c>
      <c r="F114" s="144">
        <f t="shared" si="7"/>
        <v>1</v>
      </c>
      <c r="G114" s="158">
        <v>47</v>
      </c>
      <c r="H114" s="97" t="s">
        <v>119</v>
      </c>
      <c r="I114" s="159" t="s">
        <v>4124</v>
      </c>
      <c r="J114" s="158" t="s">
        <v>120</v>
      </c>
      <c r="K114" s="97" t="s">
        <v>148</v>
      </c>
      <c r="L114" s="97" t="s">
        <v>162</v>
      </c>
      <c r="M114" s="97" t="s">
        <v>155</v>
      </c>
      <c r="N114" s="160">
        <v>44562</v>
      </c>
      <c r="O114" s="160">
        <v>44926</v>
      </c>
      <c r="P114" s="158" t="s">
        <v>124</v>
      </c>
      <c r="Q114" s="160">
        <v>44558</v>
      </c>
      <c r="R114" s="195">
        <v>1872794</v>
      </c>
      <c r="S114" s="162" t="s">
        <v>36</v>
      </c>
      <c r="T114" s="163"/>
      <c r="U114" s="97" t="s">
        <v>238</v>
      </c>
      <c r="V114" s="151">
        <v>107</v>
      </c>
    </row>
    <row r="115" spans="1:22" x14ac:dyDescent="0.35">
      <c r="A115" s="164" t="s">
        <v>5703</v>
      </c>
      <c r="B115" s="231" t="str">
        <f>CONCATENATE(U115,".",TEXT(G115,"00000"),".",VLOOKUP(H115,'Dados (Listas Suspensas)'!$H$3:$I$7,2,FALSE),".",VLOOKUP(K115,'Dados (Listas Suspensas)'!$B$3:$C$8,2,FALSE),".",VLOOKUP(L115,'Dados (Listas Suspensas)'!$D$3:$E$9,2, FALSE),".",VLOOKUP(M115,'Dados (Listas Suspensas)'!$F$3:$G$10,2,FALSE))</f>
        <v>2022.00048.01.03.02.05</v>
      </c>
      <c r="C115" s="144">
        <f t="shared" si="4"/>
        <v>1</v>
      </c>
      <c r="D115" s="144" t="str">
        <f t="shared" si="5"/>
        <v>2022.00048</v>
      </c>
      <c r="E115" s="144" t="str">
        <f t="shared" si="6"/>
        <v>2022.00048</v>
      </c>
      <c r="F115" s="144">
        <f t="shared" si="7"/>
        <v>1</v>
      </c>
      <c r="G115" s="165">
        <v>48</v>
      </c>
      <c r="H115" s="96" t="s">
        <v>119</v>
      </c>
      <c r="I115" s="96" t="s">
        <v>230</v>
      </c>
      <c r="J115" s="165" t="s">
        <v>231</v>
      </c>
      <c r="K115" s="96" t="s">
        <v>148</v>
      </c>
      <c r="L115" s="96" t="s">
        <v>169</v>
      </c>
      <c r="M115" s="96" t="s">
        <v>254</v>
      </c>
      <c r="N115" s="166">
        <v>44565</v>
      </c>
      <c r="O115" s="166">
        <v>44565</v>
      </c>
      <c r="P115" s="165" t="s">
        <v>124</v>
      </c>
      <c r="Q115" s="166">
        <v>44564</v>
      </c>
      <c r="R115" s="194">
        <v>1938953</v>
      </c>
      <c r="S115" s="168" t="s">
        <v>39</v>
      </c>
      <c r="T115" s="169"/>
      <c r="U115" s="96" t="s">
        <v>238</v>
      </c>
      <c r="V115" s="150">
        <v>108</v>
      </c>
    </row>
    <row r="116" spans="1:22" x14ac:dyDescent="0.35">
      <c r="A116" s="157" t="s">
        <v>5226</v>
      </c>
      <c r="B116" s="231" t="str">
        <f>CONCATENATE(U116,".",TEXT(G116,"00000"),".",VLOOKUP(H116,'Dados (Listas Suspensas)'!$H$3:$I$7,2,FALSE),".",VLOOKUP(K116,'Dados (Listas Suspensas)'!$B$3:$C$8,2,FALSE),".",VLOOKUP(L116,'Dados (Listas Suspensas)'!$D$3:$E$9,2, FALSE),".",VLOOKUP(M116,'Dados (Listas Suspensas)'!$F$3:$G$10,2,FALSE))</f>
        <v>2022.00049.01.03.03.05</v>
      </c>
      <c r="C116" s="144">
        <f t="shared" si="4"/>
        <v>1</v>
      </c>
      <c r="D116" s="144" t="str">
        <f t="shared" si="5"/>
        <v>2022.00049</v>
      </c>
      <c r="E116" s="144" t="str">
        <f t="shared" si="6"/>
        <v>2022.00049</v>
      </c>
      <c r="F116" s="144">
        <f t="shared" si="7"/>
        <v>1</v>
      </c>
      <c r="G116" s="158">
        <v>49</v>
      </c>
      <c r="H116" s="97" t="s">
        <v>119</v>
      </c>
      <c r="I116" s="97" t="s">
        <v>230</v>
      </c>
      <c r="J116" s="158" t="s">
        <v>231</v>
      </c>
      <c r="K116" s="97" t="s">
        <v>148</v>
      </c>
      <c r="L116" s="97" t="s">
        <v>162</v>
      </c>
      <c r="M116" s="97" t="s">
        <v>254</v>
      </c>
      <c r="N116" s="160">
        <v>44565</v>
      </c>
      <c r="O116" s="160">
        <v>44565</v>
      </c>
      <c r="P116" s="158" t="s">
        <v>124</v>
      </c>
      <c r="Q116" s="160">
        <v>44564</v>
      </c>
      <c r="R116" s="195">
        <v>1938957</v>
      </c>
      <c r="S116" s="162" t="s">
        <v>39</v>
      </c>
      <c r="T116" s="163"/>
      <c r="U116" s="97" t="s">
        <v>238</v>
      </c>
      <c r="V116" s="151">
        <v>109</v>
      </c>
    </row>
    <row r="117" spans="1:22" x14ac:dyDescent="0.35">
      <c r="A117" s="164" t="s">
        <v>5704</v>
      </c>
      <c r="B117" s="231" t="str">
        <f>CONCATENATE(U117,".",TEXT(G117,"00000"),".",VLOOKUP(H117,'Dados (Listas Suspensas)'!$H$3:$I$7,2,FALSE),".",VLOOKUP(K117,'Dados (Listas Suspensas)'!$B$3:$C$8,2,FALSE),".",VLOOKUP(L117,'Dados (Listas Suspensas)'!$D$3:$E$9,2, FALSE),".",VLOOKUP(M117,'Dados (Listas Suspensas)'!$F$3:$G$10,2,FALSE))</f>
        <v>2022.00050.01.03.02.05</v>
      </c>
      <c r="C117" s="144">
        <f t="shared" si="4"/>
        <v>1</v>
      </c>
      <c r="D117" s="144" t="str">
        <f t="shared" si="5"/>
        <v>2022.00050</v>
      </c>
      <c r="E117" s="144" t="str">
        <f t="shared" si="6"/>
        <v>2022.00050</v>
      </c>
      <c r="F117" s="144">
        <f t="shared" si="7"/>
        <v>1</v>
      </c>
      <c r="G117" s="165">
        <v>50</v>
      </c>
      <c r="H117" s="96" t="s">
        <v>119</v>
      </c>
      <c r="I117" s="96" t="s">
        <v>230</v>
      </c>
      <c r="J117" s="165" t="s">
        <v>231</v>
      </c>
      <c r="K117" s="96" t="s">
        <v>148</v>
      </c>
      <c r="L117" s="96" t="s">
        <v>169</v>
      </c>
      <c r="M117" s="96" t="s">
        <v>254</v>
      </c>
      <c r="N117" s="166">
        <v>44566</v>
      </c>
      <c r="O117" s="166">
        <v>44566</v>
      </c>
      <c r="P117" s="165" t="s">
        <v>124</v>
      </c>
      <c r="Q117" s="166">
        <v>44565</v>
      </c>
      <c r="R117" s="194">
        <v>1939030</v>
      </c>
      <c r="S117" s="168" t="s">
        <v>39</v>
      </c>
      <c r="T117" s="169"/>
      <c r="U117" s="96" t="s">
        <v>238</v>
      </c>
      <c r="V117" s="150">
        <v>110</v>
      </c>
    </row>
    <row r="118" spans="1:22" x14ac:dyDescent="0.35">
      <c r="A118" s="157" t="s">
        <v>5227</v>
      </c>
      <c r="B118" s="231" t="str">
        <f>CONCATENATE(U118,".",TEXT(G118,"00000"),".",VLOOKUP(H118,'Dados (Listas Suspensas)'!$H$3:$I$7,2,FALSE),".",VLOOKUP(K118,'Dados (Listas Suspensas)'!$B$3:$C$8,2,FALSE),".",VLOOKUP(L118,'Dados (Listas Suspensas)'!$D$3:$E$9,2, FALSE),".",VLOOKUP(M118,'Dados (Listas Suspensas)'!$F$3:$G$10,2,FALSE))</f>
        <v>2022.00051.01.03.03.05</v>
      </c>
      <c r="C118" s="144">
        <f t="shared" si="4"/>
        <v>1</v>
      </c>
      <c r="D118" s="144" t="str">
        <f t="shared" si="5"/>
        <v>2022.00051</v>
      </c>
      <c r="E118" s="144" t="str">
        <f t="shared" si="6"/>
        <v>2022.00051</v>
      </c>
      <c r="F118" s="144">
        <f t="shared" si="7"/>
        <v>1</v>
      </c>
      <c r="G118" s="158">
        <v>51</v>
      </c>
      <c r="H118" s="97" t="s">
        <v>119</v>
      </c>
      <c r="I118" s="97" t="s">
        <v>230</v>
      </c>
      <c r="J118" s="158" t="s">
        <v>231</v>
      </c>
      <c r="K118" s="97" t="s">
        <v>148</v>
      </c>
      <c r="L118" s="97" t="s">
        <v>162</v>
      </c>
      <c r="M118" s="97" t="s">
        <v>254</v>
      </c>
      <c r="N118" s="160">
        <v>44566</v>
      </c>
      <c r="O118" s="160">
        <v>44566</v>
      </c>
      <c r="P118" s="158" t="s">
        <v>124</v>
      </c>
      <c r="Q118" s="160">
        <v>44565</v>
      </c>
      <c r="R118" s="195">
        <v>1939033</v>
      </c>
      <c r="S118" s="162" t="s">
        <v>39</v>
      </c>
      <c r="T118" s="163"/>
      <c r="U118" s="97" t="s">
        <v>238</v>
      </c>
      <c r="V118" s="151">
        <v>111</v>
      </c>
    </row>
    <row r="119" spans="1:22" x14ac:dyDescent="0.35">
      <c r="A119" s="164" t="s">
        <v>5837</v>
      </c>
      <c r="B119" s="231" t="str">
        <f>CONCATENATE(U119,".",TEXT(G119,"00000"),".",VLOOKUP(H119,'Dados (Listas Suspensas)'!$H$3:$I$7,2,FALSE),".",VLOOKUP(K119,'Dados (Listas Suspensas)'!$B$3:$C$8,2,FALSE),".",VLOOKUP(L119,'Dados (Listas Suspensas)'!$D$3:$E$9,2, FALSE),".",VLOOKUP(M119,'Dados (Listas Suspensas)'!$F$3:$G$10,2,FALSE))</f>
        <v>2022.00052.01.03.02.05</v>
      </c>
      <c r="C119" s="144">
        <f t="shared" si="4"/>
        <v>1</v>
      </c>
      <c r="D119" s="144" t="str">
        <f t="shared" si="5"/>
        <v>2022.00052</v>
      </c>
      <c r="E119" s="144" t="str">
        <f t="shared" si="6"/>
        <v>2022.00052</v>
      </c>
      <c r="F119" s="144">
        <f t="shared" si="7"/>
        <v>1</v>
      </c>
      <c r="G119" s="165">
        <v>52</v>
      </c>
      <c r="H119" s="96" t="s">
        <v>119</v>
      </c>
      <c r="I119" s="96" t="s">
        <v>230</v>
      </c>
      <c r="J119" s="165" t="s">
        <v>231</v>
      </c>
      <c r="K119" s="96" t="s">
        <v>148</v>
      </c>
      <c r="L119" s="96" t="s">
        <v>169</v>
      </c>
      <c r="M119" s="96" t="s">
        <v>254</v>
      </c>
      <c r="N119" s="166">
        <v>44567</v>
      </c>
      <c r="O119" s="166">
        <v>44567</v>
      </c>
      <c r="P119" s="165" t="s">
        <v>124</v>
      </c>
      <c r="Q119" s="166">
        <v>44566</v>
      </c>
      <c r="R119" s="194">
        <v>1939036</v>
      </c>
      <c r="S119" s="168" t="s">
        <v>39</v>
      </c>
      <c r="T119" s="169"/>
      <c r="U119" s="96" t="s">
        <v>238</v>
      </c>
      <c r="V119" s="150">
        <v>112</v>
      </c>
    </row>
    <row r="120" spans="1:22" x14ac:dyDescent="0.35">
      <c r="A120" s="157" t="s">
        <v>5228</v>
      </c>
      <c r="B120" s="231" t="str">
        <f>CONCATENATE(U120,".",TEXT(G120,"00000"),".",VLOOKUP(H120,'Dados (Listas Suspensas)'!$H$3:$I$7,2,FALSE),".",VLOOKUP(K120,'Dados (Listas Suspensas)'!$B$3:$C$8,2,FALSE),".",VLOOKUP(L120,'Dados (Listas Suspensas)'!$D$3:$E$9,2, FALSE),".",VLOOKUP(M120,'Dados (Listas Suspensas)'!$F$3:$G$10,2,FALSE))</f>
        <v>2022.00053.01.03.03.05</v>
      </c>
      <c r="C120" s="144">
        <f t="shared" si="4"/>
        <v>1</v>
      </c>
      <c r="D120" s="144" t="str">
        <f t="shared" si="5"/>
        <v>2022.00053</v>
      </c>
      <c r="E120" s="144" t="str">
        <f t="shared" si="6"/>
        <v>2022.00053</v>
      </c>
      <c r="F120" s="144">
        <f t="shared" si="7"/>
        <v>1</v>
      </c>
      <c r="G120" s="158">
        <v>53</v>
      </c>
      <c r="H120" s="97" t="s">
        <v>119</v>
      </c>
      <c r="I120" s="97" t="s">
        <v>230</v>
      </c>
      <c r="J120" s="158" t="s">
        <v>231</v>
      </c>
      <c r="K120" s="97" t="s">
        <v>148</v>
      </c>
      <c r="L120" s="97" t="s">
        <v>162</v>
      </c>
      <c r="M120" s="97" t="s">
        <v>254</v>
      </c>
      <c r="N120" s="160">
        <v>44567</v>
      </c>
      <c r="O120" s="160">
        <v>44567</v>
      </c>
      <c r="P120" s="158" t="s">
        <v>124</v>
      </c>
      <c r="Q120" s="160">
        <v>44566</v>
      </c>
      <c r="R120" s="195">
        <v>1939039</v>
      </c>
      <c r="S120" s="162" t="s">
        <v>39</v>
      </c>
      <c r="T120" s="163"/>
      <c r="U120" s="97" t="s">
        <v>238</v>
      </c>
      <c r="V120" s="151">
        <v>113</v>
      </c>
    </row>
    <row r="121" spans="1:22" x14ac:dyDescent="0.35">
      <c r="A121" s="164" t="s">
        <v>5734</v>
      </c>
      <c r="B121" s="231" t="str">
        <f>CONCATENATE(U121,".",TEXT(G121,"00000"),".",VLOOKUP(H121,'Dados (Listas Suspensas)'!$H$3:$I$7,2,FALSE),".",VLOOKUP(K121,'Dados (Listas Suspensas)'!$B$3:$C$8,2,FALSE),".",VLOOKUP(L121,'Dados (Listas Suspensas)'!$D$3:$E$9,2, FALSE),".",VLOOKUP(M121,'Dados (Listas Suspensas)'!$F$3:$G$10,2,FALSE))</f>
        <v>2022.00054.01.03.02.05</v>
      </c>
      <c r="C121" s="144">
        <f t="shared" si="4"/>
        <v>1</v>
      </c>
      <c r="D121" s="144" t="str">
        <f t="shared" si="5"/>
        <v>2022.00054</v>
      </c>
      <c r="E121" s="144" t="str">
        <f t="shared" si="6"/>
        <v>2022.00054</v>
      </c>
      <c r="F121" s="144">
        <f t="shared" si="7"/>
        <v>1</v>
      </c>
      <c r="G121" s="165">
        <v>54</v>
      </c>
      <c r="H121" s="96" t="s">
        <v>119</v>
      </c>
      <c r="I121" s="96" t="s">
        <v>230</v>
      </c>
      <c r="J121" s="165" t="s">
        <v>231</v>
      </c>
      <c r="K121" s="96" t="s">
        <v>148</v>
      </c>
      <c r="L121" s="96" t="s">
        <v>169</v>
      </c>
      <c r="M121" s="96" t="s">
        <v>254</v>
      </c>
      <c r="N121" s="166">
        <v>44568</v>
      </c>
      <c r="O121" s="166">
        <v>44568</v>
      </c>
      <c r="P121" s="165" t="s">
        <v>124</v>
      </c>
      <c r="Q121" s="166">
        <v>44567</v>
      </c>
      <c r="R121" s="194">
        <v>1939043</v>
      </c>
      <c r="S121" s="168" t="s">
        <v>39</v>
      </c>
      <c r="T121" s="169"/>
      <c r="U121" s="96" t="s">
        <v>238</v>
      </c>
      <c r="V121" s="150">
        <v>114</v>
      </c>
    </row>
    <row r="122" spans="1:22" x14ac:dyDescent="0.35">
      <c r="A122" s="157" t="s">
        <v>5229</v>
      </c>
      <c r="B122" s="231" t="str">
        <f>CONCATENATE(U122,".",TEXT(G122,"00000"),".",VLOOKUP(H122,'Dados (Listas Suspensas)'!$H$3:$I$7,2,FALSE),".",VLOOKUP(K122,'Dados (Listas Suspensas)'!$B$3:$C$8,2,FALSE),".",VLOOKUP(L122,'Dados (Listas Suspensas)'!$D$3:$E$9,2, FALSE),".",VLOOKUP(M122,'Dados (Listas Suspensas)'!$F$3:$G$10,2,FALSE))</f>
        <v>2022.00055.01.03.03.05</v>
      </c>
      <c r="C122" s="144">
        <f t="shared" si="4"/>
        <v>1</v>
      </c>
      <c r="D122" s="144" t="str">
        <f t="shared" si="5"/>
        <v>2022.00055</v>
      </c>
      <c r="E122" s="144" t="str">
        <f t="shared" si="6"/>
        <v>2022.00055</v>
      </c>
      <c r="F122" s="144">
        <f t="shared" si="7"/>
        <v>1</v>
      </c>
      <c r="G122" s="158">
        <v>55</v>
      </c>
      <c r="H122" s="97" t="s">
        <v>119</v>
      </c>
      <c r="I122" s="97" t="s">
        <v>230</v>
      </c>
      <c r="J122" s="158" t="s">
        <v>231</v>
      </c>
      <c r="K122" s="97" t="s">
        <v>148</v>
      </c>
      <c r="L122" s="97" t="s">
        <v>162</v>
      </c>
      <c r="M122" s="97" t="s">
        <v>254</v>
      </c>
      <c r="N122" s="160">
        <v>44568</v>
      </c>
      <c r="O122" s="160">
        <v>44568</v>
      </c>
      <c r="P122" s="158" t="s">
        <v>124</v>
      </c>
      <c r="Q122" s="160">
        <v>44567</v>
      </c>
      <c r="R122" s="195">
        <v>1939044</v>
      </c>
      <c r="S122" s="162" t="s">
        <v>39</v>
      </c>
      <c r="T122" s="163"/>
      <c r="U122" s="97" t="s">
        <v>238</v>
      </c>
      <c r="V122" s="151">
        <v>115</v>
      </c>
    </row>
    <row r="123" spans="1:22" x14ac:dyDescent="0.35">
      <c r="A123" s="164" t="s">
        <v>5705</v>
      </c>
      <c r="B123" s="231" t="str">
        <f>CONCATENATE(U123,".",TEXT(G123,"00000"),".",VLOOKUP(H123,'Dados (Listas Suspensas)'!$H$3:$I$7,2,FALSE),".",VLOOKUP(K123,'Dados (Listas Suspensas)'!$B$3:$C$8,2,FALSE),".",VLOOKUP(L123,'Dados (Listas Suspensas)'!$D$3:$E$9,2, FALSE),".",VLOOKUP(M123,'Dados (Listas Suspensas)'!$F$3:$G$10,2,FALSE))</f>
        <v>2022.00056.01.03.02.05</v>
      </c>
      <c r="C123" s="144">
        <f t="shared" si="4"/>
        <v>1</v>
      </c>
      <c r="D123" s="144" t="str">
        <f t="shared" si="5"/>
        <v>2022.00056</v>
      </c>
      <c r="E123" s="144" t="str">
        <f t="shared" si="6"/>
        <v>2022.00056</v>
      </c>
      <c r="F123" s="144">
        <f t="shared" si="7"/>
        <v>1</v>
      </c>
      <c r="G123" s="165">
        <v>56</v>
      </c>
      <c r="H123" s="96" t="s">
        <v>119</v>
      </c>
      <c r="I123" s="96" t="s">
        <v>230</v>
      </c>
      <c r="J123" s="165" t="s">
        <v>231</v>
      </c>
      <c r="K123" s="96" t="s">
        <v>148</v>
      </c>
      <c r="L123" s="96" t="s">
        <v>169</v>
      </c>
      <c r="M123" s="96" t="s">
        <v>254</v>
      </c>
      <c r="N123" s="166">
        <v>44569</v>
      </c>
      <c r="O123" s="166">
        <v>44569</v>
      </c>
      <c r="P123" s="165" t="s">
        <v>124</v>
      </c>
      <c r="Q123" s="166">
        <v>44568</v>
      </c>
      <c r="R123" s="194">
        <v>1939047</v>
      </c>
      <c r="S123" s="168" t="s">
        <v>39</v>
      </c>
      <c r="T123" s="169"/>
      <c r="U123" s="96" t="s">
        <v>238</v>
      </c>
      <c r="V123" s="150">
        <v>116</v>
      </c>
    </row>
    <row r="124" spans="1:22" x14ac:dyDescent="0.35">
      <c r="A124" s="157" t="s">
        <v>5331</v>
      </c>
      <c r="B124" s="231" t="str">
        <f>CONCATENATE(U124,".",TEXT(G124,"00000"),".",VLOOKUP(H124,'Dados (Listas Suspensas)'!$H$3:$I$7,2,FALSE),".",VLOOKUP(K124,'Dados (Listas Suspensas)'!$B$3:$C$8,2,FALSE),".",VLOOKUP(L124,'Dados (Listas Suspensas)'!$D$3:$E$9,2, FALSE),".",VLOOKUP(M124,'Dados (Listas Suspensas)'!$F$3:$G$10,2,FALSE))</f>
        <v>2022.00057.01.03.03.05</v>
      </c>
      <c r="C124" s="144">
        <f t="shared" si="4"/>
        <v>1</v>
      </c>
      <c r="D124" s="144" t="str">
        <f t="shared" si="5"/>
        <v>2022.00057</v>
      </c>
      <c r="E124" s="144" t="str">
        <f t="shared" si="6"/>
        <v>2022.00057</v>
      </c>
      <c r="F124" s="144">
        <f t="shared" si="7"/>
        <v>1</v>
      </c>
      <c r="G124" s="158">
        <v>57</v>
      </c>
      <c r="H124" s="97" t="s">
        <v>119</v>
      </c>
      <c r="I124" s="97" t="s">
        <v>230</v>
      </c>
      <c r="J124" s="158" t="s">
        <v>231</v>
      </c>
      <c r="K124" s="97" t="s">
        <v>148</v>
      </c>
      <c r="L124" s="97" t="s">
        <v>162</v>
      </c>
      <c r="M124" s="97" t="s">
        <v>254</v>
      </c>
      <c r="N124" s="160">
        <v>44569</v>
      </c>
      <c r="O124" s="160">
        <v>44569</v>
      </c>
      <c r="P124" s="158" t="s">
        <v>124</v>
      </c>
      <c r="Q124" s="160">
        <v>44568</v>
      </c>
      <c r="R124" s="195">
        <v>1939049</v>
      </c>
      <c r="S124" s="162" t="s">
        <v>39</v>
      </c>
      <c r="T124" s="163"/>
      <c r="U124" s="97" t="s">
        <v>238</v>
      </c>
      <c r="V124" s="151">
        <v>117</v>
      </c>
    </row>
    <row r="125" spans="1:22" x14ac:dyDescent="0.35">
      <c r="A125" s="164" t="s">
        <v>5706</v>
      </c>
      <c r="B125" s="231" t="str">
        <f>CONCATENATE(U125,".",TEXT(G125,"00000"),".",VLOOKUP(H125,'Dados (Listas Suspensas)'!$H$3:$I$7,2,FALSE),".",VLOOKUP(K125,'Dados (Listas Suspensas)'!$B$3:$C$8,2,FALSE),".",VLOOKUP(L125,'Dados (Listas Suspensas)'!$D$3:$E$9,2, FALSE),".",VLOOKUP(M125,'Dados (Listas Suspensas)'!$F$3:$G$10,2,FALSE))</f>
        <v>2022.00058.01.03.02.05</v>
      </c>
      <c r="C125" s="144">
        <f t="shared" si="4"/>
        <v>1</v>
      </c>
      <c r="D125" s="144" t="str">
        <f t="shared" si="5"/>
        <v>2022.00058</v>
      </c>
      <c r="E125" s="144" t="str">
        <f t="shared" si="6"/>
        <v>2022.00058</v>
      </c>
      <c r="F125" s="144">
        <f t="shared" si="7"/>
        <v>1</v>
      </c>
      <c r="G125" s="165">
        <v>58</v>
      </c>
      <c r="H125" s="96" t="s">
        <v>119</v>
      </c>
      <c r="I125" s="96" t="s">
        <v>230</v>
      </c>
      <c r="J125" s="165" t="s">
        <v>231</v>
      </c>
      <c r="K125" s="96" t="s">
        <v>148</v>
      </c>
      <c r="L125" s="96" t="s">
        <v>169</v>
      </c>
      <c r="M125" s="96" t="s">
        <v>254</v>
      </c>
      <c r="N125" s="166">
        <v>44570</v>
      </c>
      <c r="O125" s="166">
        <v>44570</v>
      </c>
      <c r="P125" s="165" t="s">
        <v>124</v>
      </c>
      <c r="Q125" s="166">
        <v>44569</v>
      </c>
      <c r="R125" s="194">
        <v>1939051</v>
      </c>
      <c r="S125" s="168" t="s">
        <v>39</v>
      </c>
      <c r="T125" s="169"/>
      <c r="U125" s="96" t="s">
        <v>238</v>
      </c>
      <c r="V125" s="150">
        <v>118</v>
      </c>
    </row>
    <row r="126" spans="1:22" x14ac:dyDescent="0.35">
      <c r="A126" s="157" t="s">
        <v>5333</v>
      </c>
      <c r="B126" s="231" t="str">
        <f>CONCATENATE(U126,".",TEXT(G126,"00000"),".",VLOOKUP(H126,'Dados (Listas Suspensas)'!$H$3:$I$7,2,FALSE),".",VLOOKUP(K126,'Dados (Listas Suspensas)'!$B$3:$C$8,2,FALSE),".",VLOOKUP(L126,'Dados (Listas Suspensas)'!$D$3:$E$9,2, FALSE),".",VLOOKUP(M126,'Dados (Listas Suspensas)'!$F$3:$G$10,2,FALSE))</f>
        <v>2022.00059.01.03.03.05</v>
      </c>
      <c r="C126" s="144">
        <f t="shared" si="4"/>
        <v>1</v>
      </c>
      <c r="D126" s="144" t="str">
        <f t="shared" si="5"/>
        <v>2022.00059</v>
      </c>
      <c r="E126" s="144" t="str">
        <f t="shared" si="6"/>
        <v>2022.00059</v>
      </c>
      <c r="F126" s="144">
        <f t="shared" si="7"/>
        <v>1</v>
      </c>
      <c r="G126" s="158">
        <v>59</v>
      </c>
      <c r="H126" s="97" t="s">
        <v>119</v>
      </c>
      <c r="I126" s="97" t="s">
        <v>230</v>
      </c>
      <c r="J126" s="158" t="s">
        <v>231</v>
      </c>
      <c r="K126" s="97" t="s">
        <v>148</v>
      </c>
      <c r="L126" s="97" t="s">
        <v>162</v>
      </c>
      <c r="M126" s="97" t="s">
        <v>254</v>
      </c>
      <c r="N126" s="160">
        <v>44570</v>
      </c>
      <c r="O126" s="160">
        <v>44570</v>
      </c>
      <c r="P126" s="158" t="s">
        <v>124</v>
      </c>
      <c r="Q126" s="160">
        <v>44569</v>
      </c>
      <c r="R126" s="195">
        <v>1939072</v>
      </c>
      <c r="S126" s="162" t="s">
        <v>39</v>
      </c>
      <c r="T126" s="163"/>
      <c r="U126" s="97" t="s">
        <v>238</v>
      </c>
      <c r="V126" s="151">
        <v>119</v>
      </c>
    </row>
    <row r="127" spans="1:22" x14ac:dyDescent="0.35">
      <c r="A127" s="164" t="s">
        <v>5707</v>
      </c>
      <c r="B127" s="231" t="str">
        <f>CONCATENATE(U127,".",TEXT(G127,"00000"),".",VLOOKUP(H127,'Dados (Listas Suspensas)'!$H$3:$I$7,2,FALSE),".",VLOOKUP(K127,'Dados (Listas Suspensas)'!$B$3:$C$8,2,FALSE),".",VLOOKUP(L127,'Dados (Listas Suspensas)'!$D$3:$E$9,2, FALSE),".",VLOOKUP(M127,'Dados (Listas Suspensas)'!$F$3:$G$10,2,FALSE))</f>
        <v>2022.00060.01.03.02.05</v>
      </c>
      <c r="C127" s="144">
        <f t="shared" si="4"/>
        <v>1</v>
      </c>
      <c r="D127" s="144" t="str">
        <f t="shared" si="5"/>
        <v>2022.00060</v>
      </c>
      <c r="E127" s="144" t="str">
        <f t="shared" si="6"/>
        <v>2022.00060</v>
      </c>
      <c r="F127" s="144">
        <f t="shared" si="7"/>
        <v>1</v>
      </c>
      <c r="G127" s="165">
        <v>60</v>
      </c>
      <c r="H127" s="96" t="s">
        <v>119</v>
      </c>
      <c r="I127" s="96" t="s">
        <v>230</v>
      </c>
      <c r="J127" s="165" t="s">
        <v>231</v>
      </c>
      <c r="K127" s="96" t="s">
        <v>148</v>
      </c>
      <c r="L127" s="96" t="s">
        <v>169</v>
      </c>
      <c r="M127" s="96" t="s">
        <v>254</v>
      </c>
      <c r="N127" s="166">
        <v>44571</v>
      </c>
      <c r="O127" s="166">
        <v>44571</v>
      </c>
      <c r="P127" s="165" t="s">
        <v>124</v>
      </c>
      <c r="Q127" s="166">
        <v>44570</v>
      </c>
      <c r="R127" s="194">
        <v>1939075</v>
      </c>
      <c r="S127" s="168" t="s">
        <v>39</v>
      </c>
      <c r="T127" s="169"/>
      <c r="U127" s="96" t="s">
        <v>238</v>
      </c>
      <c r="V127" s="150">
        <v>120</v>
      </c>
    </row>
    <row r="128" spans="1:22" x14ac:dyDescent="0.35">
      <c r="A128" s="157" t="s">
        <v>5230</v>
      </c>
      <c r="B128" s="231" t="str">
        <f>CONCATENATE(U128,".",TEXT(G128,"00000"),".",VLOOKUP(H128,'Dados (Listas Suspensas)'!$H$3:$I$7,2,FALSE),".",VLOOKUP(K128,'Dados (Listas Suspensas)'!$B$3:$C$8,2,FALSE),".",VLOOKUP(L128,'Dados (Listas Suspensas)'!$D$3:$E$9,2, FALSE),".",VLOOKUP(M128,'Dados (Listas Suspensas)'!$F$3:$G$10,2,FALSE))</f>
        <v>2022.00061.01.03.03.05</v>
      </c>
      <c r="C128" s="144">
        <f t="shared" si="4"/>
        <v>1</v>
      </c>
      <c r="D128" s="144" t="str">
        <f t="shared" si="5"/>
        <v>2022.00061</v>
      </c>
      <c r="E128" s="144" t="str">
        <f t="shared" si="6"/>
        <v>2022.00061</v>
      </c>
      <c r="F128" s="144">
        <f t="shared" si="7"/>
        <v>1</v>
      </c>
      <c r="G128" s="158">
        <v>61</v>
      </c>
      <c r="H128" s="97" t="s">
        <v>119</v>
      </c>
      <c r="I128" s="97" t="s">
        <v>230</v>
      </c>
      <c r="J128" s="158" t="s">
        <v>231</v>
      </c>
      <c r="K128" s="97" t="s">
        <v>148</v>
      </c>
      <c r="L128" s="97" t="s">
        <v>162</v>
      </c>
      <c r="M128" s="97" t="s">
        <v>254</v>
      </c>
      <c r="N128" s="160">
        <v>44571</v>
      </c>
      <c r="O128" s="160">
        <v>44571</v>
      </c>
      <c r="P128" s="158" t="s">
        <v>124</v>
      </c>
      <c r="Q128" s="160">
        <v>44570</v>
      </c>
      <c r="R128" s="195">
        <v>1939077</v>
      </c>
      <c r="S128" s="162" t="s">
        <v>39</v>
      </c>
      <c r="T128" s="163"/>
      <c r="U128" s="97" t="s">
        <v>238</v>
      </c>
      <c r="V128" s="151">
        <v>121</v>
      </c>
    </row>
    <row r="129" spans="1:22" x14ac:dyDescent="0.35">
      <c r="A129" s="164" t="s">
        <v>5708</v>
      </c>
      <c r="B129" s="231" t="str">
        <f>CONCATENATE(U129,".",TEXT(G129,"00000"),".",VLOOKUP(H129,'Dados (Listas Suspensas)'!$H$3:$I$7,2,FALSE),".",VLOOKUP(K129,'Dados (Listas Suspensas)'!$B$3:$C$8,2,FALSE),".",VLOOKUP(L129,'Dados (Listas Suspensas)'!$D$3:$E$9,2, FALSE),".",VLOOKUP(M129,'Dados (Listas Suspensas)'!$F$3:$G$10,2,FALSE))</f>
        <v>2022.00062.01.03.02.05</v>
      </c>
      <c r="C129" s="144">
        <f t="shared" si="4"/>
        <v>1</v>
      </c>
      <c r="D129" s="144" t="str">
        <f t="shared" si="5"/>
        <v>2022.00062</v>
      </c>
      <c r="E129" s="144" t="str">
        <f t="shared" si="6"/>
        <v>2022.00062</v>
      </c>
      <c r="F129" s="144">
        <f t="shared" si="7"/>
        <v>1</v>
      </c>
      <c r="G129" s="165">
        <v>62</v>
      </c>
      <c r="H129" s="96" t="s">
        <v>119</v>
      </c>
      <c r="I129" s="96" t="s">
        <v>230</v>
      </c>
      <c r="J129" s="165" t="s">
        <v>231</v>
      </c>
      <c r="K129" s="96" t="s">
        <v>148</v>
      </c>
      <c r="L129" s="96" t="s">
        <v>169</v>
      </c>
      <c r="M129" s="96" t="s">
        <v>254</v>
      </c>
      <c r="N129" s="166">
        <v>44572</v>
      </c>
      <c r="O129" s="166">
        <v>44572</v>
      </c>
      <c r="P129" s="165" t="s">
        <v>124</v>
      </c>
      <c r="Q129" s="166">
        <v>44571</v>
      </c>
      <c r="R129" s="194">
        <v>1939078</v>
      </c>
      <c r="S129" s="168" t="s">
        <v>39</v>
      </c>
      <c r="T129" s="169"/>
      <c r="U129" s="96" t="s">
        <v>238</v>
      </c>
      <c r="V129" s="150">
        <v>122</v>
      </c>
    </row>
    <row r="130" spans="1:22" x14ac:dyDescent="0.35">
      <c r="A130" s="157" t="s">
        <v>5231</v>
      </c>
      <c r="B130" s="231" t="str">
        <f>CONCATENATE(U130,".",TEXT(G130,"00000"),".",VLOOKUP(H130,'Dados (Listas Suspensas)'!$H$3:$I$7,2,FALSE),".",VLOOKUP(K130,'Dados (Listas Suspensas)'!$B$3:$C$8,2,FALSE),".",VLOOKUP(L130,'Dados (Listas Suspensas)'!$D$3:$E$9,2, FALSE),".",VLOOKUP(M130,'Dados (Listas Suspensas)'!$F$3:$G$10,2,FALSE))</f>
        <v>2022.00063.01.03.03.05</v>
      </c>
      <c r="C130" s="144">
        <f t="shared" si="4"/>
        <v>1</v>
      </c>
      <c r="D130" s="144" t="str">
        <f t="shared" si="5"/>
        <v>2022.00063</v>
      </c>
      <c r="E130" s="144" t="str">
        <f t="shared" si="6"/>
        <v>2022.00063</v>
      </c>
      <c r="F130" s="144">
        <f t="shared" si="7"/>
        <v>1</v>
      </c>
      <c r="G130" s="158">
        <v>63</v>
      </c>
      <c r="H130" s="97" t="s">
        <v>119</v>
      </c>
      <c r="I130" s="97" t="s">
        <v>230</v>
      </c>
      <c r="J130" s="158" t="s">
        <v>231</v>
      </c>
      <c r="K130" s="97" t="s">
        <v>148</v>
      </c>
      <c r="L130" s="97" t="s">
        <v>162</v>
      </c>
      <c r="M130" s="97" t="s">
        <v>254</v>
      </c>
      <c r="N130" s="160">
        <v>44572</v>
      </c>
      <c r="O130" s="160">
        <v>44572</v>
      </c>
      <c r="P130" s="158" t="s">
        <v>124</v>
      </c>
      <c r="Q130" s="160">
        <v>44571</v>
      </c>
      <c r="R130" s="195">
        <v>1939079</v>
      </c>
      <c r="S130" s="162" t="s">
        <v>39</v>
      </c>
      <c r="T130" s="163"/>
      <c r="U130" s="97" t="s">
        <v>238</v>
      </c>
      <c r="V130" s="151">
        <v>123</v>
      </c>
    </row>
    <row r="131" spans="1:22" x14ac:dyDescent="0.35">
      <c r="A131" s="164" t="s">
        <v>5709</v>
      </c>
      <c r="B131" s="231" t="str">
        <f>CONCATENATE(U131,".",TEXT(G131,"00000"),".",VLOOKUP(H131,'Dados (Listas Suspensas)'!$H$3:$I$7,2,FALSE),".",VLOOKUP(K131,'Dados (Listas Suspensas)'!$B$3:$C$8,2,FALSE),".",VLOOKUP(L131,'Dados (Listas Suspensas)'!$D$3:$E$9,2, FALSE),".",VLOOKUP(M131,'Dados (Listas Suspensas)'!$F$3:$G$10,2,FALSE))</f>
        <v>2022.00064.01.03.02.05</v>
      </c>
      <c r="C131" s="144">
        <f t="shared" si="4"/>
        <v>1</v>
      </c>
      <c r="D131" s="144" t="str">
        <f t="shared" si="5"/>
        <v>2022.00064</v>
      </c>
      <c r="E131" s="144" t="str">
        <f t="shared" si="6"/>
        <v>2022.00064</v>
      </c>
      <c r="F131" s="144">
        <f t="shared" si="7"/>
        <v>1</v>
      </c>
      <c r="G131" s="165">
        <v>64</v>
      </c>
      <c r="H131" s="96" t="s">
        <v>119</v>
      </c>
      <c r="I131" s="96" t="s">
        <v>230</v>
      </c>
      <c r="J131" s="165" t="s">
        <v>231</v>
      </c>
      <c r="K131" s="96" t="s">
        <v>148</v>
      </c>
      <c r="L131" s="96" t="s">
        <v>169</v>
      </c>
      <c r="M131" s="96" t="s">
        <v>254</v>
      </c>
      <c r="N131" s="166">
        <v>44573</v>
      </c>
      <c r="O131" s="166">
        <v>44573</v>
      </c>
      <c r="P131" s="165" t="s">
        <v>124</v>
      </c>
      <c r="Q131" s="166">
        <v>44572</v>
      </c>
      <c r="R131" s="194">
        <v>1939080</v>
      </c>
      <c r="S131" s="168" t="s">
        <v>39</v>
      </c>
      <c r="T131" s="169"/>
      <c r="U131" s="96" t="s">
        <v>238</v>
      </c>
      <c r="V131" s="150">
        <v>124</v>
      </c>
    </row>
    <row r="132" spans="1:22" x14ac:dyDescent="0.35">
      <c r="A132" s="157" t="s">
        <v>5232</v>
      </c>
      <c r="B132" s="231" t="str">
        <f>CONCATENATE(U132,".",TEXT(G132,"00000"),".",VLOOKUP(H132,'Dados (Listas Suspensas)'!$H$3:$I$7,2,FALSE),".",VLOOKUP(K132,'Dados (Listas Suspensas)'!$B$3:$C$8,2,FALSE),".",VLOOKUP(L132,'Dados (Listas Suspensas)'!$D$3:$E$9,2, FALSE),".",VLOOKUP(M132,'Dados (Listas Suspensas)'!$F$3:$G$10,2,FALSE))</f>
        <v>2022.00065.01.03.03.05</v>
      </c>
      <c r="C132" s="144">
        <f t="shared" si="4"/>
        <v>1</v>
      </c>
      <c r="D132" s="144" t="str">
        <f t="shared" si="5"/>
        <v>2022.00065</v>
      </c>
      <c r="E132" s="144" t="str">
        <f t="shared" si="6"/>
        <v>2022.00065</v>
      </c>
      <c r="F132" s="144">
        <f t="shared" si="7"/>
        <v>1</v>
      </c>
      <c r="G132" s="158">
        <v>65</v>
      </c>
      <c r="H132" s="97" t="s">
        <v>119</v>
      </c>
      <c r="I132" s="97" t="s">
        <v>230</v>
      </c>
      <c r="J132" s="158" t="s">
        <v>231</v>
      </c>
      <c r="K132" s="97" t="s">
        <v>148</v>
      </c>
      <c r="L132" s="97" t="s">
        <v>162</v>
      </c>
      <c r="M132" s="97" t="s">
        <v>254</v>
      </c>
      <c r="N132" s="160">
        <v>44573</v>
      </c>
      <c r="O132" s="160">
        <v>44573</v>
      </c>
      <c r="P132" s="158" t="s">
        <v>124</v>
      </c>
      <c r="Q132" s="160">
        <v>44572</v>
      </c>
      <c r="R132" s="195">
        <v>1939081</v>
      </c>
      <c r="S132" s="162" t="s">
        <v>39</v>
      </c>
      <c r="T132" s="163"/>
      <c r="U132" s="97" t="s">
        <v>238</v>
      </c>
      <c r="V132" s="151">
        <v>125</v>
      </c>
    </row>
    <row r="133" spans="1:22" x14ac:dyDescent="0.35">
      <c r="A133" s="196" t="s">
        <v>6096</v>
      </c>
      <c r="B133" s="231" t="str">
        <f>CONCATENATE(U133,".",TEXT(G133,"00000"),".",VLOOKUP(H133,'Dados (Listas Suspensas)'!$H$3:$I$7,2,FALSE),".",VLOOKUP(K133,'Dados (Listas Suspensas)'!$B$3:$C$8,2,FALSE),".",VLOOKUP(L133,'Dados (Listas Suspensas)'!$D$3:$E$9,2, FALSE),".",VLOOKUP(M133,'Dados (Listas Suspensas)'!$F$3:$G$10,2,FALSE))</f>
        <v>2022.00066.01.04.99.99</v>
      </c>
      <c r="C133" s="144">
        <f t="shared" si="4"/>
        <v>1</v>
      </c>
      <c r="D133" s="144" t="str">
        <f t="shared" si="5"/>
        <v>2022.00066</v>
      </c>
      <c r="E133" s="144" t="str">
        <f t="shared" si="6"/>
        <v>2022.00066</v>
      </c>
      <c r="F133" s="144">
        <f t="shared" si="7"/>
        <v>1</v>
      </c>
      <c r="G133" s="142">
        <v>66</v>
      </c>
      <c r="H133" s="96" t="s">
        <v>119</v>
      </c>
      <c r="I133" s="96" t="s">
        <v>236</v>
      </c>
      <c r="J133" s="165" t="s">
        <v>237</v>
      </c>
      <c r="K133" s="141" t="s">
        <v>187</v>
      </c>
      <c r="L133" s="96" t="s">
        <v>187</v>
      </c>
      <c r="M133" s="141" t="s">
        <v>188</v>
      </c>
      <c r="N133" s="197">
        <v>44586</v>
      </c>
      <c r="O133" s="197">
        <v>44926</v>
      </c>
      <c r="P133" s="142" t="s">
        <v>124</v>
      </c>
      <c r="Q133" s="197">
        <v>44586</v>
      </c>
      <c r="R133" s="198">
        <v>1960811</v>
      </c>
      <c r="S133" s="142" t="s">
        <v>61</v>
      </c>
      <c r="T133" s="197"/>
      <c r="U133" s="96" t="s">
        <v>238</v>
      </c>
      <c r="V133" s="150">
        <v>126</v>
      </c>
    </row>
    <row r="134" spans="1:22" x14ac:dyDescent="0.35">
      <c r="A134" s="157" t="s">
        <v>5233</v>
      </c>
      <c r="B134" s="231" t="str">
        <f>CONCATENATE(U134,".",TEXT(G134,"00000"),".",VLOOKUP(H134,'Dados (Listas Suspensas)'!$H$3:$I$7,2,FALSE),".",VLOOKUP(K134,'Dados (Listas Suspensas)'!$B$3:$C$8,2,FALSE),".",VLOOKUP(L134,'Dados (Listas Suspensas)'!$D$3:$E$9,2, FALSE),".",VLOOKUP(M134,'Dados (Listas Suspensas)'!$F$3:$G$10,2,FALSE))</f>
        <v>2022.00067.03.03.03.02</v>
      </c>
      <c r="C134" s="144">
        <f t="shared" si="4"/>
        <v>0</v>
      </c>
      <c r="D134" s="144" t="str">
        <f t="shared" si="5"/>
        <v>2022.00067</v>
      </c>
      <c r="E134" s="144" t="str">
        <f t="shared" si="6"/>
        <v>2022.00067</v>
      </c>
      <c r="F134" s="144">
        <f t="shared" si="7"/>
        <v>1</v>
      </c>
      <c r="G134" s="158">
        <v>67</v>
      </c>
      <c r="H134" s="97" t="s">
        <v>132</v>
      </c>
      <c r="I134" s="97" t="s">
        <v>236</v>
      </c>
      <c r="J134" s="158" t="s">
        <v>237</v>
      </c>
      <c r="K134" s="97" t="s">
        <v>148</v>
      </c>
      <c r="L134" s="97" t="s">
        <v>162</v>
      </c>
      <c r="M134" s="97" t="s">
        <v>155</v>
      </c>
      <c r="N134" s="160">
        <v>44594</v>
      </c>
      <c r="O134" s="160">
        <v>44926</v>
      </c>
      <c r="P134" s="158" t="s">
        <v>124</v>
      </c>
      <c r="Q134" s="160">
        <v>44593</v>
      </c>
      <c r="R134" s="190">
        <v>2053501</v>
      </c>
      <c r="S134" s="160" t="s">
        <v>6</v>
      </c>
      <c r="T134" s="160"/>
      <c r="U134" s="97" t="s">
        <v>238</v>
      </c>
      <c r="V134" s="151">
        <v>127</v>
      </c>
    </row>
    <row r="135" spans="1:22" x14ac:dyDescent="0.35">
      <c r="A135" s="164" t="s">
        <v>5234</v>
      </c>
      <c r="B135" s="231" t="str">
        <f>CONCATENATE(U135,".",TEXT(G135,"00000"),".",VLOOKUP(H135,'Dados (Listas Suspensas)'!$H$3:$I$7,2,FALSE),".",VLOOKUP(K135,'Dados (Listas Suspensas)'!$B$3:$C$8,2,FALSE),".",VLOOKUP(L135,'Dados (Listas Suspensas)'!$D$3:$E$9,2, FALSE),".",VLOOKUP(M135,'Dados (Listas Suspensas)'!$F$3:$G$10,2,FALSE))</f>
        <v>2022.00068.03.03.03.02</v>
      </c>
      <c r="C135" s="144">
        <f t="shared" si="4"/>
        <v>0</v>
      </c>
      <c r="D135" s="144" t="str">
        <f t="shared" si="5"/>
        <v>2022.00068</v>
      </c>
      <c r="E135" s="144" t="str">
        <f t="shared" si="6"/>
        <v>2022.00068</v>
      </c>
      <c r="F135" s="144">
        <f t="shared" si="7"/>
        <v>1</v>
      </c>
      <c r="G135" s="165">
        <v>68</v>
      </c>
      <c r="H135" s="96" t="s">
        <v>132</v>
      </c>
      <c r="I135" s="96" t="s">
        <v>236</v>
      </c>
      <c r="J135" s="165" t="s">
        <v>237</v>
      </c>
      <c r="K135" s="96" t="s">
        <v>148</v>
      </c>
      <c r="L135" s="96" t="s">
        <v>162</v>
      </c>
      <c r="M135" s="96" t="s">
        <v>155</v>
      </c>
      <c r="N135" s="166">
        <v>44616</v>
      </c>
      <c r="O135" s="166">
        <v>44926</v>
      </c>
      <c r="P135" s="165" t="s">
        <v>124</v>
      </c>
      <c r="Q135" s="166">
        <v>44615</v>
      </c>
      <c r="R135" s="191">
        <v>2053503</v>
      </c>
      <c r="S135" s="166" t="s">
        <v>6</v>
      </c>
      <c r="T135" s="166"/>
      <c r="U135" s="96" t="s">
        <v>238</v>
      </c>
      <c r="V135" s="150">
        <v>128</v>
      </c>
    </row>
    <row r="136" spans="1:22" x14ac:dyDescent="0.35">
      <c r="A136" s="157" t="s">
        <v>6097</v>
      </c>
      <c r="B136" s="231" t="str">
        <f>CONCATENATE(U136,".",TEXT(G136,"00000"),".",VLOOKUP(H136,'Dados (Listas Suspensas)'!$H$3:$I$7,2,FALSE),".",VLOOKUP(K136,'Dados (Listas Suspensas)'!$B$3:$C$8,2,FALSE),".",VLOOKUP(L136,'Dados (Listas Suspensas)'!$D$3:$E$9,2, FALSE),".",VLOOKUP(M136,'Dados (Listas Suspensas)'!$F$3:$G$10,2,FALSE))</f>
        <v>2022.00069.01.04.99.99</v>
      </c>
      <c r="C136" s="144">
        <f t="shared" ref="C136:C199" si="8">IF(A136=B136,1,0)</f>
        <v>1</v>
      </c>
      <c r="D136" s="144" t="str">
        <f t="shared" ref="D136:D199" si="9">LEFT(A136,10)</f>
        <v>2022.00069</v>
      </c>
      <c r="E136" s="144" t="str">
        <f t="shared" ref="E136:E199" si="10">LEFT(B136,10)</f>
        <v>2022.00069</v>
      </c>
      <c r="F136" s="144">
        <f t="shared" ref="F136:F199" si="11">IF(D136=E136,1,0)</f>
        <v>1</v>
      </c>
      <c r="G136" s="158">
        <v>69</v>
      </c>
      <c r="H136" s="97" t="s">
        <v>119</v>
      </c>
      <c r="I136" s="97" t="s">
        <v>205</v>
      </c>
      <c r="J136" s="158" t="s">
        <v>206</v>
      </c>
      <c r="K136" s="97" t="s">
        <v>187</v>
      </c>
      <c r="L136" s="97" t="s">
        <v>187</v>
      </c>
      <c r="M136" s="97" t="s">
        <v>188</v>
      </c>
      <c r="N136" s="160">
        <v>44645</v>
      </c>
      <c r="O136" s="160">
        <v>44926</v>
      </c>
      <c r="P136" s="158" t="s">
        <v>124</v>
      </c>
      <c r="Q136" s="160">
        <v>44645</v>
      </c>
      <c r="R136" s="195">
        <v>2073719</v>
      </c>
      <c r="S136" s="162" t="s">
        <v>16</v>
      </c>
      <c r="T136" s="163"/>
      <c r="U136" s="97" t="s">
        <v>238</v>
      </c>
      <c r="V136" s="151">
        <v>129</v>
      </c>
    </row>
    <row r="137" spans="1:22" x14ac:dyDescent="0.35">
      <c r="A137" s="196" t="s">
        <v>6098</v>
      </c>
      <c r="B137" s="231" t="str">
        <f>CONCATENATE(U137,".",TEXT(G137,"00000"),".",VLOOKUP(H137,'Dados (Listas Suspensas)'!$H$3:$I$7,2,FALSE),".",VLOOKUP(K137,'Dados (Listas Suspensas)'!$B$3:$C$8,2,FALSE),".",VLOOKUP(L137,'Dados (Listas Suspensas)'!$D$3:$E$9,2, FALSE),".",VLOOKUP(M137,'Dados (Listas Suspensas)'!$F$3:$G$10,2,FALSE))</f>
        <v>2022.00070.03.04.99.99</v>
      </c>
      <c r="C137" s="144">
        <f t="shared" si="8"/>
        <v>1</v>
      </c>
      <c r="D137" s="144" t="str">
        <f t="shared" si="9"/>
        <v>2022.00070</v>
      </c>
      <c r="E137" s="144" t="str">
        <f t="shared" si="10"/>
        <v>2022.00070</v>
      </c>
      <c r="F137" s="144">
        <f t="shared" si="11"/>
        <v>1</v>
      </c>
      <c r="G137" s="199">
        <v>70</v>
      </c>
      <c r="H137" s="141" t="s">
        <v>132</v>
      </c>
      <c r="I137" s="141" t="s">
        <v>264</v>
      </c>
      <c r="J137" s="142" t="s">
        <v>265</v>
      </c>
      <c r="K137" s="141" t="s">
        <v>187</v>
      </c>
      <c r="L137" s="96" t="s">
        <v>187</v>
      </c>
      <c r="M137" s="141" t="s">
        <v>188</v>
      </c>
      <c r="N137" s="197">
        <v>44868</v>
      </c>
      <c r="O137" s="166">
        <v>44926</v>
      </c>
      <c r="P137" s="142" t="s">
        <v>124</v>
      </c>
      <c r="Q137" s="197">
        <v>44868</v>
      </c>
      <c r="R137" s="142">
        <v>2163019</v>
      </c>
      <c r="S137" s="142" t="s">
        <v>35</v>
      </c>
      <c r="T137" s="197"/>
      <c r="U137" s="96" t="s">
        <v>238</v>
      </c>
      <c r="V137" s="150">
        <v>130</v>
      </c>
    </row>
    <row r="138" spans="1:22" x14ac:dyDescent="0.35">
      <c r="A138" s="200" t="s">
        <v>5235</v>
      </c>
      <c r="B138" s="231" t="str">
        <f>CONCATENATE(U138,".",TEXT(G138,"00000"),".",VLOOKUP(H138,'Dados (Listas Suspensas)'!$H$3:$I$7,2,FALSE),".",VLOOKUP(K138,'Dados (Listas Suspensas)'!$B$3:$C$8,2,FALSE),".",VLOOKUP(L138,'Dados (Listas Suspensas)'!$D$3:$E$9,2, FALSE),".",VLOOKUP(M138,'Dados (Listas Suspensas)'!$F$3:$G$10,2,FALSE))</f>
        <v>2022.00071.03.03.03.02</v>
      </c>
      <c r="C138" s="145">
        <f t="shared" si="8"/>
        <v>0</v>
      </c>
      <c r="D138" s="144" t="str">
        <f t="shared" si="9"/>
        <v>2022.00071</v>
      </c>
      <c r="E138" s="144" t="str">
        <f t="shared" si="10"/>
        <v>2022.00071</v>
      </c>
      <c r="F138" s="144">
        <f t="shared" si="11"/>
        <v>1</v>
      </c>
      <c r="G138" s="201">
        <v>71</v>
      </c>
      <c r="H138" s="159" t="s">
        <v>132</v>
      </c>
      <c r="I138" s="159" t="s">
        <v>264</v>
      </c>
      <c r="J138" s="140" t="s">
        <v>265</v>
      </c>
      <c r="K138" s="159" t="s">
        <v>148</v>
      </c>
      <c r="L138" s="159" t="s">
        <v>162</v>
      </c>
      <c r="M138" s="159" t="s">
        <v>155</v>
      </c>
      <c r="N138" s="202">
        <v>44690</v>
      </c>
      <c r="O138" s="203">
        <v>44926</v>
      </c>
      <c r="P138" s="140" t="s">
        <v>124</v>
      </c>
      <c r="Q138" s="202">
        <v>44687</v>
      </c>
      <c r="R138" s="140">
        <v>2163019</v>
      </c>
      <c r="S138" s="140" t="s">
        <v>35</v>
      </c>
      <c r="T138" s="203"/>
      <c r="U138" s="97" t="s">
        <v>238</v>
      </c>
      <c r="V138" s="151">
        <v>131</v>
      </c>
    </row>
    <row r="139" spans="1:22" x14ac:dyDescent="0.35">
      <c r="A139" s="200" t="s">
        <v>5236</v>
      </c>
      <c r="B139" s="231" t="str">
        <f>CONCATENATE(U139,".",TEXT(G139,"00000"),".",VLOOKUP(H139,'Dados (Listas Suspensas)'!$H$3:$I$7,2,FALSE),".",VLOOKUP(K139,'Dados (Listas Suspensas)'!$B$3:$C$8,2,FALSE),".",VLOOKUP(L139,'Dados (Listas Suspensas)'!$D$3:$E$9,2, FALSE),".",VLOOKUP(M139,'Dados (Listas Suspensas)'!$F$3:$G$10,2,FALSE))</f>
        <v>2022.00072.03.03.03.02</v>
      </c>
      <c r="C139" s="145">
        <f t="shared" si="8"/>
        <v>0</v>
      </c>
      <c r="D139" s="144" t="str">
        <f t="shared" si="9"/>
        <v>2022.00072</v>
      </c>
      <c r="E139" s="144" t="str">
        <f t="shared" si="10"/>
        <v>2022.00072</v>
      </c>
      <c r="F139" s="144">
        <f t="shared" si="11"/>
        <v>1</v>
      </c>
      <c r="G139" s="199">
        <v>72</v>
      </c>
      <c r="H139" s="141" t="s">
        <v>132</v>
      </c>
      <c r="I139" s="141" t="s">
        <v>264</v>
      </c>
      <c r="J139" s="142" t="s">
        <v>265</v>
      </c>
      <c r="K139" s="141" t="s">
        <v>148</v>
      </c>
      <c r="L139" s="141" t="s">
        <v>162</v>
      </c>
      <c r="M139" s="141" t="s">
        <v>155</v>
      </c>
      <c r="N139" s="202">
        <v>44690</v>
      </c>
      <c r="O139" s="166">
        <v>44926</v>
      </c>
      <c r="P139" s="142" t="s">
        <v>124</v>
      </c>
      <c r="Q139" s="202">
        <v>44687</v>
      </c>
      <c r="R139" s="142">
        <v>2163019</v>
      </c>
      <c r="S139" s="142" t="s">
        <v>35</v>
      </c>
      <c r="T139" s="197"/>
      <c r="U139" s="96" t="s">
        <v>238</v>
      </c>
      <c r="V139" s="150">
        <v>132</v>
      </c>
    </row>
    <row r="140" spans="1:22" x14ac:dyDescent="0.35">
      <c r="A140" s="200" t="s">
        <v>5237</v>
      </c>
      <c r="B140" s="231" t="str">
        <f>CONCATENATE(U140,".",TEXT(G140,"00000"),".",VLOOKUP(H140,'Dados (Listas Suspensas)'!$H$3:$I$7,2,FALSE),".",VLOOKUP(K140,'Dados (Listas Suspensas)'!$B$3:$C$8,2,FALSE),".",VLOOKUP(L140,'Dados (Listas Suspensas)'!$D$3:$E$9,2, FALSE),".",VLOOKUP(M140,'Dados (Listas Suspensas)'!$F$3:$G$10,2,FALSE))</f>
        <v>2022.00073.03.03.03.02</v>
      </c>
      <c r="C140" s="145">
        <f t="shared" si="8"/>
        <v>0</v>
      </c>
      <c r="D140" s="144" t="str">
        <f t="shared" si="9"/>
        <v>2022.00073</v>
      </c>
      <c r="E140" s="144" t="str">
        <f t="shared" si="10"/>
        <v>2022.00073</v>
      </c>
      <c r="F140" s="144">
        <f t="shared" si="11"/>
        <v>1</v>
      </c>
      <c r="G140" s="201">
        <v>73</v>
      </c>
      <c r="H140" s="159" t="s">
        <v>132</v>
      </c>
      <c r="I140" s="159" t="s">
        <v>264</v>
      </c>
      <c r="J140" s="140" t="s">
        <v>265</v>
      </c>
      <c r="K140" s="159" t="s">
        <v>148</v>
      </c>
      <c r="L140" s="159" t="s">
        <v>162</v>
      </c>
      <c r="M140" s="159" t="s">
        <v>155</v>
      </c>
      <c r="N140" s="202">
        <v>44690</v>
      </c>
      <c r="O140" s="203">
        <v>44926</v>
      </c>
      <c r="P140" s="140" t="s">
        <v>124</v>
      </c>
      <c r="Q140" s="202">
        <v>44687</v>
      </c>
      <c r="R140" s="140">
        <v>2163019</v>
      </c>
      <c r="S140" s="140" t="s">
        <v>35</v>
      </c>
      <c r="T140" s="203"/>
      <c r="U140" s="97" t="s">
        <v>238</v>
      </c>
      <c r="V140" s="151">
        <v>133</v>
      </c>
    </row>
    <row r="141" spans="1:22" x14ac:dyDescent="0.35">
      <c r="A141" s="196" t="s">
        <v>5238</v>
      </c>
      <c r="B141" s="231" t="str">
        <f>CONCATENATE(U141,".",TEXT(G141,"00000"),".",VLOOKUP(H141,'Dados (Listas Suspensas)'!$H$3:$I$7,2,FALSE),".",VLOOKUP(K141,'Dados (Listas Suspensas)'!$B$3:$C$8,2,FALSE),".",VLOOKUP(L141,'Dados (Listas Suspensas)'!$D$3:$E$9,2, FALSE),".",VLOOKUP(M141,'Dados (Listas Suspensas)'!$F$3:$G$10,2,FALSE))</f>
        <v>2022.00074.03.03.03.02</v>
      </c>
      <c r="C141" s="145">
        <f t="shared" si="8"/>
        <v>0</v>
      </c>
      <c r="D141" s="144" t="str">
        <f t="shared" si="9"/>
        <v>2022.00074</v>
      </c>
      <c r="E141" s="144" t="str">
        <f t="shared" si="10"/>
        <v>2022.00074</v>
      </c>
      <c r="F141" s="144">
        <f t="shared" si="11"/>
        <v>1</v>
      </c>
      <c r="G141" s="199">
        <v>74</v>
      </c>
      <c r="H141" s="141" t="s">
        <v>132</v>
      </c>
      <c r="I141" s="141" t="s">
        <v>264</v>
      </c>
      <c r="J141" s="142" t="s">
        <v>265</v>
      </c>
      <c r="K141" s="141" t="s">
        <v>148</v>
      </c>
      <c r="L141" s="141" t="s">
        <v>162</v>
      </c>
      <c r="M141" s="141" t="s">
        <v>155</v>
      </c>
      <c r="N141" s="197">
        <v>44717</v>
      </c>
      <c r="O141" s="166">
        <v>44926</v>
      </c>
      <c r="P141" s="142" t="s">
        <v>124</v>
      </c>
      <c r="Q141" s="197">
        <v>44717</v>
      </c>
      <c r="R141" s="142">
        <v>2163019</v>
      </c>
      <c r="S141" s="142" t="s">
        <v>35</v>
      </c>
      <c r="T141" s="197"/>
      <c r="U141" s="96" t="s">
        <v>238</v>
      </c>
      <c r="V141" s="150">
        <v>134</v>
      </c>
    </row>
    <row r="142" spans="1:22" x14ac:dyDescent="0.35">
      <c r="A142" s="204" t="s">
        <v>5239</v>
      </c>
      <c r="B142" s="231" t="str">
        <f>CONCATENATE(U142,".",TEXT(G142,"00000"),".",VLOOKUP(H142,'Dados (Listas Suspensas)'!$H$3:$I$7,2,FALSE),".",VLOOKUP(K142,'Dados (Listas Suspensas)'!$B$3:$C$8,2,FALSE),".",VLOOKUP(L142,'Dados (Listas Suspensas)'!$D$3:$E$9,2, FALSE),".",VLOOKUP(M142,'Dados (Listas Suspensas)'!$F$3:$G$10,2,FALSE))</f>
        <v>2022.00075.01.01.03.02</v>
      </c>
      <c r="C142" s="144">
        <f t="shared" si="8"/>
        <v>1</v>
      </c>
      <c r="D142" s="144" t="str">
        <f t="shared" si="9"/>
        <v>2022.00075</v>
      </c>
      <c r="E142" s="144" t="str">
        <f t="shared" si="10"/>
        <v>2022.00075</v>
      </c>
      <c r="F142" s="144">
        <f t="shared" si="11"/>
        <v>1</v>
      </c>
      <c r="G142" s="140">
        <v>75</v>
      </c>
      <c r="H142" s="159" t="s">
        <v>119</v>
      </c>
      <c r="I142" s="159" t="s">
        <v>267</v>
      </c>
      <c r="J142" s="140" t="s">
        <v>142</v>
      </c>
      <c r="K142" s="159" t="s">
        <v>121</v>
      </c>
      <c r="L142" s="159" t="s">
        <v>162</v>
      </c>
      <c r="M142" s="159" t="s">
        <v>155</v>
      </c>
      <c r="N142" s="203">
        <v>44927</v>
      </c>
      <c r="O142" s="203">
        <v>45291</v>
      </c>
      <c r="P142" s="140" t="s">
        <v>124</v>
      </c>
      <c r="Q142" s="203">
        <v>44733</v>
      </c>
      <c r="R142" s="140">
        <v>2302634</v>
      </c>
      <c r="S142" s="146" t="s">
        <v>61</v>
      </c>
      <c r="T142" s="205"/>
      <c r="U142" s="97" t="s">
        <v>238</v>
      </c>
      <c r="V142" s="151">
        <v>135</v>
      </c>
    </row>
    <row r="143" spans="1:22" x14ac:dyDescent="0.35">
      <c r="A143" s="196" t="s">
        <v>5240</v>
      </c>
      <c r="B143" s="231" t="str">
        <f>CONCATENATE(U143,".",TEXT(G143,"00000"),".",VLOOKUP(H143,'Dados (Listas Suspensas)'!$H$3:$I$7,2,FALSE),".",VLOOKUP(K143,'Dados (Listas Suspensas)'!$B$3:$C$8,2,FALSE),".",VLOOKUP(L143,'Dados (Listas Suspensas)'!$D$3:$E$9,2, FALSE),".",VLOOKUP(M143,'Dados (Listas Suspensas)'!$F$3:$G$10,2,FALSE))</f>
        <v>2022.00076.01.01.03.02</v>
      </c>
      <c r="C143" s="144">
        <f t="shared" si="8"/>
        <v>1</v>
      </c>
      <c r="D143" s="144" t="str">
        <f t="shared" si="9"/>
        <v>2022.00076</v>
      </c>
      <c r="E143" s="144" t="str">
        <f t="shared" si="10"/>
        <v>2022.00076</v>
      </c>
      <c r="F143" s="144">
        <f t="shared" si="11"/>
        <v>1</v>
      </c>
      <c r="G143" s="142">
        <v>76</v>
      </c>
      <c r="H143" s="141" t="s">
        <v>119</v>
      </c>
      <c r="I143" s="141" t="s">
        <v>267</v>
      </c>
      <c r="J143" s="142" t="s">
        <v>142</v>
      </c>
      <c r="K143" s="141" t="s">
        <v>121</v>
      </c>
      <c r="L143" s="141" t="s">
        <v>162</v>
      </c>
      <c r="M143" s="141" t="s">
        <v>155</v>
      </c>
      <c r="N143" s="197">
        <v>45292</v>
      </c>
      <c r="O143" s="197">
        <v>45657</v>
      </c>
      <c r="P143" s="142" t="s">
        <v>124</v>
      </c>
      <c r="Q143" s="197">
        <v>44733</v>
      </c>
      <c r="R143" s="142">
        <v>2302634</v>
      </c>
      <c r="S143" s="147" t="s">
        <v>61</v>
      </c>
      <c r="T143" s="206"/>
      <c r="U143" s="96" t="s">
        <v>238</v>
      </c>
      <c r="V143" s="150">
        <v>136</v>
      </c>
    </row>
    <row r="144" spans="1:22" x14ac:dyDescent="0.35">
      <c r="A144" s="204" t="s">
        <v>5241</v>
      </c>
      <c r="B144" s="231" t="str">
        <f>CONCATENATE(U144,".",TEXT(G144,"00000"),".",VLOOKUP(H144,'Dados (Listas Suspensas)'!$H$3:$I$7,2,FALSE),".",VLOOKUP(K144,'Dados (Listas Suspensas)'!$B$3:$C$8,2,FALSE),".",VLOOKUP(L144,'Dados (Listas Suspensas)'!$D$3:$E$9,2, FALSE),".",VLOOKUP(M144,'Dados (Listas Suspensas)'!$F$3:$G$10,2,FALSE))</f>
        <v>2022.00077.01.01.03.02</v>
      </c>
      <c r="C144" s="144">
        <f t="shared" si="8"/>
        <v>1</v>
      </c>
      <c r="D144" s="144" t="str">
        <f t="shared" si="9"/>
        <v>2022.00077</v>
      </c>
      <c r="E144" s="144" t="str">
        <f t="shared" si="10"/>
        <v>2022.00077</v>
      </c>
      <c r="F144" s="144">
        <f t="shared" si="11"/>
        <v>1</v>
      </c>
      <c r="G144" s="140">
        <v>77</v>
      </c>
      <c r="H144" s="159" t="s">
        <v>119</v>
      </c>
      <c r="I144" s="159" t="s">
        <v>267</v>
      </c>
      <c r="J144" s="140" t="s">
        <v>142</v>
      </c>
      <c r="K144" s="159" t="s">
        <v>121</v>
      </c>
      <c r="L144" s="159" t="s">
        <v>162</v>
      </c>
      <c r="M144" s="159" t="s">
        <v>155</v>
      </c>
      <c r="N144" s="203">
        <v>45658</v>
      </c>
      <c r="O144" s="203">
        <v>46022</v>
      </c>
      <c r="P144" s="140" t="s">
        <v>124</v>
      </c>
      <c r="Q144" s="203">
        <v>44733</v>
      </c>
      <c r="R144" s="140">
        <v>2302634</v>
      </c>
      <c r="S144" s="146" t="s">
        <v>61</v>
      </c>
      <c r="T144" s="205"/>
      <c r="U144" s="97" t="s">
        <v>238</v>
      </c>
      <c r="V144" s="151">
        <v>137</v>
      </c>
    </row>
    <row r="145" spans="1:22" x14ac:dyDescent="0.35">
      <c r="A145" s="196" t="s">
        <v>5242</v>
      </c>
      <c r="B145" s="231" t="str">
        <f>CONCATENATE(U145,".",TEXT(G145,"00000"),".",VLOOKUP(H145,'Dados (Listas Suspensas)'!$H$3:$I$7,2,FALSE),".",VLOOKUP(K145,'Dados (Listas Suspensas)'!$B$3:$C$8,2,FALSE),".",VLOOKUP(L145,'Dados (Listas Suspensas)'!$D$3:$E$9,2, FALSE),".",VLOOKUP(M145,'Dados (Listas Suspensas)'!$F$3:$G$10,2,FALSE))</f>
        <v>2022.00078.01.01.03.02</v>
      </c>
      <c r="C145" s="144">
        <f t="shared" si="8"/>
        <v>1</v>
      </c>
      <c r="D145" s="144" t="str">
        <f t="shared" si="9"/>
        <v>2022.00078</v>
      </c>
      <c r="E145" s="144" t="str">
        <f t="shared" si="10"/>
        <v>2022.00078</v>
      </c>
      <c r="F145" s="144">
        <f t="shared" si="11"/>
        <v>1</v>
      </c>
      <c r="G145" s="142">
        <v>78</v>
      </c>
      <c r="H145" s="141" t="s">
        <v>119</v>
      </c>
      <c r="I145" s="141" t="s">
        <v>267</v>
      </c>
      <c r="J145" s="142" t="s">
        <v>142</v>
      </c>
      <c r="K145" s="141" t="s">
        <v>121</v>
      </c>
      <c r="L145" s="141" t="s">
        <v>162</v>
      </c>
      <c r="M145" s="141" t="s">
        <v>155</v>
      </c>
      <c r="N145" s="197">
        <v>46023</v>
      </c>
      <c r="O145" s="197">
        <v>46387</v>
      </c>
      <c r="P145" s="142" t="s">
        <v>124</v>
      </c>
      <c r="Q145" s="197">
        <v>44733</v>
      </c>
      <c r="R145" s="142">
        <v>2302634</v>
      </c>
      <c r="S145" s="147" t="s">
        <v>61</v>
      </c>
      <c r="T145" s="206"/>
      <c r="U145" s="96" t="s">
        <v>238</v>
      </c>
      <c r="V145" s="150">
        <v>138</v>
      </c>
    </row>
    <row r="146" spans="1:22" x14ac:dyDescent="0.35">
      <c r="A146" s="204" t="s">
        <v>5243</v>
      </c>
      <c r="B146" s="231" t="str">
        <f>CONCATENATE(U146,".",TEXT(G146,"00000"),".",VLOOKUP(H146,'Dados (Listas Suspensas)'!$H$3:$I$7,2,FALSE),".",VLOOKUP(K146,'Dados (Listas Suspensas)'!$B$3:$C$8,2,FALSE),".",VLOOKUP(L146,'Dados (Listas Suspensas)'!$D$3:$E$9,2, FALSE),".",VLOOKUP(M146,'Dados (Listas Suspensas)'!$F$3:$G$10,2,FALSE))</f>
        <v>2022.00079.01.01.03.02</v>
      </c>
      <c r="C146" s="144">
        <f t="shared" si="8"/>
        <v>1</v>
      </c>
      <c r="D146" s="144" t="str">
        <f t="shared" si="9"/>
        <v>2022.00079</v>
      </c>
      <c r="E146" s="144" t="str">
        <f t="shared" si="10"/>
        <v>2022.00079</v>
      </c>
      <c r="F146" s="144">
        <f t="shared" si="11"/>
        <v>1</v>
      </c>
      <c r="G146" s="140">
        <v>79</v>
      </c>
      <c r="H146" s="159" t="s">
        <v>119</v>
      </c>
      <c r="I146" s="159" t="s">
        <v>269</v>
      </c>
      <c r="J146" s="140" t="s">
        <v>270</v>
      </c>
      <c r="K146" s="159" t="s">
        <v>121</v>
      </c>
      <c r="L146" s="159" t="s">
        <v>162</v>
      </c>
      <c r="M146" s="159" t="s">
        <v>155</v>
      </c>
      <c r="N146" s="203">
        <v>44927</v>
      </c>
      <c r="O146" s="203">
        <v>45291</v>
      </c>
      <c r="P146" s="140" t="s">
        <v>124</v>
      </c>
      <c r="Q146" s="203">
        <v>44733</v>
      </c>
      <c r="R146" s="140">
        <v>2302645</v>
      </c>
      <c r="S146" s="146" t="s">
        <v>61</v>
      </c>
      <c r="T146" s="205"/>
      <c r="U146" s="97" t="s">
        <v>238</v>
      </c>
      <c r="V146" s="151">
        <v>139</v>
      </c>
    </row>
    <row r="147" spans="1:22" x14ac:dyDescent="0.35">
      <c r="A147" s="196" t="s">
        <v>5244</v>
      </c>
      <c r="B147" s="231" t="str">
        <f>CONCATENATE(U147,".",TEXT(G147,"00000"),".",VLOOKUP(H147,'Dados (Listas Suspensas)'!$H$3:$I$7,2,FALSE),".",VLOOKUP(K147,'Dados (Listas Suspensas)'!$B$3:$C$8,2,FALSE),".",VLOOKUP(L147,'Dados (Listas Suspensas)'!$D$3:$E$9,2, FALSE),".",VLOOKUP(M147,'Dados (Listas Suspensas)'!$F$3:$G$10,2,FALSE))</f>
        <v>2022.00080.01.01.03.02</v>
      </c>
      <c r="C147" s="144">
        <f t="shared" si="8"/>
        <v>1</v>
      </c>
      <c r="D147" s="144" t="str">
        <f t="shared" si="9"/>
        <v>2022.00080</v>
      </c>
      <c r="E147" s="144" t="str">
        <f t="shared" si="10"/>
        <v>2022.00080</v>
      </c>
      <c r="F147" s="144">
        <f t="shared" si="11"/>
        <v>1</v>
      </c>
      <c r="G147" s="142">
        <v>80</v>
      </c>
      <c r="H147" s="141" t="s">
        <v>119</v>
      </c>
      <c r="I147" s="141" t="s">
        <v>269</v>
      </c>
      <c r="J147" s="142" t="s">
        <v>270</v>
      </c>
      <c r="K147" s="141" t="s">
        <v>121</v>
      </c>
      <c r="L147" s="141" t="s">
        <v>162</v>
      </c>
      <c r="M147" s="141" t="s">
        <v>155</v>
      </c>
      <c r="N147" s="197">
        <v>45292</v>
      </c>
      <c r="O147" s="197">
        <v>45657</v>
      </c>
      <c r="P147" s="142" t="s">
        <v>124</v>
      </c>
      <c r="Q147" s="197">
        <v>44733</v>
      </c>
      <c r="R147" s="142">
        <v>2302645</v>
      </c>
      <c r="S147" s="147" t="s">
        <v>61</v>
      </c>
      <c r="T147" s="206"/>
      <c r="U147" s="96" t="s">
        <v>238</v>
      </c>
      <c r="V147" s="150">
        <v>140</v>
      </c>
    </row>
    <row r="148" spans="1:22" x14ac:dyDescent="0.35">
      <c r="A148" s="204" t="s">
        <v>5245</v>
      </c>
      <c r="B148" s="231" t="str">
        <f>CONCATENATE(U148,".",TEXT(G148,"00000"),".",VLOOKUP(H148,'Dados (Listas Suspensas)'!$H$3:$I$7,2,FALSE),".",VLOOKUP(K148,'Dados (Listas Suspensas)'!$B$3:$C$8,2,FALSE),".",VLOOKUP(L148,'Dados (Listas Suspensas)'!$D$3:$E$9,2, FALSE),".",VLOOKUP(M148,'Dados (Listas Suspensas)'!$F$3:$G$10,2,FALSE))</f>
        <v>2022.00081.01.01.03.02</v>
      </c>
      <c r="C148" s="144">
        <f t="shared" si="8"/>
        <v>1</v>
      </c>
      <c r="D148" s="144" t="str">
        <f t="shared" si="9"/>
        <v>2022.00081</v>
      </c>
      <c r="E148" s="144" t="str">
        <f t="shared" si="10"/>
        <v>2022.00081</v>
      </c>
      <c r="F148" s="144">
        <f t="shared" si="11"/>
        <v>1</v>
      </c>
      <c r="G148" s="140">
        <v>81</v>
      </c>
      <c r="H148" s="159" t="s">
        <v>119</v>
      </c>
      <c r="I148" s="159" t="s">
        <v>269</v>
      </c>
      <c r="J148" s="140" t="s">
        <v>270</v>
      </c>
      <c r="K148" s="159" t="s">
        <v>121</v>
      </c>
      <c r="L148" s="159" t="s">
        <v>162</v>
      </c>
      <c r="M148" s="159" t="s">
        <v>155</v>
      </c>
      <c r="N148" s="203">
        <v>45658</v>
      </c>
      <c r="O148" s="203">
        <v>46022</v>
      </c>
      <c r="P148" s="140" t="s">
        <v>124</v>
      </c>
      <c r="Q148" s="203">
        <v>44733</v>
      </c>
      <c r="R148" s="140">
        <v>2302645</v>
      </c>
      <c r="S148" s="146" t="s">
        <v>61</v>
      </c>
      <c r="T148" s="205"/>
      <c r="U148" s="97" t="s">
        <v>238</v>
      </c>
      <c r="V148" s="151">
        <v>141</v>
      </c>
    </row>
    <row r="149" spans="1:22" x14ac:dyDescent="0.35">
      <c r="A149" s="196" t="s">
        <v>5246</v>
      </c>
      <c r="B149" s="231" t="str">
        <f>CONCATENATE(U149,".",TEXT(G149,"00000"),".",VLOOKUP(H149,'Dados (Listas Suspensas)'!$H$3:$I$7,2,FALSE),".",VLOOKUP(K149,'Dados (Listas Suspensas)'!$B$3:$C$8,2,FALSE),".",VLOOKUP(L149,'Dados (Listas Suspensas)'!$D$3:$E$9,2, FALSE),".",VLOOKUP(M149,'Dados (Listas Suspensas)'!$F$3:$G$10,2,FALSE))</f>
        <v>2022.00082.01.01.03.02</v>
      </c>
      <c r="C149" s="144">
        <f t="shared" si="8"/>
        <v>1</v>
      </c>
      <c r="D149" s="144" t="str">
        <f t="shared" si="9"/>
        <v>2022.00082</v>
      </c>
      <c r="E149" s="144" t="str">
        <f t="shared" si="10"/>
        <v>2022.00082</v>
      </c>
      <c r="F149" s="144">
        <f t="shared" si="11"/>
        <v>1</v>
      </c>
      <c r="G149" s="142">
        <v>82</v>
      </c>
      <c r="H149" s="141" t="s">
        <v>119</v>
      </c>
      <c r="I149" s="141" t="s">
        <v>269</v>
      </c>
      <c r="J149" s="142" t="s">
        <v>270</v>
      </c>
      <c r="K149" s="141" t="s">
        <v>121</v>
      </c>
      <c r="L149" s="141" t="s">
        <v>162</v>
      </c>
      <c r="M149" s="141" t="s">
        <v>155</v>
      </c>
      <c r="N149" s="197">
        <v>46023</v>
      </c>
      <c r="O149" s="197">
        <v>46387</v>
      </c>
      <c r="P149" s="142" t="s">
        <v>124</v>
      </c>
      <c r="Q149" s="197">
        <v>44733</v>
      </c>
      <c r="R149" s="142">
        <v>2302645</v>
      </c>
      <c r="S149" s="147" t="s">
        <v>61</v>
      </c>
      <c r="T149" s="206"/>
      <c r="U149" s="96" t="s">
        <v>238</v>
      </c>
      <c r="V149" s="150">
        <v>142</v>
      </c>
    </row>
    <row r="150" spans="1:22" x14ac:dyDescent="0.35">
      <c r="A150" s="204" t="s">
        <v>5710</v>
      </c>
      <c r="B150" s="231" t="str">
        <f>CONCATENATE(U150,".",TEXT(G150,"00000"),".",VLOOKUP(H150,'Dados (Listas Suspensas)'!$H$3:$I$7,2,FALSE),".",VLOOKUP(K150,'Dados (Listas Suspensas)'!$B$3:$C$8,2,FALSE),".",VLOOKUP(L150,'Dados (Listas Suspensas)'!$D$3:$E$9,2, FALSE),".",VLOOKUP(M150,'Dados (Listas Suspensas)'!$F$3:$G$10,2,FALSE))</f>
        <v>2022.00083.01.01.02.98</v>
      </c>
      <c r="C150" s="144">
        <f t="shared" si="8"/>
        <v>1</v>
      </c>
      <c r="D150" s="144" t="str">
        <f t="shared" si="9"/>
        <v>2022.00083</v>
      </c>
      <c r="E150" s="144" t="str">
        <f t="shared" si="10"/>
        <v>2022.00083</v>
      </c>
      <c r="F150" s="144">
        <f t="shared" si="11"/>
        <v>1</v>
      </c>
      <c r="G150" s="140">
        <v>83</v>
      </c>
      <c r="H150" s="159" t="s">
        <v>119</v>
      </c>
      <c r="I150" s="159" t="s">
        <v>4124</v>
      </c>
      <c r="J150" s="140" t="s">
        <v>120</v>
      </c>
      <c r="K150" s="159" t="s">
        <v>121</v>
      </c>
      <c r="L150" s="159" t="s">
        <v>169</v>
      </c>
      <c r="M150" s="159" t="s">
        <v>259</v>
      </c>
      <c r="N150" s="203">
        <v>44743</v>
      </c>
      <c r="O150" s="203">
        <v>44926</v>
      </c>
      <c r="P150" s="140" t="s">
        <v>124</v>
      </c>
      <c r="Q150" s="203">
        <v>44733</v>
      </c>
      <c r="R150" s="140">
        <v>2302652</v>
      </c>
      <c r="S150" s="146" t="s">
        <v>61</v>
      </c>
      <c r="T150" s="205"/>
      <c r="U150" s="97" t="s">
        <v>238</v>
      </c>
      <c r="V150" s="151">
        <v>143</v>
      </c>
    </row>
    <row r="151" spans="1:22" x14ac:dyDescent="0.35">
      <c r="A151" s="207" t="s">
        <v>5711</v>
      </c>
      <c r="B151" s="231" t="str">
        <f>CONCATENATE(U151,".",TEXT(G151,"00000"),".",VLOOKUP(H151,'Dados (Listas Suspensas)'!$H$3:$I$7,2,FALSE),".",VLOOKUP(K151,'Dados (Listas Suspensas)'!$B$3:$C$8,2,FALSE),".",VLOOKUP(L151,'Dados (Listas Suspensas)'!$D$3:$E$9,2, FALSE),".",VLOOKUP(M151,'Dados (Listas Suspensas)'!$F$3:$G$10,2,FALSE))</f>
        <v>2022.00084.01.01.02.98</v>
      </c>
      <c r="C151" s="144">
        <f t="shared" si="8"/>
        <v>1</v>
      </c>
      <c r="D151" s="144" t="str">
        <f t="shared" si="9"/>
        <v>2022.00084</v>
      </c>
      <c r="E151" s="144" t="str">
        <f t="shared" si="10"/>
        <v>2022.00084</v>
      </c>
      <c r="F151" s="144">
        <f t="shared" si="11"/>
        <v>1</v>
      </c>
      <c r="G151" s="147">
        <v>84</v>
      </c>
      <c r="H151" s="208" t="s">
        <v>119</v>
      </c>
      <c r="I151" s="141" t="s">
        <v>4124</v>
      </c>
      <c r="J151" s="147" t="s">
        <v>120</v>
      </c>
      <c r="K151" s="208" t="s">
        <v>121</v>
      </c>
      <c r="L151" s="208" t="s">
        <v>169</v>
      </c>
      <c r="M151" s="208" t="s">
        <v>259</v>
      </c>
      <c r="N151" s="206">
        <v>44743</v>
      </c>
      <c r="O151" s="206">
        <v>44926</v>
      </c>
      <c r="P151" s="147" t="s">
        <v>124</v>
      </c>
      <c r="Q151" s="197">
        <v>44733</v>
      </c>
      <c r="R151" s="147">
        <v>2302652</v>
      </c>
      <c r="S151" s="147" t="s">
        <v>61</v>
      </c>
      <c r="T151" s="206"/>
      <c r="U151" s="96" t="s">
        <v>238</v>
      </c>
      <c r="V151" s="150">
        <v>144</v>
      </c>
    </row>
    <row r="152" spans="1:22" x14ac:dyDescent="0.35">
      <c r="A152" s="204" t="s">
        <v>5247</v>
      </c>
      <c r="B152" s="231" t="str">
        <f>CONCATENATE(U152,".",TEXT(G152,"00000"),".",VLOOKUP(H152,'Dados (Listas Suspensas)'!$H$3:$I$7,2,FALSE),".",VLOOKUP(K152,'Dados (Listas Suspensas)'!$B$3:$C$8,2,FALSE),".",VLOOKUP(L152,'Dados (Listas Suspensas)'!$D$3:$E$9,2, FALSE),".",VLOOKUP(M152,'Dados (Listas Suspensas)'!$F$3:$G$10,2,FALSE))</f>
        <v>2022.00085.01.01.03.98</v>
      </c>
      <c r="C152" s="144">
        <f t="shared" si="8"/>
        <v>1</v>
      </c>
      <c r="D152" s="144" t="str">
        <f t="shared" si="9"/>
        <v>2022.00085</v>
      </c>
      <c r="E152" s="144" t="str">
        <f t="shared" si="10"/>
        <v>2022.00085</v>
      </c>
      <c r="F152" s="144">
        <f t="shared" si="11"/>
        <v>1</v>
      </c>
      <c r="G152" s="140">
        <v>85</v>
      </c>
      <c r="H152" s="159" t="s">
        <v>119</v>
      </c>
      <c r="I152" s="159" t="s">
        <v>4124</v>
      </c>
      <c r="J152" s="140" t="s">
        <v>120</v>
      </c>
      <c r="K152" s="159" t="s">
        <v>121</v>
      </c>
      <c r="L152" s="159" t="s">
        <v>162</v>
      </c>
      <c r="M152" s="159" t="s">
        <v>259</v>
      </c>
      <c r="N152" s="203">
        <v>44743</v>
      </c>
      <c r="O152" s="203">
        <v>44926</v>
      </c>
      <c r="P152" s="140" t="s">
        <v>124</v>
      </c>
      <c r="Q152" s="203">
        <v>44733</v>
      </c>
      <c r="R152" s="140">
        <v>2302652</v>
      </c>
      <c r="S152" s="146" t="s">
        <v>61</v>
      </c>
      <c r="T152" s="205"/>
      <c r="U152" s="97" t="s">
        <v>238</v>
      </c>
      <c r="V152" s="151">
        <v>145</v>
      </c>
    </row>
    <row r="153" spans="1:22" x14ac:dyDescent="0.35">
      <c r="A153" s="207" t="s">
        <v>5248</v>
      </c>
      <c r="B153" s="231" t="str">
        <f>CONCATENATE(U153,".",TEXT(G153,"00000"),".",VLOOKUP(H153,'Dados (Listas Suspensas)'!$H$3:$I$7,2,FALSE),".",VLOOKUP(K153,'Dados (Listas Suspensas)'!$B$3:$C$8,2,FALSE),".",VLOOKUP(L153,'Dados (Listas Suspensas)'!$D$3:$E$9,2, FALSE),".",VLOOKUP(M153,'Dados (Listas Suspensas)'!$F$3:$G$10,2,FALSE))</f>
        <v>2022.00086.01.01.03.98</v>
      </c>
      <c r="C153" s="144">
        <f t="shared" si="8"/>
        <v>1</v>
      </c>
      <c r="D153" s="144" t="str">
        <f t="shared" si="9"/>
        <v>2022.00086</v>
      </c>
      <c r="E153" s="144" t="str">
        <f t="shared" si="10"/>
        <v>2022.00086</v>
      </c>
      <c r="F153" s="144">
        <f t="shared" si="11"/>
        <v>1</v>
      </c>
      <c r="G153" s="147">
        <v>86</v>
      </c>
      <c r="H153" s="208" t="s">
        <v>119</v>
      </c>
      <c r="I153" s="141" t="s">
        <v>4124</v>
      </c>
      <c r="J153" s="147" t="s">
        <v>120</v>
      </c>
      <c r="K153" s="208" t="s">
        <v>121</v>
      </c>
      <c r="L153" s="208" t="s">
        <v>162</v>
      </c>
      <c r="M153" s="208" t="s">
        <v>259</v>
      </c>
      <c r="N153" s="206">
        <v>44743</v>
      </c>
      <c r="O153" s="206">
        <v>44926</v>
      </c>
      <c r="P153" s="147" t="s">
        <v>124</v>
      </c>
      <c r="Q153" s="197">
        <v>44733</v>
      </c>
      <c r="R153" s="147">
        <v>2302652</v>
      </c>
      <c r="S153" s="147" t="s">
        <v>61</v>
      </c>
      <c r="T153" s="206"/>
      <c r="U153" s="96" t="s">
        <v>238</v>
      </c>
      <c r="V153" s="150">
        <v>146</v>
      </c>
    </row>
    <row r="154" spans="1:22" x14ac:dyDescent="0.35">
      <c r="A154" s="204" t="s">
        <v>5249</v>
      </c>
      <c r="B154" s="231" t="str">
        <f>CONCATENATE(U154,".",TEXT(G154,"00000"),".",VLOOKUP(H154,'Dados (Listas Suspensas)'!$H$3:$I$7,2,FALSE),".",VLOOKUP(K154,'Dados (Listas Suspensas)'!$B$3:$C$8,2,FALSE),".",VLOOKUP(L154,'Dados (Listas Suspensas)'!$D$3:$E$9,2, FALSE),".",VLOOKUP(M154,'Dados (Listas Suspensas)'!$F$3:$G$10,2,FALSE))</f>
        <v>2022.00087.01.01.03.98</v>
      </c>
      <c r="C154" s="144">
        <f t="shared" si="8"/>
        <v>1</v>
      </c>
      <c r="D154" s="144" t="str">
        <f t="shared" si="9"/>
        <v>2022.00087</v>
      </c>
      <c r="E154" s="144" t="str">
        <f t="shared" si="10"/>
        <v>2022.00087</v>
      </c>
      <c r="F154" s="144">
        <f t="shared" si="11"/>
        <v>1</v>
      </c>
      <c r="G154" s="140">
        <v>87</v>
      </c>
      <c r="H154" s="159" t="s">
        <v>119</v>
      </c>
      <c r="I154" s="159" t="s">
        <v>4124</v>
      </c>
      <c r="J154" s="140" t="s">
        <v>120</v>
      </c>
      <c r="K154" s="159" t="s">
        <v>121</v>
      </c>
      <c r="L154" s="159" t="s">
        <v>162</v>
      </c>
      <c r="M154" s="159" t="s">
        <v>259</v>
      </c>
      <c r="N154" s="203">
        <v>44743</v>
      </c>
      <c r="O154" s="203">
        <v>44926</v>
      </c>
      <c r="P154" s="140" t="s">
        <v>124</v>
      </c>
      <c r="Q154" s="203">
        <v>44733</v>
      </c>
      <c r="R154" s="140">
        <v>2302652</v>
      </c>
      <c r="S154" s="146" t="s">
        <v>61</v>
      </c>
      <c r="T154" s="205"/>
      <c r="U154" s="97" t="s">
        <v>238</v>
      </c>
      <c r="V154" s="151">
        <v>147</v>
      </c>
    </row>
    <row r="155" spans="1:22" x14ac:dyDescent="0.35">
      <c r="A155" s="207" t="s">
        <v>5250</v>
      </c>
      <c r="B155" s="231" t="str">
        <f>CONCATENATE(U155,".",TEXT(G155,"00000"),".",VLOOKUP(H155,'Dados (Listas Suspensas)'!$H$3:$I$7,2,FALSE),".",VLOOKUP(K155,'Dados (Listas Suspensas)'!$B$3:$C$8,2,FALSE),".",VLOOKUP(L155,'Dados (Listas Suspensas)'!$D$3:$E$9,2, FALSE),".",VLOOKUP(M155,'Dados (Listas Suspensas)'!$F$3:$G$10,2,FALSE))</f>
        <v>2022.00088.01.01.03.98</v>
      </c>
      <c r="C155" s="144">
        <f t="shared" si="8"/>
        <v>1</v>
      </c>
      <c r="D155" s="144" t="str">
        <f t="shared" si="9"/>
        <v>2022.00088</v>
      </c>
      <c r="E155" s="144" t="str">
        <f t="shared" si="10"/>
        <v>2022.00088</v>
      </c>
      <c r="F155" s="144">
        <f t="shared" si="11"/>
        <v>1</v>
      </c>
      <c r="G155" s="147">
        <v>88</v>
      </c>
      <c r="H155" s="208" t="s">
        <v>119</v>
      </c>
      <c r="I155" s="141" t="s">
        <v>4124</v>
      </c>
      <c r="J155" s="147" t="s">
        <v>120</v>
      </c>
      <c r="K155" s="208" t="s">
        <v>121</v>
      </c>
      <c r="L155" s="208" t="s">
        <v>162</v>
      </c>
      <c r="M155" s="208" t="s">
        <v>259</v>
      </c>
      <c r="N155" s="206">
        <v>44743</v>
      </c>
      <c r="O155" s="206">
        <v>44926</v>
      </c>
      <c r="P155" s="147" t="s">
        <v>124</v>
      </c>
      <c r="Q155" s="197">
        <v>44733</v>
      </c>
      <c r="R155" s="147">
        <v>2302652</v>
      </c>
      <c r="S155" s="147" t="s">
        <v>61</v>
      </c>
      <c r="T155" s="206"/>
      <c r="U155" s="96" t="s">
        <v>238</v>
      </c>
      <c r="V155" s="150">
        <v>148</v>
      </c>
    </row>
    <row r="156" spans="1:22" x14ac:dyDescent="0.35">
      <c r="A156" s="204" t="s">
        <v>5251</v>
      </c>
      <c r="B156" s="231" t="str">
        <f>CONCATENATE(U156,".",TEXT(G156,"00000"),".",VLOOKUP(H156,'Dados (Listas Suspensas)'!$H$3:$I$7,2,FALSE),".",VLOOKUP(K156,'Dados (Listas Suspensas)'!$B$3:$C$8,2,FALSE),".",VLOOKUP(L156,'Dados (Listas Suspensas)'!$D$3:$E$9,2, FALSE),".",VLOOKUP(M156,'Dados (Listas Suspensas)'!$F$3:$G$10,2,FALSE))</f>
        <v>2022.00089.01.01.03.98</v>
      </c>
      <c r="C156" s="144">
        <f t="shared" si="8"/>
        <v>1</v>
      </c>
      <c r="D156" s="144" t="str">
        <f t="shared" si="9"/>
        <v>2022.00089</v>
      </c>
      <c r="E156" s="144" t="str">
        <f t="shared" si="10"/>
        <v>2022.00089</v>
      </c>
      <c r="F156" s="144">
        <f t="shared" si="11"/>
        <v>1</v>
      </c>
      <c r="G156" s="140">
        <v>89</v>
      </c>
      <c r="H156" s="159" t="s">
        <v>119</v>
      </c>
      <c r="I156" s="159" t="s">
        <v>4124</v>
      </c>
      <c r="J156" s="140" t="s">
        <v>120</v>
      </c>
      <c r="K156" s="159" t="s">
        <v>121</v>
      </c>
      <c r="L156" s="159" t="s">
        <v>162</v>
      </c>
      <c r="M156" s="159" t="s">
        <v>259</v>
      </c>
      <c r="N156" s="203">
        <v>44743</v>
      </c>
      <c r="O156" s="203">
        <v>44926</v>
      </c>
      <c r="P156" s="140" t="s">
        <v>124</v>
      </c>
      <c r="Q156" s="203">
        <v>44733</v>
      </c>
      <c r="R156" s="140">
        <v>2302652</v>
      </c>
      <c r="S156" s="146" t="s">
        <v>61</v>
      </c>
      <c r="T156" s="205"/>
      <c r="U156" s="97" t="s">
        <v>238</v>
      </c>
      <c r="V156" s="151">
        <v>149</v>
      </c>
    </row>
    <row r="157" spans="1:22" x14ac:dyDescent="0.35">
      <c r="A157" s="196" t="s">
        <v>5252</v>
      </c>
      <c r="B157" s="231" t="str">
        <f>CONCATENATE(U157,".",TEXT(G157,"00000"),".",VLOOKUP(H157,'Dados (Listas Suspensas)'!$H$3:$I$7,2,FALSE),".",VLOOKUP(K157,'Dados (Listas Suspensas)'!$B$3:$C$8,2,FALSE),".",VLOOKUP(L157,'Dados (Listas Suspensas)'!$D$3:$E$9,2, FALSE),".",VLOOKUP(M157,'Dados (Listas Suspensas)'!$F$3:$G$10,2,FALSE))</f>
        <v>2022.00090.01.01.03.02</v>
      </c>
      <c r="C157" s="145">
        <f t="shared" si="8"/>
        <v>0</v>
      </c>
      <c r="D157" s="144" t="str">
        <f t="shared" si="9"/>
        <v>2022.00090</v>
      </c>
      <c r="E157" s="144" t="str">
        <f t="shared" si="10"/>
        <v>2022.00090</v>
      </c>
      <c r="F157" s="144">
        <f t="shared" si="11"/>
        <v>1</v>
      </c>
      <c r="G157" s="142">
        <v>90</v>
      </c>
      <c r="H157" s="141" t="s">
        <v>119</v>
      </c>
      <c r="I157" s="141" t="s">
        <v>4124</v>
      </c>
      <c r="J157" s="142" t="s">
        <v>120</v>
      </c>
      <c r="K157" s="141" t="s">
        <v>121</v>
      </c>
      <c r="L157" s="141" t="s">
        <v>162</v>
      </c>
      <c r="M157" s="141" t="s">
        <v>155</v>
      </c>
      <c r="N157" s="197">
        <v>44927</v>
      </c>
      <c r="O157" s="197">
        <v>45291</v>
      </c>
      <c r="P157" s="142" t="s">
        <v>124</v>
      </c>
      <c r="Q157" s="197">
        <v>44734</v>
      </c>
      <c r="R157" s="142">
        <v>2302652</v>
      </c>
      <c r="S157" s="147" t="s">
        <v>61</v>
      </c>
      <c r="T157" s="206"/>
      <c r="U157" s="96" t="s">
        <v>238</v>
      </c>
      <c r="V157" s="150">
        <v>150</v>
      </c>
    </row>
    <row r="158" spans="1:22" x14ac:dyDescent="0.35">
      <c r="A158" s="204" t="s">
        <v>5253</v>
      </c>
      <c r="B158" s="231" t="str">
        <f>CONCATENATE(U158,".",TEXT(G158,"00000"),".",VLOOKUP(H158,'Dados (Listas Suspensas)'!$H$3:$I$7,2,FALSE),".",VLOOKUP(K158,'Dados (Listas Suspensas)'!$B$3:$C$8,2,FALSE),".",VLOOKUP(L158,'Dados (Listas Suspensas)'!$D$3:$E$9,2, FALSE),".",VLOOKUP(M158,'Dados (Listas Suspensas)'!$F$3:$G$10,2,FALSE))</f>
        <v>2022.00091.01.01.03.02</v>
      </c>
      <c r="C158" s="145">
        <f t="shared" si="8"/>
        <v>0</v>
      </c>
      <c r="D158" s="144" t="str">
        <f t="shared" si="9"/>
        <v>2022.00091</v>
      </c>
      <c r="E158" s="144" t="str">
        <f t="shared" si="10"/>
        <v>2022.00091</v>
      </c>
      <c r="F158" s="144">
        <f t="shared" si="11"/>
        <v>1</v>
      </c>
      <c r="G158" s="140">
        <v>91</v>
      </c>
      <c r="H158" s="159" t="s">
        <v>119</v>
      </c>
      <c r="I158" s="159" t="s">
        <v>4124</v>
      </c>
      <c r="J158" s="140" t="s">
        <v>120</v>
      </c>
      <c r="K158" s="159" t="s">
        <v>121</v>
      </c>
      <c r="L158" s="159" t="s">
        <v>162</v>
      </c>
      <c r="M158" s="159" t="s">
        <v>155</v>
      </c>
      <c r="N158" s="203">
        <v>44927</v>
      </c>
      <c r="O158" s="203">
        <v>45291</v>
      </c>
      <c r="P158" s="140" t="s">
        <v>124</v>
      </c>
      <c r="Q158" s="203">
        <v>44734</v>
      </c>
      <c r="R158" s="140">
        <v>2302652</v>
      </c>
      <c r="S158" s="146" t="s">
        <v>61</v>
      </c>
      <c r="T158" s="205"/>
      <c r="U158" s="97" t="s">
        <v>238</v>
      </c>
      <c r="V158" s="151">
        <v>151</v>
      </c>
    </row>
    <row r="159" spans="1:22" x14ac:dyDescent="0.35">
      <c r="A159" s="196" t="s">
        <v>5254</v>
      </c>
      <c r="B159" s="231" t="str">
        <f>CONCATENATE(U159,".",TEXT(G159,"00000"),".",VLOOKUP(H159,'Dados (Listas Suspensas)'!$H$3:$I$7,2,FALSE),".",VLOOKUP(K159,'Dados (Listas Suspensas)'!$B$3:$C$8,2,FALSE),".",VLOOKUP(L159,'Dados (Listas Suspensas)'!$D$3:$E$9,2, FALSE),".",VLOOKUP(M159,'Dados (Listas Suspensas)'!$F$3:$G$10,2,FALSE))</f>
        <v>2022.00092.01.01.03.02</v>
      </c>
      <c r="C159" s="145">
        <f t="shared" si="8"/>
        <v>0</v>
      </c>
      <c r="D159" s="144" t="str">
        <f t="shared" si="9"/>
        <v>2022.00092</v>
      </c>
      <c r="E159" s="144" t="str">
        <f t="shared" si="10"/>
        <v>2022.00092</v>
      </c>
      <c r="F159" s="144">
        <f t="shared" si="11"/>
        <v>1</v>
      </c>
      <c r="G159" s="142">
        <v>92</v>
      </c>
      <c r="H159" s="141" t="s">
        <v>119</v>
      </c>
      <c r="I159" s="141" t="s">
        <v>4124</v>
      </c>
      <c r="J159" s="142" t="s">
        <v>120</v>
      </c>
      <c r="K159" s="141" t="s">
        <v>121</v>
      </c>
      <c r="L159" s="141" t="s">
        <v>162</v>
      </c>
      <c r="M159" s="141" t="s">
        <v>155</v>
      </c>
      <c r="N159" s="197">
        <v>45292</v>
      </c>
      <c r="O159" s="197">
        <v>45657</v>
      </c>
      <c r="P159" s="142" t="s">
        <v>124</v>
      </c>
      <c r="Q159" s="197">
        <v>44734</v>
      </c>
      <c r="R159" s="142">
        <v>2302652</v>
      </c>
      <c r="S159" s="147" t="s">
        <v>61</v>
      </c>
      <c r="T159" s="206"/>
      <c r="U159" s="96" t="s">
        <v>238</v>
      </c>
      <c r="V159" s="150">
        <v>152</v>
      </c>
    </row>
    <row r="160" spans="1:22" x14ac:dyDescent="0.35">
      <c r="A160" s="204" t="s">
        <v>5255</v>
      </c>
      <c r="B160" s="231" t="str">
        <f>CONCATENATE(U160,".",TEXT(G160,"00000"),".",VLOOKUP(H160,'Dados (Listas Suspensas)'!$H$3:$I$7,2,FALSE),".",VLOOKUP(K160,'Dados (Listas Suspensas)'!$B$3:$C$8,2,FALSE),".",VLOOKUP(L160,'Dados (Listas Suspensas)'!$D$3:$E$9,2, FALSE),".",VLOOKUP(M160,'Dados (Listas Suspensas)'!$F$3:$G$10,2,FALSE))</f>
        <v>2022.00093.01.01.03.02</v>
      </c>
      <c r="C160" s="145">
        <f t="shared" si="8"/>
        <v>0</v>
      </c>
      <c r="D160" s="144" t="str">
        <f t="shared" si="9"/>
        <v>2022.00093</v>
      </c>
      <c r="E160" s="144" t="str">
        <f t="shared" si="10"/>
        <v>2022.00093</v>
      </c>
      <c r="F160" s="144">
        <f t="shared" si="11"/>
        <v>1</v>
      </c>
      <c r="G160" s="140">
        <v>93</v>
      </c>
      <c r="H160" s="159" t="s">
        <v>119</v>
      </c>
      <c r="I160" s="159" t="s">
        <v>4124</v>
      </c>
      <c r="J160" s="140" t="s">
        <v>120</v>
      </c>
      <c r="K160" s="159" t="s">
        <v>121</v>
      </c>
      <c r="L160" s="159" t="s">
        <v>162</v>
      </c>
      <c r="M160" s="159" t="s">
        <v>155</v>
      </c>
      <c r="N160" s="203">
        <v>45292</v>
      </c>
      <c r="O160" s="203">
        <v>45657</v>
      </c>
      <c r="P160" s="140" t="s">
        <v>124</v>
      </c>
      <c r="Q160" s="203">
        <v>44734</v>
      </c>
      <c r="R160" s="140">
        <v>2302652</v>
      </c>
      <c r="S160" s="146" t="s">
        <v>61</v>
      </c>
      <c r="T160" s="205"/>
      <c r="U160" s="97" t="s">
        <v>238</v>
      </c>
      <c r="V160" s="151">
        <v>153</v>
      </c>
    </row>
    <row r="161" spans="1:22" x14ac:dyDescent="0.35">
      <c r="A161" s="196" t="s">
        <v>5256</v>
      </c>
      <c r="B161" s="231" t="str">
        <f>CONCATENATE(U161,".",TEXT(G161,"00000"),".",VLOOKUP(H161,'Dados (Listas Suspensas)'!$H$3:$I$7,2,FALSE),".",VLOOKUP(K161,'Dados (Listas Suspensas)'!$B$3:$C$8,2,FALSE),".",VLOOKUP(L161,'Dados (Listas Suspensas)'!$D$3:$E$9,2, FALSE),".",VLOOKUP(M161,'Dados (Listas Suspensas)'!$F$3:$G$10,2,FALSE))</f>
        <v>2022.00094.01.01.03.02</v>
      </c>
      <c r="C161" s="145">
        <f t="shared" si="8"/>
        <v>0</v>
      </c>
      <c r="D161" s="144" t="str">
        <f t="shared" si="9"/>
        <v>2022.00094</v>
      </c>
      <c r="E161" s="144" t="str">
        <f t="shared" si="10"/>
        <v>2022.00094</v>
      </c>
      <c r="F161" s="144">
        <f t="shared" si="11"/>
        <v>1</v>
      </c>
      <c r="G161" s="142">
        <v>94</v>
      </c>
      <c r="H161" s="141" t="s">
        <v>119</v>
      </c>
      <c r="I161" s="141" t="s">
        <v>4124</v>
      </c>
      <c r="J161" s="142" t="s">
        <v>120</v>
      </c>
      <c r="K161" s="141" t="s">
        <v>121</v>
      </c>
      <c r="L161" s="141" t="s">
        <v>162</v>
      </c>
      <c r="M161" s="141" t="s">
        <v>155</v>
      </c>
      <c r="N161" s="197">
        <v>45658</v>
      </c>
      <c r="O161" s="197">
        <v>46022</v>
      </c>
      <c r="P161" s="142" t="s">
        <v>124</v>
      </c>
      <c r="Q161" s="197">
        <v>44734</v>
      </c>
      <c r="R161" s="142">
        <v>2302652</v>
      </c>
      <c r="S161" s="147" t="s">
        <v>61</v>
      </c>
      <c r="T161" s="206"/>
      <c r="U161" s="96" t="s">
        <v>238</v>
      </c>
      <c r="V161" s="150">
        <v>154</v>
      </c>
    </row>
    <row r="162" spans="1:22" x14ac:dyDescent="0.35">
      <c r="A162" s="204" t="s">
        <v>5257</v>
      </c>
      <c r="B162" s="231" t="str">
        <f>CONCATENATE(U162,".",TEXT(G162,"00000"),".",VLOOKUP(H162,'Dados (Listas Suspensas)'!$H$3:$I$7,2,FALSE),".",VLOOKUP(K162,'Dados (Listas Suspensas)'!$B$3:$C$8,2,FALSE),".",VLOOKUP(L162,'Dados (Listas Suspensas)'!$D$3:$E$9,2, FALSE),".",VLOOKUP(M162,'Dados (Listas Suspensas)'!$F$3:$G$10,2,FALSE))</f>
        <v>2022.00095.01.01.03.02</v>
      </c>
      <c r="C162" s="145">
        <f t="shared" si="8"/>
        <v>0</v>
      </c>
      <c r="D162" s="144" t="str">
        <f t="shared" si="9"/>
        <v>2022.00095</v>
      </c>
      <c r="E162" s="144" t="str">
        <f t="shared" si="10"/>
        <v>2022.00095</v>
      </c>
      <c r="F162" s="144">
        <f t="shared" si="11"/>
        <v>1</v>
      </c>
      <c r="G162" s="140">
        <v>95</v>
      </c>
      <c r="H162" s="159" t="s">
        <v>119</v>
      </c>
      <c r="I162" s="159" t="s">
        <v>4124</v>
      </c>
      <c r="J162" s="140" t="s">
        <v>120</v>
      </c>
      <c r="K162" s="159" t="s">
        <v>121</v>
      </c>
      <c r="L162" s="159" t="s">
        <v>162</v>
      </c>
      <c r="M162" s="159" t="s">
        <v>155</v>
      </c>
      <c r="N162" s="203">
        <v>45658</v>
      </c>
      <c r="O162" s="203">
        <v>46022</v>
      </c>
      <c r="P162" s="140" t="s">
        <v>124</v>
      </c>
      <c r="Q162" s="203">
        <v>44733</v>
      </c>
      <c r="R162" s="140">
        <v>2302652</v>
      </c>
      <c r="S162" s="146" t="s">
        <v>61</v>
      </c>
      <c r="T162" s="205"/>
      <c r="U162" s="97" t="s">
        <v>238</v>
      </c>
      <c r="V162" s="151">
        <v>155</v>
      </c>
    </row>
    <row r="163" spans="1:22" x14ac:dyDescent="0.35">
      <c r="A163" s="196" t="s">
        <v>5258</v>
      </c>
      <c r="B163" s="231" t="str">
        <f>CONCATENATE(U163,".",TEXT(G163,"00000"),".",VLOOKUP(H163,'Dados (Listas Suspensas)'!$H$3:$I$7,2,FALSE),".",VLOOKUP(K163,'Dados (Listas Suspensas)'!$B$3:$C$8,2,FALSE),".",VLOOKUP(L163,'Dados (Listas Suspensas)'!$D$3:$E$9,2, FALSE),".",VLOOKUP(M163,'Dados (Listas Suspensas)'!$F$3:$G$10,2,FALSE))</f>
        <v>2022.00096.01.01.03.02</v>
      </c>
      <c r="C163" s="144">
        <f t="shared" si="8"/>
        <v>1</v>
      </c>
      <c r="D163" s="144" t="str">
        <f t="shared" si="9"/>
        <v>2022.00096</v>
      </c>
      <c r="E163" s="144" t="str">
        <f t="shared" si="10"/>
        <v>2022.00096</v>
      </c>
      <c r="F163" s="144">
        <f t="shared" si="11"/>
        <v>1</v>
      </c>
      <c r="G163" s="142">
        <v>96</v>
      </c>
      <c r="H163" s="141" t="s">
        <v>119</v>
      </c>
      <c r="I163" s="141" t="s">
        <v>4124</v>
      </c>
      <c r="J163" s="142" t="s">
        <v>120</v>
      </c>
      <c r="K163" s="141" t="s">
        <v>121</v>
      </c>
      <c r="L163" s="141" t="s">
        <v>162</v>
      </c>
      <c r="M163" s="141" t="s">
        <v>155</v>
      </c>
      <c r="N163" s="197">
        <v>44927</v>
      </c>
      <c r="O163" s="197">
        <v>45291</v>
      </c>
      <c r="P163" s="142" t="s">
        <v>124</v>
      </c>
      <c r="Q163" s="197">
        <v>44733</v>
      </c>
      <c r="R163" s="142">
        <v>2302652</v>
      </c>
      <c r="S163" s="147" t="s">
        <v>61</v>
      </c>
      <c r="T163" s="206"/>
      <c r="U163" s="96" t="s">
        <v>238</v>
      </c>
      <c r="V163" s="150">
        <v>156</v>
      </c>
    </row>
    <row r="164" spans="1:22" x14ac:dyDescent="0.35">
      <c r="A164" s="204" t="s">
        <v>5259</v>
      </c>
      <c r="B164" s="231" t="str">
        <f>CONCATENATE(U164,".",TEXT(G164,"00000"),".",VLOOKUP(H164,'Dados (Listas Suspensas)'!$H$3:$I$7,2,FALSE),".",VLOOKUP(K164,'Dados (Listas Suspensas)'!$B$3:$C$8,2,FALSE),".",VLOOKUP(L164,'Dados (Listas Suspensas)'!$D$3:$E$9,2, FALSE),".",VLOOKUP(M164,'Dados (Listas Suspensas)'!$F$3:$G$10,2,FALSE))</f>
        <v>2022.00097.01.01.03.02</v>
      </c>
      <c r="C164" s="144">
        <f t="shared" si="8"/>
        <v>1</v>
      </c>
      <c r="D164" s="144" t="str">
        <f t="shared" si="9"/>
        <v>2022.00097</v>
      </c>
      <c r="E164" s="144" t="str">
        <f t="shared" si="10"/>
        <v>2022.00097</v>
      </c>
      <c r="F164" s="144">
        <f t="shared" si="11"/>
        <v>1</v>
      </c>
      <c r="G164" s="140">
        <v>97</v>
      </c>
      <c r="H164" s="159" t="s">
        <v>119</v>
      </c>
      <c r="I164" s="159" t="s">
        <v>4124</v>
      </c>
      <c r="J164" s="140" t="s">
        <v>120</v>
      </c>
      <c r="K164" s="159" t="s">
        <v>121</v>
      </c>
      <c r="L164" s="159" t="s">
        <v>162</v>
      </c>
      <c r="M164" s="159" t="s">
        <v>155</v>
      </c>
      <c r="N164" s="203">
        <v>45292</v>
      </c>
      <c r="O164" s="203">
        <v>45657</v>
      </c>
      <c r="P164" s="140" t="s">
        <v>124</v>
      </c>
      <c r="Q164" s="203">
        <v>44733</v>
      </c>
      <c r="R164" s="140">
        <v>2302652</v>
      </c>
      <c r="S164" s="146" t="s">
        <v>61</v>
      </c>
      <c r="T164" s="205"/>
      <c r="U164" s="97" t="s">
        <v>238</v>
      </c>
      <c r="V164" s="151">
        <v>157</v>
      </c>
    </row>
    <row r="165" spans="1:22" x14ac:dyDescent="0.35">
      <c r="A165" s="196" t="s">
        <v>5260</v>
      </c>
      <c r="B165" s="231" t="str">
        <f>CONCATENATE(U165,".",TEXT(G165,"00000"),".",VLOOKUP(H165,'Dados (Listas Suspensas)'!$H$3:$I$7,2,FALSE),".",VLOOKUP(K165,'Dados (Listas Suspensas)'!$B$3:$C$8,2,FALSE),".",VLOOKUP(L165,'Dados (Listas Suspensas)'!$D$3:$E$9,2, FALSE),".",VLOOKUP(M165,'Dados (Listas Suspensas)'!$F$3:$G$10,2,FALSE))</f>
        <v>2022.00098.01.01.03.02</v>
      </c>
      <c r="C165" s="144">
        <f t="shared" si="8"/>
        <v>1</v>
      </c>
      <c r="D165" s="144" t="str">
        <f t="shared" si="9"/>
        <v>2022.00098</v>
      </c>
      <c r="E165" s="144" t="str">
        <f t="shared" si="10"/>
        <v>2022.00098</v>
      </c>
      <c r="F165" s="144">
        <f t="shared" si="11"/>
        <v>1</v>
      </c>
      <c r="G165" s="142">
        <v>98</v>
      </c>
      <c r="H165" s="141" t="s">
        <v>119</v>
      </c>
      <c r="I165" s="141" t="s">
        <v>4124</v>
      </c>
      <c r="J165" s="142" t="s">
        <v>120</v>
      </c>
      <c r="K165" s="141" t="s">
        <v>121</v>
      </c>
      <c r="L165" s="141" t="s">
        <v>162</v>
      </c>
      <c r="M165" s="141" t="s">
        <v>155</v>
      </c>
      <c r="N165" s="197">
        <v>45658</v>
      </c>
      <c r="O165" s="197">
        <v>46022</v>
      </c>
      <c r="P165" s="142" t="s">
        <v>124</v>
      </c>
      <c r="Q165" s="197">
        <v>44733</v>
      </c>
      <c r="R165" s="142">
        <v>2302652</v>
      </c>
      <c r="S165" s="147" t="s">
        <v>61</v>
      </c>
      <c r="T165" s="206"/>
      <c r="U165" s="96" t="s">
        <v>238</v>
      </c>
      <c r="V165" s="150">
        <v>158</v>
      </c>
    </row>
    <row r="166" spans="1:22" x14ac:dyDescent="0.35">
      <c r="A166" s="204" t="s">
        <v>5261</v>
      </c>
      <c r="B166" s="231" t="str">
        <f>CONCATENATE(U166,".",TEXT(G166,"00000"),".",VLOOKUP(H166,'Dados (Listas Suspensas)'!$H$3:$I$7,2,FALSE),".",VLOOKUP(K166,'Dados (Listas Suspensas)'!$B$3:$C$8,2,FALSE),".",VLOOKUP(L166,'Dados (Listas Suspensas)'!$D$3:$E$9,2, FALSE),".",VLOOKUP(M166,'Dados (Listas Suspensas)'!$F$3:$G$10,2,FALSE))</f>
        <v>2022.00099.01.01.03.02</v>
      </c>
      <c r="C166" s="144">
        <f t="shared" si="8"/>
        <v>1</v>
      </c>
      <c r="D166" s="144" t="str">
        <f t="shared" si="9"/>
        <v>2022.00099</v>
      </c>
      <c r="E166" s="144" t="str">
        <f t="shared" si="10"/>
        <v>2022.00099</v>
      </c>
      <c r="F166" s="144">
        <f t="shared" si="11"/>
        <v>1</v>
      </c>
      <c r="G166" s="140">
        <v>99</v>
      </c>
      <c r="H166" s="159" t="s">
        <v>119</v>
      </c>
      <c r="I166" s="159" t="s">
        <v>4124</v>
      </c>
      <c r="J166" s="140" t="s">
        <v>120</v>
      </c>
      <c r="K166" s="159" t="s">
        <v>121</v>
      </c>
      <c r="L166" s="159" t="s">
        <v>162</v>
      </c>
      <c r="M166" s="159" t="s">
        <v>155</v>
      </c>
      <c r="N166" s="203">
        <v>46023</v>
      </c>
      <c r="O166" s="203">
        <v>46387</v>
      </c>
      <c r="P166" s="140" t="s">
        <v>124</v>
      </c>
      <c r="Q166" s="203">
        <v>44733</v>
      </c>
      <c r="R166" s="140">
        <v>2302652</v>
      </c>
      <c r="S166" s="146" t="s">
        <v>61</v>
      </c>
      <c r="T166" s="205"/>
      <c r="U166" s="97" t="s">
        <v>238</v>
      </c>
      <c r="V166" s="151">
        <v>159</v>
      </c>
    </row>
    <row r="167" spans="1:22" x14ac:dyDescent="0.35">
      <c r="A167" s="196" t="s">
        <v>5262</v>
      </c>
      <c r="B167" s="231" t="str">
        <f>CONCATENATE(U167,".",TEXT(G167,"00000"),".",VLOOKUP(H167,'Dados (Listas Suspensas)'!$H$3:$I$7,2,FALSE),".",VLOOKUP(K167,'Dados (Listas Suspensas)'!$B$3:$C$8,2,FALSE),".",VLOOKUP(L167,'Dados (Listas Suspensas)'!$D$3:$E$9,2, FALSE),".",VLOOKUP(M167,'Dados (Listas Suspensas)'!$F$3:$G$10,2,FALSE))</f>
        <v>2022.00100.01.03.03.05</v>
      </c>
      <c r="C167" s="144">
        <f t="shared" si="8"/>
        <v>1</v>
      </c>
      <c r="D167" s="144" t="str">
        <f t="shared" si="9"/>
        <v>2022.00100</v>
      </c>
      <c r="E167" s="144" t="str">
        <f t="shared" si="10"/>
        <v>2022.00100</v>
      </c>
      <c r="F167" s="144">
        <f t="shared" si="11"/>
        <v>1</v>
      </c>
      <c r="G167" s="142">
        <v>100</v>
      </c>
      <c r="H167" s="141" t="s">
        <v>119</v>
      </c>
      <c r="I167" s="141" t="s">
        <v>257</v>
      </c>
      <c r="J167" s="142" t="s">
        <v>258</v>
      </c>
      <c r="K167" s="141" t="s">
        <v>148</v>
      </c>
      <c r="L167" s="141" t="s">
        <v>162</v>
      </c>
      <c r="M167" s="141" t="s">
        <v>254</v>
      </c>
      <c r="N167" s="197">
        <v>44733</v>
      </c>
      <c r="O167" s="197">
        <v>44733</v>
      </c>
      <c r="P167" s="142" t="s">
        <v>124</v>
      </c>
      <c r="Q167" s="197">
        <v>44732</v>
      </c>
      <c r="R167" s="142">
        <v>2302615</v>
      </c>
      <c r="S167" s="147" t="s">
        <v>36</v>
      </c>
      <c r="T167" s="206"/>
      <c r="U167" s="96" t="s">
        <v>238</v>
      </c>
      <c r="V167" s="150">
        <v>160</v>
      </c>
    </row>
    <row r="168" spans="1:22" x14ac:dyDescent="0.35">
      <c r="A168" s="204" t="s">
        <v>5712</v>
      </c>
      <c r="B168" s="231" t="str">
        <f>CONCATENATE(U168,".",TEXT(G168,"00000"),".",VLOOKUP(H168,'Dados (Listas Suspensas)'!$H$3:$I$7,2,FALSE),".",VLOOKUP(K168,'Dados (Listas Suspensas)'!$B$3:$C$8,2,FALSE),".",VLOOKUP(L168,'Dados (Listas Suspensas)'!$D$3:$E$9,2, FALSE),".",VLOOKUP(M168,'Dados (Listas Suspensas)'!$F$3:$G$10,2,FALSE))</f>
        <v>2022.00101.01.03.02.05</v>
      </c>
      <c r="C168" s="144">
        <f t="shared" si="8"/>
        <v>1</v>
      </c>
      <c r="D168" s="144" t="str">
        <f t="shared" si="9"/>
        <v>2022.00101</v>
      </c>
      <c r="E168" s="144" t="str">
        <f t="shared" si="10"/>
        <v>2022.00101</v>
      </c>
      <c r="F168" s="144">
        <f t="shared" si="11"/>
        <v>1</v>
      </c>
      <c r="G168" s="140">
        <v>101</v>
      </c>
      <c r="H168" s="159" t="s">
        <v>119</v>
      </c>
      <c r="I168" s="159" t="s">
        <v>257</v>
      </c>
      <c r="J168" s="140" t="s">
        <v>258</v>
      </c>
      <c r="K168" s="159" t="s">
        <v>148</v>
      </c>
      <c r="L168" s="159" t="s">
        <v>169</v>
      </c>
      <c r="M168" s="159" t="s">
        <v>254</v>
      </c>
      <c r="N168" s="203">
        <v>44733</v>
      </c>
      <c r="O168" s="203">
        <v>44733</v>
      </c>
      <c r="P168" s="140" t="s">
        <v>124</v>
      </c>
      <c r="Q168" s="203">
        <v>44732</v>
      </c>
      <c r="R168" s="140">
        <v>2302615</v>
      </c>
      <c r="S168" s="146" t="s">
        <v>36</v>
      </c>
      <c r="T168" s="205"/>
      <c r="U168" s="97" t="s">
        <v>238</v>
      </c>
      <c r="V168" s="151">
        <v>161</v>
      </c>
    </row>
    <row r="169" spans="1:22" x14ac:dyDescent="0.35">
      <c r="A169" s="196" t="s">
        <v>5713</v>
      </c>
      <c r="B169" s="231" t="str">
        <f>CONCATENATE(U169,".",TEXT(G169,"00000"),".",VLOOKUP(H169,'Dados (Listas Suspensas)'!$H$3:$I$7,2,FALSE),".",VLOOKUP(K169,'Dados (Listas Suspensas)'!$B$3:$C$8,2,FALSE),".",VLOOKUP(L169,'Dados (Listas Suspensas)'!$D$3:$E$9,2, FALSE),".",VLOOKUP(M169,'Dados (Listas Suspensas)'!$F$3:$G$10,2,FALSE))</f>
        <v>2022.00102.01.03.02.05</v>
      </c>
      <c r="C169" s="144">
        <f t="shared" si="8"/>
        <v>1</v>
      </c>
      <c r="D169" s="144" t="str">
        <f t="shared" si="9"/>
        <v>2022.00102</v>
      </c>
      <c r="E169" s="144" t="str">
        <f t="shared" si="10"/>
        <v>2022.00102</v>
      </c>
      <c r="F169" s="144">
        <f t="shared" si="11"/>
        <v>1</v>
      </c>
      <c r="G169" s="142">
        <v>102</v>
      </c>
      <c r="H169" s="141" t="s">
        <v>119</v>
      </c>
      <c r="I169" s="141" t="s">
        <v>257</v>
      </c>
      <c r="J169" s="142" t="s">
        <v>258</v>
      </c>
      <c r="K169" s="141" t="s">
        <v>148</v>
      </c>
      <c r="L169" s="141" t="s">
        <v>169</v>
      </c>
      <c r="M169" s="141" t="s">
        <v>254</v>
      </c>
      <c r="N169" s="197">
        <v>44734</v>
      </c>
      <c r="O169" s="197">
        <v>44734</v>
      </c>
      <c r="P169" s="142" t="s">
        <v>124</v>
      </c>
      <c r="Q169" s="197">
        <v>44733</v>
      </c>
      <c r="R169" s="142">
        <v>2302615</v>
      </c>
      <c r="S169" s="147" t="s">
        <v>36</v>
      </c>
      <c r="T169" s="206"/>
      <c r="U169" s="96" t="s">
        <v>238</v>
      </c>
      <c r="V169" s="150">
        <v>162</v>
      </c>
    </row>
    <row r="170" spans="1:22" x14ac:dyDescent="0.35">
      <c r="A170" s="204" t="s">
        <v>5263</v>
      </c>
      <c r="B170" s="231" t="str">
        <f>CONCATENATE(U170,".",TEXT(G170,"00000"),".",VLOOKUP(H170,'Dados (Listas Suspensas)'!$H$3:$I$7,2,FALSE),".",VLOOKUP(K170,'Dados (Listas Suspensas)'!$B$3:$C$8,2,FALSE),".",VLOOKUP(L170,'Dados (Listas Suspensas)'!$D$3:$E$9,2, FALSE),".",VLOOKUP(M170,'Dados (Listas Suspensas)'!$F$3:$G$10,2,FALSE))</f>
        <v>2022.00103.01.03.02.05</v>
      </c>
      <c r="C170" s="144">
        <f t="shared" si="8"/>
        <v>1</v>
      </c>
      <c r="D170" s="144" t="str">
        <f t="shared" si="9"/>
        <v>2022.00103</v>
      </c>
      <c r="E170" s="144" t="str">
        <f t="shared" si="10"/>
        <v>2022.00103</v>
      </c>
      <c r="F170" s="144">
        <f t="shared" si="11"/>
        <v>1</v>
      </c>
      <c r="G170" s="140">
        <v>103</v>
      </c>
      <c r="H170" s="159" t="s">
        <v>119</v>
      </c>
      <c r="I170" s="159" t="s">
        <v>257</v>
      </c>
      <c r="J170" s="140" t="s">
        <v>258</v>
      </c>
      <c r="K170" s="159" t="s">
        <v>148</v>
      </c>
      <c r="L170" s="159" t="s">
        <v>169</v>
      </c>
      <c r="M170" s="159" t="s">
        <v>254</v>
      </c>
      <c r="N170" s="203">
        <v>44734</v>
      </c>
      <c r="O170" s="203">
        <v>44734</v>
      </c>
      <c r="P170" s="140" t="s">
        <v>124</v>
      </c>
      <c r="Q170" s="203">
        <v>44733</v>
      </c>
      <c r="R170" s="140">
        <v>2302615</v>
      </c>
      <c r="S170" s="146" t="s">
        <v>36</v>
      </c>
      <c r="T170" s="205"/>
      <c r="U170" s="97" t="s">
        <v>238</v>
      </c>
      <c r="V170" s="151">
        <v>163</v>
      </c>
    </row>
    <row r="171" spans="1:22" x14ac:dyDescent="0.35">
      <c r="A171" s="196" t="s">
        <v>5264</v>
      </c>
      <c r="B171" s="231" t="str">
        <f>CONCATENATE(U171,".",TEXT(G171,"00000"),".",VLOOKUP(H171,'Dados (Listas Suspensas)'!$H$3:$I$7,2,FALSE),".",VLOOKUP(K171,'Dados (Listas Suspensas)'!$B$3:$C$8,2,FALSE),".",VLOOKUP(L171,'Dados (Listas Suspensas)'!$D$3:$E$9,2, FALSE),".",VLOOKUP(M171,'Dados (Listas Suspensas)'!$F$3:$G$10,2,FALSE))</f>
        <v>2022.00104.01.03.03.05</v>
      </c>
      <c r="C171" s="144">
        <f t="shared" si="8"/>
        <v>1</v>
      </c>
      <c r="D171" s="144" t="str">
        <f t="shared" si="9"/>
        <v>2022.00104</v>
      </c>
      <c r="E171" s="144" t="str">
        <f t="shared" si="10"/>
        <v>2022.00104</v>
      </c>
      <c r="F171" s="144">
        <f t="shared" si="11"/>
        <v>1</v>
      </c>
      <c r="G171" s="142">
        <v>104</v>
      </c>
      <c r="H171" s="141" t="s">
        <v>119</v>
      </c>
      <c r="I171" s="141" t="s">
        <v>257</v>
      </c>
      <c r="J171" s="142" t="s">
        <v>258</v>
      </c>
      <c r="K171" s="141" t="s">
        <v>148</v>
      </c>
      <c r="L171" s="141" t="s">
        <v>162</v>
      </c>
      <c r="M171" s="141" t="s">
        <v>254</v>
      </c>
      <c r="N171" s="197">
        <v>44735</v>
      </c>
      <c r="O171" s="197">
        <v>44735</v>
      </c>
      <c r="P171" s="142" t="s">
        <v>124</v>
      </c>
      <c r="Q171" s="197">
        <v>44734</v>
      </c>
      <c r="R171" s="142">
        <v>2302615</v>
      </c>
      <c r="S171" s="147" t="s">
        <v>36</v>
      </c>
      <c r="T171" s="206"/>
      <c r="U171" s="96" t="s">
        <v>238</v>
      </c>
      <c r="V171" s="150">
        <v>164</v>
      </c>
    </row>
    <row r="172" spans="1:22" x14ac:dyDescent="0.35">
      <c r="A172" s="204" t="s">
        <v>5714</v>
      </c>
      <c r="B172" s="231" t="str">
        <f>CONCATENATE(U172,".",TEXT(G172,"00000"),".",VLOOKUP(H172,'Dados (Listas Suspensas)'!$H$3:$I$7,2,FALSE),".",VLOOKUP(K172,'Dados (Listas Suspensas)'!$B$3:$C$8,2,FALSE),".",VLOOKUP(L172,'Dados (Listas Suspensas)'!$D$3:$E$9,2, FALSE),".",VLOOKUP(M172,'Dados (Listas Suspensas)'!$F$3:$G$10,2,FALSE))</f>
        <v>2022.00105.01.03.02.05</v>
      </c>
      <c r="C172" s="144">
        <f t="shared" si="8"/>
        <v>1</v>
      </c>
      <c r="D172" s="144" t="str">
        <f t="shared" si="9"/>
        <v>2022.00105</v>
      </c>
      <c r="E172" s="144" t="str">
        <f t="shared" si="10"/>
        <v>2022.00105</v>
      </c>
      <c r="F172" s="144">
        <f t="shared" si="11"/>
        <v>1</v>
      </c>
      <c r="G172" s="140">
        <v>105</v>
      </c>
      <c r="H172" s="159" t="s">
        <v>119</v>
      </c>
      <c r="I172" s="159" t="s">
        <v>257</v>
      </c>
      <c r="J172" s="140" t="s">
        <v>258</v>
      </c>
      <c r="K172" s="159" t="s">
        <v>148</v>
      </c>
      <c r="L172" s="159" t="s">
        <v>169</v>
      </c>
      <c r="M172" s="159" t="s">
        <v>254</v>
      </c>
      <c r="N172" s="203">
        <v>44735</v>
      </c>
      <c r="O172" s="203">
        <v>44735</v>
      </c>
      <c r="P172" s="140" t="s">
        <v>124</v>
      </c>
      <c r="Q172" s="203">
        <v>44734</v>
      </c>
      <c r="R172" s="140">
        <v>2302615</v>
      </c>
      <c r="S172" s="146" t="s">
        <v>36</v>
      </c>
      <c r="T172" s="205"/>
      <c r="U172" s="97" t="s">
        <v>238</v>
      </c>
      <c r="V172" s="151">
        <v>165</v>
      </c>
    </row>
    <row r="173" spans="1:22" x14ac:dyDescent="0.35">
      <c r="A173" s="196" t="s">
        <v>5715</v>
      </c>
      <c r="B173" s="231" t="str">
        <f>CONCATENATE(U173,".",TEXT(G173,"00000"),".",VLOOKUP(H173,'Dados (Listas Suspensas)'!$H$3:$I$7,2,FALSE),".",VLOOKUP(K173,'Dados (Listas Suspensas)'!$B$3:$C$8,2,FALSE),".",VLOOKUP(L173,'Dados (Listas Suspensas)'!$D$3:$E$9,2, FALSE),".",VLOOKUP(M173,'Dados (Listas Suspensas)'!$F$3:$G$10,2,FALSE))</f>
        <v>2022.00106.01.03.02.05</v>
      </c>
      <c r="C173" s="144">
        <f t="shared" si="8"/>
        <v>1</v>
      </c>
      <c r="D173" s="144" t="str">
        <f t="shared" si="9"/>
        <v>2022.00106</v>
      </c>
      <c r="E173" s="144" t="str">
        <f t="shared" si="10"/>
        <v>2022.00106</v>
      </c>
      <c r="F173" s="144">
        <f t="shared" si="11"/>
        <v>1</v>
      </c>
      <c r="G173" s="142">
        <v>106</v>
      </c>
      <c r="H173" s="141" t="s">
        <v>119</v>
      </c>
      <c r="I173" s="141" t="s">
        <v>257</v>
      </c>
      <c r="J173" s="142" t="s">
        <v>258</v>
      </c>
      <c r="K173" s="141" t="s">
        <v>148</v>
      </c>
      <c r="L173" s="141" t="s">
        <v>169</v>
      </c>
      <c r="M173" s="141" t="s">
        <v>254</v>
      </c>
      <c r="N173" s="197">
        <v>44736</v>
      </c>
      <c r="O173" s="197">
        <v>44736</v>
      </c>
      <c r="P173" s="142" t="s">
        <v>124</v>
      </c>
      <c r="Q173" s="197">
        <v>44735</v>
      </c>
      <c r="R173" s="142">
        <v>2302615</v>
      </c>
      <c r="S173" s="147" t="s">
        <v>36</v>
      </c>
      <c r="T173" s="206"/>
      <c r="U173" s="96" t="s">
        <v>238</v>
      </c>
      <c r="V173" s="150">
        <v>166</v>
      </c>
    </row>
    <row r="174" spans="1:22" x14ac:dyDescent="0.35">
      <c r="A174" s="204" t="s">
        <v>5265</v>
      </c>
      <c r="B174" s="231" t="str">
        <f>CONCATENATE(U174,".",TEXT(G174,"00000"),".",VLOOKUP(H174,'Dados (Listas Suspensas)'!$H$3:$I$7,2,FALSE),".",VLOOKUP(K174,'Dados (Listas Suspensas)'!$B$3:$C$8,2,FALSE),".",VLOOKUP(L174,'Dados (Listas Suspensas)'!$D$3:$E$9,2, FALSE),".",VLOOKUP(M174,'Dados (Listas Suspensas)'!$F$3:$G$10,2,FALSE))</f>
        <v>2022.00107.01.03.03.05</v>
      </c>
      <c r="C174" s="144">
        <f t="shared" si="8"/>
        <v>1</v>
      </c>
      <c r="D174" s="144" t="str">
        <f t="shared" si="9"/>
        <v>2022.00107</v>
      </c>
      <c r="E174" s="144" t="str">
        <f t="shared" si="10"/>
        <v>2022.00107</v>
      </c>
      <c r="F174" s="144">
        <f t="shared" si="11"/>
        <v>1</v>
      </c>
      <c r="G174" s="140">
        <v>107</v>
      </c>
      <c r="H174" s="159" t="s">
        <v>119</v>
      </c>
      <c r="I174" s="159" t="s">
        <v>257</v>
      </c>
      <c r="J174" s="140" t="s">
        <v>258</v>
      </c>
      <c r="K174" s="159" t="s">
        <v>148</v>
      </c>
      <c r="L174" s="159" t="s">
        <v>162</v>
      </c>
      <c r="M174" s="159" t="s">
        <v>254</v>
      </c>
      <c r="N174" s="203">
        <v>44736</v>
      </c>
      <c r="O174" s="203">
        <v>44736</v>
      </c>
      <c r="P174" s="140" t="s">
        <v>124</v>
      </c>
      <c r="Q174" s="203">
        <v>44735</v>
      </c>
      <c r="R174" s="140">
        <v>2302615</v>
      </c>
      <c r="S174" s="146" t="s">
        <v>36</v>
      </c>
      <c r="T174" s="205"/>
      <c r="U174" s="97" t="s">
        <v>238</v>
      </c>
      <c r="V174" s="151">
        <v>167</v>
      </c>
    </row>
    <row r="175" spans="1:22" x14ac:dyDescent="0.35">
      <c r="A175" s="196" t="s">
        <v>5835</v>
      </c>
      <c r="B175" s="231" t="str">
        <f>CONCATENATE(U175,".",TEXT(G175,"00000"),".",VLOOKUP(H175,'Dados (Listas Suspensas)'!$H$3:$I$7,2,FALSE),".",VLOOKUP(K175,'Dados (Listas Suspensas)'!$B$3:$C$8,2,FALSE),".",VLOOKUP(L175,'Dados (Listas Suspensas)'!$D$3:$E$9,2, FALSE),".",VLOOKUP(M175,'Dados (Listas Suspensas)'!$F$3:$G$10,2,FALSE))</f>
        <v>2022.00108.01.03.02.05</v>
      </c>
      <c r="C175" s="144">
        <f t="shared" si="8"/>
        <v>1</v>
      </c>
      <c r="D175" s="144" t="str">
        <f t="shared" si="9"/>
        <v>2022.00108</v>
      </c>
      <c r="E175" s="144" t="str">
        <f t="shared" si="10"/>
        <v>2022.00108</v>
      </c>
      <c r="F175" s="144">
        <f t="shared" si="11"/>
        <v>1</v>
      </c>
      <c r="G175" s="142">
        <v>108</v>
      </c>
      <c r="H175" s="141" t="s">
        <v>119</v>
      </c>
      <c r="I175" s="141" t="s">
        <v>257</v>
      </c>
      <c r="J175" s="142" t="s">
        <v>258</v>
      </c>
      <c r="K175" s="141" t="s">
        <v>148</v>
      </c>
      <c r="L175" s="141" t="s">
        <v>169</v>
      </c>
      <c r="M175" s="141" t="s">
        <v>254</v>
      </c>
      <c r="N175" s="197">
        <v>44737</v>
      </c>
      <c r="O175" s="197">
        <v>44737</v>
      </c>
      <c r="P175" s="142" t="s">
        <v>124</v>
      </c>
      <c r="Q175" s="197">
        <v>44736</v>
      </c>
      <c r="R175" s="142">
        <v>2302615</v>
      </c>
      <c r="S175" s="147" t="s">
        <v>36</v>
      </c>
      <c r="T175" s="206"/>
      <c r="U175" s="96" t="s">
        <v>238</v>
      </c>
      <c r="V175" s="150">
        <v>168</v>
      </c>
    </row>
    <row r="176" spans="1:22" x14ac:dyDescent="0.35">
      <c r="A176" s="204" t="s">
        <v>5266</v>
      </c>
      <c r="B176" s="231" t="str">
        <f>CONCATENATE(U176,".",TEXT(G176,"00000"),".",VLOOKUP(H176,'Dados (Listas Suspensas)'!$H$3:$I$7,2,FALSE),".",VLOOKUP(K176,'Dados (Listas Suspensas)'!$B$3:$C$8,2,FALSE),".",VLOOKUP(L176,'Dados (Listas Suspensas)'!$D$3:$E$9,2, FALSE),".",VLOOKUP(M176,'Dados (Listas Suspensas)'!$F$3:$G$10,2,FALSE))</f>
        <v>2022.00109.01.03.03.05</v>
      </c>
      <c r="C176" s="144">
        <f t="shared" si="8"/>
        <v>1</v>
      </c>
      <c r="D176" s="144" t="str">
        <f t="shared" si="9"/>
        <v>2022.00109</v>
      </c>
      <c r="E176" s="144" t="str">
        <f t="shared" si="10"/>
        <v>2022.00109</v>
      </c>
      <c r="F176" s="144">
        <f t="shared" si="11"/>
        <v>1</v>
      </c>
      <c r="G176" s="140">
        <v>109</v>
      </c>
      <c r="H176" s="159" t="s">
        <v>119</v>
      </c>
      <c r="I176" s="159" t="s">
        <v>257</v>
      </c>
      <c r="J176" s="140" t="s">
        <v>258</v>
      </c>
      <c r="K176" s="159" t="s">
        <v>148</v>
      </c>
      <c r="L176" s="159" t="s">
        <v>162</v>
      </c>
      <c r="M176" s="159" t="s">
        <v>254</v>
      </c>
      <c r="N176" s="203">
        <v>44737</v>
      </c>
      <c r="O176" s="203">
        <v>44737</v>
      </c>
      <c r="P176" s="140" t="s">
        <v>124</v>
      </c>
      <c r="Q176" s="203">
        <v>44736</v>
      </c>
      <c r="R176" s="140">
        <v>2302615</v>
      </c>
      <c r="S176" s="146" t="s">
        <v>36</v>
      </c>
      <c r="T176" s="205"/>
      <c r="U176" s="97" t="s">
        <v>238</v>
      </c>
      <c r="V176" s="151">
        <v>169</v>
      </c>
    </row>
    <row r="177" spans="1:22" x14ac:dyDescent="0.35">
      <c r="A177" s="196" t="s">
        <v>5267</v>
      </c>
      <c r="B177" s="231" t="str">
        <f>CONCATENATE(U177,".",TEXT(G177,"00000"),".",VLOOKUP(H177,'Dados (Listas Suspensas)'!$H$3:$I$7,2,FALSE),".",VLOOKUP(K177,'Dados (Listas Suspensas)'!$B$3:$C$8,2,FALSE),".",VLOOKUP(L177,'Dados (Listas Suspensas)'!$D$3:$E$9,2, FALSE),".",VLOOKUP(M177,'Dados (Listas Suspensas)'!$F$3:$G$10,2,FALSE))</f>
        <v>2022.00110.01.03.03.05</v>
      </c>
      <c r="C177" s="144">
        <f t="shared" si="8"/>
        <v>1</v>
      </c>
      <c r="D177" s="144" t="str">
        <f t="shared" si="9"/>
        <v>2022.00110</v>
      </c>
      <c r="E177" s="144" t="str">
        <f t="shared" si="10"/>
        <v>2022.00110</v>
      </c>
      <c r="F177" s="144">
        <f t="shared" si="11"/>
        <v>1</v>
      </c>
      <c r="G177" s="142">
        <v>110</v>
      </c>
      <c r="H177" s="141" t="s">
        <v>119</v>
      </c>
      <c r="I177" s="141" t="s">
        <v>257</v>
      </c>
      <c r="J177" s="142" t="s">
        <v>258</v>
      </c>
      <c r="K177" s="141" t="s">
        <v>148</v>
      </c>
      <c r="L177" s="141" t="s">
        <v>162</v>
      </c>
      <c r="M177" s="141" t="s">
        <v>254</v>
      </c>
      <c r="N177" s="197">
        <v>44738</v>
      </c>
      <c r="O177" s="197">
        <v>44738</v>
      </c>
      <c r="P177" s="142" t="s">
        <v>124</v>
      </c>
      <c r="Q177" s="197">
        <v>44737</v>
      </c>
      <c r="R177" s="142">
        <v>2302615</v>
      </c>
      <c r="S177" s="147" t="s">
        <v>36</v>
      </c>
      <c r="T177" s="206"/>
      <c r="U177" s="96" t="s">
        <v>238</v>
      </c>
      <c r="V177" s="150">
        <v>170</v>
      </c>
    </row>
    <row r="178" spans="1:22" x14ac:dyDescent="0.35">
      <c r="A178" s="204" t="s">
        <v>5716</v>
      </c>
      <c r="B178" s="231" t="str">
        <f>CONCATENATE(U178,".",TEXT(G178,"00000"),".",VLOOKUP(H178,'Dados (Listas Suspensas)'!$H$3:$I$7,2,FALSE),".",VLOOKUP(K178,'Dados (Listas Suspensas)'!$B$3:$C$8,2,FALSE),".",VLOOKUP(L178,'Dados (Listas Suspensas)'!$D$3:$E$9,2, FALSE),".",VLOOKUP(M178,'Dados (Listas Suspensas)'!$F$3:$G$10,2,FALSE))</f>
        <v>2022.00111.01.03.02.05</v>
      </c>
      <c r="C178" s="144">
        <f t="shared" si="8"/>
        <v>1</v>
      </c>
      <c r="D178" s="144" t="str">
        <f t="shared" si="9"/>
        <v>2022.00111</v>
      </c>
      <c r="E178" s="144" t="str">
        <f t="shared" si="10"/>
        <v>2022.00111</v>
      </c>
      <c r="F178" s="144">
        <f t="shared" si="11"/>
        <v>1</v>
      </c>
      <c r="G178" s="140">
        <v>111</v>
      </c>
      <c r="H178" s="159" t="s">
        <v>119</v>
      </c>
      <c r="I178" s="159" t="s">
        <v>257</v>
      </c>
      <c r="J178" s="140" t="s">
        <v>258</v>
      </c>
      <c r="K178" s="159" t="s">
        <v>148</v>
      </c>
      <c r="L178" s="159" t="s">
        <v>169</v>
      </c>
      <c r="M178" s="159" t="s">
        <v>254</v>
      </c>
      <c r="N178" s="203">
        <v>44738</v>
      </c>
      <c r="O178" s="203">
        <v>44738</v>
      </c>
      <c r="P178" s="140" t="s">
        <v>124</v>
      </c>
      <c r="Q178" s="203">
        <v>44737</v>
      </c>
      <c r="R178" s="140">
        <v>2302615</v>
      </c>
      <c r="S178" s="146" t="s">
        <v>36</v>
      </c>
      <c r="T178" s="205"/>
      <c r="U178" s="97" t="s">
        <v>238</v>
      </c>
      <c r="V178" s="151">
        <v>171</v>
      </c>
    </row>
    <row r="179" spans="1:22" x14ac:dyDescent="0.35">
      <c r="A179" s="196" t="s">
        <v>6099</v>
      </c>
      <c r="B179" s="231" t="str">
        <f>CONCATENATE(U179,".",TEXT(G179,"00000"),".",VLOOKUP(H179,'Dados (Listas Suspensas)'!$H$3:$I$7,2,FALSE),".",VLOOKUP(K179,'Dados (Listas Suspensas)'!$B$3:$C$8,2,FALSE),".",VLOOKUP(L179,'Dados (Listas Suspensas)'!$D$3:$E$9,2, FALSE),".",VLOOKUP(M179,'Dados (Listas Suspensas)'!$F$3:$G$10,2,FALSE))</f>
        <v>2022.00112.03.04.99.99</v>
      </c>
      <c r="C179" s="144">
        <f t="shared" si="8"/>
        <v>1</v>
      </c>
      <c r="D179" s="144" t="str">
        <f t="shared" si="9"/>
        <v>2022.00112</v>
      </c>
      <c r="E179" s="144" t="str">
        <f t="shared" si="10"/>
        <v>2022.00112</v>
      </c>
      <c r="F179" s="144">
        <f t="shared" si="11"/>
        <v>1</v>
      </c>
      <c r="G179" s="199">
        <v>112</v>
      </c>
      <c r="H179" s="141" t="s">
        <v>132</v>
      </c>
      <c r="I179" s="96" t="s">
        <v>255</v>
      </c>
      <c r="J179" s="142" t="s">
        <v>256</v>
      </c>
      <c r="K179" s="141" t="s">
        <v>187</v>
      </c>
      <c r="L179" s="96" t="s">
        <v>187</v>
      </c>
      <c r="M179" s="141" t="s">
        <v>188</v>
      </c>
      <c r="N179" s="197">
        <v>44608</v>
      </c>
      <c r="O179" s="166">
        <v>44926</v>
      </c>
      <c r="P179" s="142" t="s">
        <v>124</v>
      </c>
      <c r="Q179" s="197">
        <v>44608</v>
      </c>
      <c r="R179" s="142">
        <v>2247849</v>
      </c>
      <c r="S179" s="142" t="s">
        <v>38</v>
      </c>
      <c r="T179" s="197"/>
      <c r="U179" s="96" t="s">
        <v>238</v>
      </c>
      <c r="V179" s="150">
        <v>172</v>
      </c>
    </row>
    <row r="180" spans="1:22" x14ac:dyDescent="0.35">
      <c r="A180" s="204" t="s">
        <v>5717</v>
      </c>
      <c r="B180" s="231" t="str">
        <f>CONCATENATE(U180,".",TEXT(G180,"00000"),".",VLOOKUP(H180,'Dados (Listas Suspensas)'!$H$3:$I$7,2,FALSE),".",VLOOKUP(K180,'Dados (Listas Suspensas)'!$B$3:$C$8,2,FALSE),".",VLOOKUP(L180,'Dados (Listas Suspensas)'!$D$3:$E$9,2, FALSE),".",VLOOKUP(M180,'Dados (Listas Suspensas)'!$F$3:$G$10,2,FALSE))</f>
        <v>2022.00113.03.03.02.02</v>
      </c>
      <c r="C180" s="144">
        <f t="shared" si="8"/>
        <v>1</v>
      </c>
      <c r="D180" s="144" t="str">
        <f t="shared" si="9"/>
        <v>2022.00113</v>
      </c>
      <c r="E180" s="144" t="str">
        <f t="shared" si="10"/>
        <v>2022.00113</v>
      </c>
      <c r="F180" s="144">
        <f t="shared" si="11"/>
        <v>1</v>
      </c>
      <c r="G180" s="140">
        <v>113</v>
      </c>
      <c r="H180" s="97" t="s">
        <v>132</v>
      </c>
      <c r="I180" s="97" t="s">
        <v>255</v>
      </c>
      <c r="J180" s="140" t="s">
        <v>256</v>
      </c>
      <c r="K180" s="159" t="s">
        <v>148</v>
      </c>
      <c r="L180" s="159" t="s">
        <v>169</v>
      </c>
      <c r="M180" s="159" t="s">
        <v>155</v>
      </c>
      <c r="N180" s="203">
        <v>44713</v>
      </c>
      <c r="O180" s="203">
        <v>44926</v>
      </c>
      <c r="P180" s="140" t="s">
        <v>124</v>
      </c>
      <c r="Q180" s="203">
        <v>44711</v>
      </c>
      <c r="R180" s="140">
        <v>2247849</v>
      </c>
      <c r="S180" s="146" t="s">
        <v>38</v>
      </c>
      <c r="T180" s="205"/>
      <c r="U180" s="97" t="s">
        <v>238</v>
      </c>
      <c r="V180" s="151">
        <v>173</v>
      </c>
    </row>
    <row r="181" spans="1:22" x14ac:dyDescent="0.35">
      <c r="A181" s="196" t="s">
        <v>6100</v>
      </c>
      <c r="B181" s="231" t="str">
        <f>CONCATENATE(U181,".",TEXT(G181,"00000"),".",VLOOKUP(H181,'Dados (Listas Suspensas)'!$H$3:$I$7,2,FALSE),".",VLOOKUP(K181,'Dados (Listas Suspensas)'!$B$3:$C$8,2,FALSE),".",VLOOKUP(L181,'Dados (Listas Suspensas)'!$D$3:$E$9,2, FALSE),".",VLOOKUP(M181,'Dados (Listas Suspensas)'!$F$3:$G$10,2,FALSE))</f>
        <v>2022.00114.03.04.98.99</v>
      </c>
      <c r="C181" s="144">
        <f t="shared" si="8"/>
        <v>0</v>
      </c>
      <c r="D181" s="144" t="str">
        <f t="shared" si="9"/>
        <v>2022.00114</v>
      </c>
      <c r="E181" s="144" t="str">
        <f t="shared" si="10"/>
        <v>2022.00114</v>
      </c>
      <c r="F181" s="144">
        <f t="shared" si="11"/>
        <v>1</v>
      </c>
      <c r="G181" s="199">
        <v>114</v>
      </c>
      <c r="H181" s="141" t="s">
        <v>132</v>
      </c>
      <c r="I181" s="96" t="s">
        <v>262</v>
      </c>
      <c r="J181" s="142" t="s">
        <v>263</v>
      </c>
      <c r="K181" s="141" t="s">
        <v>187</v>
      </c>
      <c r="L181" s="96" t="s">
        <v>259</v>
      </c>
      <c r="M181" s="141" t="s">
        <v>188</v>
      </c>
      <c r="N181" s="197">
        <v>44637</v>
      </c>
      <c r="O181" s="166">
        <v>44926</v>
      </c>
      <c r="P181" s="142" t="s">
        <v>124</v>
      </c>
      <c r="Q181" s="197">
        <v>44637</v>
      </c>
      <c r="R181" s="142">
        <v>2399293</v>
      </c>
      <c r="S181" s="142" t="s">
        <v>32</v>
      </c>
      <c r="T181" s="197"/>
      <c r="U181" s="96" t="s">
        <v>238</v>
      </c>
      <c r="V181" s="150">
        <v>174</v>
      </c>
    </row>
    <row r="182" spans="1:22" x14ac:dyDescent="0.35">
      <c r="A182" s="204" t="s">
        <v>5268</v>
      </c>
      <c r="B182" s="231" t="str">
        <f>CONCATENATE(U182,".",TEXT(G182,"00000"),".",VLOOKUP(H182,'Dados (Listas Suspensas)'!$H$3:$I$7,2,FALSE),".",VLOOKUP(K182,'Dados (Listas Suspensas)'!$B$3:$C$8,2,FALSE),".",VLOOKUP(L182,'Dados (Listas Suspensas)'!$D$3:$E$9,2, FALSE),".",VLOOKUP(M182,'Dados (Listas Suspensas)'!$F$3:$G$10,2,FALSE))</f>
        <v>2022.00115.03.03.03.02</v>
      </c>
      <c r="C182" s="144">
        <f t="shared" si="8"/>
        <v>1</v>
      </c>
      <c r="D182" s="144" t="str">
        <f t="shared" si="9"/>
        <v>2022.00115</v>
      </c>
      <c r="E182" s="144" t="str">
        <f t="shared" si="10"/>
        <v>2022.00115</v>
      </c>
      <c r="F182" s="144">
        <f t="shared" si="11"/>
        <v>1</v>
      </c>
      <c r="G182" s="140">
        <v>115</v>
      </c>
      <c r="H182" s="97" t="s">
        <v>132</v>
      </c>
      <c r="I182" s="97" t="s">
        <v>262</v>
      </c>
      <c r="J182" s="140" t="s">
        <v>263</v>
      </c>
      <c r="K182" s="159" t="s">
        <v>148</v>
      </c>
      <c r="L182" s="159" t="s">
        <v>162</v>
      </c>
      <c r="M182" s="159" t="s">
        <v>155</v>
      </c>
      <c r="N182" s="203">
        <v>44779</v>
      </c>
      <c r="O182" s="203">
        <v>44926</v>
      </c>
      <c r="P182" s="140" t="s">
        <v>124</v>
      </c>
      <c r="Q182" s="203">
        <v>44778</v>
      </c>
      <c r="R182" s="140">
        <v>2399293</v>
      </c>
      <c r="S182" s="146" t="s">
        <v>32</v>
      </c>
      <c r="T182" s="205"/>
      <c r="U182" s="97" t="s">
        <v>238</v>
      </c>
      <c r="V182" s="151">
        <v>175</v>
      </c>
    </row>
    <row r="183" spans="1:22" x14ac:dyDescent="0.35">
      <c r="A183" s="196" t="s">
        <v>6101</v>
      </c>
      <c r="B183" s="231" t="str">
        <f>CONCATENATE(U183,".",TEXT(G183,"00000"),".",VLOOKUP(H183,'Dados (Listas Suspensas)'!$H$3:$I$7,2,FALSE),".",VLOOKUP(K183,'Dados (Listas Suspensas)'!$B$3:$C$8,2,FALSE),".",VLOOKUP(L183,'Dados (Listas Suspensas)'!$D$3:$E$9,2, FALSE),".",VLOOKUP(M183,'Dados (Listas Suspensas)'!$F$3:$G$10,2,FALSE))</f>
        <v>2022.00116.03.04.99.99</v>
      </c>
      <c r="C183" s="144">
        <f t="shared" si="8"/>
        <v>1</v>
      </c>
      <c r="D183" s="144" t="str">
        <f t="shared" si="9"/>
        <v>2022.00116</v>
      </c>
      <c r="E183" s="144" t="str">
        <f t="shared" si="10"/>
        <v>2022.00116</v>
      </c>
      <c r="F183" s="144">
        <f t="shared" si="11"/>
        <v>1</v>
      </c>
      <c r="G183" s="199">
        <v>116</v>
      </c>
      <c r="H183" s="141" t="s">
        <v>132</v>
      </c>
      <c r="I183" s="96" t="s">
        <v>260</v>
      </c>
      <c r="J183" s="142" t="s">
        <v>261</v>
      </c>
      <c r="K183" s="141" t="s">
        <v>187</v>
      </c>
      <c r="L183" s="96" t="s">
        <v>187</v>
      </c>
      <c r="M183" s="141" t="s">
        <v>188</v>
      </c>
      <c r="N183" s="197">
        <v>44624</v>
      </c>
      <c r="O183" s="166">
        <v>44926</v>
      </c>
      <c r="P183" s="142" t="s">
        <v>124</v>
      </c>
      <c r="Q183" s="197">
        <v>44624</v>
      </c>
      <c r="R183" s="142">
        <v>2248008</v>
      </c>
      <c r="S183" s="142" t="s">
        <v>29</v>
      </c>
      <c r="T183" s="197"/>
      <c r="U183" s="96" t="s">
        <v>238</v>
      </c>
      <c r="V183" s="150">
        <v>176</v>
      </c>
    </row>
    <row r="184" spans="1:22" x14ac:dyDescent="0.35">
      <c r="A184" s="204" t="s">
        <v>5718</v>
      </c>
      <c r="B184" s="231" t="str">
        <f>CONCATENATE(U184,".",TEXT(G184,"00000"),".",VLOOKUP(H184,'Dados (Listas Suspensas)'!$H$3:$I$7,2,FALSE),".",VLOOKUP(K184,'Dados (Listas Suspensas)'!$B$3:$C$8,2,FALSE),".",VLOOKUP(L184,'Dados (Listas Suspensas)'!$D$3:$E$9,2, FALSE),".",VLOOKUP(M184,'Dados (Listas Suspensas)'!$F$3:$G$10,2,FALSE))</f>
        <v>2022.00117.03.03.02.02</v>
      </c>
      <c r="C184" s="144">
        <f t="shared" si="8"/>
        <v>1</v>
      </c>
      <c r="D184" s="144" t="str">
        <f t="shared" si="9"/>
        <v>2022.00117</v>
      </c>
      <c r="E184" s="144" t="str">
        <f t="shared" si="10"/>
        <v>2022.00117</v>
      </c>
      <c r="F184" s="144">
        <f t="shared" si="11"/>
        <v>1</v>
      </c>
      <c r="G184" s="140">
        <v>117</v>
      </c>
      <c r="H184" s="97" t="s">
        <v>132</v>
      </c>
      <c r="I184" s="97" t="s">
        <v>260</v>
      </c>
      <c r="J184" s="140" t="s">
        <v>261</v>
      </c>
      <c r="K184" s="159" t="s">
        <v>148</v>
      </c>
      <c r="L184" s="159" t="s">
        <v>169</v>
      </c>
      <c r="M184" s="159" t="s">
        <v>155</v>
      </c>
      <c r="N184" s="203">
        <v>44713</v>
      </c>
      <c r="O184" s="203">
        <v>44926</v>
      </c>
      <c r="P184" s="140" t="s">
        <v>124</v>
      </c>
      <c r="Q184" s="203">
        <v>44711</v>
      </c>
      <c r="R184" s="140">
        <v>2248008</v>
      </c>
      <c r="S184" s="146" t="s">
        <v>29</v>
      </c>
      <c r="T184" s="205"/>
      <c r="U184" s="97" t="s">
        <v>238</v>
      </c>
      <c r="V184" s="151">
        <v>177</v>
      </c>
    </row>
    <row r="185" spans="1:22" x14ac:dyDescent="0.35">
      <c r="A185" s="196" t="s">
        <v>5719</v>
      </c>
      <c r="B185" s="231" t="str">
        <f>CONCATENATE(U185,".",TEXT(G185,"00000"),".",VLOOKUP(H185,'Dados (Listas Suspensas)'!$H$3:$I$7,2,FALSE),".",VLOOKUP(K185,'Dados (Listas Suspensas)'!$B$3:$C$8,2,FALSE),".",VLOOKUP(L185,'Dados (Listas Suspensas)'!$D$3:$E$9,2, FALSE),".",VLOOKUP(M185,'Dados (Listas Suspensas)'!$F$3:$G$10,2,FALSE))</f>
        <v>2022.00118.01.02.02.98</v>
      </c>
      <c r="C185" s="144">
        <f t="shared" si="8"/>
        <v>1</v>
      </c>
      <c r="D185" s="144" t="str">
        <f t="shared" si="9"/>
        <v>2022.00118</v>
      </c>
      <c r="E185" s="144" t="str">
        <f t="shared" si="10"/>
        <v>2022.00118</v>
      </c>
      <c r="F185" s="144">
        <f t="shared" si="11"/>
        <v>1</v>
      </c>
      <c r="G185" s="142">
        <v>118</v>
      </c>
      <c r="H185" s="141" t="s">
        <v>119</v>
      </c>
      <c r="I185" s="96" t="s">
        <v>236</v>
      </c>
      <c r="J185" s="142" t="s">
        <v>237</v>
      </c>
      <c r="K185" s="141" t="s">
        <v>207</v>
      </c>
      <c r="L185" s="141" t="s">
        <v>169</v>
      </c>
      <c r="M185" s="141" t="s">
        <v>259</v>
      </c>
      <c r="N185" s="197">
        <v>44774</v>
      </c>
      <c r="O185" s="197">
        <v>44926</v>
      </c>
      <c r="P185" s="142" t="s">
        <v>124</v>
      </c>
      <c r="Q185" s="197">
        <v>44748</v>
      </c>
      <c r="R185" s="142">
        <v>2331122</v>
      </c>
      <c r="S185" s="147" t="s">
        <v>63</v>
      </c>
      <c r="T185" s="206"/>
      <c r="U185" s="96" t="s">
        <v>238</v>
      </c>
      <c r="V185" s="150">
        <v>178</v>
      </c>
    </row>
    <row r="186" spans="1:22" x14ac:dyDescent="0.35">
      <c r="A186" s="204" t="s">
        <v>5269</v>
      </c>
      <c r="B186" s="231" t="str">
        <f>CONCATENATE(U186,".",TEXT(G186,"00000"),".",VLOOKUP(H186,'Dados (Listas Suspensas)'!$H$3:$I$7,2,FALSE),".",VLOOKUP(K186,'Dados (Listas Suspensas)'!$B$3:$C$8,2,FALSE),".",VLOOKUP(L186,'Dados (Listas Suspensas)'!$D$3:$E$9,2, FALSE),".",VLOOKUP(M186,'Dados (Listas Suspensas)'!$F$3:$G$10,2,FALSE))</f>
        <v>2022.00119.01.02.03.98</v>
      </c>
      <c r="C186" s="144">
        <f t="shared" si="8"/>
        <v>1</v>
      </c>
      <c r="D186" s="144" t="str">
        <f t="shared" si="9"/>
        <v>2022.00119</v>
      </c>
      <c r="E186" s="144" t="str">
        <f t="shared" si="10"/>
        <v>2022.00119</v>
      </c>
      <c r="F186" s="144">
        <f t="shared" si="11"/>
        <v>1</v>
      </c>
      <c r="G186" s="140">
        <v>119</v>
      </c>
      <c r="H186" s="159" t="s">
        <v>119</v>
      </c>
      <c r="I186" s="97" t="s">
        <v>236</v>
      </c>
      <c r="J186" s="140" t="s">
        <v>237</v>
      </c>
      <c r="K186" s="159" t="s">
        <v>207</v>
      </c>
      <c r="L186" s="159" t="s">
        <v>162</v>
      </c>
      <c r="M186" s="159" t="s">
        <v>259</v>
      </c>
      <c r="N186" s="203">
        <v>44774</v>
      </c>
      <c r="O186" s="203">
        <v>44926</v>
      </c>
      <c r="P186" s="140" t="s">
        <v>124</v>
      </c>
      <c r="Q186" s="203">
        <v>44748</v>
      </c>
      <c r="R186" s="140">
        <v>2331122</v>
      </c>
      <c r="S186" s="146" t="s">
        <v>63</v>
      </c>
      <c r="T186" s="205"/>
      <c r="U186" s="97" t="s">
        <v>238</v>
      </c>
      <c r="V186" s="151">
        <v>179</v>
      </c>
    </row>
    <row r="187" spans="1:22" x14ac:dyDescent="0.35">
      <c r="A187" s="196" t="s">
        <v>5270</v>
      </c>
      <c r="B187" s="231" t="str">
        <f>CONCATENATE(U187,".",TEXT(G187,"00000"),".",VLOOKUP(H187,'Dados (Listas Suspensas)'!$H$3:$I$7,2,FALSE),".",VLOOKUP(K187,'Dados (Listas Suspensas)'!$B$3:$C$8,2,FALSE),".",VLOOKUP(L187,'Dados (Listas Suspensas)'!$D$3:$E$9,2, FALSE),".",VLOOKUP(M187,'Dados (Listas Suspensas)'!$F$3:$G$10,2,FALSE))</f>
        <v>2022.00120.01.02.03.98</v>
      </c>
      <c r="C187" s="144">
        <f t="shared" si="8"/>
        <v>1</v>
      </c>
      <c r="D187" s="144" t="str">
        <f t="shared" si="9"/>
        <v>2022.00120</v>
      </c>
      <c r="E187" s="144" t="str">
        <f t="shared" si="10"/>
        <v>2022.00120</v>
      </c>
      <c r="F187" s="144">
        <f t="shared" si="11"/>
        <v>1</v>
      </c>
      <c r="G187" s="142">
        <v>120</v>
      </c>
      <c r="H187" s="141" t="s">
        <v>119</v>
      </c>
      <c r="I187" s="96" t="s">
        <v>236</v>
      </c>
      <c r="J187" s="142" t="s">
        <v>237</v>
      </c>
      <c r="K187" s="141" t="s">
        <v>207</v>
      </c>
      <c r="L187" s="141" t="s">
        <v>162</v>
      </c>
      <c r="M187" s="141" t="s">
        <v>259</v>
      </c>
      <c r="N187" s="197">
        <v>44774</v>
      </c>
      <c r="O187" s="197">
        <v>44926</v>
      </c>
      <c r="P187" s="142" t="s">
        <v>124</v>
      </c>
      <c r="Q187" s="197">
        <v>44748</v>
      </c>
      <c r="R187" s="142">
        <v>2331122</v>
      </c>
      <c r="S187" s="147" t="s">
        <v>63</v>
      </c>
      <c r="T187" s="206"/>
      <c r="U187" s="96" t="s">
        <v>238</v>
      </c>
      <c r="V187" s="150">
        <v>180</v>
      </c>
    </row>
    <row r="188" spans="1:22" x14ac:dyDescent="0.35">
      <c r="A188" s="204" t="s">
        <v>5271</v>
      </c>
      <c r="B188" s="231" t="str">
        <f>CONCATENATE(U188,".",TEXT(G188,"00000"),".",VLOOKUP(H188,'Dados (Listas Suspensas)'!$H$3:$I$7,2,FALSE),".",VLOOKUP(K188,'Dados (Listas Suspensas)'!$B$3:$C$8,2,FALSE),".",VLOOKUP(L188,'Dados (Listas Suspensas)'!$D$3:$E$9,2, FALSE),".",VLOOKUP(M188,'Dados (Listas Suspensas)'!$F$3:$G$10,2,FALSE))</f>
        <v>2022.00121.01.02.03.98</v>
      </c>
      <c r="C188" s="144">
        <f t="shared" si="8"/>
        <v>1</v>
      </c>
      <c r="D188" s="144" t="str">
        <f t="shared" si="9"/>
        <v>2022.00121</v>
      </c>
      <c r="E188" s="144" t="str">
        <f t="shared" si="10"/>
        <v>2022.00121</v>
      </c>
      <c r="F188" s="144">
        <f t="shared" si="11"/>
        <v>1</v>
      </c>
      <c r="G188" s="140">
        <v>121</v>
      </c>
      <c r="H188" s="159" t="s">
        <v>119</v>
      </c>
      <c r="I188" s="97" t="s">
        <v>236</v>
      </c>
      <c r="J188" s="140" t="s">
        <v>237</v>
      </c>
      <c r="K188" s="159" t="s">
        <v>207</v>
      </c>
      <c r="L188" s="159" t="s">
        <v>162</v>
      </c>
      <c r="M188" s="159" t="s">
        <v>259</v>
      </c>
      <c r="N188" s="203">
        <v>44774</v>
      </c>
      <c r="O188" s="203">
        <v>44926</v>
      </c>
      <c r="P188" s="140" t="s">
        <v>124</v>
      </c>
      <c r="Q188" s="203">
        <v>44748</v>
      </c>
      <c r="R188" s="140">
        <v>2331122</v>
      </c>
      <c r="S188" s="146" t="s">
        <v>63</v>
      </c>
      <c r="T188" s="205"/>
      <c r="U188" s="97" t="s">
        <v>238</v>
      </c>
      <c r="V188" s="151">
        <v>181</v>
      </c>
    </row>
    <row r="189" spans="1:22" x14ac:dyDescent="0.35">
      <c r="A189" s="196" t="s">
        <v>5272</v>
      </c>
      <c r="B189" s="231" t="str">
        <f>CONCATENATE(U189,".",TEXT(G189,"00000"),".",VLOOKUP(H189,'Dados (Listas Suspensas)'!$H$3:$I$7,2,FALSE),".",VLOOKUP(K189,'Dados (Listas Suspensas)'!$B$3:$C$8,2,FALSE),".",VLOOKUP(L189,'Dados (Listas Suspensas)'!$D$3:$E$9,2, FALSE),".",VLOOKUP(M189,'Dados (Listas Suspensas)'!$F$3:$G$10,2,FALSE))</f>
        <v>2022.00122.01.02.03.98</v>
      </c>
      <c r="C189" s="144">
        <f t="shared" si="8"/>
        <v>1</v>
      </c>
      <c r="D189" s="144" t="str">
        <f t="shared" si="9"/>
        <v>2022.00122</v>
      </c>
      <c r="E189" s="144" t="str">
        <f t="shared" si="10"/>
        <v>2022.00122</v>
      </c>
      <c r="F189" s="144">
        <f t="shared" si="11"/>
        <v>1</v>
      </c>
      <c r="G189" s="142">
        <v>122</v>
      </c>
      <c r="H189" s="141" t="s">
        <v>119</v>
      </c>
      <c r="I189" s="96" t="s">
        <v>236</v>
      </c>
      <c r="J189" s="142" t="s">
        <v>237</v>
      </c>
      <c r="K189" s="141" t="s">
        <v>207</v>
      </c>
      <c r="L189" s="141" t="s">
        <v>162</v>
      </c>
      <c r="M189" s="141" t="s">
        <v>259</v>
      </c>
      <c r="N189" s="197">
        <v>44779</v>
      </c>
      <c r="O189" s="197">
        <v>44926</v>
      </c>
      <c r="P189" s="142" t="s">
        <v>124</v>
      </c>
      <c r="Q189" s="197">
        <v>44771</v>
      </c>
      <c r="R189" s="142">
        <v>2384239</v>
      </c>
      <c r="S189" s="147" t="s">
        <v>63</v>
      </c>
      <c r="T189" s="206"/>
      <c r="U189" s="96" t="s">
        <v>238</v>
      </c>
      <c r="V189" s="150">
        <v>182</v>
      </c>
    </row>
    <row r="190" spans="1:22" x14ac:dyDescent="0.35">
      <c r="A190" s="204" t="s">
        <v>5720</v>
      </c>
      <c r="B190" s="231" t="str">
        <f>CONCATENATE(U190,".",TEXT(G190,"00000"),".",VLOOKUP(H190,'Dados (Listas Suspensas)'!$H$3:$I$7,2,FALSE),".",VLOOKUP(K190,'Dados (Listas Suspensas)'!$B$3:$C$8,2,FALSE),".",VLOOKUP(L190,'Dados (Listas Suspensas)'!$D$3:$E$9,2, FALSE),".",VLOOKUP(M190,'Dados (Listas Suspensas)'!$F$3:$G$10,2,FALSE))</f>
        <v>2022.00123.02.02.02.98</v>
      </c>
      <c r="C190" s="144">
        <f t="shared" si="8"/>
        <v>1</v>
      </c>
      <c r="D190" s="144" t="str">
        <f t="shared" si="9"/>
        <v>2022.00123</v>
      </c>
      <c r="E190" s="144" t="str">
        <f t="shared" si="10"/>
        <v>2022.00123</v>
      </c>
      <c r="F190" s="144">
        <f t="shared" si="11"/>
        <v>1</v>
      </c>
      <c r="G190" s="158">
        <v>123</v>
      </c>
      <c r="H190" s="97" t="s">
        <v>130</v>
      </c>
      <c r="I190" s="97" t="s">
        <v>4565</v>
      </c>
      <c r="J190" s="158" t="s">
        <v>241</v>
      </c>
      <c r="K190" s="159" t="s">
        <v>207</v>
      </c>
      <c r="L190" s="159" t="s">
        <v>169</v>
      </c>
      <c r="M190" s="159" t="s">
        <v>259</v>
      </c>
      <c r="N190" s="209">
        <v>44803</v>
      </c>
      <c r="O190" s="203">
        <v>44926</v>
      </c>
      <c r="P190" s="140" t="s">
        <v>124</v>
      </c>
      <c r="Q190" s="160">
        <v>44803</v>
      </c>
      <c r="R190" s="158">
        <v>2432785</v>
      </c>
      <c r="S190" s="158" t="s">
        <v>66</v>
      </c>
      <c r="T190" s="160"/>
      <c r="U190" s="97" t="s">
        <v>238</v>
      </c>
      <c r="V190" s="151">
        <v>183</v>
      </c>
    </row>
    <row r="191" spans="1:22" x14ac:dyDescent="0.35">
      <c r="A191" s="196" t="s">
        <v>5273</v>
      </c>
      <c r="B191" s="231" t="str">
        <f>CONCATENATE(U191,".",TEXT(G191,"00000"),".",VLOOKUP(H191,'Dados (Listas Suspensas)'!$H$3:$I$7,2,FALSE),".",VLOOKUP(K191,'Dados (Listas Suspensas)'!$B$3:$C$8,2,FALSE),".",VLOOKUP(L191,'Dados (Listas Suspensas)'!$D$3:$E$9,2, FALSE),".",VLOOKUP(M191,'Dados (Listas Suspensas)'!$F$3:$G$10,2,FALSE))</f>
        <v>2022.00124.02.02.03.98</v>
      </c>
      <c r="C191" s="144">
        <f t="shared" si="8"/>
        <v>1</v>
      </c>
      <c r="D191" s="144" t="str">
        <f t="shared" si="9"/>
        <v>2022.00124</v>
      </c>
      <c r="E191" s="144" t="str">
        <f t="shared" si="10"/>
        <v>2022.00124</v>
      </c>
      <c r="F191" s="144">
        <f t="shared" si="11"/>
        <v>1</v>
      </c>
      <c r="G191" s="165">
        <v>124</v>
      </c>
      <c r="H191" s="96" t="s">
        <v>130</v>
      </c>
      <c r="I191" s="96" t="s">
        <v>4565</v>
      </c>
      <c r="J191" s="165" t="s">
        <v>241</v>
      </c>
      <c r="K191" s="141" t="s">
        <v>207</v>
      </c>
      <c r="L191" s="141" t="s">
        <v>162</v>
      </c>
      <c r="M191" s="141" t="s">
        <v>259</v>
      </c>
      <c r="N191" s="210">
        <v>44803</v>
      </c>
      <c r="O191" s="197">
        <v>44926</v>
      </c>
      <c r="P191" s="142" t="s">
        <v>124</v>
      </c>
      <c r="Q191" s="166">
        <v>44803</v>
      </c>
      <c r="R191" s="165">
        <v>2432786</v>
      </c>
      <c r="S191" s="165" t="s">
        <v>66</v>
      </c>
      <c r="T191" s="166"/>
      <c r="U191" s="96" t="s">
        <v>238</v>
      </c>
      <c r="V191" s="150">
        <v>184</v>
      </c>
    </row>
    <row r="192" spans="1:22" x14ac:dyDescent="0.35">
      <c r="A192" s="204" t="s">
        <v>5274</v>
      </c>
      <c r="B192" s="231" t="str">
        <f>CONCATENATE(U192,".",TEXT(G192,"00000"),".",VLOOKUP(H192,'Dados (Listas Suspensas)'!$H$3:$I$7,2,FALSE),".",VLOOKUP(K192,'Dados (Listas Suspensas)'!$B$3:$C$8,2,FALSE),".",VLOOKUP(L192,'Dados (Listas Suspensas)'!$D$3:$E$9,2, FALSE),".",VLOOKUP(M192,'Dados (Listas Suspensas)'!$F$3:$G$10,2,FALSE))</f>
        <v>2022.00125.02.02.03.98</v>
      </c>
      <c r="C192" s="144">
        <f t="shared" si="8"/>
        <v>1</v>
      </c>
      <c r="D192" s="144" t="str">
        <f t="shared" si="9"/>
        <v>2022.00125</v>
      </c>
      <c r="E192" s="144" t="str">
        <f t="shared" si="10"/>
        <v>2022.00125</v>
      </c>
      <c r="F192" s="144">
        <f t="shared" si="11"/>
        <v>1</v>
      </c>
      <c r="G192" s="158">
        <v>125</v>
      </c>
      <c r="H192" s="97" t="s">
        <v>130</v>
      </c>
      <c r="I192" s="97" t="s">
        <v>278</v>
      </c>
      <c r="J192" s="158" t="s">
        <v>279</v>
      </c>
      <c r="K192" s="159" t="s">
        <v>207</v>
      </c>
      <c r="L192" s="159" t="s">
        <v>162</v>
      </c>
      <c r="M192" s="159" t="s">
        <v>259</v>
      </c>
      <c r="N192" s="209">
        <v>44834</v>
      </c>
      <c r="O192" s="203">
        <v>44926</v>
      </c>
      <c r="P192" s="140" t="s">
        <v>124</v>
      </c>
      <c r="Q192" s="160">
        <v>44834</v>
      </c>
      <c r="R192" s="158">
        <v>2526627</v>
      </c>
      <c r="S192" s="158" t="s">
        <v>66</v>
      </c>
      <c r="T192" s="160"/>
      <c r="U192" s="97" t="s">
        <v>238</v>
      </c>
      <c r="V192" s="151">
        <v>185</v>
      </c>
    </row>
    <row r="193" spans="1:22" ht="45" customHeight="1" x14ac:dyDescent="0.35">
      <c r="A193" s="196" t="s">
        <v>5275</v>
      </c>
      <c r="B193" s="231" t="str">
        <f>CONCATENATE(U193,".",TEXT(G193,"00000"),".",VLOOKUP(H193,'Dados (Listas Suspensas)'!$H$3:$I$7,2,FALSE),".",VLOOKUP(K193,'Dados (Listas Suspensas)'!$B$3:$C$8,2,FALSE),".",VLOOKUP(L193,'Dados (Listas Suspensas)'!$D$3:$E$9,2, FALSE),".",VLOOKUP(M193,'Dados (Listas Suspensas)'!$F$3:$G$10,2,FALSE))</f>
        <v>2022.00126.03.03.03.04</v>
      </c>
      <c r="C193" s="144">
        <f t="shared" si="8"/>
        <v>0</v>
      </c>
      <c r="D193" s="144" t="str">
        <f t="shared" si="9"/>
        <v>2022.00126</v>
      </c>
      <c r="E193" s="144" t="str">
        <f t="shared" si="10"/>
        <v>2022.00126</v>
      </c>
      <c r="F193" s="144">
        <f t="shared" si="11"/>
        <v>1</v>
      </c>
      <c r="G193" s="165">
        <v>126</v>
      </c>
      <c r="H193" s="144" t="s">
        <v>132</v>
      </c>
      <c r="I193" s="144" t="s">
        <v>280</v>
      </c>
      <c r="J193" s="211" t="s">
        <v>281</v>
      </c>
      <c r="K193" s="144" t="s">
        <v>148</v>
      </c>
      <c r="L193" s="144" t="s">
        <v>162</v>
      </c>
      <c r="M193" s="141" t="s">
        <v>149</v>
      </c>
      <c r="N193" s="175">
        <v>44896</v>
      </c>
      <c r="O193" s="212">
        <v>44926</v>
      </c>
      <c r="P193" s="111" t="s">
        <v>124</v>
      </c>
      <c r="Q193" s="175">
        <v>44893</v>
      </c>
      <c r="R193" s="213">
        <v>2670854</v>
      </c>
      <c r="S193" s="111" t="s">
        <v>41</v>
      </c>
      <c r="T193" s="175"/>
      <c r="U193" s="96" t="s">
        <v>238</v>
      </c>
      <c r="V193" s="150">
        <v>186</v>
      </c>
    </row>
    <row r="194" spans="1:22" x14ac:dyDescent="0.35">
      <c r="A194" s="157" t="s">
        <v>6102</v>
      </c>
      <c r="B194" s="231" t="str">
        <f>CONCATENATE(U194,".",TEXT(G194,"00000"),".",VLOOKUP(H194,'Dados (Listas Suspensas)'!$H$3:$I$7,2,FALSE),".",VLOOKUP(K194,'Dados (Listas Suspensas)'!$B$3:$C$8,2,FALSE),".",VLOOKUP(L194,'Dados (Listas Suspensas)'!$D$3:$E$9,2, FALSE),".",VLOOKUP(M194,'Dados (Listas Suspensas)'!$F$3:$G$10,2,FALSE))</f>
        <v>2022.00127.03.04.99.99</v>
      </c>
      <c r="C194" s="144">
        <f t="shared" si="8"/>
        <v>1</v>
      </c>
      <c r="D194" s="144" t="str">
        <f t="shared" si="9"/>
        <v>2022.00127</v>
      </c>
      <c r="E194" s="144" t="str">
        <f t="shared" si="10"/>
        <v>2022.00127</v>
      </c>
      <c r="F194" s="144">
        <f t="shared" si="11"/>
        <v>1</v>
      </c>
      <c r="G194" s="158">
        <v>127</v>
      </c>
      <c r="H194" s="97" t="s">
        <v>132</v>
      </c>
      <c r="I194" s="97" t="s">
        <v>274</v>
      </c>
      <c r="J194" s="158" t="s">
        <v>275</v>
      </c>
      <c r="K194" s="97" t="s">
        <v>187</v>
      </c>
      <c r="L194" s="97" t="s">
        <v>187</v>
      </c>
      <c r="M194" s="97" t="s">
        <v>188</v>
      </c>
      <c r="N194" s="160">
        <v>44819</v>
      </c>
      <c r="O194" s="160">
        <v>44926</v>
      </c>
      <c r="P194" s="158" t="s">
        <v>124</v>
      </c>
      <c r="Q194" s="160">
        <v>44819</v>
      </c>
      <c r="R194" s="190">
        <v>2521311</v>
      </c>
      <c r="S194" s="158" t="s">
        <v>44</v>
      </c>
      <c r="T194" s="160"/>
      <c r="U194" s="97" t="s">
        <v>238</v>
      </c>
      <c r="V194" s="151">
        <v>187</v>
      </c>
    </row>
    <row r="195" spans="1:22" x14ac:dyDescent="0.35">
      <c r="A195" s="164" t="s">
        <v>5276</v>
      </c>
      <c r="B195" s="231" t="str">
        <f>CONCATENATE(U195,".",TEXT(G195,"00000"),".",VLOOKUP(H195,'Dados (Listas Suspensas)'!$H$3:$I$7,2,FALSE),".",VLOOKUP(K195,'Dados (Listas Suspensas)'!$B$3:$C$8,2,FALSE),".",VLOOKUP(L195,'Dados (Listas Suspensas)'!$D$3:$E$9,2, FALSE),".",VLOOKUP(M195,'Dados (Listas Suspensas)'!$F$3:$G$10,2,FALSE))</f>
        <v>2022.00128.03.03.02.02</v>
      </c>
      <c r="C195" s="144">
        <f t="shared" si="8"/>
        <v>1</v>
      </c>
      <c r="D195" s="144" t="str">
        <f t="shared" si="9"/>
        <v>2022.00128</v>
      </c>
      <c r="E195" s="144" t="str">
        <f t="shared" si="10"/>
        <v>2022.00128</v>
      </c>
      <c r="F195" s="144">
        <f t="shared" si="11"/>
        <v>1</v>
      </c>
      <c r="G195" s="165">
        <v>128</v>
      </c>
      <c r="H195" s="96" t="s">
        <v>132</v>
      </c>
      <c r="I195" s="96" t="s">
        <v>274</v>
      </c>
      <c r="J195" s="165" t="s">
        <v>275</v>
      </c>
      <c r="K195" s="96" t="s">
        <v>148</v>
      </c>
      <c r="L195" s="96" t="s">
        <v>169</v>
      </c>
      <c r="M195" s="96" t="s">
        <v>155</v>
      </c>
      <c r="N195" s="166">
        <v>44834</v>
      </c>
      <c r="O195" s="166">
        <v>44926</v>
      </c>
      <c r="P195" s="165" t="s">
        <v>124</v>
      </c>
      <c r="Q195" s="166">
        <v>44834</v>
      </c>
      <c r="R195" s="191">
        <v>2521311</v>
      </c>
      <c r="S195" s="165" t="s">
        <v>44</v>
      </c>
      <c r="T195" s="166"/>
      <c r="U195" s="96" t="s">
        <v>238</v>
      </c>
      <c r="V195" s="150">
        <v>188</v>
      </c>
    </row>
    <row r="196" spans="1:22" x14ac:dyDescent="0.35">
      <c r="A196" s="157" t="s">
        <v>5277</v>
      </c>
      <c r="B196" s="231" t="str">
        <f>CONCATENATE(U196,".",TEXT(G196,"00000"),".",VLOOKUP(H196,'Dados (Listas Suspensas)'!$H$3:$I$7,2,FALSE),".",VLOOKUP(K196,'Dados (Listas Suspensas)'!$B$3:$C$8,2,FALSE),".",VLOOKUP(L196,'Dados (Listas Suspensas)'!$D$3:$E$9,2, FALSE),".",VLOOKUP(M196,'Dados (Listas Suspensas)'!$F$3:$G$10,2,FALSE))</f>
        <v>2022.00129.03.03.03.02</v>
      </c>
      <c r="C196" s="144">
        <f t="shared" si="8"/>
        <v>1</v>
      </c>
      <c r="D196" s="144" t="str">
        <f t="shared" si="9"/>
        <v>2022.00129</v>
      </c>
      <c r="E196" s="144" t="str">
        <f t="shared" si="10"/>
        <v>2022.00129</v>
      </c>
      <c r="F196" s="144">
        <f t="shared" si="11"/>
        <v>1</v>
      </c>
      <c r="G196" s="158">
        <v>129</v>
      </c>
      <c r="H196" s="97" t="s">
        <v>132</v>
      </c>
      <c r="I196" s="97" t="s">
        <v>274</v>
      </c>
      <c r="J196" s="158" t="s">
        <v>275</v>
      </c>
      <c r="K196" s="97" t="s">
        <v>148</v>
      </c>
      <c r="L196" s="97" t="s">
        <v>162</v>
      </c>
      <c r="M196" s="97" t="s">
        <v>155</v>
      </c>
      <c r="N196" s="160">
        <v>44834</v>
      </c>
      <c r="O196" s="160">
        <v>44926</v>
      </c>
      <c r="P196" s="158" t="s">
        <v>124</v>
      </c>
      <c r="Q196" s="160">
        <v>44834</v>
      </c>
      <c r="R196" s="190">
        <v>2521311</v>
      </c>
      <c r="S196" s="158" t="s">
        <v>44</v>
      </c>
      <c r="T196" s="160"/>
      <c r="U196" s="97" t="s">
        <v>238</v>
      </c>
      <c r="V196" s="151">
        <v>189</v>
      </c>
    </row>
    <row r="197" spans="1:22" x14ac:dyDescent="0.35">
      <c r="A197" s="164" t="s">
        <v>5278</v>
      </c>
      <c r="B197" s="231" t="str">
        <f>CONCATENATE(U197,".",TEXT(G197,"00000"),".",VLOOKUP(H197,'Dados (Listas Suspensas)'!$H$3:$I$7,2,FALSE),".",VLOOKUP(K197,'Dados (Listas Suspensas)'!$B$3:$C$8,2,FALSE),".",VLOOKUP(L197,'Dados (Listas Suspensas)'!$D$3:$E$9,2, FALSE),".",VLOOKUP(M197,'Dados (Listas Suspensas)'!$F$3:$G$10,2,FALSE))</f>
        <v>2022.00130.03.03.03.02</v>
      </c>
      <c r="C197" s="144">
        <f t="shared" si="8"/>
        <v>1</v>
      </c>
      <c r="D197" s="144" t="str">
        <f t="shared" si="9"/>
        <v>2022.00130</v>
      </c>
      <c r="E197" s="144" t="str">
        <f t="shared" si="10"/>
        <v>2022.00130</v>
      </c>
      <c r="F197" s="144">
        <f t="shared" si="11"/>
        <v>1</v>
      </c>
      <c r="G197" s="165">
        <v>130</v>
      </c>
      <c r="H197" s="96" t="s">
        <v>132</v>
      </c>
      <c r="I197" s="96" t="s">
        <v>242</v>
      </c>
      <c r="J197" s="165" t="s">
        <v>243</v>
      </c>
      <c r="K197" s="96" t="s">
        <v>148</v>
      </c>
      <c r="L197" s="96" t="s">
        <v>162</v>
      </c>
      <c r="M197" s="96" t="s">
        <v>155</v>
      </c>
      <c r="N197" s="166">
        <v>44746</v>
      </c>
      <c r="O197" s="166">
        <v>44926</v>
      </c>
      <c r="P197" s="165" t="s">
        <v>124</v>
      </c>
      <c r="Q197" s="166">
        <v>44743</v>
      </c>
      <c r="R197" s="191">
        <v>2338932</v>
      </c>
      <c r="S197" s="165" t="s">
        <v>17</v>
      </c>
      <c r="T197" s="166"/>
      <c r="U197" s="96" t="s">
        <v>238</v>
      </c>
      <c r="V197" s="150">
        <v>190</v>
      </c>
    </row>
    <row r="198" spans="1:22" x14ac:dyDescent="0.35">
      <c r="A198" s="157" t="s">
        <v>1658</v>
      </c>
      <c r="B198" s="231" t="str">
        <f>CONCATENATE(U198,".",TEXT(G198,"00000"),".",VLOOKUP(H198,'Dados (Listas Suspensas)'!$H$3:$I$7,2,FALSE),".",VLOOKUP(K198,'Dados (Listas Suspensas)'!$B$3:$C$8,2,FALSE),".",VLOOKUP(L198,'Dados (Listas Suspensas)'!$D$3:$E$9,2, FALSE),".",VLOOKUP(M198,'Dados (Listas Suspensas)'!$F$3:$G$10,2,FALSE))</f>
        <v>2022.00131.03.03.03.02</v>
      </c>
      <c r="C198" s="144">
        <f t="shared" si="8"/>
        <v>1</v>
      </c>
      <c r="D198" s="144" t="str">
        <f t="shared" si="9"/>
        <v>2022.00131</v>
      </c>
      <c r="E198" s="144" t="str">
        <f t="shared" si="10"/>
        <v>2022.00131</v>
      </c>
      <c r="F198" s="144">
        <f t="shared" si="11"/>
        <v>1</v>
      </c>
      <c r="G198" s="158">
        <v>131</v>
      </c>
      <c r="H198" s="97" t="s">
        <v>132</v>
      </c>
      <c r="I198" s="97" t="s">
        <v>242</v>
      </c>
      <c r="J198" s="158" t="s">
        <v>243</v>
      </c>
      <c r="K198" s="97" t="s">
        <v>148</v>
      </c>
      <c r="L198" s="97" t="s">
        <v>162</v>
      </c>
      <c r="M198" s="97" t="s">
        <v>155</v>
      </c>
      <c r="N198" s="160">
        <v>44746</v>
      </c>
      <c r="O198" s="160">
        <v>44926</v>
      </c>
      <c r="P198" s="158" t="s">
        <v>124</v>
      </c>
      <c r="Q198" s="160">
        <v>44743</v>
      </c>
      <c r="R198" s="190">
        <v>2338933</v>
      </c>
      <c r="S198" s="158" t="s">
        <v>17</v>
      </c>
      <c r="T198" s="160"/>
      <c r="U198" s="97" t="s">
        <v>238</v>
      </c>
      <c r="V198" s="151">
        <v>191</v>
      </c>
    </row>
    <row r="199" spans="1:22" x14ac:dyDescent="0.35">
      <c r="A199" s="164" t="s">
        <v>6103</v>
      </c>
      <c r="B199" s="231" t="str">
        <f>CONCATENATE(U199,".",TEXT(G199,"00000"),".",VLOOKUP(H199,'Dados (Listas Suspensas)'!$H$3:$I$7,2,FALSE),".",VLOOKUP(K199,'Dados (Listas Suspensas)'!$B$3:$C$8,2,FALSE),".",VLOOKUP(L199,'Dados (Listas Suspensas)'!$D$3:$E$9,2, FALSE),".",VLOOKUP(M199,'Dados (Listas Suspensas)'!$F$3:$G$10,2,FALSE))</f>
        <v>2022.00132.01.04.99.99</v>
      </c>
      <c r="C199" s="144">
        <f t="shared" si="8"/>
        <v>1</v>
      </c>
      <c r="D199" s="144" t="str">
        <f t="shared" si="9"/>
        <v>2022.00132</v>
      </c>
      <c r="E199" s="144" t="str">
        <f t="shared" si="10"/>
        <v>2022.00132</v>
      </c>
      <c r="F199" s="144">
        <f t="shared" si="11"/>
        <v>1</v>
      </c>
      <c r="G199" s="165">
        <v>132</v>
      </c>
      <c r="H199" s="96" t="s">
        <v>119</v>
      </c>
      <c r="I199" s="96" t="s">
        <v>272</v>
      </c>
      <c r="J199" s="165" t="s">
        <v>273</v>
      </c>
      <c r="K199" s="96" t="s">
        <v>187</v>
      </c>
      <c r="L199" s="96" t="s">
        <v>187</v>
      </c>
      <c r="M199" s="96" t="s">
        <v>188</v>
      </c>
      <c r="N199" s="166">
        <v>44782</v>
      </c>
      <c r="O199" s="166">
        <v>44926</v>
      </c>
      <c r="P199" s="165" t="s">
        <v>124</v>
      </c>
      <c r="Q199" s="166">
        <v>44782</v>
      </c>
      <c r="R199" s="194">
        <v>2397312</v>
      </c>
      <c r="S199" s="168" t="s">
        <v>16</v>
      </c>
      <c r="T199" s="169"/>
      <c r="U199" s="96" t="s">
        <v>238</v>
      </c>
      <c r="V199" s="150">
        <v>192</v>
      </c>
    </row>
    <row r="200" spans="1:22" x14ac:dyDescent="0.35">
      <c r="A200" s="204" t="s">
        <v>5721</v>
      </c>
      <c r="B200" s="231" t="str">
        <f>CONCATENATE(U200,".",TEXT(G200,"00000"),".",VLOOKUP(H200,'Dados (Listas Suspensas)'!$H$3:$I$7,2,FALSE),".",VLOOKUP(K200,'Dados (Listas Suspensas)'!$B$3:$C$8,2,FALSE),".",VLOOKUP(L200,'Dados (Listas Suspensas)'!$D$3:$E$9,2, FALSE),".",VLOOKUP(M200,'Dados (Listas Suspensas)'!$F$3:$G$10,2,FALSE))</f>
        <v>2022.00133.01.03.02.03</v>
      </c>
      <c r="C200" s="144">
        <f t="shared" ref="C200:C263" si="12">IF(A200=B200,1,0)</f>
        <v>1</v>
      </c>
      <c r="D200" s="144" t="str">
        <f t="shared" ref="D200:D263" si="13">LEFT(A200,10)</f>
        <v>2022.00133</v>
      </c>
      <c r="E200" s="144" t="str">
        <f t="shared" ref="E200:E263" si="14">LEFT(B200,10)</f>
        <v>2022.00133</v>
      </c>
      <c r="F200" s="144">
        <f t="shared" ref="F200:F263" si="15">IF(D200=E200,1,0)</f>
        <v>1</v>
      </c>
      <c r="G200" s="140">
        <v>133</v>
      </c>
      <c r="H200" s="97" t="s">
        <v>119</v>
      </c>
      <c r="I200" s="97" t="s">
        <v>236</v>
      </c>
      <c r="J200" s="158" t="s">
        <v>237</v>
      </c>
      <c r="K200" s="97" t="s">
        <v>148</v>
      </c>
      <c r="L200" s="159" t="s">
        <v>169</v>
      </c>
      <c r="M200" s="159" t="s">
        <v>219</v>
      </c>
      <c r="N200" s="203">
        <v>44835</v>
      </c>
      <c r="O200" s="203">
        <v>44926</v>
      </c>
      <c r="P200" s="140" t="s">
        <v>124</v>
      </c>
      <c r="Q200" s="203">
        <v>44834</v>
      </c>
      <c r="R200" s="214">
        <v>2498928</v>
      </c>
      <c r="S200" s="162" t="s">
        <v>16</v>
      </c>
      <c r="T200" s="163"/>
      <c r="U200" s="97" t="s">
        <v>238</v>
      </c>
      <c r="V200" s="151">
        <v>193</v>
      </c>
    </row>
    <row r="201" spans="1:22" x14ac:dyDescent="0.35">
      <c r="A201" s="196" t="s">
        <v>6104</v>
      </c>
      <c r="B201" s="231" t="str">
        <f>CONCATENATE(U201,".",TEXT(G201,"00000"),".",VLOOKUP(H201,'Dados (Listas Suspensas)'!$H$3:$I$7,2,FALSE),".",VLOOKUP(K201,'Dados (Listas Suspensas)'!$B$3:$C$8,2,FALSE),".",VLOOKUP(L201,'Dados (Listas Suspensas)'!$D$3:$E$9,2, FALSE),".",VLOOKUP(M201,'Dados (Listas Suspensas)'!$F$3:$G$10,2,FALSE))</f>
        <v>2022.00134.01.04.99.99</v>
      </c>
      <c r="C201" s="144">
        <f t="shared" si="12"/>
        <v>1</v>
      </c>
      <c r="D201" s="144" t="str">
        <f t="shared" si="13"/>
        <v>2022.00134</v>
      </c>
      <c r="E201" s="144" t="str">
        <f t="shared" si="14"/>
        <v>2022.00134</v>
      </c>
      <c r="F201" s="144">
        <f t="shared" si="15"/>
        <v>1</v>
      </c>
      <c r="G201" s="165">
        <v>134</v>
      </c>
      <c r="H201" s="96" t="s">
        <v>119</v>
      </c>
      <c r="I201" s="96" t="s">
        <v>276</v>
      </c>
      <c r="J201" s="165" t="s">
        <v>277</v>
      </c>
      <c r="K201" s="96" t="s">
        <v>187</v>
      </c>
      <c r="L201" s="96" t="s">
        <v>187</v>
      </c>
      <c r="M201" s="96" t="s">
        <v>188</v>
      </c>
      <c r="N201" s="210">
        <v>44831</v>
      </c>
      <c r="O201" s="166">
        <v>44926</v>
      </c>
      <c r="P201" s="165" t="s">
        <v>124</v>
      </c>
      <c r="Q201" s="166">
        <v>44831</v>
      </c>
      <c r="R201" s="165">
        <v>2506491</v>
      </c>
      <c r="S201" s="168" t="s">
        <v>16</v>
      </c>
      <c r="T201" s="169"/>
      <c r="U201" s="96" t="s">
        <v>238</v>
      </c>
      <c r="V201" s="150">
        <v>194</v>
      </c>
    </row>
    <row r="202" spans="1:22" x14ac:dyDescent="0.35">
      <c r="A202" s="157" t="s">
        <v>6105</v>
      </c>
      <c r="B202" s="231" t="str">
        <f>CONCATENATE(U202,".",TEXT(G202,"00000"),".",VLOOKUP(H202,'Dados (Listas Suspensas)'!$H$3:$I$7,2,FALSE),".",VLOOKUP(K202,'Dados (Listas Suspensas)'!$B$3:$C$8,2,FALSE),".",VLOOKUP(L202,'Dados (Listas Suspensas)'!$D$3:$E$9,2, FALSE),".",VLOOKUP(M202,'Dados (Listas Suspensas)'!$F$3:$G$10,2,FALSE))</f>
        <v>2022.00135.04.04.99.99</v>
      </c>
      <c r="C202" s="144">
        <f t="shared" si="12"/>
        <v>1</v>
      </c>
      <c r="D202" s="144" t="str">
        <f t="shared" si="13"/>
        <v>2022.00135</v>
      </c>
      <c r="E202" s="144" t="str">
        <f t="shared" si="14"/>
        <v>2022.00135</v>
      </c>
      <c r="F202" s="144">
        <f t="shared" si="15"/>
        <v>1</v>
      </c>
      <c r="G202" s="158">
        <v>135</v>
      </c>
      <c r="H202" s="178" t="s">
        <v>141</v>
      </c>
      <c r="I202" s="159" t="s">
        <v>267</v>
      </c>
      <c r="J202" s="140" t="s">
        <v>142</v>
      </c>
      <c r="K202" s="97" t="s">
        <v>187</v>
      </c>
      <c r="L202" s="97" t="s">
        <v>187</v>
      </c>
      <c r="M202" s="97" t="s">
        <v>188</v>
      </c>
      <c r="N202" s="160">
        <v>44609</v>
      </c>
      <c r="O202" s="160">
        <v>44926</v>
      </c>
      <c r="P202" s="158" t="s">
        <v>124</v>
      </c>
      <c r="Q202" s="160">
        <v>44609</v>
      </c>
      <c r="R202" s="190">
        <v>1998850</v>
      </c>
      <c r="S202" s="158" t="s">
        <v>64</v>
      </c>
      <c r="T202" s="160"/>
      <c r="U202" s="97" t="s">
        <v>238</v>
      </c>
      <c r="V202" s="151">
        <v>195</v>
      </c>
    </row>
    <row r="203" spans="1:22" x14ac:dyDescent="0.35">
      <c r="A203" s="196" t="s">
        <v>6106</v>
      </c>
      <c r="B203" s="231" t="str">
        <f>CONCATENATE(U203,".",TEXT(G203,"00000"),".",VLOOKUP(H203,'Dados (Listas Suspensas)'!$H$3:$I$7,2,FALSE),".",VLOOKUP(K203,'Dados (Listas Suspensas)'!$B$3:$C$8,2,FALSE),".",VLOOKUP(L203,'Dados (Listas Suspensas)'!$D$3:$E$9,2, FALSE),".",VLOOKUP(M203,'Dados (Listas Suspensas)'!$F$3:$G$10,2,FALSE))</f>
        <v>2022.00136.03.04.99.99</v>
      </c>
      <c r="C203" s="144">
        <f t="shared" si="12"/>
        <v>1</v>
      </c>
      <c r="D203" s="144" t="str">
        <f t="shared" si="13"/>
        <v>2022.00136</v>
      </c>
      <c r="E203" s="144" t="str">
        <f t="shared" si="14"/>
        <v>2022.00136</v>
      </c>
      <c r="F203" s="144">
        <f t="shared" si="15"/>
        <v>1</v>
      </c>
      <c r="G203" s="199">
        <v>136</v>
      </c>
      <c r="H203" s="141" t="s">
        <v>132</v>
      </c>
      <c r="I203" s="96" t="s">
        <v>280</v>
      </c>
      <c r="J203" s="142" t="s">
        <v>281</v>
      </c>
      <c r="K203" s="141" t="s">
        <v>187</v>
      </c>
      <c r="L203" s="96" t="s">
        <v>187</v>
      </c>
      <c r="M203" s="96" t="s">
        <v>188</v>
      </c>
      <c r="N203" s="197">
        <v>44885</v>
      </c>
      <c r="O203" s="166">
        <v>44926</v>
      </c>
      <c r="P203" s="142" t="s">
        <v>124</v>
      </c>
      <c r="Q203" s="197">
        <v>44885</v>
      </c>
      <c r="R203" s="142">
        <v>2670854</v>
      </c>
      <c r="S203" s="142" t="s">
        <v>41</v>
      </c>
      <c r="T203" s="197"/>
      <c r="U203" s="96" t="s">
        <v>238</v>
      </c>
      <c r="V203" s="150">
        <v>196</v>
      </c>
    </row>
    <row r="204" spans="1:22" x14ac:dyDescent="0.35">
      <c r="A204" s="215" t="s">
        <v>5739</v>
      </c>
      <c r="B204" s="231" t="str">
        <f>CONCATENATE(U204,".",TEXT(G204,"00000"),".",VLOOKUP(H204,'Dados (Listas Suspensas)'!$H$3:$I$7,2,FALSE),".",VLOOKUP(K204,'Dados (Listas Suspensas)'!$B$3:$C$8,2,FALSE),".",VLOOKUP(L204,'Dados (Listas Suspensas)'!$D$3:$E$9,2, FALSE),".",VLOOKUP(M204,'Dados (Listas Suspensas)'!$F$3:$G$10,2,FALSE))</f>
        <v>2023.00001.05.03.02.03</v>
      </c>
      <c r="C204" s="145">
        <f t="shared" si="12"/>
        <v>0</v>
      </c>
      <c r="D204" s="144" t="str">
        <f t="shared" si="13"/>
        <v>2023.00001</v>
      </c>
      <c r="E204" s="144" t="str">
        <f t="shared" si="14"/>
        <v>2023.00001</v>
      </c>
      <c r="F204" s="144">
        <f t="shared" si="15"/>
        <v>1</v>
      </c>
      <c r="G204" s="216">
        <v>1</v>
      </c>
      <c r="H204" s="217" t="s">
        <v>145</v>
      </c>
      <c r="I204" s="218" t="s">
        <v>157</v>
      </c>
      <c r="J204" s="216" t="s">
        <v>158</v>
      </c>
      <c r="K204" s="218" t="s">
        <v>148</v>
      </c>
      <c r="L204" s="218" t="s">
        <v>169</v>
      </c>
      <c r="M204" s="218" t="s">
        <v>219</v>
      </c>
      <c r="N204" s="219">
        <v>44927</v>
      </c>
      <c r="O204" s="219">
        <v>45016</v>
      </c>
      <c r="P204" s="216" t="s">
        <v>150</v>
      </c>
      <c r="Q204" s="219">
        <v>44916</v>
      </c>
      <c r="R204" s="216">
        <v>2698530</v>
      </c>
      <c r="S204" s="220" t="s">
        <v>9</v>
      </c>
      <c r="T204" s="221">
        <v>44916</v>
      </c>
      <c r="U204" s="217" t="s">
        <v>152</v>
      </c>
      <c r="V204" s="151">
        <v>197</v>
      </c>
    </row>
    <row r="205" spans="1:22" x14ac:dyDescent="0.35">
      <c r="A205" s="164" t="s">
        <v>6107</v>
      </c>
      <c r="B205" s="231" t="str">
        <f>CONCATENATE(U205,".",TEXT(G205,"00000"),".",VLOOKUP(H205,'Dados (Listas Suspensas)'!$H$3:$I$7,2,FALSE),".",VLOOKUP(K205,'Dados (Listas Suspensas)'!$B$3:$C$8,2,FALSE),".",VLOOKUP(L205,'Dados (Listas Suspensas)'!$D$3:$E$9,2, FALSE),".",VLOOKUP(M205,'Dados (Listas Suspensas)'!$F$3:$G$10,2,FALSE))</f>
        <v>2023.00002.02.04.99.99</v>
      </c>
      <c r="C205" s="144">
        <f t="shared" si="12"/>
        <v>1</v>
      </c>
      <c r="D205" s="144" t="str">
        <f t="shared" si="13"/>
        <v>2023.00002</v>
      </c>
      <c r="E205" s="144" t="str">
        <f t="shared" si="14"/>
        <v>2023.00002</v>
      </c>
      <c r="F205" s="144">
        <f t="shared" si="15"/>
        <v>1</v>
      </c>
      <c r="G205" s="165">
        <v>2</v>
      </c>
      <c r="H205" s="96" t="s">
        <v>130</v>
      </c>
      <c r="I205" s="96" t="s">
        <v>236</v>
      </c>
      <c r="J205" s="165" t="s">
        <v>237</v>
      </c>
      <c r="K205" s="96" t="s">
        <v>187</v>
      </c>
      <c r="L205" s="96" t="s">
        <v>187</v>
      </c>
      <c r="M205" s="96" t="s">
        <v>188</v>
      </c>
      <c r="N205" s="166">
        <v>44911</v>
      </c>
      <c r="O205" s="166">
        <v>45291</v>
      </c>
      <c r="P205" s="165" t="s">
        <v>124</v>
      </c>
      <c r="Q205" s="166">
        <v>44911</v>
      </c>
      <c r="R205" s="191">
        <v>2697235</v>
      </c>
      <c r="S205" s="166" t="s">
        <v>13</v>
      </c>
      <c r="T205" s="166">
        <v>44916</v>
      </c>
      <c r="U205" s="96" t="s">
        <v>152</v>
      </c>
      <c r="V205" s="150">
        <v>198</v>
      </c>
    </row>
    <row r="206" spans="1:22" x14ac:dyDescent="0.35">
      <c r="A206" s="204" t="s">
        <v>6108</v>
      </c>
      <c r="B206" s="231" t="str">
        <f>CONCATENATE(U206,".",TEXT(G206,"00000"),".",VLOOKUP(H206,'Dados (Listas Suspensas)'!$H$3:$I$7,2,FALSE),".",VLOOKUP(K206,'Dados (Listas Suspensas)'!$B$3:$C$8,2,FALSE),".",VLOOKUP(L206,'Dados (Listas Suspensas)'!$D$3:$E$9,2, FALSE),".",VLOOKUP(M206,'Dados (Listas Suspensas)'!$F$3:$G$10,2,FALSE))</f>
        <v>2023.00003.02.04.99.99</v>
      </c>
      <c r="C206" s="144">
        <f t="shared" si="12"/>
        <v>1</v>
      </c>
      <c r="D206" s="144" t="str">
        <f t="shared" si="13"/>
        <v>2023.00003</v>
      </c>
      <c r="E206" s="144" t="str">
        <f t="shared" si="14"/>
        <v>2023.00003</v>
      </c>
      <c r="F206" s="144">
        <f t="shared" si="15"/>
        <v>1</v>
      </c>
      <c r="G206" s="158">
        <v>3</v>
      </c>
      <c r="H206" s="97" t="s">
        <v>130</v>
      </c>
      <c r="I206" s="97" t="s">
        <v>4565</v>
      </c>
      <c r="J206" s="140" t="s">
        <v>241</v>
      </c>
      <c r="K206" s="159" t="s">
        <v>187</v>
      </c>
      <c r="L206" s="97" t="s">
        <v>187</v>
      </c>
      <c r="M206" s="159" t="s">
        <v>188</v>
      </c>
      <c r="N206" s="160">
        <v>44918</v>
      </c>
      <c r="O206" s="160">
        <v>45291</v>
      </c>
      <c r="P206" s="140" t="s">
        <v>124</v>
      </c>
      <c r="Q206" s="160">
        <v>44918</v>
      </c>
      <c r="R206" s="190">
        <v>2719893</v>
      </c>
      <c r="S206" s="160" t="s">
        <v>13</v>
      </c>
      <c r="T206" s="160">
        <v>44925</v>
      </c>
      <c r="U206" s="97" t="s">
        <v>152</v>
      </c>
      <c r="V206" s="151">
        <v>199</v>
      </c>
    </row>
    <row r="207" spans="1:22" x14ac:dyDescent="0.35">
      <c r="A207" s="196" t="s">
        <v>5740</v>
      </c>
      <c r="B207" s="231" t="str">
        <f>CONCATENATE(U207,".",TEXT(G207,"00000"),".",VLOOKUP(H207,'Dados (Listas Suspensas)'!$H$3:$I$7,2,FALSE),".",VLOOKUP(K207,'Dados (Listas Suspensas)'!$B$3:$C$8,2,FALSE),".",VLOOKUP(L207,'Dados (Listas Suspensas)'!$D$3:$E$9,2, FALSE),".",VLOOKUP(M207,'Dados (Listas Suspensas)'!$F$3:$G$10,2,FALSE))</f>
        <v>2023.00004.02.03.02.02</v>
      </c>
      <c r="C207" s="144">
        <f t="shared" si="12"/>
        <v>1</v>
      </c>
      <c r="D207" s="144" t="str">
        <f t="shared" si="13"/>
        <v>2023.00004</v>
      </c>
      <c r="E207" s="144" t="str">
        <f t="shared" si="14"/>
        <v>2023.00004</v>
      </c>
      <c r="F207" s="144">
        <f t="shared" si="15"/>
        <v>1</v>
      </c>
      <c r="G207" s="165">
        <v>4</v>
      </c>
      <c r="H207" s="96" t="s">
        <v>130</v>
      </c>
      <c r="I207" s="96" t="s">
        <v>4565</v>
      </c>
      <c r="J207" s="165" t="s">
        <v>241</v>
      </c>
      <c r="K207" s="96" t="s">
        <v>148</v>
      </c>
      <c r="L207" s="96" t="s">
        <v>169</v>
      </c>
      <c r="M207" s="96" t="s">
        <v>155</v>
      </c>
      <c r="N207" s="166">
        <v>44927</v>
      </c>
      <c r="O207" s="166">
        <v>45291</v>
      </c>
      <c r="P207" s="165" t="s">
        <v>124</v>
      </c>
      <c r="Q207" s="166">
        <v>44924</v>
      </c>
      <c r="R207" s="191">
        <v>2719894</v>
      </c>
      <c r="S207" s="166" t="s">
        <v>13</v>
      </c>
      <c r="T207" s="166">
        <v>44925</v>
      </c>
      <c r="U207" s="96" t="s">
        <v>152</v>
      </c>
      <c r="V207" s="150">
        <v>200</v>
      </c>
    </row>
    <row r="208" spans="1:22" x14ac:dyDescent="0.35">
      <c r="A208" s="204" t="s">
        <v>5741</v>
      </c>
      <c r="B208" s="231" t="str">
        <f>CONCATENATE(U208,".",TEXT(G208,"00000"),".",VLOOKUP(H208,'Dados (Listas Suspensas)'!$H$3:$I$7,2,FALSE),".",VLOOKUP(K208,'Dados (Listas Suspensas)'!$B$3:$C$8,2,FALSE),".",VLOOKUP(L208,'Dados (Listas Suspensas)'!$D$3:$E$9,2, FALSE),".",VLOOKUP(M208,'Dados (Listas Suspensas)'!$F$3:$G$10,2,FALSE))</f>
        <v>2023.00005.02.03.02.02</v>
      </c>
      <c r="C208" s="144">
        <f t="shared" si="12"/>
        <v>1</v>
      </c>
      <c r="D208" s="144" t="str">
        <f t="shared" si="13"/>
        <v>2023.00005</v>
      </c>
      <c r="E208" s="144" t="str">
        <f t="shared" si="14"/>
        <v>2023.00005</v>
      </c>
      <c r="F208" s="144">
        <f t="shared" si="15"/>
        <v>1</v>
      </c>
      <c r="G208" s="158">
        <v>5</v>
      </c>
      <c r="H208" s="97" t="s">
        <v>130</v>
      </c>
      <c r="I208" s="97" t="s">
        <v>4565</v>
      </c>
      <c r="J208" s="158" t="s">
        <v>241</v>
      </c>
      <c r="K208" s="97" t="s">
        <v>148</v>
      </c>
      <c r="L208" s="97" t="s">
        <v>169</v>
      </c>
      <c r="M208" s="97" t="s">
        <v>155</v>
      </c>
      <c r="N208" s="160">
        <v>44927</v>
      </c>
      <c r="O208" s="160">
        <v>45291</v>
      </c>
      <c r="P208" s="140" t="s">
        <v>124</v>
      </c>
      <c r="Q208" s="160">
        <v>44924</v>
      </c>
      <c r="R208" s="190">
        <v>2719895</v>
      </c>
      <c r="S208" s="160" t="s">
        <v>13</v>
      </c>
      <c r="T208" s="160">
        <v>44925</v>
      </c>
      <c r="U208" s="97" t="s">
        <v>152</v>
      </c>
      <c r="V208" s="151">
        <v>201</v>
      </c>
    </row>
    <row r="209" spans="1:22" x14ac:dyDescent="0.35">
      <c r="A209" s="196" t="s">
        <v>5742</v>
      </c>
      <c r="B209" s="231" t="str">
        <f>CONCATENATE(U209,".",TEXT(G209,"00000"),".",VLOOKUP(H209,'Dados (Listas Suspensas)'!$H$3:$I$7,2,FALSE),".",VLOOKUP(K209,'Dados (Listas Suspensas)'!$B$3:$C$8,2,FALSE),".",VLOOKUP(L209,'Dados (Listas Suspensas)'!$D$3:$E$9,2, FALSE),".",VLOOKUP(M209,'Dados (Listas Suspensas)'!$F$3:$G$10,2,FALSE))</f>
        <v>2023.00006.02.03.02.02</v>
      </c>
      <c r="C209" s="144">
        <f t="shared" si="12"/>
        <v>1</v>
      </c>
      <c r="D209" s="144" t="str">
        <f t="shared" si="13"/>
        <v>2023.00006</v>
      </c>
      <c r="E209" s="144" t="str">
        <f t="shared" si="14"/>
        <v>2023.00006</v>
      </c>
      <c r="F209" s="144">
        <f t="shared" si="15"/>
        <v>1</v>
      </c>
      <c r="G209" s="165">
        <v>6</v>
      </c>
      <c r="H209" s="96" t="s">
        <v>130</v>
      </c>
      <c r="I209" s="96" t="s">
        <v>236</v>
      </c>
      <c r="J209" s="165" t="s">
        <v>237</v>
      </c>
      <c r="K209" s="96" t="s">
        <v>148</v>
      </c>
      <c r="L209" s="96" t="s">
        <v>169</v>
      </c>
      <c r="M209" s="96" t="s">
        <v>155</v>
      </c>
      <c r="N209" s="166">
        <v>44927</v>
      </c>
      <c r="O209" s="166">
        <v>45291</v>
      </c>
      <c r="P209" s="165" t="s">
        <v>124</v>
      </c>
      <c r="Q209" s="166">
        <v>44921</v>
      </c>
      <c r="R209" s="191">
        <v>2719901</v>
      </c>
      <c r="S209" s="166" t="s">
        <v>13</v>
      </c>
      <c r="T209" s="166">
        <v>44925</v>
      </c>
      <c r="U209" s="96" t="s">
        <v>152</v>
      </c>
      <c r="V209" s="150">
        <v>202</v>
      </c>
    </row>
    <row r="210" spans="1:22" x14ac:dyDescent="0.35">
      <c r="A210" s="204" t="s">
        <v>5339</v>
      </c>
      <c r="B210" s="231" t="str">
        <f>CONCATENATE(U210,".",TEXT(G210,"00000"),".",VLOOKUP(H210,'Dados (Listas Suspensas)'!$H$3:$I$7,2,FALSE),".",VLOOKUP(K210,'Dados (Listas Suspensas)'!$B$3:$C$8,2,FALSE),".",VLOOKUP(L210,'Dados (Listas Suspensas)'!$D$3:$E$9,2, FALSE),".",VLOOKUP(M210,'Dados (Listas Suspensas)'!$F$3:$G$10,2,FALSE))</f>
        <v>2023.00007.02.03.03.02</v>
      </c>
      <c r="C210" s="144">
        <f t="shared" si="12"/>
        <v>1</v>
      </c>
      <c r="D210" s="144" t="str">
        <f t="shared" si="13"/>
        <v>2023.00007</v>
      </c>
      <c r="E210" s="144" t="str">
        <f t="shared" si="14"/>
        <v>2023.00007</v>
      </c>
      <c r="F210" s="144">
        <f t="shared" si="15"/>
        <v>1</v>
      </c>
      <c r="G210" s="158">
        <v>7</v>
      </c>
      <c r="H210" s="97" t="s">
        <v>130</v>
      </c>
      <c r="I210" s="97" t="s">
        <v>236</v>
      </c>
      <c r="J210" s="140" t="s">
        <v>237</v>
      </c>
      <c r="K210" s="97" t="s">
        <v>148</v>
      </c>
      <c r="L210" s="97" t="s">
        <v>162</v>
      </c>
      <c r="M210" s="97" t="s">
        <v>155</v>
      </c>
      <c r="N210" s="160">
        <v>44927</v>
      </c>
      <c r="O210" s="160">
        <v>45291</v>
      </c>
      <c r="P210" s="140" t="s">
        <v>124</v>
      </c>
      <c r="Q210" s="160">
        <v>44922</v>
      </c>
      <c r="R210" s="190">
        <v>2719902</v>
      </c>
      <c r="S210" s="160" t="s">
        <v>13</v>
      </c>
      <c r="T210" s="160">
        <v>44925</v>
      </c>
      <c r="U210" s="97" t="s">
        <v>152</v>
      </c>
      <c r="V210" s="151">
        <v>203</v>
      </c>
    </row>
    <row r="211" spans="1:22" x14ac:dyDescent="0.35">
      <c r="A211" s="196" t="s">
        <v>5340</v>
      </c>
      <c r="B211" s="231" t="str">
        <f>CONCATENATE(U211,".",TEXT(G211,"00000"),".",VLOOKUP(H211,'Dados (Listas Suspensas)'!$H$3:$I$7,2,FALSE),".",VLOOKUP(K211,'Dados (Listas Suspensas)'!$B$3:$C$8,2,FALSE),".",VLOOKUP(L211,'Dados (Listas Suspensas)'!$D$3:$E$9,2, FALSE),".",VLOOKUP(M211,'Dados (Listas Suspensas)'!$F$3:$G$10,2,FALSE))</f>
        <v>2023.00008.02.03.03.02</v>
      </c>
      <c r="C211" s="144">
        <f t="shared" si="12"/>
        <v>1</v>
      </c>
      <c r="D211" s="144" t="str">
        <f t="shared" si="13"/>
        <v>2023.00008</v>
      </c>
      <c r="E211" s="144" t="str">
        <f t="shared" si="14"/>
        <v>2023.00008</v>
      </c>
      <c r="F211" s="144">
        <f t="shared" si="15"/>
        <v>1</v>
      </c>
      <c r="G211" s="165">
        <v>8</v>
      </c>
      <c r="H211" s="96" t="s">
        <v>130</v>
      </c>
      <c r="I211" s="96" t="s">
        <v>236</v>
      </c>
      <c r="J211" s="142" t="s">
        <v>237</v>
      </c>
      <c r="K211" s="96" t="s">
        <v>148</v>
      </c>
      <c r="L211" s="96" t="s">
        <v>162</v>
      </c>
      <c r="M211" s="96" t="s">
        <v>155</v>
      </c>
      <c r="N211" s="166">
        <v>44927</v>
      </c>
      <c r="O211" s="166">
        <v>45291</v>
      </c>
      <c r="P211" s="165" t="s">
        <v>124</v>
      </c>
      <c r="Q211" s="166">
        <v>44921</v>
      </c>
      <c r="R211" s="191">
        <v>2719903</v>
      </c>
      <c r="S211" s="166" t="s">
        <v>13</v>
      </c>
      <c r="T211" s="166">
        <v>44925</v>
      </c>
      <c r="U211" s="96" t="s">
        <v>152</v>
      </c>
      <c r="V211" s="150">
        <v>204</v>
      </c>
    </row>
    <row r="212" spans="1:22" x14ac:dyDescent="0.35">
      <c r="A212" s="204" t="s">
        <v>5341</v>
      </c>
      <c r="B212" s="231" t="str">
        <f>CONCATENATE(U212,".",TEXT(G212,"00000"),".",VLOOKUP(H212,'Dados (Listas Suspensas)'!$H$3:$I$7,2,FALSE),".",VLOOKUP(K212,'Dados (Listas Suspensas)'!$B$3:$C$8,2,FALSE),".",VLOOKUP(L212,'Dados (Listas Suspensas)'!$D$3:$E$9,2, FALSE),".",VLOOKUP(M212,'Dados (Listas Suspensas)'!$F$3:$G$10,2,FALSE))</f>
        <v>2023.00009.02.03.03.02</v>
      </c>
      <c r="C212" s="144">
        <f t="shared" si="12"/>
        <v>1</v>
      </c>
      <c r="D212" s="144" t="str">
        <f t="shared" si="13"/>
        <v>2023.00009</v>
      </c>
      <c r="E212" s="144" t="str">
        <f t="shared" si="14"/>
        <v>2023.00009</v>
      </c>
      <c r="F212" s="144">
        <f t="shared" si="15"/>
        <v>1</v>
      </c>
      <c r="G212" s="158">
        <v>9</v>
      </c>
      <c r="H212" s="97" t="s">
        <v>130</v>
      </c>
      <c r="I212" s="97" t="s">
        <v>236</v>
      </c>
      <c r="J212" s="140" t="s">
        <v>237</v>
      </c>
      <c r="K212" s="97" t="s">
        <v>148</v>
      </c>
      <c r="L212" s="97" t="s">
        <v>162</v>
      </c>
      <c r="M212" s="97" t="s">
        <v>155</v>
      </c>
      <c r="N212" s="160">
        <v>44927</v>
      </c>
      <c r="O212" s="160">
        <v>45291</v>
      </c>
      <c r="P212" s="158" t="s">
        <v>124</v>
      </c>
      <c r="Q212" s="160">
        <v>44921</v>
      </c>
      <c r="R212" s="190">
        <v>2719904</v>
      </c>
      <c r="S212" s="160" t="s">
        <v>13</v>
      </c>
      <c r="T212" s="160">
        <v>44925</v>
      </c>
      <c r="U212" s="97" t="s">
        <v>152</v>
      </c>
      <c r="V212" s="151">
        <v>205</v>
      </c>
    </row>
    <row r="213" spans="1:22" x14ac:dyDescent="0.35">
      <c r="A213" s="196" t="s">
        <v>5366</v>
      </c>
      <c r="B213" s="231" t="str">
        <f>CONCATENATE(U213,".",TEXT(G213,"00000"),".",VLOOKUP(H213,'Dados (Listas Suspensas)'!$H$3:$I$7,2,FALSE),".",VLOOKUP(K213,'Dados (Listas Suspensas)'!$B$3:$C$8,2,FALSE),".",VLOOKUP(L213,'Dados (Listas Suspensas)'!$D$3:$E$9,2, FALSE),".",VLOOKUP(M213,'Dados (Listas Suspensas)'!$F$3:$G$10,2,FALSE))</f>
        <v>2023.00010.02.03.03.02</v>
      </c>
      <c r="C213" s="144">
        <f t="shared" si="12"/>
        <v>1</v>
      </c>
      <c r="D213" s="144" t="str">
        <f t="shared" si="13"/>
        <v>2023.00010</v>
      </c>
      <c r="E213" s="144" t="str">
        <f t="shared" si="14"/>
        <v>2023.00010</v>
      </c>
      <c r="F213" s="144">
        <f t="shared" si="15"/>
        <v>1</v>
      </c>
      <c r="G213" s="165">
        <v>10</v>
      </c>
      <c r="H213" s="96" t="s">
        <v>130</v>
      </c>
      <c r="I213" s="96" t="s">
        <v>236</v>
      </c>
      <c r="J213" s="142" t="s">
        <v>237</v>
      </c>
      <c r="K213" s="96" t="s">
        <v>148</v>
      </c>
      <c r="L213" s="96" t="s">
        <v>162</v>
      </c>
      <c r="M213" s="96" t="s">
        <v>155</v>
      </c>
      <c r="N213" s="166">
        <v>44927</v>
      </c>
      <c r="O213" s="166">
        <v>45291</v>
      </c>
      <c r="P213" s="165" t="s">
        <v>124</v>
      </c>
      <c r="Q213" s="166">
        <v>44921</v>
      </c>
      <c r="R213" s="191">
        <v>2719905</v>
      </c>
      <c r="S213" s="166" t="s">
        <v>13</v>
      </c>
      <c r="T213" s="166">
        <v>44925</v>
      </c>
      <c r="U213" s="96" t="s">
        <v>152</v>
      </c>
      <c r="V213" s="150">
        <v>206</v>
      </c>
    </row>
    <row r="214" spans="1:22" x14ac:dyDescent="0.35">
      <c r="A214" s="204" t="s">
        <v>5757</v>
      </c>
      <c r="B214" s="231" t="str">
        <f>CONCATENATE(U214,".",TEXT(G214,"00000"),".",VLOOKUP(H214,'Dados (Listas Suspensas)'!$H$3:$I$7,2,FALSE),".",VLOOKUP(K214,'Dados (Listas Suspensas)'!$B$3:$C$8,2,FALSE),".",VLOOKUP(L214,'Dados (Listas Suspensas)'!$D$3:$E$9,2, FALSE),".",VLOOKUP(M214,'Dados (Listas Suspensas)'!$F$3:$G$10,2,FALSE))</f>
        <v>2023.00011.02.03.02.02</v>
      </c>
      <c r="C214" s="144">
        <f t="shared" si="12"/>
        <v>1</v>
      </c>
      <c r="D214" s="144" t="str">
        <f t="shared" si="13"/>
        <v>2023.00011</v>
      </c>
      <c r="E214" s="144" t="str">
        <f t="shared" si="14"/>
        <v>2023.00011</v>
      </c>
      <c r="F214" s="144">
        <f t="shared" si="15"/>
        <v>1</v>
      </c>
      <c r="G214" s="158">
        <v>11</v>
      </c>
      <c r="H214" s="97" t="s">
        <v>130</v>
      </c>
      <c r="I214" s="97" t="s">
        <v>236</v>
      </c>
      <c r="J214" s="140" t="s">
        <v>237</v>
      </c>
      <c r="K214" s="97" t="s">
        <v>148</v>
      </c>
      <c r="L214" s="97" t="s">
        <v>169</v>
      </c>
      <c r="M214" s="97" t="s">
        <v>155</v>
      </c>
      <c r="N214" s="160">
        <v>44927</v>
      </c>
      <c r="O214" s="160">
        <v>45291</v>
      </c>
      <c r="P214" s="158" t="s">
        <v>124</v>
      </c>
      <c r="Q214" s="160">
        <v>44921</v>
      </c>
      <c r="R214" s="190">
        <v>2719906</v>
      </c>
      <c r="S214" s="160" t="s">
        <v>13</v>
      </c>
      <c r="T214" s="160">
        <v>44925</v>
      </c>
      <c r="U214" s="97" t="s">
        <v>152</v>
      </c>
      <c r="V214" s="151">
        <v>207</v>
      </c>
    </row>
    <row r="215" spans="1:22" x14ac:dyDescent="0.35">
      <c r="A215" s="196" t="s">
        <v>6109</v>
      </c>
      <c r="B215" s="231" t="str">
        <f>CONCATENATE(U215,".",TEXT(G215,"00000"),".",VLOOKUP(H215,'Dados (Listas Suspensas)'!$H$3:$I$7,2,FALSE),".",VLOOKUP(K215,'Dados (Listas Suspensas)'!$B$3:$C$8,2,FALSE),".",VLOOKUP(L215,'Dados (Listas Suspensas)'!$D$3:$E$9,2, FALSE),".",VLOOKUP(M215,'Dados (Listas Suspensas)'!$F$3:$G$10,2,FALSE))</f>
        <v>2023.00012.02.04.99.99</v>
      </c>
      <c r="C215" s="144">
        <f t="shared" si="12"/>
        <v>1</v>
      </c>
      <c r="D215" s="144" t="str">
        <f t="shared" si="13"/>
        <v>2023.00012</v>
      </c>
      <c r="E215" s="144" t="str">
        <f t="shared" si="14"/>
        <v>2023.00012</v>
      </c>
      <c r="F215" s="144">
        <f t="shared" si="15"/>
        <v>1</v>
      </c>
      <c r="G215" s="165">
        <v>12</v>
      </c>
      <c r="H215" s="96" t="s">
        <v>130</v>
      </c>
      <c r="I215" s="96" t="s">
        <v>276</v>
      </c>
      <c r="J215" s="142" t="s">
        <v>277</v>
      </c>
      <c r="K215" s="96" t="s">
        <v>187</v>
      </c>
      <c r="L215" s="96" t="s">
        <v>187</v>
      </c>
      <c r="M215" s="96" t="s">
        <v>188</v>
      </c>
      <c r="N215" s="166">
        <v>44935</v>
      </c>
      <c r="O215" s="166">
        <v>45291</v>
      </c>
      <c r="P215" s="165" t="s">
        <v>124</v>
      </c>
      <c r="Q215" s="166">
        <v>44935</v>
      </c>
      <c r="R215" s="191">
        <v>2742026</v>
      </c>
      <c r="S215" s="166" t="s">
        <v>13</v>
      </c>
      <c r="T215" s="166">
        <v>44937</v>
      </c>
      <c r="U215" s="96" t="s">
        <v>152</v>
      </c>
      <c r="V215" s="150">
        <v>208</v>
      </c>
    </row>
    <row r="216" spans="1:22" x14ac:dyDescent="0.35">
      <c r="A216" s="204" t="s">
        <v>6110</v>
      </c>
      <c r="B216" s="231" t="str">
        <f>CONCATENATE(U216,".",TEXT(G216,"00000"),".",VLOOKUP(H216,'Dados (Listas Suspensas)'!$H$3:$I$7,2,FALSE),".",VLOOKUP(K216,'Dados (Listas Suspensas)'!$B$3:$C$8,2,FALSE),".",VLOOKUP(L216,'Dados (Listas Suspensas)'!$D$3:$E$9,2, FALSE),".",VLOOKUP(M216,'Dados (Listas Suspensas)'!$F$3:$G$10,2,FALSE))</f>
        <v>2023.00013.02.04.99.99</v>
      </c>
      <c r="C216" s="145">
        <f t="shared" si="12"/>
        <v>0</v>
      </c>
      <c r="D216" s="144" t="str">
        <f t="shared" si="13"/>
        <v>2023.00013</v>
      </c>
      <c r="E216" s="144" t="str">
        <f t="shared" si="14"/>
        <v>2023.00013</v>
      </c>
      <c r="F216" s="144">
        <f t="shared" si="15"/>
        <v>1</v>
      </c>
      <c r="G216" s="158">
        <v>13</v>
      </c>
      <c r="H216" s="97" t="s">
        <v>130</v>
      </c>
      <c r="I216" s="97" t="s">
        <v>193</v>
      </c>
      <c r="J216" s="158" t="s">
        <v>194</v>
      </c>
      <c r="K216" s="97" t="s">
        <v>187</v>
      </c>
      <c r="L216" s="97" t="s">
        <v>187</v>
      </c>
      <c r="M216" s="97" t="s">
        <v>188</v>
      </c>
      <c r="N216" s="160">
        <v>44942</v>
      </c>
      <c r="O216" s="160">
        <v>45291</v>
      </c>
      <c r="P216" s="158" t="s">
        <v>124</v>
      </c>
      <c r="Q216" s="160">
        <v>44942</v>
      </c>
      <c r="R216" s="190">
        <v>2757819</v>
      </c>
      <c r="S216" s="160" t="s">
        <v>13</v>
      </c>
      <c r="T216" s="160">
        <v>44943</v>
      </c>
      <c r="U216" s="97" t="s">
        <v>152</v>
      </c>
      <c r="V216" s="151">
        <v>209</v>
      </c>
    </row>
    <row r="217" spans="1:22" x14ac:dyDescent="0.35">
      <c r="A217" s="196" t="s">
        <v>5758</v>
      </c>
      <c r="B217" s="231" t="str">
        <f>CONCATENATE(U217,".",TEXT(G217,"00000"),".",VLOOKUP(H217,'Dados (Listas Suspensas)'!$H$3:$I$7,2,FALSE),".",VLOOKUP(K217,'Dados (Listas Suspensas)'!$B$3:$C$8,2,FALSE),".",VLOOKUP(L217,'Dados (Listas Suspensas)'!$D$3:$E$9,2, FALSE),".",VLOOKUP(M217,'Dados (Listas Suspensas)'!$F$3:$G$10,2,FALSE))</f>
        <v>2023.00014.02.03.02.02</v>
      </c>
      <c r="C217" s="144">
        <f t="shared" si="12"/>
        <v>1</v>
      </c>
      <c r="D217" s="144" t="str">
        <f t="shared" si="13"/>
        <v>2023.00014</v>
      </c>
      <c r="E217" s="144" t="str">
        <f t="shared" si="14"/>
        <v>2023.00014</v>
      </c>
      <c r="F217" s="144">
        <f t="shared" si="15"/>
        <v>1</v>
      </c>
      <c r="G217" s="165">
        <v>14</v>
      </c>
      <c r="H217" s="96" t="s">
        <v>130</v>
      </c>
      <c r="I217" s="96" t="s">
        <v>236</v>
      </c>
      <c r="J217" s="165" t="s">
        <v>237</v>
      </c>
      <c r="K217" s="96" t="s">
        <v>148</v>
      </c>
      <c r="L217" s="96" t="s">
        <v>169</v>
      </c>
      <c r="M217" s="96" t="s">
        <v>155</v>
      </c>
      <c r="N217" s="166">
        <v>44958</v>
      </c>
      <c r="O217" s="166">
        <v>45291</v>
      </c>
      <c r="P217" s="165" t="s">
        <v>124</v>
      </c>
      <c r="Q217" s="166">
        <v>44942</v>
      </c>
      <c r="R217" s="191">
        <v>2757948</v>
      </c>
      <c r="S217" s="166" t="s">
        <v>13</v>
      </c>
      <c r="T217" s="166">
        <v>44943</v>
      </c>
      <c r="U217" s="96" t="s">
        <v>152</v>
      </c>
      <c r="V217" s="150">
        <v>210</v>
      </c>
    </row>
    <row r="218" spans="1:22" x14ac:dyDescent="0.35">
      <c r="A218" s="204" t="s">
        <v>6111</v>
      </c>
      <c r="B218" s="231" t="str">
        <f>CONCATENATE(U218,".",TEXT(G218,"00000"),".",VLOOKUP(H218,'Dados (Listas Suspensas)'!$H$3:$I$7,2,FALSE),".",VLOOKUP(K218,'Dados (Listas Suspensas)'!$B$3:$C$8,2,FALSE),".",VLOOKUP(L218,'Dados (Listas Suspensas)'!$D$3:$E$9,2, FALSE),".",VLOOKUP(M218,'Dados (Listas Suspensas)'!$F$3:$G$10,2,FALSE))</f>
        <v>2023.00015.01.04.99.99</v>
      </c>
      <c r="C218" s="144">
        <f t="shared" si="12"/>
        <v>1</v>
      </c>
      <c r="D218" s="144" t="str">
        <f t="shared" si="13"/>
        <v>2023.00015</v>
      </c>
      <c r="E218" s="144" t="str">
        <f t="shared" si="14"/>
        <v>2023.00015</v>
      </c>
      <c r="F218" s="144">
        <f t="shared" si="15"/>
        <v>1</v>
      </c>
      <c r="G218" s="158">
        <v>15</v>
      </c>
      <c r="H218" s="97" t="s">
        <v>119</v>
      </c>
      <c r="I218" s="97" t="s">
        <v>193</v>
      </c>
      <c r="J218" s="140" t="s">
        <v>194</v>
      </c>
      <c r="K218" s="97" t="s">
        <v>187</v>
      </c>
      <c r="L218" s="97" t="s">
        <v>187</v>
      </c>
      <c r="M218" s="97" t="s">
        <v>188</v>
      </c>
      <c r="N218" s="160">
        <v>44923</v>
      </c>
      <c r="O218" s="160">
        <v>45291</v>
      </c>
      <c r="P218" s="140" t="s">
        <v>124</v>
      </c>
      <c r="Q218" s="160">
        <v>44923</v>
      </c>
      <c r="R218" s="190">
        <v>2724043</v>
      </c>
      <c r="S218" s="160" t="s">
        <v>16</v>
      </c>
      <c r="T218" s="160">
        <v>44929</v>
      </c>
      <c r="U218" s="97" t="s">
        <v>152</v>
      </c>
      <c r="V218" s="151">
        <v>211</v>
      </c>
    </row>
    <row r="219" spans="1:22" x14ac:dyDescent="0.35">
      <c r="A219" s="196" t="s">
        <v>6112</v>
      </c>
      <c r="B219" s="231" t="str">
        <f>CONCATENATE(U219,".",TEXT(G219,"00000"),".",VLOOKUP(H219,'Dados (Listas Suspensas)'!$H$3:$I$7,2,FALSE),".",VLOOKUP(K219,'Dados (Listas Suspensas)'!$B$3:$C$8,2,FALSE),".",VLOOKUP(L219,'Dados (Listas Suspensas)'!$D$3:$E$9,2, FALSE),".",VLOOKUP(M219,'Dados (Listas Suspensas)'!$F$3:$G$10,2,FALSE))</f>
        <v>2023.00016.01.04.99.99</v>
      </c>
      <c r="C219" s="144">
        <f t="shared" si="12"/>
        <v>1</v>
      </c>
      <c r="D219" s="144" t="str">
        <f t="shared" si="13"/>
        <v>2023.00016</v>
      </c>
      <c r="E219" s="144" t="str">
        <f t="shared" si="14"/>
        <v>2023.00016</v>
      </c>
      <c r="F219" s="144">
        <f t="shared" si="15"/>
        <v>1</v>
      </c>
      <c r="G219" s="165">
        <v>16</v>
      </c>
      <c r="H219" s="96" t="s">
        <v>119</v>
      </c>
      <c r="I219" s="96" t="s">
        <v>4124</v>
      </c>
      <c r="J219" s="165" t="s">
        <v>120</v>
      </c>
      <c r="K219" s="96" t="s">
        <v>187</v>
      </c>
      <c r="L219" s="96" t="s">
        <v>187</v>
      </c>
      <c r="M219" s="96" t="s">
        <v>188</v>
      </c>
      <c r="N219" s="166">
        <v>44923</v>
      </c>
      <c r="O219" s="166">
        <v>45291</v>
      </c>
      <c r="P219" s="165" t="s">
        <v>124</v>
      </c>
      <c r="Q219" s="166">
        <v>44923</v>
      </c>
      <c r="R219" s="191">
        <v>2724043</v>
      </c>
      <c r="S219" s="165" t="s">
        <v>16</v>
      </c>
      <c r="T219" s="166">
        <v>44929</v>
      </c>
      <c r="U219" s="96" t="s">
        <v>152</v>
      </c>
      <c r="V219" s="150">
        <v>212</v>
      </c>
    </row>
    <row r="220" spans="1:22" x14ac:dyDescent="0.35">
      <c r="A220" s="204" t="s">
        <v>6113</v>
      </c>
      <c r="B220" s="231" t="str">
        <f>CONCATENATE(U220,".",TEXT(G220,"00000"),".",VLOOKUP(H220,'Dados (Listas Suspensas)'!$H$3:$I$7,2,FALSE),".",VLOOKUP(K220,'Dados (Listas Suspensas)'!$B$3:$C$8,2,FALSE),".",VLOOKUP(L220,'Dados (Listas Suspensas)'!$D$3:$E$9,2, FALSE),".",VLOOKUP(M220,'Dados (Listas Suspensas)'!$F$3:$G$10,2,FALSE))</f>
        <v>2023.00017.01.04.99.99</v>
      </c>
      <c r="C220" s="144">
        <f t="shared" si="12"/>
        <v>1</v>
      </c>
      <c r="D220" s="144" t="str">
        <f t="shared" si="13"/>
        <v>2023.00017</v>
      </c>
      <c r="E220" s="144" t="str">
        <f t="shared" si="14"/>
        <v>2023.00017</v>
      </c>
      <c r="F220" s="144">
        <f t="shared" si="15"/>
        <v>1</v>
      </c>
      <c r="G220" s="158">
        <v>17</v>
      </c>
      <c r="H220" s="97" t="s">
        <v>119</v>
      </c>
      <c r="I220" s="159" t="s">
        <v>236</v>
      </c>
      <c r="J220" s="140" t="s">
        <v>237</v>
      </c>
      <c r="K220" s="97" t="s">
        <v>187</v>
      </c>
      <c r="L220" s="97" t="s">
        <v>187</v>
      </c>
      <c r="M220" s="97" t="s">
        <v>188</v>
      </c>
      <c r="N220" s="160">
        <v>44916</v>
      </c>
      <c r="O220" s="160">
        <v>45291</v>
      </c>
      <c r="P220" s="158" t="s">
        <v>124</v>
      </c>
      <c r="Q220" s="160">
        <v>44916</v>
      </c>
      <c r="R220" s="190">
        <v>2724043</v>
      </c>
      <c r="S220" s="158" t="s">
        <v>16</v>
      </c>
      <c r="T220" s="160">
        <v>44929</v>
      </c>
      <c r="U220" s="97" t="s">
        <v>152</v>
      </c>
      <c r="V220" s="151">
        <v>213</v>
      </c>
    </row>
    <row r="221" spans="1:22" x14ac:dyDescent="0.35">
      <c r="A221" s="196" t="s">
        <v>6114</v>
      </c>
      <c r="B221" s="231" t="str">
        <f>CONCATENATE(U221,".",TEXT(G221,"00000"),".",VLOOKUP(H221,'Dados (Listas Suspensas)'!$H$3:$I$7,2,FALSE),".",VLOOKUP(K221,'Dados (Listas Suspensas)'!$B$3:$C$8,2,FALSE),".",VLOOKUP(L221,'Dados (Listas Suspensas)'!$D$3:$E$9,2, FALSE),".",VLOOKUP(M221,'Dados (Listas Suspensas)'!$F$3:$G$10,2,FALSE))</f>
        <v>2023.00018.01.04.99.99</v>
      </c>
      <c r="C221" s="144">
        <f t="shared" si="12"/>
        <v>1</v>
      </c>
      <c r="D221" s="144" t="str">
        <f t="shared" si="13"/>
        <v>2023.00018</v>
      </c>
      <c r="E221" s="144" t="str">
        <f t="shared" si="14"/>
        <v>2023.00018</v>
      </c>
      <c r="F221" s="144">
        <f t="shared" si="15"/>
        <v>1</v>
      </c>
      <c r="G221" s="165">
        <v>18</v>
      </c>
      <c r="H221" s="96" t="s">
        <v>119</v>
      </c>
      <c r="I221" s="96" t="s">
        <v>257</v>
      </c>
      <c r="J221" s="142" t="s">
        <v>258</v>
      </c>
      <c r="K221" s="96" t="s">
        <v>187</v>
      </c>
      <c r="L221" s="96" t="s">
        <v>187</v>
      </c>
      <c r="M221" s="96" t="s">
        <v>188</v>
      </c>
      <c r="N221" s="166">
        <v>44917</v>
      </c>
      <c r="O221" s="166">
        <v>45291</v>
      </c>
      <c r="P221" s="165" t="s">
        <v>124</v>
      </c>
      <c r="Q221" s="166">
        <v>44917</v>
      </c>
      <c r="R221" s="191">
        <v>2724043</v>
      </c>
      <c r="S221" s="165" t="s">
        <v>16</v>
      </c>
      <c r="T221" s="166">
        <v>44929</v>
      </c>
      <c r="U221" s="96" t="s">
        <v>152</v>
      </c>
      <c r="V221" s="150">
        <v>214</v>
      </c>
    </row>
    <row r="222" spans="1:22" x14ac:dyDescent="0.35">
      <c r="A222" s="204" t="s">
        <v>5759</v>
      </c>
      <c r="B222" s="231" t="str">
        <f>CONCATENATE(U222,".",TEXT(G222,"00000"),".",VLOOKUP(H222,'Dados (Listas Suspensas)'!$H$3:$I$7,2,FALSE),".",VLOOKUP(K222,'Dados (Listas Suspensas)'!$B$3:$C$8,2,FALSE),".",VLOOKUP(L222,'Dados (Listas Suspensas)'!$D$3:$E$9,2, FALSE),".",VLOOKUP(M222,'Dados (Listas Suspensas)'!$F$3:$G$10,2,FALSE))</f>
        <v>2023.00019.01.03.02.03</v>
      </c>
      <c r="C222" s="145">
        <f t="shared" si="12"/>
        <v>0</v>
      </c>
      <c r="D222" s="144" t="str">
        <f t="shared" si="13"/>
        <v>2023.00019</v>
      </c>
      <c r="E222" s="144" t="str">
        <f t="shared" si="14"/>
        <v>2023.00019</v>
      </c>
      <c r="F222" s="144">
        <f t="shared" si="15"/>
        <v>1</v>
      </c>
      <c r="G222" s="158">
        <v>19</v>
      </c>
      <c r="H222" s="97" t="s">
        <v>119</v>
      </c>
      <c r="I222" s="159" t="s">
        <v>236</v>
      </c>
      <c r="J222" s="140" t="s">
        <v>237</v>
      </c>
      <c r="K222" s="97" t="s">
        <v>148</v>
      </c>
      <c r="L222" s="97" t="s">
        <v>169</v>
      </c>
      <c r="M222" s="97" t="s">
        <v>219</v>
      </c>
      <c r="N222" s="160">
        <v>44927</v>
      </c>
      <c r="O222" s="160">
        <v>45016</v>
      </c>
      <c r="P222" s="158" t="s">
        <v>124</v>
      </c>
      <c r="Q222" s="160">
        <v>44925</v>
      </c>
      <c r="R222" s="190">
        <v>2724537</v>
      </c>
      <c r="S222" s="158" t="s">
        <v>16</v>
      </c>
      <c r="T222" s="160">
        <v>44929</v>
      </c>
      <c r="U222" s="97" t="s">
        <v>152</v>
      </c>
      <c r="V222" s="151">
        <v>215</v>
      </c>
    </row>
    <row r="223" spans="1:22" x14ac:dyDescent="0.35">
      <c r="A223" s="196" t="s">
        <v>5367</v>
      </c>
      <c r="B223" s="231" t="str">
        <f>CONCATENATE(U223,".",TEXT(G223,"00000"),".",VLOOKUP(H223,'Dados (Listas Suspensas)'!$H$3:$I$7,2,FALSE),".",VLOOKUP(K223,'Dados (Listas Suspensas)'!$B$3:$C$8,2,FALSE),".",VLOOKUP(L223,'Dados (Listas Suspensas)'!$D$3:$E$9,2, FALSE),".",VLOOKUP(M223,'Dados (Listas Suspensas)'!$F$3:$G$10,2,FALSE))</f>
        <v>2023.00020.03.03.03.98</v>
      </c>
      <c r="C223" s="145">
        <f t="shared" si="12"/>
        <v>0</v>
      </c>
      <c r="D223" s="144" t="str">
        <f t="shared" si="13"/>
        <v>2023.00020</v>
      </c>
      <c r="E223" s="144" t="str">
        <f t="shared" si="14"/>
        <v>2023.00020</v>
      </c>
      <c r="F223" s="144">
        <f t="shared" si="15"/>
        <v>1</v>
      </c>
      <c r="G223" s="165">
        <v>20</v>
      </c>
      <c r="H223" s="96" t="s">
        <v>132</v>
      </c>
      <c r="I223" s="96" t="s">
        <v>236</v>
      </c>
      <c r="J223" s="142" t="s">
        <v>237</v>
      </c>
      <c r="K223" s="96" t="s">
        <v>148</v>
      </c>
      <c r="L223" s="96" t="s">
        <v>162</v>
      </c>
      <c r="M223" s="96" t="s">
        <v>259</v>
      </c>
      <c r="N223" s="166">
        <v>44697</v>
      </c>
      <c r="O223" s="166">
        <v>44926</v>
      </c>
      <c r="P223" s="165" t="s">
        <v>124</v>
      </c>
      <c r="Q223" s="166">
        <v>44696</v>
      </c>
      <c r="R223" s="191">
        <v>2186613</v>
      </c>
      <c r="S223" s="165" t="s">
        <v>6</v>
      </c>
      <c r="T223" s="166">
        <v>44700</v>
      </c>
      <c r="U223" s="96" t="s">
        <v>152</v>
      </c>
      <c r="V223" s="150">
        <v>216</v>
      </c>
    </row>
    <row r="224" spans="1:22" x14ac:dyDescent="0.35">
      <c r="A224" s="204" t="s">
        <v>5760</v>
      </c>
      <c r="B224" s="231" t="str">
        <f>CONCATENATE(U224,".",TEXT(G224,"00000"),".",VLOOKUP(H224,'Dados (Listas Suspensas)'!$H$3:$I$7,2,FALSE),".",VLOOKUP(K224,'Dados (Listas Suspensas)'!$B$3:$C$8,2,FALSE),".",VLOOKUP(L224,'Dados (Listas Suspensas)'!$D$3:$E$9,2, FALSE),".",VLOOKUP(M224,'Dados (Listas Suspensas)'!$F$3:$G$10,2,FALSE))</f>
        <v>2023.00021.01.01.02.02</v>
      </c>
      <c r="C224" s="144">
        <f t="shared" si="12"/>
        <v>1</v>
      </c>
      <c r="D224" s="144" t="str">
        <f t="shared" si="13"/>
        <v>2023.00021</v>
      </c>
      <c r="E224" s="144" t="str">
        <f t="shared" si="14"/>
        <v>2023.00021</v>
      </c>
      <c r="F224" s="144">
        <f t="shared" si="15"/>
        <v>1</v>
      </c>
      <c r="G224" s="158">
        <v>21</v>
      </c>
      <c r="H224" s="97" t="s">
        <v>119</v>
      </c>
      <c r="I224" s="97" t="s">
        <v>236</v>
      </c>
      <c r="J224" s="158" t="s">
        <v>237</v>
      </c>
      <c r="K224" s="97" t="s">
        <v>121</v>
      </c>
      <c r="L224" s="97" t="s">
        <v>169</v>
      </c>
      <c r="M224" s="97" t="s">
        <v>155</v>
      </c>
      <c r="N224" s="160">
        <v>44927</v>
      </c>
      <c r="O224" s="160">
        <v>45291</v>
      </c>
      <c r="P224" s="158" t="s">
        <v>124</v>
      </c>
      <c r="Q224" s="160">
        <v>44923</v>
      </c>
      <c r="R224" s="190">
        <v>2724482</v>
      </c>
      <c r="S224" s="158" t="s">
        <v>21</v>
      </c>
      <c r="T224" s="160">
        <v>44929</v>
      </c>
      <c r="U224" s="97" t="s">
        <v>152</v>
      </c>
      <c r="V224" s="151">
        <v>217</v>
      </c>
    </row>
    <row r="225" spans="1:22" x14ac:dyDescent="0.35">
      <c r="A225" s="196" t="s">
        <v>5761</v>
      </c>
      <c r="B225" s="231" t="str">
        <f>CONCATENATE(U225,".",TEXT(G225,"00000"),".",VLOOKUP(H225,'Dados (Listas Suspensas)'!$H$3:$I$7,2,FALSE),".",VLOOKUP(K225,'Dados (Listas Suspensas)'!$B$3:$C$8,2,FALSE),".",VLOOKUP(L225,'Dados (Listas Suspensas)'!$D$3:$E$9,2, FALSE),".",VLOOKUP(M225,'Dados (Listas Suspensas)'!$F$3:$G$10,2,FALSE))</f>
        <v>2023.00022.01.01.02.02</v>
      </c>
      <c r="C225" s="144">
        <f t="shared" si="12"/>
        <v>1</v>
      </c>
      <c r="D225" s="144" t="str">
        <f t="shared" si="13"/>
        <v>2023.00022</v>
      </c>
      <c r="E225" s="144" t="str">
        <f t="shared" si="14"/>
        <v>2023.00022</v>
      </c>
      <c r="F225" s="144">
        <f t="shared" si="15"/>
        <v>1</v>
      </c>
      <c r="G225" s="165">
        <v>22</v>
      </c>
      <c r="H225" s="96" t="s">
        <v>119</v>
      </c>
      <c r="I225" s="96" t="s">
        <v>4124</v>
      </c>
      <c r="J225" s="142" t="s">
        <v>120</v>
      </c>
      <c r="K225" s="96" t="s">
        <v>121</v>
      </c>
      <c r="L225" s="96" t="s">
        <v>169</v>
      </c>
      <c r="M225" s="96" t="s">
        <v>155</v>
      </c>
      <c r="N225" s="166">
        <v>44927</v>
      </c>
      <c r="O225" s="166">
        <v>45291</v>
      </c>
      <c r="P225" s="165" t="s">
        <v>124</v>
      </c>
      <c r="Q225" s="166">
        <v>44924</v>
      </c>
      <c r="R225" s="191">
        <v>2724482</v>
      </c>
      <c r="S225" s="165" t="s">
        <v>21</v>
      </c>
      <c r="T225" s="166">
        <v>44929</v>
      </c>
      <c r="U225" s="96" t="s">
        <v>152</v>
      </c>
      <c r="V225" s="150">
        <v>218</v>
      </c>
    </row>
    <row r="226" spans="1:22" x14ac:dyDescent="0.35">
      <c r="A226" s="204" t="s">
        <v>5762</v>
      </c>
      <c r="B226" s="231" t="str">
        <f>CONCATENATE(U226,".",TEXT(G226,"00000"),".",VLOOKUP(H226,'Dados (Listas Suspensas)'!$H$3:$I$7,2,FALSE),".",VLOOKUP(K226,'Dados (Listas Suspensas)'!$B$3:$C$8,2,FALSE),".",VLOOKUP(L226,'Dados (Listas Suspensas)'!$D$3:$E$9,2, FALSE),".",VLOOKUP(M226,'Dados (Listas Suspensas)'!$F$3:$G$10,2,FALSE))</f>
        <v>2023.00023.01.01.02.02</v>
      </c>
      <c r="C226" s="144">
        <f t="shared" si="12"/>
        <v>1</v>
      </c>
      <c r="D226" s="144" t="str">
        <f t="shared" si="13"/>
        <v>2023.00023</v>
      </c>
      <c r="E226" s="144" t="str">
        <f t="shared" si="14"/>
        <v>2023.00023</v>
      </c>
      <c r="F226" s="144">
        <f t="shared" si="15"/>
        <v>1</v>
      </c>
      <c r="G226" s="158">
        <v>23</v>
      </c>
      <c r="H226" s="97" t="s">
        <v>119</v>
      </c>
      <c r="I226" s="159" t="s">
        <v>4124</v>
      </c>
      <c r="J226" s="140" t="s">
        <v>120</v>
      </c>
      <c r="K226" s="97" t="s">
        <v>121</v>
      </c>
      <c r="L226" s="97" t="s">
        <v>169</v>
      </c>
      <c r="M226" s="97" t="s">
        <v>155</v>
      </c>
      <c r="N226" s="160">
        <v>44927</v>
      </c>
      <c r="O226" s="160">
        <v>45291</v>
      </c>
      <c r="P226" s="158" t="s">
        <v>124</v>
      </c>
      <c r="Q226" s="160">
        <v>44924</v>
      </c>
      <c r="R226" s="190">
        <v>2724482</v>
      </c>
      <c r="S226" s="158" t="s">
        <v>21</v>
      </c>
      <c r="T226" s="160">
        <v>44929</v>
      </c>
      <c r="U226" s="97" t="s">
        <v>152</v>
      </c>
      <c r="V226" s="151">
        <v>219</v>
      </c>
    </row>
    <row r="227" spans="1:22" x14ac:dyDescent="0.35">
      <c r="A227" s="196" t="s">
        <v>5342</v>
      </c>
      <c r="B227" s="231" t="str">
        <f>CONCATENATE(U227,".",TEXT(G227,"00000"),".",VLOOKUP(H227,'Dados (Listas Suspensas)'!$H$3:$I$7,2,FALSE),".",VLOOKUP(K227,'Dados (Listas Suspensas)'!$B$3:$C$8,2,FALSE),".",VLOOKUP(L227,'Dados (Listas Suspensas)'!$D$3:$E$9,2, FALSE),".",VLOOKUP(M227,'Dados (Listas Suspensas)'!$F$3:$G$10,2,FALSE))</f>
        <v>2023.00024.01.01.03.02</v>
      </c>
      <c r="C227" s="144">
        <f t="shared" si="12"/>
        <v>1</v>
      </c>
      <c r="D227" s="144" t="str">
        <f t="shared" si="13"/>
        <v>2023.00024</v>
      </c>
      <c r="E227" s="144" t="str">
        <f t="shared" si="14"/>
        <v>2023.00024</v>
      </c>
      <c r="F227" s="144">
        <f t="shared" si="15"/>
        <v>1</v>
      </c>
      <c r="G227" s="165">
        <v>24</v>
      </c>
      <c r="H227" s="96" t="s">
        <v>119</v>
      </c>
      <c r="I227" s="141" t="s">
        <v>4124</v>
      </c>
      <c r="J227" s="142" t="s">
        <v>120</v>
      </c>
      <c r="K227" s="96" t="s">
        <v>121</v>
      </c>
      <c r="L227" s="96" t="s">
        <v>162</v>
      </c>
      <c r="M227" s="96" t="s">
        <v>155</v>
      </c>
      <c r="N227" s="166">
        <v>44927</v>
      </c>
      <c r="O227" s="166">
        <v>45291</v>
      </c>
      <c r="P227" s="165" t="s">
        <v>124</v>
      </c>
      <c r="Q227" s="166">
        <v>44923</v>
      </c>
      <c r="R227" s="191">
        <v>2724482</v>
      </c>
      <c r="S227" s="165" t="s">
        <v>21</v>
      </c>
      <c r="T227" s="166">
        <v>44929</v>
      </c>
      <c r="U227" s="96" t="s">
        <v>152</v>
      </c>
      <c r="V227" s="150">
        <v>220</v>
      </c>
    </row>
    <row r="228" spans="1:22" x14ac:dyDescent="0.35">
      <c r="A228" s="204" t="s">
        <v>5368</v>
      </c>
      <c r="B228" s="231" t="str">
        <f>CONCATENATE(U228,".",TEXT(G228,"00000"),".",VLOOKUP(H228,'Dados (Listas Suspensas)'!$H$3:$I$7,2,FALSE),".",VLOOKUP(K228,'Dados (Listas Suspensas)'!$B$3:$C$8,2,FALSE),".",VLOOKUP(L228,'Dados (Listas Suspensas)'!$D$3:$E$9,2, FALSE),".",VLOOKUP(M228,'Dados (Listas Suspensas)'!$F$3:$G$10,2,FALSE))</f>
        <v>2023.00025.01.01.03.02</v>
      </c>
      <c r="C228" s="144">
        <f t="shared" si="12"/>
        <v>1</v>
      </c>
      <c r="D228" s="144" t="str">
        <f t="shared" si="13"/>
        <v>2023.00025</v>
      </c>
      <c r="E228" s="144" t="str">
        <f t="shared" si="14"/>
        <v>2023.00025</v>
      </c>
      <c r="F228" s="144">
        <f t="shared" si="15"/>
        <v>1</v>
      </c>
      <c r="G228" s="158">
        <v>25</v>
      </c>
      <c r="H228" s="97" t="s">
        <v>119</v>
      </c>
      <c r="I228" s="159" t="s">
        <v>4124</v>
      </c>
      <c r="J228" s="140" t="s">
        <v>120</v>
      </c>
      <c r="K228" s="97" t="s">
        <v>121</v>
      </c>
      <c r="L228" s="97" t="s">
        <v>162</v>
      </c>
      <c r="M228" s="97" t="s">
        <v>155</v>
      </c>
      <c r="N228" s="160">
        <v>44927</v>
      </c>
      <c r="O228" s="160">
        <v>45291</v>
      </c>
      <c r="P228" s="158" t="s">
        <v>124</v>
      </c>
      <c r="Q228" s="160">
        <v>44924</v>
      </c>
      <c r="R228" s="190">
        <v>2724482</v>
      </c>
      <c r="S228" s="158" t="s">
        <v>21</v>
      </c>
      <c r="T228" s="160">
        <v>44929</v>
      </c>
      <c r="U228" s="97" t="s">
        <v>152</v>
      </c>
      <c r="V228" s="151">
        <v>221</v>
      </c>
    </row>
    <row r="229" spans="1:22" x14ac:dyDescent="0.35">
      <c r="A229" s="196" t="s">
        <v>5369</v>
      </c>
      <c r="B229" s="231" t="str">
        <f>CONCATENATE(U229,".",TEXT(G229,"00000"),".",VLOOKUP(H229,'Dados (Listas Suspensas)'!$H$3:$I$7,2,FALSE),".",VLOOKUP(K229,'Dados (Listas Suspensas)'!$B$3:$C$8,2,FALSE),".",VLOOKUP(L229,'Dados (Listas Suspensas)'!$D$3:$E$9,2, FALSE),".",VLOOKUP(M229,'Dados (Listas Suspensas)'!$F$3:$G$10,2,FALSE))</f>
        <v>2023.00026.01.01.03.02</v>
      </c>
      <c r="C229" s="144">
        <f t="shared" si="12"/>
        <v>1</v>
      </c>
      <c r="D229" s="144" t="str">
        <f t="shared" si="13"/>
        <v>2023.00026</v>
      </c>
      <c r="E229" s="144" t="str">
        <f t="shared" si="14"/>
        <v>2023.00026</v>
      </c>
      <c r="F229" s="144">
        <f t="shared" si="15"/>
        <v>1</v>
      </c>
      <c r="G229" s="165">
        <v>26</v>
      </c>
      <c r="H229" s="96" t="s">
        <v>119</v>
      </c>
      <c r="I229" s="141" t="s">
        <v>4124</v>
      </c>
      <c r="J229" s="142" t="s">
        <v>120</v>
      </c>
      <c r="K229" s="96" t="s">
        <v>121</v>
      </c>
      <c r="L229" s="96" t="s">
        <v>162</v>
      </c>
      <c r="M229" s="96" t="s">
        <v>155</v>
      </c>
      <c r="N229" s="166">
        <v>46388</v>
      </c>
      <c r="O229" s="166">
        <v>46752</v>
      </c>
      <c r="P229" s="165" t="s">
        <v>124</v>
      </c>
      <c r="Q229" s="166">
        <v>44923</v>
      </c>
      <c r="R229" s="191">
        <v>2724482</v>
      </c>
      <c r="S229" s="165" t="s">
        <v>21</v>
      </c>
      <c r="T229" s="166">
        <v>44929</v>
      </c>
      <c r="U229" s="96" t="s">
        <v>152</v>
      </c>
      <c r="V229" s="150">
        <v>222</v>
      </c>
    </row>
    <row r="230" spans="1:22" x14ac:dyDescent="0.35">
      <c r="A230" s="204" t="s">
        <v>5370</v>
      </c>
      <c r="B230" s="231" t="str">
        <f>CONCATENATE(U230,".",TEXT(G230,"00000"),".",VLOOKUP(H230,'Dados (Listas Suspensas)'!$H$3:$I$7,2,FALSE),".",VLOOKUP(K230,'Dados (Listas Suspensas)'!$B$3:$C$8,2,FALSE),".",VLOOKUP(L230,'Dados (Listas Suspensas)'!$D$3:$E$9,2, FALSE),".",VLOOKUP(M230,'Dados (Listas Suspensas)'!$F$3:$G$10,2,FALSE))</f>
        <v>2023.00027.01.01.03.02</v>
      </c>
      <c r="C230" s="144">
        <f t="shared" si="12"/>
        <v>1</v>
      </c>
      <c r="D230" s="144" t="str">
        <f t="shared" si="13"/>
        <v>2023.00027</v>
      </c>
      <c r="E230" s="144" t="str">
        <f t="shared" si="14"/>
        <v>2023.00027</v>
      </c>
      <c r="F230" s="144">
        <f t="shared" si="15"/>
        <v>1</v>
      </c>
      <c r="G230" s="158">
        <v>27</v>
      </c>
      <c r="H230" s="97" t="s">
        <v>119</v>
      </c>
      <c r="I230" s="159" t="s">
        <v>267</v>
      </c>
      <c r="J230" s="140" t="s">
        <v>142</v>
      </c>
      <c r="K230" s="97" t="s">
        <v>121</v>
      </c>
      <c r="L230" s="97" t="s">
        <v>162</v>
      </c>
      <c r="M230" s="97" t="s">
        <v>155</v>
      </c>
      <c r="N230" s="160">
        <v>46388</v>
      </c>
      <c r="O230" s="160">
        <v>46752</v>
      </c>
      <c r="P230" s="158" t="s">
        <v>124</v>
      </c>
      <c r="Q230" s="160">
        <v>44923</v>
      </c>
      <c r="R230" s="190">
        <v>2724482</v>
      </c>
      <c r="S230" s="158" t="s">
        <v>21</v>
      </c>
      <c r="T230" s="160">
        <v>44929</v>
      </c>
      <c r="U230" s="97" t="s">
        <v>152</v>
      </c>
      <c r="V230" s="151">
        <v>223</v>
      </c>
    </row>
    <row r="231" spans="1:22" x14ac:dyDescent="0.35">
      <c r="A231" s="196" t="s">
        <v>5763</v>
      </c>
      <c r="B231" s="231" t="str">
        <f>CONCATENATE(U231,".",TEXT(G231,"00000"),".",VLOOKUP(H231,'Dados (Listas Suspensas)'!$H$3:$I$7,2,FALSE),".",VLOOKUP(K231,'Dados (Listas Suspensas)'!$B$3:$C$8,2,FALSE),".",VLOOKUP(L231,'Dados (Listas Suspensas)'!$D$3:$E$9,2, FALSE),".",VLOOKUP(M231,'Dados (Listas Suspensas)'!$F$3:$G$10,2,FALSE))</f>
        <v>2023.00028.03.03.02.04</v>
      </c>
      <c r="C231" s="144">
        <f t="shared" si="12"/>
        <v>1</v>
      </c>
      <c r="D231" s="144" t="str">
        <f t="shared" si="13"/>
        <v>2023.00028</v>
      </c>
      <c r="E231" s="144" t="str">
        <f t="shared" si="14"/>
        <v>2023.00028</v>
      </c>
      <c r="F231" s="144">
        <f t="shared" si="15"/>
        <v>1</v>
      </c>
      <c r="G231" s="165">
        <v>28</v>
      </c>
      <c r="H231" s="96" t="s">
        <v>132</v>
      </c>
      <c r="I231" s="141" t="s">
        <v>4565</v>
      </c>
      <c r="J231" s="142" t="s">
        <v>241</v>
      </c>
      <c r="K231" s="96" t="s">
        <v>148</v>
      </c>
      <c r="L231" s="96" t="s">
        <v>169</v>
      </c>
      <c r="M231" s="96" t="s">
        <v>149</v>
      </c>
      <c r="N231" s="166">
        <v>45108</v>
      </c>
      <c r="O231" s="166">
        <v>45138</v>
      </c>
      <c r="P231" s="165" t="s">
        <v>124</v>
      </c>
      <c r="Q231" s="166">
        <v>45107</v>
      </c>
      <c r="R231" s="191">
        <v>3203205</v>
      </c>
      <c r="S231" s="165" t="s">
        <v>24</v>
      </c>
      <c r="T231" s="166">
        <v>45111</v>
      </c>
      <c r="U231" s="96" t="s">
        <v>152</v>
      </c>
      <c r="V231" s="150">
        <v>224</v>
      </c>
    </row>
    <row r="232" spans="1:22" x14ac:dyDescent="0.35">
      <c r="A232" s="222" t="s">
        <v>6115</v>
      </c>
      <c r="B232" s="231" t="str">
        <f>CONCATENATE(U232,".",TEXT(G232,"00000"),".",VLOOKUP(H232,'Dados (Listas Suspensas)'!$H$3:$I$7,2,FALSE),".",VLOOKUP(K232,'Dados (Listas Suspensas)'!$B$3:$C$8,2,FALSE),".",VLOOKUP(L232,'Dados (Listas Suspensas)'!$D$3:$E$9,2, FALSE),".",VLOOKUP(M232,'Dados (Listas Suspensas)'!$F$3:$G$10,2,FALSE))</f>
        <v>2023.00029.03.04.99.99</v>
      </c>
      <c r="C232" s="144">
        <f t="shared" si="12"/>
        <v>1</v>
      </c>
      <c r="D232" s="144" t="str">
        <f t="shared" si="13"/>
        <v>2023.00029</v>
      </c>
      <c r="E232" s="144" t="str">
        <f t="shared" si="14"/>
        <v>2023.00029</v>
      </c>
      <c r="F232" s="144">
        <f t="shared" si="15"/>
        <v>1</v>
      </c>
      <c r="G232" s="158">
        <v>29</v>
      </c>
      <c r="H232" s="97" t="s">
        <v>132</v>
      </c>
      <c r="I232" s="97" t="s">
        <v>290</v>
      </c>
      <c r="J232" s="158" t="s">
        <v>291</v>
      </c>
      <c r="K232" s="97" t="s">
        <v>187</v>
      </c>
      <c r="L232" s="97" t="s">
        <v>187</v>
      </c>
      <c r="M232" s="97" t="s">
        <v>188</v>
      </c>
      <c r="N232" s="160">
        <v>44907</v>
      </c>
      <c r="O232" s="160">
        <v>45291</v>
      </c>
      <c r="P232" s="158" t="s">
        <v>124</v>
      </c>
      <c r="Q232" s="160">
        <v>44908</v>
      </c>
      <c r="R232" s="190">
        <v>3252945</v>
      </c>
      <c r="S232" s="158" t="s">
        <v>26</v>
      </c>
      <c r="T232" s="223">
        <v>45128</v>
      </c>
      <c r="U232" s="97" t="s">
        <v>152</v>
      </c>
      <c r="V232" s="151">
        <v>225</v>
      </c>
    </row>
    <row r="233" spans="1:22" x14ac:dyDescent="0.35">
      <c r="A233" s="224" t="s">
        <v>5764</v>
      </c>
      <c r="B233" s="231" t="str">
        <f>CONCATENATE(U233,".",TEXT(G233,"00000"),".",VLOOKUP(H233,'Dados (Listas Suspensas)'!$H$3:$I$7,2,FALSE),".",VLOOKUP(K233,'Dados (Listas Suspensas)'!$B$3:$C$8,2,FALSE),".",VLOOKUP(L233,'Dados (Listas Suspensas)'!$D$3:$E$9,2, FALSE),".",VLOOKUP(M233,'Dados (Listas Suspensas)'!$F$3:$G$10,2,FALSE))</f>
        <v>2023.00030.03.03.02.02</v>
      </c>
      <c r="C233" s="144">
        <f t="shared" si="12"/>
        <v>1</v>
      </c>
      <c r="D233" s="144" t="str">
        <f t="shared" si="13"/>
        <v>2023.00030</v>
      </c>
      <c r="E233" s="144" t="str">
        <f t="shared" si="14"/>
        <v>2023.00030</v>
      </c>
      <c r="F233" s="144">
        <f t="shared" si="15"/>
        <v>1</v>
      </c>
      <c r="G233" s="165">
        <v>30</v>
      </c>
      <c r="H233" s="96" t="s">
        <v>132</v>
      </c>
      <c r="I233" s="96" t="s">
        <v>260</v>
      </c>
      <c r="J233" s="165" t="s">
        <v>261</v>
      </c>
      <c r="K233" s="96" t="s">
        <v>148</v>
      </c>
      <c r="L233" s="96" t="s">
        <v>169</v>
      </c>
      <c r="M233" s="96" t="s">
        <v>155</v>
      </c>
      <c r="N233" s="166">
        <v>44927</v>
      </c>
      <c r="O233" s="166">
        <v>45291</v>
      </c>
      <c r="P233" s="165" t="s">
        <v>124</v>
      </c>
      <c r="Q233" s="166">
        <v>44922</v>
      </c>
      <c r="R233" s="191">
        <v>2733568</v>
      </c>
      <c r="S233" s="165" t="s">
        <v>29</v>
      </c>
      <c r="T233" s="166">
        <v>44932</v>
      </c>
      <c r="U233" s="96" t="s">
        <v>152</v>
      </c>
      <c r="V233" s="150">
        <v>226</v>
      </c>
    </row>
    <row r="234" spans="1:22" x14ac:dyDescent="0.35">
      <c r="A234" s="222" t="s">
        <v>6116</v>
      </c>
      <c r="B234" s="231" t="str">
        <f>CONCATENATE(U234,".",TEXT(G234,"00000"),".",VLOOKUP(H234,'Dados (Listas Suspensas)'!$H$3:$I$7,2,FALSE),".",VLOOKUP(K234,'Dados (Listas Suspensas)'!$B$3:$C$8,2,FALSE),".",VLOOKUP(L234,'Dados (Listas Suspensas)'!$D$3:$E$9,2, FALSE),".",VLOOKUP(M234,'Dados (Listas Suspensas)'!$F$3:$G$10,2,FALSE))</f>
        <v>2023.00031.03.04.99.99</v>
      </c>
      <c r="C234" s="144">
        <f t="shared" si="12"/>
        <v>1</v>
      </c>
      <c r="D234" s="144" t="str">
        <f t="shared" si="13"/>
        <v>2023.00031</v>
      </c>
      <c r="E234" s="144" t="str">
        <f t="shared" si="14"/>
        <v>2023.00031</v>
      </c>
      <c r="F234" s="144">
        <f t="shared" si="15"/>
        <v>1</v>
      </c>
      <c r="G234" s="158">
        <v>31</v>
      </c>
      <c r="H234" s="97" t="s">
        <v>132</v>
      </c>
      <c r="I234" s="97" t="s">
        <v>260</v>
      </c>
      <c r="J234" s="140" t="s">
        <v>261</v>
      </c>
      <c r="K234" s="97" t="s">
        <v>187</v>
      </c>
      <c r="L234" s="97" t="s">
        <v>187</v>
      </c>
      <c r="M234" s="97" t="s">
        <v>188</v>
      </c>
      <c r="N234" s="160">
        <v>44890</v>
      </c>
      <c r="O234" s="160">
        <v>45291</v>
      </c>
      <c r="P234" s="158" t="s">
        <v>124</v>
      </c>
      <c r="Q234" s="160">
        <v>44890</v>
      </c>
      <c r="R234" s="195">
        <v>2733568</v>
      </c>
      <c r="S234" s="158" t="s">
        <v>29</v>
      </c>
      <c r="T234" s="223">
        <v>44932</v>
      </c>
      <c r="U234" s="97" t="s">
        <v>152</v>
      </c>
      <c r="V234" s="151">
        <v>227</v>
      </c>
    </row>
    <row r="235" spans="1:22" x14ac:dyDescent="0.35">
      <c r="A235" s="224" t="s">
        <v>5765</v>
      </c>
      <c r="B235" s="231" t="str">
        <f>CONCATENATE(U235,".",TEXT(G235,"00000"),".",VLOOKUP(H235,'Dados (Listas Suspensas)'!$H$3:$I$7,2,FALSE),".",VLOOKUP(K235,'Dados (Listas Suspensas)'!$B$3:$C$8,2,FALSE),".",VLOOKUP(L235,'Dados (Listas Suspensas)'!$D$3:$E$9,2, FALSE),".",VLOOKUP(M235,'Dados (Listas Suspensas)'!$F$3:$G$10,2,FALSE))</f>
        <v>2023.00032.01.03.02.05</v>
      </c>
      <c r="C235" s="144">
        <f t="shared" si="12"/>
        <v>0</v>
      </c>
      <c r="D235" s="144" t="str">
        <f t="shared" si="13"/>
        <v>2023.00032</v>
      </c>
      <c r="E235" s="144" t="str">
        <f t="shared" si="14"/>
        <v>2023.00032</v>
      </c>
      <c r="F235" s="144">
        <f t="shared" si="15"/>
        <v>1</v>
      </c>
      <c r="G235" s="165">
        <v>32</v>
      </c>
      <c r="H235" s="96" t="s">
        <v>119</v>
      </c>
      <c r="I235" s="96" t="s">
        <v>236</v>
      </c>
      <c r="J235" s="165" t="s">
        <v>237</v>
      </c>
      <c r="K235" s="96" t="s">
        <v>148</v>
      </c>
      <c r="L235" s="96" t="s">
        <v>169</v>
      </c>
      <c r="M235" s="96" t="s">
        <v>254</v>
      </c>
      <c r="N235" s="166">
        <v>45064</v>
      </c>
      <c r="O235" s="166">
        <v>45064</v>
      </c>
      <c r="P235" s="165" t="s">
        <v>124</v>
      </c>
      <c r="Q235" s="166">
        <v>45063</v>
      </c>
      <c r="R235" s="194">
        <v>3103861</v>
      </c>
      <c r="S235" s="165" t="s">
        <v>16</v>
      </c>
      <c r="T235" s="166">
        <v>45072</v>
      </c>
      <c r="U235" s="96" t="s">
        <v>152</v>
      </c>
      <c r="V235" s="150">
        <v>228</v>
      </c>
    </row>
    <row r="236" spans="1:22" x14ac:dyDescent="0.35">
      <c r="A236" s="222" t="s">
        <v>5766</v>
      </c>
      <c r="B236" s="231" t="str">
        <f>CONCATENATE(U236,".",TEXT(G236,"00000"),".",VLOOKUP(H236,'Dados (Listas Suspensas)'!$H$3:$I$7,2,FALSE),".",VLOOKUP(K236,'Dados (Listas Suspensas)'!$B$3:$C$8,2,FALSE),".",VLOOKUP(L236,'Dados (Listas Suspensas)'!$D$3:$E$9,2, FALSE),".",VLOOKUP(M236,'Dados (Listas Suspensas)'!$F$3:$G$10,2,FALSE))</f>
        <v>2023.00033.01.03.02.05</v>
      </c>
      <c r="C236" s="144">
        <f t="shared" si="12"/>
        <v>0</v>
      </c>
      <c r="D236" s="144" t="str">
        <f t="shared" si="13"/>
        <v>2023.00033</v>
      </c>
      <c r="E236" s="144" t="str">
        <f t="shared" si="14"/>
        <v>2023.00033</v>
      </c>
      <c r="F236" s="144">
        <f t="shared" si="15"/>
        <v>1</v>
      </c>
      <c r="G236" s="158">
        <v>33</v>
      </c>
      <c r="H236" s="97" t="s">
        <v>119</v>
      </c>
      <c r="I236" s="97" t="s">
        <v>236</v>
      </c>
      <c r="J236" s="158" t="s">
        <v>237</v>
      </c>
      <c r="K236" s="97" t="s">
        <v>148</v>
      </c>
      <c r="L236" s="97" t="s">
        <v>169</v>
      </c>
      <c r="M236" s="97" t="s">
        <v>254</v>
      </c>
      <c r="N236" s="160">
        <v>45063</v>
      </c>
      <c r="O236" s="160">
        <v>45063</v>
      </c>
      <c r="P236" s="158" t="s">
        <v>124</v>
      </c>
      <c r="Q236" s="160">
        <v>45062</v>
      </c>
      <c r="R236" s="195">
        <v>3103861</v>
      </c>
      <c r="S236" s="158" t="s">
        <v>16</v>
      </c>
      <c r="T236" s="160">
        <v>45072</v>
      </c>
      <c r="U236" s="97" t="s">
        <v>152</v>
      </c>
      <c r="V236" s="151">
        <v>229</v>
      </c>
    </row>
    <row r="237" spans="1:22" x14ac:dyDescent="0.35">
      <c r="A237" s="224" t="s">
        <v>6117</v>
      </c>
      <c r="B237" s="231" t="str">
        <f>CONCATENATE(U237,".",TEXT(G237,"00000"),".",VLOOKUP(H237,'Dados (Listas Suspensas)'!$H$3:$I$7,2,FALSE),".",VLOOKUP(K237,'Dados (Listas Suspensas)'!$B$3:$C$8,2,FALSE),".",VLOOKUP(L237,'Dados (Listas Suspensas)'!$D$3:$E$9,2, FALSE),".",VLOOKUP(M237,'Dados (Listas Suspensas)'!$F$3:$G$10,2,FALSE))</f>
        <v>2023.00034.03.04.99.99</v>
      </c>
      <c r="C237" s="144">
        <f t="shared" si="12"/>
        <v>1</v>
      </c>
      <c r="D237" s="144" t="str">
        <f t="shared" si="13"/>
        <v>2023.00034</v>
      </c>
      <c r="E237" s="144" t="str">
        <f t="shared" si="14"/>
        <v>2023.00034</v>
      </c>
      <c r="F237" s="144">
        <f t="shared" si="15"/>
        <v>1</v>
      </c>
      <c r="G237" s="165">
        <v>34</v>
      </c>
      <c r="H237" s="96" t="s">
        <v>132</v>
      </c>
      <c r="I237" s="96" t="s">
        <v>262</v>
      </c>
      <c r="J237" s="165" t="s">
        <v>263</v>
      </c>
      <c r="K237" s="96" t="s">
        <v>187</v>
      </c>
      <c r="L237" s="96" t="s">
        <v>187</v>
      </c>
      <c r="M237" s="96" t="s">
        <v>188</v>
      </c>
      <c r="N237" s="166">
        <v>44890</v>
      </c>
      <c r="O237" s="166">
        <v>45291</v>
      </c>
      <c r="P237" s="165" t="s">
        <v>124</v>
      </c>
      <c r="Q237" s="166">
        <v>44890</v>
      </c>
      <c r="R237" s="194">
        <v>2733586</v>
      </c>
      <c r="S237" s="165" t="s">
        <v>32</v>
      </c>
      <c r="T237" s="223">
        <v>44932</v>
      </c>
      <c r="U237" s="96" t="s">
        <v>152</v>
      </c>
      <c r="V237" s="150">
        <v>230</v>
      </c>
    </row>
    <row r="238" spans="1:22" x14ac:dyDescent="0.35">
      <c r="A238" s="222" t="s">
        <v>5371</v>
      </c>
      <c r="B238" s="231" t="str">
        <f>CONCATENATE(U238,".",TEXT(G238,"00000"),".",VLOOKUP(H238,'Dados (Listas Suspensas)'!$H$3:$I$7,2,FALSE),".",VLOOKUP(K238,'Dados (Listas Suspensas)'!$B$3:$C$8,2,FALSE),".",VLOOKUP(L238,'Dados (Listas Suspensas)'!$D$3:$E$9,2, FALSE),".",VLOOKUP(M238,'Dados (Listas Suspensas)'!$F$3:$G$10,2,FALSE))</f>
        <v>2023.00035.03.03.03.02</v>
      </c>
      <c r="C238" s="144">
        <f t="shared" si="12"/>
        <v>1</v>
      </c>
      <c r="D238" s="144" t="str">
        <f t="shared" si="13"/>
        <v>2023.00035</v>
      </c>
      <c r="E238" s="144" t="str">
        <f t="shared" si="14"/>
        <v>2023.00035</v>
      </c>
      <c r="F238" s="144">
        <f t="shared" si="15"/>
        <v>1</v>
      </c>
      <c r="G238" s="158">
        <v>35</v>
      </c>
      <c r="H238" s="97" t="s">
        <v>132</v>
      </c>
      <c r="I238" s="97" t="s">
        <v>262</v>
      </c>
      <c r="J238" s="158" t="s">
        <v>263</v>
      </c>
      <c r="K238" s="97" t="s">
        <v>148</v>
      </c>
      <c r="L238" s="97" t="s">
        <v>162</v>
      </c>
      <c r="M238" s="97" t="s">
        <v>155</v>
      </c>
      <c r="N238" s="160">
        <v>44927</v>
      </c>
      <c r="O238" s="160">
        <v>45291</v>
      </c>
      <c r="P238" s="158" t="s">
        <v>124</v>
      </c>
      <c r="Q238" s="160">
        <v>44922</v>
      </c>
      <c r="R238" s="195">
        <v>2733586</v>
      </c>
      <c r="S238" s="158" t="s">
        <v>32</v>
      </c>
      <c r="T238" s="160">
        <v>44932</v>
      </c>
      <c r="U238" s="97" t="s">
        <v>152</v>
      </c>
      <c r="V238" s="151">
        <v>231</v>
      </c>
    </row>
    <row r="239" spans="1:22" x14ac:dyDescent="0.35">
      <c r="A239" s="224" t="s">
        <v>5372</v>
      </c>
      <c r="B239" s="231" t="str">
        <f>CONCATENATE(U239,".",TEXT(G239,"00000"),".",VLOOKUP(H239,'Dados (Listas Suspensas)'!$H$3:$I$7,2,FALSE),".",VLOOKUP(K239,'Dados (Listas Suspensas)'!$B$3:$C$8,2,FALSE),".",VLOOKUP(L239,'Dados (Listas Suspensas)'!$D$3:$E$9,2, FALSE),".",VLOOKUP(M239,'Dados (Listas Suspensas)'!$F$3:$G$10,2,FALSE))</f>
        <v>2023.00036.03.03.03.98</v>
      </c>
      <c r="C239" s="144">
        <f t="shared" si="12"/>
        <v>1</v>
      </c>
      <c r="D239" s="144" t="str">
        <f t="shared" si="13"/>
        <v>2023.00036</v>
      </c>
      <c r="E239" s="144" t="str">
        <f t="shared" si="14"/>
        <v>2023.00036</v>
      </c>
      <c r="F239" s="144">
        <f t="shared" si="15"/>
        <v>1</v>
      </c>
      <c r="G239" s="165">
        <v>36</v>
      </c>
      <c r="H239" s="96" t="s">
        <v>132</v>
      </c>
      <c r="I239" s="96" t="s">
        <v>290</v>
      </c>
      <c r="J239" s="165" t="s">
        <v>291</v>
      </c>
      <c r="K239" s="96" t="s">
        <v>148</v>
      </c>
      <c r="L239" s="96" t="s">
        <v>162</v>
      </c>
      <c r="M239" s="96" t="s">
        <v>259</v>
      </c>
      <c r="N239" s="166">
        <v>45124</v>
      </c>
      <c r="O239" s="166">
        <v>45291</v>
      </c>
      <c r="P239" s="165" t="s">
        <v>124</v>
      </c>
      <c r="Q239" s="166">
        <v>45122</v>
      </c>
      <c r="R239" s="194">
        <v>3252946</v>
      </c>
      <c r="S239" s="165" t="s">
        <v>26</v>
      </c>
      <c r="T239" s="166">
        <v>45128</v>
      </c>
      <c r="U239" s="96" t="s">
        <v>152</v>
      </c>
      <c r="V239" s="150">
        <v>232</v>
      </c>
    </row>
    <row r="240" spans="1:22" x14ac:dyDescent="0.35">
      <c r="A240" s="222" t="s">
        <v>5373</v>
      </c>
      <c r="B240" s="231" t="str">
        <f>CONCATENATE(U240,".",TEXT(G240,"00000"),".",VLOOKUP(H240,'Dados (Listas Suspensas)'!$H$3:$I$7,2,FALSE),".",VLOOKUP(K240,'Dados (Listas Suspensas)'!$B$3:$C$8,2,FALSE),".",VLOOKUP(L240,'Dados (Listas Suspensas)'!$D$3:$E$9,2, FALSE),".",VLOOKUP(M240,'Dados (Listas Suspensas)'!$F$3:$G$10,2,FALSE))</f>
        <v>2023.00037.03.03.03.98</v>
      </c>
      <c r="C240" s="144">
        <f t="shared" si="12"/>
        <v>1</v>
      </c>
      <c r="D240" s="144" t="str">
        <f t="shared" si="13"/>
        <v>2023.00037</v>
      </c>
      <c r="E240" s="144" t="str">
        <f t="shared" si="14"/>
        <v>2023.00037</v>
      </c>
      <c r="F240" s="144">
        <f t="shared" si="15"/>
        <v>1</v>
      </c>
      <c r="G240" s="158">
        <v>37</v>
      </c>
      <c r="H240" s="97" t="s">
        <v>132</v>
      </c>
      <c r="I240" s="97" t="s">
        <v>290</v>
      </c>
      <c r="J240" s="158" t="s">
        <v>291</v>
      </c>
      <c r="K240" s="97" t="s">
        <v>148</v>
      </c>
      <c r="L240" s="97" t="s">
        <v>162</v>
      </c>
      <c r="M240" s="97" t="s">
        <v>259</v>
      </c>
      <c r="N240" s="160">
        <v>45124</v>
      </c>
      <c r="O240" s="160">
        <v>45291</v>
      </c>
      <c r="P240" s="158" t="s">
        <v>124</v>
      </c>
      <c r="Q240" s="160">
        <v>45122</v>
      </c>
      <c r="R240" s="195">
        <v>3252947</v>
      </c>
      <c r="S240" s="158" t="s">
        <v>26</v>
      </c>
      <c r="T240" s="160">
        <v>45128</v>
      </c>
      <c r="U240" s="97" t="s">
        <v>152</v>
      </c>
      <c r="V240" s="151">
        <v>233</v>
      </c>
    </row>
    <row r="241" spans="1:22" x14ac:dyDescent="0.35">
      <c r="A241" s="224" t="s">
        <v>5767</v>
      </c>
      <c r="B241" s="231" t="str">
        <f>CONCATENATE(U241,".",TEXT(G241,"00000"),".",VLOOKUP(H241,'Dados (Listas Suspensas)'!$H$3:$I$7,2,FALSE),".",VLOOKUP(K241,'Dados (Listas Suspensas)'!$B$3:$C$8,2,FALSE),".",VLOOKUP(L241,'Dados (Listas Suspensas)'!$D$3:$E$9,2, FALSE),".",VLOOKUP(M241,'Dados (Listas Suspensas)'!$F$3:$G$10,2,FALSE))</f>
        <v>2023.00038.01.03.02.05</v>
      </c>
      <c r="C241" s="144">
        <f t="shared" si="12"/>
        <v>0</v>
      </c>
      <c r="D241" s="144" t="str">
        <f t="shared" si="13"/>
        <v>2023.00038</v>
      </c>
      <c r="E241" s="144" t="str">
        <f t="shared" si="14"/>
        <v>2023.00038</v>
      </c>
      <c r="F241" s="144">
        <f t="shared" si="15"/>
        <v>1</v>
      </c>
      <c r="G241" s="165">
        <v>38</v>
      </c>
      <c r="H241" s="96" t="s">
        <v>119</v>
      </c>
      <c r="I241" s="96" t="s">
        <v>236</v>
      </c>
      <c r="J241" s="165" t="s">
        <v>237</v>
      </c>
      <c r="K241" s="96" t="s">
        <v>148</v>
      </c>
      <c r="L241" s="96" t="s">
        <v>169</v>
      </c>
      <c r="M241" s="96" t="s">
        <v>254</v>
      </c>
      <c r="N241" s="166">
        <v>45055</v>
      </c>
      <c r="O241" s="166">
        <v>45055</v>
      </c>
      <c r="P241" s="165" t="s">
        <v>124</v>
      </c>
      <c r="Q241" s="166">
        <v>45054</v>
      </c>
      <c r="R241" s="194">
        <v>3064159</v>
      </c>
      <c r="S241" s="165" t="s">
        <v>16</v>
      </c>
      <c r="T241" s="166">
        <v>45061</v>
      </c>
      <c r="U241" s="96" t="s">
        <v>152</v>
      </c>
      <c r="V241" s="150">
        <v>234</v>
      </c>
    </row>
    <row r="242" spans="1:22" x14ac:dyDescent="0.35">
      <c r="A242" s="222" t="s">
        <v>5768</v>
      </c>
      <c r="B242" s="231" t="str">
        <f>CONCATENATE(U242,".",TEXT(G242,"00000"),".",VLOOKUP(H242,'Dados (Listas Suspensas)'!$H$3:$I$7,2,FALSE),".",VLOOKUP(K242,'Dados (Listas Suspensas)'!$B$3:$C$8,2,FALSE),".",VLOOKUP(L242,'Dados (Listas Suspensas)'!$D$3:$E$9,2, FALSE),".",VLOOKUP(M242,'Dados (Listas Suspensas)'!$F$3:$G$10,2,FALSE))</f>
        <v>2023.00039.02.02.02.02</v>
      </c>
      <c r="C242" s="144">
        <f t="shared" si="12"/>
        <v>1</v>
      </c>
      <c r="D242" s="144" t="str">
        <f t="shared" si="13"/>
        <v>2023.00039</v>
      </c>
      <c r="E242" s="144" t="str">
        <f t="shared" si="14"/>
        <v>2023.00039</v>
      </c>
      <c r="F242" s="144">
        <f t="shared" si="15"/>
        <v>1</v>
      </c>
      <c r="G242" s="158">
        <v>39</v>
      </c>
      <c r="H242" s="97" t="s">
        <v>130</v>
      </c>
      <c r="I242" s="159" t="s">
        <v>236</v>
      </c>
      <c r="J242" s="158" t="s">
        <v>237</v>
      </c>
      <c r="K242" s="97" t="s">
        <v>207</v>
      </c>
      <c r="L242" s="97" t="s">
        <v>169</v>
      </c>
      <c r="M242" s="97" t="s">
        <v>155</v>
      </c>
      <c r="N242" s="160">
        <v>44617</v>
      </c>
      <c r="O242" s="160">
        <v>44926</v>
      </c>
      <c r="P242" s="158" t="s">
        <v>124</v>
      </c>
      <c r="Q242" s="160">
        <v>44617</v>
      </c>
      <c r="R242" s="195">
        <v>2006011</v>
      </c>
      <c r="S242" s="158" t="s">
        <v>66</v>
      </c>
      <c r="T242" s="160">
        <v>44627</v>
      </c>
      <c r="U242" s="97" t="s">
        <v>152</v>
      </c>
      <c r="V242" s="151">
        <v>235</v>
      </c>
    </row>
    <row r="243" spans="1:22" x14ac:dyDescent="0.35">
      <c r="A243" s="71" t="s">
        <v>5374</v>
      </c>
      <c r="B243" s="231" t="str">
        <f>CONCATENATE(U243,".",TEXT(G243,"00000"),".",VLOOKUP(H243,'Dados (Listas Suspensas)'!$H$3:$I$7,2,FALSE),".",VLOOKUP(K243,'Dados (Listas Suspensas)'!$B$3:$C$8,2,FALSE),".",VLOOKUP(L243,'Dados (Listas Suspensas)'!$D$3:$E$9,2, FALSE),".",VLOOKUP(M243,'Dados (Listas Suspensas)'!$F$3:$G$10,2,FALSE))</f>
        <v>2023.00040.03.03.03.98</v>
      </c>
      <c r="C243" s="144">
        <f t="shared" si="12"/>
        <v>1</v>
      </c>
      <c r="D243" s="144" t="str">
        <f t="shared" si="13"/>
        <v>2023.00040</v>
      </c>
      <c r="E243" s="144" t="str">
        <f t="shared" si="14"/>
        <v>2023.00040</v>
      </c>
      <c r="F243" s="144">
        <f t="shared" si="15"/>
        <v>1</v>
      </c>
      <c r="G243" s="31">
        <v>40</v>
      </c>
      <c r="H243" s="30" t="s">
        <v>132</v>
      </c>
      <c r="I243" s="72" t="s">
        <v>264</v>
      </c>
      <c r="J243" s="31" t="s">
        <v>265</v>
      </c>
      <c r="K243" s="30" t="s">
        <v>148</v>
      </c>
      <c r="L243" s="30" t="s">
        <v>162</v>
      </c>
      <c r="M243" s="30" t="s">
        <v>259</v>
      </c>
      <c r="N243" s="73">
        <v>44713</v>
      </c>
      <c r="O243" s="73">
        <v>44926</v>
      </c>
      <c r="P243" s="31" t="s">
        <v>124</v>
      </c>
      <c r="Q243" s="73">
        <v>44712</v>
      </c>
      <c r="R243" s="74">
        <v>2242789</v>
      </c>
      <c r="S243" s="75" t="s">
        <v>35</v>
      </c>
      <c r="T243" s="166">
        <v>44721</v>
      </c>
      <c r="U243" s="96" t="s">
        <v>152</v>
      </c>
      <c r="V243" s="150">
        <v>236</v>
      </c>
    </row>
    <row r="244" spans="1:22" x14ac:dyDescent="0.35">
      <c r="A244" s="153" t="s">
        <v>6118</v>
      </c>
      <c r="B244" s="231" t="str">
        <f>CONCATENATE(U244,".",TEXT(G244,"00000"),".",VLOOKUP(H244,'Dados (Listas Suspensas)'!$H$3:$I$7,2,FALSE),".",VLOOKUP(K244,'Dados (Listas Suspensas)'!$B$3:$C$8,2,FALSE),".",VLOOKUP(L244,'Dados (Listas Suspensas)'!$D$3:$E$9,2, FALSE),".",VLOOKUP(M244,'Dados (Listas Suspensas)'!$F$3:$G$10,2,FALSE))</f>
        <v>2023.00041.01.04.99.99</v>
      </c>
      <c r="C244" s="144">
        <f t="shared" si="12"/>
        <v>0</v>
      </c>
      <c r="D244" s="144" t="str">
        <f t="shared" si="13"/>
        <v>2023.00041</v>
      </c>
      <c r="E244" s="144" t="str">
        <f t="shared" si="14"/>
        <v>2023.00041</v>
      </c>
      <c r="F244" s="144">
        <f t="shared" si="15"/>
        <v>1</v>
      </c>
      <c r="G244" s="158">
        <v>41</v>
      </c>
      <c r="H244" s="97" t="s">
        <v>119</v>
      </c>
      <c r="I244" s="97" t="s">
        <v>300</v>
      </c>
      <c r="J244" s="158" t="s">
        <v>301</v>
      </c>
      <c r="K244" s="97" t="s">
        <v>187</v>
      </c>
      <c r="L244" s="97" t="s">
        <v>187</v>
      </c>
      <c r="M244" s="97" t="s">
        <v>188</v>
      </c>
      <c r="N244" s="160">
        <v>45125</v>
      </c>
      <c r="O244" s="160">
        <v>45291</v>
      </c>
      <c r="P244" s="158" t="s">
        <v>124</v>
      </c>
      <c r="Q244" s="160">
        <v>45125</v>
      </c>
      <c r="R244" s="158">
        <v>3270012</v>
      </c>
      <c r="S244" s="158" t="s">
        <v>16</v>
      </c>
      <c r="T244" s="160">
        <v>45135</v>
      </c>
      <c r="U244" s="97" t="s">
        <v>152</v>
      </c>
      <c r="V244" s="151">
        <v>237</v>
      </c>
    </row>
    <row r="245" spans="1:22" x14ac:dyDescent="0.35">
      <c r="A245" s="152" t="s">
        <v>5769</v>
      </c>
      <c r="B245" s="231" t="str">
        <f>CONCATENATE(U245,".",TEXT(G245,"00000"),".",VLOOKUP(H245,'Dados (Listas Suspensas)'!$H$3:$I$7,2,FALSE),".",VLOOKUP(K245,'Dados (Listas Suspensas)'!$B$3:$C$8,2,FALSE),".",VLOOKUP(L245,'Dados (Listas Suspensas)'!$D$3:$E$9,2, FALSE),".",VLOOKUP(M245,'Dados (Listas Suspensas)'!$F$3:$G$10,2,FALSE))</f>
        <v>2023.00042.02.02.02.02</v>
      </c>
      <c r="C245" s="144">
        <f t="shared" si="12"/>
        <v>1</v>
      </c>
      <c r="D245" s="144" t="str">
        <f t="shared" si="13"/>
        <v>2023.00042</v>
      </c>
      <c r="E245" s="144" t="str">
        <f t="shared" si="14"/>
        <v>2023.00042</v>
      </c>
      <c r="F245" s="144">
        <f t="shared" si="15"/>
        <v>1</v>
      </c>
      <c r="G245" s="165">
        <v>42</v>
      </c>
      <c r="H245" s="96" t="s">
        <v>130</v>
      </c>
      <c r="I245" s="96" t="s">
        <v>236</v>
      </c>
      <c r="J245" s="165" t="s">
        <v>237</v>
      </c>
      <c r="K245" s="96" t="s">
        <v>207</v>
      </c>
      <c r="L245" s="96" t="s">
        <v>169</v>
      </c>
      <c r="M245" s="96" t="s">
        <v>155</v>
      </c>
      <c r="N245" s="166">
        <v>44561</v>
      </c>
      <c r="O245" s="166">
        <v>44926</v>
      </c>
      <c r="P245" s="165" t="s">
        <v>124</v>
      </c>
      <c r="Q245" s="166">
        <v>44561</v>
      </c>
      <c r="R245" s="165">
        <v>1883715</v>
      </c>
      <c r="S245" s="165" t="s">
        <v>253</v>
      </c>
      <c r="T245" s="166">
        <v>44567</v>
      </c>
      <c r="U245" s="96" t="s">
        <v>152</v>
      </c>
      <c r="V245" s="150">
        <v>238</v>
      </c>
    </row>
    <row r="246" spans="1:22" x14ac:dyDescent="0.35">
      <c r="A246" s="153" t="s">
        <v>5375</v>
      </c>
      <c r="B246" s="231" t="str">
        <f>CONCATENATE(U246,".",TEXT(G246,"00000"),".",VLOOKUP(H246,'Dados (Listas Suspensas)'!$H$3:$I$7,2,FALSE),".",VLOOKUP(K246,'Dados (Listas Suspensas)'!$B$3:$C$8,2,FALSE),".",VLOOKUP(L246,'Dados (Listas Suspensas)'!$D$3:$E$9,2, FALSE),".",VLOOKUP(M246,'Dados (Listas Suspensas)'!$F$3:$G$10,2,FALSE))</f>
        <v>2023.00043.03.03.03.02</v>
      </c>
      <c r="C246" s="144">
        <f t="shared" si="12"/>
        <v>1</v>
      </c>
      <c r="D246" s="144" t="str">
        <f t="shared" si="13"/>
        <v>2023.00043</v>
      </c>
      <c r="E246" s="144" t="str">
        <f t="shared" si="14"/>
        <v>2023.00043</v>
      </c>
      <c r="F246" s="144">
        <f t="shared" si="15"/>
        <v>1</v>
      </c>
      <c r="G246" s="158">
        <v>43</v>
      </c>
      <c r="H246" s="97" t="s">
        <v>132</v>
      </c>
      <c r="I246" s="97" t="s">
        <v>264</v>
      </c>
      <c r="J246" s="158" t="s">
        <v>265</v>
      </c>
      <c r="K246" s="97" t="s">
        <v>148</v>
      </c>
      <c r="L246" s="97" t="s">
        <v>162</v>
      </c>
      <c r="M246" s="97" t="s">
        <v>155</v>
      </c>
      <c r="N246" s="160">
        <v>44927</v>
      </c>
      <c r="O246" s="160">
        <v>45291</v>
      </c>
      <c r="P246" s="158" t="s">
        <v>124</v>
      </c>
      <c r="Q246" s="160">
        <v>44917</v>
      </c>
      <c r="R246" s="158">
        <v>2733717</v>
      </c>
      <c r="S246" s="158" t="s">
        <v>35</v>
      </c>
      <c r="T246" s="160">
        <v>44932</v>
      </c>
      <c r="U246" s="97" t="s">
        <v>152</v>
      </c>
      <c r="V246" s="151">
        <v>239</v>
      </c>
    </row>
    <row r="247" spans="1:22" x14ac:dyDescent="0.35">
      <c r="A247" s="152" t="s">
        <v>5376</v>
      </c>
      <c r="B247" s="231" t="str">
        <f>CONCATENATE(U247,".",TEXT(G247,"00000"),".",VLOOKUP(H247,'Dados (Listas Suspensas)'!$H$3:$I$7,2,FALSE),".",VLOOKUP(K247,'Dados (Listas Suspensas)'!$B$3:$C$8,2,FALSE),".",VLOOKUP(L247,'Dados (Listas Suspensas)'!$D$3:$E$9,2, FALSE),".",VLOOKUP(M247,'Dados (Listas Suspensas)'!$F$3:$G$10,2,FALSE))</f>
        <v>2023.00044.03.03.03.02</v>
      </c>
      <c r="C247" s="144">
        <f t="shared" si="12"/>
        <v>1</v>
      </c>
      <c r="D247" s="144" t="str">
        <f t="shared" si="13"/>
        <v>2023.00044</v>
      </c>
      <c r="E247" s="144" t="str">
        <f t="shared" si="14"/>
        <v>2023.00044</v>
      </c>
      <c r="F247" s="144">
        <f t="shared" si="15"/>
        <v>1</v>
      </c>
      <c r="G247" s="165">
        <v>44</v>
      </c>
      <c r="H247" s="96" t="s">
        <v>132</v>
      </c>
      <c r="I247" s="96" t="s">
        <v>264</v>
      </c>
      <c r="J247" s="165" t="s">
        <v>265</v>
      </c>
      <c r="K247" s="96" t="s">
        <v>148</v>
      </c>
      <c r="L247" s="96" t="s">
        <v>162</v>
      </c>
      <c r="M247" s="96" t="s">
        <v>155</v>
      </c>
      <c r="N247" s="166">
        <v>44927</v>
      </c>
      <c r="O247" s="166">
        <v>45291</v>
      </c>
      <c r="P247" s="165" t="s">
        <v>124</v>
      </c>
      <c r="Q247" s="166">
        <v>44917</v>
      </c>
      <c r="R247" s="165">
        <v>2733717</v>
      </c>
      <c r="S247" s="165" t="s">
        <v>35</v>
      </c>
      <c r="T247" s="166">
        <v>44932</v>
      </c>
      <c r="U247" s="96" t="s">
        <v>152</v>
      </c>
      <c r="V247" s="150">
        <v>240</v>
      </c>
    </row>
    <row r="248" spans="1:22" x14ac:dyDescent="0.35">
      <c r="A248" s="153" t="s">
        <v>6119</v>
      </c>
      <c r="B248" s="231" t="str">
        <f>CONCATENATE(U248,".",TEXT(G248,"00000"),".",VLOOKUP(H248,'Dados (Listas Suspensas)'!$H$3:$I$7,2,FALSE),".",VLOOKUP(K248,'Dados (Listas Suspensas)'!$B$3:$C$8,2,FALSE),".",VLOOKUP(L248,'Dados (Listas Suspensas)'!$D$3:$E$9,2, FALSE),".",VLOOKUP(M248,'Dados (Listas Suspensas)'!$F$3:$G$10,2,FALSE))</f>
        <v>2023.00045.03.04.99.99</v>
      </c>
      <c r="C248" s="144">
        <f t="shared" si="12"/>
        <v>1</v>
      </c>
      <c r="D248" s="144" t="str">
        <f t="shared" si="13"/>
        <v>2023.00045</v>
      </c>
      <c r="E248" s="144" t="str">
        <f t="shared" si="14"/>
        <v>2023.00045</v>
      </c>
      <c r="F248" s="144">
        <f t="shared" si="15"/>
        <v>1</v>
      </c>
      <c r="G248" s="158">
        <v>45</v>
      </c>
      <c r="H248" s="97" t="s">
        <v>132</v>
      </c>
      <c r="I248" s="97" t="s">
        <v>255</v>
      </c>
      <c r="J248" s="158" t="s">
        <v>256</v>
      </c>
      <c r="K248" s="97" t="s">
        <v>187</v>
      </c>
      <c r="L248" s="97" t="s">
        <v>187</v>
      </c>
      <c r="M248" s="97" t="s">
        <v>188</v>
      </c>
      <c r="N248" s="160">
        <v>44890</v>
      </c>
      <c r="O248" s="160">
        <v>45291</v>
      </c>
      <c r="P248" s="158" t="s">
        <v>124</v>
      </c>
      <c r="Q248" s="160">
        <v>44890</v>
      </c>
      <c r="R248" s="158">
        <v>2733645</v>
      </c>
      <c r="S248" s="158" t="s">
        <v>38</v>
      </c>
      <c r="T248" s="223">
        <v>44932</v>
      </c>
      <c r="U248" s="97" t="s">
        <v>152</v>
      </c>
      <c r="V248" s="151">
        <v>241</v>
      </c>
    </row>
    <row r="249" spans="1:22" x14ac:dyDescent="0.35">
      <c r="A249" s="152" t="s">
        <v>5770</v>
      </c>
      <c r="B249" s="231" t="str">
        <f>CONCATENATE(U249,".",TEXT(G249,"00000"),".",VLOOKUP(H249,'Dados (Listas Suspensas)'!$H$3:$I$7,2,FALSE),".",VLOOKUP(K249,'Dados (Listas Suspensas)'!$B$3:$C$8,2,FALSE),".",VLOOKUP(L249,'Dados (Listas Suspensas)'!$D$3:$E$9,2, FALSE),".",VLOOKUP(M249,'Dados (Listas Suspensas)'!$F$3:$G$10,2,FALSE))</f>
        <v>2023.00046.03.03.02.02</v>
      </c>
      <c r="C249" s="144">
        <f t="shared" si="12"/>
        <v>1</v>
      </c>
      <c r="D249" s="144" t="str">
        <f t="shared" si="13"/>
        <v>2023.00046</v>
      </c>
      <c r="E249" s="144" t="str">
        <f t="shared" si="14"/>
        <v>2023.00046</v>
      </c>
      <c r="F249" s="144">
        <f t="shared" si="15"/>
        <v>1</v>
      </c>
      <c r="G249" s="165">
        <v>46</v>
      </c>
      <c r="H249" s="96" t="s">
        <v>132</v>
      </c>
      <c r="I249" s="96" t="s">
        <v>255</v>
      </c>
      <c r="J249" s="165" t="s">
        <v>256</v>
      </c>
      <c r="K249" s="96" t="s">
        <v>148</v>
      </c>
      <c r="L249" s="96" t="s">
        <v>169</v>
      </c>
      <c r="M249" s="96" t="s">
        <v>155</v>
      </c>
      <c r="N249" s="166">
        <v>44927</v>
      </c>
      <c r="O249" s="166">
        <v>45291</v>
      </c>
      <c r="P249" s="165" t="s">
        <v>124</v>
      </c>
      <c r="Q249" s="166">
        <v>44921</v>
      </c>
      <c r="R249" s="165">
        <v>2733645</v>
      </c>
      <c r="S249" s="165" t="s">
        <v>38</v>
      </c>
      <c r="T249" s="166">
        <v>44932</v>
      </c>
      <c r="U249" s="96" t="s">
        <v>152</v>
      </c>
      <c r="V249" s="150">
        <v>242</v>
      </c>
    </row>
    <row r="250" spans="1:22" x14ac:dyDescent="0.35">
      <c r="A250" s="153" t="s">
        <v>5377</v>
      </c>
      <c r="B250" s="231" t="str">
        <f>CONCATENATE(U250,".",TEXT(G250,"00000"),".",VLOOKUP(H250,'Dados (Listas Suspensas)'!$H$3:$I$7,2,FALSE),".",VLOOKUP(K250,'Dados (Listas Suspensas)'!$B$3:$C$8,2,FALSE),".",VLOOKUP(L250,'Dados (Listas Suspensas)'!$D$3:$E$9,2, FALSE),".",VLOOKUP(M250,'Dados (Listas Suspensas)'!$F$3:$G$10,2,FALSE))</f>
        <v>2023.00047.03.03.03.02</v>
      </c>
      <c r="C250" s="144">
        <f t="shared" si="12"/>
        <v>1</v>
      </c>
      <c r="D250" s="144" t="str">
        <f t="shared" si="13"/>
        <v>2023.00047</v>
      </c>
      <c r="E250" s="144" t="str">
        <f t="shared" si="14"/>
        <v>2023.00047</v>
      </c>
      <c r="F250" s="144">
        <f t="shared" si="15"/>
        <v>1</v>
      </c>
      <c r="G250" s="158">
        <v>47</v>
      </c>
      <c r="H250" s="97" t="s">
        <v>132</v>
      </c>
      <c r="I250" s="97" t="s">
        <v>264</v>
      </c>
      <c r="J250" s="158" t="s">
        <v>265</v>
      </c>
      <c r="K250" s="97" t="s">
        <v>148</v>
      </c>
      <c r="L250" s="97" t="s">
        <v>162</v>
      </c>
      <c r="M250" s="97" t="s">
        <v>155</v>
      </c>
      <c r="N250" s="160">
        <v>44927</v>
      </c>
      <c r="O250" s="160">
        <v>45291</v>
      </c>
      <c r="P250" s="158" t="s">
        <v>124</v>
      </c>
      <c r="Q250" s="160">
        <v>44917</v>
      </c>
      <c r="R250" s="158">
        <v>2733717</v>
      </c>
      <c r="S250" s="158" t="s">
        <v>35</v>
      </c>
      <c r="T250" s="160">
        <v>44932</v>
      </c>
      <c r="U250" s="97" t="s">
        <v>152</v>
      </c>
      <c r="V250" s="151">
        <v>243</v>
      </c>
    </row>
    <row r="251" spans="1:22" x14ac:dyDescent="0.35">
      <c r="A251" s="152" t="s">
        <v>5378</v>
      </c>
      <c r="B251" s="231" t="str">
        <f>CONCATENATE(U251,".",TEXT(G251,"00000"),".",VLOOKUP(H251,'Dados (Listas Suspensas)'!$H$3:$I$7,2,FALSE),".",VLOOKUP(K251,'Dados (Listas Suspensas)'!$B$3:$C$8,2,FALSE),".",VLOOKUP(L251,'Dados (Listas Suspensas)'!$D$3:$E$9,2, FALSE),".",VLOOKUP(M251,'Dados (Listas Suspensas)'!$F$3:$G$10,2,FALSE))</f>
        <v>2023.00048.03.03.03.02</v>
      </c>
      <c r="C251" s="144">
        <f t="shared" si="12"/>
        <v>1</v>
      </c>
      <c r="D251" s="144" t="str">
        <f t="shared" si="13"/>
        <v>2023.00048</v>
      </c>
      <c r="E251" s="144" t="str">
        <f t="shared" si="14"/>
        <v>2023.00048</v>
      </c>
      <c r="F251" s="144">
        <f t="shared" si="15"/>
        <v>1</v>
      </c>
      <c r="G251" s="165">
        <v>48</v>
      </c>
      <c r="H251" s="96" t="s">
        <v>132</v>
      </c>
      <c r="I251" s="96" t="s">
        <v>264</v>
      </c>
      <c r="J251" s="165" t="s">
        <v>265</v>
      </c>
      <c r="K251" s="96" t="s">
        <v>148</v>
      </c>
      <c r="L251" s="96" t="s">
        <v>162</v>
      </c>
      <c r="M251" s="96" t="s">
        <v>155</v>
      </c>
      <c r="N251" s="166">
        <v>44927</v>
      </c>
      <c r="O251" s="166">
        <v>45291</v>
      </c>
      <c r="P251" s="165" t="s">
        <v>124</v>
      </c>
      <c r="Q251" s="166">
        <v>44917</v>
      </c>
      <c r="R251" s="165">
        <v>2733717</v>
      </c>
      <c r="S251" s="165" t="s">
        <v>35</v>
      </c>
      <c r="T251" s="166">
        <v>44932</v>
      </c>
      <c r="U251" s="96" t="s">
        <v>152</v>
      </c>
      <c r="V251" s="150">
        <v>244</v>
      </c>
    </row>
    <row r="252" spans="1:22" x14ac:dyDescent="0.35">
      <c r="A252" s="153" t="s">
        <v>5379</v>
      </c>
      <c r="B252" s="231" t="str">
        <f>CONCATENATE(U252,".",TEXT(G252,"00000"),".",VLOOKUP(H252,'Dados (Listas Suspensas)'!$H$3:$I$7,2,FALSE),".",VLOOKUP(K252,'Dados (Listas Suspensas)'!$B$3:$C$8,2,FALSE),".",VLOOKUP(L252,'Dados (Listas Suspensas)'!$D$3:$E$9,2, FALSE),".",VLOOKUP(M252,'Dados (Listas Suspensas)'!$F$3:$G$10,2,FALSE))</f>
        <v>2023.00049.03.03.03.02</v>
      </c>
      <c r="C252" s="144">
        <f t="shared" si="12"/>
        <v>1</v>
      </c>
      <c r="D252" s="144" t="str">
        <f t="shared" si="13"/>
        <v>2023.00049</v>
      </c>
      <c r="E252" s="144" t="str">
        <f t="shared" si="14"/>
        <v>2023.00049</v>
      </c>
      <c r="F252" s="144">
        <f t="shared" si="15"/>
        <v>1</v>
      </c>
      <c r="G252" s="158">
        <v>49</v>
      </c>
      <c r="H252" s="97" t="s">
        <v>132</v>
      </c>
      <c r="I252" s="97" t="s">
        <v>264</v>
      </c>
      <c r="J252" s="158" t="s">
        <v>265</v>
      </c>
      <c r="K252" s="97" t="s">
        <v>148</v>
      </c>
      <c r="L252" s="97" t="s">
        <v>162</v>
      </c>
      <c r="M252" s="97" t="s">
        <v>155</v>
      </c>
      <c r="N252" s="160">
        <v>44927</v>
      </c>
      <c r="O252" s="160">
        <v>45291</v>
      </c>
      <c r="P252" s="158" t="s">
        <v>124</v>
      </c>
      <c r="Q252" s="160">
        <v>44917</v>
      </c>
      <c r="R252" s="158">
        <v>2733717</v>
      </c>
      <c r="S252" s="158" t="s">
        <v>35</v>
      </c>
      <c r="T252" s="160">
        <v>44932</v>
      </c>
      <c r="U252" s="97" t="s">
        <v>152</v>
      </c>
      <c r="V252" s="151">
        <v>245</v>
      </c>
    </row>
    <row r="253" spans="1:22" x14ac:dyDescent="0.35">
      <c r="A253" s="152" t="s">
        <v>6120</v>
      </c>
      <c r="B253" s="231" t="str">
        <f>CONCATENATE(U253,".",TEXT(G253,"00000"),".",VLOOKUP(H253,'Dados (Listas Suspensas)'!$H$3:$I$7,2,FALSE),".",VLOOKUP(K253,'Dados (Listas Suspensas)'!$B$3:$C$8,2,FALSE),".",VLOOKUP(L253,'Dados (Listas Suspensas)'!$D$3:$E$9,2, FALSE),".",VLOOKUP(M253,'Dados (Listas Suspensas)'!$F$3:$G$10,2,FALSE))</f>
        <v>2023.00050.03.04.99.99</v>
      </c>
      <c r="C253" s="144">
        <f t="shared" si="12"/>
        <v>1</v>
      </c>
      <c r="D253" s="144" t="str">
        <f t="shared" si="13"/>
        <v>2023.00050</v>
      </c>
      <c r="E253" s="144" t="str">
        <f t="shared" si="14"/>
        <v>2023.00050</v>
      </c>
      <c r="F253" s="144">
        <f t="shared" si="15"/>
        <v>1</v>
      </c>
      <c r="G253" s="165">
        <v>50</v>
      </c>
      <c r="H253" s="96" t="s">
        <v>132</v>
      </c>
      <c r="I253" s="96" t="s">
        <v>264</v>
      </c>
      <c r="J253" s="165" t="s">
        <v>265</v>
      </c>
      <c r="K253" s="96" t="s">
        <v>187</v>
      </c>
      <c r="L253" s="96" t="s">
        <v>187</v>
      </c>
      <c r="M253" s="96" t="s">
        <v>188</v>
      </c>
      <c r="N253" s="166">
        <v>44890</v>
      </c>
      <c r="O253" s="166">
        <v>45291</v>
      </c>
      <c r="P253" s="165" t="s">
        <v>124</v>
      </c>
      <c r="Q253" s="166">
        <v>44890</v>
      </c>
      <c r="R253" s="165">
        <v>2733717</v>
      </c>
      <c r="S253" s="165" t="s">
        <v>35</v>
      </c>
      <c r="T253" s="223">
        <v>44932</v>
      </c>
      <c r="U253" s="96" t="s">
        <v>152</v>
      </c>
      <c r="V253" s="150">
        <v>246</v>
      </c>
    </row>
    <row r="254" spans="1:22" x14ac:dyDescent="0.35">
      <c r="A254" s="153" t="s">
        <v>5425</v>
      </c>
      <c r="B254" s="231" t="str">
        <f>CONCATENATE(U254,".",TEXT(G254,"00000"),".",VLOOKUP(H254,'Dados (Listas Suspensas)'!$H$3:$I$7,2,FALSE),".",VLOOKUP(K254,'Dados (Listas Suspensas)'!$B$3:$C$8,2,FALSE),".",VLOOKUP(L254,'Dados (Listas Suspensas)'!$D$3:$E$9,2, FALSE),".",VLOOKUP(M254,'Dados (Listas Suspensas)'!$F$3:$G$10,2,FALSE))</f>
        <v>2023.00051.03.03.03.03</v>
      </c>
      <c r="C254" s="144">
        <f t="shared" si="12"/>
        <v>1</v>
      </c>
      <c r="D254" s="144" t="str">
        <f t="shared" si="13"/>
        <v>2023.00051</v>
      </c>
      <c r="E254" s="144" t="str">
        <f t="shared" si="14"/>
        <v>2023.00051</v>
      </c>
      <c r="F254" s="144">
        <f t="shared" si="15"/>
        <v>1</v>
      </c>
      <c r="G254" s="158">
        <v>51</v>
      </c>
      <c r="H254" s="97" t="s">
        <v>132</v>
      </c>
      <c r="I254" s="97" t="s">
        <v>280</v>
      </c>
      <c r="J254" s="158" t="s">
        <v>281</v>
      </c>
      <c r="K254" s="97" t="s">
        <v>148</v>
      </c>
      <c r="L254" s="97" t="s">
        <v>162</v>
      </c>
      <c r="M254" s="97" t="s">
        <v>219</v>
      </c>
      <c r="N254" s="160">
        <v>45017</v>
      </c>
      <c r="O254" s="160">
        <v>45107</v>
      </c>
      <c r="P254" s="158" t="s">
        <v>124</v>
      </c>
      <c r="Q254" s="160">
        <v>45017</v>
      </c>
      <c r="R254" s="158">
        <v>3082272</v>
      </c>
      <c r="S254" s="158" t="s">
        <v>41</v>
      </c>
      <c r="T254" s="223">
        <v>45065</v>
      </c>
      <c r="U254" s="97" t="s">
        <v>152</v>
      </c>
      <c r="V254" s="151">
        <v>247</v>
      </c>
    </row>
    <row r="255" spans="1:22" x14ac:dyDescent="0.35">
      <c r="A255" s="152" t="s">
        <v>5771</v>
      </c>
      <c r="B255" s="231" t="str">
        <f>CONCATENATE(U255,".",TEXT(G255,"00000"),".",VLOOKUP(H255,'Dados (Listas Suspensas)'!$H$3:$I$7,2,FALSE),".",VLOOKUP(K255,'Dados (Listas Suspensas)'!$B$3:$C$8,2,FALSE),".",VLOOKUP(L255,'Dados (Listas Suspensas)'!$D$3:$E$9,2, FALSE),".",VLOOKUP(M255,'Dados (Listas Suspensas)'!$F$3:$G$10,2,FALSE))</f>
        <v>2023.00052.01.03.02.05</v>
      </c>
      <c r="C255" s="144">
        <f t="shared" si="12"/>
        <v>0</v>
      </c>
      <c r="D255" s="144" t="str">
        <f t="shared" si="13"/>
        <v>2023.00052</v>
      </c>
      <c r="E255" s="144" t="str">
        <f t="shared" si="14"/>
        <v>2023.00052</v>
      </c>
      <c r="F255" s="144">
        <f t="shared" si="15"/>
        <v>1</v>
      </c>
      <c r="G255" s="165">
        <v>52</v>
      </c>
      <c r="H255" s="96" t="s">
        <v>119</v>
      </c>
      <c r="I255" s="96" t="s">
        <v>236</v>
      </c>
      <c r="J255" s="165" t="s">
        <v>237</v>
      </c>
      <c r="K255" s="96" t="s">
        <v>148</v>
      </c>
      <c r="L255" s="96" t="s">
        <v>169</v>
      </c>
      <c r="M255" s="96" t="s">
        <v>254</v>
      </c>
      <c r="N255" s="166">
        <v>45062</v>
      </c>
      <c r="O255" s="166">
        <v>45062</v>
      </c>
      <c r="P255" s="165" t="s">
        <v>124</v>
      </c>
      <c r="Q255" s="166">
        <v>45062</v>
      </c>
      <c r="R255" s="165">
        <v>3103861</v>
      </c>
      <c r="S255" s="165" t="s">
        <v>16</v>
      </c>
      <c r="T255" s="166">
        <v>45072</v>
      </c>
      <c r="U255" s="96" t="s">
        <v>152</v>
      </c>
      <c r="V255" s="150">
        <v>248</v>
      </c>
    </row>
    <row r="256" spans="1:22" x14ac:dyDescent="0.35">
      <c r="A256" s="153" t="s">
        <v>5833</v>
      </c>
      <c r="B256" s="231" t="str">
        <f>CONCATENATE(U256,".",TEXT(G256,"00000"),".",VLOOKUP(H256,'Dados (Listas Suspensas)'!$H$3:$I$7,2,FALSE),".",VLOOKUP(K256,'Dados (Listas Suspensas)'!$B$3:$C$8,2,FALSE),".",VLOOKUP(L256,'Dados (Listas Suspensas)'!$D$3:$E$9,2, FALSE),".",VLOOKUP(M256,'Dados (Listas Suspensas)'!$F$3:$G$10,2,FALSE))</f>
        <v>2023.00053.01.03.02.05</v>
      </c>
      <c r="C256" s="144">
        <f t="shared" si="12"/>
        <v>0</v>
      </c>
      <c r="D256" s="144" t="str">
        <f t="shared" si="13"/>
        <v>2023.00053</v>
      </c>
      <c r="E256" s="144" t="str">
        <f t="shared" si="14"/>
        <v>2023.00053</v>
      </c>
      <c r="F256" s="144">
        <f t="shared" si="15"/>
        <v>1</v>
      </c>
      <c r="G256" s="158">
        <v>53</v>
      </c>
      <c r="H256" s="97" t="s">
        <v>119</v>
      </c>
      <c r="I256" s="97" t="s">
        <v>236</v>
      </c>
      <c r="J256" s="158" t="s">
        <v>237</v>
      </c>
      <c r="K256" s="97" t="s">
        <v>148</v>
      </c>
      <c r="L256" s="97" t="s">
        <v>169</v>
      </c>
      <c r="M256" s="97" t="s">
        <v>254</v>
      </c>
      <c r="N256" s="160">
        <v>45061</v>
      </c>
      <c r="O256" s="160">
        <v>45061</v>
      </c>
      <c r="P256" s="158" t="s">
        <v>124</v>
      </c>
      <c r="Q256" s="160">
        <v>45060</v>
      </c>
      <c r="R256" s="158">
        <v>3103861</v>
      </c>
      <c r="S256" s="158" t="s">
        <v>16</v>
      </c>
      <c r="T256" s="160">
        <v>45072</v>
      </c>
      <c r="U256" s="97" t="s">
        <v>152</v>
      </c>
      <c r="V256" s="151">
        <v>249</v>
      </c>
    </row>
    <row r="257" spans="1:22" x14ac:dyDescent="0.35">
      <c r="A257" s="152" t="s">
        <v>5380</v>
      </c>
      <c r="B257" s="231" t="str">
        <f>CONCATENATE(U257,".",TEXT(G257,"00000"),".",VLOOKUP(H257,'Dados (Listas Suspensas)'!$H$3:$I$7,2,FALSE),".",VLOOKUP(K257,'Dados (Listas Suspensas)'!$B$3:$C$8,2,FALSE),".",VLOOKUP(L257,'Dados (Listas Suspensas)'!$D$3:$E$9,2, FALSE),".",VLOOKUP(M257,'Dados (Listas Suspensas)'!$F$3:$G$10,2,FALSE))</f>
        <v>2023.00054.03.03.03.02</v>
      </c>
      <c r="C257" s="144">
        <f t="shared" si="12"/>
        <v>1</v>
      </c>
      <c r="D257" s="144" t="str">
        <f t="shared" si="13"/>
        <v>2023.00054</v>
      </c>
      <c r="E257" s="144" t="str">
        <f t="shared" si="14"/>
        <v>2023.00054</v>
      </c>
      <c r="F257" s="144">
        <f t="shared" si="15"/>
        <v>1</v>
      </c>
      <c r="G257" s="165">
        <v>54</v>
      </c>
      <c r="H257" s="96" t="s">
        <v>132</v>
      </c>
      <c r="I257" s="96" t="s">
        <v>274</v>
      </c>
      <c r="J257" s="165" t="s">
        <v>275</v>
      </c>
      <c r="K257" s="96" t="s">
        <v>148</v>
      </c>
      <c r="L257" s="96" t="s">
        <v>162</v>
      </c>
      <c r="M257" s="96" t="s">
        <v>155</v>
      </c>
      <c r="N257" s="166">
        <v>44927</v>
      </c>
      <c r="O257" s="166">
        <v>45291</v>
      </c>
      <c r="P257" s="165" t="s">
        <v>124</v>
      </c>
      <c r="Q257" s="166">
        <v>44916</v>
      </c>
      <c r="R257" s="165">
        <v>2733731</v>
      </c>
      <c r="S257" s="165" t="s">
        <v>44</v>
      </c>
      <c r="T257" s="223">
        <v>44932</v>
      </c>
      <c r="U257" s="96" t="s">
        <v>152</v>
      </c>
      <c r="V257" s="150">
        <v>250</v>
      </c>
    </row>
    <row r="258" spans="1:22" x14ac:dyDescent="0.35">
      <c r="A258" s="153" t="s">
        <v>5426</v>
      </c>
      <c r="B258" s="231" t="str">
        <f>CONCATENATE(U258,".",TEXT(G258,"00000"),".",VLOOKUP(H258,'Dados (Listas Suspensas)'!$H$3:$I$7,2,FALSE),".",VLOOKUP(K258,'Dados (Listas Suspensas)'!$B$3:$C$8,2,FALSE),".",VLOOKUP(L258,'Dados (Listas Suspensas)'!$D$3:$E$9,2, FALSE),".",VLOOKUP(M258,'Dados (Listas Suspensas)'!$F$3:$G$10,2,FALSE))</f>
        <v>2023.00055.03.03.03.02</v>
      </c>
      <c r="C258" s="144">
        <f t="shared" si="12"/>
        <v>1</v>
      </c>
      <c r="D258" s="144" t="str">
        <f t="shared" si="13"/>
        <v>2023.00055</v>
      </c>
      <c r="E258" s="144" t="str">
        <f t="shared" si="14"/>
        <v>2023.00055</v>
      </c>
      <c r="F258" s="144">
        <f t="shared" si="15"/>
        <v>1</v>
      </c>
      <c r="G258" s="158">
        <v>55</v>
      </c>
      <c r="H258" s="97" t="s">
        <v>132</v>
      </c>
      <c r="I258" s="97" t="s">
        <v>274</v>
      </c>
      <c r="J258" s="158" t="s">
        <v>275</v>
      </c>
      <c r="K258" s="97" t="s">
        <v>148</v>
      </c>
      <c r="L258" s="97" t="s">
        <v>162</v>
      </c>
      <c r="M258" s="97" t="s">
        <v>155</v>
      </c>
      <c r="N258" s="160">
        <v>44927</v>
      </c>
      <c r="O258" s="160">
        <v>45291</v>
      </c>
      <c r="P258" s="158" t="s">
        <v>124</v>
      </c>
      <c r="Q258" s="160">
        <v>44916</v>
      </c>
      <c r="R258" s="158">
        <v>2733731</v>
      </c>
      <c r="S258" s="158" t="s">
        <v>44</v>
      </c>
      <c r="T258" s="223">
        <v>44932</v>
      </c>
      <c r="U258" s="97" t="s">
        <v>152</v>
      </c>
      <c r="V258" s="151">
        <v>251</v>
      </c>
    </row>
    <row r="259" spans="1:22" x14ac:dyDescent="0.35">
      <c r="A259" s="152" t="s">
        <v>6121</v>
      </c>
      <c r="B259" s="231" t="str">
        <f>CONCATENATE(U259,".",TEXT(G259,"00000"),".",VLOOKUP(H259,'Dados (Listas Suspensas)'!$H$3:$I$7,2,FALSE),".",VLOOKUP(K259,'Dados (Listas Suspensas)'!$B$3:$C$8,2,FALSE),".",VLOOKUP(L259,'Dados (Listas Suspensas)'!$D$3:$E$9,2, FALSE),".",VLOOKUP(M259,'Dados (Listas Suspensas)'!$F$3:$G$10,2,FALSE))</f>
        <v>2023.00056.03.04.99.99</v>
      </c>
      <c r="C259" s="144">
        <f t="shared" si="12"/>
        <v>1</v>
      </c>
      <c r="D259" s="144" t="str">
        <f t="shared" si="13"/>
        <v>2023.00056</v>
      </c>
      <c r="E259" s="144" t="str">
        <f t="shared" si="14"/>
        <v>2023.00056</v>
      </c>
      <c r="F259" s="144">
        <f t="shared" si="15"/>
        <v>1</v>
      </c>
      <c r="G259" s="165">
        <v>56</v>
      </c>
      <c r="H259" s="96" t="s">
        <v>132</v>
      </c>
      <c r="I259" s="96" t="s">
        <v>274</v>
      </c>
      <c r="J259" s="165" t="s">
        <v>275</v>
      </c>
      <c r="K259" s="96" t="s">
        <v>187</v>
      </c>
      <c r="L259" s="96" t="s">
        <v>187</v>
      </c>
      <c r="M259" s="96" t="s">
        <v>188</v>
      </c>
      <c r="N259" s="166">
        <v>44890</v>
      </c>
      <c r="O259" s="166">
        <v>45291</v>
      </c>
      <c r="P259" s="165" t="s">
        <v>124</v>
      </c>
      <c r="Q259" s="166">
        <v>44890</v>
      </c>
      <c r="R259" s="165">
        <v>2733731</v>
      </c>
      <c r="S259" s="165" t="s">
        <v>44</v>
      </c>
      <c r="T259" s="223">
        <v>44932</v>
      </c>
      <c r="U259" s="96" t="s">
        <v>152</v>
      </c>
      <c r="V259" s="150">
        <v>252</v>
      </c>
    </row>
    <row r="260" spans="1:22" x14ac:dyDescent="0.35">
      <c r="A260" s="153" t="s">
        <v>5381</v>
      </c>
      <c r="B260" s="231" t="str">
        <f>CONCATENATE(U260,".",TEXT(G260,"00000"),".",VLOOKUP(H260,'Dados (Listas Suspensas)'!$H$3:$I$7,2,FALSE),".",VLOOKUP(K260,'Dados (Listas Suspensas)'!$B$3:$C$8,2,FALSE),".",VLOOKUP(L260,'Dados (Listas Suspensas)'!$D$3:$E$9,2, FALSE),".",VLOOKUP(M260,'Dados (Listas Suspensas)'!$F$3:$G$10,2,FALSE))</f>
        <v>2023.00057.03.03.03.98</v>
      </c>
      <c r="C260" s="144">
        <f t="shared" si="12"/>
        <v>1</v>
      </c>
      <c r="D260" s="144" t="str">
        <f t="shared" si="13"/>
        <v>2023.00057</v>
      </c>
      <c r="E260" s="144" t="str">
        <f t="shared" si="14"/>
        <v>2023.00057</v>
      </c>
      <c r="F260" s="144">
        <f t="shared" si="15"/>
        <v>1</v>
      </c>
      <c r="G260" s="158">
        <v>57</v>
      </c>
      <c r="H260" s="97" t="s">
        <v>132</v>
      </c>
      <c r="I260" s="97" t="s">
        <v>236</v>
      </c>
      <c r="J260" s="158" t="s">
        <v>237</v>
      </c>
      <c r="K260" s="97" t="s">
        <v>148</v>
      </c>
      <c r="L260" s="97" t="s">
        <v>162</v>
      </c>
      <c r="M260" s="97" t="s">
        <v>259</v>
      </c>
      <c r="N260" s="160">
        <v>44725</v>
      </c>
      <c r="O260" s="160">
        <v>44926</v>
      </c>
      <c r="P260" s="158" t="s">
        <v>124</v>
      </c>
      <c r="Q260" s="160">
        <v>44722</v>
      </c>
      <c r="R260" s="158">
        <v>2263803</v>
      </c>
      <c r="S260" s="158" t="s">
        <v>6</v>
      </c>
      <c r="T260" s="160">
        <v>44732</v>
      </c>
      <c r="U260" s="97" t="s">
        <v>152</v>
      </c>
      <c r="V260" s="151">
        <v>253</v>
      </c>
    </row>
    <row r="261" spans="1:22" x14ac:dyDescent="0.35">
      <c r="A261" s="152" t="s">
        <v>5427</v>
      </c>
      <c r="B261" s="231" t="str">
        <f>CONCATENATE(U261,".",TEXT(G261,"00000"),".",VLOOKUP(H261,'Dados (Listas Suspensas)'!$H$3:$I$7,2,FALSE),".",VLOOKUP(K261,'Dados (Listas Suspensas)'!$B$3:$C$8,2,FALSE),".",VLOOKUP(L261,'Dados (Listas Suspensas)'!$D$3:$E$9,2, FALSE),".",VLOOKUP(M261,'Dados (Listas Suspensas)'!$F$3:$G$10,2,FALSE))</f>
        <v>2023.00058.03.03.03.03</v>
      </c>
      <c r="C261" s="144">
        <f t="shared" si="12"/>
        <v>1</v>
      </c>
      <c r="D261" s="144" t="str">
        <f t="shared" si="13"/>
        <v>2023.00058</v>
      </c>
      <c r="E261" s="144" t="str">
        <f t="shared" si="14"/>
        <v>2023.00058</v>
      </c>
      <c r="F261" s="144">
        <f t="shared" si="15"/>
        <v>1</v>
      </c>
      <c r="G261" s="165">
        <v>58</v>
      </c>
      <c r="H261" s="96" t="s">
        <v>132</v>
      </c>
      <c r="I261" s="96" t="s">
        <v>236</v>
      </c>
      <c r="J261" s="165" t="s">
        <v>237</v>
      </c>
      <c r="K261" s="96" t="s">
        <v>148</v>
      </c>
      <c r="L261" s="96" t="s">
        <v>162</v>
      </c>
      <c r="M261" s="96" t="s">
        <v>219</v>
      </c>
      <c r="N261" s="166">
        <v>44817</v>
      </c>
      <c r="O261" s="166">
        <v>44926</v>
      </c>
      <c r="P261" s="165" t="s">
        <v>124</v>
      </c>
      <c r="Q261" s="166">
        <v>44816</v>
      </c>
      <c r="R261" s="165">
        <v>2455373</v>
      </c>
      <c r="S261" s="165" t="s">
        <v>6</v>
      </c>
      <c r="T261" s="166">
        <v>44819</v>
      </c>
      <c r="U261" s="96" t="s">
        <v>152</v>
      </c>
      <c r="V261" s="150">
        <v>254</v>
      </c>
    </row>
    <row r="262" spans="1:22" x14ac:dyDescent="0.35">
      <c r="A262" s="153" t="s">
        <v>6122</v>
      </c>
      <c r="B262" s="231" t="str">
        <f>CONCATENATE(U262,".",TEXT(G262,"00000"),".",VLOOKUP(H262,'Dados (Listas Suspensas)'!$H$3:$I$7,2,FALSE),".",VLOOKUP(K262,'Dados (Listas Suspensas)'!$B$3:$C$8,2,FALSE),".",VLOOKUP(L262,'Dados (Listas Suspensas)'!$D$3:$E$9,2, FALSE),".",VLOOKUP(M262,'Dados (Listas Suspensas)'!$F$3:$G$10,2,FALSE))</f>
        <v>2023.00059.01.04.99.99</v>
      </c>
      <c r="C262" s="144">
        <f t="shared" si="12"/>
        <v>0</v>
      </c>
      <c r="D262" s="144" t="str">
        <f t="shared" si="13"/>
        <v>2023.00059</v>
      </c>
      <c r="E262" s="144" t="str">
        <f t="shared" si="14"/>
        <v>2023.00059</v>
      </c>
      <c r="F262" s="144">
        <f t="shared" si="15"/>
        <v>1</v>
      </c>
      <c r="G262" s="158">
        <v>59</v>
      </c>
      <c r="H262" s="97" t="s">
        <v>119</v>
      </c>
      <c r="I262" s="97" t="s">
        <v>193</v>
      </c>
      <c r="J262" s="158" t="s">
        <v>194</v>
      </c>
      <c r="K262" s="97" t="s">
        <v>187</v>
      </c>
      <c r="L262" s="97" t="s">
        <v>187</v>
      </c>
      <c r="M262" s="97" t="s">
        <v>188</v>
      </c>
      <c r="N262" s="160">
        <v>44544</v>
      </c>
      <c r="O262" s="160">
        <v>44926</v>
      </c>
      <c r="P262" s="158" t="s">
        <v>124</v>
      </c>
      <c r="Q262" s="160">
        <v>44544</v>
      </c>
      <c r="R262" s="158">
        <v>1858729</v>
      </c>
      <c r="S262" s="158" t="s">
        <v>61</v>
      </c>
      <c r="T262" s="160">
        <v>44552</v>
      </c>
      <c r="U262" s="97" t="s">
        <v>152</v>
      </c>
      <c r="V262" s="151">
        <v>255</v>
      </c>
    </row>
    <row r="263" spans="1:22" x14ac:dyDescent="0.35">
      <c r="A263" s="152" t="s">
        <v>5772</v>
      </c>
      <c r="B263" s="231" t="str">
        <f>CONCATENATE(U263,".",TEXT(G263,"00000"),".",VLOOKUP(H263,'Dados (Listas Suspensas)'!$H$3:$I$7,2,FALSE),".",VLOOKUP(K263,'Dados (Listas Suspensas)'!$B$3:$C$8,2,FALSE),".",VLOOKUP(L263,'Dados (Listas Suspensas)'!$D$3:$E$9,2, FALSE),".",VLOOKUP(M263,'Dados (Listas Suspensas)'!$F$3:$G$10,2,FALSE))</f>
        <v>2023.00060.03.03.02.02</v>
      </c>
      <c r="C263" s="144">
        <f t="shared" si="12"/>
        <v>1</v>
      </c>
      <c r="D263" s="144" t="str">
        <f t="shared" si="13"/>
        <v>2023.00060</v>
      </c>
      <c r="E263" s="144" t="str">
        <f t="shared" si="14"/>
        <v>2023.00060</v>
      </c>
      <c r="F263" s="144">
        <f t="shared" si="15"/>
        <v>1</v>
      </c>
      <c r="G263" s="165">
        <v>60</v>
      </c>
      <c r="H263" s="96" t="s">
        <v>132</v>
      </c>
      <c r="I263" s="96" t="s">
        <v>244</v>
      </c>
      <c r="J263" s="165" t="s">
        <v>245</v>
      </c>
      <c r="K263" s="96" t="s">
        <v>148</v>
      </c>
      <c r="L263" s="96" t="s">
        <v>169</v>
      </c>
      <c r="M263" s="96" t="s">
        <v>155</v>
      </c>
      <c r="N263" s="166">
        <v>44927</v>
      </c>
      <c r="O263" s="166">
        <v>45291</v>
      </c>
      <c r="P263" s="165" t="s">
        <v>124</v>
      </c>
      <c r="Q263" s="166">
        <v>44911</v>
      </c>
      <c r="R263" s="165">
        <v>3246182</v>
      </c>
      <c r="S263" s="165" t="s">
        <v>22</v>
      </c>
      <c r="T263" s="223">
        <v>44932</v>
      </c>
      <c r="U263" s="96" t="s">
        <v>152</v>
      </c>
      <c r="V263" s="150">
        <v>256</v>
      </c>
    </row>
    <row r="264" spans="1:22" x14ac:dyDescent="0.35">
      <c r="A264" s="153" t="s">
        <v>6123</v>
      </c>
      <c r="B264" s="231" t="str">
        <f>CONCATENATE(U264,".",TEXT(G264,"00000"),".",VLOOKUP(H264,'Dados (Listas Suspensas)'!$H$3:$I$7,2,FALSE),".",VLOOKUP(K264,'Dados (Listas Suspensas)'!$B$3:$C$8,2,FALSE),".",VLOOKUP(L264,'Dados (Listas Suspensas)'!$D$3:$E$9,2, FALSE),".",VLOOKUP(M264,'Dados (Listas Suspensas)'!$F$3:$G$10,2,FALSE))</f>
        <v>2023.00061.03.04.99.99</v>
      </c>
      <c r="C264" s="144">
        <f t="shared" ref="C264:C327" si="16">IF(A264=B264,1,0)</f>
        <v>1</v>
      </c>
      <c r="D264" s="144" t="str">
        <f t="shared" ref="D264:D327" si="17">LEFT(A264,10)</f>
        <v>2023.00061</v>
      </c>
      <c r="E264" s="144" t="str">
        <f t="shared" ref="E264:E327" si="18">LEFT(B264,10)</f>
        <v>2023.00061</v>
      </c>
      <c r="F264" s="144">
        <f t="shared" ref="F264:F327" si="19">IF(D264=E264,1,0)</f>
        <v>1</v>
      </c>
      <c r="G264" s="158">
        <v>61</v>
      </c>
      <c r="H264" s="97" t="s">
        <v>132</v>
      </c>
      <c r="I264" s="97" t="s">
        <v>244</v>
      </c>
      <c r="J264" s="158" t="s">
        <v>245</v>
      </c>
      <c r="K264" s="97" t="s">
        <v>187</v>
      </c>
      <c r="L264" s="97" t="s">
        <v>187</v>
      </c>
      <c r="M264" s="97" t="s">
        <v>188</v>
      </c>
      <c r="N264" s="160">
        <v>44890</v>
      </c>
      <c r="O264" s="160">
        <v>45291</v>
      </c>
      <c r="P264" s="158" t="s">
        <v>124</v>
      </c>
      <c r="Q264" s="160">
        <v>44890</v>
      </c>
      <c r="R264" s="158">
        <v>3246183</v>
      </c>
      <c r="S264" s="158" t="s">
        <v>22</v>
      </c>
      <c r="T264" s="223">
        <v>44932</v>
      </c>
      <c r="U264" s="97" t="s">
        <v>152</v>
      </c>
      <c r="V264" s="151">
        <v>257</v>
      </c>
    </row>
    <row r="265" spans="1:22" x14ac:dyDescent="0.35">
      <c r="A265" s="152" t="s">
        <v>5382</v>
      </c>
      <c r="B265" s="231" t="str">
        <f>CONCATENATE(U265,".",TEXT(G265,"00000"),".",VLOOKUP(H265,'Dados (Listas Suspensas)'!$H$3:$I$7,2,FALSE),".",VLOOKUP(K265,'Dados (Listas Suspensas)'!$B$3:$C$8,2,FALSE),".",VLOOKUP(L265,'Dados (Listas Suspensas)'!$D$3:$E$9,2, FALSE),".",VLOOKUP(M265,'Dados (Listas Suspensas)'!$F$3:$G$10,2,FALSE))</f>
        <v>2023.00062.03.03.03.03</v>
      </c>
      <c r="C265" s="144">
        <f t="shared" si="16"/>
        <v>1</v>
      </c>
      <c r="D265" s="144" t="str">
        <f t="shared" si="17"/>
        <v>2023.00062</v>
      </c>
      <c r="E265" s="144" t="str">
        <f t="shared" si="18"/>
        <v>2023.00062</v>
      </c>
      <c r="F265" s="144">
        <f t="shared" si="19"/>
        <v>1</v>
      </c>
      <c r="G265" s="165">
        <v>62</v>
      </c>
      <c r="H265" s="96" t="s">
        <v>132</v>
      </c>
      <c r="I265" s="96" t="s">
        <v>236</v>
      </c>
      <c r="J265" s="165" t="s">
        <v>237</v>
      </c>
      <c r="K265" s="96" t="s">
        <v>148</v>
      </c>
      <c r="L265" s="96" t="s">
        <v>162</v>
      </c>
      <c r="M265" s="96" t="s">
        <v>219</v>
      </c>
      <c r="N265" s="166">
        <v>44837</v>
      </c>
      <c r="O265" s="166">
        <v>44926</v>
      </c>
      <c r="P265" s="165" t="s">
        <v>124</v>
      </c>
      <c r="Q265" s="166">
        <v>44835</v>
      </c>
      <c r="R265" s="165">
        <v>2521258</v>
      </c>
      <c r="S265" s="165" t="s">
        <v>6</v>
      </c>
      <c r="T265" s="166">
        <v>44845</v>
      </c>
      <c r="U265" s="96" t="s">
        <v>152</v>
      </c>
      <c r="V265" s="150">
        <v>258</v>
      </c>
    </row>
    <row r="266" spans="1:22" x14ac:dyDescent="0.35">
      <c r="A266" s="153" t="s">
        <v>6124</v>
      </c>
      <c r="B266" s="231" t="str">
        <f>CONCATENATE(U266,".",TEXT(G266,"00000"),".",VLOOKUP(H266,'Dados (Listas Suspensas)'!$H$3:$I$7,2,FALSE),".",VLOOKUP(K266,'Dados (Listas Suspensas)'!$B$3:$C$8,2,FALSE),".",VLOOKUP(L266,'Dados (Listas Suspensas)'!$D$3:$E$9,2, FALSE),".",VLOOKUP(M266,'Dados (Listas Suspensas)'!$F$3:$G$10,2,FALSE))</f>
        <v>2023.00063.01.04.99.99</v>
      </c>
      <c r="C266" s="144">
        <f t="shared" si="16"/>
        <v>0</v>
      </c>
      <c r="D266" s="144" t="str">
        <f t="shared" si="17"/>
        <v>2023.00063</v>
      </c>
      <c r="E266" s="144" t="str">
        <f t="shared" si="18"/>
        <v>2023.00063</v>
      </c>
      <c r="F266" s="144">
        <f t="shared" si="19"/>
        <v>1</v>
      </c>
      <c r="G266" s="158">
        <v>63</v>
      </c>
      <c r="H266" s="97" t="s">
        <v>119</v>
      </c>
      <c r="I266" s="97" t="s">
        <v>4586</v>
      </c>
      <c r="J266" s="158" t="s">
        <v>239</v>
      </c>
      <c r="K266" s="97" t="s">
        <v>187</v>
      </c>
      <c r="L266" s="97" t="s">
        <v>187</v>
      </c>
      <c r="M266" s="97" t="s">
        <v>188</v>
      </c>
      <c r="N266" s="160">
        <v>45001</v>
      </c>
      <c r="O266" s="160">
        <v>45291</v>
      </c>
      <c r="P266" s="158" t="s">
        <v>124</v>
      </c>
      <c r="Q266" s="160">
        <v>45001</v>
      </c>
      <c r="R266" s="158">
        <v>2904515</v>
      </c>
      <c r="S266" s="158" t="s">
        <v>16</v>
      </c>
      <c r="T266" s="160">
        <v>45002</v>
      </c>
      <c r="U266" s="97" t="s">
        <v>152</v>
      </c>
      <c r="V266" s="151">
        <v>259</v>
      </c>
    </row>
    <row r="267" spans="1:22" x14ac:dyDescent="0.35">
      <c r="A267" s="152" t="s">
        <v>5383</v>
      </c>
      <c r="B267" s="231" t="str">
        <f>CONCATENATE(U267,".",TEXT(G267,"00000"),".",VLOOKUP(H267,'Dados (Listas Suspensas)'!$H$3:$I$7,2,FALSE),".",VLOOKUP(K267,'Dados (Listas Suspensas)'!$B$3:$C$8,2,FALSE),".",VLOOKUP(L267,'Dados (Listas Suspensas)'!$D$3:$E$9,2, FALSE),".",VLOOKUP(M267,'Dados (Listas Suspensas)'!$F$3:$G$10,2,FALSE))</f>
        <v>2023.00064.03.03.03.03</v>
      </c>
      <c r="C267" s="144">
        <f t="shared" si="16"/>
        <v>1</v>
      </c>
      <c r="D267" s="144" t="str">
        <f t="shared" si="17"/>
        <v>2023.00064</v>
      </c>
      <c r="E267" s="144" t="str">
        <f t="shared" si="18"/>
        <v>2023.00064</v>
      </c>
      <c r="F267" s="144">
        <f t="shared" si="19"/>
        <v>1</v>
      </c>
      <c r="G267" s="165">
        <v>64</v>
      </c>
      <c r="H267" s="96" t="s">
        <v>132</v>
      </c>
      <c r="I267" s="96" t="s">
        <v>236</v>
      </c>
      <c r="J267" s="165" t="s">
        <v>237</v>
      </c>
      <c r="K267" s="96" t="s">
        <v>148</v>
      </c>
      <c r="L267" s="96" t="s">
        <v>162</v>
      </c>
      <c r="M267" s="96" t="s">
        <v>219</v>
      </c>
      <c r="N267" s="166">
        <v>44858</v>
      </c>
      <c r="O267" s="166">
        <v>44926</v>
      </c>
      <c r="P267" s="165" t="s">
        <v>124</v>
      </c>
      <c r="Q267" s="166">
        <v>44855</v>
      </c>
      <c r="R267" s="165">
        <v>2583057</v>
      </c>
      <c r="S267" s="165" t="s">
        <v>6</v>
      </c>
      <c r="T267" s="166">
        <v>44869</v>
      </c>
      <c r="U267" s="96" t="s">
        <v>152</v>
      </c>
      <c r="V267" s="150">
        <v>260</v>
      </c>
    </row>
    <row r="268" spans="1:22" x14ac:dyDescent="0.35">
      <c r="A268" s="153" t="s">
        <v>6125</v>
      </c>
      <c r="B268" s="231" t="str">
        <f>CONCATENATE(U268,".",TEXT(G268,"00000"),".",VLOOKUP(H268,'Dados (Listas Suspensas)'!$H$3:$I$7,2,FALSE),".",VLOOKUP(K268,'Dados (Listas Suspensas)'!$B$3:$C$8,2,FALSE),".",VLOOKUP(L268,'Dados (Listas Suspensas)'!$D$3:$E$9,2, FALSE),".",VLOOKUP(M268,'Dados (Listas Suspensas)'!$F$3:$G$10,2,FALSE))</f>
        <v>2023.00065.01.04.99.99</v>
      </c>
      <c r="C268" s="144">
        <f t="shared" si="16"/>
        <v>0</v>
      </c>
      <c r="D268" s="144" t="str">
        <f t="shared" si="17"/>
        <v>2023.00065</v>
      </c>
      <c r="E268" s="144" t="str">
        <f t="shared" si="18"/>
        <v>2023.00065</v>
      </c>
      <c r="F268" s="144">
        <f t="shared" si="19"/>
        <v>1</v>
      </c>
      <c r="G268" s="158">
        <v>65</v>
      </c>
      <c r="H268" s="97" t="s">
        <v>119</v>
      </c>
      <c r="I268" s="97" t="s">
        <v>257</v>
      </c>
      <c r="J268" s="158" t="s">
        <v>258</v>
      </c>
      <c r="K268" s="97" t="s">
        <v>187</v>
      </c>
      <c r="L268" s="97" t="s">
        <v>187</v>
      </c>
      <c r="M268" s="97" t="s">
        <v>188</v>
      </c>
      <c r="N268" s="160">
        <v>44616</v>
      </c>
      <c r="O268" s="160">
        <v>44926</v>
      </c>
      <c r="P268" s="158" t="s">
        <v>124</v>
      </c>
      <c r="Q268" s="160">
        <v>44616</v>
      </c>
      <c r="R268" s="158">
        <v>2037403</v>
      </c>
      <c r="S268" s="158" t="s">
        <v>16</v>
      </c>
      <c r="T268" s="223">
        <v>44641</v>
      </c>
      <c r="U268" s="97" t="s">
        <v>152</v>
      </c>
      <c r="V268" s="151">
        <v>261</v>
      </c>
    </row>
    <row r="269" spans="1:22" x14ac:dyDescent="0.35">
      <c r="A269" s="152" t="s">
        <v>6126</v>
      </c>
      <c r="B269" s="231" t="str">
        <f>CONCATENATE(U269,".",TEXT(G269,"00000"),".",VLOOKUP(H269,'Dados (Listas Suspensas)'!$H$3:$I$7,2,FALSE),".",VLOOKUP(K269,'Dados (Listas Suspensas)'!$B$3:$C$8,2,FALSE),".",VLOOKUP(L269,'Dados (Listas Suspensas)'!$D$3:$E$9,2, FALSE),".",VLOOKUP(M269,'Dados (Listas Suspensas)'!$F$3:$G$10,2,FALSE))</f>
        <v>2023.00066.01.04.99.99</v>
      </c>
      <c r="C269" s="144">
        <f t="shared" si="16"/>
        <v>0</v>
      </c>
      <c r="D269" s="144" t="str">
        <f t="shared" si="17"/>
        <v>2023.00066</v>
      </c>
      <c r="E269" s="144" t="str">
        <f t="shared" si="18"/>
        <v>2023.00066</v>
      </c>
      <c r="F269" s="144">
        <f t="shared" si="19"/>
        <v>1</v>
      </c>
      <c r="G269" s="165">
        <v>66</v>
      </c>
      <c r="H269" s="96" t="s">
        <v>119</v>
      </c>
      <c r="I269" s="96" t="s">
        <v>4124</v>
      </c>
      <c r="J269" s="165" t="s">
        <v>120</v>
      </c>
      <c r="K269" s="96" t="s">
        <v>187</v>
      </c>
      <c r="L269" s="96" t="s">
        <v>187</v>
      </c>
      <c r="M269" s="96" t="s">
        <v>188</v>
      </c>
      <c r="N269" s="166">
        <v>44545</v>
      </c>
      <c r="O269" s="166">
        <v>44926</v>
      </c>
      <c r="P269" s="165" t="s">
        <v>124</v>
      </c>
      <c r="Q269" s="166">
        <v>44545</v>
      </c>
      <c r="R269" s="165">
        <v>1858728</v>
      </c>
      <c r="S269" s="165" t="s">
        <v>61</v>
      </c>
      <c r="T269" s="166">
        <v>44552</v>
      </c>
      <c r="U269" s="96" t="s">
        <v>152</v>
      </c>
      <c r="V269" s="150">
        <v>262</v>
      </c>
    </row>
    <row r="270" spans="1:22" x14ac:dyDescent="0.35">
      <c r="A270" s="153" t="s">
        <v>5384</v>
      </c>
      <c r="B270" s="231" t="str">
        <f>CONCATENATE(U270,".",TEXT(G270,"00000"),".",VLOOKUP(H270,'Dados (Listas Suspensas)'!$H$3:$I$7,2,FALSE),".",VLOOKUP(K270,'Dados (Listas Suspensas)'!$B$3:$C$8,2,FALSE),".",VLOOKUP(L270,'Dados (Listas Suspensas)'!$D$3:$E$9,2, FALSE),".",VLOOKUP(M270,'Dados (Listas Suspensas)'!$F$3:$G$10,2,FALSE))</f>
        <v>2023.00067.03.03.03.04</v>
      </c>
      <c r="C270" s="144">
        <f t="shared" si="16"/>
        <v>1</v>
      </c>
      <c r="D270" s="144" t="str">
        <f t="shared" si="17"/>
        <v>2023.00067</v>
      </c>
      <c r="E270" s="144" t="str">
        <f t="shared" si="18"/>
        <v>2023.00067</v>
      </c>
      <c r="F270" s="144">
        <f t="shared" si="19"/>
        <v>1</v>
      </c>
      <c r="G270" s="158">
        <v>67</v>
      </c>
      <c r="H270" s="97" t="s">
        <v>132</v>
      </c>
      <c r="I270" s="97" t="s">
        <v>236</v>
      </c>
      <c r="J270" s="158" t="s">
        <v>237</v>
      </c>
      <c r="K270" s="97" t="s">
        <v>148</v>
      </c>
      <c r="L270" s="97" t="s">
        <v>162</v>
      </c>
      <c r="M270" s="97" t="s">
        <v>149</v>
      </c>
      <c r="N270" s="160">
        <v>44958</v>
      </c>
      <c r="O270" s="160">
        <v>44985</v>
      </c>
      <c r="P270" s="158" t="s">
        <v>124</v>
      </c>
      <c r="Q270" s="160">
        <v>44958</v>
      </c>
      <c r="R270" s="158">
        <v>2796436</v>
      </c>
      <c r="S270" s="158" t="s">
        <v>6</v>
      </c>
      <c r="T270" s="160">
        <v>44959</v>
      </c>
      <c r="U270" s="97" t="s">
        <v>152</v>
      </c>
      <c r="V270" s="151">
        <v>263</v>
      </c>
    </row>
    <row r="271" spans="1:22" x14ac:dyDescent="0.35">
      <c r="A271" s="152" t="s">
        <v>5385</v>
      </c>
      <c r="B271" s="231" t="str">
        <f>CONCATENATE(U271,".",TEXT(G271,"00000"),".",VLOOKUP(H271,'Dados (Listas Suspensas)'!$H$3:$I$7,2,FALSE),".",VLOOKUP(K271,'Dados (Listas Suspensas)'!$B$3:$C$8,2,FALSE),".",VLOOKUP(L271,'Dados (Listas Suspensas)'!$D$3:$E$9,2, FALSE),".",VLOOKUP(M271,'Dados (Listas Suspensas)'!$F$3:$G$10,2,FALSE))</f>
        <v>2023.00068.03.03.03.02</v>
      </c>
      <c r="C271" s="144">
        <f t="shared" si="16"/>
        <v>1</v>
      </c>
      <c r="D271" s="144" t="str">
        <f t="shared" si="17"/>
        <v>2023.00068</v>
      </c>
      <c r="E271" s="144" t="str">
        <f t="shared" si="18"/>
        <v>2023.00068</v>
      </c>
      <c r="F271" s="144">
        <f t="shared" si="19"/>
        <v>1</v>
      </c>
      <c r="G271" s="165">
        <v>68</v>
      </c>
      <c r="H271" s="96" t="s">
        <v>132</v>
      </c>
      <c r="I271" s="96" t="s">
        <v>236</v>
      </c>
      <c r="J271" s="165" t="s">
        <v>237</v>
      </c>
      <c r="K271" s="96" t="s">
        <v>148</v>
      </c>
      <c r="L271" s="96" t="s">
        <v>162</v>
      </c>
      <c r="M271" s="96" t="s">
        <v>155</v>
      </c>
      <c r="N271" s="166">
        <v>44927</v>
      </c>
      <c r="O271" s="166">
        <v>45291</v>
      </c>
      <c r="P271" s="165" t="s">
        <v>124</v>
      </c>
      <c r="Q271" s="166">
        <v>44907</v>
      </c>
      <c r="R271" s="165">
        <v>2733915</v>
      </c>
      <c r="S271" s="165" t="s">
        <v>6</v>
      </c>
      <c r="T271" s="223">
        <v>44932</v>
      </c>
      <c r="U271" s="96" t="s">
        <v>152</v>
      </c>
      <c r="V271" s="150">
        <v>264</v>
      </c>
    </row>
    <row r="272" spans="1:22" x14ac:dyDescent="0.35">
      <c r="A272" s="153" t="s">
        <v>5343</v>
      </c>
      <c r="B272" s="231" t="str">
        <f>CONCATENATE(U272,".",TEXT(G272,"00000"),".",VLOOKUP(H272,'Dados (Listas Suspensas)'!$H$3:$I$7,2,FALSE),".",VLOOKUP(K272,'Dados (Listas Suspensas)'!$B$3:$C$8,2,FALSE),".",VLOOKUP(L272,'Dados (Listas Suspensas)'!$D$3:$E$9,2, FALSE),".",VLOOKUP(M272,'Dados (Listas Suspensas)'!$F$3:$G$10,2,FALSE))</f>
        <v>2023.00069.03.03.03.02</v>
      </c>
      <c r="C272" s="144">
        <f t="shared" si="16"/>
        <v>1</v>
      </c>
      <c r="D272" s="144" t="str">
        <f t="shared" si="17"/>
        <v>2023.00069</v>
      </c>
      <c r="E272" s="144" t="str">
        <f t="shared" si="18"/>
        <v>2023.00069</v>
      </c>
      <c r="F272" s="144">
        <f t="shared" si="19"/>
        <v>1</v>
      </c>
      <c r="G272" s="158">
        <v>69</v>
      </c>
      <c r="H272" s="97" t="s">
        <v>132</v>
      </c>
      <c r="I272" s="97" t="s">
        <v>236</v>
      </c>
      <c r="J272" s="158" t="s">
        <v>237</v>
      </c>
      <c r="K272" s="97" t="s">
        <v>148</v>
      </c>
      <c r="L272" s="97" t="s">
        <v>162</v>
      </c>
      <c r="M272" s="97" t="s">
        <v>155</v>
      </c>
      <c r="N272" s="160">
        <v>44927</v>
      </c>
      <c r="O272" s="160">
        <v>45291</v>
      </c>
      <c r="P272" s="158" t="s">
        <v>124</v>
      </c>
      <c r="Q272" s="160">
        <v>44907</v>
      </c>
      <c r="R272" s="158">
        <v>2733915</v>
      </c>
      <c r="S272" s="158" t="s">
        <v>6</v>
      </c>
      <c r="T272" s="223">
        <v>44932</v>
      </c>
      <c r="U272" s="97" t="s">
        <v>152</v>
      </c>
      <c r="V272" s="151">
        <v>265</v>
      </c>
    </row>
    <row r="273" spans="1:22" x14ac:dyDescent="0.35">
      <c r="A273" s="152" t="s">
        <v>5386</v>
      </c>
      <c r="B273" s="231" t="str">
        <f>CONCATENATE(U273,".",TEXT(G273,"00000"),".",VLOOKUP(H273,'Dados (Listas Suspensas)'!$H$3:$I$7,2,FALSE),".",VLOOKUP(K273,'Dados (Listas Suspensas)'!$B$3:$C$8,2,FALSE),".",VLOOKUP(L273,'Dados (Listas Suspensas)'!$D$3:$E$9,2, FALSE),".",VLOOKUP(M273,'Dados (Listas Suspensas)'!$F$3:$G$10,2,FALSE))</f>
        <v>2023.00070.03.03.03.02</v>
      </c>
      <c r="C273" s="144">
        <f t="shared" si="16"/>
        <v>1</v>
      </c>
      <c r="D273" s="144" t="str">
        <f t="shared" si="17"/>
        <v>2023.00070</v>
      </c>
      <c r="E273" s="144" t="str">
        <f t="shared" si="18"/>
        <v>2023.00070</v>
      </c>
      <c r="F273" s="144">
        <f t="shared" si="19"/>
        <v>1</v>
      </c>
      <c r="G273" s="165">
        <v>70</v>
      </c>
      <c r="H273" s="96" t="s">
        <v>132</v>
      </c>
      <c r="I273" s="96" t="s">
        <v>236</v>
      </c>
      <c r="J273" s="165" t="s">
        <v>237</v>
      </c>
      <c r="K273" s="96" t="s">
        <v>148</v>
      </c>
      <c r="L273" s="96" t="s">
        <v>162</v>
      </c>
      <c r="M273" s="96" t="s">
        <v>155</v>
      </c>
      <c r="N273" s="166">
        <v>44927</v>
      </c>
      <c r="O273" s="166">
        <v>45291</v>
      </c>
      <c r="P273" s="165" t="s">
        <v>124</v>
      </c>
      <c r="Q273" s="166">
        <v>44907</v>
      </c>
      <c r="R273" s="165">
        <v>2733915</v>
      </c>
      <c r="S273" s="165" t="s">
        <v>6</v>
      </c>
      <c r="T273" s="223">
        <v>44932</v>
      </c>
      <c r="U273" s="96" t="s">
        <v>152</v>
      </c>
      <c r="V273" s="150">
        <v>266</v>
      </c>
    </row>
    <row r="274" spans="1:22" x14ac:dyDescent="0.35">
      <c r="A274" s="153" t="s">
        <v>5774</v>
      </c>
      <c r="B274" s="231" t="str">
        <f>CONCATENATE(U274,".",TEXT(G274,"00000"),".",VLOOKUP(H274,'Dados (Listas Suspensas)'!$H$3:$I$7,2,FALSE),".",VLOOKUP(K274,'Dados (Listas Suspensas)'!$B$3:$C$8,2,FALSE),".",VLOOKUP(L274,'Dados (Listas Suspensas)'!$D$3:$E$9,2, FALSE),".",VLOOKUP(M274,'Dados (Listas Suspensas)'!$F$3:$G$10,2,FALSE))</f>
        <v>2023.00071.03.03.02.02</v>
      </c>
      <c r="C274" s="144">
        <f t="shared" si="16"/>
        <v>1</v>
      </c>
      <c r="D274" s="144" t="str">
        <f t="shared" si="17"/>
        <v>2023.00071</v>
      </c>
      <c r="E274" s="144" t="str">
        <f t="shared" si="18"/>
        <v>2023.00071</v>
      </c>
      <c r="F274" s="144">
        <f t="shared" si="19"/>
        <v>1</v>
      </c>
      <c r="G274" s="158">
        <v>71</v>
      </c>
      <c r="H274" s="97" t="s">
        <v>132</v>
      </c>
      <c r="I274" s="97" t="s">
        <v>236</v>
      </c>
      <c r="J274" s="158" t="s">
        <v>237</v>
      </c>
      <c r="K274" s="97" t="s">
        <v>148</v>
      </c>
      <c r="L274" s="97" t="s">
        <v>169</v>
      </c>
      <c r="M274" s="97" t="s">
        <v>155</v>
      </c>
      <c r="N274" s="160">
        <v>44927</v>
      </c>
      <c r="O274" s="160">
        <v>45291</v>
      </c>
      <c r="P274" s="158" t="s">
        <v>124</v>
      </c>
      <c r="Q274" s="160">
        <v>44907</v>
      </c>
      <c r="R274" s="158">
        <v>2733915</v>
      </c>
      <c r="S274" s="158" t="s">
        <v>6</v>
      </c>
      <c r="T274" s="223">
        <v>44932</v>
      </c>
      <c r="U274" s="97" t="s">
        <v>152</v>
      </c>
      <c r="V274" s="151">
        <v>267</v>
      </c>
    </row>
    <row r="275" spans="1:22" x14ac:dyDescent="0.35">
      <c r="A275" s="152" t="s">
        <v>6127</v>
      </c>
      <c r="B275" s="231" t="str">
        <f>CONCATENATE(U275,".",TEXT(G275,"00000"),".",VLOOKUP(H275,'Dados (Listas Suspensas)'!$H$3:$I$7,2,FALSE),".",VLOOKUP(K275,'Dados (Listas Suspensas)'!$B$3:$C$8,2,FALSE),".",VLOOKUP(L275,'Dados (Listas Suspensas)'!$D$3:$E$9,2, FALSE),".",VLOOKUP(M275,'Dados (Listas Suspensas)'!$F$3:$G$10,2,FALSE))</f>
        <v>2023.00072.03.04.99.99</v>
      </c>
      <c r="C275" s="144">
        <f t="shared" si="16"/>
        <v>1</v>
      </c>
      <c r="D275" s="144" t="str">
        <f t="shared" si="17"/>
        <v>2023.00072</v>
      </c>
      <c r="E275" s="144" t="str">
        <f t="shared" si="18"/>
        <v>2023.00072</v>
      </c>
      <c r="F275" s="144">
        <f t="shared" si="19"/>
        <v>1</v>
      </c>
      <c r="G275" s="165">
        <v>72</v>
      </c>
      <c r="H275" s="96" t="s">
        <v>132</v>
      </c>
      <c r="I275" s="96" t="s">
        <v>236</v>
      </c>
      <c r="J275" s="165" t="s">
        <v>237</v>
      </c>
      <c r="K275" s="96" t="s">
        <v>187</v>
      </c>
      <c r="L275" s="96" t="s">
        <v>187</v>
      </c>
      <c r="M275" s="96" t="s">
        <v>188</v>
      </c>
      <c r="N275" s="166">
        <v>44890</v>
      </c>
      <c r="O275" s="166">
        <v>45291</v>
      </c>
      <c r="P275" s="165" t="s">
        <v>124</v>
      </c>
      <c r="Q275" s="166">
        <v>44890</v>
      </c>
      <c r="R275" s="165">
        <v>2733915</v>
      </c>
      <c r="S275" s="165" t="s">
        <v>6</v>
      </c>
      <c r="T275" s="223">
        <v>44932</v>
      </c>
      <c r="U275" s="96" t="s">
        <v>152</v>
      </c>
      <c r="V275" s="150">
        <v>268</v>
      </c>
    </row>
    <row r="276" spans="1:22" x14ac:dyDescent="0.35">
      <c r="A276" s="153" t="s">
        <v>5387</v>
      </c>
      <c r="B276" s="231" t="str">
        <f>CONCATENATE(U276,".",TEXT(G276,"00000"),".",VLOOKUP(H276,'Dados (Listas Suspensas)'!$H$3:$I$7,2,FALSE),".",VLOOKUP(K276,'Dados (Listas Suspensas)'!$B$3:$C$8,2,FALSE),".",VLOOKUP(L276,'Dados (Listas Suspensas)'!$D$3:$E$9,2, FALSE),".",VLOOKUP(M276,'Dados (Listas Suspensas)'!$F$3:$G$10,2,FALSE))</f>
        <v>2023.00073.03.03.03.98</v>
      </c>
      <c r="C276" s="144">
        <f t="shared" si="16"/>
        <v>0</v>
      </c>
      <c r="D276" s="144" t="str">
        <f t="shared" si="17"/>
        <v>2023.00073</v>
      </c>
      <c r="E276" s="144" t="str">
        <f t="shared" si="18"/>
        <v>2023.00073</v>
      </c>
      <c r="F276" s="144">
        <f t="shared" si="19"/>
        <v>1</v>
      </c>
      <c r="G276" s="158">
        <v>73</v>
      </c>
      <c r="H276" s="97" t="s">
        <v>132</v>
      </c>
      <c r="I276" s="97" t="s">
        <v>236</v>
      </c>
      <c r="J276" s="158" t="s">
        <v>237</v>
      </c>
      <c r="K276" s="97" t="s">
        <v>148</v>
      </c>
      <c r="L276" s="97" t="s">
        <v>162</v>
      </c>
      <c r="M276" s="97" t="s">
        <v>259</v>
      </c>
      <c r="N276" s="160">
        <v>44937</v>
      </c>
      <c r="O276" s="160">
        <v>45291</v>
      </c>
      <c r="P276" s="158" t="s">
        <v>124</v>
      </c>
      <c r="Q276" s="160">
        <v>44937</v>
      </c>
      <c r="R276" s="158">
        <v>2756547</v>
      </c>
      <c r="S276" s="158" t="s">
        <v>6</v>
      </c>
      <c r="T276" s="160">
        <v>44943</v>
      </c>
      <c r="U276" s="97" t="s">
        <v>152</v>
      </c>
      <c r="V276" s="151">
        <v>269</v>
      </c>
    </row>
    <row r="277" spans="1:22" x14ac:dyDescent="0.35">
      <c r="A277" s="152" t="s">
        <v>5775</v>
      </c>
      <c r="B277" s="231" t="str">
        <f>CONCATENATE(U277,".",TEXT(G277,"00000"),".",VLOOKUP(H277,'Dados (Listas Suspensas)'!$H$3:$I$7,2,FALSE),".",VLOOKUP(K277,'Dados (Listas Suspensas)'!$B$3:$C$8,2,FALSE),".",VLOOKUP(L277,'Dados (Listas Suspensas)'!$D$3:$E$9,2, FALSE),".",VLOOKUP(M277,'Dados (Listas Suspensas)'!$F$3:$G$10,2,FALSE))</f>
        <v>2023.00074.03.03.02.02</v>
      </c>
      <c r="C277" s="144">
        <f t="shared" si="16"/>
        <v>1</v>
      </c>
      <c r="D277" s="144" t="str">
        <f t="shared" si="17"/>
        <v>2023.00074</v>
      </c>
      <c r="E277" s="144" t="str">
        <f t="shared" si="18"/>
        <v>2023.00074</v>
      </c>
      <c r="F277" s="144">
        <f t="shared" si="19"/>
        <v>1</v>
      </c>
      <c r="G277" s="165">
        <v>74</v>
      </c>
      <c r="H277" s="96" t="s">
        <v>132</v>
      </c>
      <c r="I277" s="96" t="s">
        <v>288</v>
      </c>
      <c r="J277" s="165" t="s">
        <v>289</v>
      </c>
      <c r="K277" s="96" t="s">
        <v>148</v>
      </c>
      <c r="L277" s="96" t="s">
        <v>169</v>
      </c>
      <c r="M277" s="96" t="s">
        <v>155</v>
      </c>
      <c r="N277" s="166">
        <v>44927</v>
      </c>
      <c r="O277" s="166">
        <v>45291</v>
      </c>
      <c r="P277" s="165" t="s">
        <v>124</v>
      </c>
      <c r="Q277" s="166">
        <v>44918</v>
      </c>
      <c r="R277" s="165">
        <v>2733980</v>
      </c>
      <c r="S277" s="165" t="s">
        <v>47</v>
      </c>
      <c r="T277" s="166">
        <v>44932</v>
      </c>
      <c r="U277" s="96" t="s">
        <v>152</v>
      </c>
      <c r="V277" s="150">
        <v>270</v>
      </c>
    </row>
    <row r="278" spans="1:22" x14ac:dyDescent="0.35">
      <c r="A278" s="153" t="s">
        <v>6128</v>
      </c>
      <c r="B278" s="231" t="str">
        <f>CONCATENATE(U278,".",TEXT(G278,"00000"),".",VLOOKUP(H278,'Dados (Listas Suspensas)'!$H$3:$I$7,2,FALSE),".",VLOOKUP(K278,'Dados (Listas Suspensas)'!$B$3:$C$8,2,FALSE),".",VLOOKUP(L278,'Dados (Listas Suspensas)'!$D$3:$E$9,2, FALSE),".",VLOOKUP(M278,'Dados (Listas Suspensas)'!$F$3:$G$10,2,FALSE))</f>
        <v>2023.00075.03.04.99.99</v>
      </c>
      <c r="C278" s="144">
        <f t="shared" si="16"/>
        <v>1</v>
      </c>
      <c r="D278" s="144" t="str">
        <f t="shared" si="17"/>
        <v>2023.00075</v>
      </c>
      <c r="E278" s="144" t="str">
        <f t="shared" si="18"/>
        <v>2023.00075</v>
      </c>
      <c r="F278" s="144">
        <f t="shared" si="19"/>
        <v>1</v>
      </c>
      <c r="G278" s="158">
        <v>75</v>
      </c>
      <c r="H278" s="97" t="s">
        <v>132</v>
      </c>
      <c r="I278" s="97" t="s">
        <v>288</v>
      </c>
      <c r="J278" s="158" t="s">
        <v>289</v>
      </c>
      <c r="K278" s="97" t="s">
        <v>187</v>
      </c>
      <c r="L278" s="97" t="s">
        <v>187</v>
      </c>
      <c r="M278" s="97" t="s">
        <v>188</v>
      </c>
      <c r="N278" s="160">
        <v>44907</v>
      </c>
      <c r="O278" s="160">
        <v>45291</v>
      </c>
      <c r="P278" s="158" t="s">
        <v>124</v>
      </c>
      <c r="Q278" s="160">
        <v>44907</v>
      </c>
      <c r="R278" s="158">
        <v>2733980</v>
      </c>
      <c r="S278" s="158" t="s">
        <v>47</v>
      </c>
      <c r="T278" s="223">
        <v>44932</v>
      </c>
      <c r="U278" s="97" t="s">
        <v>152</v>
      </c>
      <c r="V278" s="151">
        <v>271</v>
      </c>
    </row>
    <row r="279" spans="1:22" x14ac:dyDescent="0.35">
      <c r="A279" s="152" t="s">
        <v>5388</v>
      </c>
      <c r="B279" s="231" t="str">
        <f>CONCATENATE(U279,".",TEXT(G279,"00000"),".",VLOOKUP(H279,'Dados (Listas Suspensas)'!$H$3:$I$7,2,FALSE),".",VLOOKUP(K279,'Dados (Listas Suspensas)'!$B$3:$C$8,2,FALSE),".",VLOOKUP(L279,'Dados (Listas Suspensas)'!$D$3:$E$9,2, FALSE),".",VLOOKUP(M279,'Dados (Listas Suspensas)'!$F$3:$G$10,2,FALSE))</f>
        <v>2023.00076.03.03.03.02</v>
      </c>
      <c r="C279" s="144">
        <f t="shared" si="16"/>
        <v>1</v>
      </c>
      <c r="D279" s="144" t="str">
        <f t="shared" si="17"/>
        <v>2023.00076</v>
      </c>
      <c r="E279" s="144" t="str">
        <f t="shared" si="18"/>
        <v>2023.00076</v>
      </c>
      <c r="F279" s="144">
        <f t="shared" si="19"/>
        <v>1</v>
      </c>
      <c r="G279" s="165">
        <v>76</v>
      </c>
      <c r="H279" s="96" t="s">
        <v>132</v>
      </c>
      <c r="I279" s="96" t="s">
        <v>4124</v>
      </c>
      <c r="J279" s="165" t="s">
        <v>120</v>
      </c>
      <c r="K279" s="96" t="s">
        <v>148</v>
      </c>
      <c r="L279" s="96" t="s">
        <v>162</v>
      </c>
      <c r="M279" s="96" t="s">
        <v>155</v>
      </c>
      <c r="N279" s="166">
        <v>44927</v>
      </c>
      <c r="O279" s="166">
        <v>45291</v>
      </c>
      <c r="P279" s="165" t="s">
        <v>124</v>
      </c>
      <c r="Q279" s="166">
        <v>44909</v>
      </c>
      <c r="R279" s="165">
        <v>2734066</v>
      </c>
      <c r="S279" s="165" t="s">
        <v>50</v>
      </c>
      <c r="T279" s="223">
        <v>44932</v>
      </c>
      <c r="U279" s="96" t="s">
        <v>152</v>
      </c>
      <c r="V279" s="150">
        <v>272</v>
      </c>
    </row>
    <row r="280" spans="1:22" x14ac:dyDescent="0.35">
      <c r="A280" s="153" t="s">
        <v>6129</v>
      </c>
      <c r="B280" s="231" t="str">
        <f>CONCATENATE(U280,".",TEXT(G280,"00000"),".",VLOOKUP(H280,'Dados (Listas Suspensas)'!$H$3:$I$7,2,FALSE),".",VLOOKUP(K280,'Dados (Listas Suspensas)'!$B$3:$C$8,2,FALSE),".",VLOOKUP(L280,'Dados (Listas Suspensas)'!$D$3:$E$9,2, FALSE),".",VLOOKUP(M280,'Dados (Listas Suspensas)'!$F$3:$G$10,2,FALSE))</f>
        <v>2023.00077.03.04.99.99</v>
      </c>
      <c r="C280" s="144">
        <f t="shared" si="16"/>
        <v>1</v>
      </c>
      <c r="D280" s="144" t="str">
        <f t="shared" si="17"/>
        <v>2023.00077</v>
      </c>
      <c r="E280" s="144" t="str">
        <f t="shared" si="18"/>
        <v>2023.00077</v>
      </c>
      <c r="F280" s="144">
        <f t="shared" si="19"/>
        <v>1</v>
      </c>
      <c r="G280" s="158">
        <v>77</v>
      </c>
      <c r="H280" s="97" t="s">
        <v>132</v>
      </c>
      <c r="I280" s="159" t="s">
        <v>4124</v>
      </c>
      <c r="J280" s="158" t="s">
        <v>120</v>
      </c>
      <c r="K280" s="97" t="s">
        <v>187</v>
      </c>
      <c r="L280" s="97" t="s">
        <v>187</v>
      </c>
      <c r="M280" s="97" t="s">
        <v>188</v>
      </c>
      <c r="N280" s="160">
        <v>44890</v>
      </c>
      <c r="O280" s="160">
        <v>45291</v>
      </c>
      <c r="P280" s="158" t="s">
        <v>124</v>
      </c>
      <c r="Q280" s="160">
        <v>44890</v>
      </c>
      <c r="R280" s="158">
        <v>2734066</v>
      </c>
      <c r="S280" s="158" t="s">
        <v>50</v>
      </c>
      <c r="T280" s="223">
        <v>44932</v>
      </c>
      <c r="U280" s="97" t="s">
        <v>152</v>
      </c>
      <c r="V280" s="151">
        <v>273</v>
      </c>
    </row>
    <row r="281" spans="1:22" x14ac:dyDescent="0.35">
      <c r="A281" s="152" t="s">
        <v>5776</v>
      </c>
      <c r="B281" s="231" t="str">
        <f>CONCATENATE(U281,".",TEXT(G281,"00000"),".",VLOOKUP(H281,'Dados (Listas Suspensas)'!$H$3:$I$7,2,FALSE),".",VLOOKUP(K281,'Dados (Listas Suspensas)'!$B$3:$C$8,2,FALSE),".",VLOOKUP(L281,'Dados (Listas Suspensas)'!$D$3:$E$9,2, FALSE),".",VLOOKUP(M281,'Dados (Listas Suspensas)'!$F$3:$G$10,2,FALSE))</f>
        <v>2023.00078.03.02.02.03</v>
      </c>
      <c r="C281" s="144">
        <f t="shared" si="16"/>
        <v>1</v>
      </c>
      <c r="D281" s="144" t="str">
        <f t="shared" si="17"/>
        <v>2023.00078</v>
      </c>
      <c r="E281" s="144" t="str">
        <f t="shared" si="18"/>
        <v>2023.00078</v>
      </c>
      <c r="F281" s="144">
        <f t="shared" si="19"/>
        <v>1</v>
      </c>
      <c r="G281" s="165">
        <v>78</v>
      </c>
      <c r="H281" s="96" t="s">
        <v>132</v>
      </c>
      <c r="I281" s="141" t="s">
        <v>247</v>
      </c>
      <c r="J281" s="165" t="s">
        <v>248</v>
      </c>
      <c r="K281" s="96" t="s">
        <v>207</v>
      </c>
      <c r="L281" s="96" t="s">
        <v>169</v>
      </c>
      <c r="M281" s="96" t="s">
        <v>219</v>
      </c>
      <c r="N281" s="166">
        <v>44775</v>
      </c>
      <c r="O281" s="166">
        <v>45291</v>
      </c>
      <c r="P281" s="165" t="s">
        <v>124</v>
      </c>
      <c r="Q281" s="166">
        <v>44774</v>
      </c>
      <c r="R281" s="165">
        <v>2399217</v>
      </c>
      <c r="S281" s="165" t="s">
        <v>10</v>
      </c>
      <c r="T281" s="223">
        <v>44791</v>
      </c>
      <c r="U281" s="96" t="s">
        <v>152</v>
      </c>
      <c r="V281" s="150">
        <v>274</v>
      </c>
    </row>
    <row r="282" spans="1:22" x14ac:dyDescent="0.35">
      <c r="A282" s="153" t="s">
        <v>5389</v>
      </c>
      <c r="B282" s="231" t="str">
        <f>CONCATENATE(U282,".",TEXT(G282,"00000"),".",VLOOKUP(H282,'Dados (Listas Suspensas)'!$H$3:$I$7,2,FALSE),".",VLOOKUP(K282,'Dados (Listas Suspensas)'!$B$3:$C$8,2,FALSE),".",VLOOKUP(L282,'Dados (Listas Suspensas)'!$D$3:$E$9,2, FALSE),".",VLOOKUP(M282,'Dados (Listas Suspensas)'!$F$3:$G$10,2,FALSE))</f>
        <v>2023.00079.03.03.03.04</v>
      </c>
      <c r="C282" s="144">
        <f t="shared" si="16"/>
        <v>1</v>
      </c>
      <c r="D282" s="144" t="str">
        <f t="shared" si="17"/>
        <v>2023.00079</v>
      </c>
      <c r="E282" s="144" t="str">
        <f t="shared" si="18"/>
        <v>2023.00079</v>
      </c>
      <c r="F282" s="144">
        <f t="shared" si="19"/>
        <v>1</v>
      </c>
      <c r="G282" s="158">
        <v>79</v>
      </c>
      <c r="H282" s="97" t="s">
        <v>132</v>
      </c>
      <c r="I282" s="97" t="s">
        <v>236</v>
      </c>
      <c r="J282" s="158" t="s">
        <v>237</v>
      </c>
      <c r="K282" s="97" t="s">
        <v>148</v>
      </c>
      <c r="L282" s="97" t="s">
        <v>162</v>
      </c>
      <c r="M282" s="97" t="s">
        <v>149</v>
      </c>
      <c r="N282" s="160">
        <v>45078</v>
      </c>
      <c r="O282" s="160">
        <v>45107</v>
      </c>
      <c r="P282" s="158" t="s">
        <v>124</v>
      </c>
      <c r="Q282" s="160">
        <v>45078</v>
      </c>
      <c r="R282" s="158">
        <v>3136926</v>
      </c>
      <c r="S282" s="158" t="s">
        <v>6</v>
      </c>
      <c r="T282" s="160">
        <v>45089</v>
      </c>
      <c r="U282" s="97" t="s">
        <v>152</v>
      </c>
      <c r="V282" s="151">
        <v>275</v>
      </c>
    </row>
    <row r="283" spans="1:22" x14ac:dyDescent="0.35">
      <c r="A283" s="152" t="s">
        <v>1814</v>
      </c>
      <c r="B283" s="231" t="str">
        <f>CONCATENATE(U283,".",TEXT(G283,"00000"),".",VLOOKUP(H283,'Dados (Listas Suspensas)'!$H$3:$I$7,2,FALSE),".",VLOOKUP(K283,'Dados (Listas Suspensas)'!$B$3:$C$8,2,FALSE),".",VLOOKUP(L283,'Dados (Listas Suspensas)'!$D$3:$E$9,2, FALSE),".",VLOOKUP(M283,'Dados (Listas Suspensas)'!$F$3:$G$10,2,FALSE))</f>
        <v>2023.00080.03.03.03.03</v>
      </c>
      <c r="C283" s="144">
        <f t="shared" si="16"/>
        <v>1</v>
      </c>
      <c r="D283" s="144" t="str">
        <f t="shared" si="17"/>
        <v>2023.00080</v>
      </c>
      <c r="E283" s="144" t="str">
        <f t="shared" si="18"/>
        <v>2023.00080</v>
      </c>
      <c r="F283" s="144">
        <f t="shared" si="19"/>
        <v>1</v>
      </c>
      <c r="G283" s="165">
        <v>80</v>
      </c>
      <c r="H283" s="96" t="s">
        <v>132</v>
      </c>
      <c r="I283" s="96" t="s">
        <v>4565</v>
      </c>
      <c r="J283" s="165" t="s">
        <v>241</v>
      </c>
      <c r="K283" s="96" t="s">
        <v>148</v>
      </c>
      <c r="L283" s="96" t="s">
        <v>162</v>
      </c>
      <c r="M283" s="96" t="s">
        <v>219</v>
      </c>
      <c r="N283" s="166">
        <v>44805</v>
      </c>
      <c r="O283" s="166">
        <v>44926</v>
      </c>
      <c r="P283" s="165" t="s">
        <v>124</v>
      </c>
      <c r="Q283" s="166">
        <v>44798</v>
      </c>
      <c r="R283" s="165">
        <v>2422143</v>
      </c>
      <c r="S283" s="165" t="s">
        <v>24</v>
      </c>
      <c r="T283" s="166">
        <v>44803</v>
      </c>
      <c r="U283" s="96" t="s">
        <v>152</v>
      </c>
      <c r="V283" s="150">
        <v>276</v>
      </c>
    </row>
    <row r="284" spans="1:22" x14ac:dyDescent="0.35">
      <c r="A284" s="153" t="s">
        <v>6130</v>
      </c>
      <c r="B284" s="231" t="str">
        <f>CONCATENATE(U284,".",TEXT(G284,"00000"),".",VLOOKUP(H284,'Dados (Listas Suspensas)'!$H$3:$I$7,2,FALSE),".",VLOOKUP(K284,'Dados (Listas Suspensas)'!$B$3:$C$8,2,FALSE),".",VLOOKUP(L284,'Dados (Listas Suspensas)'!$D$3:$E$9,2, FALSE),".",VLOOKUP(M284,'Dados (Listas Suspensas)'!$F$3:$G$10,2,FALSE))</f>
        <v>2023.00081.02.04.99.99</v>
      </c>
      <c r="C284" s="144">
        <f t="shared" si="16"/>
        <v>1</v>
      </c>
      <c r="D284" s="144" t="str">
        <f t="shared" si="17"/>
        <v>2023.00081</v>
      </c>
      <c r="E284" s="144" t="str">
        <f t="shared" si="18"/>
        <v>2023.00081</v>
      </c>
      <c r="F284" s="144">
        <f t="shared" si="19"/>
        <v>1</v>
      </c>
      <c r="G284" s="158">
        <v>81</v>
      </c>
      <c r="H284" s="97" t="s">
        <v>130</v>
      </c>
      <c r="I284" s="97" t="s">
        <v>4693</v>
      </c>
      <c r="J284" s="158" t="s">
        <v>191</v>
      </c>
      <c r="K284" s="97" t="s">
        <v>187</v>
      </c>
      <c r="L284" s="97" t="s">
        <v>187</v>
      </c>
      <c r="M284" s="97" t="s">
        <v>188</v>
      </c>
      <c r="N284" s="160">
        <v>44981</v>
      </c>
      <c r="O284" s="160">
        <v>45291</v>
      </c>
      <c r="P284" s="158" t="s">
        <v>124</v>
      </c>
      <c r="Q284" s="160">
        <v>44981</v>
      </c>
      <c r="R284" s="158">
        <v>2874942</v>
      </c>
      <c r="S284" s="158" t="s">
        <v>13</v>
      </c>
      <c r="T284" s="160">
        <v>44992</v>
      </c>
      <c r="U284" s="97" t="s">
        <v>152</v>
      </c>
      <c r="V284" s="151">
        <v>277</v>
      </c>
    </row>
    <row r="285" spans="1:22" x14ac:dyDescent="0.35">
      <c r="A285" s="152" t="s">
        <v>6131</v>
      </c>
      <c r="B285" s="231" t="str">
        <f>CONCATENATE(U285,".",TEXT(G285,"00000"),".",VLOOKUP(H285,'Dados (Listas Suspensas)'!$H$3:$I$7,2,FALSE),".",VLOOKUP(K285,'Dados (Listas Suspensas)'!$B$3:$C$8,2,FALSE),".",VLOOKUP(L285,'Dados (Listas Suspensas)'!$D$3:$E$9,2, FALSE),".",VLOOKUP(M285,'Dados (Listas Suspensas)'!$F$3:$G$10,2,FALSE))</f>
        <v>2023.00082.02.04.99.99</v>
      </c>
      <c r="C285" s="144">
        <f t="shared" si="16"/>
        <v>1</v>
      </c>
      <c r="D285" s="144" t="str">
        <f t="shared" si="17"/>
        <v>2023.00082</v>
      </c>
      <c r="E285" s="144" t="str">
        <f t="shared" si="18"/>
        <v>2023.00082</v>
      </c>
      <c r="F285" s="144">
        <f t="shared" si="19"/>
        <v>1</v>
      </c>
      <c r="G285" s="165">
        <v>82</v>
      </c>
      <c r="H285" s="96" t="s">
        <v>130</v>
      </c>
      <c r="I285" s="96" t="s">
        <v>215</v>
      </c>
      <c r="J285" s="165" t="s">
        <v>216</v>
      </c>
      <c r="K285" s="96" t="s">
        <v>187</v>
      </c>
      <c r="L285" s="96" t="s">
        <v>187</v>
      </c>
      <c r="M285" s="96" t="s">
        <v>188</v>
      </c>
      <c r="N285" s="166">
        <v>44951</v>
      </c>
      <c r="O285" s="166">
        <v>45291</v>
      </c>
      <c r="P285" s="165" t="s">
        <v>124</v>
      </c>
      <c r="Q285" s="166">
        <v>44951</v>
      </c>
      <c r="R285" s="165">
        <v>2812183</v>
      </c>
      <c r="S285" s="165" t="s">
        <v>13</v>
      </c>
      <c r="T285" s="166">
        <v>44966</v>
      </c>
      <c r="U285" s="96" t="s">
        <v>152</v>
      </c>
      <c r="V285" s="150">
        <v>278</v>
      </c>
    </row>
    <row r="286" spans="1:22" x14ac:dyDescent="0.35">
      <c r="A286" s="153" t="s">
        <v>6132</v>
      </c>
      <c r="B286" s="231" t="str">
        <f>CONCATENATE(U286,".",TEXT(G286,"00000"),".",VLOOKUP(H286,'Dados (Listas Suspensas)'!$H$3:$I$7,2,FALSE),".",VLOOKUP(K286,'Dados (Listas Suspensas)'!$B$3:$C$8,2,FALSE),".",VLOOKUP(L286,'Dados (Listas Suspensas)'!$D$3:$E$9,2, FALSE),".",VLOOKUP(M286,'Dados (Listas Suspensas)'!$F$3:$G$10,2,FALSE))</f>
        <v>2023.00083.01.04.99.99</v>
      </c>
      <c r="C286" s="144">
        <f t="shared" si="16"/>
        <v>1</v>
      </c>
      <c r="D286" s="144" t="str">
        <f t="shared" si="17"/>
        <v>2023.00083</v>
      </c>
      <c r="E286" s="144" t="str">
        <f t="shared" si="18"/>
        <v>2023.00083</v>
      </c>
      <c r="F286" s="144">
        <f t="shared" si="19"/>
        <v>1</v>
      </c>
      <c r="G286" s="158">
        <v>83</v>
      </c>
      <c r="H286" s="97" t="s">
        <v>119</v>
      </c>
      <c r="I286" s="97" t="s">
        <v>251</v>
      </c>
      <c r="J286" s="158" t="s">
        <v>252</v>
      </c>
      <c r="K286" s="97" t="s">
        <v>187</v>
      </c>
      <c r="L286" s="97" t="s">
        <v>187</v>
      </c>
      <c r="M286" s="97" t="s">
        <v>188</v>
      </c>
      <c r="N286" s="160">
        <v>44540</v>
      </c>
      <c r="O286" s="160">
        <v>44926</v>
      </c>
      <c r="P286" s="158" t="s">
        <v>124</v>
      </c>
      <c r="Q286" s="160">
        <v>44540</v>
      </c>
      <c r="R286" s="158">
        <v>1858730</v>
      </c>
      <c r="S286" s="158" t="s">
        <v>61</v>
      </c>
      <c r="T286" s="160">
        <v>44552</v>
      </c>
      <c r="U286" s="97" t="s">
        <v>152</v>
      </c>
      <c r="V286" s="151">
        <v>279</v>
      </c>
    </row>
    <row r="287" spans="1:22" x14ac:dyDescent="0.35">
      <c r="A287" s="152" t="s">
        <v>5390</v>
      </c>
      <c r="B287" s="231" t="str">
        <f>CONCATENATE(U287,".",TEXT(G287,"00000"),".",VLOOKUP(H287,'Dados (Listas Suspensas)'!$H$3:$I$7,2,FALSE),".",VLOOKUP(K287,'Dados (Listas Suspensas)'!$B$3:$C$8,2,FALSE),".",VLOOKUP(L287,'Dados (Listas Suspensas)'!$D$3:$E$9,2, FALSE),".",VLOOKUP(M287,'Dados (Listas Suspensas)'!$F$3:$G$10,2,FALSE))</f>
        <v>2023.00084.02.02.03.98</v>
      </c>
      <c r="C287" s="144">
        <f t="shared" si="16"/>
        <v>1</v>
      </c>
      <c r="D287" s="144" t="str">
        <f t="shared" si="17"/>
        <v>2023.00084</v>
      </c>
      <c r="E287" s="144" t="str">
        <f t="shared" si="18"/>
        <v>2023.00084</v>
      </c>
      <c r="F287" s="144">
        <f t="shared" si="19"/>
        <v>1</v>
      </c>
      <c r="G287" s="165">
        <v>84</v>
      </c>
      <c r="H287" s="96" t="s">
        <v>130</v>
      </c>
      <c r="I287" s="96" t="s">
        <v>236</v>
      </c>
      <c r="J287" s="165" t="s">
        <v>237</v>
      </c>
      <c r="K287" s="96" t="s">
        <v>207</v>
      </c>
      <c r="L287" s="96" t="s">
        <v>162</v>
      </c>
      <c r="M287" s="96" t="s">
        <v>259</v>
      </c>
      <c r="N287" s="166">
        <v>44753</v>
      </c>
      <c r="O287" s="166">
        <v>44926</v>
      </c>
      <c r="P287" s="165" t="s">
        <v>124</v>
      </c>
      <c r="Q287" s="166">
        <v>44753</v>
      </c>
      <c r="R287" s="165">
        <v>2329098</v>
      </c>
      <c r="S287" s="165" t="s">
        <v>66</v>
      </c>
      <c r="T287" s="166">
        <v>44756</v>
      </c>
      <c r="U287" s="96" t="s">
        <v>152</v>
      </c>
      <c r="V287" s="150">
        <v>280</v>
      </c>
    </row>
    <row r="288" spans="1:22" x14ac:dyDescent="0.35">
      <c r="A288" s="153" t="s">
        <v>6133</v>
      </c>
      <c r="B288" s="231" t="str">
        <f>CONCATENATE(U288,".",TEXT(G288,"00000"),".",VLOOKUP(H288,'Dados (Listas Suspensas)'!$H$3:$I$7,2,FALSE),".",VLOOKUP(K288,'Dados (Listas Suspensas)'!$B$3:$C$8,2,FALSE),".",VLOOKUP(L288,'Dados (Listas Suspensas)'!$D$3:$E$9,2, FALSE),".",VLOOKUP(M288,'Dados (Listas Suspensas)'!$F$3:$G$10,2,FALSE))</f>
        <v>2023.00085.01.04.99.99</v>
      </c>
      <c r="C288" s="144">
        <f t="shared" si="16"/>
        <v>0</v>
      </c>
      <c r="D288" s="144" t="str">
        <f t="shared" si="17"/>
        <v>2023.00085</v>
      </c>
      <c r="E288" s="144" t="str">
        <f t="shared" si="18"/>
        <v>2023.00085</v>
      </c>
      <c r="F288" s="144">
        <f t="shared" si="19"/>
        <v>1</v>
      </c>
      <c r="G288" s="158">
        <v>85</v>
      </c>
      <c r="H288" s="97" t="s">
        <v>119</v>
      </c>
      <c r="I288" s="97" t="s">
        <v>4693</v>
      </c>
      <c r="J288" s="158" t="s">
        <v>191</v>
      </c>
      <c r="K288" s="97" t="s">
        <v>187</v>
      </c>
      <c r="L288" s="97" t="s">
        <v>187</v>
      </c>
      <c r="M288" s="97" t="s">
        <v>188</v>
      </c>
      <c r="N288" s="160">
        <v>44572</v>
      </c>
      <c r="O288" s="160">
        <v>44926</v>
      </c>
      <c r="P288" s="158" t="s">
        <v>124</v>
      </c>
      <c r="Q288" s="160">
        <v>44572</v>
      </c>
      <c r="R288" s="158">
        <v>1893269</v>
      </c>
      <c r="S288" s="158" t="s">
        <v>61</v>
      </c>
      <c r="T288" s="160">
        <v>44573</v>
      </c>
      <c r="U288" s="97" t="s">
        <v>152</v>
      </c>
      <c r="V288" s="151">
        <v>281</v>
      </c>
    </row>
    <row r="289" spans="1:22" x14ac:dyDescent="0.35">
      <c r="A289" s="152" t="s">
        <v>5777</v>
      </c>
      <c r="B289" s="231" t="str">
        <f>CONCATENATE(U289,".",TEXT(G289,"00000"),".",VLOOKUP(H289,'Dados (Listas Suspensas)'!$H$3:$I$7,2,FALSE),".",VLOOKUP(K289,'Dados (Listas Suspensas)'!$B$3:$C$8,2,FALSE),".",VLOOKUP(L289,'Dados (Listas Suspensas)'!$D$3:$E$9,2, FALSE),".",VLOOKUP(M289,'Dados (Listas Suspensas)'!$F$3:$G$10,2,FALSE))</f>
        <v>2023.00086.02.02.02.98</v>
      </c>
      <c r="C289" s="144">
        <f t="shared" si="16"/>
        <v>1</v>
      </c>
      <c r="D289" s="144" t="str">
        <f t="shared" si="17"/>
        <v>2023.00086</v>
      </c>
      <c r="E289" s="144" t="str">
        <f t="shared" si="18"/>
        <v>2023.00086</v>
      </c>
      <c r="F289" s="144">
        <f t="shared" si="19"/>
        <v>1</v>
      </c>
      <c r="G289" s="165">
        <v>86</v>
      </c>
      <c r="H289" s="96" t="s">
        <v>130</v>
      </c>
      <c r="I289" s="96" t="s">
        <v>236</v>
      </c>
      <c r="J289" s="165" t="s">
        <v>237</v>
      </c>
      <c r="K289" s="96" t="s">
        <v>207</v>
      </c>
      <c r="L289" s="96" t="s">
        <v>169</v>
      </c>
      <c r="M289" s="96" t="s">
        <v>259</v>
      </c>
      <c r="N289" s="166">
        <v>44753</v>
      </c>
      <c r="O289" s="166">
        <v>44926</v>
      </c>
      <c r="P289" s="165" t="s">
        <v>124</v>
      </c>
      <c r="Q289" s="166">
        <v>44753</v>
      </c>
      <c r="R289" s="165">
        <v>2329097</v>
      </c>
      <c r="S289" s="165" t="s">
        <v>253</v>
      </c>
      <c r="T289" s="166">
        <v>44756</v>
      </c>
      <c r="U289" s="96" t="s">
        <v>152</v>
      </c>
      <c r="V289" s="150">
        <v>282</v>
      </c>
    </row>
    <row r="290" spans="1:22" x14ac:dyDescent="0.35">
      <c r="A290" s="153" t="s">
        <v>5391</v>
      </c>
      <c r="B290" s="231" t="str">
        <f>CONCATENATE(U290,".",TEXT(G290,"00000"),".",VLOOKUP(H290,'Dados (Listas Suspensas)'!$H$3:$I$7,2,FALSE),".",VLOOKUP(K290,'Dados (Listas Suspensas)'!$B$3:$C$8,2,FALSE),".",VLOOKUP(L290,'Dados (Listas Suspensas)'!$D$3:$E$9,2, FALSE),".",VLOOKUP(M290,'Dados (Listas Suspensas)'!$F$3:$G$10,2,FALSE))</f>
        <v>2023.00087.03.03.03.02</v>
      </c>
      <c r="C290" s="144">
        <f t="shared" si="16"/>
        <v>1</v>
      </c>
      <c r="D290" s="144" t="str">
        <f t="shared" si="17"/>
        <v>2023.00087</v>
      </c>
      <c r="E290" s="144" t="str">
        <f t="shared" si="18"/>
        <v>2023.00087</v>
      </c>
      <c r="F290" s="144">
        <f t="shared" si="19"/>
        <v>1</v>
      </c>
      <c r="G290" s="158">
        <v>87</v>
      </c>
      <c r="H290" s="97" t="s">
        <v>132</v>
      </c>
      <c r="I290" s="97" t="s">
        <v>292</v>
      </c>
      <c r="J290" s="158" t="s">
        <v>248</v>
      </c>
      <c r="K290" s="97" t="s">
        <v>148</v>
      </c>
      <c r="L290" s="97" t="s">
        <v>162</v>
      </c>
      <c r="M290" s="97" t="s">
        <v>155</v>
      </c>
      <c r="N290" s="160">
        <v>44927</v>
      </c>
      <c r="O290" s="160">
        <v>45291</v>
      </c>
      <c r="P290" s="158" t="s">
        <v>124</v>
      </c>
      <c r="Q290" s="160">
        <v>44917</v>
      </c>
      <c r="R290" s="158">
        <v>2734134</v>
      </c>
      <c r="S290" s="158" t="s">
        <v>10</v>
      </c>
      <c r="T290" s="160">
        <v>44932</v>
      </c>
      <c r="U290" s="97" t="s">
        <v>152</v>
      </c>
      <c r="V290" s="151">
        <v>283</v>
      </c>
    </row>
    <row r="291" spans="1:22" x14ac:dyDescent="0.35">
      <c r="A291" s="152" t="s">
        <v>5778</v>
      </c>
      <c r="B291" s="231" t="str">
        <f>CONCATENATE(U291,".",TEXT(G291,"00000"),".",VLOOKUP(H291,'Dados (Listas Suspensas)'!$H$3:$I$7,2,FALSE),".",VLOOKUP(K291,'Dados (Listas Suspensas)'!$B$3:$C$8,2,FALSE),".",VLOOKUP(L291,'Dados (Listas Suspensas)'!$D$3:$E$9,2, FALSE),".",VLOOKUP(M291,'Dados (Listas Suspensas)'!$F$3:$G$10,2,FALSE))</f>
        <v>2023.00088.03.03.02.02</v>
      </c>
      <c r="C291" s="144">
        <f t="shared" si="16"/>
        <v>1</v>
      </c>
      <c r="D291" s="144" t="str">
        <f t="shared" si="17"/>
        <v>2023.00088</v>
      </c>
      <c r="E291" s="144" t="str">
        <f t="shared" si="18"/>
        <v>2023.00088</v>
      </c>
      <c r="F291" s="144">
        <f t="shared" si="19"/>
        <v>1</v>
      </c>
      <c r="G291" s="165">
        <v>88</v>
      </c>
      <c r="H291" s="96" t="s">
        <v>132</v>
      </c>
      <c r="I291" s="96" t="s">
        <v>292</v>
      </c>
      <c r="J291" s="165" t="s">
        <v>248</v>
      </c>
      <c r="K291" s="96" t="s">
        <v>148</v>
      </c>
      <c r="L291" s="96" t="s">
        <v>169</v>
      </c>
      <c r="M291" s="96" t="s">
        <v>155</v>
      </c>
      <c r="N291" s="166">
        <v>44927</v>
      </c>
      <c r="O291" s="166">
        <v>45291</v>
      </c>
      <c r="P291" s="165" t="s">
        <v>124</v>
      </c>
      <c r="Q291" s="166">
        <v>44917</v>
      </c>
      <c r="R291" s="165">
        <v>2734134</v>
      </c>
      <c r="S291" s="165" t="s">
        <v>10</v>
      </c>
      <c r="T291" s="166">
        <v>44932</v>
      </c>
      <c r="U291" s="96" t="s">
        <v>152</v>
      </c>
      <c r="V291" s="150">
        <v>284</v>
      </c>
    </row>
    <row r="292" spans="1:22" x14ac:dyDescent="0.35">
      <c r="A292" s="153" t="s">
        <v>6134</v>
      </c>
      <c r="B292" s="231" t="str">
        <f>CONCATENATE(U292,".",TEXT(G292,"00000"),".",VLOOKUP(H292,'Dados (Listas Suspensas)'!$H$3:$I$7,2,FALSE),".",VLOOKUP(K292,'Dados (Listas Suspensas)'!$B$3:$C$8,2,FALSE),".",VLOOKUP(L292,'Dados (Listas Suspensas)'!$D$3:$E$9,2, FALSE),".",VLOOKUP(M292,'Dados (Listas Suspensas)'!$F$3:$G$10,2,FALSE))</f>
        <v>2023.00089.03.04.99.99</v>
      </c>
      <c r="C292" s="144">
        <f t="shared" si="16"/>
        <v>1</v>
      </c>
      <c r="D292" s="144" t="str">
        <f t="shared" si="17"/>
        <v>2023.00089</v>
      </c>
      <c r="E292" s="144" t="str">
        <f t="shared" si="18"/>
        <v>2023.00089</v>
      </c>
      <c r="F292" s="144">
        <f t="shared" si="19"/>
        <v>1</v>
      </c>
      <c r="G292" s="158">
        <v>89</v>
      </c>
      <c r="H292" s="97" t="s">
        <v>132</v>
      </c>
      <c r="I292" s="97" t="s">
        <v>247</v>
      </c>
      <c r="J292" s="158" t="s">
        <v>248</v>
      </c>
      <c r="K292" s="97" t="s">
        <v>187</v>
      </c>
      <c r="L292" s="97" t="s">
        <v>187</v>
      </c>
      <c r="M292" s="97" t="s">
        <v>188</v>
      </c>
      <c r="N292" s="160">
        <v>44890</v>
      </c>
      <c r="O292" s="160">
        <v>45291</v>
      </c>
      <c r="P292" s="158" t="s">
        <v>124</v>
      </c>
      <c r="Q292" s="160">
        <v>44890</v>
      </c>
      <c r="R292" s="158">
        <v>2734134</v>
      </c>
      <c r="S292" s="158" t="s">
        <v>10</v>
      </c>
      <c r="T292" s="223">
        <v>44932</v>
      </c>
      <c r="U292" s="97" t="s">
        <v>152</v>
      </c>
      <c r="V292" s="151">
        <v>285</v>
      </c>
    </row>
    <row r="293" spans="1:22" x14ac:dyDescent="0.35">
      <c r="A293" s="152" t="s">
        <v>5779</v>
      </c>
      <c r="B293" s="231" t="str">
        <f>CONCATENATE(U293,".",TEXT(G293,"00000"),".",VLOOKUP(H293,'Dados (Listas Suspensas)'!$H$3:$I$7,2,FALSE),".",VLOOKUP(K293,'Dados (Listas Suspensas)'!$B$3:$C$8,2,FALSE),".",VLOOKUP(L293,'Dados (Listas Suspensas)'!$D$3:$E$9,2, FALSE),".",VLOOKUP(M293,'Dados (Listas Suspensas)'!$F$3:$G$10,2,FALSE))</f>
        <v>2023.00090.03.03.02.03</v>
      </c>
      <c r="C293" s="144">
        <f t="shared" si="16"/>
        <v>1</v>
      </c>
      <c r="D293" s="144" t="str">
        <f t="shared" si="17"/>
        <v>2023.00090</v>
      </c>
      <c r="E293" s="144" t="str">
        <f t="shared" si="18"/>
        <v>2023.00090</v>
      </c>
      <c r="F293" s="144">
        <f t="shared" si="19"/>
        <v>1</v>
      </c>
      <c r="G293" s="165">
        <v>90</v>
      </c>
      <c r="H293" s="96" t="s">
        <v>132</v>
      </c>
      <c r="I293" s="96" t="s">
        <v>4565</v>
      </c>
      <c r="J293" s="165" t="s">
        <v>241</v>
      </c>
      <c r="K293" s="96" t="s">
        <v>148</v>
      </c>
      <c r="L293" s="96" t="s">
        <v>169</v>
      </c>
      <c r="M293" s="96" t="s">
        <v>219</v>
      </c>
      <c r="N293" s="166">
        <v>45017</v>
      </c>
      <c r="O293" s="166">
        <v>45107</v>
      </c>
      <c r="P293" s="165" t="s">
        <v>124</v>
      </c>
      <c r="Q293" s="166">
        <v>45005</v>
      </c>
      <c r="R293" s="165">
        <v>2999888</v>
      </c>
      <c r="S293" s="165" t="s">
        <v>24</v>
      </c>
      <c r="T293" s="223">
        <v>45036</v>
      </c>
      <c r="U293" s="96" t="s">
        <v>152</v>
      </c>
      <c r="V293" s="150">
        <v>286</v>
      </c>
    </row>
    <row r="294" spans="1:22" x14ac:dyDescent="0.35">
      <c r="A294" s="153" t="s">
        <v>5780</v>
      </c>
      <c r="B294" s="231" t="str">
        <f>CONCATENATE(U294,".",TEXT(G294,"00000"),".",VLOOKUP(H294,'Dados (Listas Suspensas)'!$H$3:$I$7,2,FALSE),".",VLOOKUP(K294,'Dados (Listas Suspensas)'!$B$3:$C$8,2,FALSE),".",VLOOKUP(L294,'Dados (Listas Suspensas)'!$D$3:$E$9,2, FALSE),".",VLOOKUP(M294,'Dados (Listas Suspensas)'!$F$3:$G$10,2,FALSE))</f>
        <v>2023.00091.03.03.02.04</v>
      </c>
      <c r="C294" s="144">
        <f t="shared" si="16"/>
        <v>1</v>
      </c>
      <c r="D294" s="144" t="str">
        <f t="shared" si="17"/>
        <v>2023.00091</v>
      </c>
      <c r="E294" s="144" t="str">
        <f t="shared" si="18"/>
        <v>2023.00091</v>
      </c>
      <c r="F294" s="144">
        <f t="shared" si="19"/>
        <v>1</v>
      </c>
      <c r="G294" s="158">
        <v>91</v>
      </c>
      <c r="H294" s="97" t="s">
        <v>132</v>
      </c>
      <c r="I294" s="97" t="s">
        <v>4565</v>
      </c>
      <c r="J294" s="158" t="s">
        <v>241</v>
      </c>
      <c r="K294" s="97" t="s">
        <v>148</v>
      </c>
      <c r="L294" s="97" t="s">
        <v>169</v>
      </c>
      <c r="M294" s="97" t="s">
        <v>149</v>
      </c>
      <c r="N294" s="209">
        <v>45047</v>
      </c>
      <c r="O294" s="209">
        <v>45077</v>
      </c>
      <c r="P294" s="158" t="s">
        <v>124</v>
      </c>
      <c r="Q294" s="160">
        <v>45042</v>
      </c>
      <c r="R294" s="158">
        <v>3062751</v>
      </c>
      <c r="S294" s="158" t="s">
        <v>24</v>
      </c>
      <c r="T294" s="223">
        <v>45061</v>
      </c>
      <c r="U294" s="97" t="s">
        <v>152</v>
      </c>
      <c r="V294" s="151">
        <v>287</v>
      </c>
    </row>
    <row r="295" spans="1:22" x14ac:dyDescent="0.35">
      <c r="A295" s="152" t="s">
        <v>5392</v>
      </c>
      <c r="B295" s="231" t="str">
        <f>CONCATENATE(U295,".",TEXT(G295,"00000"),".",VLOOKUP(H295,'Dados (Listas Suspensas)'!$H$3:$I$7,2,FALSE),".",VLOOKUP(K295,'Dados (Listas Suspensas)'!$B$3:$C$8,2,FALSE),".",VLOOKUP(L295,'Dados (Listas Suspensas)'!$D$3:$E$9,2, FALSE),".",VLOOKUP(M295,'Dados (Listas Suspensas)'!$F$3:$G$10,2,FALSE))</f>
        <v>2023.00092.03.03.03.98</v>
      </c>
      <c r="C295" s="144">
        <f t="shared" si="16"/>
        <v>1</v>
      </c>
      <c r="D295" s="144" t="str">
        <f t="shared" si="17"/>
        <v>2023.00092</v>
      </c>
      <c r="E295" s="144" t="str">
        <f t="shared" si="18"/>
        <v>2023.00092</v>
      </c>
      <c r="F295" s="144">
        <f t="shared" si="19"/>
        <v>1</v>
      </c>
      <c r="G295" s="165">
        <v>92</v>
      </c>
      <c r="H295" s="96" t="s">
        <v>132</v>
      </c>
      <c r="I295" s="96" t="s">
        <v>260</v>
      </c>
      <c r="J295" s="165" t="s">
        <v>261</v>
      </c>
      <c r="K295" s="96" t="s">
        <v>148</v>
      </c>
      <c r="L295" s="96" t="s">
        <v>162</v>
      </c>
      <c r="M295" s="96" t="s">
        <v>259</v>
      </c>
      <c r="N295" s="210">
        <v>45077</v>
      </c>
      <c r="O295" s="210">
        <v>45291</v>
      </c>
      <c r="P295" s="165" t="s">
        <v>124</v>
      </c>
      <c r="Q295" s="166">
        <v>45075</v>
      </c>
      <c r="R295" s="165">
        <v>3120412</v>
      </c>
      <c r="S295" s="165" t="s">
        <v>29</v>
      </c>
      <c r="T295" s="166">
        <v>45079</v>
      </c>
      <c r="U295" s="96" t="s">
        <v>152</v>
      </c>
      <c r="V295" s="150">
        <v>288</v>
      </c>
    </row>
    <row r="296" spans="1:22" x14ac:dyDescent="0.35">
      <c r="A296" s="153" t="s">
        <v>5781</v>
      </c>
      <c r="B296" s="231" t="str">
        <f>CONCATENATE(U296,".",TEXT(G296,"00000"),".",VLOOKUP(H296,'Dados (Listas Suspensas)'!$H$3:$I$7,2,FALSE),".",VLOOKUP(K296,'Dados (Listas Suspensas)'!$B$3:$C$8,2,FALSE),".",VLOOKUP(L296,'Dados (Listas Suspensas)'!$D$3:$E$9,2, FALSE),".",VLOOKUP(M296,'Dados (Listas Suspensas)'!$F$3:$G$10,2,FALSE))</f>
        <v>2023.00093.03.03.02.02</v>
      </c>
      <c r="C296" s="144">
        <f t="shared" si="16"/>
        <v>1</v>
      </c>
      <c r="D296" s="144" t="str">
        <f t="shared" si="17"/>
        <v>2023.00093</v>
      </c>
      <c r="E296" s="144" t="str">
        <f t="shared" si="18"/>
        <v>2023.00093</v>
      </c>
      <c r="F296" s="144">
        <f t="shared" si="19"/>
        <v>1</v>
      </c>
      <c r="G296" s="158">
        <v>93</v>
      </c>
      <c r="H296" s="97" t="s">
        <v>132</v>
      </c>
      <c r="I296" s="97" t="s">
        <v>4586</v>
      </c>
      <c r="J296" s="158" t="s">
        <v>239</v>
      </c>
      <c r="K296" s="97" t="s">
        <v>148</v>
      </c>
      <c r="L296" s="97" t="s">
        <v>169</v>
      </c>
      <c r="M296" s="97" t="s">
        <v>155</v>
      </c>
      <c r="N296" s="209">
        <v>44927</v>
      </c>
      <c r="O296" s="209">
        <v>45291</v>
      </c>
      <c r="P296" s="158" t="s">
        <v>124</v>
      </c>
      <c r="Q296" s="160">
        <v>44908</v>
      </c>
      <c r="R296" s="158">
        <v>2734214</v>
      </c>
      <c r="S296" s="158" t="s">
        <v>14</v>
      </c>
      <c r="T296" s="223">
        <v>44932</v>
      </c>
      <c r="U296" s="97" t="s">
        <v>152</v>
      </c>
      <c r="V296" s="151">
        <v>289</v>
      </c>
    </row>
    <row r="297" spans="1:22" x14ac:dyDescent="0.35">
      <c r="A297" s="152" t="s">
        <v>6135</v>
      </c>
      <c r="B297" s="231" t="str">
        <f>CONCATENATE(U297,".",TEXT(G297,"00000"),".",VLOOKUP(H297,'Dados (Listas Suspensas)'!$H$3:$I$7,2,FALSE),".",VLOOKUP(K297,'Dados (Listas Suspensas)'!$B$3:$C$8,2,FALSE),".",VLOOKUP(L297,'Dados (Listas Suspensas)'!$D$3:$E$9,2, FALSE),".",VLOOKUP(M297,'Dados (Listas Suspensas)'!$F$3:$G$10,2,FALSE))</f>
        <v>2023.00094.03.04.99.99</v>
      </c>
      <c r="C297" s="144">
        <f t="shared" si="16"/>
        <v>1</v>
      </c>
      <c r="D297" s="144" t="str">
        <f t="shared" si="17"/>
        <v>2023.00094</v>
      </c>
      <c r="E297" s="144" t="str">
        <f t="shared" si="18"/>
        <v>2023.00094</v>
      </c>
      <c r="F297" s="144">
        <f t="shared" si="19"/>
        <v>1</v>
      </c>
      <c r="G297" s="165">
        <v>94</v>
      </c>
      <c r="H297" s="96" t="s">
        <v>132</v>
      </c>
      <c r="I297" s="96" t="s">
        <v>4586</v>
      </c>
      <c r="J297" s="165" t="s">
        <v>239</v>
      </c>
      <c r="K297" s="96" t="s">
        <v>187</v>
      </c>
      <c r="L297" s="96" t="s">
        <v>187</v>
      </c>
      <c r="M297" s="96" t="s">
        <v>188</v>
      </c>
      <c r="N297" s="210">
        <v>44887</v>
      </c>
      <c r="O297" s="210">
        <v>45291</v>
      </c>
      <c r="P297" s="165" t="s">
        <v>124</v>
      </c>
      <c r="Q297" s="166">
        <v>44887</v>
      </c>
      <c r="R297" s="165">
        <v>2734214</v>
      </c>
      <c r="S297" s="165" t="s">
        <v>14</v>
      </c>
      <c r="T297" s="223">
        <v>44932</v>
      </c>
      <c r="U297" s="96" t="s">
        <v>152</v>
      </c>
      <c r="V297" s="150">
        <v>290</v>
      </c>
    </row>
    <row r="298" spans="1:22" x14ac:dyDescent="0.35">
      <c r="A298" s="153" t="s">
        <v>5782</v>
      </c>
      <c r="B298" s="231" t="str">
        <f>CONCATENATE(U298,".",TEXT(G298,"00000"),".",VLOOKUP(H298,'Dados (Listas Suspensas)'!$H$3:$I$7,2,FALSE),".",VLOOKUP(K298,'Dados (Listas Suspensas)'!$B$3:$C$8,2,FALSE),".",VLOOKUP(L298,'Dados (Listas Suspensas)'!$D$3:$E$9,2, FALSE),".",VLOOKUP(M298,'Dados (Listas Suspensas)'!$F$3:$G$10,2,FALSE))</f>
        <v>2023.00095.03.03.02.04</v>
      </c>
      <c r="C298" s="144">
        <f t="shared" si="16"/>
        <v>1</v>
      </c>
      <c r="D298" s="144" t="str">
        <f t="shared" si="17"/>
        <v>2023.00095</v>
      </c>
      <c r="E298" s="144" t="str">
        <f t="shared" si="18"/>
        <v>2023.00095</v>
      </c>
      <c r="F298" s="144">
        <f t="shared" si="19"/>
        <v>1</v>
      </c>
      <c r="G298" s="158">
        <v>95</v>
      </c>
      <c r="H298" s="97" t="s">
        <v>132</v>
      </c>
      <c r="I298" s="97" t="s">
        <v>4565</v>
      </c>
      <c r="J298" s="158" t="s">
        <v>241</v>
      </c>
      <c r="K298" s="97" t="s">
        <v>148</v>
      </c>
      <c r="L298" s="97" t="s">
        <v>169</v>
      </c>
      <c r="M298" s="97" t="s">
        <v>149</v>
      </c>
      <c r="N298" s="209">
        <v>45017</v>
      </c>
      <c r="O298" s="209">
        <v>45046</v>
      </c>
      <c r="P298" s="158" t="s">
        <v>124</v>
      </c>
      <c r="Q298" s="160">
        <v>45013</v>
      </c>
      <c r="R298" s="158">
        <v>2999886</v>
      </c>
      <c r="S298" s="158" t="s">
        <v>24</v>
      </c>
      <c r="T298" s="223">
        <v>45036</v>
      </c>
      <c r="U298" s="97" t="s">
        <v>152</v>
      </c>
      <c r="V298" s="151">
        <v>291</v>
      </c>
    </row>
    <row r="299" spans="1:22" x14ac:dyDescent="0.35">
      <c r="A299" s="152" t="s">
        <v>5393</v>
      </c>
      <c r="B299" s="231" t="str">
        <f>CONCATENATE(U299,".",TEXT(G299,"00000"),".",VLOOKUP(H299,'Dados (Listas Suspensas)'!$H$3:$I$7,2,FALSE),".",VLOOKUP(K299,'Dados (Listas Suspensas)'!$B$3:$C$8,2,FALSE),".",VLOOKUP(L299,'Dados (Listas Suspensas)'!$D$3:$E$9,2, FALSE),".",VLOOKUP(M299,'Dados (Listas Suspensas)'!$F$3:$G$10,2,FALSE))</f>
        <v>2023.00096.01.03.03.03</v>
      </c>
      <c r="C299" s="144">
        <f t="shared" si="16"/>
        <v>0</v>
      </c>
      <c r="D299" s="144" t="str">
        <f t="shared" si="17"/>
        <v>2023.00096</v>
      </c>
      <c r="E299" s="144" t="str">
        <f t="shared" si="18"/>
        <v>2023.00096</v>
      </c>
      <c r="F299" s="144">
        <f t="shared" si="19"/>
        <v>1</v>
      </c>
      <c r="G299" s="165">
        <v>96</v>
      </c>
      <c r="H299" s="96" t="s">
        <v>119</v>
      </c>
      <c r="I299" s="96" t="s">
        <v>6136</v>
      </c>
      <c r="J299" s="165" t="s">
        <v>293</v>
      </c>
      <c r="K299" s="96" t="s">
        <v>148</v>
      </c>
      <c r="L299" s="96" t="s">
        <v>162</v>
      </c>
      <c r="M299" s="96" t="s">
        <v>219</v>
      </c>
      <c r="N299" s="210">
        <v>45108</v>
      </c>
      <c r="O299" s="210">
        <v>45199</v>
      </c>
      <c r="P299" s="165" t="s">
        <v>124</v>
      </c>
      <c r="Q299" s="166">
        <v>45099</v>
      </c>
      <c r="R299" s="165">
        <v>3211004</v>
      </c>
      <c r="S299" s="165" t="s">
        <v>16</v>
      </c>
      <c r="T299" s="166">
        <v>45113</v>
      </c>
      <c r="U299" s="96" t="s">
        <v>152</v>
      </c>
      <c r="V299" s="150">
        <v>292</v>
      </c>
    </row>
    <row r="300" spans="1:22" x14ac:dyDescent="0.35">
      <c r="A300" s="153" t="s">
        <v>5783</v>
      </c>
      <c r="B300" s="231" t="str">
        <f>CONCATENATE(U300,".",TEXT(G300,"00000"),".",VLOOKUP(H300,'Dados (Listas Suspensas)'!$H$3:$I$7,2,FALSE),".",VLOOKUP(K300,'Dados (Listas Suspensas)'!$B$3:$C$8,2,FALSE),".",VLOOKUP(L300,'Dados (Listas Suspensas)'!$D$3:$E$9,2, FALSE),".",VLOOKUP(M300,'Dados (Listas Suspensas)'!$F$3:$G$10,2,FALSE))</f>
        <v>2023.00097.03.03.02.04</v>
      </c>
      <c r="C300" s="144">
        <f t="shared" si="16"/>
        <v>1</v>
      </c>
      <c r="D300" s="144" t="str">
        <f t="shared" si="17"/>
        <v>2023.00097</v>
      </c>
      <c r="E300" s="144" t="str">
        <f t="shared" si="18"/>
        <v>2023.00097</v>
      </c>
      <c r="F300" s="144">
        <f t="shared" si="19"/>
        <v>1</v>
      </c>
      <c r="G300" s="158">
        <v>97</v>
      </c>
      <c r="H300" s="97" t="s">
        <v>132</v>
      </c>
      <c r="I300" s="97" t="s">
        <v>4565</v>
      </c>
      <c r="J300" s="158" t="s">
        <v>241</v>
      </c>
      <c r="K300" s="97" t="s">
        <v>148</v>
      </c>
      <c r="L300" s="97" t="s">
        <v>169</v>
      </c>
      <c r="M300" s="97" t="s">
        <v>149</v>
      </c>
      <c r="N300" s="209">
        <v>44986</v>
      </c>
      <c r="O300" s="209">
        <v>45016</v>
      </c>
      <c r="P300" s="158" t="s">
        <v>124</v>
      </c>
      <c r="Q300" s="160">
        <v>44981</v>
      </c>
      <c r="R300" s="158">
        <v>2999885</v>
      </c>
      <c r="S300" s="158" t="s">
        <v>24</v>
      </c>
      <c r="T300" s="223">
        <v>45036</v>
      </c>
      <c r="U300" s="97" t="s">
        <v>152</v>
      </c>
      <c r="V300" s="151">
        <v>293</v>
      </c>
    </row>
    <row r="301" spans="1:22" x14ac:dyDescent="0.35">
      <c r="A301" s="152" t="s">
        <v>6137</v>
      </c>
      <c r="B301" s="231" t="str">
        <f>CONCATENATE(U301,".",TEXT(G301,"00000"),".",VLOOKUP(H301,'Dados (Listas Suspensas)'!$H$3:$I$7,2,FALSE),".",VLOOKUP(K301,'Dados (Listas Suspensas)'!$B$3:$C$8,2,FALSE),".",VLOOKUP(L301,'Dados (Listas Suspensas)'!$D$3:$E$9,2, FALSE),".",VLOOKUP(M301,'Dados (Listas Suspensas)'!$F$3:$G$10,2,FALSE))</f>
        <v>2023.00098.01.04.99.99</v>
      </c>
      <c r="C301" s="144">
        <f t="shared" si="16"/>
        <v>0</v>
      </c>
      <c r="D301" s="144" t="str">
        <f t="shared" si="17"/>
        <v>2023.00098</v>
      </c>
      <c r="E301" s="144" t="str">
        <f t="shared" si="18"/>
        <v>2023.00098</v>
      </c>
      <c r="F301" s="144">
        <f t="shared" si="19"/>
        <v>1</v>
      </c>
      <c r="G301" s="165">
        <v>98</v>
      </c>
      <c r="H301" s="96" t="s">
        <v>119</v>
      </c>
      <c r="I301" s="96" t="s">
        <v>205</v>
      </c>
      <c r="J301" s="165" t="s">
        <v>206</v>
      </c>
      <c r="K301" s="96" t="s">
        <v>187</v>
      </c>
      <c r="L301" s="96" t="s">
        <v>187</v>
      </c>
      <c r="M301" s="96" t="s">
        <v>188</v>
      </c>
      <c r="N301" s="210">
        <v>45069</v>
      </c>
      <c r="O301" s="210">
        <v>45291</v>
      </c>
      <c r="P301" s="165" t="s">
        <v>124</v>
      </c>
      <c r="Q301" s="166">
        <v>45069</v>
      </c>
      <c r="R301" s="165">
        <v>3211005</v>
      </c>
      <c r="S301" s="165" t="s">
        <v>16</v>
      </c>
      <c r="T301" s="166">
        <v>45113</v>
      </c>
      <c r="U301" s="96" t="s">
        <v>152</v>
      </c>
      <c r="V301" s="150">
        <v>294</v>
      </c>
    </row>
    <row r="302" spans="1:22" x14ac:dyDescent="0.35">
      <c r="A302" s="153" t="s">
        <v>5784</v>
      </c>
      <c r="B302" s="231" t="str">
        <f>CONCATENATE(U302,".",TEXT(G302,"00000"),".",VLOOKUP(H302,'Dados (Listas Suspensas)'!$H$3:$I$7,2,FALSE),".",VLOOKUP(K302,'Dados (Listas Suspensas)'!$B$3:$C$8,2,FALSE),".",VLOOKUP(L302,'Dados (Listas Suspensas)'!$D$3:$E$9,2, FALSE),".",VLOOKUP(M302,'Dados (Listas Suspensas)'!$F$3:$G$10,2,FALSE))</f>
        <v>2023.00099.01.03.02.05</v>
      </c>
      <c r="C302" s="144">
        <f t="shared" si="16"/>
        <v>0</v>
      </c>
      <c r="D302" s="144" t="str">
        <f t="shared" si="17"/>
        <v>2023.00099</v>
      </c>
      <c r="E302" s="144" t="str">
        <f t="shared" si="18"/>
        <v>2023.00099</v>
      </c>
      <c r="F302" s="144">
        <f t="shared" si="19"/>
        <v>1</v>
      </c>
      <c r="G302" s="158">
        <v>99</v>
      </c>
      <c r="H302" s="97" t="s">
        <v>119</v>
      </c>
      <c r="I302" s="97" t="s">
        <v>236</v>
      </c>
      <c r="J302" s="158" t="s">
        <v>237</v>
      </c>
      <c r="K302" s="97" t="s">
        <v>148</v>
      </c>
      <c r="L302" s="97" t="s">
        <v>169</v>
      </c>
      <c r="M302" s="97" t="s">
        <v>254</v>
      </c>
      <c r="N302" s="209">
        <v>45060</v>
      </c>
      <c r="O302" s="209">
        <v>45060</v>
      </c>
      <c r="P302" s="158" t="s">
        <v>124</v>
      </c>
      <c r="Q302" s="160">
        <v>45059</v>
      </c>
      <c r="R302" s="158">
        <v>3103861</v>
      </c>
      <c r="S302" s="158" t="s">
        <v>16</v>
      </c>
      <c r="T302" s="160">
        <v>45072</v>
      </c>
      <c r="U302" s="97" t="s">
        <v>152</v>
      </c>
      <c r="V302" s="151">
        <v>295</v>
      </c>
    </row>
    <row r="303" spans="1:22" x14ac:dyDescent="0.35">
      <c r="A303" s="152" t="s">
        <v>5785</v>
      </c>
      <c r="B303" s="231" t="str">
        <f>CONCATENATE(U303,".",TEXT(G303,"00000"),".",VLOOKUP(H303,'Dados (Listas Suspensas)'!$H$3:$I$7,2,FALSE),".",VLOOKUP(K303,'Dados (Listas Suspensas)'!$B$3:$C$8,2,FALSE),".",VLOOKUP(L303,'Dados (Listas Suspensas)'!$D$3:$E$9,2, FALSE),".",VLOOKUP(M303,'Dados (Listas Suspensas)'!$F$3:$G$10,2,FALSE))</f>
        <v>2023.00100.03.03.02.02</v>
      </c>
      <c r="C303" s="144">
        <f t="shared" si="16"/>
        <v>1</v>
      </c>
      <c r="D303" s="144" t="str">
        <f t="shared" si="17"/>
        <v>2023.00100</v>
      </c>
      <c r="E303" s="144" t="str">
        <f t="shared" si="18"/>
        <v>2023.00100</v>
      </c>
      <c r="F303" s="144">
        <f t="shared" si="19"/>
        <v>1</v>
      </c>
      <c r="G303" s="165">
        <v>100</v>
      </c>
      <c r="H303" s="96" t="s">
        <v>132</v>
      </c>
      <c r="I303" s="96" t="s">
        <v>242</v>
      </c>
      <c r="J303" s="165" t="s">
        <v>243</v>
      </c>
      <c r="K303" s="96" t="s">
        <v>148</v>
      </c>
      <c r="L303" s="96" t="s">
        <v>169</v>
      </c>
      <c r="M303" s="96" t="s">
        <v>155</v>
      </c>
      <c r="N303" s="210">
        <v>44927</v>
      </c>
      <c r="O303" s="210">
        <v>45291</v>
      </c>
      <c r="P303" s="165" t="s">
        <v>124</v>
      </c>
      <c r="Q303" s="166">
        <v>44908</v>
      </c>
      <c r="R303" s="165">
        <v>2734346</v>
      </c>
      <c r="S303" s="165" t="s">
        <v>17</v>
      </c>
      <c r="T303" s="223">
        <v>44932</v>
      </c>
      <c r="U303" s="96" t="s">
        <v>152</v>
      </c>
      <c r="V303" s="150">
        <v>296</v>
      </c>
    </row>
    <row r="304" spans="1:22" x14ac:dyDescent="0.35">
      <c r="A304" s="153" t="s">
        <v>5394</v>
      </c>
      <c r="B304" s="231" t="str">
        <f>CONCATENATE(U304,".",TEXT(G304,"00000"),".",VLOOKUP(H304,'Dados (Listas Suspensas)'!$H$3:$I$7,2,FALSE),".",VLOOKUP(K304,'Dados (Listas Suspensas)'!$B$3:$C$8,2,FALSE),".",VLOOKUP(L304,'Dados (Listas Suspensas)'!$D$3:$E$9,2, FALSE),".",VLOOKUP(M304,'Dados (Listas Suspensas)'!$F$3:$G$10,2,FALSE))</f>
        <v>2023.00101.03.03.03.02</v>
      </c>
      <c r="C304" s="144">
        <f t="shared" si="16"/>
        <v>1</v>
      </c>
      <c r="D304" s="144" t="str">
        <f t="shared" si="17"/>
        <v>2023.00101</v>
      </c>
      <c r="E304" s="144" t="str">
        <f t="shared" si="18"/>
        <v>2023.00101</v>
      </c>
      <c r="F304" s="144">
        <f t="shared" si="19"/>
        <v>1</v>
      </c>
      <c r="G304" s="158">
        <v>101</v>
      </c>
      <c r="H304" s="97" t="s">
        <v>132</v>
      </c>
      <c r="I304" s="97" t="s">
        <v>242</v>
      </c>
      <c r="J304" s="158" t="s">
        <v>243</v>
      </c>
      <c r="K304" s="97" t="s">
        <v>148</v>
      </c>
      <c r="L304" s="97" t="s">
        <v>162</v>
      </c>
      <c r="M304" s="97" t="s">
        <v>155</v>
      </c>
      <c r="N304" s="209">
        <v>44927</v>
      </c>
      <c r="O304" s="209">
        <v>45291</v>
      </c>
      <c r="P304" s="158" t="s">
        <v>124</v>
      </c>
      <c r="Q304" s="160">
        <v>44908</v>
      </c>
      <c r="R304" s="158">
        <v>2734346</v>
      </c>
      <c r="S304" s="158" t="s">
        <v>17</v>
      </c>
      <c r="T304" s="223">
        <v>44932</v>
      </c>
      <c r="U304" s="97" t="s">
        <v>152</v>
      </c>
      <c r="V304" s="151">
        <v>297</v>
      </c>
    </row>
    <row r="305" spans="1:22" x14ac:dyDescent="0.35">
      <c r="A305" s="152" t="s">
        <v>5395</v>
      </c>
      <c r="B305" s="231" t="str">
        <f>CONCATENATE(U305,".",TEXT(G305,"00000"),".",VLOOKUP(H305,'Dados (Listas Suspensas)'!$H$3:$I$7,2,FALSE),".",VLOOKUP(K305,'Dados (Listas Suspensas)'!$B$3:$C$8,2,FALSE),".",VLOOKUP(L305,'Dados (Listas Suspensas)'!$D$3:$E$9,2, FALSE),".",VLOOKUP(M305,'Dados (Listas Suspensas)'!$F$3:$G$10,2,FALSE))</f>
        <v>2023.00102.03.03.03.02</v>
      </c>
      <c r="C305" s="144">
        <f t="shared" si="16"/>
        <v>1</v>
      </c>
      <c r="D305" s="144" t="str">
        <f t="shared" si="17"/>
        <v>2023.00102</v>
      </c>
      <c r="E305" s="144" t="str">
        <f t="shared" si="18"/>
        <v>2023.00102</v>
      </c>
      <c r="F305" s="144">
        <f t="shared" si="19"/>
        <v>1</v>
      </c>
      <c r="G305" s="165">
        <v>102</v>
      </c>
      <c r="H305" s="96" t="s">
        <v>132</v>
      </c>
      <c r="I305" s="96" t="s">
        <v>242</v>
      </c>
      <c r="J305" s="165" t="s">
        <v>243</v>
      </c>
      <c r="K305" s="96" t="s">
        <v>148</v>
      </c>
      <c r="L305" s="96" t="s">
        <v>162</v>
      </c>
      <c r="M305" s="96" t="s">
        <v>155</v>
      </c>
      <c r="N305" s="210">
        <v>44927</v>
      </c>
      <c r="O305" s="210">
        <v>45291</v>
      </c>
      <c r="P305" s="165" t="s">
        <v>124</v>
      </c>
      <c r="Q305" s="166">
        <v>44908</v>
      </c>
      <c r="R305" s="165">
        <v>2734346</v>
      </c>
      <c r="S305" s="165" t="s">
        <v>17</v>
      </c>
      <c r="T305" s="223">
        <v>44932</v>
      </c>
      <c r="U305" s="96" t="s">
        <v>152</v>
      </c>
      <c r="V305" s="150">
        <v>298</v>
      </c>
    </row>
    <row r="306" spans="1:22" x14ac:dyDescent="0.35">
      <c r="A306" s="153" t="s">
        <v>5396</v>
      </c>
      <c r="B306" s="231" t="str">
        <f>CONCATENATE(U306,".",TEXT(G306,"00000"),".",VLOOKUP(H306,'Dados (Listas Suspensas)'!$H$3:$I$7,2,FALSE),".",VLOOKUP(K306,'Dados (Listas Suspensas)'!$B$3:$C$8,2,FALSE),".",VLOOKUP(L306,'Dados (Listas Suspensas)'!$D$3:$E$9,2, FALSE),".",VLOOKUP(M306,'Dados (Listas Suspensas)'!$F$3:$G$10,2,FALSE))</f>
        <v>2023.00103.03.03.03.02</v>
      </c>
      <c r="C306" s="144">
        <f t="shared" si="16"/>
        <v>1</v>
      </c>
      <c r="D306" s="144" t="str">
        <f t="shared" si="17"/>
        <v>2023.00103</v>
      </c>
      <c r="E306" s="144" t="str">
        <f t="shared" si="18"/>
        <v>2023.00103</v>
      </c>
      <c r="F306" s="144">
        <f t="shared" si="19"/>
        <v>1</v>
      </c>
      <c r="G306" s="158">
        <v>103</v>
      </c>
      <c r="H306" s="97" t="s">
        <v>132</v>
      </c>
      <c r="I306" s="97" t="s">
        <v>242</v>
      </c>
      <c r="J306" s="158" t="s">
        <v>243</v>
      </c>
      <c r="K306" s="97" t="s">
        <v>148</v>
      </c>
      <c r="L306" s="97" t="s">
        <v>162</v>
      </c>
      <c r="M306" s="97" t="s">
        <v>155</v>
      </c>
      <c r="N306" s="209">
        <v>44927</v>
      </c>
      <c r="O306" s="209">
        <v>45291</v>
      </c>
      <c r="P306" s="158" t="s">
        <v>124</v>
      </c>
      <c r="Q306" s="160">
        <v>44908</v>
      </c>
      <c r="R306" s="158">
        <v>2734346</v>
      </c>
      <c r="S306" s="158" t="s">
        <v>17</v>
      </c>
      <c r="T306" s="223">
        <v>44932</v>
      </c>
      <c r="U306" s="97" t="s">
        <v>152</v>
      </c>
      <c r="V306" s="151">
        <v>299</v>
      </c>
    </row>
    <row r="307" spans="1:22" x14ac:dyDescent="0.35">
      <c r="A307" s="152" t="s">
        <v>6138</v>
      </c>
      <c r="B307" s="231" t="str">
        <f>CONCATENATE(U307,".",TEXT(G307,"00000"),".",VLOOKUP(H307,'Dados (Listas Suspensas)'!$H$3:$I$7,2,FALSE),".",VLOOKUP(K307,'Dados (Listas Suspensas)'!$B$3:$C$8,2,FALSE),".",VLOOKUP(L307,'Dados (Listas Suspensas)'!$D$3:$E$9,2, FALSE),".",VLOOKUP(M307,'Dados (Listas Suspensas)'!$F$3:$G$10,2,FALSE))</f>
        <v>2023.00104.03.04.99.99</v>
      </c>
      <c r="C307" s="144">
        <f t="shared" si="16"/>
        <v>1</v>
      </c>
      <c r="D307" s="144" t="str">
        <f t="shared" si="17"/>
        <v>2023.00104</v>
      </c>
      <c r="E307" s="144" t="str">
        <f t="shared" si="18"/>
        <v>2023.00104</v>
      </c>
      <c r="F307" s="144">
        <f t="shared" si="19"/>
        <v>1</v>
      </c>
      <c r="G307" s="165">
        <v>104</v>
      </c>
      <c r="H307" s="96" t="s">
        <v>132</v>
      </c>
      <c r="I307" s="96" t="s">
        <v>242</v>
      </c>
      <c r="J307" s="165" t="s">
        <v>243</v>
      </c>
      <c r="K307" s="96" t="s">
        <v>187</v>
      </c>
      <c r="L307" s="96" t="s">
        <v>187</v>
      </c>
      <c r="M307" s="96" t="s">
        <v>188</v>
      </c>
      <c r="N307" s="210">
        <v>44887</v>
      </c>
      <c r="O307" s="210">
        <v>45291</v>
      </c>
      <c r="P307" s="165" t="s">
        <v>124</v>
      </c>
      <c r="Q307" s="166">
        <v>44887</v>
      </c>
      <c r="R307" s="165">
        <v>2734346</v>
      </c>
      <c r="S307" s="165" t="s">
        <v>17</v>
      </c>
      <c r="T307" s="223">
        <v>44932</v>
      </c>
      <c r="U307" s="96" t="s">
        <v>152</v>
      </c>
      <c r="V307" s="150">
        <v>300</v>
      </c>
    </row>
    <row r="308" spans="1:22" x14ac:dyDescent="0.35">
      <c r="A308" s="153" t="s">
        <v>5397</v>
      </c>
      <c r="B308" s="231" t="str">
        <f>CONCATENATE(U308,".",TEXT(G308,"00000"),".",VLOOKUP(H308,'Dados (Listas Suspensas)'!$H$3:$I$7,2,FALSE),".",VLOOKUP(K308,'Dados (Listas Suspensas)'!$B$3:$C$8,2,FALSE),".",VLOOKUP(L308,'Dados (Listas Suspensas)'!$D$3:$E$9,2, FALSE),".",VLOOKUP(M308,'Dados (Listas Suspensas)'!$F$3:$G$10,2,FALSE))</f>
        <v>2023.00105.03.03.03.02</v>
      </c>
      <c r="C308" s="144">
        <f t="shared" si="16"/>
        <v>1</v>
      </c>
      <c r="D308" s="144" t="str">
        <f t="shared" si="17"/>
        <v>2023.00105</v>
      </c>
      <c r="E308" s="144" t="str">
        <f t="shared" si="18"/>
        <v>2023.00105</v>
      </c>
      <c r="F308" s="144">
        <f t="shared" si="19"/>
        <v>1</v>
      </c>
      <c r="G308" s="158">
        <v>105</v>
      </c>
      <c r="H308" s="97" t="s">
        <v>132</v>
      </c>
      <c r="I308" s="97" t="s">
        <v>4565</v>
      </c>
      <c r="J308" s="158" t="s">
        <v>241</v>
      </c>
      <c r="K308" s="97" t="s">
        <v>148</v>
      </c>
      <c r="L308" s="97" t="s">
        <v>162</v>
      </c>
      <c r="M308" s="97" t="s">
        <v>155</v>
      </c>
      <c r="N308" s="209">
        <v>44927</v>
      </c>
      <c r="O308" s="209">
        <v>45291</v>
      </c>
      <c r="P308" s="158" t="s">
        <v>124</v>
      </c>
      <c r="Q308" s="160">
        <v>44907</v>
      </c>
      <c r="R308" s="158">
        <v>2735075</v>
      </c>
      <c r="S308" s="158" t="s">
        <v>19</v>
      </c>
      <c r="T308" s="223">
        <v>44932</v>
      </c>
      <c r="U308" s="97" t="s">
        <v>152</v>
      </c>
      <c r="V308" s="151">
        <v>301</v>
      </c>
    </row>
    <row r="309" spans="1:22" x14ac:dyDescent="0.35">
      <c r="A309" s="152" t="s">
        <v>5398</v>
      </c>
      <c r="B309" s="231" t="str">
        <f>CONCATENATE(U309,".",TEXT(G309,"00000"),".",VLOOKUP(H309,'Dados (Listas Suspensas)'!$H$3:$I$7,2,FALSE),".",VLOOKUP(K309,'Dados (Listas Suspensas)'!$B$3:$C$8,2,FALSE),".",VLOOKUP(L309,'Dados (Listas Suspensas)'!$D$3:$E$9,2, FALSE),".",VLOOKUP(M309,'Dados (Listas Suspensas)'!$F$3:$G$10,2,FALSE))</f>
        <v>2023.00106.03.03.03.02</v>
      </c>
      <c r="C309" s="144">
        <f t="shared" si="16"/>
        <v>1</v>
      </c>
      <c r="D309" s="144" t="str">
        <f t="shared" si="17"/>
        <v>2023.00106</v>
      </c>
      <c r="E309" s="144" t="str">
        <f t="shared" si="18"/>
        <v>2023.00106</v>
      </c>
      <c r="F309" s="144">
        <f t="shared" si="19"/>
        <v>1</v>
      </c>
      <c r="G309" s="165">
        <v>106</v>
      </c>
      <c r="H309" s="96" t="s">
        <v>132</v>
      </c>
      <c r="I309" s="96" t="s">
        <v>4565</v>
      </c>
      <c r="J309" s="165" t="s">
        <v>241</v>
      </c>
      <c r="K309" s="96" t="s">
        <v>148</v>
      </c>
      <c r="L309" s="96" t="s">
        <v>162</v>
      </c>
      <c r="M309" s="96" t="s">
        <v>155</v>
      </c>
      <c r="N309" s="210">
        <v>44927</v>
      </c>
      <c r="O309" s="210">
        <v>45291</v>
      </c>
      <c r="P309" s="165" t="s">
        <v>124</v>
      </c>
      <c r="Q309" s="166">
        <v>44907</v>
      </c>
      <c r="R309" s="165">
        <v>2735075</v>
      </c>
      <c r="S309" s="165" t="s">
        <v>19</v>
      </c>
      <c r="T309" s="223">
        <v>44932</v>
      </c>
      <c r="U309" s="96" t="s">
        <v>152</v>
      </c>
      <c r="V309" s="150">
        <v>302</v>
      </c>
    </row>
    <row r="310" spans="1:22" x14ac:dyDescent="0.35">
      <c r="A310" s="153" t="s">
        <v>5786</v>
      </c>
      <c r="B310" s="231" t="str">
        <f>CONCATENATE(U310,".",TEXT(G310,"00000"),".",VLOOKUP(H310,'Dados (Listas Suspensas)'!$H$3:$I$7,2,FALSE),".",VLOOKUP(K310,'Dados (Listas Suspensas)'!$B$3:$C$8,2,FALSE),".",VLOOKUP(L310,'Dados (Listas Suspensas)'!$D$3:$E$9,2, FALSE),".",VLOOKUP(M310,'Dados (Listas Suspensas)'!$F$3:$G$10,2,FALSE))</f>
        <v>2023.00107.03.03.02.02</v>
      </c>
      <c r="C310" s="144">
        <f t="shared" si="16"/>
        <v>1</v>
      </c>
      <c r="D310" s="144" t="str">
        <f t="shared" si="17"/>
        <v>2023.00107</v>
      </c>
      <c r="E310" s="144" t="str">
        <f t="shared" si="18"/>
        <v>2023.00107</v>
      </c>
      <c r="F310" s="144">
        <f t="shared" si="19"/>
        <v>1</v>
      </c>
      <c r="G310" s="158">
        <v>107</v>
      </c>
      <c r="H310" s="97" t="s">
        <v>132</v>
      </c>
      <c r="I310" s="97" t="s">
        <v>4565</v>
      </c>
      <c r="J310" s="158" t="s">
        <v>241</v>
      </c>
      <c r="K310" s="97" t="s">
        <v>148</v>
      </c>
      <c r="L310" s="97" t="s">
        <v>169</v>
      </c>
      <c r="M310" s="97" t="s">
        <v>155</v>
      </c>
      <c r="N310" s="209">
        <v>44927</v>
      </c>
      <c r="O310" s="209">
        <v>45291</v>
      </c>
      <c r="P310" s="158" t="s">
        <v>124</v>
      </c>
      <c r="Q310" s="160">
        <v>44907</v>
      </c>
      <c r="R310" s="158">
        <v>2735075</v>
      </c>
      <c r="S310" s="158" t="s">
        <v>19</v>
      </c>
      <c r="T310" s="223">
        <v>44932</v>
      </c>
      <c r="U310" s="97" t="s">
        <v>152</v>
      </c>
      <c r="V310" s="151">
        <v>303</v>
      </c>
    </row>
    <row r="311" spans="1:22" x14ac:dyDescent="0.35">
      <c r="A311" s="152" t="s">
        <v>6139</v>
      </c>
      <c r="B311" s="231" t="str">
        <f>CONCATENATE(U311,".",TEXT(G311,"00000"),".",VLOOKUP(H311,'Dados (Listas Suspensas)'!$H$3:$I$7,2,FALSE),".",VLOOKUP(K311,'Dados (Listas Suspensas)'!$B$3:$C$8,2,FALSE),".",VLOOKUP(L311,'Dados (Listas Suspensas)'!$D$3:$E$9,2, FALSE),".",VLOOKUP(M311,'Dados (Listas Suspensas)'!$F$3:$G$10,2,FALSE))</f>
        <v>2023.00108.03.04.99.99</v>
      </c>
      <c r="C311" s="144">
        <f t="shared" si="16"/>
        <v>1</v>
      </c>
      <c r="D311" s="144" t="str">
        <f t="shared" si="17"/>
        <v>2023.00108</v>
      </c>
      <c r="E311" s="144" t="str">
        <f t="shared" si="18"/>
        <v>2023.00108</v>
      </c>
      <c r="F311" s="144">
        <f t="shared" si="19"/>
        <v>1</v>
      </c>
      <c r="G311" s="165">
        <v>108</v>
      </c>
      <c r="H311" s="96" t="s">
        <v>132</v>
      </c>
      <c r="I311" s="96" t="s">
        <v>4565</v>
      </c>
      <c r="J311" s="165" t="s">
        <v>241</v>
      </c>
      <c r="K311" s="96" t="s">
        <v>187</v>
      </c>
      <c r="L311" s="96" t="s">
        <v>187</v>
      </c>
      <c r="M311" s="96" t="s">
        <v>188</v>
      </c>
      <c r="N311" s="210">
        <v>44883</v>
      </c>
      <c r="O311" s="210">
        <v>45291</v>
      </c>
      <c r="P311" s="165" t="s">
        <v>124</v>
      </c>
      <c r="Q311" s="166">
        <v>44883</v>
      </c>
      <c r="R311" s="165">
        <v>2735075</v>
      </c>
      <c r="S311" s="165" t="s">
        <v>19</v>
      </c>
      <c r="T311" s="223">
        <v>44932</v>
      </c>
      <c r="U311" s="96" t="s">
        <v>152</v>
      </c>
      <c r="V311" s="150">
        <v>304</v>
      </c>
    </row>
    <row r="312" spans="1:22" x14ac:dyDescent="0.35">
      <c r="A312" s="153" t="s">
        <v>5787</v>
      </c>
      <c r="B312" s="231" t="str">
        <f>CONCATENATE(U312,".",TEXT(G312,"00000"),".",VLOOKUP(H312,'Dados (Listas Suspensas)'!$H$3:$I$7,2,FALSE),".",VLOOKUP(K312,'Dados (Listas Suspensas)'!$B$3:$C$8,2,FALSE),".",VLOOKUP(L312,'Dados (Listas Suspensas)'!$D$3:$E$9,2, FALSE),".",VLOOKUP(M312,'Dados (Listas Suspensas)'!$F$3:$G$10,2,FALSE))</f>
        <v>2023.00109.03.03.02.04</v>
      </c>
      <c r="C312" s="144">
        <f t="shared" si="16"/>
        <v>1</v>
      </c>
      <c r="D312" s="144" t="str">
        <f t="shared" si="17"/>
        <v>2023.00109</v>
      </c>
      <c r="E312" s="144" t="str">
        <f t="shared" si="18"/>
        <v>2023.00109</v>
      </c>
      <c r="F312" s="144">
        <f t="shared" si="19"/>
        <v>1</v>
      </c>
      <c r="G312" s="158">
        <v>109</v>
      </c>
      <c r="H312" s="97" t="s">
        <v>132</v>
      </c>
      <c r="I312" s="97" t="s">
        <v>4565</v>
      </c>
      <c r="J312" s="158" t="s">
        <v>241</v>
      </c>
      <c r="K312" s="97" t="s">
        <v>148</v>
      </c>
      <c r="L312" s="97" t="s">
        <v>169</v>
      </c>
      <c r="M312" s="97" t="s">
        <v>149</v>
      </c>
      <c r="N312" s="209">
        <v>44927</v>
      </c>
      <c r="O312" s="209">
        <v>44957</v>
      </c>
      <c r="P312" s="158" t="s">
        <v>124</v>
      </c>
      <c r="Q312" s="160">
        <v>44915</v>
      </c>
      <c r="R312" s="158">
        <v>2735075</v>
      </c>
      <c r="S312" s="158" t="s">
        <v>19</v>
      </c>
      <c r="T312" s="223">
        <v>44932</v>
      </c>
      <c r="U312" s="97" t="s">
        <v>152</v>
      </c>
      <c r="V312" s="151">
        <v>305</v>
      </c>
    </row>
    <row r="313" spans="1:22" x14ac:dyDescent="0.35">
      <c r="A313" s="152" t="s">
        <v>5788</v>
      </c>
      <c r="B313" s="231" t="str">
        <f>CONCATENATE(U313,".",TEXT(G313,"00000"),".",VLOOKUP(H313,'Dados (Listas Suspensas)'!$H$3:$I$7,2,FALSE),".",VLOOKUP(K313,'Dados (Listas Suspensas)'!$B$3:$C$8,2,FALSE),".",VLOOKUP(L313,'Dados (Listas Suspensas)'!$D$3:$E$9,2, FALSE),".",VLOOKUP(M313,'Dados (Listas Suspensas)'!$F$3:$G$10,2,FALSE))</f>
        <v>2023.00110.03.03.02.03</v>
      </c>
      <c r="C313" s="144">
        <f t="shared" si="16"/>
        <v>1</v>
      </c>
      <c r="D313" s="144" t="str">
        <f t="shared" si="17"/>
        <v>2023.00110</v>
      </c>
      <c r="E313" s="144" t="str">
        <f t="shared" si="18"/>
        <v>2023.00110</v>
      </c>
      <c r="F313" s="144">
        <f t="shared" si="19"/>
        <v>1</v>
      </c>
      <c r="G313" s="165">
        <v>110</v>
      </c>
      <c r="H313" s="96" t="s">
        <v>132</v>
      </c>
      <c r="I313" s="96" t="s">
        <v>4565</v>
      </c>
      <c r="J313" s="165" t="s">
        <v>241</v>
      </c>
      <c r="K313" s="96" t="s">
        <v>148</v>
      </c>
      <c r="L313" s="96" t="s">
        <v>169</v>
      </c>
      <c r="M313" s="96" t="s">
        <v>219</v>
      </c>
      <c r="N313" s="210">
        <v>44927</v>
      </c>
      <c r="O313" s="210">
        <v>45016</v>
      </c>
      <c r="P313" s="165" t="s">
        <v>124</v>
      </c>
      <c r="Q313" s="166">
        <v>44907</v>
      </c>
      <c r="R313" s="165">
        <v>2735075</v>
      </c>
      <c r="S313" s="165" t="s">
        <v>19</v>
      </c>
      <c r="T313" s="223">
        <v>44932</v>
      </c>
      <c r="U313" s="96" t="s">
        <v>152</v>
      </c>
      <c r="V313" s="150">
        <v>306</v>
      </c>
    </row>
    <row r="314" spans="1:22" x14ac:dyDescent="0.35">
      <c r="A314" s="153" t="s">
        <v>5789</v>
      </c>
      <c r="B314" s="231" t="str">
        <f>CONCATENATE(U314,".",TEXT(G314,"00000"),".",VLOOKUP(H314,'Dados (Listas Suspensas)'!$H$3:$I$7,2,FALSE),".",VLOOKUP(K314,'Dados (Listas Suspensas)'!$B$3:$C$8,2,FALSE),".",VLOOKUP(L314,'Dados (Listas Suspensas)'!$D$3:$E$9,2, FALSE),".",VLOOKUP(M314,'Dados (Listas Suspensas)'!$F$3:$G$10,2,FALSE))</f>
        <v>2023.00111.03.03.02.04</v>
      </c>
      <c r="C314" s="144">
        <f t="shared" si="16"/>
        <v>1</v>
      </c>
      <c r="D314" s="144" t="str">
        <f t="shared" si="17"/>
        <v>2023.00111</v>
      </c>
      <c r="E314" s="144" t="str">
        <f t="shared" si="18"/>
        <v>2023.00111</v>
      </c>
      <c r="F314" s="144">
        <f t="shared" si="19"/>
        <v>1</v>
      </c>
      <c r="G314" s="158">
        <v>111</v>
      </c>
      <c r="H314" s="97" t="s">
        <v>132</v>
      </c>
      <c r="I314" s="97" t="s">
        <v>4565</v>
      </c>
      <c r="J314" s="158" t="s">
        <v>241</v>
      </c>
      <c r="K314" s="97" t="s">
        <v>148</v>
      </c>
      <c r="L314" s="97" t="s">
        <v>169</v>
      </c>
      <c r="M314" s="97" t="s">
        <v>149</v>
      </c>
      <c r="N314" s="209">
        <v>45078</v>
      </c>
      <c r="O314" s="209">
        <v>45107</v>
      </c>
      <c r="P314" s="158" t="s">
        <v>124</v>
      </c>
      <c r="Q314" s="160">
        <v>45072</v>
      </c>
      <c r="R314" s="158">
        <v>3120308</v>
      </c>
      <c r="S314" s="158" t="s">
        <v>24</v>
      </c>
      <c r="T314" s="160">
        <v>45079</v>
      </c>
      <c r="U314" s="97" t="s">
        <v>152</v>
      </c>
      <c r="V314" s="151">
        <v>307</v>
      </c>
    </row>
    <row r="315" spans="1:22" x14ac:dyDescent="0.35">
      <c r="A315" s="152" t="s">
        <v>5790</v>
      </c>
      <c r="B315" s="231" t="str">
        <f>CONCATENATE(U315,".",TEXT(G315,"00000"),".",VLOOKUP(H315,'Dados (Listas Suspensas)'!$H$3:$I$7,2,FALSE),".",VLOOKUP(K315,'Dados (Listas Suspensas)'!$B$3:$C$8,2,FALSE),".",VLOOKUP(L315,'Dados (Listas Suspensas)'!$D$3:$E$9,2, FALSE),".",VLOOKUP(M315,'Dados (Listas Suspensas)'!$F$3:$G$10,2,FALSE))</f>
        <v>2023.00112.03.03.02.03</v>
      </c>
      <c r="C315" s="144">
        <f t="shared" si="16"/>
        <v>1</v>
      </c>
      <c r="D315" s="144" t="str">
        <f t="shared" si="17"/>
        <v>2023.00112</v>
      </c>
      <c r="E315" s="144" t="str">
        <f t="shared" si="18"/>
        <v>2023.00112</v>
      </c>
      <c r="F315" s="144">
        <f t="shared" si="19"/>
        <v>1</v>
      </c>
      <c r="G315" s="165">
        <v>112</v>
      </c>
      <c r="H315" s="96" t="s">
        <v>132</v>
      </c>
      <c r="I315" s="96" t="s">
        <v>4565</v>
      </c>
      <c r="J315" s="165" t="s">
        <v>241</v>
      </c>
      <c r="K315" s="96" t="s">
        <v>148</v>
      </c>
      <c r="L315" s="96" t="s">
        <v>169</v>
      </c>
      <c r="M315" s="96" t="s">
        <v>219</v>
      </c>
      <c r="N315" s="210">
        <v>45108</v>
      </c>
      <c r="O315" s="210">
        <v>45199</v>
      </c>
      <c r="P315" s="165" t="s">
        <v>124</v>
      </c>
      <c r="Q315" s="166">
        <v>45107</v>
      </c>
      <c r="R315" s="165">
        <v>3203175</v>
      </c>
      <c r="S315" s="165" t="s">
        <v>24</v>
      </c>
      <c r="T315" s="166">
        <v>45111</v>
      </c>
      <c r="U315" s="96" t="s">
        <v>152</v>
      </c>
      <c r="V315" s="150">
        <v>308</v>
      </c>
    </row>
    <row r="316" spans="1:22" x14ac:dyDescent="0.35">
      <c r="A316" s="153" t="s">
        <v>5791</v>
      </c>
      <c r="B316" s="231" t="str">
        <f>CONCATENATE(U316,".",TEXT(G316,"00000"),".",VLOOKUP(H316,'Dados (Listas Suspensas)'!$H$3:$I$7,2,FALSE),".",VLOOKUP(K316,'Dados (Listas Suspensas)'!$B$3:$C$8,2,FALSE),".",VLOOKUP(L316,'Dados (Listas Suspensas)'!$D$3:$E$9,2, FALSE),".",VLOOKUP(M316,'Dados (Listas Suspensas)'!$F$3:$G$10,2,FALSE))</f>
        <v>2023.00113.01.03.02.03</v>
      </c>
      <c r="C316" s="144">
        <f t="shared" si="16"/>
        <v>0</v>
      </c>
      <c r="D316" s="144" t="str">
        <f t="shared" si="17"/>
        <v>2023.00113</v>
      </c>
      <c r="E316" s="144" t="str">
        <f t="shared" si="18"/>
        <v>2023.00113</v>
      </c>
      <c r="F316" s="144">
        <f t="shared" si="19"/>
        <v>1</v>
      </c>
      <c r="G316" s="158">
        <v>113</v>
      </c>
      <c r="H316" s="97" t="s">
        <v>119</v>
      </c>
      <c r="I316" s="97" t="s">
        <v>236</v>
      </c>
      <c r="J316" s="158" t="s">
        <v>237</v>
      </c>
      <c r="K316" s="97" t="s">
        <v>148</v>
      </c>
      <c r="L316" s="97" t="s">
        <v>169</v>
      </c>
      <c r="M316" s="97" t="s">
        <v>219</v>
      </c>
      <c r="N316" s="209">
        <v>45200</v>
      </c>
      <c r="O316" s="209">
        <v>45291</v>
      </c>
      <c r="P316" s="158" t="s">
        <v>124</v>
      </c>
      <c r="Q316" s="160">
        <v>45055</v>
      </c>
      <c r="R316" s="158">
        <v>3064159</v>
      </c>
      <c r="S316" s="158" t="s">
        <v>16</v>
      </c>
      <c r="T316" s="160">
        <v>45061</v>
      </c>
      <c r="U316" s="97" t="s">
        <v>152</v>
      </c>
      <c r="V316" s="151">
        <v>309</v>
      </c>
    </row>
    <row r="317" spans="1:22" x14ac:dyDescent="0.35">
      <c r="A317" s="152" t="s">
        <v>5792</v>
      </c>
      <c r="B317" s="231" t="str">
        <f>CONCATENATE(U317,".",TEXT(G317,"00000"),".",VLOOKUP(H317,'Dados (Listas Suspensas)'!$H$3:$I$7,2,FALSE),".",VLOOKUP(K317,'Dados (Listas Suspensas)'!$B$3:$C$8,2,FALSE),".",VLOOKUP(L317,'Dados (Listas Suspensas)'!$D$3:$E$9,2, FALSE),".",VLOOKUP(M317,'Dados (Listas Suspensas)'!$F$3:$G$10,2,FALSE))</f>
        <v>2023.00114.01.03.02.05</v>
      </c>
      <c r="C317" s="144">
        <f t="shared" si="16"/>
        <v>0</v>
      </c>
      <c r="D317" s="144" t="str">
        <f t="shared" si="17"/>
        <v>2023.00114</v>
      </c>
      <c r="E317" s="144" t="str">
        <f t="shared" si="18"/>
        <v>2023.00114</v>
      </c>
      <c r="F317" s="144">
        <f t="shared" si="19"/>
        <v>1</v>
      </c>
      <c r="G317" s="165">
        <v>114</v>
      </c>
      <c r="H317" s="96" t="s">
        <v>119</v>
      </c>
      <c r="I317" s="96" t="s">
        <v>236</v>
      </c>
      <c r="J317" s="165" t="s">
        <v>237</v>
      </c>
      <c r="K317" s="96" t="s">
        <v>148</v>
      </c>
      <c r="L317" s="96" t="s">
        <v>169</v>
      </c>
      <c r="M317" s="96" t="s">
        <v>254</v>
      </c>
      <c r="N317" s="210">
        <v>45077</v>
      </c>
      <c r="O317" s="210">
        <v>45077</v>
      </c>
      <c r="P317" s="165" t="s">
        <v>124</v>
      </c>
      <c r="Q317" s="166">
        <v>45076</v>
      </c>
      <c r="R317" s="165">
        <v>3135852</v>
      </c>
      <c r="S317" s="165" t="s">
        <v>16</v>
      </c>
      <c r="T317" s="166">
        <v>45086</v>
      </c>
      <c r="U317" s="96" t="s">
        <v>152</v>
      </c>
      <c r="V317" s="150">
        <v>310</v>
      </c>
    </row>
    <row r="318" spans="1:22" x14ac:dyDescent="0.35">
      <c r="A318" s="153" t="s">
        <v>5399</v>
      </c>
      <c r="B318" s="231" t="str">
        <f>CONCATENATE(U318,".",TEXT(G318,"00000"),".",VLOOKUP(H318,'Dados (Listas Suspensas)'!$H$3:$I$7,2,FALSE),".",VLOOKUP(K318,'Dados (Listas Suspensas)'!$B$3:$C$8,2,FALSE),".",VLOOKUP(L318,'Dados (Listas Suspensas)'!$D$3:$E$9,2, FALSE),".",VLOOKUP(M318,'Dados (Listas Suspensas)'!$F$3:$G$10,2,FALSE))</f>
        <v>2023.00115.03.03.03.02</v>
      </c>
      <c r="C318" s="144">
        <f t="shared" si="16"/>
        <v>1</v>
      </c>
      <c r="D318" s="144" t="str">
        <f t="shared" si="17"/>
        <v>2023.00115</v>
      </c>
      <c r="E318" s="144" t="str">
        <f t="shared" si="18"/>
        <v>2023.00115</v>
      </c>
      <c r="F318" s="144">
        <f t="shared" si="19"/>
        <v>1</v>
      </c>
      <c r="G318" s="158">
        <v>115</v>
      </c>
      <c r="H318" s="97" t="s">
        <v>132</v>
      </c>
      <c r="I318" s="97" t="s">
        <v>280</v>
      </c>
      <c r="J318" s="158" t="s">
        <v>281</v>
      </c>
      <c r="K318" s="97" t="s">
        <v>148</v>
      </c>
      <c r="L318" s="97" t="s">
        <v>162</v>
      </c>
      <c r="M318" s="97" t="s">
        <v>155</v>
      </c>
      <c r="N318" s="209">
        <v>44927</v>
      </c>
      <c r="O318" s="209">
        <v>45291</v>
      </c>
      <c r="P318" s="158" t="s">
        <v>124</v>
      </c>
      <c r="Q318" s="160">
        <v>44917</v>
      </c>
      <c r="R318" s="158">
        <v>2734456</v>
      </c>
      <c r="S318" s="158" t="s">
        <v>41</v>
      </c>
      <c r="T318" s="160">
        <v>44932</v>
      </c>
      <c r="U318" s="97" t="s">
        <v>152</v>
      </c>
      <c r="V318" s="151">
        <v>311</v>
      </c>
    </row>
    <row r="319" spans="1:22" x14ac:dyDescent="0.35">
      <c r="A319" s="152" t="s">
        <v>6140</v>
      </c>
      <c r="B319" s="231" t="str">
        <f>CONCATENATE(U319,".",TEXT(G319,"00000"),".",VLOOKUP(H319,'Dados (Listas Suspensas)'!$H$3:$I$7,2,FALSE),".",VLOOKUP(K319,'Dados (Listas Suspensas)'!$B$3:$C$8,2,FALSE),".",VLOOKUP(L319,'Dados (Listas Suspensas)'!$D$3:$E$9,2, FALSE),".",VLOOKUP(M319,'Dados (Listas Suspensas)'!$F$3:$G$10,2,FALSE))</f>
        <v>2023.00116.03.04.99.99</v>
      </c>
      <c r="C319" s="144">
        <f t="shared" si="16"/>
        <v>1</v>
      </c>
      <c r="D319" s="144" t="str">
        <f t="shared" si="17"/>
        <v>2023.00116</v>
      </c>
      <c r="E319" s="144" t="str">
        <f t="shared" si="18"/>
        <v>2023.00116</v>
      </c>
      <c r="F319" s="144">
        <f t="shared" si="19"/>
        <v>1</v>
      </c>
      <c r="G319" s="165">
        <v>116</v>
      </c>
      <c r="H319" s="96" t="s">
        <v>132</v>
      </c>
      <c r="I319" s="96" t="s">
        <v>280</v>
      </c>
      <c r="J319" s="165" t="s">
        <v>281</v>
      </c>
      <c r="K319" s="96" t="s">
        <v>187</v>
      </c>
      <c r="L319" s="96" t="s">
        <v>187</v>
      </c>
      <c r="M319" s="96" t="s">
        <v>188</v>
      </c>
      <c r="N319" s="210">
        <v>44889</v>
      </c>
      <c r="O319" s="210">
        <v>45291</v>
      </c>
      <c r="P319" s="165" t="s">
        <v>124</v>
      </c>
      <c r="Q319" s="166">
        <v>44889</v>
      </c>
      <c r="R319" s="165">
        <v>2734456</v>
      </c>
      <c r="S319" s="165" t="s">
        <v>41</v>
      </c>
      <c r="T319" s="223">
        <v>44932</v>
      </c>
      <c r="U319" s="96" t="s">
        <v>152</v>
      </c>
      <c r="V319" s="150">
        <v>312</v>
      </c>
    </row>
    <row r="320" spans="1:22" x14ac:dyDescent="0.35">
      <c r="A320" s="153" t="s">
        <v>5400</v>
      </c>
      <c r="B320" s="231" t="str">
        <f>CONCATENATE(U320,".",TEXT(G320,"00000"),".",VLOOKUP(H320,'Dados (Listas Suspensas)'!$H$3:$I$7,2,FALSE),".",VLOOKUP(K320,'Dados (Listas Suspensas)'!$B$3:$C$8,2,FALSE),".",VLOOKUP(L320,'Dados (Listas Suspensas)'!$D$3:$E$9,2, FALSE),".",VLOOKUP(M320,'Dados (Listas Suspensas)'!$F$3:$G$10,2,FALSE))</f>
        <v>2023.00117.03.03.03.03</v>
      </c>
      <c r="C320" s="144">
        <f t="shared" si="16"/>
        <v>1</v>
      </c>
      <c r="D320" s="144" t="str">
        <f t="shared" si="17"/>
        <v>2023.00117</v>
      </c>
      <c r="E320" s="144" t="str">
        <f t="shared" si="18"/>
        <v>2023.00117</v>
      </c>
      <c r="F320" s="144">
        <f t="shared" si="19"/>
        <v>1</v>
      </c>
      <c r="G320" s="158">
        <v>117</v>
      </c>
      <c r="H320" s="97" t="s">
        <v>132</v>
      </c>
      <c r="I320" s="97" t="s">
        <v>280</v>
      </c>
      <c r="J320" s="158" t="s">
        <v>281</v>
      </c>
      <c r="K320" s="97" t="s">
        <v>148</v>
      </c>
      <c r="L320" s="97" t="s">
        <v>162</v>
      </c>
      <c r="M320" s="97" t="s">
        <v>219</v>
      </c>
      <c r="N320" s="209">
        <v>44927</v>
      </c>
      <c r="O320" s="209">
        <v>45016</v>
      </c>
      <c r="P320" s="158" t="s">
        <v>124</v>
      </c>
      <c r="Q320" s="160">
        <v>44918</v>
      </c>
      <c r="R320" s="158">
        <v>2734456</v>
      </c>
      <c r="S320" s="158" t="s">
        <v>41</v>
      </c>
      <c r="T320" s="160">
        <v>44932</v>
      </c>
      <c r="U320" s="97" t="s">
        <v>152</v>
      </c>
      <c r="V320" s="151">
        <v>313</v>
      </c>
    </row>
    <row r="321" spans="1:22" x14ac:dyDescent="0.35">
      <c r="A321" s="152" t="s">
        <v>5793</v>
      </c>
      <c r="B321" s="231" t="str">
        <f>CONCATENATE(U321,".",TEXT(G321,"00000"),".",VLOOKUP(H321,'Dados (Listas Suspensas)'!$H$3:$I$7,2,FALSE),".",VLOOKUP(K321,'Dados (Listas Suspensas)'!$B$3:$C$8,2,FALSE),".",VLOOKUP(L321,'Dados (Listas Suspensas)'!$D$3:$E$9,2, FALSE),".",VLOOKUP(M321,'Dados (Listas Suspensas)'!$F$3:$G$10,2,FALSE))</f>
        <v>2023.00118.01.03.02.03</v>
      </c>
      <c r="C321" s="144">
        <f t="shared" si="16"/>
        <v>0</v>
      </c>
      <c r="D321" s="144" t="str">
        <f t="shared" si="17"/>
        <v>2023.00118</v>
      </c>
      <c r="E321" s="144" t="str">
        <f t="shared" si="18"/>
        <v>2023.00118</v>
      </c>
      <c r="F321" s="144">
        <f t="shared" si="19"/>
        <v>1</v>
      </c>
      <c r="G321" s="165">
        <v>118</v>
      </c>
      <c r="H321" s="96" t="s">
        <v>119</v>
      </c>
      <c r="I321" s="96" t="s">
        <v>236</v>
      </c>
      <c r="J321" s="165" t="s">
        <v>237</v>
      </c>
      <c r="K321" s="96" t="s">
        <v>148</v>
      </c>
      <c r="L321" s="96" t="s">
        <v>169</v>
      </c>
      <c r="M321" s="96" t="s">
        <v>219</v>
      </c>
      <c r="N321" s="210">
        <v>45108</v>
      </c>
      <c r="O321" s="210">
        <v>45199</v>
      </c>
      <c r="P321" s="165" t="s">
        <v>124</v>
      </c>
      <c r="Q321" s="166">
        <v>45055</v>
      </c>
      <c r="R321" s="165">
        <v>3064159</v>
      </c>
      <c r="S321" s="165" t="s">
        <v>16</v>
      </c>
      <c r="T321" s="166">
        <v>45061</v>
      </c>
      <c r="U321" s="96" t="s">
        <v>152</v>
      </c>
      <c r="V321" s="150">
        <v>314</v>
      </c>
    </row>
    <row r="322" spans="1:22" x14ac:dyDescent="0.35">
      <c r="A322" s="153" t="s">
        <v>5794</v>
      </c>
      <c r="B322" s="231" t="str">
        <f>CONCATENATE(U322,".",TEXT(G322,"00000"),".",VLOOKUP(H322,'Dados (Listas Suspensas)'!$H$3:$I$7,2,FALSE),".",VLOOKUP(K322,'Dados (Listas Suspensas)'!$B$3:$C$8,2,FALSE),".",VLOOKUP(L322,'Dados (Listas Suspensas)'!$D$3:$E$9,2, FALSE),".",VLOOKUP(M322,'Dados (Listas Suspensas)'!$F$3:$G$10,2,FALSE))</f>
        <v>2023.00119.01.03.02.05</v>
      </c>
      <c r="C322" s="144">
        <f t="shared" si="16"/>
        <v>0</v>
      </c>
      <c r="D322" s="144" t="str">
        <f t="shared" si="17"/>
        <v>2023.00119</v>
      </c>
      <c r="E322" s="144" t="str">
        <f t="shared" si="18"/>
        <v>2023.00119</v>
      </c>
      <c r="F322" s="144">
        <f t="shared" si="19"/>
        <v>1</v>
      </c>
      <c r="G322" s="158">
        <v>119</v>
      </c>
      <c r="H322" s="97" t="s">
        <v>119</v>
      </c>
      <c r="I322" s="97" t="s">
        <v>236</v>
      </c>
      <c r="J322" s="158" t="s">
        <v>237</v>
      </c>
      <c r="K322" s="97" t="s">
        <v>148</v>
      </c>
      <c r="L322" s="97" t="s">
        <v>169</v>
      </c>
      <c r="M322" s="97" t="s">
        <v>254</v>
      </c>
      <c r="N322" s="209">
        <v>45059</v>
      </c>
      <c r="O322" s="209">
        <v>45059</v>
      </c>
      <c r="P322" s="158" t="s">
        <v>124</v>
      </c>
      <c r="Q322" s="160">
        <v>45058</v>
      </c>
      <c r="R322" s="158">
        <v>3064159</v>
      </c>
      <c r="S322" s="158" t="s">
        <v>16</v>
      </c>
      <c r="T322" s="160">
        <v>45061</v>
      </c>
      <c r="U322" s="97" t="s">
        <v>152</v>
      </c>
      <c r="V322" s="151">
        <v>315</v>
      </c>
    </row>
    <row r="323" spans="1:22" x14ac:dyDescent="0.35">
      <c r="A323" s="152" t="s">
        <v>5795</v>
      </c>
      <c r="B323" s="231" t="str">
        <f>CONCATENATE(U323,".",TEXT(G323,"00000"),".",VLOOKUP(H323,'Dados (Listas Suspensas)'!$H$3:$I$7,2,FALSE),".",VLOOKUP(K323,'Dados (Listas Suspensas)'!$B$3:$C$8,2,FALSE),".",VLOOKUP(L323,'Dados (Listas Suspensas)'!$D$3:$E$9,2, FALSE),".",VLOOKUP(M323,'Dados (Listas Suspensas)'!$F$3:$G$10,2,FALSE))</f>
        <v>2023.00120.01.03.02.05</v>
      </c>
      <c r="C323" s="144">
        <f t="shared" si="16"/>
        <v>0</v>
      </c>
      <c r="D323" s="144" t="str">
        <f t="shared" si="17"/>
        <v>2023.00120</v>
      </c>
      <c r="E323" s="144" t="str">
        <f t="shared" si="18"/>
        <v>2023.00120</v>
      </c>
      <c r="F323" s="144">
        <f t="shared" si="19"/>
        <v>1</v>
      </c>
      <c r="G323" s="165">
        <v>120</v>
      </c>
      <c r="H323" s="96" t="s">
        <v>119</v>
      </c>
      <c r="I323" s="96" t="s">
        <v>236</v>
      </c>
      <c r="J323" s="165" t="s">
        <v>237</v>
      </c>
      <c r="K323" s="96" t="s">
        <v>148</v>
      </c>
      <c r="L323" s="96" t="s">
        <v>169</v>
      </c>
      <c r="M323" s="96" t="s">
        <v>254</v>
      </c>
      <c r="N323" s="210">
        <v>45058</v>
      </c>
      <c r="O323" s="210">
        <v>45058</v>
      </c>
      <c r="P323" s="165" t="s">
        <v>124</v>
      </c>
      <c r="Q323" s="166">
        <v>45057</v>
      </c>
      <c r="R323" s="165">
        <v>3064159</v>
      </c>
      <c r="S323" s="165" t="s">
        <v>16</v>
      </c>
      <c r="T323" s="166">
        <v>45061</v>
      </c>
      <c r="U323" s="96" t="s">
        <v>152</v>
      </c>
      <c r="V323" s="150">
        <v>316</v>
      </c>
    </row>
    <row r="324" spans="1:22" x14ac:dyDescent="0.35">
      <c r="A324" s="153" t="s">
        <v>5796</v>
      </c>
      <c r="B324" s="231" t="str">
        <f>CONCATENATE(U324,".",TEXT(G324,"00000"),".",VLOOKUP(H324,'Dados (Listas Suspensas)'!$H$3:$I$7,2,FALSE),".",VLOOKUP(K324,'Dados (Listas Suspensas)'!$B$3:$C$8,2,FALSE),".",VLOOKUP(L324,'Dados (Listas Suspensas)'!$D$3:$E$9,2, FALSE),".",VLOOKUP(M324,'Dados (Listas Suspensas)'!$F$3:$G$10,2,FALSE))</f>
        <v>2023.00121.01.03.02.05</v>
      </c>
      <c r="C324" s="144">
        <f t="shared" si="16"/>
        <v>0</v>
      </c>
      <c r="D324" s="144" t="str">
        <f t="shared" si="17"/>
        <v>2023.00121</v>
      </c>
      <c r="E324" s="144" t="str">
        <f t="shared" si="18"/>
        <v>2023.00121</v>
      </c>
      <c r="F324" s="144">
        <f t="shared" si="19"/>
        <v>1</v>
      </c>
      <c r="G324" s="158">
        <v>121</v>
      </c>
      <c r="H324" s="97" t="s">
        <v>119</v>
      </c>
      <c r="I324" s="97" t="s">
        <v>236</v>
      </c>
      <c r="J324" s="158" t="s">
        <v>237</v>
      </c>
      <c r="K324" s="97" t="s">
        <v>148</v>
      </c>
      <c r="L324" s="97" t="s">
        <v>169</v>
      </c>
      <c r="M324" s="97" t="s">
        <v>254</v>
      </c>
      <c r="N324" s="209">
        <v>45057</v>
      </c>
      <c r="O324" s="209">
        <v>45057</v>
      </c>
      <c r="P324" s="158" t="s">
        <v>124</v>
      </c>
      <c r="Q324" s="160">
        <v>45056</v>
      </c>
      <c r="R324" s="158">
        <v>3064159</v>
      </c>
      <c r="S324" s="158" t="s">
        <v>16</v>
      </c>
      <c r="T324" s="160">
        <v>45061</v>
      </c>
      <c r="U324" s="97" t="s">
        <v>152</v>
      </c>
      <c r="V324" s="151">
        <v>317</v>
      </c>
    </row>
    <row r="325" spans="1:22" x14ac:dyDescent="0.35">
      <c r="A325" s="152" t="s">
        <v>5797</v>
      </c>
      <c r="B325" s="231" t="str">
        <f>CONCATENATE(U325,".",TEXT(G325,"00000"),".",VLOOKUP(H325,'Dados (Listas Suspensas)'!$H$3:$I$7,2,FALSE),".",VLOOKUP(K325,'Dados (Listas Suspensas)'!$B$3:$C$8,2,FALSE),".",VLOOKUP(L325,'Dados (Listas Suspensas)'!$D$3:$E$9,2, FALSE),".",VLOOKUP(M325,'Dados (Listas Suspensas)'!$F$3:$G$10,2,FALSE))</f>
        <v>2023.00122.01.03.02.05</v>
      </c>
      <c r="C325" s="144">
        <f t="shared" si="16"/>
        <v>0</v>
      </c>
      <c r="D325" s="144" t="str">
        <f t="shared" si="17"/>
        <v>2023.00122</v>
      </c>
      <c r="E325" s="144" t="str">
        <f t="shared" si="18"/>
        <v>2023.00122</v>
      </c>
      <c r="F325" s="144">
        <f t="shared" si="19"/>
        <v>1</v>
      </c>
      <c r="G325" s="165">
        <v>122</v>
      </c>
      <c r="H325" s="96" t="s">
        <v>119</v>
      </c>
      <c r="I325" s="96" t="s">
        <v>236</v>
      </c>
      <c r="J325" s="165" t="s">
        <v>237</v>
      </c>
      <c r="K325" s="96" t="s">
        <v>148</v>
      </c>
      <c r="L325" s="96" t="s">
        <v>169</v>
      </c>
      <c r="M325" s="96" t="s">
        <v>254</v>
      </c>
      <c r="N325" s="210">
        <v>45056</v>
      </c>
      <c r="O325" s="210">
        <v>45056</v>
      </c>
      <c r="P325" s="165" t="s">
        <v>124</v>
      </c>
      <c r="Q325" s="166">
        <v>45055</v>
      </c>
      <c r="R325" s="165">
        <v>3064159</v>
      </c>
      <c r="S325" s="165" t="s">
        <v>16</v>
      </c>
      <c r="T325" s="166">
        <v>45061</v>
      </c>
      <c r="U325" s="96" t="s">
        <v>152</v>
      </c>
      <c r="V325" s="150">
        <v>318</v>
      </c>
    </row>
    <row r="326" spans="1:22" x14ac:dyDescent="0.35">
      <c r="A326" s="153" t="s">
        <v>5798</v>
      </c>
      <c r="B326" s="231" t="str">
        <f>CONCATENATE(U326,".",TEXT(G326,"00000"),".",VLOOKUP(H326,'Dados (Listas Suspensas)'!$H$3:$I$7,2,FALSE),".",VLOOKUP(K326,'Dados (Listas Suspensas)'!$B$3:$C$8,2,FALSE),".",VLOOKUP(L326,'Dados (Listas Suspensas)'!$D$3:$E$9,2, FALSE),".",VLOOKUP(M326,'Dados (Listas Suspensas)'!$F$3:$G$10,2,FALSE))</f>
        <v>2023.00123.03.03.02.04</v>
      </c>
      <c r="C326" s="144">
        <f t="shared" si="16"/>
        <v>1</v>
      </c>
      <c r="D326" s="144" t="str">
        <f t="shared" si="17"/>
        <v>2023.00123</v>
      </c>
      <c r="E326" s="144" t="str">
        <f t="shared" si="18"/>
        <v>2023.00123</v>
      </c>
      <c r="F326" s="144">
        <f t="shared" si="19"/>
        <v>1</v>
      </c>
      <c r="G326" s="158">
        <v>123</v>
      </c>
      <c r="H326" s="97" t="s">
        <v>132</v>
      </c>
      <c r="I326" s="97" t="s">
        <v>4565</v>
      </c>
      <c r="J326" s="158" t="s">
        <v>241</v>
      </c>
      <c r="K326" s="97" t="s">
        <v>148</v>
      </c>
      <c r="L326" s="97" t="s">
        <v>169</v>
      </c>
      <c r="M326" s="97" t="s">
        <v>149</v>
      </c>
      <c r="N326" s="209">
        <v>44958</v>
      </c>
      <c r="O326" s="209">
        <v>44985</v>
      </c>
      <c r="P326" s="158" t="s">
        <v>124</v>
      </c>
      <c r="Q326" s="160">
        <v>44939</v>
      </c>
      <c r="R326" s="158">
        <v>2756565</v>
      </c>
      <c r="S326" s="158" t="s">
        <v>24</v>
      </c>
      <c r="T326" s="160">
        <v>44943</v>
      </c>
      <c r="U326" s="97" t="s">
        <v>152</v>
      </c>
      <c r="V326" s="151">
        <v>319</v>
      </c>
    </row>
    <row r="327" spans="1:22" x14ac:dyDescent="0.35">
      <c r="A327" s="152" t="s">
        <v>5799</v>
      </c>
      <c r="B327" s="231" t="str">
        <f>CONCATENATE(U327,".",TEXT(G327,"00000"),".",VLOOKUP(H327,'Dados (Listas Suspensas)'!$H$3:$I$7,2,FALSE),".",VLOOKUP(K327,'Dados (Listas Suspensas)'!$B$3:$C$8,2,FALSE),".",VLOOKUP(L327,'Dados (Listas Suspensas)'!$D$3:$E$9,2, FALSE),".",VLOOKUP(M327,'Dados (Listas Suspensas)'!$F$3:$G$10,2,FALSE))</f>
        <v>2023.00124.01.03.02.05</v>
      </c>
      <c r="C327" s="144">
        <f t="shared" si="16"/>
        <v>0</v>
      </c>
      <c r="D327" s="144" t="str">
        <f t="shared" si="17"/>
        <v>2023.00124</v>
      </c>
      <c r="E327" s="144" t="str">
        <f t="shared" si="18"/>
        <v>2023.00124</v>
      </c>
      <c r="F327" s="144">
        <f t="shared" si="19"/>
        <v>1</v>
      </c>
      <c r="G327" s="165">
        <v>124</v>
      </c>
      <c r="H327" s="96" t="s">
        <v>119</v>
      </c>
      <c r="I327" s="96" t="s">
        <v>236</v>
      </c>
      <c r="J327" s="165" t="s">
        <v>237</v>
      </c>
      <c r="K327" s="96" t="s">
        <v>148</v>
      </c>
      <c r="L327" s="96" t="s">
        <v>169</v>
      </c>
      <c r="M327" s="96" t="s">
        <v>254</v>
      </c>
      <c r="N327" s="210">
        <v>45072</v>
      </c>
      <c r="O327" s="210">
        <v>45072</v>
      </c>
      <c r="P327" s="165" t="s">
        <v>124</v>
      </c>
      <c r="Q327" s="166">
        <v>45071</v>
      </c>
      <c r="R327" s="165">
        <v>3135847</v>
      </c>
      <c r="S327" s="165" t="s">
        <v>16</v>
      </c>
      <c r="T327" s="166">
        <v>45086</v>
      </c>
      <c r="U327" s="96" t="s">
        <v>152</v>
      </c>
      <c r="V327" s="150">
        <v>320</v>
      </c>
    </row>
    <row r="328" spans="1:22" x14ac:dyDescent="0.35">
      <c r="A328" s="153" t="s">
        <v>5800</v>
      </c>
      <c r="B328" s="231" t="str">
        <f>CONCATENATE(U328,".",TEXT(G328,"00000"),".",VLOOKUP(H328,'Dados (Listas Suspensas)'!$H$3:$I$7,2,FALSE),".",VLOOKUP(K328,'Dados (Listas Suspensas)'!$B$3:$C$8,2,FALSE),".",VLOOKUP(L328,'Dados (Listas Suspensas)'!$D$3:$E$9,2, FALSE),".",VLOOKUP(M328,'Dados (Listas Suspensas)'!$F$3:$G$10,2,FALSE))</f>
        <v>2023.00125.01.03.02.05</v>
      </c>
      <c r="C328" s="144">
        <f t="shared" ref="C328:C391" si="20">IF(A328=B328,1,0)</f>
        <v>0</v>
      </c>
      <c r="D328" s="144" t="str">
        <f t="shared" ref="D328:D391" si="21">LEFT(A328,10)</f>
        <v>2023.00125</v>
      </c>
      <c r="E328" s="144" t="str">
        <f t="shared" ref="E328:E391" si="22">LEFT(B328,10)</f>
        <v>2023.00125</v>
      </c>
      <c r="F328" s="144">
        <f t="shared" ref="F328:F391" si="23">IF(D328=E328,1,0)</f>
        <v>1</v>
      </c>
      <c r="G328" s="158">
        <v>125</v>
      </c>
      <c r="H328" s="97" t="s">
        <v>119</v>
      </c>
      <c r="I328" s="97" t="s">
        <v>236</v>
      </c>
      <c r="J328" s="158" t="s">
        <v>237</v>
      </c>
      <c r="K328" s="97" t="s">
        <v>148</v>
      </c>
      <c r="L328" s="97" t="s">
        <v>169</v>
      </c>
      <c r="M328" s="97" t="s">
        <v>254</v>
      </c>
      <c r="N328" s="209">
        <v>45071</v>
      </c>
      <c r="O328" s="209">
        <v>45071</v>
      </c>
      <c r="P328" s="158" t="s">
        <v>124</v>
      </c>
      <c r="Q328" s="160">
        <v>45070</v>
      </c>
      <c r="R328" s="158">
        <v>3103861</v>
      </c>
      <c r="S328" s="158" t="s">
        <v>16</v>
      </c>
      <c r="T328" s="160">
        <v>45072</v>
      </c>
      <c r="U328" s="97" t="s">
        <v>152</v>
      </c>
      <c r="V328" s="151">
        <v>321</v>
      </c>
    </row>
    <row r="329" spans="1:22" x14ac:dyDescent="0.35">
      <c r="A329" s="152" t="s">
        <v>5801</v>
      </c>
      <c r="B329" s="231" t="str">
        <f>CONCATENATE(U329,".",TEXT(G329,"00000"),".",VLOOKUP(H329,'Dados (Listas Suspensas)'!$H$3:$I$7,2,FALSE),".",VLOOKUP(K329,'Dados (Listas Suspensas)'!$B$3:$C$8,2,FALSE),".",VLOOKUP(L329,'Dados (Listas Suspensas)'!$D$3:$E$9,2, FALSE),".",VLOOKUP(M329,'Dados (Listas Suspensas)'!$F$3:$G$10,2,FALSE))</f>
        <v>2023.00126.01.03.02.05</v>
      </c>
      <c r="C329" s="144">
        <f t="shared" si="20"/>
        <v>0</v>
      </c>
      <c r="D329" s="144" t="str">
        <f t="shared" si="21"/>
        <v>2023.00126</v>
      </c>
      <c r="E329" s="144" t="str">
        <f t="shared" si="22"/>
        <v>2023.00126</v>
      </c>
      <c r="F329" s="144">
        <f t="shared" si="23"/>
        <v>1</v>
      </c>
      <c r="G329" s="165">
        <v>126</v>
      </c>
      <c r="H329" s="96" t="s">
        <v>119</v>
      </c>
      <c r="I329" s="96" t="s">
        <v>236</v>
      </c>
      <c r="J329" s="165" t="s">
        <v>237</v>
      </c>
      <c r="K329" s="96" t="s">
        <v>148</v>
      </c>
      <c r="L329" s="96" t="s">
        <v>169</v>
      </c>
      <c r="M329" s="96" t="s">
        <v>254</v>
      </c>
      <c r="N329" s="210">
        <v>45075</v>
      </c>
      <c r="O329" s="210">
        <v>45075</v>
      </c>
      <c r="P329" s="165" t="s">
        <v>124</v>
      </c>
      <c r="Q329" s="166">
        <v>45075</v>
      </c>
      <c r="R329" s="165">
        <v>3135850</v>
      </c>
      <c r="S329" s="165" t="s">
        <v>16</v>
      </c>
      <c r="T329" s="166">
        <v>45086</v>
      </c>
      <c r="U329" s="96" t="s">
        <v>152</v>
      </c>
      <c r="V329" s="150">
        <v>322</v>
      </c>
    </row>
    <row r="330" spans="1:22" x14ac:dyDescent="0.35">
      <c r="A330" s="153" t="s">
        <v>5743</v>
      </c>
      <c r="B330" s="231" t="str">
        <f>CONCATENATE(U330,".",TEXT(G330,"00000"),".",VLOOKUP(H330,'Dados (Listas Suspensas)'!$H$3:$I$7,2,FALSE),".",VLOOKUP(K330,'Dados (Listas Suspensas)'!$B$3:$C$8,2,FALSE),".",VLOOKUP(L330,'Dados (Listas Suspensas)'!$D$3:$E$9,2, FALSE),".",VLOOKUP(M330,'Dados (Listas Suspensas)'!$F$3:$G$10,2,FALSE))</f>
        <v>2023.00127.01.03.02.05</v>
      </c>
      <c r="C330" s="144">
        <f t="shared" si="20"/>
        <v>0</v>
      </c>
      <c r="D330" s="144" t="str">
        <f t="shared" si="21"/>
        <v>2023.00127</v>
      </c>
      <c r="E330" s="144" t="str">
        <f t="shared" si="22"/>
        <v>2023.00127</v>
      </c>
      <c r="F330" s="144">
        <f t="shared" si="23"/>
        <v>1</v>
      </c>
      <c r="G330" s="158">
        <v>127</v>
      </c>
      <c r="H330" s="97" t="s">
        <v>119</v>
      </c>
      <c r="I330" s="97" t="s">
        <v>236</v>
      </c>
      <c r="J330" s="158" t="s">
        <v>237</v>
      </c>
      <c r="K330" s="97" t="s">
        <v>148</v>
      </c>
      <c r="L330" s="97" t="s">
        <v>169</v>
      </c>
      <c r="M330" s="97" t="s">
        <v>254</v>
      </c>
      <c r="N330" s="209">
        <v>45076</v>
      </c>
      <c r="O330" s="209">
        <v>45076</v>
      </c>
      <c r="P330" s="158" t="s">
        <v>124</v>
      </c>
      <c r="Q330" s="160">
        <v>45075</v>
      </c>
      <c r="R330" s="158">
        <v>3135851</v>
      </c>
      <c r="S330" s="158" t="s">
        <v>16</v>
      </c>
      <c r="T330" s="160">
        <v>45086</v>
      </c>
      <c r="U330" s="97" t="s">
        <v>152</v>
      </c>
      <c r="V330" s="151">
        <v>323</v>
      </c>
    </row>
    <row r="331" spans="1:22" x14ac:dyDescent="0.35">
      <c r="A331" s="152" t="s">
        <v>5802</v>
      </c>
      <c r="B331" s="231" t="str">
        <f>CONCATENATE(U331,".",TEXT(G331,"00000"),".",VLOOKUP(H331,'Dados (Listas Suspensas)'!$H$3:$I$7,2,FALSE),".",VLOOKUP(K331,'Dados (Listas Suspensas)'!$B$3:$C$8,2,FALSE),".",VLOOKUP(L331,'Dados (Listas Suspensas)'!$D$3:$E$9,2, FALSE),".",VLOOKUP(M331,'Dados (Listas Suspensas)'!$F$3:$G$10,2,FALSE))</f>
        <v>2023.00128.01.03.02.05</v>
      </c>
      <c r="C331" s="144">
        <f t="shared" si="20"/>
        <v>0</v>
      </c>
      <c r="D331" s="144" t="str">
        <f t="shared" si="21"/>
        <v>2023.00128</v>
      </c>
      <c r="E331" s="144" t="str">
        <f t="shared" si="22"/>
        <v>2023.00128</v>
      </c>
      <c r="F331" s="144">
        <f t="shared" si="23"/>
        <v>1</v>
      </c>
      <c r="G331" s="165">
        <v>128</v>
      </c>
      <c r="H331" s="96" t="s">
        <v>119</v>
      </c>
      <c r="I331" s="96" t="s">
        <v>236</v>
      </c>
      <c r="J331" s="165" t="s">
        <v>237</v>
      </c>
      <c r="K331" s="96" t="s">
        <v>148</v>
      </c>
      <c r="L331" s="96" t="s">
        <v>169</v>
      </c>
      <c r="M331" s="96" t="s">
        <v>254</v>
      </c>
      <c r="N331" s="210">
        <v>45074</v>
      </c>
      <c r="O331" s="210">
        <v>45074</v>
      </c>
      <c r="P331" s="165" t="s">
        <v>124</v>
      </c>
      <c r="Q331" s="166">
        <v>45073</v>
      </c>
      <c r="R331" s="165">
        <v>3135849</v>
      </c>
      <c r="S331" s="165" t="s">
        <v>16</v>
      </c>
      <c r="T331" s="166">
        <v>45086</v>
      </c>
      <c r="U331" s="96" t="s">
        <v>152</v>
      </c>
      <c r="V331" s="150">
        <v>324</v>
      </c>
    </row>
    <row r="332" spans="1:22" x14ac:dyDescent="0.35">
      <c r="A332" s="153" t="s">
        <v>5803</v>
      </c>
      <c r="B332" s="231" t="str">
        <f>CONCATENATE(U332,".",TEXT(G332,"00000"),".",VLOOKUP(H332,'Dados (Listas Suspensas)'!$H$3:$I$7,2,FALSE),".",VLOOKUP(K332,'Dados (Listas Suspensas)'!$B$3:$C$8,2,FALSE),".",VLOOKUP(L332,'Dados (Listas Suspensas)'!$D$3:$E$9,2, FALSE),".",VLOOKUP(M332,'Dados (Listas Suspensas)'!$F$3:$G$10,2,FALSE))</f>
        <v>2023.00129.01.03.02.05</v>
      </c>
      <c r="C332" s="144">
        <f t="shared" si="20"/>
        <v>0</v>
      </c>
      <c r="D332" s="144" t="str">
        <f t="shared" si="21"/>
        <v>2023.00129</v>
      </c>
      <c r="E332" s="144" t="str">
        <f t="shared" si="22"/>
        <v>2023.00129</v>
      </c>
      <c r="F332" s="144">
        <f t="shared" si="23"/>
        <v>1</v>
      </c>
      <c r="G332" s="158">
        <v>129</v>
      </c>
      <c r="H332" s="97" t="s">
        <v>119</v>
      </c>
      <c r="I332" s="97" t="s">
        <v>236</v>
      </c>
      <c r="J332" s="158" t="s">
        <v>237</v>
      </c>
      <c r="K332" s="97" t="s">
        <v>148</v>
      </c>
      <c r="L332" s="97" t="s">
        <v>169</v>
      </c>
      <c r="M332" s="97" t="s">
        <v>254</v>
      </c>
      <c r="N332" s="209">
        <v>45073</v>
      </c>
      <c r="O332" s="209">
        <v>45073</v>
      </c>
      <c r="P332" s="158" t="s">
        <v>124</v>
      </c>
      <c r="Q332" s="160">
        <v>45072</v>
      </c>
      <c r="R332" s="158">
        <v>3135848</v>
      </c>
      <c r="S332" s="158" t="s">
        <v>16</v>
      </c>
      <c r="T332" s="160">
        <v>45086</v>
      </c>
      <c r="U332" s="97" t="s">
        <v>152</v>
      </c>
      <c r="V332" s="151">
        <v>325</v>
      </c>
    </row>
    <row r="333" spans="1:22" x14ac:dyDescent="0.35">
      <c r="A333" s="152" t="s">
        <v>5804</v>
      </c>
      <c r="B333" s="231" t="str">
        <f>CONCATENATE(U333,".",TEXT(G333,"00000"),".",VLOOKUP(H333,'Dados (Listas Suspensas)'!$H$3:$I$7,2,FALSE),".",VLOOKUP(K333,'Dados (Listas Suspensas)'!$B$3:$C$8,2,FALSE),".",VLOOKUP(L333,'Dados (Listas Suspensas)'!$D$3:$E$9,2, FALSE),".",VLOOKUP(M333,'Dados (Listas Suspensas)'!$F$3:$G$10,2,FALSE))</f>
        <v>2023.00130.01.03.02.05</v>
      </c>
      <c r="C333" s="144">
        <f t="shared" si="20"/>
        <v>0</v>
      </c>
      <c r="D333" s="144" t="str">
        <f t="shared" si="21"/>
        <v>2023.00130</v>
      </c>
      <c r="E333" s="144" t="str">
        <f t="shared" si="22"/>
        <v>2023.00130</v>
      </c>
      <c r="F333" s="144">
        <f t="shared" si="23"/>
        <v>1</v>
      </c>
      <c r="G333" s="165">
        <v>130</v>
      </c>
      <c r="H333" s="96" t="s">
        <v>119</v>
      </c>
      <c r="I333" s="96" t="s">
        <v>236</v>
      </c>
      <c r="J333" s="165" t="s">
        <v>237</v>
      </c>
      <c r="K333" s="96" t="s">
        <v>148</v>
      </c>
      <c r="L333" s="96" t="s">
        <v>169</v>
      </c>
      <c r="M333" s="96" t="s">
        <v>254</v>
      </c>
      <c r="N333" s="210">
        <v>45067</v>
      </c>
      <c r="O333" s="210">
        <v>45067</v>
      </c>
      <c r="P333" s="165" t="s">
        <v>124</v>
      </c>
      <c r="Q333" s="166">
        <v>45066</v>
      </c>
      <c r="R333" s="165">
        <v>3103861</v>
      </c>
      <c r="S333" s="165" t="s">
        <v>16</v>
      </c>
      <c r="T333" s="166">
        <v>45072</v>
      </c>
      <c r="U333" s="96" t="s">
        <v>152</v>
      </c>
      <c r="V333" s="150">
        <v>326</v>
      </c>
    </row>
    <row r="334" spans="1:22" x14ac:dyDescent="0.35">
      <c r="A334" s="153" t="s">
        <v>5805</v>
      </c>
      <c r="B334" s="231" t="str">
        <f>CONCATENATE(U334,".",TEXT(G334,"00000"),".",VLOOKUP(H334,'Dados (Listas Suspensas)'!$H$3:$I$7,2,FALSE),".",VLOOKUP(K334,'Dados (Listas Suspensas)'!$B$3:$C$8,2,FALSE),".",VLOOKUP(L334,'Dados (Listas Suspensas)'!$D$3:$E$9,2, FALSE),".",VLOOKUP(M334,'Dados (Listas Suspensas)'!$F$3:$G$10,2,FALSE))</f>
        <v>2023.00131.01.03.02.05</v>
      </c>
      <c r="C334" s="144">
        <f t="shared" si="20"/>
        <v>0</v>
      </c>
      <c r="D334" s="144" t="str">
        <f t="shared" si="21"/>
        <v>2023.00131</v>
      </c>
      <c r="E334" s="144" t="str">
        <f t="shared" si="22"/>
        <v>2023.00131</v>
      </c>
      <c r="F334" s="144">
        <f t="shared" si="23"/>
        <v>1</v>
      </c>
      <c r="G334" s="158">
        <v>131</v>
      </c>
      <c r="H334" s="97" t="s">
        <v>119</v>
      </c>
      <c r="I334" s="97" t="s">
        <v>236</v>
      </c>
      <c r="J334" s="158" t="s">
        <v>237</v>
      </c>
      <c r="K334" s="97" t="s">
        <v>148</v>
      </c>
      <c r="L334" s="97" t="s">
        <v>169</v>
      </c>
      <c r="M334" s="97" t="s">
        <v>254</v>
      </c>
      <c r="N334" s="209">
        <v>45066</v>
      </c>
      <c r="O334" s="209">
        <v>45066</v>
      </c>
      <c r="P334" s="158" t="s">
        <v>124</v>
      </c>
      <c r="Q334" s="160">
        <v>45065</v>
      </c>
      <c r="R334" s="158">
        <v>3103861</v>
      </c>
      <c r="S334" s="158" t="s">
        <v>16</v>
      </c>
      <c r="T334" s="160">
        <v>45072</v>
      </c>
      <c r="U334" s="97" t="s">
        <v>152</v>
      </c>
      <c r="V334" s="151">
        <v>327</v>
      </c>
    </row>
    <row r="335" spans="1:22" x14ac:dyDescent="0.35">
      <c r="A335" s="152" t="s">
        <v>5806</v>
      </c>
      <c r="B335" s="231" t="str">
        <f>CONCATENATE(U335,".",TEXT(G335,"00000"),".",VLOOKUP(H335,'Dados (Listas Suspensas)'!$H$3:$I$7,2,FALSE),".",VLOOKUP(K335,'Dados (Listas Suspensas)'!$B$3:$C$8,2,FALSE),".",VLOOKUP(L335,'Dados (Listas Suspensas)'!$D$3:$E$9,2, FALSE),".",VLOOKUP(M335,'Dados (Listas Suspensas)'!$F$3:$G$10,2,FALSE))</f>
        <v>2023.00132.01.03.02.05</v>
      </c>
      <c r="C335" s="144">
        <f t="shared" si="20"/>
        <v>0</v>
      </c>
      <c r="D335" s="144" t="str">
        <f t="shared" si="21"/>
        <v>2023.00132</v>
      </c>
      <c r="E335" s="144" t="str">
        <f t="shared" si="22"/>
        <v>2023.00132</v>
      </c>
      <c r="F335" s="144">
        <f t="shared" si="23"/>
        <v>1</v>
      </c>
      <c r="G335" s="165">
        <v>132</v>
      </c>
      <c r="H335" s="96" t="s">
        <v>119</v>
      </c>
      <c r="I335" s="96" t="s">
        <v>236</v>
      </c>
      <c r="J335" s="165" t="s">
        <v>237</v>
      </c>
      <c r="K335" s="96" t="s">
        <v>148</v>
      </c>
      <c r="L335" s="96" t="s">
        <v>169</v>
      </c>
      <c r="M335" s="96" t="s">
        <v>254</v>
      </c>
      <c r="N335" s="210">
        <v>45065</v>
      </c>
      <c r="O335" s="210">
        <v>45065</v>
      </c>
      <c r="P335" s="165" t="s">
        <v>124</v>
      </c>
      <c r="Q335" s="166">
        <v>45064</v>
      </c>
      <c r="R335" s="165">
        <v>3103861</v>
      </c>
      <c r="S335" s="165" t="s">
        <v>16</v>
      </c>
      <c r="T335" s="166">
        <v>45072</v>
      </c>
      <c r="U335" s="96" t="s">
        <v>152</v>
      </c>
      <c r="V335" s="150">
        <v>328</v>
      </c>
    </row>
    <row r="336" spans="1:22" x14ac:dyDescent="0.35">
      <c r="A336" s="153" t="s">
        <v>5807</v>
      </c>
      <c r="B336" s="231" t="str">
        <f>CONCATENATE(U336,".",TEXT(G336,"00000"),".",VLOOKUP(H336,'Dados (Listas Suspensas)'!$H$3:$I$7,2,FALSE),".",VLOOKUP(K336,'Dados (Listas Suspensas)'!$B$3:$C$8,2,FALSE),".",VLOOKUP(L336,'Dados (Listas Suspensas)'!$D$3:$E$9,2, FALSE),".",VLOOKUP(M336,'Dados (Listas Suspensas)'!$F$3:$G$10,2,FALSE))</f>
        <v>2023.00133.01.03.02.05</v>
      </c>
      <c r="C336" s="144">
        <f t="shared" si="20"/>
        <v>0</v>
      </c>
      <c r="D336" s="144" t="str">
        <f t="shared" si="21"/>
        <v>2023.00133</v>
      </c>
      <c r="E336" s="144" t="str">
        <f t="shared" si="22"/>
        <v>2023.00133</v>
      </c>
      <c r="F336" s="144">
        <f t="shared" si="23"/>
        <v>1</v>
      </c>
      <c r="G336" s="158">
        <v>133</v>
      </c>
      <c r="H336" s="97" t="s">
        <v>119</v>
      </c>
      <c r="I336" s="97" t="s">
        <v>236</v>
      </c>
      <c r="J336" s="158" t="s">
        <v>237</v>
      </c>
      <c r="K336" s="97" t="s">
        <v>148</v>
      </c>
      <c r="L336" s="97" t="s">
        <v>169</v>
      </c>
      <c r="M336" s="97" t="s">
        <v>254</v>
      </c>
      <c r="N336" s="209">
        <v>45068</v>
      </c>
      <c r="O336" s="209">
        <v>45068</v>
      </c>
      <c r="P336" s="158" t="s">
        <v>124</v>
      </c>
      <c r="Q336" s="160">
        <v>45067</v>
      </c>
      <c r="R336" s="158">
        <v>3103861</v>
      </c>
      <c r="S336" s="158" t="s">
        <v>16</v>
      </c>
      <c r="T336" s="160">
        <v>45072</v>
      </c>
      <c r="U336" s="97" t="s">
        <v>152</v>
      </c>
      <c r="V336" s="151">
        <v>329</v>
      </c>
    </row>
    <row r="337" spans="1:22" x14ac:dyDescent="0.35">
      <c r="A337" s="152" t="s">
        <v>5808</v>
      </c>
      <c r="B337" s="231" t="str">
        <f>CONCATENATE(U337,".",TEXT(G337,"00000"),".",VLOOKUP(H337,'Dados (Listas Suspensas)'!$H$3:$I$7,2,FALSE),".",VLOOKUP(K337,'Dados (Listas Suspensas)'!$B$3:$C$8,2,FALSE),".",VLOOKUP(L337,'Dados (Listas Suspensas)'!$D$3:$E$9,2, FALSE),".",VLOOKUP(M337,'Dados (Listas Suspensas)'!$F$3:$G$10,2,FALSE))</f>
        <v>2023.00134.01.03.02.05</v>
      </c>
      <c r="C337" s="144">
        <f t="shared" si="20"/>
        <v>0</v>
      </c>
      <c r="D337" s="144" t="str">
        <f t="shared" si="21"/>
        <v>2023.00134</v>
      </c>
      <c r="E337" s="144" t="str">
        <f t="shared" si="22"/>
        <v>2023.00134</v>
      </c>
      <c r="F337" s="144">
        <f t="shared" si="23"/>
        <v>1</v>
      </c>
      <c r="G337" s="165">
        <v>134</v>
      </c>
      <c r="H337" s="96" t="s">
        <v>119</v>
      </c>
      <c r="I337" s="96" t="s">
        <v>236</v>
      </c>
      <c r="J337" s="165" t="s">
        <v>237</v>
      </c>
      <c r="K337" s="96" t="s">
        <v>148</v>
      </c>
      <c r="L337" s="96" t="s">
        <v>169</v>
      </c>
      <c r="M337" s="96" t="s">
        <v>254</v>
      </c>
      <c r="N337" s="210">
        <v>45069</v>
      </c>
      <c r="O337" s="210">
        <v>45069</v>
      </c>
      <c r="P337" s="165" t="s">
        <v>124</v>
      </c>
      <c r="Q337" s="166">
        <v>45068</v>
      </c>
      <c r="R337" s="165">
        <v>3103861</v>
      </c>
      <c r="S337" s="165" t="s">
        <v>16</v>
      </c>
      <c r="T337" s="166">
        <v>45072</v>
      </c>
      <c r="U337" s="96" t="s">
        <v>152</v>
      </c>
      <c r="V337" s="150">
        <v>330</v>
      </c>
    </row>
    <row r="338" spans="1:22" x14ac:dyDescent="0.35">
      <c r="A338" s="153" t="s">
        <v>5744</v>
      </c>
      <c r="B338" s="231" t="str">
        <f>CONCATENATE(U338,".",TEXT(G338,"00000"),".",VLOOKUP(H338,'Dados (Listas Suspensas)'!$H$3:$I$7,2,FALSE),".",VLOOKUP(K338,'Dados (Listas Suspensas)'!$B$3:$C$8,2,FALSE),".",VLOOKUP(L338,'Dados (Listas Suspensas)'!$D$3:$E$9,2, FALSE),".",VLOOKUP(M338,'Dados (Listas Suspensas)'!$F$3:$G$10,2,FALSE))</f>
        <v>2023.00135.01.03.02.05</v>
      </c>
      <c r="C338" s="144">
        <f t="shared" si="20"/>
        <v>0</v>
      </c>
      <c r="D338" s="144" t="str">
        <f t="shared" si="21"/>
        <v>2023.00135</v>
      </c>
      <c r="E338" s="144" t="str">
        <f t="shared" si="22"/>
        <v>2023.00135</v>
      </c>
      <c r="F338" s="144">
        <f t="shared" si="23"/>
        <v>1</v>
      </c>
      <c r="G338" s="158">
        <v>135</v>
      </c>
      <c r="H338" s="97" t="s">
        <v>119</v>
      </c>
      <c r="I338" s="97" t="s">
        <v>236</v>
      </c>
      <c r="J338" s="158" t="s">
        <v>237</v>
      </c>
      <c r="K338" s="97" t="s">
        <v>148</v>
      </c>
      <c r="L338" s="97" t="s">
        <v>169</v>
      </c>
      <c r="M338" s="97" t="s">
        <v>254</v>
      </c>
      <c r="N338" s="209">
        <v>45070</v>
      </c>
      <c r="O338" s="209">
        <v>45070</v>
      </c>
      <c r="P338" s="158" t="s">
        <v>124</v>
      </c>
      <c r="Q338" s="160">
        <v>45069</v>
      </c>
      <c r="R338" s="158">
        <v>3103861</v>
      </c>
      <c r="S338" s="158" t="s">
        <v>16</v>
      </c>
      <c r="T338" s="160">
        <v>45072</v>
      </c>
      <c r="U338" s="97" t="s">
        <v>152</v>
      </c>
      <c r="V338" s="151">
        <v>331</v>
      </c>
    </row>
    <row r="339" spans="1:22" x14ac:dyDescent="0.35">
      <c r="A339" s="152" t="s">
        <v>5773</v>
      </c>
      <c r="B339" s="231" t="str">
        <f>CONCATENATE(U339,".",TEXT(G339,"00000"),".",VLOOKUP(H339,'Dados (Listas Suspensas)'!$H$3:$I$7,2,FALSE),".",VLOOKUP(K339,'Dados (Listas Suspensas)'!$B$3:$C$8,2,FALSE),".",VLOOKUP(L339,'Dados (Listas Suspensas)'!$D$3:$E$9,2, FALSE),".",VLOOKUP(M339,'Dados (Listas Suspensas)'!$F$3:$G$10,2,FALSE))</f>
        <v>2023.00136.03.03.02.02</v>
      </c>
      <c r="C339" s="144">
        <f t="shared" si="20"/>
        <v>1</v>
      </c>
      <c r="D339" s="144" t="str">
        <f t="shared" si="21"/>
        <v>2023.00136</v>
      </c>
      <c r="E339" s="144" t="str">
        <f t="shared" si="22"/>
        <v>2023.00136</v>
      </c>
      <c r="F339" s="144">
        <f t="shared" si="23"/>
        <v>1</v>
      </c>
      <c r="G339" s="165">
        <v>136</v>
      </c>
      <c r="H339" s="96" t="s">
        <v>132</v>
      </c>
      <c r="I339" s="96" t="s">
        <v>249</v>
      </c>
      <c r="J339" s="165" t="s">
        <v>250</v>
      </c>
      <c r="K339" s="96" t="s">
        <v>148</v>
      </c>
      <c r="L339" s="96" t="s">
        <v>169</v>
      </c>
      <c r="M339" s="96" t="s">
        <v>155</v>
      </c>
      <c r="N339" s="210">
        <v>44927</v>
      </c>
      <c r="O339" s="210">
        <v>45291</v>
      </c>
      <c r="P339" s="165" t="s">
        <v>124</v>
      </c>
      <c r="Q339" s="166">
        <v>44910</v>
      </c>
      <c r="R339" s="165">
        <v>2736128</v>
      </c>
      <c r="S339" s="165" t="s">
        <v>27</v>
      </c>
      <c r="T339" s="223">
        <v>44935</v>
      </c>
      <c r="U339" s="96" t="s">
        <v>152</v>
      </c>
      <c r="V339" s="150">
        <v>332</v>
      </c>
    </row>
    <row r="340" spans="1:22" x14ac:dyDescent="0.35">
      <c r="A340" s="153" t="s">
        <v>6141</v>
      </c>
      <c r="B340" s="231" t="str">
        <f>CONCATENATE(U340,".",TEXT(G340,"00000"),".",VLOOKUP(H340,'Dados (Listas Suspensas)'!$H$3:$I$7,2,FALSE),".",VLOOKUP(K340,'Dados (Listas Suspensas)'!$B$3:$C$8,2,FALSE),".",VLOOKUP(L340,'Dados (Listas Suspensas)'!$D$3:$E$9,2, FALSE),".",VLOOKUP(M340,'Dados (Listas Suspensas)'!$F$3:$G$10,2,FALSE))</f>
        <v>2023.00137.03.04.99.99</v>
      </c>
      <c r="C340" s="144">
        <f t="shared" si="20"/>
        <v>1</v>
      </c>
      <c r="D340" s="144" t="str">
        <f t="shared" si="21"/>
        <v>2023.00137</v>
      </c>
      <c r="E340" s="144" t="str">
        <f t="shared" si="22"/>
        <v>2023.00137</v>
      </c>
      <c r="F340" s="144">
        <f t="shared" si="23"/>
        <v>1</v>
      </c>
      <c r="G340" s="158">
        <v>137</v>
      </c>
      <c r="H340" s="97" t="s">
        <v>132</v>
      </c>
      <c r="I340" s="97" t="s">
        <v>249</v>
      </c>
      <c r="J340" s="158" t="s">
        <v>250</v>
      </c>
      <c r="K340" s="97" t="s">
        <v>187</v>
      </c>
      <c r="L340" s="97" t="s">
        <v>187</v>
      </c>
      <c r="M340" s="97" t="s">
        <v>188</v>
      </c>
      <c r="N340" s="209">
        <v>44890</v>
      </c>
      <c r="O340" s="209">
        <v>45291</v>
      </c>
      <c r="P340" s="158" t="s">
        <v>124</v>
      </c>
      <c r="Q340" s="160">
        <v>44890</v>
      </c>
      <c r="R340" s="158">
        <v>2736128</v>
      </c>
      <c r="S340" s="158" t="s">
        <v>27</v>
      </c>
      <c r="T340" s="223">
        <v>44935</v>
      </c>
      <c r="U340" s="97" t="s">
        <v>152</v>
      </c>
      <c r="V340" s="151">
        <v>333</v>
      </c>
    </row>
    <row r="341" spans="1:22" x14ac:dyDescent="0.35">
      <c r="A341" s="152" t="s">
        <v>5809</v>
      </c>
      <c r="B341" s="231" t="str">
        <f>CONCATENATE(U341,".",TEXT(G341,"00000"),".",VLOOKUP(H341,'Dados (Listas Suspensas)'!$H$3:$I$7,2,FALSE),".",VLOOKUP(K341,'Dados (Listas Suspensas)'!$B$3:$C$8,2,FALSE),".",VLOOKUP(L341,'Dados (Listas Suspensas)'!$D$3:$E$9,2, FALSE),".",VLOOKUP(M341,'Dados (Listas Suspensas)'!$F$3:$G$10,2,FALSE))</f>
        <v>2023.00138.01.03.02.05</v>
      </c>
      <c r="C341" s="144">
        <f t="shared" si="20"/>
        <v>0</v>
      </c>
      <c r="D341" s="144" t="str">
        <f t="shared" si="21"/>
        <v>2023.00138</v>
      </c>
      <c r="E341" s="144" t="str">
        <f t="shared" si="22"/>
        <v>2023.00138</v>
      </c>
      <c r="F341" s="144">
        <f t="shared" si="23"/>
        <v>1</v>
      </c>
      <c r="G341" s="165">
        <v>138</v>
      </c>
      <c r="H341" s="96" t="s">
        <v>119</v>
      </c>
      <c r="I341" s="96" t="s">
        <v>236</v>
      </c>
      <c r="J341" s="165" t="s">
        <v>237</v>
      </c>
      <c r="K341" s="96" t="s">
        <v>148</v>
      </c>
      <c r="L341" s="96" t="s">
        <v>169</v>
      </c>
      <c r="M341" s="96" t="s">
        <v>254</v>
      </c>
      <c r="N341" s="210">
        <v>44981</v>
      </c>
      <c r="O341" s="210">
        <v>44981</v>
      </c>
      <c r="P341" s="165" t="s">
        <v>124</v>
      </c>
      <c r="Q341" s="166">
        <v>44971</v>
      </c>
      <c r="R341" s="165">
        <v>2866326</v>
      </c>
      <c r="S341" s="165" t="s">
        <v>16</v>
      </c>
      <c r="T341" s="223">
        <v>44988</v>
      </c>
      <c r="U341" s="96" t="s">
        <v>152</v>
      </c>
      <c r="V341" s="150">
        <v>334</v>
      </c>
    </row>
    <row r="342" spans="1:22" x14ac:dyDescent="0.35">
      <c r="A342" s="153" t="s">
        <v>5810</v>
      </c>
      <c r="B342" s="231" t="str">
        <f>CONCATENATE(U342,".",TEXT(G342,"00000"),".",VLOOKUP(H342,'Dados (Listas Suspensas)'!$H$3:$I$7,2,FALSE),".",VLOOKUP(K342,'Dados (Listas Suspensas)'!$B$3:$C$8,2,FALSE),".",VLOOKUP(L342,'Dados (Listas Suspensas)'!$D$3:$E$9,2, FALSE),".",VLOOKUP(M342,'Dados (Listas Suspensas)'!$F$3:$G$10,2,FALSE))</f>
        <v>2023.00139.01.03.02.05</v>
      </c>
      <c r="C342" s="144">
        <f t="shared" si="20"/>
        <v>0</v>
      </c>
      <c r="D342" s="144" t="str">
        <f t="shared" si="21"/>
        <v>2023.00139</v>
      </c>
      <c r="E342" s="144" t="str">
        <f t="shared" si="22"/>
        <v>2023.00139</v>
      </c>
      <c r="F342" s="144">
        <f t="shared" si="23"/>
        <v>1</v>
      </c>
      <c r="G342" s="158">
        <v>139</v>
      </c>
      <c r="H342" s="97" t="s">
        <v>119</v>
      </c>
      <c r="I342" s="97" t="s">
        <v>236</v>
      </c>
      <c r="J342" s="158" t="s">
        <v>237</v>
      </c>
      <c r="K342" s="97" t="s">
        <v>148</v>
      </c>
      <c r="L342" s="97" t="s">
        <v>169</v>
      </c>
      <c r="M342" s="97" t="s">
        <v>254</v>
      </c>
      <c r="N342" s="209">
        <v>44982</v>
      </c>
      <c r="O342" s="209">
        <v>44982</v>
      </c>
      <c r="P342" s="158" t="s">
        <v>124</v>
      </c>
      <c r="Q342" s="160">
        <v>44971</v>
      </c>
      <c r="R342" s="158">
        <v>2866326</v>
      </c>
      <c r="S342" s="158" t="s">
        <v>16</v>
      </c>
      <c r="T342" s="223">
        <v>44988</v>
      </c>
      <c r="U342" s="97" t="s">
        <v>152</v>
      </c>
      <c r="V342" s="151">
        <v>335</v>
      </c>
    </row>
    <row r="343" spans="1:22" x14ac:dyDescent="0.35">
      <c r="A343" s="152" t="s">
        <v>5811</v>
      </c>
      <c r="B343" s="231" t="str">
        <f>CONCATENATE(U343,".",TEXT(G343,"00000"),".",VLOOKUP(H343,'Dados (Listas Suspensas)'!$H$3:$I$7,2,FALSE),".",VLOOKUP(K343,'Dados (Listas Suspensas)'!$B$3:$C$8,2,FALSE),".",VLOOKUP(L343,'Dados (Listas Suspensas)'!$D$3:$E$9,2, FALSE),".",VLOOKUP(M343,'Dados (Listas Suspensas)'!$F$3:$G$10,2,FALSE))</f>
        <v>2023.00140.01.03.02.05</v>
      </c>
      <c r="C343" s="144">
        <f t="shared" si="20"/>
        <v>0</v>
      </c>
      <c r="D343" s="144" t="str">
        <f t="shared" si="21"/>
        <v>2023.00140</v>
      </c>
      <c r="E343" s="144" t="str">
        <f t="shared" si="22"/>
        <v>2023.00140</v>
      </c>
      <c r="F343" s="144">
        <f t="shared" si="23"/>
        <v>1</v>
      </c>
      <c r="G343" s="165">
        <v>140</v>
      </c>
      <c r="H343" s="96" t="s">
        <v>119</v>
      </c>
      <c r="I343" s="96" t="s">
        <v>236</v>
      </c>
      <c r="J343" s="165" t="s">
        <v>237</v>
      </c>
      <c r="K343" s="96" t="s">
        <v>148</v>
      </c>
      <c r="L343" s="96" t="s">
        <v>169</v>
      </c>
      <c r="M343" s="96" t="s">
        <v>254</v>
      </c>
      <c r="N343" s="210">
        <v>44983</v>
      </c>
      <c r="O343" s="210">
        <v>44983</v>
      </c>
      <c r="P343" s="165" t="s">
        <v>124</v>
      </c>
      <c r="Q343" s="166">
        <v>44971</v>
      </c>
      <c r="R343" s="165">
        <v>2866326</v>
      </c>
      <c r="S343" s="165" t="s">
        <v>16</v>
      </c>
      <c r="T343" s="223">
        <v>44988</v>
      </c>
      <c r="U343" s="96" t="s">
        <v>152</v>
      </c>
      <c r="V343" s="150">
        <v>336</v>
      </c>
    </row>
    <row r="344" spans="1:22" x14ac:dyDescent="0.35">
      <c r="A344" s="153" t="s">
        <v>5812</v>
      </c>
      <c r="B344" s="231" t="str">
        <f>CONCATENATE(U344,".",TEXT(G344,"00000"),".",VLOOKUP(H344,'Dados (Listas Suspensas)'!$H$3:$I$7,2,FALSE),".",VLOOKUP(K344,'Dados (Listas Suspensas)'!$B$3:$C$8,2,FALSE),".",VLOOKUP(L344,'Dados (Listas Suspensas)'!$D$3:$E$9,2, FALSE),".",VLOOKUP(M344,'Dados (Listas Suspensas)'!$F$3:$G$10,2,FALSE))</f>
        <v>2023.00141.01.03.02.05</v>
      </c>
      <c r="C344" s="144">
        <f t="shared" si="20"/>
        <v>0</v>
      </c>
      <c r="D344" s="144" t="str">
        <f t="shared" si="21"/>
        <v>2023.00141</v>
      </c>
      <c r="E344" s="144" t="str">
        <f t="shared" si="22"/>
        <v>2023.00141</v>
      </c>
      <c r="F344" s="144">
        <f t="shared" si="23"/>
        <v>1</v>
      </c>
      <c r="G344" s="158">
        <v>141</v>
      </c>
      <c r="H344" s="97" t="s">
        <v>119</v>
      </c>
      <c r="I344" s="97" t="s">
        <v>236</v>
      </c>
      <c r="J344" s="158" t="s">
        <v>237</v>
      </c>
      <c r="K344" s="97" t="s">
        <v>148</v>
      </c>
      <c r="L344" s="97" t="s">
        <v>169</v>
      </c>
      <c r="M344" s="97" t="s">
        <v>254</v>
      </c>
      <c r="N344" s="209">
        <v>44984</v>
      </c>
      <c r="O344" s="209">
        <v>44984</v>
      </c>
      <c r="P344" s="158" t="s">
        <v>124</v>
      </c>
      <c r="Q344" s="160">
        <v>44971</v>
      </c>
      <c r="R344" s="158">
        <v>2866326</v>
      </c>
      <c r="S344" s="158" t="s">
        <v>16</v>
      </c>
      <c r="T344" s="223">
        <v>44988</v>
      </c>
      <c r="U344" s="97" t="s">
        <v>152</v>
      </c>
      <c r="V344" s="151">
        <v>337</v>
      </c>
    </row>
    <row r="345" spans="1:22" x14ac:dyDescent="0.35">
      <c r="A345" s="152" t="s">
        <v>5813</v>
      </c>
      <c r="B345" s="231" t="str">
        <f>CONCATENATE(U345,".",TEXT(G345,"00000"),".",VLOOKUP(H345,'Dados (Listas Suspensas)'!$H$3:$I$7,2,FALSE),".",VLOOKUP(K345,'Dados (Listas Suspensas)'!$B$3:$C$8,2,FALSE),".",VLOOKUP(L345,'Dados (Listas Suspensas)'!$D$3:$E$9,2, FALSE),".",VLOOKUP(M345,'Dados (Listas Suspensas)'!$F$3:$G$10,2,FALSE))</f>
        <v>2023.00142.01.03.02.05</v>
      </c>
      <c r="C345" s="144">
        <f t="shared" si="20"/>
        <v>0</v>
      </c>
      <c r="D345" s="144" t="str">
        <f t="shared" si="21"/>
        <v>2023.00142</v>
      </c>
      <c r="E345" s="144" t="str">
        <f t="shared" si="22"/>
        <v>2023.00142</v>
      </c>
      <c r="F345" s="144">
        <f t="shared" si="23"/>
        <v>1</v>
      </c>
      <c r="G345" s="165">
        <v>142</v>
      </c>
      <c r="H345" s="96" t="s">
        <v>119</v>
      </c>
      <c r="I345" s="96" t="s">
        <v>236</v>
      </c>
      <c r="J345" s="165" t="s">
        <v>237</v>
      </c>
      <c r="K345" s="96" t="s">
        <v>148</v>
      </c>
      <c r="L345" s="96" t="s">
        <v>169</v>
      </c>
      <c r="M345" s="96" t="s">
        <v>254</v>
      </c>
      <c r="N345" s="210">
        <v>44985</v>
      </c>
      <c r="O345" s="210">
        <v>44985</v>
      </c>
      <c r="P345" s="165" t="s">
        <v>124</v>
      </c>
      <c r="Q345" s="166">
        <v>44971</v>
      </c>
      <c r="R345" s="165">
        <v>2866326</v>
      </c>
      <c r="S345" s="165" t="s">
        <v>16</v>
      </c>
      <c r="T345" s="223">
        <v>44988</v>
      </c>
      <c r="U345" s="96" t="s">
        <v>152</v>
      </c>
      <c r="V345" s="150">
        <v>338</v>
      </c>
    </row>
    <row r="346" spans="1:22" x14ac:dyDescent="0.35">
      <c r="A346" s="153" t="s">
        <v>5814</v>
      </c>
      <c r="B346" s="231" t="str">
        <f>CONCATENATE(U346,".",TEXT(G346,"00000"),".",VLOOKUP(H346,'Dados (Listas Suspensas)'!$H$3:$I$7,2,FALSE),".",VLOOKUP(K346,'Dados (Listas Suspensas)'!$B$3:$C$8,2,FALSE),".",VLOOKUP(L346,'Dados (Listas Suspensas)'!$D$3:$E$9,2, FALSE),".",VLOOKUP(M346,'Dados (Listas Suspensas)'!$F$3:$G$10,2,FALSE))</f>
        <v>2023.00143.01.03.02.05</v>
      </c>
      <c r="C346" s="144">
        <f t="shared" si="20"/>
        <v>0</v>
      </c>
      <c r="D346" s="144" t="str">
        <f t="shared" si="21"/>
        <v>2023.00143</v>
      </c>
      <c r="E346" s="144" t="str">
        <f t="shared" si="22"/>
        <v>2023.00143</v>
      </c>
      <c r="F346" s="144">
        <f t="shared" si="23"/>
        <v>1</v>
      </c>
      <c r="G346" s="158">
        <v>143</v>
      </c>
      <c r="H346" s="97" t="s">
        <v>119</v>
      </c>
      <c r="I346" s="97" t="s">
        <v>236</v>
      </c>
      <c r="J346" s="158" t="s">
        <v>237</v>
      </c>
      <c r="K346" s="97" t="s">
        <v>148</v>
      </c>
      <c r="L346" s="97" t="s">
        <v>169</v>
      </c>
      <c r="M346" s="97" t="s">
        <v>254</v>
      </c>
      <c r="N346" s="209">
        <v>44978</v>
      </c>
      <c r="O346" s="209">
        <v>44978</v>
      </c>
      <c r="P346" s="158" t="s">
        <v>124</v>
      </c>
      <c r="Q346" s="160">
        <v>44977</v>
      </c>
      <c r="R346" s="158">
        <v>2866326</v>
      </c>
      <c r="S346" s="158" t="s">
        <v>16</v>
      </c>
      <c r="T346" s="160">
        <v>44988</v>
      </c>
      <c r="U346" s="97" t="s">
        <v>152</v>
      </c>
      <c r="V346" s="151">
        <v>339</v>
      </c>
    </row>
    <row r="347" spans="1:22" x14ac:dyDescent="0.35">
      <c r="A347" s="152" t="s">
        <v>5815</v>
      </c>
      <c r="B347" s="231" t="str">
        <f>CONCATENATE(U347,".",TEXT(G347,"00000"),".",VLOOKUP(H347,'Dados (Listas Suspensas)'!$H$3:$I$7,2,FALSE),".",VLOOKUP(K347,'Dados (Listas Suspensas)'!$B$3:$C$8,2,FALSE),".",VLOOKUP(L347,'Dados (Listas Suspensas)'!$D$3:$E$9,2, FALSE),".",VLOOKUP(M347,'Dados (Listas Suspensas)'!$F$3:$G$10,2,FALSE))</f>
        <v>2023.00144.01.03.02.05</v>
      </c>
      <c r="C347" s="144">
        <f t="shared" si="20"/>
        <v>0</v>
      </c>
      <c r="D347" s="144" t="str">
        <f t="shared" si="21"/>
        <v>2023.00144</v>
      </c>
      <c r="E347" s="144" t="str">
        <f t="shared" si="22"/>
        <v>2023.00144</v>
      </c>
      <c r="F347" s="144">
        <f t="shared" si="23"/>
        <v>1</v>
      </c>
      <c r="G347" s="165">
        <v>144</v>
      </c>
      <c r="H347" s="96" t="s">
        <v>119</v>
      </c>
      <c r="I347" s="96" t="s">
        <v>236</v>
      </c>
      <c r="J347" s="165" t="s">
        <v>237</v>
      </c>
      <c r="K347" s="96" t="s">
        <v>148</v>
      </c>
      <c r="L347" s="96" t="s">
        <v>169</v>
      </c>
      <c r="M347" s="96" t="s">
        <v>254</v>
      </c>
      <c r="N347" s="210">
        <v>44979</v>
      </c>
      <c r="O347" s="210">
        <v>44979</v>
      </c>
      <c r="P347" s="165" t="s">
        <v>124</v>
      </c>
      <c r="Q347" s="166">
        <v>44978</v>
      </c>
      <c r="R347" s="165">
        <v>2866326</v>
      </c>
      <c r="S347" s="165" t="s">
        <v>16</v>
      </c>
      <c r="T347" s="166">
        <v>44988</v>
      </c>
      <c r="U347" s="96" t="s">
        <v>152</v>
      </c>
      <c r="V347" s="150">
        <v>340</v>
      </c>
    </row>
    <row r="348" spans="1:22" x14ac:dyDescent="0.35">
      <c r="A348" s="153" t="s">
        <v>5745</v>
      </c>
      <c r="B348" s="231" t="str">
        <f>CONCATENATE(U348,".",TEXT(G348,"00000"),".",VLOOKUP(H348,'Dados (Listas Suspensas)'!$H$3:$I$7,2,FALSE),".",VLOOKUP(K348,'Dados (Listas Suspensas)'!$B$3:$C$8,2,FALSE),".",VLOOKUP(L348,'Dados (Listas Suspensas)'!$D$3:$E$9,2, FALSE),".",VLOOKUP(M348,'Dados (Listas Suspensas)'!$F$3:$G$10,2,FALSE))</f>
        <v>2023.00145.01.03.02.05</v>
      </c>
      <c r="C348" s="144">
        <f t="shared" si="20"/>
        <v>0</v>
      </c>
      <c r="D348" s="144" t="str">
        <f t="shared" si="21"/>
        <v>2023.00145</v>
      </c>
      <c r="E348" s="144" t="str">
        <f t="shared" si="22"/>
        <v>2023.00145</v>
      </c>
      <c r="F348" s="144">
        <f t="shared" si="23"/>
        <v>1</v>
      </c>
      <c r="G348" s="158">
        <v>145</v>
      </c>
      <c r="H348" s="97" t="s">
        <v>119</v>
      </c>
      <c r="I348" s="97" t="s">
        <v>236</v>
      </c>
      <c r="J348" s="158" t="s">
        <v>237</v>
      </c>
      <c r="K348" s="97" t="s">
        <v>148</v>
      </c>
      <c r="L348" s="97" t="s">
        <v>169</v>
      </c>
      <c r="M348" s="97" t="s">
        <v>254</v>
      </c>
      <c r="N348" s="209">
        <v>44980</v>
      </c>
      <c r="O348" s="209">
        <v>44980</v>
      </c>
      <c r="P348" s="158" t="s">
        <v>124</v>
      </c>
      <c r="Q348" s="160">
        <v>44979</v>
      </c>
      <c r="R348" s="158">
        <v>2866326</v>
      </c>
      <c r="S348" s="158" t="s">
        <v>16</v>
      </c>
      <c r="T348" s="160">
        <v>44988</v>
      </c>
      <c r="U348" s="97" t="s">
        <v>152</v>
      </c>
      <c r="V348" s="151">
        <v>341</v>
      </c>
    </row>
    <row r="349" spans="1:22" x14ac:dyDescent="0.35">
      <c r="A349" s="152" t="s">
        <v>5816</v>
      </c>
      <c r="B349" s="231" t="str">
        <f>CONCATENATE(U349,".",TEXT(G349,"00000"),".",VLOOKUP(H349,'Dados (Listas Suspensas)'!$H$3:$I$7,2,FALSE),".",VLOOKUP(K349,'Dados (Listas Suspensas)'!$B$3:$C$8,2,FALSE),".",VLOOKUP(L349,'Dados (Listas Suspensas)'!$D$3:$E$9,2, FALSE),".",VLOOKUP(M349,'Dados (Listas Suspensas)'!$F$3:$G$10,2,FALSE))</f>
        <v>2023.00146.01.03.02.05</v>
      </c>
      <c r="C349" s="144">
        <f t="shared" si="20"/>
        <v>0</v>
      </c>
      <c r="D349" s="144" t="str">
        <f t="shared" si="21"/>
        <v>2023.00146</v>
      </c>
      <c r="E349" s="144" t="str">
        <f t="shared" si="22"/>
        <v>2023.00146</v>
      </c>
      <c r="F349" s="144">
        <f t="shared" si="23"/>
        <v>1</v>
      </c>
      <c r="G349" s="165">
        <v>146</v>
      </c>
      <c r="H349" s="96" t="s">
        <v>119</v>
      </c>
      <c r="I349" s="96" t="s">
        <v>236</v>
      </c>
      <c r="J349" s="165" t="s">
        <v>237</v>
      </c>
      <c r="K349" s="96" t="s">
        <v>148</v>
      </c>
      <c r="L349" s="96" t="s">
        <v>169</v>
      </c>
      <c r="M349" s="96" t="s">
        <v>254</v>
      </c>
      <c r="N349" s="210">
        <v>44981</v>
      </c>
      <c r="O349" s="210">
        <v>44981</v>
      </c>
      <c r="P349" s="165" t="s">
        <v>124</v>
      </c>
      <c r="Q349" s="166">
        <v>44980</v>
      </c>
      <c r="R349" s="165">
        <v>2866326</v>
      </c>
      <c r="S349" s="165" t="s">
        <v>16</v>
      </c>
      <c r="T349" s="166">
        <v>44988</v>
      </c>
      <c r="U349" s="96" t="s">
        <v>152</v>
      </c>
      <c r="V349" s="150">
        <v>342</v>
      </c>
    </row>
    <row r="350" spans="1:22" x14ac:dyDescent="0.35">
      <c r="A350" s="153" t="s">
        <v>6142</v>
      </c>
      <c r="B350" s="231" t="str">
        <f>CONCATENATE(U350,".",TEXT(G350,"00000"),".",VLOOKUP(H350,'Dados (Listas Suspensas)'!$H$3:$I$7,2,FALSE),".",VLOOKUP(K350,'Dados (Listas Suspensas)'!$B$3:$C$8,2,FALSE),".",VLOOKUP(L350,'Dados (Listas Suspensas)'!$D$3:$E$9,2, FALSE),".",VLOOKUP(M350,'Dados (Listas Suspensas)'!$F$3:$G$10,2,FALSE))</f>
        <v>2023.00147.01.04.99.99</v>
      </c>
      <c r="C350" s="144">
        <f t="shared" si="20"/>
        <v>0</v>
      </c>
      <c r="D350" s="144" t="str">
        <f t="shared" si="21"/>
        <v>2023.00147</v>
      </c>
      <c r="E350" s="144" t="str">
        <f t="shared" si="22"/>
        <v>2023.00147</v>
      </c>
      <c r="F350" s="144">
        <f t="shared" si="23"/>
        <v>1</v>
      </c>
      <c r="G350" s="158">
        <v>147</v>
      </c>
      <c r="H350" s="97" t="s">
        <v>119</v>
      </c>
      <c r="I350" s="97" t="s">
        <v>4565</v>
      </c>
      <c r="J350" s="158" t="s">
        <v>241</v>
      </c>
      <c r="K350" s="97" t="s">
        <v>187</v>
      </c>
      <c r="L350" s="97" t="s">
        <v>187</v>
      </c>
      <c r="M350" s="97" t="s">
        <v>188</v>
      </c>
      <c r="N350" s="209">
        <v>44967</v>
      </c>
      <c r="O350" s="209">
        <v>45291</v>
      </c>
      <c r="P350" s="158" t="s">
        <v>124</v>
      </c>
      <c r="Q350" s="160">
        <v>44967</v>
      </c>
      <c r="R350" s="158">
        <v>2866246</v>
      </c>
      <c r="S350" s="158" t="s">
        <v>16</v>
      </c>
      <c r="T350" s="223">
        <v>44988</v>
      </c>
      <c r="U350" s="97" t="s">
        <v>152</v>
      </c>
      <c r="V350" s="151">
        <v>343</v>
      </c>
    </row>
    <row r="351" spans="1:22" x14ac:dyDescent="0.35">
      <c r="A351" s="152" t="s">
        <v>6143</v>
      </c>
      <c r="B351" s="231" t="str">
        <f>CONCATENATE(U351,".",TEXT(G351,"00000"),".",VLOOKUP(H351,'Dados (Listas Suspensas)'!$H$3:$I$7,2,FALSE),".",VLOOKUP(K351,'Dados (Listas Suspensas)'!$B$3:$C$8,2,FALSE),".",VLOOKUP(L351,'Dados (Listas Suspensas)'!$D$3:$E$9,2, FALSE),".",VLOOKUP(M351,'Dados (Listas Suspensas)'!$F$3:$G$10,2,FALSE))</f>
        <v>2023.00148.01.04.99.99</v>
      </c>
      <c r="C351" s="144">
        <f t="shared" si="20"/>
        <v>0</v>
      </c>
      <c r="D351" s="144" t="str">
        <f t="shared" si="21"/>
        <v>2023.00148</v>
      </c>
      <c r="E351" s="144" t="str">
        <f t="shared" si="22"/>
        <v>2023.00148</v>
      </c>
      <c r="F351" s="144">
        <f t="shared" si="23"/>
        <v>1</v>
      </c>
      <c r="G351" s="165">
        <v>148</v>
      </c>
      <c r="H351" s="96" t="s">
        <v>119</v>
      </c>
      <c r="I351" s="96" t="s">
        <v>4693</v>
      </c>
      <c r="J351" s="165" t="s">
        <v>191</v>
      </c>
      <c r="K351" s="96" t="s">
        <v>187</v>
      </c>
      <c r="L351" s="96" t="s">
        <v>187</v>
      </c>
      <c r="M351" s="96" t="s">
        <v>188</v>
      </c>
      <c r="N351" s="210">
        <v>44972</v>
      </c>
      <c r="O351" s="210">
        <v>45291</v>
      </c>
      <c r="P351" s="165" t="s">
        <v>124</v>
      </c>
      <c r="Q351" s="166">
        <v>44972</v>
      </c>
      <c r="R351" s="165">
        <v>2866247</v>
      </c>
      <c r="S351" s="165" t="s">
        <v>16</v>
      </c>
      <c r="T351" s="223">
        <v>44988</v>
      </c>
      <c r="U351" s="96" t="s">
        <v>152</v>
      </c>
      <c r="V351" s="150">
        <v>344</v>
      </c>
    </row>
    <row r="352" spans="1:22" x14ac:dyDescent="0.35">
      <c r="A352" s="153" t="s">
        <v>5401</v>
      </c>
      <c r="B352" s="231" t="str">
        <f>CONCATENATE(U352,".",TEXT(G352,"00000"),".",VLOOKUP(H352,'Dados (Listas Suspensas)'!$H$3:$I$7,2,FALSE),".",VLOOKUP(K352,'Dados (Listas Suspensas)'!$B$3:$C$8,2,FALSE),".",VLOOKUP(L352,'Dados (Listas Suspensas)'!$D$3:$E$9,2, FALSE),".",VLOOKUP(M352,'Dados (Listas Suspensas)'!$F$3:$G$10,2,FALSE))</f>
        <v>2023.00149.02.03.03.05</v>
      </c>
      <c r="C352" s="144">
        <f t="shared" si="20"/>
        <v>1</v>
      </c>
      <c r="D352" s="144" t="str">
        <f t="shared" si="21"/>
        <v>2023.00149</v>
      </c>
      <c r="E352" s="144" t="str">
        <f t="shared" si="22"/>
        <v>2023.00149</v>
      </c>
      <c r="F352" s="144">
        <f t="shared" si="23"/>
        <v>1</v>
      </c>
      <c r="G352" s="158">
        <v>149</v>
      </c>
      <c r="H352" s="97" t="s">
        <v>130</v>
      </c>
      <c r="I352" s="97" t="s">
        <v>236</v>
      </c>
      <c r="J352" s="158" t="s">
        <v>237</v>
      </c>
      <c r="K352" s="97" t="s">
        <v>148</v>
      </c>
      <c r="L352" s="97" t="s">
        <v>162</v>
      </c>
      <c r="M352" s="97" t="s">
        <v>254</v>
      </c>
      <c r="N352" s="209">
        <v>44978</v>
      </c>
      <c r="O352" s="209">
        <v>44978</v>
      </c>
      <c r="P352" s="158" t="s">
        <v>124</v>
      </c>
      <c r="Q352" s="160">
        <v>44977</v>
      </c>
      <c r="R352" s="158">
        <v>2874945</v>
      </c>
      <c r="S352" s="158" t="s">
        <v>13</v>
      </c>
      <c r="T352" s="160">
        <v>44992</v>
      </c>
      <c r="U352" s="97" t="s">
        <v>152</v>
      </c>
      <c r="V352" s="151">
        <v>345</v>
      </c>
    </row>
    <row r="353" spans="1:22" x14ac:dyDescent="0.35">
      <c r="A353" s="152" t="s">
        <v>1846</v>
      </c>
      <c r="B353" s="231" t="str">
        <f>CONCATENATE(U353,".",TEXT(G353,"00000"),".",VLOOKUP(H353,'Dados (Listas Suspensas)'!$H$3:$I$7,2,FALSE),".",VLOOKUP(K353,'Dados (Listas Suspensas)'!$B$3:$C$8,2,FALSE),".",VLOOKUP(L353,'Dados (Listas Suspensas)'!$D$3:$E$9,2, FALSE),".",VLOOKUP(M353,'Dados (Listas Suspensas)'!$F$3:$G$10,2,FALSE))</f>
        <v>2023.00150.02.03.03.05</v>
      </c>
      <c r="C353" s="144">
        <f t="shared" si="20"/>
        <v>1</v>
      </c>
      <c r="D353" s="144" t="str">
        <f t="shared" si="21"/>
        <v>2023.00150</v>
      </c>
      <c r="E353" s="144" t="str">
        <f t="shared" si="22"/>
        <v>2023.00150</v>
      </c>
      <c r="F353" s="144">
        <f t="shared" si="23"/>
        <v>1</v>
      </c>
      <c r="G353" s="165">
        <v>150</v>
      </c>
      <c r="H353" s="96" t="s">
        <v>130</v>
      </c>
      <c r="I353" s="96" t="s">
        <v>236</v>
      </c>
      <c r="J353" s="165" t="s">
        <v>237</v>
      </c>
      <c r="K353" s="96" t="s">
        <v>148</v>
      </c>
      <c r="L353" s="96" t="s">
        <v>162</v>
      </c>
      <c r="M353" s="96" t="s">
        <v>254</v>
      </c>
      <c r="N353" s="210">
        <v>44979</v>
      </c>
      <c r="O353" s="210">
        <v>44979</v>
      </c>
      <c r="P353" s="165" t="s">
        <v>124</v>
      </c>
      <c r="Q353" s="166">
        <v>44978</v>
      </c>
      <c r="R353" s="165">
        <v>2874946</v>
      </c>
      <c r="S353" s="165" t="s">
        <v>13</v>
      </c>
      <c r="T353" s="166">
        <v>44992</v>
      </c>
      <c r="U353" s="96" t="s">
        <v>152</v>
      </c>
      <c r="V353" s="150">
        <v>346</v>
      </c>
    </row>
    <row r="354" spans="1:22" x14ac:dyDescent="0.35">
      <c r="A354" s="153" t="s">
        <v>5402</v>
      </c>
      <c r="B354" s="231" t="str">
        <f>CONCATENATE(U354,".",TEXT(G354,"00000"),".",VLOOKUP(H354,'Dados (Listas Suspensas)'!$H$3:$I$7,2,FALSE),".",VLOOKUP(K354,'Dados (Listas Suspensas)'!$B$3:$C$8,2,FALSE),".",VLOOKUP(L354,'Dados (Listas Suspensas)'!$D$3:$E$9,2, FALSE),".",VLOOKUP(M354,'Dados (Listas Suspensas)'!$F$3:$G$10,2,FALSE))</f>
        <v>2023.00151.02.03.03.05</v>
      </c>
      <c r="C354" s="144">
        <f t="shared" si="20"/>
        <v>1</v>
      </c>
      <c r="D354" s="144" t="str">
        <f t="shared" si="21"/>
        <v>2023.00151</v>
      </c>
      <c r="E354" s="144" t="str">
        <f t="shared" si="22"/>
        <v>2023.00151</v>
      </c>
      <c r="F354" s="144">
        <f t="shared" si="23"/>
        <v>1</v>
      </c>
      <c r="G354" s="158">
        <v>151</v>
      </c>
      <c r="H354" s="97" t="s">
        <v>130</v>
      </c>
      <c r="I354" s="97" t="s">
        <v>236</v>
      </c>
      <c r="J354" s="158" t="s">
        <v>237</v>
      </c>
      <c r="K354" s="97" t="s">
        <v>148</v>
      </c>
      <c r="L354" s="97" t="s">
        <v>162</v>
      </c>
      <c r="M354" s="97" t="s">
        <v>254</v>
      </c>
      <c r="N354" s="209">
        <v>44980</v>
      </c>
      <c r="O354" s="209">
        <v>44980</v>
      </c>
      <c r="P354" s="158" t="s">
        <v>124</v>
      </c>
      <c r="Q354" s="160">
        <v>44978</v>
      </c>
      <c r="R354" s="158">
        <v>2874947</v>
      </c>
      <c r="S354" s="158" t="s">
        <v>13</v>
      </c>
      <c r="T354" s="160">
        <v>44992</v>
      </c>
      <c r="U354" s="97" t="s">
        <v>152</v>
      </c>
      <c r="V354" s="151">
        <v>347</v>
      </c>
    </row>
    <row r="355" spans="1:22" x14ac:dyDescent="0.35">
      <c r="A355" s="152" t="s">
        <v>5403</v>
      </c>
      <c r="B355" s="231" t="str">
        <f>CONCATENATE(U355,".",TEXT(G355,"00000"),".",VLOOKUP(H355,'Dados (Listas Suspensas)'!$H$3:$I$7,2,FALSE),".",VLOOKUP(K355,'Dados (Listas Suspensas)'!$B$3:$C$8,2,FALSE),".",VLOOKUP(L355,'Dados (Listas Suspensas)'!$D$3:$E$9,2, FALSE),".",VLOOKUP(M355,'Dados (Listas Suspensas)'!$F$3:$G$10,2,FALSE))</f>
        <v>2023.00152.02.03.03.05</v>
      </c>
      <c r="C355" s="144">
        <f t="shared" si="20"/>
        <v>1</v>
      </c>
      <c r="D355" s="144" t="str">
        <f t="shared" si="21"/>
        <v>2023.00152</v>
      </c>
      <c r="E355" s="144" t="str">
        <f t="shared" si="22"/>
        <v>2023.00152</v>
      </c>
      <c r="F355" s="144">
        <f t="shared" si="23"/>
        <v>1</v>
      </c>
      <c r="G355" s="165">
        <v>152</v>
      </c>
      <c r="H355" s="96" t="s">
        <v>130</v>
      </c>
      <c r="I355" s="96" t="s">
        <v>236</v>
      </c>
      <c r="J355" s="165" t="s">
        <v>237</v>
      </c>
      <c r="K355" s="96" t="s">
        <v>148</v>
      </c>
      <c r="L355" s="96" t="s">
        <v>162</v>
      </c>
      <c r="M355" s="96" t="s">
        <v>254</v>
      </c>
      <c r="N355" s="210">
        <v>44981</v>
      </c>
      <c r="O355" s="210">
        <v>44981</v>
      </c>
      <c r="P355" s="165" t="s">
        <v>124</v>
      </c>
      <c r="Q355" s="166">
        <v>44980</v>
      </c>
      <c r="R355" s="165">
        <v>2874948</v>
      </c>
      <c r="S355" s="165" t="s">
        <v>13</v>
      </c>
      <c r="T355" s="166">
        <v>44992</v>
      </c>
      <c r="U355" s="96" t="s">
        <v>152</v>
      </c>
      <c r="V355" s="150">
        <v>348</v>
      </c>
    </row>
    <row r="356" spans="1:22" x14ac:dyDescent="0.35">
      <c r="A356" s="153" t="s">
        <v>6144</v>
      </c>
      <c r="B356" s="231" t="str">
        <f>CONCATENATE(U356,".",TEXT(G356,"00000"),".",VLOOKUP(H356,'Dados (Listas Suspensas)'!$H$3:$I$7,2,FALSE),".",VLOOKUP(K356,'Dados (Listas Suspensas)'!$B$3:$C$8,2,FALSE),".",VLOOKUP(L356,'Dados (Listas Suspensas)'!$D$3:$E$9,2, FALSE),".",VLOOKUP(M356,'Dados (Listas Suspensas)'!$F$3:$G$10,2,FALSE))</f>
        <v>2023.00153.01.04.99.99</v>
      </c>
      <c r="C356" s="144">
        <f t="shared" si="20"/>
        <v>1</v>
      </c>
      <c r="D356" s="144" t="str">
        <f t="shared" si="21"/>
        <v>2023.00153</v>
      </c>
      <c r="E356" s="144" t="str">
        <f t="shared" si="22"/>
        <v>2023.00153</v>
      </c>
      <c r="F356" s="144">
        <f t="shared" si="23"/>
        <v>1</v>
      </c>
      <c r="G356" s="158">
        <v>153</v>
      </c>
      <c r="H356" s="97" t="s">
        <v>119</v>
      </c>
      <c r="I356" s="97" t="s">
        <v>295</v>
      </c>
      <c r="J356" s="158" t="s">
        <v>296</v>
      </c>
      <c r="K356" s="97" t="s">
        <v>187</v>
      </c>
      <c r="L356" s="97" t="s">
        <v>187</v>
      </c>
      <c r="M356" s="97" t="s">
        <v>188</v>
      </c>
      <c r="N356" s="209">
        <v>45007</v>
      </c>
      <c r="O356" s="209">
        <v>45291</v>
      </c>
      <c r="P356" s="158" t="s">
        <v>124</v>
      </c>
      <c r="Q356" s="160">
        <v>45007</v>
      </c>
      <c r="R356" s="158">
        <v>2936611</v>
      </c>
      <c r="S356" s="158" t="s">
        <v>16</v>
      </c>
      <c r="T356" s="160">
        <v>45014</v>
      </c>
      <c r="U356" s="97" t="s">
        <v>152</v>
      </c>
      <c r="V356" s="151">
        <v>349</v>
      </c>
    </row>
    <row r="357" spans="1:22" x14ac:dyDescent="0.35">
      <c r="A357" s="152" t="s">
        <v>5817</v>
      </c>
      <c r="B357" s="231" t="str">
        <f>CONCATENATE(U357,".",TEXT(G357,"00000"),".",VLOOKUP(H357,'Dados (Listas Suspensas)'!$H$3:$I$7,2,FALSE),".",VLOOKUP(K357,'Dados (Listas Suspensas)'!$B$3:$C$8,2,FALSE),".",VLOOKUP(L357,'Dados (Listas Suspensas)'!$D$3:$E$9,2, FALSE),".",VLOOKUP(M357,'Dados (Listas Suspensas)'!$F$3:$G$10,2,FALSE))</f>
        <v>2023.00154.01.03.02.05</v>
      </c>
      <c r="C357" s="144">
        <f t="shared" si="20"/>
        <v>1</v>
      </c>
      <c r="D357" s="144" t="str">
        <f t="shared" si="21"/>
        <v>2023.00154</v>
      </c>
      <c r="E357" s="144" t="str">
        <f t="shared" si="22"/>
        <v>2023.00154</v>
      </c>
      <c r="F357" s="144">
        <f t="shared" si="23"/>
        <v>1</v>
      </c>
      <c r="G357" s="165">
        <v>154</v>
      </c>
      <c r="H357" s="96" t="s">
        <v>119</v>
      </c>
      <c r="I357" s="96" t="s">
        <v>236</v>
      </c>
      <c r="J357" s="165" t="s">
        <v>237</v>
      </c>
      <c r="K357" s="96" t="s">
        <v>148</v>
      </c>
      <c r="L357" s="96" t="s">
        <v>169</v>
      </c>
      <c r="M357" s="96" t="s">
        <v>254</v>
      </c>
      <c r="N357" s="210">
        <v>45001</v>
      </c>
      <c r="O357" s="210">
        <v>45001</v>
      </c>
      <c r="P357" s="165" t="s">
        <v>124</v>
      </c>
      <c r="Q357" s="166">
        <v>45000</v>
      </c>
      <c r="R357" s="165">
        <v>2936465</v>
      </c>
      <c r="S357" s="165" t="s">
        <v>16</v>
      </c>
      <c r="T357" s="166">
        <v>45014</v>
      </c>
      <c r="U357" s="96" t="s">
        <v>152</v>
      </c>
      <c r="V357" s="150">
        <v>350</v>
      </c>
    </row>
    <row r="358" spans="1:22" x14ac:dyDescent="0.35">
      <c r="A358" s="153" t="s">
        <v>5818</v>
      </c>
      <c r="B358" s="231" t="str">
        <f>CONCATENATE(U358,".",TEXT(G358,"00000"),".",VLOOKUP(H358,'Dados (Listas Suspensas)'!$H$3:$I$7,2,FALSE),".",VLOOKUP(K358,'Dados (Listas Suspensas)'!$B$3:$C$8,2,FALSE),".",VLOOKUP(L358,'Dados (Listas Suspensas)'!$D$3:$E$9,2, FALSE),".",VLOOKUP(M358,'Dados (Listas Suspensas)'!$F$3:$G$10,2,FALSE))</f>
        <v>2023.00155.01.03.02.05</v>
      </c>
      <c r="C358" s="144">
        <f t="shared" si="20"/>
        <v>1</v>
      </c>
      <c r="D358" s="144" t="str">
        <f t="shared" si="21"/>
        <v>2023.00155</v>
      </c>
      <c r="E358" s="144" t="str">
        <f t="shared" si="22"/>
        <v>2023.00155</v>
      </c>
      <c r="F358" s="144">
        <f t="shared" si="23"/>
        <v>1</v>
      </c>
      <c r="G358" s="158">
        <v>155</v>
      </c>
      <c r="H358" s="97" t="s">
        <v>119</v>
      </c>
      <c r="I358" s="97" t="s">
        <v>236</v>
      </c>
      <c r="J358" s="158" t="s">
        <v>237</v>
      </c>
      <c r="K358" s="97" t="s">
        <v>148</v>
      </c>
      <c r="L358" s="97" t="s">
        <v>169</v>
      </c>
      <c r="M358" s="97" t="s">
        <v>254</v>
      </c>
      <c r="N358" s="209">
        <v>45002</v>
      </c>
      <c r="O358" s="209">
        <v>45002</v>
      </c>
      <c r="P358" s="158" t="s">
        <v>124</v>
      </c>
      <c r="Q358" s="160">
        <v>45001</v>
      </c>
      <c r="R358" s="158">
        <v>2936465</v>
      </c>
      <c r="S358" s="158" t="s">
        <v>16</v>
      </c>
      <c r="T358" s="160">
        <v>45014</v>
      </c>
      <c r="U358" s="97" t="s">
        <v>152</v>
      </c>
      <c r="V358" s="151">
        <v>351</v>
      </c>
    </row>
    <row r="359" spans="1:22" x14ac:dyDescent="0.35">
      <c r="A359" s="152" t="s">
        <v>5819</v>
      </c>
      <c r="B359" s="231" t="str">
        <f>CONCATENATE(U359,".",TEXT(G359,"00000"),".",VLOOKUP(H359,'Dados (Listas Suspensas)'!$H$3:$I$7,2,FALSE),".",VLOOKUP(K359,'Dados (Listas Suspensas)'!$B$3:$C$8,2,FALSE),".",VLOOKUP(L359,'Dados (Listas Suspensas)'!$D$3:$E$9,2, FALSE),".",VLOOKUP(M359,'Dados (Listas Suspensas)'!$F$3:$G$10,2,FALSE))</f>
        <v>2023.00156.01.03.02.05</v>
      </c>
      <c r="C359" s="144">
        <f t="shared" si="20"/>
        <v>1</v>
      </c>
      <c r="D359" s="144" t="str">
        <f t="shared" si="21"/>
        <v>2023.00156</v>
      </c>
      <c r="E359" s="144" t="str">
        <f t="shared" si="22"/>
        <v>2023.00156</v>
      </c>
      <c r="F359" s="144">
        <f t="shared" si="23"/>
        <v>1</v>
      </c>
      <c r="G359" s="165">
        <v>156</v>
      </c>
      <c r="H359" s="96" t="s">
        <v>119</v>
      </c>
      <c r="I359" s="96" t="s">
        <v>236</v>
      </c>
      <c r="J359" s="165" t="s">
        <v>237</v>
      </c>
      <c r="K359" s="96" t="s">
        <v>148</v>
      </c>
      <c r="L359" s="96" t="s">
        <v>169</v>
      </c>
      <c r="M359" s="96" t="s">
        <v>254</v>
      </c>
      <c r="N359" s="210">
        <v>45003</v>
      </c>
      <c r="O359" s="210">
        <v>45003</v>
      </c>
      <c r="P359" s="165" t="s">
        <v>124</v>
      </c>
      <c r="Q359" s="166">
        <v>45002</v>
      </c>
      <c r="R359" s="165">
        <v>2936465</v>
      </c>
      <c r="S359" s="165" t="s">
        <v>16</v>
      </c>
      <c r="T359" s="166">
        <v>45014</v>
      </c>
      <c r="U359" s="96" t="s">
        <v>152</v>
      </c>
      <c r="V359" s="150">
        <v>352</v>
      </c>
    </row>
    <row r="360" spans="1:22" x14ac:dyDescent="0.35">
      <c r="A360" s="153" t="s">
        <v>1855</v>
      </c>
      <c r="B360" s="231" t="str">
        <f>CONCATENATE(U360,".",TEXT(G360,"00000"),".",VLOOKUP(H360,'Dados (Listas Suspensas)'!$H$3:$I$7,2,FALSE),".",VLOOKUP(K360,'Dados (Listas Suspensas)'!$B$3:$C$8,2,FALSE),".",VLOOKUP(L360,'Dados (Listas Suspensas)'!$D$3:$E$9,2, FALSE),".",VLOOKUP(M360,'Dados (Listas Suspensas)'!$F$3:$G$10,2,FALSE))</f>
        <v>2023.00157.01.03.02.05</v>
      </c>
      <c r="C360" s="144">
        <f t="shared" si="20"/>
        <v>1</v>
      </c>
      <c r="D360" s="144" t="str">
        <f t="shared" si="21"/>
        <v>2023.00157</v>
      </c>
      <c r="E360" s="144" t="str">
        <f t="shared" si="22"/>
        <v>2023.00157</v>
      </c>
      <c r="F360" s="144">
        <f t="shared" si="23"/>
        <v>1</v>
      </c>
      <c r="G360" s="158">
        <v>157</v>
      </c>
      <c r="H360" s="97" t="s">
        <v>119</v>
      </c>
      <c r="I360" s="97" t="s">
        <v>236</v>
      </c>
      <c r="J360" s="158" t="s">
        <v>237</v>
      </c>
      <c r="K360" s="97" t="s">
        <v>148</v>
      </c>
      <c r="L360" s="97" t="s">
        <v>169</v>
      </c>
      <c r="M360" s="97" t="s">
        <v>254</v>
      </c>
      <c r="N360" s="209">
        <v>45004</v>
      </c>
      <c r="O360" s="209">
        <v>45004</v>
      </c>
      <c r="P360" s="158" t="s">
        <v>124</v>
      </c>
      <c r="Q360" s="160">
        <v>45003</v>
      </c>
      <c r="R360" s="158">
        <v>2936465</v>
      </c>
      <c r="S360" s="158" t="s">
        <v>16</v>
      </c>
      <c r="T360" s="160">
        <v>45014</v>
      </c>
      <c r="U360" s="97" t="s">
        <v>152</v>
      </c>
      <c r="V360" s="151">
        <v>353</v>
      </c>
    </row>
    <row r="361" spans="1:22" x14ac:dyDescent="0.35">
      <c r="A361" s="152" t="s">
        <v>5746</v>
      </c>
      <c r="B361" s="231" t="str">
        <f>CONCATENATE(U361,".",TEXT(G361,"00000"),".",VLOOKUP(H361,'Dados (Listas Suspensas)'!$H$3:$I$7,2,FALSE),".",VLOOKUP(K361,'Dados (Listas Suspensas)'!$B$3:$C$8,2,FALSE),".",VLOOKUP(L361,'Dados (Listas Suspensas)'!$D$3:$E$9,2, FALSE),".",VLOOKUP(M361,'Dados (Listas Suspensas)'!$F$3:$G$10,2,FALSE))</f>
        <v>2023.00158.01.03.02.05</v>
      </c>
      <c r="C361" s="144">
        <f t="shared" si="20"/>
        <v>1</v>
      </c>
      <c r="D361" s="144" t="str">
        <f t="shared" si="21"/>
        <v>2023.00158</v>
      </c>
      <c r="E361" s="144" t="str">
        <f t="shared" si="22"/>
        <v>2023.00158</v>
      </c>
      <c r="F361" s="144">
        <f t="shared" si="23"/>
        <v>1</v>
      </c>
      <c r="G361" s="165">
        <v>158</v>
      </c>
      <c r="H361" s="96" t="s">
        <v>119</v>
      </c>
      <c r="I361" s="96" t="s">
        <v>236</v>
      </c>
      <c r="J361" s="165" t="s">
        <v>237</v>
      </c>
      <c r="K361" s="96" t="s">
        <v>148</v>
      </c>
      <c r="L361" s="96" t="s">
        <v>169</v>
      </c>
      <c r="M361" s="96" t="s">
        <v>254</v>
      </c>
      <c r="N361" s="210">
        <v>45005</v>
      </c>
      <c r="O361" s="210">
        <v>45005</v>
      </c>
      <c r="P361" s="165" t="s">
        <v>124</v>
      </c>
      <c r="Q361" s="166">
        <v>45005</v>
      </c>
      <c r="R361" s="165">
        <v>2936465</v>
      </c>
      <c r="S361" s="165" t="s">
        <v>16</v>
      </c>
      <c r="T361" s="166">
        <v>45014</v>
      </c>
      <c r="U361" s="96" t="s">
        <v>152</v>
      </c>
      <c r="V361" s="150">
        <v>354</v>
      </c>
    </row>
    <row r="362" spans="1:22" x14ac:dyDescent="0.35">
      <c r="A362" s="153" t="s">
        <v>1857</v>
      </c>
      <c r="B362" s="231" t="str">
        <f>CONCATENATE(U362,".",TEXT(G362,"00000"),".",VLOOKUP(H362,'Dados (Listas Suspensas)'!$H$3:$I$7,2,FALSE),".",VLOOKUP(K362,'Dados (Listas Suspensas)'!$B$3:$C$8,2,FALSE),".",VLOOKUP(L362,'Dados (Listas Suspensas)'!$D$3:$E$9,2, FALSE),".",VLOOKUP(M362,'Dados (Listas Suspensas)'!$F$3:$G$10,2,FALSE))</f>
        <v>2023.00159.01.03.02.05</v>
      </c>
      <c r="C362" s="144">
        <f t="shared" si="20"/>
        <v>1</v>
      </c>
      <c r="D362" s="144" t="str">
        <f t="shared" si="21"/>
        <v>2023.00159</v>
      </c>
      <c r="E362" s="144" t="str">
        <f t="shared" si="22"/>
        <v>2023.00159</v>
      </c>
      <c r="F362" s="144">
        <f t="shared" si="23"/>
        <v>1</v>
      </c>
      <c r="G362" s="158">
        <v>159</v>
      </c>
      <c r="H362" s="97" t="s">
        <v>119</v>
      </c>
      <c r="I362" s="97" t="s">
        <v>236</v>
      </c>
      <c r="J362" s="158" t="s">
        <v>237</v>
      </c>
      <c r="K362" s="97" t="s">
        <v>148</v>
      </c>
      <c r="L362" s="97" t="s">
        <v>169</v>
      </c>
      <c r="M362" s="97" t="s">
        <v>254</v>
      </c>
      <c r="N362" s="209">
        <v>45007</v>
      </c>
      <c r="O362" s="209">
        <v>45007</v>
      </c>
      <c r="P362" s="158" t="s">
        <v>124</v>
      </c>
      <c r="Q362" s="160">
        <v>45006</v>
      </c>
      <c r="R362" s="158">
        <v>2936465</v>
      </c>
      <c r="S362" s="158" t="s">
        <v>16</v>
      </c>
      <c r="T362" s="160">
        <v>45014</v>
      </c>
      <c r="U362" s="97" t="s">
        <v>152</v>
      </c>
      <c r="V362" s="151">
        <v>355</v>
      </c>
    </row>
    <row r="363" spans="1:22" x14ac:dyDescent="0.35">
      <c r="A363" s="152" t="s">
        <v>5820</v>
      </c>
      <c r="B363" s="231" t="str">
        <f>CONCATENATE(U363,".",TEXT(G363,"00000"),".",VLOOKUP(H363,'Dados (Listas Suspensas)'!$H$3:$I$7,2,FALSE),".",VLOOKUP(K363,'Dados (Listas Suspensas)'!$B$3:$C$8,2,FALSE),".",VLOOKUP(L363,'Dados (Listas Suspensas)'!$D$3:$E$9,2, FALSE),".",VLOOKUP(M363,'Dados (Listas Suspensas)'!$F$3:$G$10,2,FALSE))</f>
        <v>2023.00160.01.03.02.05</v>
      </c>
      <c r="C363" s="144">
        <f t="shared" si="20"/>
        <v>1</v>
      </c>
      <c r="D363" s="144" t="str">
        <f t="shared" si="21"/>
        <v>2023.00160</v>
      </c>
      <c r="E363" s="144" t="str">
        <f t="shared" si="22"/>
        <v>2023.00160</v>
      </c>
      <c r="F363" s="144">
        <f t="shared" si="23"/>
        <v>1</v>
      </c>
      <c r="G363" s="165">
        <v>160</v>
      </c>
      <c r="H363" s="96" t="s">
        <v>119</v>
      </c>
      <c r="I363" s="96" t="s">
        <v>236</v>
      </c>
      <c r="J363" s="165" t="s">
        <v>237</v>
      </c>
      <c r="K363" s="96" t="s">
        <v>148</v>
      </c>
      <c r="L363" s="96" t="s">
        <v>169</v>
      </c>
      <c r="M363" s="96" t="s">
        <v>254</v>
      </c>
      <c r="N363" s="210">
        <v>45008</v>
      </c>
      <c r="O363" s="210">
        <v>45008</v>
      </c>
      <c r="P363" s="165" t="s">
        <v>124</v>
      </c>
      <c r="Q363" s="166">
        <v>45007</v>
      </c>
      <c r="R363" s="165">
        <v>2936465</v>
      </c>
      <c r="S363" s="165" t="s">
        <v>16</v>
      </c>
      <c r="T363" s="166">
        <v>45014</v>
      </c>
      <c r="U363" s="96" t="s">
        <v>152</v>
      </c>
      <c r="V363" s="150">
        <v>356</v>
      </c>
    </row>
    <row r="364" spans="1:22" x14ac:dyDescent="0.35">
      <c r="A364" s="153" t="s">
        <v>5821</v>
      </c>
      <c r="B364" s="231" t="str">
        <f>CONCATENATE(U364,".",TEXT(G364,"00000"),".",VLOOKUP(H364,'Dados (Listas Suspensas)'!$H$3:$I$7,2,FALSE),".",VLOOKUP(K364,'Dados (Listas Suspensas)'!$B$3:$C$8,2,FALSE),".",VLOOKUP(L364,'Dados (Listas Suspensas)'!$D$3:$E$9,2, FALSE),".",VLOOKUP(M364,'Dados (Listas Suspensas)'!$F$3:$G$10,2,FALSE))</f>
        <v>2023.00161.01.03.02.05</v>
      </c>
      <c r="C364" s="144">
        <f t="shared" si="20"/>
        <v>1</v>
      </c>
      <c r="D364" s="144" t="str">
        <f t="shared" si="21"/>
        <v>2023.00161</v>
      </c>
      <c r="E364" s="144" t="str">
        <f t="shared" si="22"/>
        <v>2023.00161</v>
      </c>
      <c r="F364" s="144">
        <f t="shared" si="23"/>
        <v>1</v>
      </c>
      <c r="G364" s="158">
        <v>161</v>
      </c>
      <c r="H364" s="97" t="s">
        <v>119</v>
      </c>
      <c r="I364" s="97" t="s">
        <v>236</v>
      </c>
      <c r="J364" s="158" t="s">
        <v>237</v>
      </c>
      <c r="K364" s="97" t="s">
        <v>148</v>
      </c>
      <c r="L364" s="97" t="s">
        <v>169</v>
      </c>
      <c r="M364" s="97" t="s">
        <v>254</v>
      </c>
      <c r="N364" s="209">
        <v>45009</v>
      </c>
      <c r="O364" s="209">
        <v>45009</v>
      </c>
      <c r="P364" s="158" t="s">
        <v>124</v>
      </c>
      <c r="Q364" s="160">
        <v>45008</v>
      </c>
      <c r="R364" s="158">
        <v>2936465</v>
      </c>
      <c r="S364" s="158" t="s">
        <v>16</v>
      </c>
      <c r="T364" s="160">
        <v>45014</v>
      </c>
      <c r="U364" s="97" t="s">
        <v>152</v>
      </c>
      <c r="V364" s="151">
        <v>357</v>
      </c>
    </row>
    <row r="365" spans="1:22" x14ac:dyDescent="0.35">
      <c r="A365" s="152" t="s">
        <v>1859</v>
      </c>
      <c r="B365" s="231" t="str">
        <f>CONCATENATE(U365,".",TEXT(G365,"00000"),".",VLOOKUP(H365,'Dados (Listas Suspensas)'!$H$3:$I$7,2,FALSE),".",VLOOKUP(K365,'Dados (Listas Suspensas)'!$B$3:$C$8,2,FALSE),".",VLOOKUP(L365,'Dados (Listas Suspensas)'!$D$3:$E$9,2, FALSE),".",VLOOKUP(M365,'Dados (Listas Suspensas)'!$F$3:$G$10,2,FALSE))</f>
        <v>2023.00162.01.03.02.05</v>
      </c>
      <c r="C365" s="144">
        <f t="shared" si="20"/>
        <v>1</v>
      </c>
      <c r="D365" s="144" t="str">
        <f t="shared" si="21"/>
        <v>2023.00162</v>
      </c>
      <c r="E365" s="144" t="str">
        <f t="shared" si="22"/>
        <v>2023.00162</v>
      </c>
      <c r="F365" s="144">
        <f t="shared" si="23"/>
        <v>1</v>
      </c>
      <c r="G365" s="165">
        <v>162</v>
      </c>
      <c r="H365" s="96" t="s">
        <v>119</v>
      </c>
      <c r="I365" s="96" t="s">
        <v>236</v>
      </c>
      <c r="J365" s="165" t="s">
        <v>237</v>
      </c>
      <c r="K365" s="96" t="s">
        <v>148</v>
      </c>
      <c r="L365" s="96" t="s">
        <v>169</v>
      </c>
      <c r="M365" s="96" t="s">
        <v>254</v>
      </c>
      <c r="N365" s="210">
        <v>45010</v>
      </c>
      <c r="O365" s="210">
        <v>45010</v>
      </c>
      <c r="P365" s="165" t="s">
        <v>124</v>
      </c>
      <c r="Q365" s="166">
        <v>45009</v>
      </c>
      <c r="R365" s="165">
        <v>2936465</v>
      </c>
      <c r="S365" s="165" t="s">
        <v>16</v>
      </c>
      <c r="T365" s="166">
        <v>45014</v>
      </c>
      <c r="U365" s="96" t="s">
        <v>152</v>
      </c>
      <c r="V365" s="150">
        <v>358</v>
      </c>
    </row>
    <row r="366" spans="1:22" x14ac:dyDescent="0.35">
      <c r="A366" s="153" t="s">
        <v>5822</v>
      </c>
      <c r="B366" s="231" t="str">
        <f>CONCATENATE(U366,".",TEXT(G366,"00000"),".",VLOOKUP(H366,'Dados (Listas Suspensas)'!$H$3:$I$7,2,FALSE),".",VLOOKUP(K366,'Dados (Listas Suspensas)'!$B$3:$C$8,2,FALSE),".",VLOOKUP(L366,'Dados (Listas Suspensas)'!$D$3:$E$9,2, FALSE),".",VLOOKUP(M366,'Dados (Listas Suspensas)'!$F$3:$G$10,2,FALSE))</f>
        <v>2023.00163.01.03.02.05</v>
      </c>
      <c r="C366" s="144">
        <f t="shared" si="20"/>
        <v>1</v>
      </c>
      <c r="D366" s="144" t="str">
        <f t="shared" si="21"/>
        <v>2023.00163</v>
      </c>
      <c r="E366" s="144" t="str">
        <f t="shared" si="22"/>
        <v>2023.00163</v>
      </c>
      <c r="F366" s="144">
        <f t="shared" si="23"/>
        <v>1</v>
      </c>
      <c r="G366" s="158">
        <v>163</v>
      </c>
      <c r="H366" s="97" t="s">
        <v>119</v>
      </c>
      <c r="I366" s="97" t="s">
        <v>236</v>
      </c>
      <c r="J366" s="158" t="s">
        <v>237</v>
      </c>
      <c r="K366" s="97" t="s">
        <v>148</v>
      </c>
      <c r="L366" s="97" t="s">
        <v>169</v>
      </c>
      <c r="M366" s="97" t="s">
        <v>254</v>
      </c>
      <c r="N366" s="209">
        <v>45011</v>
      </c>
      <c r="O366" s="209">
        <v>45011</v>
      </c>
      <c r="P366" s="158" t="s">
        <v>124</v>
      </c>
      <c r="Q366" s="160">
        <v>45010</v>
      </c>
      <c r="R366" s="158">
        <v>2936465</v>
      </c>
      <c r="S366" s="158" t="s">
        <v>16</v>
      </c>
      <c r="T366" s="160">
        <v>45014</v>
      </c>
      <c r="U366" s="97" t="s">
        <v>152</v>
      </c>
      <c r="V366" s="151">
        <v>359</v>
      </c>
    </row>
    <row r="367" spans="1:22" x14ac:dyDescent="0.35">
      <c r="A367" s="152" t="s">
        <v>5823</v>
      </c>
      <c r="B367" s="231" t="str">
        <f>CONCATENATE(U367,".",TEXT(G367,"00000"),".",VLOOKUP(H367,'Dados (Listas Suspensas)'!$H$3:$I$7,2,FALSE),".",VLOOKUP(K367,'Dados (Listas Suspensas)'!$B$3:$C$8,2,FALSE),".",VLOOKUP(L367,'Dados (Listas Suspensas)'!$D$3:$E$9,2, FALSE),".",VLOOKUP(M367,'Dados (Listas Suspensas)'!$F$3:$G$10,2,FALSE))</f>
        <v>2023.00164.01.03.02.05</v>
      </c>
      <c r="C367" s="144">
        <f t="shared" si="20"/>
        <v>1</v>
      </c>
      <c r="D367" s="144" t="str">
        <f t="shared" si="21"/>
        <v>2023.00164</v>
      </c>
      <c r="E367" s="144" t="str">
        <f t="shared" si="22"/>
        <v>2023.00164</v>
      </c>
      <c r="F367" s="144">
        <f t="shared" si="23"/>
        <v>1</v>
      </c>
      <c r="G367" s="165">
        <v>164</v>
      </c>
      <c r="H367" s="96" t="s">
        <v>119</v>
      </c>
      <c r="I367" s="96" t="s">
        <v>236</v>
      </c>
      <c r="J367" s="165" t="s">
        <v>237</v>
      </c>
      <c r="K367" s="96" t="s">
        <v>148</v>
      </c>
      <c r="L367" s="96" t="s">
        <v>169</v>
      </c>
      <c r="M367" s="96" t="s">
        <v>254</v>
      </c>
      <c r="N367" s="210">
        <v>45012</v>
      </c>
      <c r="O367" s="210">
        <v>45012</v>
      </c>
      <c r="P367" s="165" t="s">
        <v>124</v>
      </c>
      <c r="Q367" s="166">
        <v>45012</v>
      </c>
      <c r="R367" s="165">
        <v>2936465</v>
      </c>
      <c r="S367" s="165" t="s">
        <v>16</v>
      </c>
      <c r="T367" s="166">
        <v>45014</v>
      </c>
      <c r="U367" s="96" t="s">
        <v>152</v>
      </c>
      <c r="V367" s="150">
        <v>360</v>
      </c>
    </row>
    <row r="368" spans="1:22" x14ac:dyDescent="0.35">
      <c r="A368" s="153" t="s">
        <v>5405</v>
      </c>
      <c r="B368" s="231" t="str">
        <f>CONCATENATE(U368,".",TEXT(G368,"00000"),".",VLOOKUP(H368,'Dados (Listas Suspensas)'!$H$3:$I$7,2,FALSE),".",VLOOKUP(K368,'Dados (Listas Suspensas)'!$B$3:$C$8,2,FALSE),".",VLOOKUP(L368,'Dados (Listas Suspensas)'!$D$3:$E$9,2, FALSE),".",VLOOKUP(M368,'Dados (Listas Suspensas)'!$F$3:$G$10,2,FALSE))</f>
        <v>2023.00165.01.03.03.03</v>
      </c>
      <c r="C368" s="144">
        <f t="shared" si="20"/>
        <v>1</v>
      </c>
      <c r="D368" s="144" t="str">
        <f t="shared" si="21"/>
        <v>2023.00165</v>
      </c>
      <c r="E368" s="144" t="str">
        <f t="shared" si="22"/>
        <v>2023.00165</v>
      </c>
      <c r="F368" s="144">
        <f t="shared" si="23"/>
        <v>1</v>
      </c>
      <c r="G368" s="158">
        <v>165</v>
      </c>
      <c r="H368" s="97" t="s">
        <v>119</v>
      </c>
      <c r="I368" s="97" t="s">
        <v>6136</v>
      </c>
      <c r="J368" s="158" t="s">
        <v>293</v>
      </c>
      <c r="K368" s="97" t="s">
        <v>148</v>
      </c>
      <c r="L368" s="97" t="s">
        <v>162</v>
      </c>
      <c r="M368" s="97" t="s">
        <v>219</v>
      </c>
      <c r="N368" s="209">
        <v>45017</v>
      </c>
      <c r="O368" s="209">
        <v>45107</v>
      </c>
      <c r="P368" s="158" t="s">
        <v>124</v>
      </c>
      <c r="Q368" s="160">
        <v>45006</v>
      </c>
      <c r="R368" s="158">
        <v>2936465</v>
      </c>
      <c r="S368" s="158" t="s">
        <v>16</v>
      </c>
      <c r="T368" s="160">
        <v>45014</v>
      </c>
      <c r="U368" s="97" t="s">
        <v>152</v>
      </c>
      <c r="V368" s="151">
        <v>361</v>
      </c>
    </row>
    <row r="369" spans="1:22" x14ac:dyDescent="0.35">
      <c r="A369" s="152" t="s">
        <v>5824</v>
      </c>
      <c r="B369" s="231" t="str">
        <f>CONCATENATE(U369,".",TEXT(G369,"00000"),".",VLOOKUP(H369,'Dados (Listas Suspensas)'!$H$3:$I$7,2,FALSE),".",VLOOKUP(K369,'Dados (Listas Suspensas)'!$B$3:$C$8,2,FALSE),".",VLOOKUP(L369,'Dados (Listas Suspensas)'!$D$3:$E$9,2, FALSE),".",VLOOKUP(M369,'Dados (Listas Suspensas)'!$F$3:$G$10,2,FALSE))</f>
        <v>2023.00166.01.03.02.05</v>
      </c>
      <c r="C369" s="144">
        <f t="shared" si="20"/>
        <v>1</v>
      </c>
      <c r="D369" s="144" t="str">
        <f t="shared" si="21"/>
        <v>2023.00166</v>
      </c>
      <c r="E369" s="144" t="str">
        <f t="shared" si="22"/>
        <v>2023.00166</v>
      </c>
      <c r="F369" s="144">
        <f t="shared" si="23"/>
        <v>1</v>
      </c>
      <c r="G369" s="165">
        <v>166</v>
      </c>
      <c r="H369" s="96" t="s">
        <v>119</v>
      </c>
      <c r="I369" s="96" t="s">
        <v>236</v>
      </c>
      <c r="J369" s="165" t="s">
        <v>237</v>
      </c>
      <c r="K369" s="96" t="s">
        <v>148</v>
      </c>
      <c r="L369" s="96" t="s">
        <v>169</v>
      </c>
      <c r="M369" s="96" t="s">
        <v>254</v>
      </c>
      <c r="N369" s="210">
        <v>45013</v>
      </c>
      <c r="O369" s="210">
        <v>45013</v>
      </c>
      <c r="P369" s="165" t="s">
        <v>124</v>
      </c>
      <c r="Q369" s="166">
        <v>45012</v>
      </c>
      <c r="R369" s="165">
        <v>2952391</v>
      </c>
      <c r="S369" s="165" t="s">
        <v>16</v>
      </c>
      <c r="T369" s="166">
        <v>45019</v>
      </c>
      <c r="U369" s="96" t="s">
        <v>152</v>
      </c>
      <c r="V369" s="150">
        <v>362</v>
      </c>
    </row>
    <row r="370" spans="1:22" x14ac:dyDescent="0.35">
      <c r="A370" s="153" t="s">
        <v>1861</v>
      </c>
      <c r="B370" s="231" t="str">
        <f>CONCATENATE(U370,".",TEXT(G370,"00000"),".",VLOOKUP(H370,'Dados (Listas Suspensas)'!$H$3:$I$7,2,FALSE),".",VLOOKUP(K370,'Dados (Listas Suspensas)'!$B$3:$C$8,2,FALSE),".",VLOOKUP(L370,'Dados (Listas Suspensas)'!$D$3:$E$9,2, FALSE),".",VLOOKUP(M370,'Dados (Listas Suspensas)'!$F$3:$G$10,2,FALSE))</f>
        <v>2023.00167.01.03.02.05</v>
      </c>
      <c r="C370" s="144">
        <f t="shared" si="20"/>
        <v>1</v>
      </c>
      <c r="D370" s="144" t="str">
        <f t="shared" si="21"/>
        <v>2023.00167</v>
      </c>
      <c r="E370" s="144" t="str">
        <f t="shared" si="22"/>
        <v>2023.00167</v>
      </c>
      <c r="F370" s="144">
        <f t="shared" si="23"/>
        <v>1</v>
      </c>
      <c r="G370" s="158">
        <v>167</v>
      </c>
      <c r="H370" s="97" t="s">
        <v>119</v>
      </c>
      <c r="I370" s="97" t="s">
        <v>236</v>
      </c>
      <c r="J370" s="158" t="s">
        <v>237</v>
      </c>
      <c r="K370" s="97" t="s">
        <v>148</v>
      </c>
      <c r="L370" s="97" t="s">
        <v>169</v>
      </c>
      <c r="M370" s="97" t="s">
        <v>254</v>
      </c>
      <c r="N370" s="209">
        <v>45014</v>
      </c>
      <c r="O370" s="209">
        <v>45014</v>
      </c>
      <c r="P370" s="158" t="s">
        <v>124</v>
      </c>
      <c r="Q370" s="160">
        <v>45013</v>
      </c>
      <c r="R370" s="158">
        <v>2952391</v>
      </c>
      <c r="S370" s="158" t="s">
        <v>16</v>
      </c>
      <c r="T370" s="160">
        <v>45019</v>
      </c>
      <c r="U370" s="97" t="s">
        <v>152</v>
      </c>
      <c r="V370" s="151">
        <v>363</v>
      </c>
    </row>
    <row r="371" spans="1:22" x14ac:dyDescent="0.35">
      <c r="A371" s="152" t="s">
        <v>5825</v>
      </c>
      <c r="B371" s="231" t="str">
        <f>CONCATENATE(U371,".",TEXT(G371,"00000"),".",VLOOKUP(H371,'Dados (Listas Suspensas)'!$H$3:$I$7,2,FALSE),".",VLOOKUP(K371,'Dados (Listas Suspensas)'!$B$3:$C$8,2,FALSE),".",VLOOKUP(L371,'Dados (Listas Suspensas)'!$D$3:$E$9,2, FALSE),".",VLOOKUP(M371,'Dados (Listas Suspensas)'!$F$3:$G$10,2,FALSE))</f>
        <v>2023.00168.01.03.02.05</v>
      </c>
      <c r="C371" s="144">
        <f t="shared" si="20"/>
        <v>1</v>
      </c>
      <c r="D371" s="144" t="str">
        <f t="shared" si="21"/>
        <v>2023.00168</v>
      </c>
      <c r="E371" s="144" t="str">
        <f t="shared" si="22"/>
        <v>2023.00168</v>
      </c>
      <c r="F371" s="144">
        <f t="shared" si="23"/>
        <v>1</v>
      </c>
      <c r="G371" s="165">
        <v>168</v>
      </c>
      <c r="H371" s="96" t="s">
        <v>119</v>
      </c>
      <c r="I371" s="96" t="s">
        <v>236</v>
      </c>
      <c r="J371" s="165" t="s">
        <v>237</v>
      </c>
      <c r="K371" s="96" t="s">
        <v>148</v>
      </c>
      <c r="L371" s="96" t="s">
        <v>169</v>
      </c>
      <c r="M371" s="96" t="s">
        <v>254</v>
      </c>
      <c r="N371" s="210">
        <v>45015</v>
      </c>
      <c r="O371" s="210">
        <v>45015</v>
      </c>
      <c r="P371" s="165" t="s">
        <v>124</v>
      </c>
      <c r="Q371" s="166">
        <v>45015</v>
      </c>
      <c r="R371" s="165">
        <v>2952391</v>
      </c>
      <c r="S371" s="165" t="s">
        <v>16</v>
      </c>
      <c r="T371" s="166">
        <v>45019</v>
      </c>
      <c r="U371" s="96" t="s">
        <v>152</v>
      </c>
      <c r="V371" s="150">
        <v>364</v>
      </c>
    </row>
    <row r="372" spans="1:22" x14ac:dyDescent="0.35">
      <c r="A372" s="153" t="s">
        <v>1863</v>
      </c>
      <c r="B372" s="231" t="str">
        <f>CONCATENATE(U372,".",TEXT(G372,"00000"),".",VLOOKUP(H372,'Dados (Listas Suspensas)'!$H$3:$I$7,2,FALSE),".",VLOOKUP(K372,'Dados (Listas Suspensas)'!$B$3:$C$8,2,FALSE),".",VLOOKUP(L372,'Dados (Listas Suspensas)'!$D$3:$E$9,2, FALSE),".",VLOOKUP(M372,'Dados (Listas Suspensas)'!$F$3:$G$10,2,FALSE))</f>
        <v>2023.00169.01.03.02.05</v>
      </c>
      <c r="C372" s="144">
        <f t="shared" si="20"/>
        <v>1</v>
      </c>
      <c r="D372" s="144" t="str">
        <f t="shared" si="21"/>
        <v>2023.00169</v>
      </c>
      <c r="E372" s="144" t="str">
        <f t="shared" si="22"/>
        <v>2023.00169</v>
      </c>
      <c r="F372" s="144">
        <f t="shared" si="23"/>
        <v>1</v>
      </c>
      <c r="G372" s="158">
        <v>169</v>
      </c>
      <c r="H372" s="97" t="s">
        <v>119</v>
      </c>
      <c r="I372" s="97" t="s">
        <v>236</v>
      </c>
      <c r="J372" s="158" t="s">
        <v>237</v>
      </c>
      <c r="K372" s="97" t="s">
        <v>148</v>
      </c>
      <c r="L372" s="97" t="s">
        <v>169</v>
      </c>
      <c r="M372" s="97" t="s">
        <v>254</v>
      </c>
      <c r="N372" s="209">
        <v>45016</v>
      </c>
      <c r="O372" s="209">
        <v>45016</v>
      </c>
      <c r="P372" s="158" t="s">
        <v>124</v>
      </c>
      <c r="Q372" s="160">
        <v>45015</v>
      </c>
      <c r="R372" s="158">
        <v>2952391</v>
      </c>
      <c r="S372" s="158" t="s">
        <v>16</v>
      </c>
      <c r="T372" s="160">
        <v>45019</v>
      </c>
      <c r="U372" s="97" t="s">
        <v>152</v>
      </c>
      <c r="V372" s="151">
        <v>365</v>
      </c>
    </row>
    <row r="373" spans="1:22" x14ac:dyDescent="0.35">
      <c r="A373" s="152" t="s">
        <v>5826</v>
      </c>
      <c r="B373" s="231" t="str">
        <f>CONCATENATE(U373,".",TEXT(G373,"00000"),".",VLOOKUP(H373,'Dados (Listas Suspensas)'!$H$3:$I$7,2,FALSE),".",VLOOKUP(K373,'Dados (Listas Suspensas)'!$B$3:$C$8,2,FALSE),".",VLOOKUP(L373,'Dados (Listas Suspensas)'!$D$3:$E$9,2, FALSE),".",VLOOKUP(M373,'Dados (Listas Suspensas)'!$F$3:$G$10,2,FALSE))</f>
        <v>2023.00170.01.03.02.04</v>
      </c>
      <c r="C373" s="144">
        <f t="shared" si="20"/>
        <v>1</v>
      </c>
      <c r="D373" s="144" t="str">
        <f t="shared" si="21"/>
        <v>2023.00170</v>
      </c>
      <c r="E373" s="144" t="str">
        <f t="shared" si="22"/>
        <v>2023.00170</v>
      </c>
      <c r="F373" s="144">
        <f t="shared" si="23"/>
        <v>1</v>
      </c>
      <c r="G373" s="165">
        <v>170</v>
      </c>
      <c r="H373" s="96" t="s">
        <v>119</v>
      </c>
      <c r="I373" s="96" t="s">
        <v>236</v>
      </c>
      <c r="J373" s="165" t="s">
        <v>237</v>
      </c>
      <c r="K373" s="96" t="s">
        <v>148</v>
      </c>
      <c r="L373" s="96" t="s">
        <v>169</v>
      </c>
      <c r="M373" s="96" t="s">
        <v>149</v>
      </c>
      <c r="N373" s="210">
        <v>45017</v>
      </c>
      <c r="O373" s="210">
        <v>45046</v>
      </c>
      <c r="P373" s="165" t="s">
        <v>124</v>
      </c>
      <c r="Q373" s="166">
        <v>45016</v>
      </c>
      <c r="R373" s="165">
        <v>2952391</v>
      </c>
      <c r="S373" s="165" t="s">
        <v>16</v>
      </c>
      <c r="T373" s="166">
        <v>45019</v>
      </c>
      <c r="U373" s="96" t="s">
        <v>152</v>
      </c>
      <c r="V373" s="150">
        <v>366</v>
      </c>
    </row>
    <row r="374" spans="1:22" x14ac:dyDescent="0.35">
      <c r="A374" s="153" t="s">
        <v>6145</v>
      </c>
      <c r="B374" s="231" t="str">
        <f>CONCATENATE(U374,".",TEXT(G374,"00000"),".",VLOOKUP(H374,'Dados (Listas Suspensas)'!$H$3:$I$7,2,FALSE),".",VLOOKUP(K374,'Dados (Listas Suspensas)'!$B$3:$C$8,2,FALSE),".",VLOOKUP(L374,'Dados (Listas Suspensas)'!$D$3:$E$9,2, FALSE),".",VLOOKUP(M374,'Dados (Listas Suspensas)'!$F$3:$G$10,2,FALSE))</f>
        <v>2023.00171.01.04.99.99</v>
      </c>
      <c r="C374" s="144">
        <f t="shared" si="20"/>
        <v>1</v>
      </c>
      <c r="D374" s="144" t="str">
        <f t="shared" si="21"/>
        <v>2023.00171</v>
      </c>
      <c r="E374" s="144" t="str">
        <f t="shared" si="22"/>
        <v>2023.00171</v>
      </c>
      <c r="F374" s="144">
        <f t="shared" si="23"/>
        <v>1</v>
      </c>
      <c r="G374" s="158">
        <v>171</v>
      </c>
      <c r="H374" s="97" t="s">
        <v>119</v>
      </c>
      <c r="I374" s="97" t="s">
        <v>276</v>
      </c>
      <c r="J374" s="158" t="s">
        <v>277</v>
      </c>
      <c r="K374" s="97" t="s">
        <v>187</v>
      </c>
      <c r="L374" s="97" t="s">
        <v>187</v>
      </c>
      <c r="M374" s="97" t="s">
        <v>188</v>
      </c>
      <c r="N374" s="209">
        <v>44935</v>
      </c>
      <c r="O374" s="209">
        <v>45291</v>
      </c>
      <c r="P374" s="158" t="s">
        <v>124</v>
      </c>
      <c r="Q374" s="160">
        <v>44935</v>
      </c>
      <c r="R374" s="158">
        <v>2745124</v>
      </c>
      <c r="S374" s="158" t="s">
        <v>16</v>
      </c>
      <c r="T374" s="160">
        <v>44937</v>
      </c>
      <c r="U374" s="97" t="s">
        <v>152</v>
      </c>
      <c r="V374" s="151">
        <v>367</v>
      </c>
    </row>
    <row r="375" spans="1:22" x14ac:dyDescent="0.35">
      <c r="A375" s="152" t="s">
        <v>6146</v>
      </c>
      <c r="B375" s="231" t="str">
        <f>CONCATENATE(U375,".",TEXT(G375,"00000"),".",VLOOKUP(H375,'Dados (Listas Suspensas)'!$H$3:$I$7,2,FALSE),".",VLOOKUP(K375,'Dados (Listas Suspensas)'!$B$3:$C$8,2,FALSE),".",VLOOKUP(L375,'Dados (Listas Suspensas)'!$D$3:$E$9,2, FALSE),".",VLOOKUP(M375,'Dados (Listas Suspensas)'!$F$3:$G$10,2,FALSE))</f>
        <v>2023.00172.01.04.99.99</v>
      </c>
      <c r="C375" s="144">
        <f t="shared" si="20"/>
        <v>1</v>
      </c>
      <c r="D375" s="144" t="str">
        <f t="shared" si="21"/>
        <v>2023.00172</v>
      </c>
      <c r="E375" s="144" t="str">
        <f t="shared" si="22"/>
        <v>2023.00172</v>
      </c>
      <c r="F375" s="144">
        <f t="shared" si="23"/>
        <v>1</v>
      </c>
      <c r="G375" s="165">
        <v>172</v>
      </c>
      <c r="H375" s="96" t="s">
        <v>119</v>
      </c>
      <c r="I375" s="96" t="s">
        <v>215</v>
      </c>
      <c r="J375" s="165" t="s">
        <v>216</v>
      </c>
      <c r="K375" s="96" t="s">
        <v>187</v>
      </c>
      <c r="L375" s="96" t="s">
        <v>187</v>
      </c>
      <c r="M375" s="96" t="s">
        <v>188</v>
      </c>
      <c r="N375" s="210">
        <v>44951</v>
      </c>
      <c r="O375" s="210">
        <v>45291</v>
      </c>
      <c r="P375" s="165" t="s">
        <v>124</v>
      </c>
      <c r="Q375" s="166">
        <v>44951</v>
      </c>
      <c r="R375" s="165">
        <v>2782698</v>
      </c>
      <c r="S375" s="165" t="s">
        <v>16</v>
      </c>
      <c r="T375" s="166">
        <v>44953</v>
      </c>
      <c r="U375" s="96" t="s">
        <v>152</v>
      </c>
      <c r="V375" s="150">
        <v>368</v>
      </c>
    </row>
    <row r="376" spans="1:22" x14ac:dyDescent="0.35">
      <c r="A376" s="153" t="s">
        <v>6147</v>
      </c>
      <c r="B376" s="231" t="str">
        <f>CONCATENATE(U376,".",TEXT(G376,"00000"),".",VLOOKUP(H376,'Dados (Listas Suspensas)'!$H$3:$I$7,2,FALSE),".",VLOOKUP(K376,'Dados (Listas Suspensas)'!$B$3:$C$8,2,FALSE),".",VLOOKUP(L376,'Dados (Listas Suspensas)'!$D$3:$E$9,2, FALSE),".",VLOOKUP(M376,'Dados (Listas Suspensas)'!$F$3:$G$10,2,FALSE))</f>
        <v>2023.00173.01.04.99.99</v>
      </c>
      <c r="C376" s="144">
        <f t="shared" si="20"/>
        <v>1</v>
      </c>
      <c r="D376" s="144" t="str">
        <f t="shared" si="21"/>
        <v>2023.00173</v>
      </c>
      <c r="E376" s="144" t="str">
        <f t="shared" si="22"/>
        <v>2023.00173</v>
      </c>
      <c r="F376" s="144">
        <f t="shared" si="23"/>
        <v>1</v>
      </c>
      <c r="G376" s="158">
        <v>173</v>
      </c>
      <c r="H376" s="97" t="s">
        <v>119</v>
      </c>
      <c r="I376" s="97" t="s">
        <v>6136</v>
      </c>
      <c r="J376" s="158" t="s">
        <v>293</v>
      </c>
      <c r="K376" s="97" t="s">
        <v>187</v>
      </c>
      <c r="L376" s="97" t="s">
        <v>187</v>
      </c>
      <c r="M376" s="97" t="s">
        <v>188</v>
      </c>
      <c r="N376" s="209">
        <v>44980</v>
      </c>
      <c r="O376" s="209">
        <v>45291</v>
      </c>
      <c r="P376" s="158" t="s">
        <v>124</v>
      </c>
      <c r="Q376" s="160">
        <v>44980</v>
      </c>
      <c r="R376" s="158">
        <v>2889965</v>
      </c>
      <c r="S376" s="158" t="s">
        <v>16</v>
      </c>
      <c r="T376" s="223">
        <v>44998</v>
      </c>
      <c r="U376" s="97" t="s">
        <v>152</v>
      </c>
      <c r="V376" s="151">
        <v>369</v>
      </c>
    </row>
    <row r="377" spans="1:22" x14ac:dyDescent="0.35">
      <c r="A377" s="152" t="s">
        <v>5827</v>
      </c>
      <c r="B377" s="231" t="str">
        <f>CONCATENATE(U377,".",TEXT(G377,"00000"),".",VLOOKUP(H377,'Dados (Listas Suspensas)'!$H$3:$I$7,2,FALSE),".",VLOOKUP(K377,'Dados (Listas Suspensas)'!$B$3:$C$8,2,FALSE),".",VLOOKUP(L377,'Dados (Listas Suspensas)'!$D$3:$E$9,2, FALSE),".",VLOOKUP(M377,'Dados (Listas Suspensas)'!$F$3:$G$10,2,FALSE))</f>
        <v>2023.00174.01.03.02.05</v>
      </c>
      <c r="C377" s="144">
        <f t="shared" si="20"/>
        <v>1</v>
      </c>
      <c r="D377" s="144" t="str">
        <f t="shared" si="21"/>
        <v>2023.00174</v>
      </c>
      <c r="E377" s="144" t="str">
        <f t="shared" si="22"/>
        <v>2023.00174</v>
      </c>
      <c r="F377" s="144">
        <f t="shared" si="23"/>
        <v>1</v>
      </c>
      <c r="G377" s="165">
        <v>174</v>
      </c>
      <c r="H377" s="96" t="s">
        <v>119</v>
      </c>
      <c r="I377" s="96" t="s">
        <v>236</v>
      </c>
      <c r="J377" s="165" t="s">
        <v>237</v>
      </c>
      <c r="K377" s="96" t="s">
        <v>148</v>
      </c>
      <c r="L377" s="96" t="s">
        <v>169</v>
      </c>
      <c r="M377" s="96" t="s">
        <v>254</v>
      </c>
      <c r="N377" s="210">
        <v>44959</v>
      </c>
      <c r="O377" s="210">
        <v>44959</v>
      </c>
      <c r="P377" s="165" t="s">
        <v>124</v>
      </c>
      <c r="Q377" s="166">
        <v>44958</v>
      </c>
      <c r="R377" s="165">
        <v>2856438</v>
      </c>
      <c r="S377" s="165" t="s">
        <v>16</v>
      </c>
      <c r="T377" s="223">
        <v>44985</v>
      </c>
      <c r="U377" s="96" t="s">
        <v>152</v>
      </c>
      <c r="V377" s="150">
        <v>370</v>
      </c>
    </row>
    <row r="378" spans="1:22" x14ac:dyDescent="0.35">
      <c r="A378" s="153" t="s">
        <v>5828</v>
      </c>
      <c r="B378" s="231" t="str">
        <f>CONCATENATE(U378,".",TEXT(G378,"00000"),".",VLOOKUP(H378,'Dados (Listas Suspensas)'!$H$3:$I$7,2,FALSE),".",VLOOKUP(K378,'Dados (Listas Suspensas)'!$B$3:$C$8,2,FALSE),".",VLOOKUP(L378,'Dados (Listas Suspensas)'!$D$3:$E$9,2, FALSE),".",VLOOKUP(M378,'Dados (Listas Suspensas)'!$F$3:$G$10,2,FALSE))</f>
        <v>2023.00175.01.03.02.05</v>
      </c>
      <c r="C378" s="144">
        <f t="shared" si="20"/>
        <v>1</v>
      </c>
      <c r="D378" s="144" t="str">
        <f t="shared" si="21"/>
        <v>2023.00175</v>
      </c>
      <c r="E378" s="144" t="str">
        <f t="shared" si="22"/>
        <v>2023.00175</v>
      </c>
      <c r="F378" s="144">
        <f t="shared" si="23"/>
        <v>1</v>
      </c>
      <c r="G378" s="158">
        <v>175</v>
      </c>
      <c r="H378" s="97" t="s">
        <v>119</v>
      </c>
      <c r="I378" s="97" t="s">
        <v>236</v>
      </c>
      <c r="J378" s="158" t="s">
        <v>237</v>
      </c>
      <c r="K378" s="97" t="s">
        <v>148</v>
      </c>
      <c r="L378" s="97" t="s">
        <v>169</v>
      </c>
      <c r="M378" s="97" t="s">
        <v>254</v>
      </c>
      <c r="N378" s="209">
        <v>44960</v>
      </c>
      <c r="O378" s="209">
        <v>44960</v>
      </c>
      <c r="P378" s="158" t="s">
        <v>124</v>
      </c>
      <c r="Q378" s="160">
        <v>44959</v>
      </c>
      <c r="R378" s="158">
        <v>2856438</v>
      </c>
      <c r="S378" s="158" t="s">
        <v>16</v>
      </c>
      <c r="T378" s="223">
        <v>44985</v>
      </c>
      <c r="U378" s="97" t="s">
        <v>152</v>
      </c>
      <c r="V378" s="151">
        <v>371</v>
      </c>
    </row>
    <row r="379" spans="1:22" x14ac:dyDescent="0.35">
      <c r="A379" s="152" t="s">
        <v>1867</v>
      </c>
      <c r="B379" s="231" t="str">
        <f>CONCATENATE(U379,".",TEXT(G379,"00000"),".",VLOOKUP(H379,'Dados (Listas Suspensas)'!$H$3:$I$7,2,FALSE),".",VLOOKUP(K379,'Dados (Listas Suspensas)'!$B$3:$C$8,2,FALSE),".",VLOOKUP(L379,'Dados (Listas Suspensas)'!$D$3:$E$9,2, FALSE),".",VLOOKUP(M379,'Dados (Listas Suspensas)'!$F$3:$G$10,2,FALSE))</f>
        <v>2023.00176.01.03.02.05</v>
      </c>
      <c r="C379" s="144">
        <f t="shared" si="20"/>
        <v>1</v>
      </c>
      <c r="D379" s="144" t="str">
        <f t="shared" si="21"/>
        <v>2023.00176</v>
      </c>
      <c r="E379" s="144" t="str">
        <f t="shared" si="22"/>
        <v>2023.00176</v>
      </c>
      <c r="F379" s="144">
        <f t="shared" si="23"/>
        <v>1</v>
      </c>
      <c r="G379" s="165">
        <v>176</v>
      </c>
      <c r="H379" s="96" t="s">
        <v>119</v>
      </c>
      <c r="I379" s="96" t="s">
        <v>236</v>
      </c>
      <c r="J379" s="165" t="s">
        <v>237</v>
      </c>
      <c r="K379" s="96" t="s">
        <v>148</v>
      </c>
      <c r="L379" s="96" t="s">
        <v>169</v>
      </c>
      <c r="M379" s="96" t="s">
        <v>254</v>
      </c>
      <c r="N379" s="210">
        <v>44961</v>
      </c>
      <c r="O379" s="210">
        <v>44961</v>
      </c>
      <c r="P379" s="165" t="s">
        <v>124</v>
      </c>
      <c r="Q379" s="166">
        <v>44960</v>
      </c>
      <c r="R379" s="165">
        <v>2856438</v>
      </c>
      <c r="S379" s="165" t="s">
        <v>16</v>
      </c>
      <c r="T379" s="223">
        <v>44985</v>
      </c>
      <c r="U379" s="96" t="s">
        <v>152</v>
      </c>
      <c r="V379" s="150">
        <v>372</v>
      </c>
    </row>
    <row r="380" spans="1:22" x14ac:dyDescent="0.35">
      <c r="A380" s="153" t="s">
        <v>5829</v>
      </c>
      <c r="B380" s="231" t="str">
        <f>CONCATENATE(U380,".",TEXT(G380,"00000"),".",VLOOKUP(H380,'Dados (Listas Suspensas)'!$H$3:$I$7,2,FALSE),".",VLOOKUP(K380,'Dados (Listas Suspensas)'!$B$3:$C$8,2,FALSE),".",VLOOKUP(L380,'Dados (Listas Suspensas)'!$D$3:$E$9,2, FALSE),".",VLOOKUP(M380,'Dados (Listas Suspensas)'!$F$3:$G$10,2,FALSE))</f>
        <v>2023.00177.01.03.02.05</v>
      </c>
      <c r="C380" s="144">
        <f t="shared" si="20"/>
        <v>1</v>
      </c>
      <c r="D380" s="144" t="str">
        <f t="shared" si="21"/>
        <v>2023.00177</v>
      </c>
      <c r="E380" s="144" t="str">
        <f t="shared" si="22"/>
        <v>2023.00177</v>
      </c>
      <c r="F380" s="144">
        <f t="shared" si="23"/>
        <v>1</v>
      </c>
      <c r="G380" s="158">
        <v>177</v>
      </c>
      <c r="H380" s="97" t="s">
        <v>119</v>
      </c>
      <c r="I380" s="97" t="s">
        <v>236</v>
      </c>
      <c r="J380" s="158" t="s">
        <v>237</v>
      </c>
      <c r="K380" s="97" t="s">
        <v>148</v>
      </c>
      <c r="L380" s="97" t="s">
        <v>169</v>
      </c>
      <c r="M380" s="97" t="s">
        <v>254</v>
      </c>
      <c r="N380" s="209">
        <v>44962</v>
      </c>
      <c r="O380" s="209">
        <v>44962</v>
      </c>
      <c r="P380" s="158" t="s">
        <v>124</v>
      </c>
      <c r="Q380" s="160">
        <v>44960</v>
      </c>
      <c r="R380" s="158">
        <v>2856438</v>
      </c>
      <c r="S380" s="158" t="s">
        <v>16</v>
      </c>
      <c r="T380" s="223">
        <v>44985</v>
      </c>
      <c r="U380" s="97" t="s">
        <v>152</v>
      </c>
      <c r="V380" s="151">
        <v>373</v>
      </c>
    </row>
    <row r="381" spans="1:22" x14ac:dyDescent="0.35">
      <c r="A381" s="152" t="s">
        <v>5830</v>
      </c>
      <c r="B381" s="231" t="str">
        <f>CONCATENATE(U381,".",TEXT(G381,"00000"),".",VLOOKUP(H381,'Dados (Listas Suspensas)'!$H$3:$I$7,2,FALSE),".",VLOOKUP(K381,'Dados (Listas Suspensas)'!$B$3:$C$8,2,FALSE),".",VLOOKUP(L381,'Dados (Listas Suspensas)'!$D$3:$E$9,2, FALSE),".",VLOOKUP(M381,'Dados (Listas Suspensas)'!$F$3:$G$10,2,FALSE))</f>
        <v>2023.00178.01.03.02.05</v>
      </c>
      <c r="C381" s="144">
        <f t="shared" si="20"/>
        <v>1</v>
      </c>
      <c r="D381" s="144" t="str">
        <f t="shared" si="21"/>
        <v>2023.00178</v>
      </c>
      <c r="E381" s="144" t="str">
        <f t="shared" si="22"/>
        <v>2023.00178</v>
      </c>
      <c r="F381" s="144">
        <f t="shared" si="23"/>
        <v>1</v>
      </c>
      <c r="G381" s="165">
        <v>178</v>
      </c>
      <c r="H381" s="96" t="s">
        <v>119</v>
      </c>
      <c r="I381" s="96" t="s">
        <v>236</v>
      </c>
      <c r="J381" s="165" t="s">
        <v>237</v>
      </c>
      <c r="K381" s="96" t="s">
        <v>148</v>
      </c>
      <c r="L381" s="96" t="s">
        <v>169</v>
      </c>
      <c r="M381" s="96" t="s">
        <v>254</v>
      </c>
      <c r="N381" s="210">
        <v>44963</v>
      </c>
      <c r="O381" s="210">
        <v>44963</v>
      </c>
      <c r="P381" s="165" t="s">
        <v>124</v>
      </c>
      <c r="Q381" s="166">
        <v>44960</v>
      </c>
      <c r="R381" s="165">
        <v>2856438</v>
      </c>
      <c r="S381" s="165" t="s">
        <v>16</v>
      </c>
      <c r="T381" s="223">
        <v>44985</v>
      </c>
      <c r="U381" s="96" t="s">
        <v>152</v>
      </c>
      <c r="V381" s="150">
        <v>374</v>
      </c>
    </row>
    <row r="382" spans="1:22" x14ac:dyDescent="0.35">
      <c r="A382" s="153" t="s">
        <v>1869</v>
      </c>
      <c r="B382" s="231" t="str">
        <f>CONCATENATE(U382,".",TEXT(G382,"00000"),".",VLOOKUP(H382,'Dados (Listas Suspensas)'!$H$3:$I$7,2,FALSE),".",VLOOKUP(K382,'Dados (Listas Suspensas)'!$B$3:$C$8,2,FALSE),".",VLOOKUP(L382,'Dados (Listas Suspensas)'!$D$3:$E$9,2, FALSE),".",VLOOKUP(M382,'Dados (Listas Suspensas)'!$F$3:$G$10,2,FALSE))</f>
        <v>2023.00179.01.03.02.05</v>
      </c>
      <c r="C382" s="144">
        <f t="shared" si="20"/>
        <v>1</v>
      </c>
      <c r="D382" s="144" t="str">
        <f t="shared" si="21"/>
        <v>2023.00179</v>
      </c>
      <c r="E382" s="144" t="str">
        <f t="shared" si="22"/>
        <v>2023.00179</v>
      </c>
      <c r="F382" s="144">
        <f t="shared" si="23"/>
        <v>1</v>
      </c>
      <c r="G382" s="158">
        <v>179</v>
      </c>
      <c r="H382" s="97" t="s">
        <v>119</v>
      </c>
      <c r="I382" s="97" t="s">
        <v>236</v>
      </c>
      <c r="J382" s="158" t="s">
        <v>237</v>
      </c>
      <c r="K382" s="97" t="s">
        <v>148</v>
      </c>
      <c r="L382" s="97" t="s">
        <v>169</v>
      </c>
      <c r="M382" s="97" t="s">
        <v>254</v>
      </c>
      <c r="N382" s="209">
        <v>44964</v>
      </c>
      <c r="O382" s="209">
        <v>44964</v>
      </c>
      <c r="P382" s="158" t="s">
        <v>124</v>
      </c>
      <c r="Q382" s="160">
        <v>44963</v>
      </c>
      <c r="R382" s="158">
        <v>2856438</v>
      </c>
      <c r="S382" s="158" t="s">
        <v>16</v>
      </c>
      <c r="T382" s="223">
        <v>44985</v>
      </c>
      <c r="U382" s="97" t="s">
        <v>152</v>
      </c>
      <c r="V382" s="151">
        <v>375</v>
      </c>
    </row>
    <row r="383" spans="1:22" x14ac:dyDescent="0.35">
      <c r="A383" s="152" t="s">
        <v>5747</v>
      </c>
      <c r="B383" s="231" t="str">
        <f>CONCATENATE(U383,".",TEXT(G383,"00000"),".",VLOOKUP(H383,'Dados (Listas Suspensas)'!$H$3:$I$7,2,FALSE),".",VLOOKUP(K383,'Dados (Listas Suspensas)'!$B$3:$C$8,2,FALSE),".",VLOOKUP(L383,'Dados (Listas Suspensas)'!$D$3:$E$9,2, FALSE),".",VLOOKUP(M383,'Dados (Listas Suspensas)'!$F$3:$G$10,2,FALSE))</f>
        <v>2023.00180.01.03.02.05</v>
      </c>
      <c r="C383" s="144">
        <f t="shared" si="20"/>
        <v>1</v>
      </c>
      <c r="D383" s="144" t="str">
        <f t="shared" si="21"/>
        <v>2023.00180</v>
      </c>
      <c r="E383" s="144" t="str">
        <f t="shared" si="22"/>
        <v>2023.00180</v>
      </c>
      <c r="F383" s="144">
        <f t="shared" si="23"/>
        <v>1</v>
      </c>
      <c r="G383" s="165">
        <v>180</v>
      </c>
      <c r="H383" s="96" t="s">
        <v>119</v>
      </c>
      <c r="I383" s="96" t="s">
        <v>236</v>
      </c>
      <c r="J383" s="165" t="s">
        <v>237</v>
      </c>
      <c r="K383" s="96" t="s">
        <v>148</v>
      </c>
      <c r="L383" s="96" t="s">
        <v>169</v>
      </c>
      <c r="M383" s="96" t="s">
        <v>254</v>
      </c>
      <c r="N383" s="210">
        <v>44965</v>
      </c>
      <c r="O383" s="210">
        <v>44965</v>
      </c>
      <c r="P383" s="165" t="s">
        <v>124</v>
      </c>
      <c r="Q383" s="166">
        <v>44964</v>
      </c>
      <c r="R383" s="165">
        <v>2856438</v>
      </c>
      <c r="S383" s="165" t="s">
        <v>16</v>
      </c>
      <c r="T383" s="223">
        <v>44985</v>
      </c>
      <c r="U383" s="96" t="s">
        <v>152</v>
      </c>
      <c r="V383" s="150">
        <v>376</v>
      </c>
    </row>
    <row r="384" spans="1:22" x14ac:dyDescent="0.35">
      <c r="A384" s="153" t="s">
        <v>1871</v>
      </c>
      <c r="B384" s="231" t="str">
        <f>CONCATENATE(U384,".",TEXT(G384,"00000"),".",VLOOKUP(H384,'Dados (Listas Suspensas)'!$H$3:$I$7,2,FALSE),".",VLOOKUP(K384,'Dados (Listas Suspensas)'!$B$3:$C$8,2,FALSE),".",VLOOKUP(L384,'Dados (Listas Suspensas)'!$D$3:$E$9,2, FALSE),".",VLOOKUP(M384,'Dados (Listas Suspensas)'!$F$3:$G$10,2,FALSE))</f>
        <v>2023.00181.01.03.02.05</v>
      </c>
      <c r="C384" s="144">
        <f t="shared" si="20"/>
        <v>1</v>
      </c>
      <c r="D384" s="144" t="str">
        <f t="shared" si="21"/>
        <v>2023.00181</v>
      </c>
      <c r="E384" s="144" t="str">
        <f t="shared" si="22"/>
        <v>2023.00181</v>
      </c>
      <c r="F384" s="144">
        <f t="shared" si="23"/>
        <v>1</v>
      </c>
      <c r="G384" s="158">
        <v>181</v>
      </c>
      <c r="H384" s="97" t="s">
        <v>119</v>
      </c>
      <c r="I384" s="97" t="s">
        <v>236</v>
      </c>
      <c r="J384" s="158" t="s">
        <v>237</v>
      </c>
      <c r="K384" s="97" t="s">
        <v>148</v>
      </c>
      <c r="L384" s="97" t="s">
        <v>169</v>
      </c>
      <c r="M384" s="97" t="s">
        <v>254</v>
      </c>
      <c r="N384" s="209">
        <v>44966</v>
      </c>
      <c r="O384" s="209">
        <v>44966</v>
      </c>
      <c r="P384" s="158" t="s">
        <v>124</v>
      </c>
      <c r="Q384" s="160">
        <v>44965</v>
      </c>
      <c r="R384" s="158">
        <v>2856438</v>
      </c>
      <c r="S384" s="158" t="s">
        <v>16</v>
      </c>
      <c r="T384" s="223">
        <v>44985</v>
      </c>
      <c r="U384" s="97" t="s">
        <v>152</v>
      </c>
      <c r="V384" s="151">
        <v>377</v>
      </c>
    </row>
    <row r="385" spans="1:22" x14ac:dyDescent="0.35">
      <c r="A385" s="152" t="s">
        <v>5831</v>
      </c>
      <c r="B385" s="231" t="str">
        <f>CONCATENATE(U385,".",TEXT(G385,"00000"),".",VLOOKUP(H385,'Dados (Listas Suspensas)'!$H$3:$I$7,2,FALSE),".",VLOOKUP(K385,'Dados (Listas Suspensas)'!$B$3:$C$8,2,FALSE),".",VLOOKUP(L385,'Dados (Listas Suspensas)'!$D$3:$E$9,2, FALSE),".",VLOOKUP(M385,'Dados (Listas Suspensas)'!$F$3:$G$10,2,FALSE))</f>
        <v>2023.00182.01.03.02.05</v>
      </c>
      <c r="C385" s="144">
        <f t="shared" si="20"/>
        <v>1</v>
      </c>
      <c r="D385" s="144" t="str">
        <f t="shared" si="21"/>
        <v>2023.00182</v>
      </c>
      <c r="E385" s="144" t="str">
        <f t="shared" si="22"/>
        <v>2023.00182</v>
      </c>
      <c r="F385" s="144">
        <f t="shared" si="23"/>
        <v>1</v>
      </c>
      <c r="G385" s="165">
        <v>182</v>
      </c>
      <c r="H385" s="96" t="s">
        <v>119</v>
      </c>
      <c r="I385" s="96" t="s">
        <v>236</v>
      </c>
      <c r="J385" s="165" t="s">
        <v>237</v>
      </c>
      <c r="K385" s="96" t="s">
        <v>148</v>
      </c>
      <c r="L385" s="96" t="s">
        <v>169</v>
      </c>
      <c r="M385" s="96" t="s">
        <v>254</v>
      </c>
      <c r="N385" s="210">
        <v>44967</v>
      </c>
      <c r="O385" s="210">
        <v>44967</v>
      </c>
      <c r="P385" s="165" t="s">
        <v>124</v>
      </c>
      <c r="Q385" s="166">
        <v>44965</v>
      </c>
      <c r="R385" s="165">
        <v>2856438</v>
      </c>
      <c r="S385" s="165" t="s">
        <v>16</v>
      </c>
      <c r="T385" s="223">
        <v>44985</v>
      </c>
      <c r="U385" s="96" t="s">
        <v>152</v>
      </c>
      <c r="V385" s="150">
        <v>378</v>
      </c>
    </row>
    <row r="386" spans="1:22" x14ac:dyDescent="0.35">
      <c r="A386" s="153" t="s">
        <v>5832</v>
      </c>
      <c r="B386" s="231" t="str">
        <f>CONCATENATE(U386,".",TEXT(G386,"00000"),".",VLOOKUP(H386,'Dados (Listas Suspensas)'!$H$3:$I$7,2,FALSE),".",VLOOKUP(K386,'Dados (Listas Suspensas)'!$B$3:$C$8,2,FALSE),".",VLOOKUP(L386,'Dados (Listas Suspensas)'!$D$3:$E$9,2, FALSE),".",VLOOKUP(M386,'Dados (Listas Suspensas)'!$F$3:$G$10,2,FALSE))</f>
        <v>2023.00183.01.03.02.05</v>
      </c>
      <c r="C386" s="144">
        <f t="shared" si="20"/>
        <v>1</v>
      </c>
      <c r="D386" s="144" t="str">
        <f t="shared" si="21"/>
        <v>2023.00183</v>
      </c>
      <c r="E386" s="144" t="str">
        <f t="shared" si="22"/>
        <v>2023.00183</v>
      </c>
      <c r="F386" s="144">
        <f t="shared" si="23"/>
        <v>1</v>
      </c>
      <c r="G386" s="158">
        <v>183</v>
      </c>
      <c r="H386" s="97" t="s">
        <v>119</v>
      </c>
      <c r="I386" s="97" t="s">
        <v>236</v>
      </c>
      <c r="J386" s="158" t="s">
        <v>237</v>
      </c>
      <c r="K386" s="97" t="s">
        <v>148</v>
      </c>
      <c r="L386" s="97" t="s">
        <v>169</v>
      </c>
      <c r="M386" s="97" t="s">
        <v>254</v>
      </c>
      <c r="N386" s="209">
        <v>44968</v>
      </c>
      <c r="O386" s="209">
        <v>44968</v>
      </c>
      <c r="P386" s="158" t="s">
        <v>124</v>
      </c>
      <c r="Q386" s="160">
        <v>44965</v>
      </c>
      <c r="R386" s="158">
        <v>2856438</v>
      </c>
      <c r="S386" s="158" t="s">
        <v>16</v>
      </c>
      <c r="T386" s="223">
        <v>44985</v>
      </c>
      <c r="U386" s="97" t="s">
        <v>152</v>
      </c>
      <c r="V386" s="151">
        <v>379</v>
      </c>
    </row>
    <row r="387" spans="1:22" x14ac:dyDescent="0.35">
      <c r="A387" s="152" t="s">
        <v>5840</v>
      </c>
      <c r="B387" s="231" t="str">
        <f>CONCATENATE(U387,".",TEXT(G387,"00000"),".",VLOOKUP(H387,'Dados (Listas Suspensas)'!$H$3:$I$7,2,FALSE),".",VLOOKUP(K387,'Dados (Listas Suspensas)'!$B$3:$C$8,2,FALSE),".",VLOOKUP(L387,'Dados (Listas Suspensas)'!$D$3:$E$9,2, FALSE),".",VLOOKUP(M387,'Dados (Listas Suspensas)'!$F$3:$G$10,2,FALSE))</f>
        <v>2023.00184.01.03.02.05</v>
      </c>
      <c r="C387" s="144">
        <f t="shared" si="20"/>
        <v>1</v>
      </c>
      <c r="D387" s="144" t="str">
        <f t="shared" si="21"/>
        <v>2023.00184</v>
      </c>
      <c r="E387" s="144" t="str">
        <f t="shared" si="22"/>
        <v>2023.00184</v>
      </c>
      <c r="F387" s="144">
        <f t="shared" si="23"/>
        <v>1</v>
      </c>
      <c r="G387" s="165">
        <v>184</v>
      </c>
      <c r="H387" s="96" t="s">
        <v>119</v>
      </c>
      <c r="I387" s="96" t="s">
        <v>236</v>
      </c>
      <c r="J387" s="165" t="s">
        <v>237</v>
      </c>
      <c r="K387" s="96" t="s">
        <v>148</v>
      </c>
      <c r="L387" s="96" t="s">
        <v>169</v>
      </c>
      <c r="M387" s="96" t="s">
        <v>254</v>
      </c>
      <c r="N387" s="210">
        <v>44969</v>
      </c>
      <c r="O387" s="210">
        <v>44969</v>
      </c>
      <c r="P387" s="165" t="s">
        <v>124</v>
      </c>
      <c r="Q387" s="166">
        <v>44965</v>
      </c>
      <c r="R387" s="165">
        <v>2856438</v>
      </c>
      <c r="S387" s="165" t="s">
        <v>16</v>
      </c>
      <c r="T387" s="223">
        <v>44985</v>
      </c>
      <c r="U387" s="96" t="s">
        <v>152</v>
      </c>
      <c r="V387" s="150">
        <v>380</v>
      </c>
    </row>
    <row r="388" spans="1:22" x14ac:dyDescent="0.35">
      <c r="A388" s="153" t="s">
        <v>1873</v>
      </c>
      <c r="B388" s="231" t="str">
        <f>CONCATENATE(U388,".",TEXT(G388,"00000"),".",VLOOKUP(H388,'Dados (Listas Suspensas)'!$H$3:$I$7,2,FALSE),".",VLOOKUP(K388,'Dados (Listas Suspensas)'!$B$3:$C$8,2,FALSE),".",VLOOKUP(L388,'Dados (Listas Suspensas)'!$D$3:$E$9,2, FALSE),".",VLOOKUP(M388,'Dados (Listas Suspensas)'!$F$3:$G$10,2,FALSE))</f>
        <v>2023.00185.01.03.02.05</v>
      </c>
      <c r="C388" s="144">
        <f t="shared" si="20"/>
        <v>1</v>
      </c>
      <c r="D388" s="144" t="str">
        <f t="shared" si="21"/>
        <v>2023.00185</v>
      </c>
      <c r="E388" s="144" t="str">
        <f t="shared" si="22"/>
        <v>2023.00185</v>
      </c>
      <c r="F388" s="144">
        <f t="shared" si="23"/>
        <v>1</v>
      </c>
      <c r="G388" s="158">
        <v>185</v>
      </c>
      <c r="H388" s="97" t="s">
        <v>119</v>
      </c>
      <c r="I388" s="97" t="s">
        <v>236</v>
      </c>
      <c r="J388" s="158" t="s">
        <v>237</v>
      </c>
      <c r="K388" s="97" t="s">
        <v>148</v>
      </c>
      <c r="L388" s="97" t="s">
        <v>169</v>
      </c>
      <c r="M388" s="97" t="s">
        <v>254</v>
      </c>
      <c r="N388" s="209">
        <v>44970</v>
      </c>
      <c r="O388" s="209">
        <v>44970</v>
      </c>
      <c r="P388" s="158" t="s">
        <v>124</v>
      </c>
      <c r="Q388" s="160">
        <v>44965</v>
      </c>
      <c r="R388" s="158">
        <v>2856438</v>
      </c>
      <c r="S388" s="158" t="s">
        <v>16</v>
      </c>
      <c r="T388" s="223">
        <v>44985</v>
      </c>
      <c r="U388" s="97" t="s">
        <v>152</v>
      </c>
      <c r="V388" s="151">
        <v>381</v>
      </c>
    </row>
    <row r="389" spans="1:22" x14ac:dyDescent="0.35">
      <c r="A389" s="152" t="s">
        <v>1875</v>
      </c>
      <c r="B389" s="231" t="str">
        <f>CONCATENATE(U389,".",TEXT(G389,"00000"),".",VLOOKUP(H389,'Dados (Listas Suspensas)'!$H$3:$I$7,2,FALSE),".",VLOOKUP(K389,'Dados (Listas Suspensas)'!$B$3:$C$8,2,FALSE),".",VLOOKUP(L389,'Dados (Listas Suspensas)'!$D$3:$E$9,2, FALSE),".",VLOOKUP(M389,'Dados (Listas Suspensas)'!$F$3:$G$10,2,FALSE))</f>
        <v>2023.00186.01.03.02.05</v>
      </c>
      <c r="C389" s="144">
        <f t="shared" si="20"/>
        <v>1</v>
      </c>
      <c r="D389" s="144" t="str">
        <f t="shared" si="21"/>
        <v>2023.00186</v>
      </c>
      <c r="E389" s="144" t="str">
        <f t="shared" si="22"/>
        <v>2023.00186</v>
      </c>
      <c r="F389" s="144">
        <f t="shared" si="23"/>
        <v>1</v>
      </c>
      <c r="G389" s="165">
        <v>186</v>
      </c>
      <c r="H389" s="96" t="s">
        <v>119</v>
      </c>
      <c r="I389" s="96" t="s">
        <v>236</v>
      </c>
      <c r="J389" s="165" t="s">
        <v>237</v>
      </c>
      <c r="K389" s="96" t="s">
        <v>148</v>
      </c>
      <c r="L389" s="96" t="s">
        <v>169</v>
      </c>
      <c r="M389" s="96" t="s">
        <v>254</v>
      </c>
      <c r="N389" s="210">
        <v>44971</v>
      </c>
      <c r="O389" s="210">
        <v>44971</v>
      </c>
      <c r="P389" s="165" t="s">
        <v>124</v>
      </c>
      <c r="Q389" s="166">
        <v>44967</v>
      </c>
      <c r="R389" s="165">
        <v>2856438</v>
      </c>
      <c r="S389" s="165" t="s">
        <v>16</v>
      </c>
      <c r="T389" s="223">
        <v>44985</v>
      </c>
      <c r="U389" s="96" t="s">
        <v>152</v>
      </c>
      <c r="V389" s="150">
        <v>382</v>
      </c>
    </row>
    <row r="390" spans="1:22" x14ac:dyDescent="0.35">
      <c r="A390" s="153" t="s">
        <v>5841</v>
      </c>
      <c r="B390" s="231" t="str">
        <f>CONCATENATE(U390,".",TEXT(G390,"00000"),".",VLOOKUP(H390,'Dados (Listas Suspensas)'!$H$3:$I$7,2,FALSE),".",VLOOKUP(K390,'Dados (Listas Suspensas)'!$B$3:$C$8,2,FALSE),".",VLOOKUP(L390,'Dados (Listas Suspensas)'!$D$3:$E$9,2, FALSE),".",VLOOKUP(M390,'Dados (Listas Suspensas)'!$F$3:$G$10,2,FALSE))</f>
        <v>2023.00187.01.03.02.05</v>
      </c>
      <c r="C390" s="144">
        <f t="shared" si="20"/>
        <v>1</v>
      </c>
      <c r="D390" s="144" t="str">
        <f t="shared" si="21"/>
        <v>2023.00187</v>
      </c>
      <c r="E390" s="144" t="str">
        <f t="shared" si="22"/>
        <v>2023.00187</v>
      </c>
      <c r="F390" s="144">
        <f t="shared" si="23"/>
        <v>1</v>
      </c>
      <c r="G390" s="158">
        <v>187</v>
      </c>
      <c r="H390" s="97" t="s">
        <v>119</v>
      </c>
      <c r="I390" s="97" t="s">
        <v>236</v>
      </c>
      <c r="J390" s="158" t="s">
        <v>237</v>
      </c>
      <c r="K390" s="97" t="s">
        <v>148</v>
      </c>
      <c r="L390" s="97" t="s">
        <v>169</v>
      </c>
      <c r="M390" s="97" t="s">
        <v>254</v>
      </c>
      <c r="N390" s="209">
        <v>44972</v>
      </c>
      <c r="O390" s="209">
        <v>44972</v>
      </c>
      <c r="P390" s="158" t="s">
        <v>124</v>
      </c>
      <c r="Q390" s="160">
        <v>44968</v>
      </c>
      <c r="R390" s="158">
        <v>2856438</v>
      </c>
      <c r="S390" s="158" t="s">
        <v>16</v>
      </c>
      <c r="T390" s="223">
        <v>44985</v>
      </c>
      <c r="U390" s="97" t="s">
        <v>152</v>
      </c>
      <c r="V390" s="151">
        <v>383</v>
      </c>
    </row>
    <row r="391" spans="1:22" x14ac:dyDescent="0.35">
      <c r="A391" s="152" t="s">
        <v>5845</v>
      </c>
      <c r="B391" s="231" t="str">
        <f>CONCATENATE(U391,".",TEXT(G391,"00000"),".",VLOOKUP(H391,'Dados (Listas Suspensas)'!$H$3:$I$7,2,FALSE),".",VLOOKUP(K391,'Dados (Listas Suspensas)'!$B$3:$C$8,2,FALSE),".",VLOOKUP(L391,'Dados (Listas Suspensas)'!$D$3:$E$9,2, FALSE),".",VLOOKUP(M391,'Dados (Listas Suspensas)'!$F$3:$G$10,2,FALSE))</f>
        <v>2023.00188.01.03.02.05</v>
      </c>
      <c r="C391" s="144">
        <f t="shared" si="20"/>
        <v>1</v>
      </c>
      <c r="D391" s="144" t="str">
        <f t="shared" si="21"/>
        <v>2023.00188</v>
      </c>
      <c r="E391" s="144" t="str">
        <f t="shared" si="22"/>
        <v>2023.00188</v>
      </c>
      <c r="F391" s="144">
        <f t="shared" si="23"/>
        <v>1</v>
      </c>
      <c r="G391" s="165">
        <v>188</v>
      </c>
      <c r="H391" s="96" t="s">
        <v>119</v>
      </c>
      <c r="I391" s="96" t="s">
        <v>236</v>
      </c>
      <c r="J391" s="165" t="s">
        <v>237</v>
      </c>
      <c r="K391" s="96" t="s">
        <v>148</v>
      </c>
      <c r="L391" s="96" t="s">
        <v>169</v>
      </c>
      <c r="M391" s="96" t="s">
        <v>254</v>
      </c>
      <c r="N391" s="210">
        <v>44973</v>
      </c>
      <c r="O391" s="210">
        <v>44973</v>
      </c>
      <c r="P391" s="165" t="s">
        <v>124</v>
      </c>
      <c r="Q391" s="166">
        <v>44967</v>
      </c>
      <c r="R391" s="165">
        <v>2856438</v>
      </c>
      <c r="S391" s="165" t="s">
        <v>16</v>
      </c>
      <c r="T391" s="223">
        <v>44985</v>
      </c>
      <c r="U391" s="96" t="s">
        <v>152</v>
      </c>
      <c r="V391" s="150">
        <v>384</v>
      </c>
    </row>
    <row r="392" spans="1:22" x14ac:dyDescent="0.35">
      <c r="A392" s="153" t="s">
        <v>5838</v>
      </c>
      <c r="B392" s="231" t="str">
        <f>CONCATENATE(U392,".",TEXT(G392,"00000"),".",VLOOKUP(H392,'Dados (Listas Suspensas)'!$H$3:$I$7,2,FALSE),".",VLOOKUP(K392,'Dados (Listas Suspensas)'!$B$3:$C$8,2,FALSE),".",VLOOKUP(L392,'Dados (Listas Suspensas)'!$D$3:$E$9,2, FALSE),".",VLOOKUP(M392,'Dados (Listas Suspensas)'!$F$3:$G$10,2,FALSE))</f>
        <v>2023.00189.01.03.02.05</v>
      </c>
      <c r="C392" s="144">
        <f t="shared" ref="C392:C455" si="24">IF(A392=B392,1,0)</f>
        <v>1</v>
      </c>
      <c r="D392" s="144" t="str">
        <f t="shared" ref="D392:D455" si="25">LEFT(A392,10)</f>
        <v>2023.00189</v>
      </c>
      <c r="E392" s="144" t="str">
        <f t="shared" ref="E392:E455" si="26">LEFT(B392,10)</f>
        <v>2023.00189</v>
      </c>
      <c r="F392" s="144">
        <f t="shared" ref="F392:F455" si="27">IF(D392=E392,1,0)</f>
        <v>1</v>
      </c>
      <c r="G392" s="158">
        <v>189</v>
      </c>
      <c r="H392" s="97" t="s">
        <v>119</v>
      </c>
      <c r="I392" s="97" t="s">
        <v>236</v>
      </c>
      <c r="J392" s="158" t="s">
        <v>237</v>
      </c>
      <c r="K392" s="97" t="s">
        <v>148</v>
      </c>
      <c r="L392" s="97" t="s">
        <v>169</v>
      </c>
      <c r="M392" s="97" t="s">
        <v>254</v>
      </c>
      <c r="N392" s="209">
        <v>44974</v>
      </c>
      <c r="O392" s="209">
        <v>44974</v>
      </c>
      <c r="P392" s="158" t="s">
        <v>124</v>
      </c>
      <c r="Q392" s="160">
        <v>44967</v>
      </c>
      <c r="R392" s="158">
        <v>2856438</v>
      </c>
      <c r="S392" s="158" t="s">
        <v>16</v>
      </c>
      <c r="T392" s="223">
        <v>44985</v>
      </c>
      <c r="U392" s="97" t="s">
        <v>152</v>
      </c>
      <c r="V392" s="151">
        <v>385</v>
      </c>
    </row>
    <row r="393" spans="1:22" x14ac:dyDescent="0.35">
      <c r="A393" s="152" t="s">
        <v>5842</v>
      </c>
      <c r="B393" s="231" t="str">
        <f>CONCATENATE(U393,".",TEXT(G393,"00000"),".",VLOOKUP(H393,'Dados (Listas Suspensas)'!$H$3:$I$7,2,FALSE),".",VLOOKUP(K393,'Dados (Listas Suspensas)'!$B$3:$C$8,2,FALSE),".",VLOOKUP(L393,'Dados (Listas Suspensas)'!$D$3:$E$9,2, FALSE),".",VLOOKUP(M393,'Dados (Listas Suspensas)'!$F$3:$G$10,2,FALSE))</f>
        <v>2023.00190.01.03.02.05</v>
      </c>
      <c r="C393" s="144">
        <f t="shared" si="24"/>
        <v>1</v>
      </c>
      <c r="D393" s="144" t="str">
        <f t="shared" si="25"/>
        <v>2023.00190</v>
      </c>
      <c r="E393" s="144" t="str">
        <f t="shared" si="26"/>
        <v>2023.00190</v>
      </c>
      <c r="F393" s="144">
        <f t="shared" si="27"/>
        <v>1</v>
      </c>
      <c r="G393" s="165">
        <v>190</v>
      </c>
      <c r="H393" s="96" t="s">
        <v>119</v>
      </c>
      <c r="I393" s="96" t="s">
        <v>236</v>
      </c>
      <c r="J393" s="165" t="s">
        <v>237</v>
      </c>
      <c r="K393" s="96" t="s">
        <v>148</v>
      </c>
      <c r="L393" s="96" t="s">
        <v>169</v>
      </c>
      <c r="M393" s="96" t="s">
        <v>254</v>
      </c>
      <c r="N393" s="210">
        <v>44975</v>
      </c>
      <c r="O393" s="210">
        <v>44975</v>
      </c>
      <c r="P393" s="165" t="s">
        <v>124</v>
      </c>
      <c r="Q393" s="166">
        <v>44967</v>
      </c>
      <c r="R393" s="165">
        <v>2856438</v>
      </c>
      <c r="S393" s="165" t="s">
        <v>16</v>
      </c>
      <c r="T393" s="223">
        <v>44985</v>
      </c>
      <c r="U393" s="96" t="s">
        <v>152</v>
      </c>
      <c r="V393" s="150">
        <v>386</v>
      </c>
    </row>
    <row r="394" spans="1:22" x14ac:dyDescent="0.35">
      <c r="A394" s="153" t="s">
        <v>5843</v>
      </c>
      <c r="B394" s="231" t="str">
        <f>CONCATENATE(U394,".",TEXT(G394,"00000"),".",VLOOKUP(H394,'Dados (Listas Suspensas)'!$H$3:$I$7,2,FALSE),".",VLOOKUP(K394,'Dados (Listas Suspensas)'!$B$3:$C$8,2,FALSE),".",VLOOKUP(L394,'Dados (Listas Suspensas)'!$D$3:$E$9,2, FALSE),".",VLOOKUP(M394,'Dados (Listas Suspensas)'!$F$3:$G$10,2,FALSE))</f>
        <v>2023.00191.01.03.02.05</v>
      </c>
      <c r="C394" s="144">
        <f t="shared" si="24"/>
        <v>1</v>
      </c>
      <c r="D394" s="144" t="str">
        <f t="shared" si="25"/>
        <v>2023.00191</v>
      </c>
      <c r="E394" s="144" t="str">
        <f t="shared" si="26"/>
        <v>2023.00191</v>
      </c>
      <c r="F394" s="144">
        <f t="shared" si="27"/>
        <v>1</v>
      </c>
      <c r="G394" s="158">
        <v>191</v>
      </c>
      <c r="H394" s="97" t="s">
        <v>119</v>
      </c>
      <c r="I394" s="97" t="s">
        <v>236</v>
      </c>
      <c r="J394" s="158" t="s">
        <v>237</v>
      </c>
      <c r="K394" s="97" t="s">
        <v>148</v>
      </c>
      <c r="L394" s="97" t="s">
        <v>169</v>
      </c>
      <c r="M394" s="97" t="s">
        <v>254</v>
      </c>
      <c r="N394" s="209">
        <v>44976</v>
      </c>
      <c r="O394" s="209">
        <v>44976</v>
      </c>
      <c r="P394" s="158" t="s">
        <v>124</v>
      </c>
      <c r="Q394" s="160">
        <v>44970</v>
      </c>
      <c r="R394" s="158">
        <v>2856438</v>
      </c>
      <c r="S394" s="158" t="s">
        <v>16</v>
      </c>
      <c r="T394" s="160">
        <v>44985</v>
      </c>
      <c r="U394" s="97" t="s">
        <v>152</v>
      </c>
      <c r="V394" s="151">
        <v>387</v>
      </c>
    </row>
    <row r="395" spans="1:22" x14ac:dyDescent="0.35">
      <c r="A395" s="152" t="s">
        <v>5844</v>
      </c>
      <c r="B395" s="231" t="str">
        <f>CONCATENATE(U395,".",TEXT(G395,"00000"),".",VLOOKUP(H395,'Dados (Listas Suspensas)'!$H$3:$I$7,2,FALSE),".",VLOOKUP(K395,'Dados (Listas Suspensas)'!$B$3:$C$8,2,FALSE),".",VLOOKUP(L395,'Dados (Listas Suspensas)'!$D$3:$E$9,2, FALSE),".",VLOOKUP(M395,'Dados (Listas Suspensas)'!$F$3:$G$10,2,FALSE))</f>
        <v>2023.00192.01.03.02.05</v>
      </c>
      <c r="C395" s="144">
        <f t="shared" si="24"/>
        <v>1</v>
      </c>
      <c r="D395" s="144" t="str">
        <f t="shared" si="25"/>
        <v>2023.00192</v>
      </c>
      <c r="E395" s="144" t="str">
        <f t="shared" si="26"/>
        <v>2023.00192</v>
      </c>
      <c r="F395" s="144">
        <f t="shared" si="27"/>
        <v>1</v>
      </c>
      <c r="G395" s="165">
        <v>192</v>
      </c>
      <c r="H395" s="96" t="s">
        <v>119</v>
      </c>
      <c r="I395" s="96" t="s">
        <v>236</v>
      </c>
      <c r="J395" s="165" t="s">
        <v>237</v>
      </c>
      <c r="K395" s="96" t="s">
        <v>148</v>
      </c>
      <c r="L395" s="96" t="s">
        <v>169</v>
      </c>
      <c r="M395" s="96" t="s">
        <v>254</v>
      </c>
      <c r="N395" s="210">
        <v>44977</v>
      </c>
      <c r="O395" s="210">
        <v>44977</v>
      </c>
      <c r="P395" s="165" t="s">
        <v>124</v>
      </c>
      <c r="Q395" s="166">
        <v>44970</v>
      </c>
      <c r="R395" s="165">
        <v>2856438</v>
      </c>
      <c r="S395" s="165" t="s">
        <v>16</v>
      </c>
      <c r="T395" s="166">
        <v>44985</v>
      </c>
      <c r="U395" s="96" t="s">
        <v>152</v>
      </c>
      <c r="V395" s="150">
        <v>388</v>
      </c>
    </row>
    <row r="396" spans="1:22" x14ac:dyDescent="0.35">
      <c r="A396" s="153" t="s">
        <v>5846</v>
      </c>
      <c r="B396" s="231" t="str">
        <f>CONCATENATE(U396,".",TEXT(G396,"00000"),".",VLOOKUP(H396,'Dados (Listas Suspensas)'!$H$3:$I$7,2,FALSE),".",VLOOKUP(K396,'Dados (Listas Suspensas)'!$B$3:$C$8,2,FALSE),".",VLOOKUP(L396,'Dados (Listas Suspensas)'!$D$3:$E$9,2, FALSE),".",VLOOKUP(M396,'Dados (Listas Suspensas)'!$F$3:$G$10,2,FALSE))</f>
        <v>2023.00193.01.03.02.05</v>
      </c>
      <c r="C396" s="144">
        <f t="shared" si="24"/>
        <v>1</v>
      </c>
      <c r="D396" s="144" t="str">
        <f t="shared" si="25"/>
        <v>2023.00193</v>
      </c>
      <c r="E396" s="144" t="str">
        <f t="shared" si="26"/>
        <v>2023.00193</v>
      </c>
      <c r="F396" s="144">
        <f t="shared" si="27"/>
        <v>1</v>
      </c>
      <c r="G396" s="158">
        <v>193</v>
      </c>
      <c r="H396" s="97" t="s">
        <v>119</v>
      </c>
      <c r="I396" s="97" t="s">
        <v>236</v>
      </c>
      <c r="J396" s="158" t="s">
        <v>237</v>
      </c>
      <c r="K396" s="97" t="s">
        <v>148</v>
      </c>
      <c r="L396" s="97" t="s">
        <v>169</v>
      </c>
      <c r="M396" s="97" t="s">
        <v>254</v>
      </c>
      <c r="N396" s="209">
        <v>44978</v>
      </c>
      <c r="O396" s="209">
        <v>44978</v>
      </c>
      <c r="P396" s="158" t="s">
        <v>124</v>
      </c>
      <c r="Q396" s="160">
        <v>44970</v>
      </c>
      <c r="R396" s="158">
        <v>2856438</v>
      </c>
      <c r="S396" s="158" t="s">
        <v>16</v>
      </c>
      <c r="T396" s="160">
        <v>44985</v>
      </c>
      <c r="U396" s="97" t="s">
        <v>152</v>
      </c>
      <c r="V396" s="151">
        <v>389</v>
      </c>
    </row>
    <row r="397" spans="1:22" x14ac:dyDescent="0.35">
      <c r="A397" s="152" t="s">
        <v>1881</v>
      </c>
      <c r="B397" s="231" t="str">
        <f>CONCATENATE(U397,".",TEXT(G397,"00000"),".",VLOOKUP(H397,'Dados (Listas Suspensas)'!$H$3:$I$7,2,FALSE),".",VLOOKUP(K397,'Dados (Listas Suspensas)'!$B$3:$C$8,2,FALSE),".",VLOOKUP(L397,'Dados (Listas Suspensas)'!$D$3:$E$9,2, FALSE),".",VLOOKUP(M397,'Dados (Listas Suspensas)'!$F$3:$G$10,2,FALSE))</f>
        <v>2023.00194.01.03.02.05</v>
      </c>
      <c r="C397" s="144">
        <f t="shared" si="24"/>
        <v>1</v>
      </c>
      <c r="D397" s="144" t="str">
        <f t="shared" si="25"/>
        <v>2023.00194</v>
      </c>
      <c r="E397" s="144" t="str">
        <f t="shared" si="26"/>
        <v>2023.00194</v>
      </c>
      <c r="F397" s="144">
        <f t="shared" si="27"/>
        <v>1</v>
      </c>
      <c r="G397" s="165">
        <v>194</v>
      </c>
      <c r="H397" s="96" t="s">
        <v>119</v>
      </c>
      <c r="I397" s="96" t="s">
        <v>236</v>
      </c>
      <c r="J397" s="165" t="s">
        <v>237</v>
      </c>
      <c r="K397" s="96" t="s">
        <v>148</v>
      </c>
      <c r="L397" s="96" t="s">
        <v>169</v>
      </c>
      <c r="M397" s="96" t="s">
        <v>254</v>
      </c>
      <c r="N397" s="210">
        <v>44979</v>
      </c>
      <c r="O397" s="210">
        <v>44979</v>
      </c>
      <c r="P397" s="165" t="s">
        <v>124</v>
      </c>
      <c r="Q397" s="166">
        <v>44970</v>
      </c>
      <c r="R397" s="165">
        <v>2856438</v>
      </c>
      <c r="S397" s="165" t="s">
        <v>16</v>
      </c>
      <c r="T397" s="166">
        <v>44985</v>
      </c>
      <c r="U397" s="96" t="s">
        <v>152</v>
      </c>
      <c r="V397" s="150">
        <v>390</v>
      </c>
    </row>
    <row r="398" spans="1:22" x14ac:dyDescent="0.35">
      <c r="A398" s="153" t="s">
        <v>5847</v>
      </c>
      <c r="B398" s="231" t="str">
        <f>CONCATENATE(U398,".",TEXT(G398,"00000"),".",VLOOKUP(H398,'Dados (Listas Suspensas)'!$H$3:$I$7,2,FALSE),".",VLOOKUP(K398,'Dados (Listas Suspensas)'!$B$3:$C$8,2,FALSE),".",VLOOKUP(L398,'Dados (Listas Suspensas)'!$D$3:$E$9,2, FALSE),".",VLOOKUP(M398,'Dados (Listas Suspensas)'!$F$3:$G$10,2,FALSE))</f>
        <v>2023.00195.01.03.02.05</v>
      </c>
      <c r="C398" s="144">
        <f t="shared" si="24"/>
        <v>1</v>
      </c>
      <c r="D398" s="144" t="str">
        <f t="shared" si="25"/>
        <v>2023.00195</v>
      </c>
      <c r="E398" s="144" t="str">
        <f t="shared" si="26"/>
        <v>2023.00195</v>
      </c>
      <c r="F398" s="144">
        <f t="shared" si="27"/>
        <v>1</v>
      </c>
      <c r="G398" s="158">
        <v>195</v>
      </c>
      <c r="H398" s="97" t="s">
        <v>119</v>
      </c>
      <c r="I398" s="97" t="s">
        <v>236</v>
      </c>
      <c r="J398" s="158" t="s">
        <v>237</v>
      </c>
      <c r="K398" s="97" t="s">
        <v>148</v>
      </c>
      <c r="L398" s="97" t="s">
        <v>169</v>
      </c>
      <c r="M398" s="97" t="s">
        <v>254</v>
      </c>
      <c r="N398" s="209">
        <v>44980</v>
      </c>
      <c r="O398" s="209">
        <v>44980</v>
      </c>
      <c r="P398" s="158" t="s">
        <v>124</v>
      </c>
      <c r="Q398" s="160">
        <v>44970</v>
      </c>
      <c r="R398" s="158">
        <v>2856438</v>
      </c>
      <c r="S398" s="158" t="s">
        <v>16</v>
      </c>
      <c r="T398" s="160">
        <v>44985</v>
      </c>
      <c r="U398" s="97" t="s">
        <v>152</v>
      </c>
      <c r="V398" s="151">
        <v>391</v>
      </c>
    </row>
    <row r="399" spans="1:22" x14ac:dyDescent="0.35">
      <c r="A399" s="152" t="s">
        <v>5748</v>
      </c>
      <c r="B399" s="231" t="str">
        <f>CONCATENATE(U399,".",TEXT(G399,"00000"),".",VLOOKUP(H399,'Dados (Listas Suspensas)'!$H$3:$I$7,2,FALSE),".",VLOOKUP(K399,'Dados (Listas Suspensas)'!$B$3:$C$8,2,FALSE),".",VLOOKUP(L399,'Dados (Listas Suspensas)'!$D$3:$E$9,2, FALSE),".",VLOOKUP(M399,'Dados (Listas Suspensas)'!$F$3:$G$10,2,FALSE))</f>
        <v>2023.00196.01.03.02.03</v>
      </c>
      <c r="C399" s="144">
        <f t="shared" si="24"/>
        <v>1</v>
      </c>
      <c r="D399" s="144" t="str">
        <f t="shared" si="25"/>
        <v>2023.00196</v>
      </c>
      <c r="E399" s="144" t="str">
        <f t="shared" si="26"/>
        <v>2023.00196</v>
      </c>
      <c r="F399" s="144">
        <f t="shared" si="27"/>
        <v>1</v>
      </c>
      <c r="G399" s="165">
        <v>196</v>
      </c>
      <c r="H399" s="96" t="s">
        <v>119</v>
      </c>
      <c r="I399" s="96" t="s">
        <v>236</v>
      </c>
      <c r="J399" s="165" t="s">
        <v>237</v>
      </c>
      <c r="K399" s="96" t="s">
        <v>148</v>
      </c>
      <c r="L399" s="96" t="s">
        <v>169</v>
      </c>
      <c r="M399" s="96" t="s">
        <v>219</v>
      </c>
      <c r="N399" s="210">
        <v>45017</v>
      </c>
      <c r="O399" s="210">
        <v>45107</v>
      </c>
      <c r="P399" s="165" t="s">
        <v>124</v>
      </c>
      <c r="Q399" s="166">
        <v>44987</v>
      </c>
      <c r="R399" s="165">
        <v>2890080</v>
      </c>
      <c r="S399" s="165" t="s">
        <v>16</v>
      </c>
      <c r="T399" s="166">
        <v>44998</v>
      </c>
      <c r="U399" s="96" t="s">
        <v>152</v>
      </c>
      <c r="V399" s="150">
        <v>392</v>
      </c>
    </row>
    <row r="400" spans="1:22" x14ac:dyDescent="0.35">
      <c r="A400" s="153" t="s">
        <v>6148</v>
      </c>
      <c r="B400" s="231" t="str">
        <f>CONCATENATE(U400,".",TEXT(G400,"00000"),".",VLOOKUP(H400,'Dados (Listas Suspensas)'!$H$3:$I$7,2,FALSE),".",VLOOKUP(K400,'Dados (Listas Suspensas)'!$B$3:$C$8,2,FALSE),".",VLOOKUP(L400,'Dados (Listas Suspensas)'!$D$3:$E$9,2, FALSE),".",VLOOKUP(M400,'Dados (Listas Suspensas)'!$F$3:$G$10,2,FALSE))</f>
        <v>2023.00197.01.04.99.99</v>
      </c>
      <c r="C400" s="144">
        <f t="shared" si="24"/>
        <v>1</v>
      </c>
      <c r="D400" s="144" t="str">
        <f t="shared" si="25"/>
        <v>2023.00197</v>
      </c>
      <c r="E400" s="144" t="str">
        <f t="shared" si="26"/>
        <v>2023.00197</v>
      </c>
      <c r="F400" s="144">
        <f t="shared" si="27"/>
        <v>1</v>
      </c>
      <c r="G400" s="158">
        <v>197</v>
      </c>
      <c r="H400" s="97" t="s">
        <v>119</v>
      </c>
      <c r="I400" s="97" t="s">
        <v>230</v>
      </c>
      <c r="J400" s="158" t="s">
        <v>231</v>
      </c>
      <c r="K400" s="97" t="s">
        <v>187</v>
      </c>
      <c r="L400" s="97" t="s">
        <v>187</v>
      </c>
      <c r="M400" s="97" t="s">
        <v>188</v>
      </c>
      <c r="N400" s="209">
        <v>44939</v>
      </c>
      <c r="O400" s="209">
        <v>45291</v>
      </c>
      <c r="P400" s="158" t="s">
        <v>124</v>
      </c>
      <c r="Q400" s="160">
        <v>44939</v>
      </c>
      <c r="R400" s="158">
        <v>2782697</v>
      </c>
      <c r="S400" s="158" t="s">
        <v>16</v>
      </c>
      <c r="T400" s="160">
        <v>44953</v>
      </c>
      <c r="U400" s="97" t="s">
        <v>152</v>
      </c>
      <c r="V400" s="151">
        <v>393</v>
      </c>
    </row>
    <row r="401" spans="1:22" x14ac:dyDescent="0.35">
      <c r="A401" s="152" t="s">
        <v>6149</v>
      </c>
      <c r="B401" s="231" t="str">
        <f>CONCATENATE(U401,".",TEXT(G401,"00000"),".",VLOOKUP(H401,'Dados (Listas Suspensas)'!$H$3:$I$7,2,FALSE),".",VLOOKUP(K401,'Dados (Listas Suspensas)'!$B$3:$C$8,2,FALSE),".",VLOOKUP(L401,'Dados (Listas Suspensas)'!$D$3:$E$9,2, FALSE),".",VLOOKUP(M401,'Dados (Listas Suspensas)'!$F$3:$G$10,2,FALSE))</f>
        <v>2023.00198.01.04.99.99</v>
      </c>
      <c r="C401" s="144">
        <f t="shared" si="24"/>
        <v>1</v>
      </c>
      <c r="D401" s="144" t="str">
        <f t="shared" si="25"/>
        <v>2023.00198</v>
      </c>
      <c r="E401" s="144" t="str">
        <f t="shared" si="26"/>
        <v>2023.00198</v>
      </c>
      <c r="F401" s="144">
        <f t="shared" si="27"/>
        <v>1</v>
      </c>
      <c r="G401" s="165">
        <v>198</v>
      </c>
      <c r="H401" s="96" t="s">
        <v>119</v>
      </c>
      <c r="I401" s="96" t="s">
        <v>297</v>
      </c>
      <c r="J401" s="165" t="s">
        <v>298</v>
      </c>
      <c r="K401" s="96" t="s">
        <v>187</v>
      </c>
      <c r="L401" s="96" t="s">
        <v>187</v>
      </c>
      <c r="M401" s="96" t="s">
        <v>188</v>
      </c>
      <c r="N401" s="210">
        <v>45015</v>
      </c>
      <c r="O401" s="210">
        <v>45291</v>
      </c>
      <c r="P401" s="165" t="s">
        <v>124</v>
      </c>
      <c r="Q401" s="166">
        <v>45015</v>
      </c>
      <c r="R401" s="165">
        <v>2952357</v>
      </c>
      <c r="S401" s="165" t="s">
        <v>16</v>
      </c>
      <c r="T401" s="166">
        <v>45019</v>
      </c>
      <c r="U401" s="96" t="s">
        <v>152</v>
      </c>
      <c r="V401" s="150">
        <v>394</v>
      </c>
    </row>
    <row r="402" spans="1:22" x14ac:dyDescent="0.35">
      <c r="A402" s="153" t="s">
        <v>6150</v>
      </c>
      <c r="B402" s="231" t="str">
        <f>CONCATENATE(U402,".",TEXT(G402,"00000"),".",VLOOKUP(H402,'Dados (Listas Suspensas)'!$H$3:$I$7,2,FALSE),".",VLOOKUP(K402,'Dados (Listas Suspensas)'!$B$3:$C$8,2,FALSE),".",VLOOKUP(L402,'Dados (Listas Suspensas)'!$D$3:$E$9,2, FALSE),".",VLOOKUP(M402,'Dados (Listas Suspensas)'!$F$3:$G$10,2,FALSE))</f>
        <v>2023.00199.01.04.99.99</v>
      </c>
      <c r="C402" s="144">
        <f t="shared" si="24"/>
        <v>1</v>
      </c>
      <c r="D402" s="144" t="str">
        <f t="shared" si="25"/>
        <v>2023.00199</v>
      </c>
      <c r="E402" s="144" t="str">
        <f t="shared" si="26"/>
        <v>2023.00199</v>
      </c>
      <c r="F402" s="144">
        <f t="shared" si="27"/>
        <v>1</v>
      </c>
      <c r="G402" s="158">
        <v>199</v>
      </c>
      <c r="H402" s="97" t="s">
        <v>119</v>
      </c>
      <c r="I402" s="97" t="s">
        <v>242</v>
      </c>
      <c r="J402" s="158" t="s">
        <v>243</v>
      </c>
      <c r="K402" s="97" t="s">
        <v>187</v>
      </c>
      <c r="L402" s="97" t="s">
        <v>187</v>
      </c>
      <c r="M402" s="97" t="s">
        <v>188</v>
      </c>
      <c r="N402" s="209">
        <v>45018</v>
      </c>
      <c r="O402" s="209">
        <v>45291</v>
      </c>
      <c r="P402" s="158" t="s">
        <v>124</v>
      </c>
      <c r="Q402" s="160">
        <v>45018</v>
      </c>
      <c r="R402" s="158">
        <v>2952361</v>
      </c>
      <c r="S402" s="158" t="s">
        <v>16</v>
      </c>
      <c r="T402" s="160">
        <v>45019</v>
      </c>
      <c r="U402" s="97" t="s">
        <v>152</v>
      </c>
      <c r="V402" s="151">
        <v>395</v>
      </c>
    </row>
    <row r="403" spans="1:22" x14ac:dyDescent="0.35">
      <c r="A403" s="152" t="s">
        <v>6151</v>
      </c>
      <c r="B403" s="231" t="str">
        <f>CONCATENATE(U403,".",TEXT(G403,"00000"),".",VLOOKUP(H403,'Dados (Listas Suspensas)'!$H$3:$I$7,2,FALSE),".",VLOOKUP(K403,'Dados (Listas Suspensas)'!$B$3:$C$8,2,FALSE),".",VLOOKUP(L403,'Dados (Listas Suspensas)'!$D$3:$E$9,2, FALSE),".",VLOOKUP(M403,'Dados (Listas Suspensas)'!$F$3:$G$10,2,FALSE))</f>
        <v>2023.00200.01.04.99.99</v>
      </c>
      <c r="C403" s="144">
        <f t="shared" si="24"/>
        <v>1</v>
      </c>
      <c r="D403" s="144" t="str">
        <f t="shared" si="25"/>
        <v>2023.00200</v>
      </c>
      <c r="E403" s="144" t="str">
        <f t="shared" si="26"/>
        <v>2023.00200</v>
      </c>
      <c r="F403" s="144">
        <f t="shared" si="27"/>
        <v>1</v>
      </c>
      <c r="G403" s="165">
        <v>200</v>
      </c>
      <c r="H403" s="96" t="s">
        <v>119</v>
      </c>
      <c r="I403" s="96" t="s">
        <v>4606</v>
      </c>
      <c r="J403" s="165" t="s">
        <v>294</v>
      </c>
      <c r="K403" s="96" t="s">
        <v>187</v>
      </c>
      <c r="L403" s="96" t="s">
        <v>187</v>
      </c>
      <c r="M403" s="96" t="s">
        <v>188</v>
      </c>
      <c r="N403" s="210">
        <v>44981</v>
      </c>
      <c r="O403" s="210">
        <v>45291</v>
      </c>
      <c r="P403" s="165" t="s">
        <v>124</v>
      </c>
      <c r="Q403" s="166">
        <v>44981</v>
      </c>
      <c r="R403" s="165">
        <v>2889967</v>
      </c>
      <c r="S403" s="165" t="s">
        <v>16</v>
      </c>
      <c r="T403" s="166">
        <v>44998</v>
      </c>
      <c r="U403" s="96" t="s">
        <v>152</v>
      </c>
      <c r="V403" s="150">
        <v>396</v>
      </c>
    </row>
    <row r="404" spans="1:22" x14ac:dyDescent="0.35">
      <c r="A404" s="153" t="s">
        <v>6152</v>
      </c>
      <c r="B404" s="231" t="str">
        <f>CONCATENATE(U404,".",TEXT(G404,"00000"),".",VLOOKUP(H404,'Dados (Listas Suspensas)'!$H$3:$I$7,2,FALSE),".",VLOOKUP(K404,'Dados (Listas Suspensas)'!$B$3:$C$8,2,FALSE),".",VLOOKUP(L404,'Dados (Listas Suspensas)'!$D$3:$E$9,2, FALSE),".",VLOOKUP(M404,'Dados (Listas Suspensas)'!$F$3:$G$10,2,FALSE))</f>
        <v>2023.00201.01.04.99.99</v>
      </c>
      <c r="C404" s="144">
        <f t="shared" si="24"/>
        <v>1</v>
      </c>
      <c r="D404" s="144" t="str">
        <f t="shared" si="25"/>
        <v>2023.00201</v>
      </c>
      <c r="E404" s="144" t="str">
        <f t="shared" si="26"/>
        <v>2023.00201</v>
      </c>
      <c r="F404" s="144">
        <f t="shared" si="27"/>
        <v>1</v>
      </c>
      <c r="G404" s="158">
        <v>201</v>
      </c>
      <c r="H404" s="97" t="s">
        <v>119</v>
      </c>
      <c r="I404" s="97" t="s">
        <v>269</v>
      </c>
      <c r="J404" s="158" t="s">
        <v>270</v>
      </c>
      <c r="K404" s="97" t="s">
        <v>187</v>
      </c>
      <c r="L404" s="97" t="s">
        <v>187</v>
      </c>
      <c r="M404" s="97" t="s">
        <v>188</v>
      </c>
      <c r="N404" s="209">
        <v>45001</v>
      </c>
      <c r="O404" s="209">
        <v>45291</v>
      </c>
      <c r="P404" s="158" t="s">
        <v>124</v>
      </c>
      <c r="Q404" s="160">
        <v>45001</v>
      </c>
      <c r="R404" s="158">
        <v>2904516</v>
      </c>
      <c r="S404" s="158" t="s">
        <v>16</v>
      </c>
      <c r="T404" s="160">
        <v>45002</v>
      </c>
      <c r="U404" s="97" t="s">
        <v>152</v>
      </c>
      <c r="V404" s="151">
        <v>397</v>
      </c>
    </row>
    <row r="405" spans="1:22" x14ac:dyDescent="0.35">
      <c r="A405" s="152" t="s">
        <v>6153</v>
      </c>
      <c r="B405" s="231" t="str">
        <f>CONCATENATE(U405,".",TEXT(G405,"00000"),".",VLOOKUP(H405,'Dados (Listas Suspensas)'!$H$3:$I$7,2,FALSE),".",VLOOKUP(K405,'Dados (Listas Suspensas)'!$B$3:$C$8,2,FALSE),".",VLOOKUP(L405,'Dados (Listas Suspensas)'!$D$3:$E$9,2, FALSE),".",VLOOKUP(M405,'Dados (Listas Suspensas)'!$F$3:$G$10,2,FALSE))</f>
        <v>2023.00202.01.04.99.99</v>
      </c>
      <c r="C405" s="144">
        <f t="shared" si="24"/>
        <v>1</v>
      </c>
      <c r="D405" s="144" t="str">
        <f t="shared" si="25"/>
        <v>2023.00202</v>
      </c>
      <c r="E405" s="144" t="str">
        <f t="shared" si="26"/>
        <v>2023.00202</v>
      </c>
      <c r="F405" s="144">
        <f t="shared" si="27"/>
        <v>1</v>
      </c>
      <c r="G405" s="165">
        <v>202</v>
      </c>
      <c r="H405" s="96" t="s">
        <v>119</v>
      </c>
      <c r="I405" s="96" t="s">
        <v>249</v>
      </c>
      <c r="J405" s="165" t="s">
        <v>250</v>
      </c>
      <c r="K405" s="96" t="s">
        <v>187</v>
      </c>
      <c r="L405" s="96" t="s">
        <v>187</v>
      </c>
      <c r="M405" s="96" t="s">
        <v>188</v>
      </c>
      <c r="N405" s="210">
        <v>45018</v>
      </c>
      <c r="O405" s="210">
        <v>45291</v>
      </c>
      <c r="P405" s="165" t="s">
        <v>124</v>
      </c>
      <c r="Q405" s="166">
        <v>45018</v>
      </c>
      <c r="R405" s="165">
        <v>2952363</v>
      </c>
      <c r="S405" s="165" t="s">
        <v>16</v>
      </c>
      <c r="T405" s="166">
        <v>45019</v>
      </c>
      <c r="U405" s="96" t="s">
        <v>152</v>
      </c>
      <c r="V405" s="150">
        <v>398</v>
      </c>
    </row>
    <row r="406" spans="1:22" x14ac:dyDescent="0.35">
      <c r="A406" s="153" t="s">
        <v>5749</v>
      </c>
      <c r="B406" s="231" t="str">
        <f>CONCATENATE(U406,".",TEXT(G406,"00000"),".",VLOOKUP(H406,'Dados (Listas Suspensas)'!$H$3:$I$7,2,FALSE),".",VLOOKUP(K406,'Dados (Listas Suspensas)'!$B$3:$C$8,2,FALSE),".",VLOOKUP(L406,'Dados (Listas Suspensas)'!$D$3:$E$9,2, FALSE),".",VLOOKUP(M406,'Dados (Listas Suspensas)'!$F$3:$G$10,2,FALSE))</f>
        <v>2023.00203.04.03.02.02</v>
      </c>
      <c r="C406" s="144">
        <f t="shared" si="24"/>
        <v>1</v>
      </c>
      <c r="D406" s="144" t="str">
        <f t="shared" si="25"/>
        <v>2023.00203</v>
      </c>
      <c r="E406" s="144" t="str">
        <f t="shared" si="26"/>
        <v>2023.00203</v>
      </c>
      <c r="F406" s="144">
        <f t="shared" si="27"/>
        <v>1</v>
      </c>
      <c r="G406" s="158">
        <v>203</v>
      </c>
      <c r="H406" s="97" t="s">
        <v>141</v>
      </c>
      <c r="I406" s="159" t="s">
        <v>267</v>
      </c>
      <c r="J406" s="158" t="s">
        <v>142</v>
      </c>
      <c r="K406" s="97" t="s">
        <v>148</v>
      </c>
      <c r="L406" s="97" t="s">
        <v>169</v>
      </c>
      <c r="M406" s="97" t="s">
        <v>155</v>
      </c>
      <c r="N406" s="209">
        <v>44927</v>
      </c>
      <c r="O406" s="209">
        <v>45291</v>
      </c>
      <c r="P406" s="158" t="s">
        <v>144</v>
      </c>
      <c r="Q406" s="160">
        <v>44923</v>
      </c>
      <c r="R406" s="158">
        <v>2775033</v>
      </c>
      <c r="S406" s="158" t="s">
        <v>57</v>
      </c>
      <c r="T406" s="225">
        <v>44951</v>
      </c>
      <c r="U406" s="97" t="s">
        <v>152</v>
      </c>
      <c r="V406" s="151">
        <v>399</v>
      </c>
    </row>
    <row r="407" spans="1:22" x14ac:dyDescent="0.35">
      <c r="A407" s="152" t="s">
        <v>5344</v>
      </c>
      <c r="B407" s="231" t="str">
        <f>CONCATENATE(U407,".",TEXT(G407,"00000"),".",VLOOKUP(H407,'Dados (Listas Suspensas)'!$H$3:$I$7,2,FALSE),".",VLOOKUP(K407,'Dados (Listas Suspensas)'!$B$3:$C$8,2,FALSE),".",VLOOKUP(L407,'Dados (Listas Suspensas)'!$D$3:$E$9,2, FALSE),".",VLOOKUP(M407,'Dados (Listas Suspensas)'!$F$3:$G$10,2,FALSE))</f>
        <v>2023.00204.04.03.03.02</v>
      </c>
      <c r="C407" s="144">
        <f t="shared" si="24"/>
        <v>1</v>
      </c>
      <c r="D407" s="144" t="str">
        <f t="shared" si="25"/>
        <v>2023.00204</v>
      </c>
      <c r="E407" s="144" t="str">
        <f t="shared" si="26"/>
        <v>2023.00204</v>
      </c>
      <c r="F407" s="144">
        <f t="shared" si="27"/>
        <v>1</v>
      </c>
      <c r="G407" s="165">
        <v>204</v>
      </c>
      <c r="H407" s="96" t="s">
        <v>141</v>
      </c>
      <c r="I407" s="141" t="s">
        <v>267</v>
      </c>
      <c r="J407" s="165" t="s">
        <v>142</v>
      </c>
      <c r="K407" s="96" t="s">
        <v>148</v>
      </c>
      <c r="L407" s="96" t="s">
        <v>162</v>
      </c>
      <c r="M407" s="96" t="s">
        <v>155</v>
      </c>
      <c r="N407" s="210">
        <v>44927</v>
      </c>
      <c r="O407" s="210">
        <v>45291</v>
      </c>
      <c r="P407" s="165" t="s">
        <v>144</v>
      </c>
      <c r="Q407" s="166">
        <v>44923</v>
      </c>
      <c r="R407" s="165">
        <v>2775033</v>
      </c>
      <c r="S407" s="165" t="s">
        <v>57</v>
      </c>
      <c r="T407" s="225">
        <v>44951</v>
      </c>
      <c r="U407" s="96" t="s">
        <v>152</v>
      </c>
      <c r="V407" s="150">
        <v>400</v>
      </c>
    </row>
    <row r="408" spans="1:22" x14ac:dyDescent="0.35">
      <c r="A408" s="226" t="s">
        <v>5346</v>
      </c>
      <c r="B408" s="231" t="str">
        <f>CONCATENATE(U408,".",TEXT(G408,"00000"),".",VLOOKUP(H408,'Dados (Listas Suspensas)'!$H$3:$I$7,2,FALSE),".",VLOOKUP(K408,'Dados (Listas Suspensas)'!$B$3:$C$8,2,FALSE),".",VLOOKUP(L408,'Dados (Listas Suspensas)'!$D$3:$E$9,2, FALSE),".",VLOOKUP(M408,'Dados (Listas Suspensas)'!$F$3:$G$10,2,FALSE))</f>
        <v>2023.00205.05.03.03.03</v>
      </c>
      <c r="C408" s="144">
        <f t="shared" si="24"/>
        <v>1</v>
      </c>
      <c r="D408" s="144" t="str">
        <f t="shared" si="25"/>
        <v>2023.00205</v>
      </c>
      <c r="E408" s="144" t="str">
        <f t="shared" si="26"/>
        <v>2023.00205</v>
      </c>
      <c r="F408" s="144">
        <f t="shared" si="27"/>
        <v>1</v>
      </c>
      <c r="G408" s="227">
        <v>205</v>
      </c>
      <c r="H408" s="217" t="s">
        <v>145</v>
      </c>
      <c r="I408" s="217" t="s">
        <v>157</v>
      </c>
      <c r="J408" s="227" t="s">
        <v>158</v>
      </c>
      <c r="K408" s="217" t="s">
        <v>148</v>
      </c>
      <c r="L408" s="217" t="s">
        <v>162</v>
      </c>
      <c r="M408" s="217" t="s">
        <v>219</v>
      </c>
      <c r="N408" s="228">
        <v>44927</v>
      </c>
      <c r="O408" s="228">
        <v>45016</v>
      </c>
      <c r="P408" s="227" t="s">
        <v>150</v>
      </c>
      <c r="Q408" s="221">
        <v>44916</v>
      </c>
      <c r="R408" s="227">
        <v>2698530</v>
      </c>
      <c r="S408" s="227" t="s">
        <v>9</v>
      </c>
      <c r="T408" s="221">
        <v>44916</v>
      </c>
      <c r="U408" s="217" t="s">
        <v>152</v>
      </c>
      <c r="V408" s="151">
        <v>401</v>
      </c>
    </row>
    <row r="409" spans="1:22" x14ac:dyDescent="0.35">
      <c r="A409" s="226" t="s">
        <v>5750</v>
      </c>
      <c r="B409" s="231" t="str">
        <f>CONCATENATE(U409,".",TEXT(G409,"00000"),".",VLOOKUP(H409,'Dados (Listas Suspensas)'!$H$3:$I$7,2,FALSE),".",VLOOKUP(K409,'Dados (Listas Suspensas)'!$B$3:$C$8,2,FALSE),".",VLOOKUP(L409,'Dados (Listas Suspensas)'!$D$3:$E$9,2, FALSE),".",VLOOKUP(M409,'Dados (Listas Suspensas)'!$F$3:$G$10,2,FALSE))</f>
        <v>2023.00206.05.03.02.98</v>
      </c>
      <c r="C409" s="144">
        <f t="shared" si="24"/>
        <v>1</v>
      </c>
      <c r="D409" s="144" t="str">
        <f t="shared" si="25"/>
        <v>2023.00206</v>
      </c>
      <c r="E409" s="144" t="str">
        <f t="shared" si="26"/>
        <v>2023.00206</v>
      </c>
      <c r="F409" s="144">
        <f t="shared" si="27"/>
        <v>1</v>
      </c>
      <c r="G409" s="227">
        <v>206</v>
      </c>
      <c r="H409" s="217" t="s">
        <v>145</v>
      </c>
      <c r="I409" s="217" t="s">
        <v>157</v>
      </c>
      <c r="J409" s="227" t="s">
        <v>158</v>
      </c>
      <c r="K409" s="217" t="s">
        <v>148</v>
      </c>
      <c r="L409" s="217" t="s">
        <v>169</v>
      </c>
      <c r="M409" s="217" t="s">
        <v>259</v>
      </c>
      <c r="N409" s="228">
        <v>45017</v>
      </c>
      <c r="O409" s="228">
        <v>45291</v>
      </c>
      <c r="P409" s="227" t="s">
        <v>150</v>
      </c>
      <c r="Q409" s="221">
        <v>44916</v>
      </c>
      <c r="R409" s="227">
        <v>2698530</v>
      </c>
      <c r="S409" s="227" t="s">
        <v>9</v>
      </c>
      <c r="T409" s="221">
        <v>44916</v>
      </c>
      <c r="U409" s="217" t="s">
        <v>152</v>
      </c>
      <c r="V409" s="150">
        <v>402</v>
      </c>
    </row>
    <row r="410" spans="1:22" x14ac:dyDescent="0.35">
      <c r="A410" s="226" t="s">
        <v>5347</v>
      </c>
      <c r="B410" s="231" t="str">
        <f>CONCATENATE(U410,".",TEXT(G410,"00000"),".",VLOOKUP(H410,'Dados (Listas Suspensas)'!$H$3:$I$7,2,FALSE),".",VLOOKUP(K410,'Dados (Listas Suspensas)'!$B$3:$C$8,2,FALSE),".",VLOOKUP(L410,'Dados (Listas Suspensas)'!$D$3:$E$9,2, FALSE),".",VLOOKUP(M410,'Dados (Listas Suspensas)'!$F$3:$G$10,2,FALSE))</f>
        <v>2023.00207.05.03.03.98</v>
      </c>
      <c r="C410" s="144">
        <f t="shared" si="24"/>
        <v>1</v>
      </c>
      <c r="D410" s="144" t="str">
        <f t="shared" si="25"/>
        <v>2023.00207</v>
      </c>
      <c r="E410" s="144" t="str">
        <f t="shared" si="26"/>
        <v>2023.00207</v>
      </c>
      <c r="F410" s="144">
        <f t="shared" si="27"/>
        <v>1</v>
      </c>
      <c r="G410" s="227">
        <v>207</v>
      </c>
      <c r="H410" s="217" t="s">
        <v>145</v>
      </c>
      <c r="I410" s="217" t="s">
        <v>157</v>
      </c>
      <c r="J410" s="227" t="s">
        <v>158</v>
      </c>
      <c r="K410" s="217" t="s">
        <v>148</v>
      </c>
      <c r="L410" s="217" t="s">
        <v>162</v>
      </c>
      <c r="M410" s="217" t="s">
        <v>259</v>
      </c>
      <c r="N410" s="229">
        <v>45017</v>
      </c>
      <c r="O410" s="228">
        <v>45291</v>
      </c>
      <c r="P410" s="227" t="s">
        <v>150</v>
      </c>
      <c r="Q410" s="221">
        <v>44916</v>
      </c>
      <c r="R410" s="227">
        <v>2698530</v>
      </c>
      <c r="S410" s="227" t="s">
        <v>9</v>
      </c>
      <c r="T410" s="221">
        <v>44916</v>
      </c>
      <c r="U410" s="217" t="s">
        <v>152</v>
      </c>
      <c r="V410" s="151">
        <v>403</v>
      </c>
    </row>
    <row r="411" spans="1:22" x14ac:dyDescent="0.35">
      <c r="A411" s="152" t="s">
        <v>5348</v>
      </c>
      <c r="B411" s="231" t="str">
        <f>CONCATENATE(U411,".",TEXT(G411,"00000"),".",VLOOKUP(H411,'Dados (Listas Suspensas)'!$H$3:$I$7,2,FALSE),".",VLOOKUP(K411,'Dados (Listas Suspensas)'!$B$3:$C$8,2,FALSE),".",VLOOKUP(L411,'Dados (Listas Suspensas)'!$D$3:$E$9,2, FALSE),".",VLOOKUP(M411,'Dados (Listas Suspensas)'!$F$3:$G$10,2,FALSE))</f>
        <v>2023.00208.02.03.03.04</v>
      </c>
      <c r="C411" s="144">
        <f t="shared" si="24"/>
        <v>1</v>
      </c>
      <c r="D411" s="144" t="str">
        <f t="shared" si="25"/>
        <v>2023.00208</v>
      </c>
      <c r="E411" s="144" t="str">
        <f t="shared" si="26"/>
        <v>2023.00208</v>
      </c>
      <c r="F411" s="144">
        <f t="shared" si="27"/>
        <v>1</v>
      </c>
      <c r="G411" s="165">
        <v>208</v>
      </c>
      <c r="H411" s="96" t="s">
        <v>130</v>
      </c>
      <c r="I411" s="96" t="s">
        <v>236</v>
      </c>
      <c r="J411" s="165" t="s">
        <v>237</v>
      </c>
      <c r="K411" s="96" t="s">
        <v>148</v>
      </c>
      <c r="L411" s="96" t="s">
        <v>162</v>
      </c>
      <c r="M411" s="96" t="s">
        <v>149</v>
      </c>
      <c r="N411" s="210">
        <v>45017</v>
      </c>
      <c r="O411" s="210">
        <v>45046</v>
      </c>
      <c r="P411" s="165" t="s">
        <v>124</v>
      </c>
      <c r="Q411" s="166">
        <v>45013</v>
      </c>
      <c r="R411" s="165">
        <v>2947396</v>
      </c>
      <c r="S411" s="165" t="s">
        <v>13</v>
      </c>
      <c r="T411" s="166">
        <v>45016</v>
      </c>
      <c r="U411" s="96" t="s">
        <v>152</v>
      </c>
      <c r="V411" s="150">
        <v>404</v>
      </c>
    </row>
    <row r="412" spans="1:22" x14ac:dyDescent="0.35">
      <c r="A412" s="153" t="s">
        <v>5751</v>
      </c>
      <c r="B412" s="231" t="str">
        <f>CONCATENATE(U412,".",TEXT(G412,"00000"),".",VLOOKUP(H412,'Dados (Listas Suspensas)'!$H$3:$I$7,2,FALSE),".",VLOOKUP(K412,'Dados (Listas Suspensas)'!$B$3:$C$8,2,FALSE),".",VLOOKUP(L412,'Dados (Listas Suspensas)'!$D$3:$E$9,2, FALSE),".",VLOOKUP(M412,'Dados (Listas Suspensas)'!$F$3:$G$10,2,FALSE))</f>
        <v>2023.00209.02.03.02.04</v>
      </c>
      <c r="C412" s="144">
        <f t="shared" si="24"/>
        <v>1</v>
      </c>
      <c r="D412" s="144" t="str">
        <f t="shared" si="25"/>
        <v>2023.00209</v>
      </c>
      <c r="E412" s="144" t="str">
        <f t="shared" si="26"/>
        <v>2023.00209</v>
      </c>
      <c r="F412" s="144">
        <f t="shared" si="27"/>
        <v>1</v>
      </c>
      <c r="G412" s="158">
        <v>209</v>
      </c>
      <c r="H412" s="97" t="s">
        <v>130</v>
      </c>
      <c r="I412" s="97" t="s">
        <v>236</v>
      </c>
      <c r="J412" s="158" t="s">
        <v>237</v>
      </c>
      <c r="K412" s="97" t="s">
        <v>148</v>
      </c>
      <c r="L412" s="230" t="s">
        <v>169</v>
      </c>
      <c r="M412" s="97" t="s">
        <v>149</v>
      </c>
      <c r="N412" s="209">
        <v>45017</v>
      </c>
      <c r="O412" s="209">
        <v>45046</v>
      </c>
      <c r="P412" s="158" t="s">
        <v>124</v>
      </c>
      <c r="Q412" s="160">
        <v>45013</v>
      </c>
      <c r="R412" s="158">
        <v>2947397</v>
      </c>
      <c r="S412" s="158" t="s">
        <v>13</v>
      </c>
      <c r="T412" s="160">
        <v>45016</v>
      </c>
      <c r="U412" s="97" t="s">
        <v>152</v>
      </c>
      <c r="V412" s="151">
        <v>405</v>
      </c>
    </row>
    <row r="413" spans="1:22" x14ac:dyDescent="0.35">
      <c r="A413" s="152" t="s">
        <v>5349</v>
      </c>
      <c r="B413" s="231" t="str">
        <f>CONCATENATE(U413,".",TEXT(G413,"00000"),".",VLOOKUP(H413,'Dados (Listas Suspensas)'!$H$3:$I$7,2,FALSE),".",VLOOKUP(K413,'Dados (Listas Suspensas)'!$B$3:$C$8,2,FALSE),".",VLOOKUP(L413,'Dados (Listas Suspensas)'!$D$3:$E$9,2, FALSE),".",VLOOKUP(M413,'Dados (Listas Suspensas)'!$F$3:$G$10,2,FALSE))</f>
        <v>2023.00210.02.03.03.05</v>
      </c>
      <c r="C413" s="144">
        <f t="shared" si="24"/>
        <v>1</v>
      </c>
      <c r="D413" s="144" t="str">
        <f t="shared" si="25"/>
        <v>2023.00210</v>
      </c>
      <c r="E413" s="144" t="str">
        <f t="shared" si="26"/>
        <v>2023.00210</v>
      </c>
      <c r="F413" s="144">
        <f t="shared" si="27"/>
        <v>1</v>
      </c>
      <c r="G413" s="165">
        <v>210</v>
      </c>
      <c r="H413" s="96" t="s">
        <v>130</v>
      </c>
      <c r="I413" s="96" t="s">
        <v>236</v>
      </c>
      <c r="J413" s="165" t="s">
        <v>237</v>
      </c>
      <c r="K413" s="96" t="s">
        <v>148</v>
      </c>
      <c r="L413" s="96" t="s">
        <v>162</v>
      </c>
      <c r="M413" s="96" t="s">
        <v>254</v>
      </c>
      <c r="N413" s="210">
        <v>45003</v>
      </c>
      <c r="O413" s="210">
        <v>45003</v>
      </c>
      <c r="P413" s="165" t="s">
        <v>124</v>
      </c>
      <c r="Q413" s="166">
        <v>45002</v>
      </c>
      <c r="R413" s="165">
        <v>2947424</v>
      </c>
      <c r="S413" s="165" t="s">
        <v>13</v>
      </c>
      <c r="T413" s="166">
        <v>45016</v>
      </c>
      <c r="U413" s="96" t="s">
        <v>152</v>
      </c>
      <c r="V413" s="150">
        <v>406</v>
      </c>
    </row>
    <row r="414" spans="1:22" x14ac:dyDescent="0.35">
      <c r="A414" s="153" t="s">
        <v>5350</v>
      </c>
      <c r="B414" s="231" t="str">
        <f>CONCATENATE(U414,".",TEXT(G414,"00000"),".",VLOOKUP(H414,'Dados (Listas Suspensas)'!$H$3:$I$7,2,FALSE),".",VLOOKUP(K414,'Dados (Listas Suspensas)'!$B$3:$C$8,2,FALSE),".",VLOOKUP(L414,'Dados (Listas Suspensas)'!$D$3:$E$9,2, FALSE),".",VLOOKUP(M414,'Dados (Listas Suspensas)'!$F$3:$G$10,2,FALSE))</f>
        <v>2023.00211.02.03.03.05</v>
      </c>
      <c r="C414" s="144">
        <f t="shared" si="24"/>
        <v>1</v>
      </c>
      <c r="D414" s="144" t="str">
        <f t="shared" si="25"/>
        <v>2023.00211</v>
      </c>
      <c r="E414" s="144" t="str">
        <f t="shared" si="26"/>
        <v>2023.00211</v>
      </c>
      <c r="F414" s="144">
        <f t="shared" si="27"/>
        <v>1</v>
      </c>
      <c r="G414" s="158">
        <v>211</v>
      </c>
      <c r="H414" s="97" t="s">
        <v>130</v>
      </c>
      <c r="I414" s="97" t="s">
        <v>236</v>
      </c>
      <c r="J414" s="158" t="s">
        <v>237</v>
      </c>
      <c r="K414" s="97" t="s">
        <v>148</v>
      </c>
      <c r="L414" s="97" t="s">
        <v>162</v>
      </c>
      <c r="M414" s="97" t="s">
        <v>254</v>
      </c>
      <c r="N414" s="209">
        <v>45004</v>
      </c>
      <c r="O414" s="209">
        <v>45004</v>
      </c>
      <c r="P414" s="158" t="s">
        <v>124</v>
      </c>
      <c r="Q414" s="160">
        <v>45002</v>
      </c>
      <c r="R414" s="158">
        <v>2947425</v>
      </c>
      <c r="S414" s="158" t="s">
        <v>13</v>
      </c>
      <c r="T414" s="160">
        <v>45016</v>
      </c>
      <c r="U414" s="97" t="s">
        <v>152</v>
      </c>
      <c r="V414" s="151">
        <v>407</v>
      </c>
    </row>
    <row r="415" spans="1:22" x14ac:dyDescent="0.35">
      <c r="A415" s="152" t="s">
        <v>6154</v>
      </c>
      <c r="B415" s="231" t="str">
        <f>CONCATENATE(U415,".",TEXT(G415,"00000"),".",VLOOKUP(H415,'Dados (Listas Suspensas)'!$H$3:$I$7,2,FALSE),".",VLOOKUP(K415,'Dados (Listas Suspensas)'!$B$3:$C$8,2,FALSE),".",VLOOKUP(L415,'Dados (Listas Suspensas)'!$D$3:$E$9,2, FALSE),".",VLOOKUP(M415,'Dados (Listas Suspensas)'!$F$3:$G$10,2,FALSE))</f>
        <v>2023.00212.02.04.99.99</v>
      </c>
      <c r="C415" s="144">
        <f t="shared" si="24"/>
        <v>1</v>
      </c>
      <c r="D415" s="144" t="str">
        <f t="shared" si="25"/>
        <v>2023.00212</v>
      </c>
      <c r="E415" s="144" t="str">
        <f t="shared" si="26"/>
        <v>2023.00212</v>
      </c>
      <c r="F415" s="144">
        <f t="shared" si="27"/>
        <v>1</v>
      </c>
      <c r="G415" s="165">
        <v>212</v>
      </c>
      <c r="H415" s="96" t="s">
        <v>130</v>
      </c>
      <c r="I415" s="96" t="s">
        <v>278</v>
      </c>
      <c r="J415" s="165" t="s">
        <v>279</v>
      </c>
      <c r="K415" s="96" t="s">
        <v>187</v>
      </c>
      <c r="L415" s="96" t="s">
        <v>187</v>
      </c>
      <c r="M415" s="96" t="s">
        <v>188</v>
      </c>
      <c r="N415" s="210">
        <v>45030</v>
      </c>
      <c r="O415" s="210">
        <v>45291</v>
      </c>
      <c r="P415" s="165" t="s">
        <v>124</v>
      </c>
      <c r="Q415" s="166">
        <v>45030</v>
      </c>
      <c r="R415" s="165">
        <v>2990495</v>
      </c>
      <c r="S415" s="165" t="s">
        <v>13</v>
      </c>
      <c r="T415" s="166">
        <v>45034</v>
      </c>
      <c r="U415" s="96" t="s">
        <v>152</v>
      </c>
      <c r="V415" s="150">
        <v>408</v>
      </c>
    </row>
    <row r="416" spans="1:22" x14ac:dyDescent="0.35">
      <c r="A416" s="153" t="s">
        <v>1949</v>
      </c>
      <c r="B416" s="231" t="str">
        <f>CONCATENATE(U416,".",TEXT(G416,"00000"),".",VLOOKUP(H416,'Dados (Listas Suspensas)'!$H$3:$I$7,2,FALSE),".",VLOOKUP(K416,'Dados (Listas Suspensas)'!$B$3:$C$8,2,FALSE),".",VLOOKUP(L416,'Dados (Listas Suspensas)'!$D$3:$E$9,2, FALSE),".",VLOOKUP(M416,'Dados (Listas Suspensas)'!$F$3:$G$10,2,FALSE))</f>
        <v>2023.00213.02.03.02.05</v>
      </c>
      <c r="C416" s="144">
        <f t="shared" si="24"/>
        <v>1</v>
      </c>
      <c r="D416" s="144" t="str">
        <f t="shared" si="25"/>
        <v>2023.00213</v>
      </c>
      <c r="E416" s="144" t="str">
        <f t="shared" si="26"/>
        <v>2023.00213</v>
      </c>
      <c r="F416" s="144">
        <f t="shared" si="27"/>
        <v>1</v>
      </c>
      <c r="G416" s="158">
        <v>213</v>
      </c>
      <c r="H416" s="97" t="s">
        <v>130</v>
      </c>
      <c r="I416" s="97" t="s">
        <v>4565</v>
      </c>
      <c r="J416" s="158" t="s">
        <v>241</v>
      </c>
      <c r="K416" s="97" t="s">
        <v>148</v>
      </c>
      <c r="L416" s="97" t="s">
        <v>169</v>
      </c>
      <c r="M416" s="97" t="s">
        <v>254</v>
      </c>
      <c r="N416" s="209">
        <v>45037</v>
      </c>
      <c r="O416" s="209">
        <v>45037</v>
      </c>
      <c r="P416" s="158" t="s">
        <v>124</v>
      </c>
      <c r="Q416" s="160">
        <v>45036</v>
      </c>
      <c r="R416" s="158">
        <v>3016070</v>
      </c>
      <c r="S416" s="158" t="s">
        <v>13</v>
      </c>
      <c r="T416" s="160">
        <v>45042</v>
      </c>
      <c r="U416" s="97" t="s">
        <v>152</v>
      </c>
      <c r="V416" s="151">
        <v>409</v>
      </c>
    </row>
    <row r="417" spans="1:22" x14ac:dyDescent="0.35">
      <c r="A417" s="152" t="s">
        <v>5351</v>
      </c>
      <c r="B417" s="231" t="str">
        <f>CONCATENATE(U417,".",TEXT(G417,"00000"),".",VLOOKUP(H417,'Dados (Listas Suspensas)'!$H$3:$I$7,2,FALSE),".",VLOOKUP(K417,'Dados (Listas Suspensas)'!$B$3:$C$8,2,FALSE),".",VLOOKUP(L417,'Dados (Listas Suspensas)'!$D$3:$E$9,2, FALSE),".",VLOOKUP(M417,'Dados (Listas Suspensas)'!$F$3:$G$10,2,FALSE))</f>
        <v>2023.00214.02.03.03.05</v>
      </c>
      <c r="C417" s="144">
        <f t="shared" si="24"/>
        <v>1</v>
      </c>
      <c r="D417" s="144" t="str">
        <f t="shared" si="25"/>
        <v>2023.00214</v>
      </c>
      <c r="E417" s="144" t="str">
        <f t="shared" si="26"/>
        <v>2023.00214</v>
      </c>
      <c r="F417" s="144">
        <f t="shared" si="27"/>
        <v>1</v>
      </c>
      <c r="G417" s="165">
        <v>214</v>
      </c>
      <c r="H417" s="96" t="s">
        <v>130</v>
      </c>
      <c r="I417" s="96" t="s">
        <v>278</v>
      </c>
      <c r="J417" s="165" t="s">
        <v>279</v>
      </c>
      <c r="K417" s="96" t="s">
        <v>148</v>
      </c>
      <c r="L417" s="96" t="s">
        <v>162</v>
      </c>
      <c r="M417" s="96" t="s">
        <v>254</v>
      </c>
      <c r="N417" s="210">
        <v>45035</v>
      </c>
      <c r="O417" s="210">
        <v>45035</v>
      </c>
      <c r="P417" s="165" t="s">
        <v>124</v>
      </c>
      <c r="Q417" s="166">
        <v>45034</v>
      </c>
      <c r="R417" s="165">
        <v>3016779</v>
      </c>
      <c r="S417" s="165" t="s">
        <v>13</v>
      </c>
      <c r="T417" s="166">
        <v>45043</v>
      </c>
      <c r="U417" s="96" t="s">
        <v>152</v>
      </c>
      <c r="V417" s="150">
        <v>410</v>
      </c>
    </row>
    <row r="418" spans="1:22" x14ac:dyDescent="0.35">
      <c r="A418" s="153" t="s">
        <v>5352</v>
      </c>
      <c r="B418" s="231" t="str">
        <f>CONCATENATE(U418,".",TEXT(G418,"00000"),".",VLOOKUP(H418,'Dados (Listas Suspensas)'!$H$3:$I$7,2,FALSE),".",VLOOKUP(K418,'Dados (Listas Suspensas)'!$B$3:$C$8,2,FALSE),".",VLOOKUP(L418,'Dados (Listas Suspensas)'!$D$3:$E$9,2, FALSE),".",VLOOKUP(M418,'Dados (Listas Suspensas)'!$F$3:$G$10,2,FALSE))</f>
        <v>2023.00215.02.03.03.05</v>
      </c>
      <c r="C418" s="144">
        <f t="shared" si="24"/>
        <v>1</v>
      </c>
      <c r="D418" s="144" t="str">
        <f t="shared" si="25"/>
        <v>2023.00215</v>
      </c>
      <c r="E418" s="144" t="str">
        <f t="shared" si="26"/>
        <v>2023.00215</v>
      </c>
      <c r="F418" s="144">
        <f t="shared" si="27"/>
        <v>1</v>
      </c>
      <c r="G418" s="158">
        <v>215</v>
      </c>
      <c r="H418" s="97" t="s">
        <v>130</v>
      </c>
      <c r="I418" s="97" t="s">
        <v>278</v>
      </c>
      <c r="J418" s="158" t="s">
        <v>279</v>
      </c>
      <c r="K418" s="97" t="s">
        <v>148</v>
      </c>
      <c r="L418" s="97" t="s">
        <v>162</v>
      </c>
      <c r="M418" s="97" t="s">
        <v>254</v>
      </c>
      <c r="N418" s="209">
        <v>45036</v>
      </c>
      <c r="O418" s="209">
        <v>45036</v>
      </c>
      <c r="P418" s="158" t="s">
        <v>124</v>
      </c>
      <c r="Q418" s="160">
        <v>45034</v>
      </c>
      <c r="R418" s="158">
        <v>3016780</v>
      </c>
      <c r="S418" s="158" t="s">
        <v>13</v>
      </c>
      <c r="T418" s="160">
        <v>45043</v>
      </c>
      <c r="U418" s="97" t="s">
        <v>152</v>
      </c>
      <c r="V418" s="151">
        <v>411</v>
      </c>
    </row>
    <row r="419" spans="1:22" x14ac:dyDescent="0.35">
      <c r="A419" s="152" t="s">
        <v>5404</v>
      </c>
      <c r="B419" s="231" t="str">
        <f>CONCATENATE(U419,".",TEXT(G419,"00000"),".",VLOOKUP(H419,'Dados (Listas Suspensas)'!$H$3:$I$7,2,FALSE),".",VLOOKUP(K419,'Dados (Listas Suspensas)'!$B$3:$C$8,2,FALSE),".",VLOOKUP(L419,'Dados (Listas Suspensas)'!$D$3:$E$9,2, FALSE),".",VLOOKUP(M419,'Dados (Listas Suspensas)'!$F$3:$G$10,2,FALSE))</f>
        <v>2023.00216.02.03.03.05</v>
      </c>
      <c r="C419" s="144">
        <f t="shared" si="24"/>
        <v>1</v>
      </c>
      <c r="D419" s="144" t="str">
        <f t="shared" si="25"/>
        <v>2023.00216</v>
      </c>
      <c r="E419" s="144" t="str">
        <f t="shared" si="26"/>
        <v>2023.00216</v>
      </c>
      <c r="F419" s="144">
        <f t="shared" si="27"/>
        <v>1</v>
      </c>
      <c r="G419" s="165">
        <v>216</v>
      </c>
      <c r="H419" s="96" t="s">
        <v>130</v>
      </c>
      <c r="I419" s="96" t="s">
        <v>278</v>
      </c>
      <c r="J419" s="165" t="s">
        <v>279</v>
      </c>
      <c r="K419" s="96" t="s">
        <v>148</v>
      </c>
      <c r="L419" s="96" t="s">
        <v>162</v>
      </c>
      <c r="M419" s="96" t="s">
        <v>254</v>
      </c>
      <c r="N419" s="210">
        <v>45037</v>
      </c>
      <c r="O419" s="210">
        <v>45037</v>
      </c>
      <c r="P419" s="165" t="s">
        <v>124</v>
      </c>
      <c r="Q419" s="166">
        <v>45036</v>
      </c>
      <c r="R419" s="165">
        <v>3016782</v>
      </c>
      <c r="S419" s="165" t="s">
        <v>13</v>
      </c>
      <c r="T419" s="166">
        <v>45043</v>
      </c>
      <c r="U419" s="96" t="s">
        <v>152</v>
      </c>
      <c r="V419" s="150">
        <v>412</v>
      </c>
    </row>
    <row r="420" spans="1:22" x14ac:dyDescent="0.35">
      <c r="A420" s="153" t="s">
        <v>5353</v>
      </c>
      <c r="B420" s="231" t="str">
        <f>CONCATENATE(U420,".",TEXT(G420,"00000"),".",VLOOKUP(H420,'Dados (Listas Suspensas)'!$H$3:$I$7,2,FALSE),".",VLOOKUP(K420,'Dados (Listas Suspensas)'!$B$3:$C$8,2,FALSE),".",VLOOKUP(L420,'Dados (Listas Suspensas)'!$D$3:$E$9,2, FALSE),".",VLOOKUP(M420,'Dados (Listas Suspensas)'!$F$3:$G$10,2,FALSE))</f>
        <v>2023.00217.02.03.03.05</v>
      </c>
      <c r="C420" s="144">
        <f t="shared" si="24"/>
        <v>1</v>
      </c>
      <c r="D420" s="144" t="str">
        <f t="shared" si="25"/>
        <v>2023.00217</v>
      </c>
      <c r="E420" s="144" t="str">
        <f t="shared" si="26"/>
        <v>2023.00217</v>
      </c>
      <c r="F420" s="144">
        <f t="shared" si="27"/>
        <v>1</v>
      </c>
      <c r="G420" s="158">
        <v>217</v>
      </c>
      <c r="H420" s="97" t="s">
        <v>130</v>
      </c>
      <c r="I420" s="97" t="s">
        <v>278</v>
      </c>
      <c r="J420" s="158" t="s">
        <v>279</v>
      </c>
      <c r="K420" s="97" t="s">
        <v>148</v>
      </c>
      <c r="L420" s="97" t="s">
        <v>162</v>
      </c>
      <c r="M420" s="97" t="s">
        <v>254</v>
      </c>
      <c r="N420" s="209">
        <v>45038</v>
      </c>
      <c r="O420" s="209">
        <v>45038</v>
      </c>
      <c r="P420" s="158" t="s">
        <v>124</v>
      </c>
      <c r="Q420" s="160">
        <v>45037</v>
      </c>
      <c r="R420" s="158">
        <v>3016783</v>
      </c>
      <c r="S420" s="158" t="s">
        <v>13</v>
      </c>
      <c r="T420" s="160">
        <v>45043</v>
      </c>
      <c r="U420" s="97" t="s">
        <v>152</v>
      </c>
      <c r="V420" s="151">
        <v>413</v>
      </c>
    </row>
    <row r="421" spans="1:22" x14ac:dyDescent="0.35">
      <c r="A421" s="152" t="s">
        <v>5354</v>
      </c>
      <c r="B421" s="231" t="str">
        <f>CONCATENATE(U421,".",TEXT(G421,"00000"),".",VLOOKUP(H421,'Dados (Listas Suspensas)'!$H$3:$I$7,2,FALSE),".",VLOOKUP(K421,'Dados (Listas Suspensas)'!$B$3:$C$8,2,FALSE),".",VLOOKUP(L421,'Dados (Listas Suspensas)'!$D$3:$E$9,2, FALSE),".",VLOOKUP(M421,'Dados (Listas Suspensas)'!$F$3:$G$10,2,FALSE))</f>
        <v>2023.00218.02.03.03.05</v>
      </c>
      <c r="C421" s="144">
        <f t="shared" si="24"/>
        <v>1</v>
      </c>
      <c r="D421" s="144" t="str">
        <f t="shared" si="25"/>
        <v>2023.00218</v>
      </c>
      <c r="E421" s="144" t="str">
        <f t="shared" si="26"/>
        <v>2023.00218</v>
      </c>
      <c r="F421" s="144">
        <f t="shared" si="27"/>
        <v>1</v>
      </c>
      <c r="G421" s="165">
        <v>218</v>
      </c>
      <c r="H421" s="96" t="s">
        <v>130</v>
      </c>
      <c r="I421" s="96" t="s">
        <v>278</v>
      </c>
      <c r="J421" s="165" t="s">
        <v>279</v>
      </c>
      <c r="K421" s="96" t="s">
        <v>148</v>
      </c>
      <c r="L421" s="96" t="s">
        <v>162</v>
      </c>
      <c r="M421" s="96" t="s">
        <v>254</v>
      </c>
      <c r="N421" s="210">
        <v>45039</v>
      </c>
      <c r="O421" s="210">
        <v>45039</v>
      </c>
      <c r="P421" s="165" t="s">
        <v>124</v>
      </c>
      <c r="Q421" s="166">
        <v>45038</v>
      </c>
      <c r="R421" s="165">
        <v>3016784</v>
      </c>
      <c r="S421" s="165" t="s">
        <v>13</v>
      </c>
      <c r="T421" s="166">
        <v>45043</v>
      </c>
      <c r="U421" s="96" t="s">
        <v>152</v>
      </c>
      <c r="V421" s="150">
        <v>414</v>
      </c>
    </row>
    <row r="422" spans="1:22" x14ac:dyDescent="0.35">
      <c r="A422" s="153" t="s">
        <v>5355</v>
      </c>
      <c r="B422" s="231" t="str">
        <f>CONCATENATE(U422,".",TEXT(G422,"00000"),".",VLOOKUP(H422,'Dados (Listas Suspensas)'!$H$3:$I$7,2,FALSE),".",VLOOKUP(K422,'Dados (Listas Suspensas)'!$B$3:$C$8,2,FALSE),".",VLOOKUP(L422,'Dados (Listas Suspensas)'!$D$3:$E$9,2, FALSE),".",VLOOKUP(M422,'Dados (Listas Suspensas)'!$F$3:$G$10,2,FALSE))</f>
        <v>2023.00219.02.03.03.05</v>
      </c>
      <c r="C422" s="144">
        <f t="shared" si="24"/>
        <v>1</v>
      </c>
      <c r="D422" s="144" t="str">
        <f t="shared" si="25"/>
        <v>2023.00219</v>
      </c>
      <c r="E422" s="144" t="str">
        <f t="shared" si="26"/>
        <v>2023.00219</v>
      </c>
      <c r="F422" s="144">
        <f t="shared" si="27"/>
        <v>1</v>
      </c>
      <c r="G422" s="158">
        <v>219</v>
      </c>
      <c r="H422" s="97" t="s">
        <v>130</v>
      </c>
      <c r="I422" s="97" t="s">
        <v>278</v>
      </c>
      <c r="J422" s="158" t="s">
        <v>279</v>
      </c>
      <c r="K422" s="97" t="s">
        <v>148</v>
      </c>
      <c r="L422" s="97" t="s">
        <v>162</v>
      </c>
      <c r="M422" s="97" t="s">
        <v>254</v>
      </c>
      <c r="N422" s="209">
        <v>45040</v>
      </c>
      <c r="O422" s="209">
        <v>45040</v>
      </c>
      <c r="P422" s="158" t="s">
        <v>124</v>
      </c>
      <c r="Q422" s="160">
        <v>45040</v>
      </c>
      <c r="R422" s="158">
        <v>3016785</v>
      </c>
      <c r="S422" s="158" t="s">
        <v>13</v>
      </c>
      <c r="T422" s="160">
        <v>45043</v>
      </c>
      <c r="U422" s="97" t="s">
        <v>152</v>
      </c>
      <c r="V422" s="151">
        <v>415</v>
      </c>
    </row>
    <row r="423" spans="1:22" x14ac:dyDescent="0.35">
      <c r="A423" s="152" t="s">
        <v>5356</v>
      </c>
      <c r="B423" s="231" t="str">
        <f>CONCATENATE(U423,".",TEXT(G423,"00000"),".",VLOOKUP(H423,'Dados (Listas Suspensas)'!$H$3:$I$7,2,FALSE),".",VLOOKUP(K423,'Dados (Listas Suspensas)'!$B$3:$C$8,2,FALSE),".",VLOOKUP(L423,'Dados (Listas Suspensas)'!$D$3:$E$9,2, FALSE),".",VLOOKUP(M423,'Dados (Listas Suspensas)'!$F$3:$G$10,2,FALSE))</f>
        <v>2023.00220.02.03.03.05</v>
      </c>
      <c r="C423" s="144">
        <f t="shared" si="24"/>
        <v>1</v>
      </c>
      <c r="D423" s="144" t="str">
        <f t="shared" si="25"/>
        <v>2023.00220</v>
      </c>
      <c r="E423" s="144" t="str">
        <f t="shared" si="26"/>
        <v>2023.00220</v>
      </c>
      <c r="F423" s="144">
        <f t="shared" si="27"/>
        <v>1</v>
      </c>
      <c r="G423" s="165">
        <v>220</v>
      </c>
      <c r="H423" s="96" t="s">
        <v>130</v>
      </c>
      <c r="I423" s="96" t="s">
        <v>278</v>
      </c>
      <c r="J423" s="165" t="s">
        <v>279</v>
      </c>
      <c r="K423" s="96" t="s">
        <v>148</v>
      </c>
      <c r="L423" s="96" t="s">
        <v>162</v>
      </c>
      <c r="M423" s="96" t="s">
        <v>254</v>
      </c>
      <c r="N423" s="210">
        <v>45041</v>
      </c>
      <c r="O423" s="210">
        <v>45041</v>
      </c>
      <c r="P423" s="165" t="s">
        <v>124</v>
      </c>
      <c r="Q423" s="166">
        <v>45040</v>
      </c>
      <c r="R423" s="165">
        <v>3016786</v>
      </c>
      <c r="S423" s="165" t="s">
        <v>13</v>
      </c>
      <c r="T423" s="166">
        <v>45043</v>
      </c>
      <c r="U423" s="96" t="s">
        <v>152</v>
      </c>
      <c r="V423" s="150">
        <v>416</v>
      </c>
    </row>
    <row r="424" spans="1:22" x14ac:dyDescent="0.35">
      <c r="A424" s="153" t="s">
        <v>5357</v>
      </c>
      <c r="B424" s="231" t="str">
        <f>CONCATENATE(U424,".",TEXT(G424,"00000"),".",VLOOKUP(H424,'Dados (Listas Suspensas)'!$H$3:$I$7,2,FALSE),".",VLOOKUP(K424,'Dados (Listas Suspensas)'!$B$3:$C$8,2,FALSE),".",VLOOKUP(L424,'Dados (Listas Suspensas)'!$D$3:$E$9,2, FALSE),".",VLOOKUP(M424,'Dados (Listas Suspensas)'!$F$3:$G$10,2,FALSE))</f>
        <v>2023.00221.02.03.03.05</v>
      </c>
      <c r="C424" s="144">
        <f t="shared" si="24"/>
        <v>1</v>
      </c>
      <c r="D424" s="144" t="str">
        <f t="shared" si="25"/>
        <v>2023.00221</v>
      </c>
      <c r="E424" s="144" t="str">
        <f t="shared" si="26"/>
        <v>2023.00221</v>
      </c>
      <c r="F424" s="144">
        <f t="shared" si="27"/>
        <v>1</v>
      </c>
      <c r="G424" s="158">
        <v>221</v>
      </c>
      <c r="H424" s="97" t="s">
        <v>130</v>
      </c>
      <c r="I424" s="97" t="s">
        <v>278</v>
      </c>
      <c r="J424" s="158" t="s">
        <v>279</v>
      </c>
      <c r="K424" s="97" t="s">
        <v>148</v>
      </c>
      <c r="L424" s="97" t="s">
        <v>162</v>
      </c>
      <c r="M424" s="97" t="s">
        <v>254</v>
      </c>
      <c r="N424" s="209">
        <v>45042</v>
      </c>
      <c r="O424" s="209">
        <v>45042</v>
      </c>
      <c r="P424" s="158" t="s">
        <v>124</v>
      </c>
      <c r="Q424" s="160">
        <v>45041</v>
      </c>
      <c r="R424" s="158">
        <v>3016787</v>
      </c>
      <c r="S424" s="158" t="s">
        <v>13</v>
      </c>
      <c r="T424" s="160">
        <v>45043</v>
      </c>
      <c r="U424" s="97" t="s">
        <v>152</v>
      </c>
      <c r="V424" s="151">
        <v>417</v>
      </c>
    </row>
    <row r="425" spans="1:22" x14ac:dyDescent="0.35">
      <c r="A425" s="152" t="s">
        <v>6155</v>
      </c>
      <c r="B425" s="231" t="str">
        <f>CONCATENATE(U425,".",TEXT(G425,"00000"),".",VLOOKUP(H425,'Dados (Listas Suspensas)'!$H$3:$I$7,2,FALSE),".",VLOOKUP(K425,'Dados (Listas Suspensas)'!$B$3:$C$8,2,FALSE),".",VLOOKUP(L425,'Dados (Listas Suspensas)'!$D$3:$E$9,2, FALSE),".",VLOOKUP(M425,'Dados (Listas Suspensas)'!$F$3:$G$10,2,FALSE))</f>
        <v>2023.00222.02.04.99.99</v>
      </c>
      <c r="C425" s="144">
        <f t="shared" si="24"/>
        <v>1</v>
      </c>
      <c r="D425" s="144" t="str">
        <f t="shared" si="25"/>
        <v>2023.00222</v>
      </c>
      <c r="E425" s="144" t="str">
        <f t="shared" si="26"/>
        <v>2023.00222</v>
      </c>
      <c r="F425" s="144">
        <f t="shared" si="27"/>
        <v>1</v>
      </c>
      <c r="G425" s="165">
        <v>222</v>
      </c>
      <c r="H425" s="96" t="s">
        <v>130</v>
      </c>
      <c r="I425" s="96" t="s">
        <v>205</v>
      </c>
      <c r="J425" s="165" t="s">
        <v>206</v>
      </c>
      <c r="K425" s="96" t="s">
        <v>187</v>
      </c>
      <c r="L425" s="96" t="s">
        <v>187</v>
      </c>
      <c r="M425" s="96" t="s">
        <v>188</v>
      </c>
      <c r="N425" s="210">
        <v>45043</v>
      </c>
      <c r="O425" s="210">
        <v>45291</v>
      </c>
      <c r="P425" s="165" t="s">
        <v>124</v>
      </c>
      <c r="Q425" s="166">
        <v>45043</v>
      </c>
      <c r="R425" s="165">
        <v>3023611</v>
      </c>
      <c r="S425" s="165" t="s">
        <v>13</v>
      </c>
      <c r="T425" s="166">
        <v>45044</v>
      </c>
      <c r="U425" s="96" t="s">
        <v>152</v>
      </c>
      <c r="V425" s="150">
        <v>418</v>
      </c>
    </row>
    <row r="426" spans="1:22" x14ac:dyDescent="0.35">
      <c r="A426" s="153" t="s">
        <v>5752</v>
      </c>
      <c r="B426" s="231" t="str">
        <f>CONCATENATE(U426,".",TEXT(G426,"00000"),".",VLOOKUP(H426,'Dados (Listas Suspensas)'!$H$3:$I$7,2,FALSE),".",VLOOKUP(K426,'Dados (Listas Suspensas)'!$B$3:$C$8,2,FALSE),".",VLOOKUP(L426,'Dados (Listas Suspensas)'!$D$3:$E$9,2, FALSE),".",VLOOKUP(M426,'Dados (Listas Suspensas)'!$F$3:$G$10,2,FALSE))</f>
        <v>2023.00223.02.03.02.05</v>
      </c>
      <c r="C426" s="144">
        <f t="shared" si="24"/>
        <v>1</v>
      </c>
      <c r="D426" s="144" t="str">
        <f t="shared" si="25"/>
        <v>2023.00223</v>
      </c>
      <c r="E426" s="144" t="str">
        <f t="shared" si="26"/>
        <v>2023.00223</v>
      </c>
      <c r="F426" s="144">
        <f t="shared" si="27"/>
        <v>1</v>
      </c>
      <c r="G426" s="158">
        <v>223</v>
      </c>
      <c r="H426" s="97" t="s">
        <v>130</v>
      </c>
      <c r="I426" s="97" t="s">
        <v>4565</v>
      </c>
      <c r="J426" s="158" t="s">
        <v>241</v>
      </c>
      <c r="K426" s="97" t="s">
        <v>148</v>
      </c>
      <c r="L426" s="97" t="s">
        <v>169</v>
      </c>
      <c r="M426" s="97" t="s">
        <v>254</v>
      </c>
      <c r="N426" s="209">
        <v>45042</v>
      </c>
      <c r="O426" s="209">
        <v>45042</v>
      </c>
      <c r="P426" s="158" t="s">
        <v>124</v>
      </c>
      <c r="Q426" s="160">
        <v>45041</v>
      </c>
      <c r="R426" s="158">
        <v>3032320</v>
      </c>
      <c r="S426" s="158" t="s">
        <v>13</v>
      </c>
      <c r="T426" s="160">
        <v>45049</v>
      </c>
      <c r="U426" s="97" t="s">
        <v>152</v>
      </c>
      <c r="V426" s="151">
        <v>419</v>
      </c>
    </row>
    <row r="427" spans="1:22" x14ac:dyDescent="0.35">
      <c r="A427" s="152" t="s">
        <v>5358</v>
      </c>
      <c r="B427" s="231" t="str">
        <f>CONCATENATE(U427,".",TEXT(G427,"00000"),".",VLOOKUP(H427,'Dados (Listas Suspensas)'!$H$3:$I$7,2,FALSE),".",VLOOKUP(K427,'Dados (Listas Suspensas)'!$B$3:$C$8,2,FALSE),".",VLOOKUP(L427,'Dados (Listas Suspensas)'!$D$3:$E$9,2, FALSE),".",VLOOKUP(M427,'Dados (Listas Suspensas)'!$F$3:$G$10,2,FALSE))</f>
        <v>2023.00224.02.03.03.05</v>
      </c>
      <c r="C427" s="144">
        <f t="shared" si="24"/>
        <v>1</v>
      </c>
      <c r="D427" s="144" t="str">
        <f t="shared" si="25"/>
        <v>2023.00224</v>
      </c>
      <c r="E427" s="144" t="str">
        <f t="shared" si="26"/>
        <v>2023.00224</v>
      </c>
      <c r="F427" s="144">
        <f t="shared" si="27"/>
        <v>1</v>
      </c>
      <c r="G427" s="165">
        <v>224</v>
      </c>
      <c r="H427" s="96" t="s">
        <v>130</v>
      </c>
      <c r="I427" s="96" t="s">
        <v>278</v>
      </c>
      <c r="J427" s="165" t="s">
        <v>279</v>
      </c>
      <c r="K427" s="96" t="s">
        <v>148</v>
      </c>
      <c r="L427" s="96" t="s">
        <v>162</v>
      </c>
      <c r="M427" s="96" t="s">
        <v>254</v>
      </c>
      <c r="N427" s="210">
        <v>45043</v>
      </c>
      <c r="O427" s="210">
        <v>45043</v>
      </c>
      <c r="P427" s="165" t="s">
        <v>124</v>
      </c>
      <c r="Q427" s="166">
        <v>45042</v>
      </c>
      <c r="R427" s="165">
        <v>3032340</v>
      </c>
      <c r="S427" s="165" t="s">
        <v>13</v>
      </c>
      <c r="T427" s="166">
        <v>45049</v>
      </c>
      <c r="U427" s="96" t="s">
        <v>152</v>
      </c>
      <c r="V427" s="150">
        <v>420</v>
      </c>
    </row>
    <row r="428" spans="1:22" x14ac:dyDescent="0.35">
      <c r="A428" s="153" t="s">
        <v>5359</v>
      </c>
      <c r="B428" s="231" t="str">
        <f>CONCATENATE(U428,".",TEXT(G428,"00000"),".",VLOOKUP(H428,'Dados (Listas Suspensas)'!$H$3:$I$7,2,FALSE),".",VLOOKUP(K428,'Dados (Listas Suspensas)'!$B$3:$C$8,2,FALSE),".",VLOOKUP(L428,'Dados (Listas Suspensas)'!$D$3:$E$9,2, FALSE),".",VLOOKUP(M428,'Dados (Listas Suspensas)'!$F$3:$G$10,2,FALSE))</f>
        <v>2023.00225.02.03.03.05</v>
      </c>
      <c r="C428" s="144">
        <f t="shared" si="24"/>
        <v>1</v>
      </c>
      <c r="D428" s="144" t="str">
        <f t="shared" si="25"/>
        <v>2023.00225</v>
      </c>
      <c r="E428" s="144" t="str">
        <f t="shared" si="26"/>
        <v>2023.00225</v>
      </c>
      <c r="F428" s="144">
        <f t="shared" si="27"/>
        <v>1</v>
      </c>
      <c r="G428" s="158">
        <v>225</v>
      </c>
      <c r="H428" s="97" t="s">
        <v>130</v>
      </c>
      <c r="I428" s="97" t="s">
        <v>278</v>
      </c>
      <c r="J428" s="158" t="s">
        <v>279</v>
      </c>
      <c r="K428" s="97" t="s">
        <v>148</v>
      </c>
      <c r="L428" s="97" t="s">
        <v>162</v>
      </c>
      <c r="M428" s="97" t="s">
        <v>254</v>
      </c>
      <c r="N428" s="209">
        <v>45045</v>
      </c>
      <c r="O428" s="209">
        <v>45045</v>
      </c>
      <c r="P428" s="158" t="s">
        <v>124</v>
      </c>
      <c r="Q428" s="160">
        <v>45044</v>
      </c>
      <c r="R428" s="158">
        <v>3032341</v>
      </c>
      <c r="S428" s="158" t="s">
        <v>13</v>
      </c>
      <c r="T428" s="160">
        <v>45049</v>
      </c>
      <c r="U428" s="97" t="s">
        <v>152</v>
      </c>
      <c r="V428" s="151">
        <v>421</v>
      </c>
    </row>
    <row r="429" spans="1:22" x14ac:dyDescent="0.35">
      <c r="A429" s="152" t="s">
        <v>5360</v>
      </c>
      <c r="B429" s="231" t="str">
        <f>CONCATENATE(U429,".",TEXT(G429,"00000"),".",VLOOKUP(H429,'Dados (Listas Suspensas)'!$H$3:$I$7,2,FALSE),".",VLOOKUP(K429,'Dados (Listas Suspensas)'!$B$3:$C$8,2,FALSE),".",VLOOKUP(L429,'Dados (Listas Suspensas)'!$D$3:$E$9,2, FALSE),".",VLOOKUP(M429,'Dados (Listas Suspensas)'!$F$3:$G$10,2,FALSE))</f>
        <v>2023.00226.02.03.03.04</v>
      </c>
      <c r="C429" s="144">
        <f t="shared" si="24"/>
        <v>1</v>
      </c>
      <c r="D429" s="144" t="str">
        <f t="shared" si="25"/>
        <v>2023.00226</v>
      </c>
      <c r="E429" s="144" t="str">
        <f t="shared" si="26"/>
        <v>2023.00226</v>
      </c>
      <c r="F429" s="144">
        <f t="shared" si="27"/>
        <v>1</v>
      </c>
      <c r="G429" s="165">
        <v>226</v>
      </c>
      <c r="H429" s="96" t="s">
        <v>130</v>
      </c>
      <c r="I429" s="96" t="s">
        <v>236</v>
      </c>
      <c r="J429" s="165" t="s">
        <v>237</v>
      </c>
      <c r="K429" s="96" t="s">
        <v>148</v>
      </c>
      <c r="L429" s="96" t="s">
        <v>162</v>
      </c>
      <c r="M429" s="96" t="s">
        <v>149</v>
      </c>
      <c r="N429" s="210">
        <v>45047</v>
      </c>
      <c r="O429" s="210">
        <v>45077</v>
      </c>
      <c r="P429" s="165" t="s">
        <v>124</v>
      </c>
      <c r="Q429" s="166">
        <v>45044</v>
      </c>
      <c r="R429" s="165">
        <v>3032361</v>
      </c>
      <c r="S429" s="165" t="s">
        <v>13</v>
      </c>
      <c r="T429" s="166">
        <v>45049</v>
      </c>
      <c r="U429" s="96" t="s">
        <v>152</v>
      </c>
      <c r="V429" s="150">
        <v>422</v>
      </c>
    </row>
    <row r="430" spans="1:22" x14ac:dyDescent="0.35">
      <c r="A430" s="153" t="s">
        <v>6156</v>
      </c>
      <c r="B430" s="231" t="str">
        <f>CONCATENATE(U430,".",TEXT(G430,"00000"),".",VLOOKUP(H430,'Dados (Listas Suspensas)'!$H$3:$I$7,2,FALSE),".",VLOOKUP(K430,'Dados (Listas Suspensas)'!$B$3:$C$8,2,FALSE),".",VLOOKUP(L430,'Dados (Listas Suspensas)'!$D$3:$E$9,2, FALSE),".",VLOOKUP(M430,'Dados (Listas Suspensas)'!$F$3:$G$10,2,FALSE))</f>
        <v>2023.00227.02.04.99.99</v>
      </c>
      <c r="C430" s="144">
        <f t="shared" si="24"/>
        <v>1</v>
      </c>
      <c r="D430" s="144" t="str">
        <f t="shared" si="25"/>
        <v>2023.00227</v>
      </c>
      <c r="E430" s="144" t="str">
        <f t="shared" si="26"/>
        <v>2023.00227</v>
      </c>
      <c r="F430" s="144">
        <f t="shared" si="27"/>
        <v>1</v>
      </c>
      <c r="G430" s="158">
        <v>227</v>
      </c>
      <c r="H430" s="97" t="s">
        <v>130</v>
      </c>
      <c r="I430" s="97" t="s">
        <v>295</v>
      </c>
      <c r="J430" s="158" t="s">
        <v>296</v>
      </c>
      <c r="K430" s="97" t="s">
        <v>187</v>
      </c>
      <c r="L430" s="97" t="s">
        <v>187</v>
      </c>
      <c r="M430" s="97" t="s">
        <v>188</v>
      </c>
      <c r="N430" s="209">
        <v>45099</v>
      </c>
      <c r="O430" s="209">
        <v>45291</v>
      </c>
      <c r="P430" s="158" t="s">
        <v>124</v>
      </c>
      <c r="Q430" s="160">
        <v>45099</v>
      </c>
      <c r="R430" s="158">
        <v>3180512</v>
      </c>
      <c r="S430" s="158" t="s">
        <v>13</v>
      </c>
      <c r="T430" s="160">
        <v>45104</v>
      </c>
      <c r="U430" s="97" t="s">
        <v>152</v>
      </c>
      <c r="V430" s="151">
        <v>423</v>
      </c>
    </row>
    <row r="431" spans="1:22" x14ac:dyDescent="0.35">
      <c r="A431" s="152" t="s">
        <v>5753</v>
      </c>
      <c r="B431" s="231" t="str">
        <f>CONCATENATE(U431,".",TEXT(G431,"00000"),".",VLOOKUP(H431,'Dados (Listas Suspensas)'!$H$3:$I$7,2,FALSE),".",VLOOKUP(K431,'Dados (Listas Suspensas)'!$B$3:$C$8,2,FALSE),".",VLOOKUP(L431,'Dados (Listas Suspensas)'!$D$3:$E$9,2, FALSE),".",VLOOKUP(M431,'Dados (Listas Suspensas)'!$F$3:$G$10,2,FALSE))</f>
        <v>2023.00228.01.03.02.05</v>
      </c>
      <c r="C431" s="144">
        <f t="shared" si="24"/>
        <v>1</v>
      </c>
      <c r="D431" s="144" t="str">
        <f t="shared" si="25"/>
        <v>2023.00228</v>
      </c>
      <c r="E431" s="144" t="str">
        <f t="shared" si="26"/>
        <v>2023.00228</v>
      </c>
      <c r="F431" s="144">
        <f t="shared" si="27"/>
        <v>1</v>
      </c>
      <c r="G431" s="165">
        <v>228</v>
      </c>
      <c r="H431" s="96" t="s">
        <v>119</v>
      </c>
      <c r="I431" s="96" t="s">
        <v>236</v>
      </c>
      <c r="J431" s="165" t="s">
        <v>237</v>
      </c>
      <c r="K431" s="96" t="s">
        <v>148</v>
      </c>
      <c r="L431" s="96" t="s">
        <v>169</v>
      </c>
      <c r="M431" s="96" t="s">
        <v>254</v>
      </c>
      <c r="N431" s="210">
        <v>45047</v>
      </c>
      <c r="O431" s="210">
        <v>45047</v>
      </c>
      <c r="P431" s="165" t="s">
        <v>124</v>
      </c>
      <c r="Q431" s="166">
        <v>45048</v>
      </c>
      <c r="R431" s="165">
        <v>3064159</v>
      </c>
      <c r="S431" s="165" t="s">
        <v>16</v>
      </c>
      <c r="T431" s="166">
        <v>45061</v>
      </c>
      <c r="U431" s="96" t="s">
        <v>152</v>
      </c>
      <c r="V431" s="150">
        <v>424</v>
      </c>
    </row>
    <row r="432" spans="1:22" x14ac:dyDescent="0.35">
      <c r="A432" s="153" t="s">
        <v>1903</v>
      </c>
      <c r="B432" s="231" t="str">
        <f>CONCATENATE(U432,".",TEXT(G432,"00000"),".",VLOOKUP(H432,'Dados (Listas Suspensas)'!$H$3:$I$7,2,FALSE),".",VLOOKUP(K432,'Dados (Listas Suspensas)'!$B$3:$C$8,2,FALSE),".",VLOOKUP(L432,'Dados (Listas Suspensas)'!$D$3:$E$9,2, FALSE),".",VLOOKUP(M432,'Dados (Listas Suspensas)'!$F$3:$G$10,2,FALSE))</f>
        <v>2023.00229.01.03.02.05</v>
      </c>
      <c r="C432" s="144">
        <f t="shared" si="24"/>
        <v>1</v>
      </c>
      <c r="D432" s="144" t="str">
        <f t="shared" si="25"/>
        <v>2023.00229</v>
      </c>
      <c r="E432" s="144" t="str">
        <f t="shared" si="26"/>
        <v>2023.00229</v>
      </c>
      <c r="F432" s="144">
        <f t="shared" si="27"/>
        <v>1</v>
      </c>
      <c r="G432" s="158">
        <v>229</v>
      </c>
      <c r="H432" s="97" t="s">
        <v>119</v>
      </c>
      <c r="I432" s="97" t="s">
        <v>236</v>
      </c>
      <c r="J432" s="158" t="s">
        <v>237</v>
      </c>
      <c r="K432" s="97" t="s">
        <v>148</v>
      </c>
      <c r="L432" s="97" t="s">
        <v>169</v>
      </c>
      <c r="M432" s="97" t="s">
        <v>254</v>
      </c>
      <c r="N432" s="209">
        <v>45048</v>
      </c>
      <c r="O432" s="209">
        <v>45048</v>
      </c>
      <c r="P432" s="158" t="s">
        <v>124</v>
      </c>
      <c r="Q432" s="160">
        <v>45048</v>
      </c>
      <c r="R432" s="158">
        <v>3064159</v>
      </c>
      <c r="S432" s="158" t="s">
        <v>16</v>
      </c>
      <c r="T432" s="160">
        <v>45061</v>
      </c>
      <c r="U432" s="97" t="s">
        <v>152</v>
      </c>
      <c r="V432" s="151">
        <v>425</v>
      </c>
    </row>
    <row r="433" spans="1:22" x14ac:dyDescent="0.35">
      <c r="A433" s="152" t="s">
        <v>5754</v>
      </c>
      <c r="B433" s="231" t="str">
        <f>CONCATENATE(U433,".",TEXT(G433,"00000"),".",VLOOKUP(H433,'Dados (Listas Suspensas)'!$H$3:$I$7,2,FALSE),".",VLOOKUP(K433,'Dados (Listas Suspensas)'!$B$3:$C$8,2,FALSE),".",VLOOKUP(L433,'Dados (Listas Suspensas)'!$D$3:$E$9,2, FALSE),".",VLOOKUP(M433,'Dados (Listas Suspensas)'!$F$3:$G$10,2,FALSE))</f>
        <v>2023.00230.01.03.02.05</v>
      </c>
      <c r="C433" s="144">
        <f t="shared" si="24"/>
        <v>1</v>
      </c>
      <c r="D433" s="144" t="str">
        <f t="shared" si="25"/>
        <v>2023.00230</v>
      </c>
      <c r="E433" s="144" t="str">
        <f t="shared" si="26"/>
        <v>2023.00230</v>
      </c>
      <c r="F433" s="144">
        <f t="shared" si="27"/>
        <v>1</v>
      </c>
      <c r="G433" s="165">
        <v>230</v>
      </c>
      <c r="H433" s="96" t="s">
        <v>119</v>
      </c>
      <c r="I433" s="96" t="s">
        <v>236</v>
      </c>
      <c r="J433" s="165" t="s">
        <v>237</v>
      </c>
      <c r="K433" s="96" t="s">
        <v>148</v>
      </c>
      <c r="L433" s="96" t="s">
        <v>169</v>
      </c>
      <c r="M433" s="96" t="s">
        <v>254</v>
      </c>
      <c r="N433" s="210">
        <v>45049</v>
      </c>
      <c r="O433" s="210">
        <v>45049</v>
      </c>
      <c r="P433" s="165" t="s">
        <v>124</v>
      </c>
      <c r="Q433" s="166">
        <v>45048</v>
      </c>
      <c r="R433" s="165">
        <v>3064159</v>
      </c>
      <c r="S433" s="165" t="s">
        <v>16</v>
      </c>
      <c r="T433" s="166">
        <v>45061</v>
      </c>
      <c r="U433" s="96" t="s">
        <v>152</v>
      </c>
      <c r="V433" s="150">
        <v>426</v>
      </c>
    </row>
    <row r="434" spans="1:22" x14ac:dyDescent="0.35">
      <c r="A434" s="153" t="s">
        <v>5836</v>
      </c>
      <c r="B434" s="231" t="str">
        <f>CONCATENATE(U434,".",TEXT(G434,"00000"),".",VLOOKUP(H434,'Dados (Listas Suspensas)'!$H$3:$I$7,2,FALSE),".",VLOOKUP(K434,'Dados (Listas Suspensas)'!$B$3:$C$8,2,FALSE),".",VLOOKUP(L434,'Dados (Listas Suspensas)'!$D$3:$E$9,2, FALSE),".",VLOOKUP(M434,'Dados (Listas Suspensas)'!$F$3:$G$10,2,FALSE))</f>
        <v>2023.00231.01.03.02.05</v>
      </c>
      <c r="C434" s="144">
        <f t="shared" si="24"/>
        <v>1</v>
      </c>
      <c r="D434" s="144" t="str">
        <f t="shared" si="25"/>
        <v>2023.00231</v>
      </c>
      <c r="E434" s="144" t="str">
        <f t="shared" si="26"/>
        <v>2023.00231</v>
      </c>
      <c r="F434" s="144">
        <f t="shared" si="27"/>
        <v>1</v>
      </c>
      <c r="G434" s="158">
        <v>231</v>
      </c>
      <c r="H434" s="97" t="s">
        <v>119</v>
      </c>
      <c r="I434" s="97" t="s">
        <v>236</v>
      </c>
      <c r="J434" s="158" t="s">
        <v>237</v>
      </c>
      <c r="K434" s="97" t="s">
        <v>148</v>
      </c>
      <c r="L434" s="97" t="s">
        <v>169</v>
      </c>
      <c r="M434" s="97" t="s">
        <v>254</v>
      </c>
      <c r="N434" s="209">
        <v>45052</v>
      </c>
      <c r="O434" s="209">
        <v>45052</v>
      </c>
      <c r="P434" s="158" t="s">
        <v>124</v>
      </c>
      <c r="Q434" s="160">
        <v>45051</v>
      </c>
      <c r="R434" s="158">
        <v>3064159</v>
      </c>
      <c r="S434" s="158" t="s">
        <v>16</v>
      </c>
      <c r="T434" s="160">
        <v>45061</v>
      </c>
      <c r="U434" s="97" t="s">
        <v>152</v>
      </c>
      <c r="V434" s="151">
        <v>427</v>
      </c>
    </row>
    <row r="435" spans="1:22" x14ac:dyDescent="0.35">
      <c r="A435" s="152" t="s">
        <v>1905</v>
      </c>
      <c r="B435" s="231" t="str">
        <f>CONCATENATE(U435,".",TEXT(G435,"00000"),".",VLOOKUP(H435,'Dados (Listas Suspensas)'!$H$3:$I$7,2,FALSE),".",VLOOKUP(K435,'Dados (Listas Suspensas)'!$B$3:$C$8,2,FALSE),".",VLOOKUP(L435,'Dados (Listas Suspensas)'!$D$3:$E$9,2, FALSE),".",VLOOKUP(M435,'Dados (Listas Suspensas)'!$F$3:$G$10,2,FALSE))</f>
        <v>2023.00232.01.03.02.05</v>
      </c>
      <c r="C435" s="144">
        <f t="shared" si="24"/>
        <v>1</v>
      </c>
      <c r="D435" s="144" t="str">
        <f t="shared" si="25"/>
        <v>2023.00232</v>
      </c>
      <c r="E435" s="144" t="str">
        <f t="shared" si="26"/>
        <v>2023.00232</v>
      </c>
      <c r="F435" s="144">
        <f t="shared" si="27"/>
        <v>1</v>
      </c>
      <c r="G435" s="165">
        <v>232</v>
      </c>
      <c r="H435" s="96" t="s">
        <v>119</v>
      </c>
      <c r="I435" s="96" t="s">
        <v>236</v>
      </c>
      <c r="J435" s="165" t="s">
        <v>237</v>
      </c>
      <c r="K435" s="96" t="s">
        <v>148</v>
      </c>
      <c r="L435" s="96" t="s">
        <v>169</v>
      </c>
      <c r="M435" s="96" t="s">
        <v>254</v>
      </c>
      <c r="N435" s="210">
        <v>45053</v>
      </c>
      <c r="O435" s="210">
        <v>45053</v>
      </c>
      <c r="P435" s="165" t="s">
        <v>124</v>
      </c>
      <c r="Q435" s="166">
        <v>45052</v>
      </c>
      <c r="R435" s="165">
        <v>3064159</v>
      </c>
      <c r="S435" s="165" t="s">
        <v>16</v>
      </c>
      <c r="T435" s="166">
        <v>45061</v>
      </c>
      <c r="U435" s="96" t="s">
        <v>152</v>
      </c>
      <c r="V435" s="150">
        <v>428</v>
      </c>
    </row>
    <row r="436" spans="1:22" x14ac:dyDescent="0.35">
      <c r="A436" s="153" t="s">
        <v>5755</v>
      </c>
      <c r="B436" s="231" t="str">
        <f>CONCATENATE(U436,".",TEXT(G436,"00000"),".",VLOOKUP(H436,'Dados (Listas Suspensas)'!$H$3:$I$7,2,FALSE),".",VLOOKUP(K436,'Dados (Listas Suspensas)'!$B$3:$C$8,2,FALSE),".",VLOOKUP(L436,'Dados (Listas Suspensas)'!$D$3:$E$9,2, FALSE),".",VLOOKUP(M436,'Dados (Listas Suspensas)'!$F$3:$G$10,2,FALSE))</f>
        <v>2023.00233.01.03.02.05</v>
      </c>
      <c r="C436" s="144">
        <f t="shared" si="24"/>
        <v>1</v>
      </c>
      <c r="D436" s="144" t="str">
        <f t="shared" si="25"/>
        <v>2023.00233</v>
      </c>
      <c r="E436" s="144" t="str">
        <f t="shared" si="26"/>
        <v>2023.00233</v>
      </c>
      <c r="F436" s="144">
        <f t="shared" si="27"/>
        <v>1</v>
      </c>
      <c r="G436" s="158">
        <v>233</v>
      </c>
      <c r="H436" s="97" t="s">
        <v>119</v>
      </c>
      <c r="I436" s="97" t="s">
        <v>236</v>
      </c>
      <c r="J436" s="158" t="s">
        <v>237</v>
      </c>
      <c r="K436" s="97" t="s">
        <v>148</v>
      </c>
      <c r="L436" s="97" t="s">
        <v>169</v>
      </c>
      <c r="M436" s="97" t="s">
        <v>254</v>
      </c>
      <c r="N436" s="209">
        <v>45054</v>
      </c>
      <c r="O436" s="209">
        <v>45054</v>
      </c>
      <c r="P436" s="158" t="s">
        <v>124</v>
      </c>
      <c r="Q436" s="160">
        <v>45053</v>
      </c>
      <c r="R436" s="158">
        <v>3064159</v>
      </c>
      <c r="S436" s="158" t="s">
        <v>16</v>
      </c>
      <c r="T436" s="160">
        <v>45061</v>
      </c>
      <c r="U436" s="97" t="s">
        <v>152</v>
      </c>
      <c r="V436" s="151">
        <v>429</v>
      </c>
    </row>
    <row r="437" spans="1:22" x14ac:dyDescent="0.35">
      <c r="A437" s="152" t="s">
        <v>6157</v>
      </c>
      <c r="B437" s="231" t="str">
        <f>CONCATENATE(U437,".",TEXT(G437,"00000"),".",VLOOKUP(H437,'Dados (Listas Suspensas)'!$H$3:$I$7,2,FALSE),".",VLOOKUP(K437,'Dados (Listas Suspensas)'!$B$3:$C$8,2,FALSE),".",VLOOKUP(L437,'Dados (Listas Suspensas)'!$D$3:$E$9,2, FALSE),".",VLOOKUP(M437,'Dados (Listas Suspensas)'!$F$3:$G$10,2,FALSE))</f>
        <v>2023.00234.03.04.99.99</v>
      </c>
      <c r="C437" s="144">
        <f t="shared" si="24"/>
        <v>1</v>
      </c>
      <c r="D437" s="144" t="str">
        <f t="shared" si="25"/>
        <v>2023.00234</v>
      </c>
      <c r="E437" s="144" t="str">
        <f t="shared" si="26"/>
        <v>2023.00234</v>
      </c>
      <c r="F437" s="144">
        <f t="shared" si="27"/>
        <v>1</v>
      </c>
      <c r="G437" s="165">
        <v>234</v>
      </c>
      <c r="H437" s="96" t="s">
        <v>132</v>
      </c>
      <c r="I437" s="96" t="s">
        <v>205</v>
      </c>
      <c r="J437" s="165" t="s">
        <v>206</v>
      </c>
      <c r="K437" s="96" t="s">
        <v>187</v>
      </c>
      <c r="L437" s="96" t="s">
        <v>187</v>
      </c>
      <c r="M437" s="96" t="s">
        <v>188</v>
      </c>
      <c r="N437" s="210">
        <v>44883</v>
      </c>
      <c r="O437" s="210">
        <v>45291</v>
      </c>
      <c r="P437" s="165" t="s">
        <v>124</v>
      </c>
      <c r="Q437" s="166">
        <v>44883</v>
      </c>
      <c r="R437" s="165">
        <v>3278400</v>
      </c>
      <c r="S437" s="165" t="s">
        <v>19</v>
      </c>
      <c r="T437" s="223">
        <v>45139</v>
      </c>
      <c r="U437" s="96" t="s">
        <v>152</v>
      </c>
      <c r="V437" s="150">
        <v>430</v>
      </c>
    </row>
    <row r="438" spans="1:22" x14ac:dyDescent="0.35">
      <c r="A438" s="153" t="s">
        <v>5361</v>
      </c>
      <c r="B438" s="231" t="str">
        <f>CONCATENATE(U438,".",TEXT(G438,"00000"),".",VLOOKUP(H438,'Dados (Listas Suspensas)'!$H$3:$I$7,2,FALSE),".",VLOOKUP(K438,'Dados (Listas Suspensas)'!$B$3:$C$8,2,FALSE),".",VLOOKUP(L438,'Dados (Listas Suspensas)'!$D$3:$E$9,2, FALSE),".",VLOOKUP(M438,'Dados (Listas Suspensas)'!$F$3:$G$10,2,FALSE))</f>
        <v>2023.00235.03.03.03.02</v>
      </c>
      <c r="C438" s="144">
        <f t="shared" si="24"/>
        <v>1</v>
      </c>
      <c r="D438" s="144" t="str">
        <f t="shared" si="25"/>
        <v>2023.00235</v>
      </c>
      <c r="E438" s="144" t="str">
        <f t="shared" si="26"/>
        <v>2023.00235</v>
      </c>
      <c r="F438" s="144">
        <f t="shared" si="27"/>
        <v>1</v>
      </c>
      <c r="G438" s="158">
        <v>235</v>
      </c>
      <c r="H438" s="97" t="s">
        <v>132</v>
      </c>
      <c r="I438" s="97" t="s">
        <v>205</v>
      </c>
      <c r="J438" s="158" t="s">
        <v>206</v>
      </c>
      <c r="K438" s="97" t="s">
        <v>148</v>
      </c>
      <c r="L438" s="97" t="s">
        <v>162</v>
      </c>
      <c r="M438" s="97" t="s">
        <v>155</v>
      </c>
      <c r="N438" s="209">
        <v>44927</v>
      </c>
      <c r="O438" s="209">
        <v>45291</v>
      </c>
      <c r="P438" s="158" t="s">
        <v>124</v>
      </c>
      <c r="Q438" s="160">
        <v>44917</v>
      </c>
      <c r="R438" s="158">
        <v>3278401</v>
      </c>
      <c r="S438" s="158" t="s">
        <v>19</v>
      </c>
      <c r="T438" s="223">
        <v>45139</v>
      </c>
      <c r="U438" s="97" t="s">
        <v>152</v>
      </c>
      <c r="V438" s="151">
        <v>431</v>
      </c>
    </row>
    <row r="439" spans="1:22" x14ac:dyDescent="0.35">
      <c r="A439" s="152" t="s">
        <v>5335</v>
      </c>
      <c r="B439" s="231" t="str">
        <f>CONCATENATE(U439,".",TEXT(G439,"00000"),".",VLOOKUP(H439,'Dados (Listas Suspensas)'!$H$3:$I$7,2,FALSE),".",VLOOKUP(K439,'Dados (Listas Suspensas)'!$B$3:$C$8,2,FALSE),".",VLOOKUP(L439,'Dados (Listas Suspensas)'!$D$3:$E$9,2, FALSE),".",VLOOKUP(M439,'Dados (Listas Suspensas)'!$F$3:$G$10,2,FALSE))</f>
        <v>2023.00236.03.03.03.03</v>
      </c>
      <c r="C439" s="144">
        <f t="shared" si="24"/>
        <v>1</v>
      </c>
      <c r="D439" s="144" t="str">
        <f t="shared" si="25"/>
        <v>2023.00236</v>
      </c>
      <c r="E439" s="144" t="str">
        <f t="shared" si="26"/>
        <v>2023.00236</v>
      </c>
      <c r="F439" s="144">
        <f t="shared" si="27"/>
        <v>1</v>
      </c>
      <c r="G439" s="165">
        <v>236</v>
      </c>
      <c r="H439" s="96" t="s">
        <v>132</v>
      </c>
      <c r="I439" s="96" t="s">
        <v>205</v>
      </c>
      <c r="J439" s="165" t="s">
        <v>206</v>
      </c>
      <c r="K439" s="96" t="s">
        <v>148</v>
      </c>
      <c r="L439" s="96" t="s">
        <v>162</v>
      </c>
      <c r="M439" s="96" t="s">
        <v>219</v>
      </c>
      <c r="N439" s="210">
        <v>44927</v>
      </c>
      <c r="O439" s="210">
        <v>45016</v>
      </c>
      <c r="P439" s="165" t="s">
        <v>124</v>
      </c>
      <c r="Q439" s="166">
        <v>44916</v>
      </c>
      <c r="R439" s="165">
        <v>3278402</v>
      </c>
      <c r="S439" s="165" t="s">
        <v>19</v>
      </c>
      <c r="T439" s="223">
        <v>45139</v>
      </c>
      <c r="U439" s="96" t="s">
        <v>152</v>
      </c>
      <c r="V439" s="150">
        <v>432</v>
      </c>
    </row>
    <row r="440" spans="1:22" x14ac:dyDescent="0.35">
      <c r="A440" s="153" t="s">
        <v>5756</v>
      </c>
      <c r="B440" s="231" t="str">
        <f>CONCATENATE(U440,".",TEXT(G440,"00000"),".",VLOOKUP(H440,'Dados (Listas Suspensas)'!$H$3:$I$7,2,FALSE),".",VLOOKUP(K440,'Dados (Listas Suspensas)'!$B$3:$C$8,2,FALSE),".",VLOOKUP(L440,'Dados (Listas Suspensas)'!$D$3:$E$9,2, FALSE),".",VLOOKUP(M440,'Dados (Listas Suspensas)'!$F$3:$G$10,2,FALSE))</f>
        <v>2023.00237.01.02.02.03</v>
      </c>
      <c r="C440" s="144">
        <f t="shared" si="24"/>
        <v>1</v>
      </c>
      <c r="D440" s="144" t="str">
        <f t="shared" si="25"/>
        <v>2023.00237</v>
      </c>
      <c r="E440" s="144" t="str">
        <f t="shared" si="26"/>
        <v>2023.00237</v>
      </c>
      <c r="F440" s="144">
        <f t="shared" si="27"/>
        <v>1</v>
      </c>
      <c r="G440" s="158">
        <v>237</v>
      </c>
      <c r="H440" s="97" t="s">
        <v>119</v>
      </c>
      <c r="I440" s="97" t="s">
        <v>257</v>
      </c>
      <c r="J440" s="158" t="s">
        <v>258</v>
      </c>
      <c r="K440" s="97" t="s">
        <v>207</v>
      </c>
      <c r="L440" s="97" t="s">
        <v>169</v>
      </c>
      <c r="M440" s="97" t="s">
        <v>219</v>
      </c>
      <c r="N440" s="209">
        <v>44835</v>
      </c>
      <c r="O440" s="209">
        <v>44926</v>
      </c>
      <c r="P440" s="158" t="s">
        <v>124</v>
      </c>
      <c r="Q440" s="160">
        <v>44834</v>
      </c>
      <c r="R440" s="158">
        <v>2498741</v>
      </c>
      <c r="S440" s="158" t="s">
        <v>63</v>
      </c>
      <c r="T440" s="160">
        <v>44837</v>
      </c>
      <c r="U440" s="97" t="s">
        <v>152</v>
      </c>
      <c r="V440" s="151">
        <v>433</v>
      </c>
    </row>
    <row r="441" spans="1:22" x14ac:dyDescent="0.35">
      <c r="A441" s="152" t="s">
        <v>5362</v>
      </c>
      <c r="B441" s="231" t="str">
        <f>CONCATENATE(U441,".",TEXT(G441,"00000"),".",VLOOKUP(H441,'Dados (Listas Suspensas)'!$H$3:$I$7,2,FALSE),".",VLOOKUP(K441,'Dados (Listas Suspensas)'!$B$3:$C$8,2,FALSE),".",VLOOKUP(L441,'Dados (Listas Suspensas)'!$D$3:$E$9,2, FALSE),".",VLOOKUP(M441,'Dados (Listas Suspensas)'!$F$3:$G$10,2,FALSE))</f>
        <v>2023.00238.01.02.03.03</v>
      </c>
      <c r="C441" s="144">
        <f t="shared" si="24"/>
        <v>1</v>
      </c>
      <c r="D441" s="144" t="str">
        <f t="shared" si="25"/>
        <v>2023.00238</v>
      </c>
      <c r="E441" s="144" t="str">
        <f t="shared" si="26"/>
        <v>2023.00238</v>
      </c>
      <c r="F441" s="144">
        <f t="shared" si="27"/>
        <v>1</v>
      </c>
      <c r="G441" s="165">
        <v>238</v>
      </c>
      <c r="H441" s="96" t="s">
        <v>119</v>
      </c>
      <c r="I441" s="96" t="s">
        <v>257</v>
      </c>
      <c r="J441" s="165" t="s">
        <v>258</v>
      </c>
      <c r="K441" s="96" t="s">
        <v>207</v>
      </c>
      <c r="L441" s="96" t="s">
        <v>162</v>
      </c>
      <c r="M441" s="96" t="s">
        <v>219</v>
      </c>
      <c r="N441" s="210">
        <v>44835</v>
      </c>
      <c r="O441" s="210">
        <v>44926</v>
      </c>
      <c r="P441" s="165" t="s">
        <v>124</v>
      </c>
      <c r="Q441" s="166">
        <v>44834</v>
      </c>
      <c r="R441" s="165">
        <v>2498746</v>
      </c>
      <c r="S441" s="165" t="s">
        <v>63</v>
      </c>
      <c r="T441" s="166">
        <v>44837</v>
      </c>
      <c r="U441" s="96" t="s">
        <v>152</v>
      </c>
      <c r="V441" s="150">
        <v>434</v>
      </c>
    </row>
    <row r="442" spans="1:22" x14ac:dyDescent="0.35">
      <c r="A442" s="153" t="s">
        <v>5363</v>
      </c>
      <c r="B442" s="231" t="str">
        <f>CONCATENATE(U442,".",TEXT(G442,"00000"),".",VLOOKUP(H442,'Dados (Listas Suspensas)'!$H$3:$I$7,2,FALSE),".",VLOOKUP(K442,'Dados (Listas Suspensas)'!$B$3:$C$8,2,FALSE),".",VLOOKUP(L442,'Dados (Listas Suspensas)'!$D$3:$E$9,2, FALSE),".",VLOOKUP(M442,'Dados (Listas Suspensas)'!$F$3:$G$10,2,FALSE))</f>
        <v>2023.00239.01.02.03.03</v>
      </c>
      <c r="C442" s="144">
        <f t="shared" si="24"/>
        <v>1</v>
      </c>
      <c r="D442" s="144" t="str">
        <f t="shared" si="25"/>
        <v>2023.00239</v>
      </c>
      <c r="E442" s="144" t="str">
        <f t="shared" si="26"/>
        <v>2023.00239</v>
      </c>
      <c r="F442" s="144">
        <f t="shared" si="27"/>
        <v>1</v>
      </c>
      <c r="G442" s="158">
        <v>239</v>
      </c>
      <c r="H442" s="97" t="s">
        <v>119</v>
      </c>
      <c r="I442" s="97" t="s">
        <v>257</v>
      </c>
      <c r="J442" s="158" t="s">
        <v>258</v>
      </c>
      <c r="K442" s="97" t="s">
        <v>207</v>
      </c>
      <c r="L442" s="97" t="s">
        <v>162</v>
      </c>
      <c r="M442" s="97" t="s">
        <v>219</v>
      </c>
      <c r="N442" s="209">
        <v>44835</v>
      </c>
      <c r="O442" s="209">
        <v>44926</v>
      </c>
      <c r="P442" s="158" t="s">
        <v>124</v>
      </c>
      <c r="Q442" s="160">
        <v>44834</v>
      </c>
      <c r="R442" s="158">
        <v>2498747</v>
      </c>
      <c r="S442" s="158" t="s">
        <v>63</v>
      </c>
      <c r="T442" s="160">
        <v>44837</v>
      </c>
      <c r="U442" s="97" t="s">
        <v>152</v>
      </c>
      <c r="V442" s="151">
        <v>435</v>
      </c>
    </row>
    <row r="443" spans="1:22" x14ac:dyDescent="0.35">
      <c r="A443" s="152" t="s">
        <v>5364</v>
      </c>
      <c r="B443" s="231" t="str">
        <f>CONCATENATE(U443,".",TEXT(G443,"00000"),".",VLOOKUP(H443,'Dados (Listas Suspensas)'!$H$3:$I$7,2,FALSE),".",VLOOKUP(K443,'Dados (Listas Suspensas)'!$B$3:$C$8,2,FALSE),".",VLOOKUP(L443,'Dados (Listas Suspensas)'!$D$3:$E$9,2, FALSE),".",VLOOKUP(M443,'Dados (Listas Suspensas)'!$F$3:$G$10,2,FALSE))</f>
        <v>2023.00240.01.02.03.03</v>
      </c>
      <c r="C443" s="144">
        <f t="shared" si="24"/>
        <v>1</v>
      </c>
      <c r="D443" s="144" t="str">
        <f t="shared" si="25"/>
        <v>2023.00240</v>
      </c>
      <c r="E443" s="144" t="str">
        <f t="shared" si="26"/>
        <v>2023.00240</v>
      </c>
      <c r="F443" s="144">
        <f t="shared" si="27"/>
        <v>1</v>
      </c>
      <c r="G443" s="165">
        <v>240</v>
      </c>
      <c r="H443" s="96" t="s">
        <v>119</v>
      </c>
      <c r="I443" s="96" t="s">
        <v>257</v>
      </c>
      <c r="J443" s="165" t="s">
        <v>258</v>
      </c>
      <c r="K443" s="96" t="s">
        <v>207</v>
      </c>
      <c r="L443" s="96" t="s">
        <v>162</v>
      </c>
      <c r="M443" s="96" t="s">
        <v>219</v>
      </c>
      <c r="N443" s="210">
        <v>44849</v>
      </c>
      <c r="O443" s="210">
        <v>44926</v>
      </c>
      <c r="P443" s="165" t="s">
        <v>124</v>
      </c>
      <c r="Q443" s="166">
        <v>44848</v>
      </c>
      <c r="R443" s="165">
        <v>2548875</v>
      </c>
      <c r="S443" s="165" t="s">
        <v>63</v>
      </c>
      <c r="T443" s="166">
        <v>44855</v>
      </c>
      <c r="U443" s="96" t="s">
        <v>152</v>
      </c>
      <c r="V443" s="150">
        <v>436</v>
      </c>
    </row>
    <row r="444" spans="1:22" x14ac:dyDescent="0.35">
      <c r="A444" s="153" t="s">
        <v>5406</v>
      </c>
      <c r="B444" s="231" t="str">
        <f>CONCATENATE(U444,".",TEXT(G444,"00000"),".",VLOOKUP(H444,'Dados (Listas Suspensas)'!$H$3:$I$7,2,FALSE),".",VLOOKUP(K444,'Dados (Listas Suspensas)'!$B$3:$C$8,2,FALSE),".",VLOOKUP(L444,'Dados (Listas Suspensas)'!$D$3:$E$9,2, FALSE),".",VLOOKUP(M444,'Dados (Listas Suspensas)'!$F$3:$G$10,2,FALSE))</f>
        <v>2023.00241.01.02.03.98</v>
      </c>
      <c r="C444" s="144">
        <f t="shared" si="24"/>
        <v>1</v>
      </c>
      <c r="D444" s="144" t="str">
        <f t="shared" si="25"/>
        <v>2023.00241</v>
      </c>
      <c r="E444" s="144" t="str">
        <f t="shared" si="26"/>
        <v>2023.00241</v>
      </c>
      <c r="F444" s="144">
        <f t="shared" si="27"/>
        <v>1</v>
      </c>
      <c r="G444" s="158">
        <v>241</v>
      </c>
      <c r="H444" s="97" t="s">
        <v>119</v>
      </c>
      <c r="I444" s="97" t="s">
        <v>236</v>
      </c>
      <c r="J444" s="158" t="s">
        <v>237</v>
      </c>
      <c r="K444" s="97" t="s">
        <v>207</v>
      </c>
      <c r="L444" s="97" t="s">
        <v>162</v>
      </c>
      <c r="M444" s="97" t="s">
        <v>259</v>
      </c>
      <c r="N444" s="209">
        <v>45033</v>
      </c>
      <c r="O444" s="209">
        <v>45291</v>
      </c>
      <c r="P444" s="158" t="s">
        <v>124</v>
      </c>
      <c r="Q444" s="160">
        <v>45030</v>
      </c>
      <c r="R444" s="158">
        <v>3002372</v>
      </c>
      <c r="S444" s="158" t="s">
        <v>63</v>
      </c>
      <c r="T444" s="160">
        <v>45036</v>
      </c>
      <c r="U444" s="97" t="s">
        <v>152</v>
      </c>
      <c r="V444" s="151">
        <v>437</v>
      </c>
    </row>
    <row r="445" spans="1:22" x14ac:dyDescent="0.35">
      <c r="A445" s="152" t="s">
        <v>5365</v>
      </c>
      <c r="B445" s="231" t="str">
        <f>CONCATENATE(U445,".",TEXT(G445,"00000"),".",VLOOKUP(H445,'Dados (Listas Suspensas)'!$H$3:$I$7,2,FALSE),".",VLOOKUP(K445,'Dados (Listas Suspensas)'!$B$3:$C$8,2,FALSE),".",VLOOKUP(L445,'Dados (Listas Suspensas)'!$D$3:$E$9,2, FALSE),".",VLOOKUP(M445,'Dados (Listas Suspensas)'!$F$3:$G$10,2,FALSE))</f>
        <v>2023.00242.01.02.03.98</v>
      </c>
      <c r="C445" s="144">
        <f t="shared" si="24"/>
        <v>1</v>
      </c>
      <c r="D445" s="144" t="str">
        <f t="shared" si="25"/>
        <v>2023.00242</v>
      </c>
      <c r="E445" s="144" t="str">
        <f t="shared" si="26"/>
        <v>2023.00242</v>
      </c>
      <c r="F445" s="144">
        <f t="shared" si="27"/>
        <v>1</v>
      </c>
      <c r="G445" s="165">
        <v>242</v>
      </c>
      <c r="H445" s="96" t="s">
        <v>119</v>
      </c>
      <c r="I445" s="96" t="s">
        <v>236</v>
      </c>
      <c r="J445" s="165" t="s">
        <v>237</v>
      </c>
      <c r="K445" s="96" t="s">
        <v>207</v>
      </c>
      <c r="L445" s="96" t="s">
        <v>162</v>
      </c>
      <c r="M445" s="96" t="s">
        <v>259</v>
      </c>
      <c r="N445" s="210">
        <v>45033</v>
      </c>
      <c r="O445" s="210">
        <v>45291</v>
      </c>
      <c r="P445" s="165" t="s">
        <v>124</v>
      </c>
      <c r="Q445" s="166">
        <v>45032</v>
      </c>
      <c r="R445" s="165">
        <v>3002373</v>
      </c>
      <c r="S445" s="165" t="s">
        <v>63</v>
      </c>
      <c r="T445" s="166">
        <v>45036</v>
      </c>
      <c r="U445" s="96" t="s">
        <v>152</v>
      </c>
      <c r="V445" s="150">
        <v>438</v>
      </c>
    </row>
    <row r="446" spans="1:22" x14ac:dyDescent="0.35">
      <c r="A446" s="153" t="s">
        <v>5681</v>
      </c>
      <c r="B446" s="231" t="str">
        <f>CONCATENATE(U446,".",TEXT(G446,"00000"),".",VLOOKUP(H446,'Dados (Listas Suspensas)'!$H$3:$I$7,2,FALSE),".",VLOOKUP(K446,'Dados (Listas Suspensas)'!$B$3:$C$8,2,FALSE),".",VLOOKUP(L446,'Dados (Listas Suspensas)'!$D$3:$E$9,2, FALSE),".",VLOOKUP(M446,'Dados (Listas Suspensas)'!$F$3:$G$10,2,FALSE))</f>
        <v>2023.00243.05.03.01.02</v>
      </c>
      <c r="C446" s="144">
        <f t="shared" si="24"/>
        <v>1</v>
      </c>
      <c r="D446" s="144" t="str">
        <f t="shared" si="25"/>
        <v>2023.00243</v>
      </c>
      <c r="E446" s="144" t="str">
        <f t="shared" si="26"/>
        <v>2023.00243</v>
      </c>
      <c r="F446" s="144">
        <f t="shared" si="27"/>
        <v>1</v>
      </c>
      <c r="G446" s="158">
        <v>243</v>
      </c>
      <c r="H446" s="97" t="s">
        <v>145</v>
      </c>
      <c r="I446" s="97" t="s">
        <v>157</v>
      </c>
      <c r="J446" s="158" t="s">
        <v>158</v>
      </c>
      <c r="K446" s="97" t="s">
        <v>148</v>
      </c>
      <c r="L446" s="97" t="s">
        <v>4151</v>
      </c>
      <c r="M446" s="97" t="s">
        <v>155</v>
      </c>
      <c r="N446" s="209">
        <v>43703</v>
      </c>
      <c r="O446" s="209">
        <v>44068</v>
      </c>
      <c r="P446" s="158" t="s">
        <v>150</v>
      </c>
      <c r="Q446" s="160">
        <v>43703</v>
      </c>
      <c r="R446" s="189" t="s">
        <v>159</v>
      </c>
      <c r="S446" s="158" t="s">
        <v>73</v>
      </c>
      <c r="T446" s="160">
        <v>43706</v>
      </c>
      <c r="U446" s="97" t="s">
        <v>152</v>
      </c>
      <c r="V446" s="151">
        <v>439</v>
      </c>
    </row>
    <row r="447" spans="1:22" x14ac:dyDescent="0.35">
      <c r="A447" s="152" t="s">
        <v>5683</v>
      </c>
      <c r="B447" s="231" t="str">
        <f>CONCATENATE(U447,".",TEXT(G447,"00000"),".",VLOOKUP(H447,'Dados (Listas Suspensas)'!$H$3:$I$7,2,FALSE),".",VLOOKUP(K447,'Dados (Listas Suspensas)'!$B$3:$C$8,2,FALSE),".",VLOOKUP(L447,'Dados (Listas Suspensas)'!$D$3:$E$9,2, FALSE),".",VLOOKUP(M447,'Dados (Listas Suspensas)'!$F$3:$G$10,2,FALSE))</f>
        <v>2023.00244.05.03.01.04</v>
      </c>
      <c r="C447" s="144">
        <f t="shared" si="24"/>
        <v>1</v>
      </c>
      <c r="D447" s="144" t="str">
        <f t="shared" si="25"/>
        <v>2023.00244</v>
      </c>
      <c r="E447" s="144" t="str">
        <f t="shared" si="26"/>
        <v>2023.00244</v>
      </c>
      <c r="F447" s="144">
        <f t="shared" si="27"/>
        <v>1</v>
      </c>
      <c r="G447" s="165">
        <v>244</v>
      </c>
      <c r="H447" s="96" t="s">
        <v>145</v>
      </c>
      <c r="I447" s="96" t="s">
        <v>146</v>
      </c>
      <c r="J447" s="165" t="s">
        <v>147</v>
      </c>
      <c r="K447" s="96" t="s">
        <v>148</v>
      </c>
      <c r="L447" s="96" t="s">
        <v>4151</v>
      </c>
      <c r="M447" s="96" t="s">
        <v>149</v>
      </c>
      <c r="N447" s="210">
        <v>43521</v>
      </c>
      <c r="O447" s="210">
        <v>43555</v>
      </c>
      <c r="P447" s="165" t="s">
        <v>150</v>
      </c>
      <c r="Q447" s="166">
        <v>43521</v>
      </c>
      <c r="R447" s="188" t="s">
        <v>151</v>
      </c>
      <c r="S447" s="165" t="s">
        <v>71</v>
      </c>
      <c r="T447" s="166">
        <v>43531</v>
      </c>
      <c r="U447" s="96" t="s">
        <v>152</v>
      </c>
      <c r="V447" s="150">
        <v>440</v>
      </c>
    </row>
    <row r="448" spans="1:22" x14ac:dyDescent="0.35">
      <c r="A448" s="153" t="s">
        <v>5684</v>
      </c>
      <c r="B448" s="231" t="str">
        <f>CONCATENATE(U448,".",TEXT(G448,"00000"),".",VLOOKUP(H448,'Dados (Listas Suspensas)'!$H$3:$I$7,2,FALSE),".",VLOOKUP(K448,'Dados (Listas Suspensas)'!$B$3:$C$8,2,FALSE),".",VLOOKUP(L448,'Dados (Listas Suspensas)'!$D$3:$E$9,2, FALSE),".",VLOOKUP(M448,'Dados (Listas Suspensas)'!$F$3:$G$10,2,FALSE))</f>
        <v>2023.00245.04.03.01.02</v>
      </c>
      <c r="C448" s="144">
        <f t="shared" si="24"/>
        <v>1</v>
      </c>
      <c r="D448" s="144" t="str">
        <f t="shared" si="25"/>
        <v>2023.00245</v>
      </c>
      <c r="E448" s="144" t="str">
        <f t="shared" si="26"/>
        <v>2023.00245</v>
      </c>
      <c r="F448" s="144">
        <f t="shared" si="27"/>
        <v>1</v>
      </c>
      <c r="G448" s="158">
        <v>245</v>
      </c>
      <c r="H448" s="97" t="s">
        <v>141</v>
      </c>
      <c r="I448" s="97" t="s">
        <v>153</v>
      </c>
      <c r="J448" s="158" t="s">
        <v>154</v>
      </c>
      <c r="K448" s="97" t="s">
        <v>148</v>
      </c>
      <c r="L448" s="97" t="s">
        <v>4151</v>
      </c>
      <c r="M448" s="97" t="s">
        <v>155</v>
      </c>
      <c r="N448" s="209">
        <v>43538</v>
      </c>
      <c r="O448" s="209">
        <v>43903</v>
      </c>
      <c r="P448" s="158" t="s">
        <v>144</v>
      </c>
      <c r="Q448" s="160">
        <v>43537</v>
      </c>
      <c r="R448" s="189" t="s">
        <v>156</v>
      </c>
      <c r="S448" s="158" t="s">
        <v>69</v>
      </c>
      <c r="T448" s="160">
        <v>43552</v>
      </c>
      <c r="U448" s="97" t="s">
        <v>152</v>
      </c>
      <c r="V448" s="151">
        <v>441</v>
      </c>
    </row>
    <row r="449" spans="1:22" x14ac:dyDescent="0.35">
      <c r="A449" s="231" t="s">
        <v>5423</v>
      </c>
      <c r="B449" s="231" t="str">
        <f>CONCATENATE(U449,".",TEXT(G449,"00000"),".",VLOOKUP(H449,'Dados (Listas Suspensas)'!$H$3:$I$7,2,FALSE),".",VLOOKUP(K449,'Dados (Listas Suspensas)'!$B$3:$C$8,2,FALSE),".",VLOOKUP(L449,'Dados (Listas Suspensas)'!$D$3:$E$9,2, FALSE),".",VLOOKUP(M449,'Dados (Listas Suspensas)'!$F$3:$G$10,2,FALSE))</f>
        <v>2023.00246.02.02.03.98</v>
      </c>
      <c r="C449" s="144">
        <f t="shared" si="24"/>
        <v>1</v>
      </c>
      <c r="D449" s="144" t="str">
        <f t="shared" si="25"/>
        <v>2023.00246</v>
      </c>
      <c r="E449" s="144" t="str">
        <f t="shared" si="26"/>
        <v>2023.00246</v>
      </c>
      <c r="F449" s="144">
        <f t="shared" si="27"/>
        <v>1</v>
      </c>
      <c r="G449" s="165">
        <v>246</v>
      </c>
      <c r="H449" s="96" t="s">
        <v>130</v>
      </c>
      <c r="I449" s="96" t="s">
        <v>236</v>
      </c>
      <c r="J449" s="165" t="s">
        <v>237</v>
      </c>
      <c r="K449" s="96" t="s">
        <v>207</v>
      </c>
      <c r="L449" s="96" t="s">
        <v>162</v>
      </c>
      <c r="M449" s="96" t="s">
        <v>259</v>
      </c>
      <c r="N449" s="210">
        <v>44617</v>
      </c>
      <c r="O449" s="210">
        <v>44926</v>
      </c>
      <c r="P449" s="165" t="s">
        <v>124</v>
      </c>
      <c r="Q449" s="166">
        <v>44617</v>
      </c>
      <c r="R449" s="165">
        <v>2006012</v>
      </c>
      <c r="S449" s="165" t="s">
        <v>66</v>
      </c>
      <c r="T449" s="166">
        <v>44627</v>
      </c>
      <c r="U449" s="232">
        <v>2023</v>
      </c>
      <c r="V449" s="150">
        <v>442</v>
      </c>
    </row>
    <row r="450" spans="1:22" x14ac:dyDescent="0.35">
      <c r="A450" s="233" t="s">
        <v>5424</v>
      </c>
      <c r="B450" s="231" t="str">
        <f>CONCATENATE(U450,".",TEXT(G450,"00000"),".",VLOOKUP(H450,'Dados (Listas Suspensas)'!$H$3:$I$7,2,FALSE),".",VLOOKUP(K450,'Dados (Listas Suspensas)'!$B$3:$C$8,2,FALSE),".",VLOOKUP(L450,'Dados (Listas Suspensas)'!$D$3:$E$9,2, FALSE),".",VLOOKUP(M450,'Dados (Listas Suspensas)'!$F$3:$G$10,2,FALSE))</f>
        <v>2023.00247.02.02.03.02</v>
      </c>
      <c r="C450" s="144">
        <f t="shared" si="24"/>
        <v>1</v>
      </c>
      <c r="D450" s="144" t="str">
        <f t="shared" si="25"/>
        <v>2023.00247</v>
      </c>
      <c r="E450" s="144" t="str">
        <f t="shared" si="26"/>
        <v>2023.00247</v>
      </c>
      <c r="F450" s="144">
        <f t="shared" si="27"/>
        <v>1</v>
      </c>
      <c r="G450" s="158">
        <v>247</v>
      </c>
      <c r="H450" s="97" t="s">
        <v>130</v>
      </c>
      <c r="I450" s="97" t="s">
        <v>236</v>
      </c>
      <c r="J450" s="158" t="s">
        <v>237</v>
      </c>
      <c r="K450" s="97" t="s">
        <v>207</v>
      </c>
      <c r="L450" s="97" t="s">
        <v>162</v>
      </c>
      <c r="M450" s="97" t="s">
        <v>155</v>
      </c>
      <c r="N450" s="209">
        <v>44561</v>
      </c>
      <c r="O450" s="209">
        <v>44926</v>
      </c>
      <c r="P450" s="158" t="s">
        <v>124</v>
      </c>
      <c r="Q450" s="160">
        <v>44561</v>
      </c>
      <c r="R450" s="158">
        <v>1883716</v>
      </c>
      <c r="S450" s="158" t="s">
        <v>66</v>
      </c>
      <c r="T450" s="160">
        <v>44567</v>
      </c>
      <c r="U450" s="234">
        <v>2023</v>
      </c>
      <c r="V450" s="151">
        <v>443</v>
      </c>
    </row>
    <row r="451" spans="1:22" x14ac:dyDescent="0.35">
      <c r="A451" s="231" t="s">
        <v>5433</v>
      </c>
      <c r="B451" s="231" t="str">
        <f>CONCATENATE(U451,".",TEXT(G451,"00000"),".",VLOOKUP(H451,'Dados (Listas Suspensas)'!$H$3:$I$7,2,FALSE),".",VLOOKUP(K451,'Dados (Listas Suspensas)'!$B$3:$C$8,2,FALSE),".",VLOOKUP(L451,'Dados (Listas Suspensas)'!$D$3:$E$9,2, FALSE),".",VLOOKUP(M451,'Dados (Listas Suspensas)'!$F$3:$G$10,2,FALSE))</f>
        <v>2023.00248.03.03.03.98</v>
      </c>
      <c r="C451" s="144">
        <f t="shared" si="24"/>
        <v>1</v>
      </c>
      <c r="D451" s="144" t="str">
        <f t="shared" si="25"/>
        <v>2023.00248</v>
      </c>
      <c r="E451" s="144" t="str">
        <f t="shared" si="26"/>
        <v>2023.00248</v>
      </c>
      <c r="F451" s="144">
        <f t="shared" si="27"/>
        <v>1</v>
      </c>
      <c r="G451" s="165">
        <v>248</v>
      </c>
      <c r="H451" s="96" t="s">
        <v>132</v>
      </c>
      <c r="I451" s="96" t="s">
        <v>205</v>
      </c>
      <c r="J451" s="165" t="s">
        <v>206</v>
      </c>
      <c r="K451" s="96" t="s">
        <v>148</v>
      </c>
      <c r="L451" s="96" t="s">
        <v>162</v>
      </c>
      <c r="M451" s="96" t="s">
        <v>259</v>
      </c>
      <c r="N451" s="210">
        <v>45164</v>
      </c>
      <c r="O451" s="210">
        <v>45291</v>
      </c>
      <c r="P451" s="165" t="s">
        <v>124</v>
      </c>
      <c r="Q451" s="166">
        <v>45166</v>
      </c>
      <c r="R451" s="165">
        <v>3349752</v>
      </c>
      <c r="S451" s="165" t="s">
        <v>19</v>
      </c>
      <c r="T451" s="166">
        <v>45167</v>
      </c>
      <c r="U451" s="232">
        <v>2023</v>
      </c>
      <c r="V451" s="150">
        <v>444</v>
      </c>
    </row>
    <row r="452" spans="1:22" x14ac:dyDescent="0.35">
      <c r="A452" s="233" t="s">
        <v>5434</v>
      </c>
      <c r="B452" s="231" t="str">
        <f>CONCATENATE(U452,".",TEXT(G452,"00000"),".",VLOOKUP(H452,'Dados (Listas Suspensas)'!$H$3:$I$7,2,FALSE),".",VLOOKUP(K452,'Dados (Listas Suspensas)'!$B$3:$C$8,2,FALSE),".",VLOOKUP(L452,'Dados (Listas Suspensas)'!$D$3:$E$9,2, FALSE),".",VLOOKUP(M452,'Dados (Listas Suspensas)'!$F$3:$G$10,2,FALSE))</f>
        <v>2023.00249.03.02.03.98</v>
      </c>
      <c r="C452" s="144">
        <f t="shared" si="24"/>
        <v>1</v>
      </c>
      <c r="D452" s="144" t="str">
        <f t="shared" si="25"/>
        <v>2023.00249</v>
      </c>
      <c r="E452" s="144" t="str">
        <f t="shared" si="26"/>
        <v>2023.00249</v>
      </c>
      <c r="F452" s="144">
        <f t="shared" si="27"/>
        <v>1</v>
      </c>
      <c r="G452" s="158">
        <v>249</v>
      </c>
      <c r="H452" s="97" t="s">
        <v>132</v>
      </c>
      <c r="I452" s="97" t="s">
        <v>236</v>
      </c>
      <c r="J452" s="158" t="s">
        <v>237</v>
      </c>
      <c r="K452" s="97" t="s">
        <v>207</v>
      </c>
      <c r="L452" s="97" t="s">
        <v>162</v>
      </c>
      <c r="M452" s="97" t="s">
        <v>259</v>
      </c>
      <c r="N452" s="209">
        <v>45159</v>
      </c>
      <c r="O452" s="209">
        <v>45291</v>
      </c>
      <c r="P452" s="158" t="s">
        <v>124</v>
      </c>
      <c r="Q452" s="160">
        <v>45161</v>
      </c>
      <c r="R452" s="158">
        <v>3348530</v>
      </c>
      <c r="S452" s="158" t="s">
        <v>6</v>
      </c>
      <c r="T452" s="160">
        <v>45167</v>
      </c>
      <c r="U452" s="234">
        <v>2023</v>
      </c>
      <c r="V452" s="151">
        <v>445</v>
      </c>
    </row>
    <row r="453" spans="1:22" x14ac:dyDescent="0.35">
      <c r="A453" s="231" t="s">
        <v>5849</v>
      </c>
      <c r="B453" s="231" t="str">
        <f>CONCATENATE(U453,".",TEXT(G453,"00000"),".",VLOOKUP(H453,'Dados (Listas Suspensas)'!$H$3:$I$7,2,FALSE),".",VLOOKUP(K453,'Dados (Listas Suspensas)'!$B$3:$C$8,2,FALSE),".",VLOOKUP(L453,'Dados (Listas Suspensas)'!$D$3:$E$9,2, FALSE),".",VLOOKUP(M453,'Dados (Listas Suspensas)'!$F$3:$G$10,2,FALSE))</f>
        <v>2023.00250.03.03.02.04</v>
      </c>
      <c r="C453" s="144">
        <f t="shared" si="24"/>
        <v>1</v>
      </c>
      <c r="D453" s="144" t="str">
        <f t="shared" si="25"/>
        <v>2023.00250</v>
      </c>
      <c r="E453" s="144" t="str">
        <f t="shared" si="26"/>
        <v>2023.00250</v>
      </c>
      <c r="F453" s="144">
        <f t="shared" si="27"/>
        <v>1</v>
      </c>
      <c r="G453" s="165">
        <v>250</v>
      </c>
      <c r="H453" s="96" t="s">
        <v>132</v>
      </c>
      <c r="I453" s="96" t="s">
        <v>4565</v>
      </c>
      <c r="J453" s="165" t="s">
        <v>241</v>
      </c>
      <c r="K453" s="96" t="s">
        <v>148</v>
      </c>
      <c r="L453" s="96" t="s">
        <v>169</v>
      </c>
      <c r="M453" s="96" t="s">
        <v>149</v>
      </c>
      <c r="N453" s="210">
        <v>45139</v>
      </c>
      <c r="O453" s="210">
        <v>45169</v>
      </c>
      <c r="P453" s="165" t="s">
        <v>124</v>
      </c>
      <c r="Q453" s="166">
        <v>45138</v>
      </c>
      <c r="R453" s="165">
        <v>3300337</v>
      </c>
      <c r="S453" s="165" t="s">
        <v>24</v>
      </c>
      <c r="T453" s="166">
        <v>45147</v>
      </c>
      <c r="U453" s="232">
        <v>2023</v>
      </c>
      <c r="V453" s="150">
        <v>446</v>
      </c>
    </row>
    <row r="454" spans="1:22" x14ac:dyDescent="0.35">
      <c r="A454" s="233" t="s">
        <v>6158</v>
      </c>
      <c r="B454" s="231" t="str">
        <f>CONCATENATE(U454,".",TEXT(G454,"00000"),".",VLOOKUP(H454,'Dados (Listas Suspensas)'!$H$3:$I$7,2,FALSE),".",VLOOKUP(K454,'Dados (Listas Suspensas)'!$B$3:$C$8,2,FALSE),".",VLOOKUP(L454,'Dados (Listas Suspensas)'!$D$3:$E$9,2, FALSE),".",VLOOKUP(M454,'Dados (Listas Suspensas)'!$F$3:$G$10,2,FALSE))</f>
        <v>2023.00251.03.03.02.04</v>
      </c>
      <c r="C454" s="144">
        <f t="shared" si="24"/>
        <v>1</v>
      </c>
      <c r="D454" s="144" t="str">
        <f t="shared" si="25"/>
        <v>2023.00251</v>
      </c>
      <c r="E454" s="144" t="str">
        <f t="shared" si="26"/>
        <v>2023.00251</v>
      </c>
      <c r="F454" s="144">
        <f t="shared" si="27"/>
        <v>1</v>
      </c>
      <c r="G454" s="158">
        <v>251</v>
      </c>
      <c r="H454" s="97" t="s">
        <v>132</v>
      </c>
      <c r="I454" s="97" t="s">
        <v>4565</v>
      </c>
      <c r="J454" s="158" t="s">
        <v>241</v>
      </c>
      <c r="K454" s="97" t="s">
        <v>148</v>
      </c>
      <c r="L454" s="97" t="s">
        <v>169</v>
      </c>
      <c r="M454" s="97" t="s">
        <v>149</v>
      </c>
      <c r="N454" s="209">
        <v>45170</v>
      </c>
      <c r="O454" s="209">
        <v>45199</v>
      </c>
      <c r="P454" s="158" t="s">
        <v>124</v>
      </c>
      <c r="Q454" s="160">
        <v>45169</v>
      </c>
      <c r="R454" s="158">
        <v>3362056</v>
      </c>
      <c r="S454" s="158" t="s">
        <v>24</v>
      </c>
      <c r="T454" s="160">
        <v>45173</v>
      </c>
      <c r="U454" s="234">
        <v>2023</v>
      </c>
      <c r="V454" s="151">
        <v>447</v>
      </c>
    </row>
    <row r="455" spans="1:22" x14ac:dyDescent="0.35">
      <c r="A455" s="231" t="s">
        <v>6159</v>
      </c>
      <c r="B455" s="231" t="str">
        <f>CONCATENATE(U455,".",TEXT(G455,"00000"),".",VLOOKUP(H455,'Dados (Listas Suspensas)'!$H$3:$I$7,2,FALSE),".",VLOOKUP(K455,'Dados (Listas Suspensas)'!$B$3:$C$8,2,FALSE),".",VLOOKUP(L455,'Dados (Listas Suspensas)'!$D$3:$E$9,2, FALSE),".",VLOOKUP(M455,'Dados (Listas Suspensas)'!$F$3:$G$10,2,FALSE))</f>
        <v>2023.00252.02.04.99.99</v>
      </c>
      <c r="C455" s="144">
        <f t="shared" si="24"/>
        <v>1</v>
      </c>
      <c r="D455" s="144" t="str">
        <f t="shared" si="25"/>
        <v>2023.00252</v>
      </c>
      <c r="E455" s="144" t="str">
        <f t="shared" si="26"/>
        <v>2023.00252</v>
      </c>
      <c r="F455" s="144">
        <f t="shared" si="27"/>
        <v>1</v>
      </c>
      <c r="G455" s="165">
        <v>252</v>
      </c>
      <c r="H455" s="96" t="s">
        <v>130</v>
      </c>
      <c r="I455" s="96" t="s">
        <v>4586</v>
      </c>
      <c r="J455" s="165" t="s">
        <v>239</v>
      </c>
      <c r="K455" s="96" t="s">
        <v>187</v>
      </c>
      <c r="L455" s="96" t="s">
        <v>187</v>
      </c>
      <c r="M455" s="96" t="s">
        <v>188</v>
      </c>
      <c r="N455" s="210">
        <v>45134</v>
      </c>
      <c r="O455" s="210">
        <v>45291</v>
      </c>
      <c r="P455" s="165" t="s">
        <v>124</v>
      </c>
      <c r="Q455" s="166">
        <v>45134</v>
      </c>
      <c r="R455" s="165">
        <v>3269522</v>
      </c>
      <c r="S455" s="165" t="s">
        <v>13</v>
      </c>
      <c r="T455" s="166">
        <v>45135</v>
      </c>
      <c r="U455" s="232">
        <v>2023</v>
      </c>
      <c r="V455" s="150">
        <v>448</v>
      </c>
    </row>
    <row r="456" spans="1:22" x14ac:dyDescent="0.35">
      <c r="A456" s="233" t="s">
        <v>6160</v>
      </c>
      <c r="B456" s="231" t="str">
        <f>CONCATENATE(U456,".",TEXT(G456,"00000"),".",VLOOKUP(H456,'Dados (Listas Suspensas)'!$H$3:$I$7,2,FALSE),".",VLOOKUP(K456,'Dados (Listas Suspensas)'!$B$3:$C$8,2,FALSE),".",VLOOKUP(L456,'Dados (Listas Suspensas)'!$D$3:$E$9,2, FALSE),".",VLOOKUP(M456,'Dados (Listas Suspensas)'!$F$3:$G$10,2,FALSE))</f>
        <v>2023.00253.02.04.99.99</v>
      </c>
      <c r="C456" s="144">
        <f t="shared" ref="C456:C519" si="28">IF(A456=B456,1,0)</f>
        <v>1</v>
      </c>
      <c r="D456" s="144" t="str">
        <f t="shared" ref="D456:D519" si="29">LEFT(A456,10)</f>
        <v>2023.00253</v>
      </c>
      <c r="E456" s="144" t="str">
        <f t="shared" ref="E456:E519" si="30">LEFT(B456,10)</f>
        <v>2023.00253</v>
      </c>
      <c r="F456" s="144">
        <f t="shared" ref="F456:F519" si="31">IF(D456=E456,1,0)</f>
        <v>1</v>
      </c>
      <c r="G456" s="158">
        <v>253</v>
      </c>
      <c r="H456" s="97" t="s">
        <v>130</v>
      </c>
      <c r="I456" s="97" t="s">
        <v>300</v>
      </c>
      <c r="J456" s="158" t="s">
        <v>301</v>
      </c>
      <c r="K456" s="97" t="s">
        <v>187</v>
      </c>
      <c r="L456" s="97" t="s">
        <v>187</v>
      </c>
      <c r="M456" s="97" t="s">
        <v>188</v>
      </c>
      <c r="N456" s="209">
        <v>45138</v>
      </c>
      <c r="O456" s="209">
        <v>45291</v>
      </c>
      <c r="P456" s="158" t="s">
        <v>124</v>
      </c>
      <c r="Q456" s="160">
        <v>45138</v>
      </c>
      <c r="R456" s="158">
        <v>3291385</v>
      </c>
      <c r="S456" s="158" t="s">
        <v>13</v>
      </c>
      <c r="T456" s="160">
        <v>45145</v>
      </c>
      <c r="U456" s="234">
        <v>2023</v>
      </c>
      <c r="V456" s="151">
        <v>449</v>
      </c>
    </row>
    <row r="457" spans="1:22" x14ac:dyDescent="0.35">
      <c r="A457" s="231" t="s">
        <v>5436</v>
      </c>
      <c r="B457" s="231" t="str">
        <f>CONCATENATE(U457,".",TEXT(G457,"00000"),".",VLOOKUP(H457,'Dados (Listas Suspensas)'!$H$3:$I$7,2,FALSE),".",VLOOKUP(K457,'Dados (Listas Suspensas)'!$B$3:$C$8,2,FALSE),".",VLOOKUP(L457,'Dados (Listas Suspensas)'!$D$3:$E$9,2, FALSE),".",VLOOKUP(M457,'Dados (Listas Suspensas)'!$F$3:$G$10,2,FALSE))</f>
        <v>2023.00254.02.03.03.05</v>
      </c>
      <c r="C457" s="144">
        <f t="shared" si="28"/>
        <v>1</v>
      </c>
      <c r="D457" s="144" t="str">
        <f t="shared" si="29"/>
        <v>2023.00254</v>
      </c>
      <c r="E457" s="144" t="str">
        <f t="shared" si="30"/>
        <v>2023.00254</v>
      </c>
      <c r="F457" s="144">
        <f t="shared" si="31"/>
        <v>1</v>
      </c>
      <c r="G457" s="165">
        <v>254</v>
      </c>
      <c r="H457" s="96" t="s">
        <v>130</v>
      </c>
      <c r="I457" s="96" t="s">
        <v>278</v>
      </c>
      <c r="J457" s="165" t="s">
        <v>279</v>
      </c>
      <c r="K457" s="96" t="s">
        <v>148</v>
      </c>
      <c r="L457" s="96" t="s">
        <v>162</v>
      </c>
      <c r="M457" s="96" t="s">
        <v>254</v>
      </c>
      <c r="N457" s="210">
        <v>45160</v>
      </c>
      <c r="O457" s="210">
        <v>45160</v>
      </c>
      <c r="P457" s="165" t="s">
        <v>124</v>
      </c>
      <c r="Q457" s="166">
        <v>45160</v>
      </c>
      <c r="R457" s="165">
        <v>3342977</v>
      </c>
      <c r="S457" s="165" t="s">
        <v>13</v>
      </c>
      <c r="T457" s="166">
        <v>45166</v>
      </c>
      <c r="U457" s="232">
        <v>2023</v>
      </c>
      <c r="V457" s="150">
        <v>450</v>
      </c>
    </row>
    <row r="458" spans="1:22" x14ac:dyDescent="0.35">
      <c r="A458" s="233" t="s">
        <v>5851</v>
      </c>
      <c r="B458" s="231" t="str">
        <f>CONCATENATE(U458,".",TEXT(G458,"00000"),".",VLOOKUP(H458,'Dados (Listas Suspensas)'!$H$3:$I$7,2,FALSE),".",VLOOKUP(K458,'Dados (Listas Suspensas)'!$B$3:$C$8,2,FALSE),".",VLOOKUP(L458,'Dados (Listas Suspensas)'!$D$3:$E$9,2, FALSE),".",VLOOKUP(M458,'Dados (Listas Suspensas)'!$F$3:$G$10,2,FALSE))</f>
        <v>2023.00255.02.03.02.05</v>
      </c>
      <c r="C458" s="144">
        <f t="shared" si="28"/>
        <v>1</v>
      </c>
      <c r="D458" s="144" t="str">
        <f t="shared" si="29"/>
        <v>2023.00255</v>
      </c>
      <c r="E458" s="144" t="str">
        <f t="shared" si="30"/>
        <v>2023.00255</v>
      </c>
      <c r="F458" s="144">
        <f t="shared" si="31"/>
        <v>1</v>
      </c>
      <c r="G458" s="158">
        <v>255</v>
      </c>
      <c r="H458" s="97" t="s">
        <v>130</v>
      </c>
      <c r="I458" s="97" t="s">
        <v>4565</v>
      </c>
      <c r="J458" s="158" t="s">
        <v>241</v>
      </c>
      <c r="K458" s="97" t="s">
        <v>148</v>
      </c>
      <c r="L458" s="97" t="s">
        <v>169</v>
      </c>
      <c r="M458" s="97" t="s">
        <v>254</v>
      </c>
      <c r="N458" s="209">
        <v>45160</v>
      </c>
      <c r="O458" s="209">
        <v>45160</v>
      </c>
      <c r="P458" s="158" t="s">
        <v>124</v>
      </c>
      <c r="Q458" s="160">
        <v>45160</v>
      </c>
      <c r="R458" s="158">
        <v>3343061</v>
      </c>
      <c r="S458" s="158" t="s">
        <v>13</v>
      </c>
      <c r="T458" s="160">
        <v>45166</v>
      </c>
      <c r="U458" s="234">
        <v>2023</v>
      </c>
      <c r="V458" s="151">
        <v>451</v>
      </c>
    </row>
    <row r="459" spans="1:22" x14ac:dyDescent="0.35">
      <c r="A459" s="231" t="s">
        <v>5437</v>
      </c>
      <c r="B459" s="231" t="str">
        <f>CONCATENATE(U459,".",TEXT(G459,"00000"),".",VLOOKUP(H459,'Dados (Listas Suspensas)'!$H$3:$I$7,2,FALSE),".",VLOOKUP(K459,'Dados (Listas Suspensas)'!$B$3:$C$8,2,FALSE),".",VLOOKUP(L459,'Dados (Listas Suspensas)'!$D$3:$E$9,2, FALSE),".",VLOOKUP(M459,'Dados (Listas Suspensas)'!$F$3:$G$10,2,FALSE))</f>
        <v>2023.00256.02.03.03.03</v>
      </c>
      <c r="C459" s="144">
        <f t="shared" si="28"/>
        <v>1</v>
      </c>
      <c r="D459" s="144" t="str">
        <f t="shared" si="29"/>
        <v>2023.00256</v>
      </c>
      <c r="E459" s="144" t="str">
        <f t="shared" si="30"/>
        <v>2023.00256</v>
      </c>
      <c r="F459" s="144">
        <f t="shared" si="31"/>
        <v>1</v>
      </c>
      <c r="G459" s="165">
        <v>256</v>
      </c>
      <c r="H459" s="96" t="s">
        <v>130</v>
      </c>
      <c r="I459" s="96" t="s">
        <v>300</v>
      </c>
      <c r="J459" s="165" t="s">
        <v>301</v>
      </c>
      <c r="K459" s="96" t="s">
        <v>148</v>
      </c>
      <c r="L459" s="96" t="s">
        <v>162</v>
      </c>
      <c r="M459" s="96" t="s">
        <v>219</v>
      </c>
      <c r="N459" s="210">
        <v>45189</v>
      </c>
      <c r="O459" s="210">
        <v>45291</v>
      </c>
      <c r="P459" s="165" t="s">
        <v>124</v>
      </c>
      <c r="Q459" s="166">
        <v>45183</v>
      </c>
      <c r="R459" s="165">
        <v>3392401</v>
      </c>
      <c r="S459" s="165" t="s">
        <v>13</v>
      </c>
      <c r="T459" s="166">
        <v>45184</v>
      </c>
      <c r="U459" s="232">
        <v>2023</v>
      </c>
      <c r="V459" s="150">
        <v>452</v>
      </c>
    </row>
    <row r="460" spans="1:22" x14ac:dyDescent="0.35">
      <c r="A460" s="233" t="s">
        <v>5852</v>
      </c>
      <c r="B460" s="231" t="str">
        <f>CONCATENATE(U460,".",TEXT(G460,"00000"),".",VLOOKUP(H460,'Dados (Listas Suspensas)'!$H$3:$I$7,2,FALSE),".",VLOOKUP(K460,'Dados (Listas Suspensas)'!$B$3:$C$8,2,FALSE),".",VLOOKUP(L460,'Dados (Listas Suspensas)'!$D$3:$E$9,2, FALSE),".",VLOOKUP(M460,'Dados (Listas Suspensas)'!$F$3:$G$10,2,FALSE))</f>
        <v>2023.00257.02.03.02.03</v>
      </c>
      <c r="C460" s="144">
        <f t="shared" si="28"/>
        <v>1</v>
      </c>
      <c r="D460" s="144" t="str">
        <f t="shared" si="29"/>
        <v>2023.00257</v>
      </c>
      <c r="E460" s="144" t="str">
        <f t="shared" si="30"/>
        <v>2023.00257</v>
      </c>
      <c r="F460" s="144">
        <f t="shared" si="31"/>
        <v>1</v>
      </c>
      <c r="G460" s="158">
        <v>257</v>
      </c>
      <c r="H460" s="97" t="s">
        <v>130</v>
      </c>
      <c r="I460" s="97" t="s">
        <v>300</v>
      </c>
      <c r="J460" s="158" t="s">
        <v>301</v>
      </c>
      <c r="K460" s="97" t="s">
        <v>148</v>
      </c>
      <c r="L460" s="97" t="s">
        <v>169</v>
      </c>
      <c r="M460" s="97" t="s">
        <v>219</v>
      </c>
      <c r="N460" s="209">
        <v>45189</v>
      </c>
      <c r="O460" s="209">
        <v>45291</v>
      </c>
      <c r="P460" s="158" t="s">
        <v>124</v>
      </c>
      <c r="Q460" s="160">
        <v>45183</v>
      </c>
      <c r="R460" s="158">
        <v>3392403</v>
      </c>
      <c r="S460" s="158" t="s">
        <v>13</v>
      </c>
      <c r="T460" s="160">
        <v>45184</v>
      </c>
      <c r="U460" s="234">
        <v>2023</v>
      </c>
      <c r="V460" s="151">
        <v>453</v>
      </c>
    </row>
    <row r="461" spans="1:22" x14ac:dyDescent="0.35">
      <c r="A461" s="231" t="s">
        <v>5438</v>
      </c>
      <c r="B461" s="231" t="str">
        <f>CONCATENATE(U461,".",TEXT(G461,"00000"),".",VLOOKUP(H461,'Dados (Listas Suspensas)'!$H$3:$I$7,2,FALSE),".",VLOOKUP(K461,'Dados (Listas Suspensas)'!$B$3:$C$8,2,FALSE),".",VLOOKUP(L461,'Dados (Listas Suspensas)'!$D$3:$E$9,2, FALSE),".",VLOOKUP(M461,'Dados (Listas Suspensas)'!$F$3:$G$10,2,FALSE))</f>
        <v>2023.00258.03.03.03.03</v>
      </c>
      <c r="C461" s="144">
        <f t="shared" si="28"/>
        <v>1</v>
      </c>
      <c r="D461" s="144" t="str">
        <f t="shared" si="29"/>
        <v>2023.00258</v>
      </c>
      <c r="E461" s="144" t="str">
        <f t="shared" si="30"/>
        <v>2023.00258</v>
      </c>
      <c r="F461" s="144">
        <f t="shared" si="31"/>
        <v>1</v>
      </c>
      <c r="G461" s="165">
        <v>258</v>
      </c>
      <c r="H461" s="96" t="s">
        <v>132</v>
      </c>
      <c r="I461" s="96" t="s">
        <v>236</v>
      </c>
      <c r="J461" s="165" t="s">
        <v>237</v>
      </c>
      <c r="K461" s="96" t="s">
        <v>148</v>
      </c>
      <c r="L461" s="96" t="s">
        <v>162</v>
      </c>
      <c r="M461" s="96" t="s">
        <v>219</v>
      </c>
      <c r="N461" s="210">
        <v>45200</v>
      </c>
      <c r="O461" s="210">
        <v>45291</v>
      </c>
      <c r="P461" s="165" t="s">
        <v>124</v>
      </c>
      <c r="Q461" s="166">
        <v>45198</v>
      </c>
      <c r="R461" s="165">
        <v>3473752</v>
      </c>
      <c r="S461" s="165" t="s">
        <v>6</v>
      </c>
      <c r="T461" s="223">
        <v>45215</v>
      </c>
      <c r="U461" s="232">
        <v>2023</v>
      </c>
      <c r="V461" s="150">
        <v>454</v>
      </c>
    </row>
    <row r="462" spans="1:22" x14ac:dyDescent="0.35">
      <c r="A462" s="233" t="s">
        <v>5439</v>
      </c>
      <c r="B462" s="231" t="str">
        <f>CONCATENATE(U462,".",TEXT(G462,"00000"),".",VLOOKUP(H462,'Dados (Listas Suspensas)'!$H$3:$I$7,2,FALSE),".",VLOOKUP(K462,'Dados (Listas Suspensas)'!$B$3:$C$8,2,FALSE),".",VLOOKUP(L462,'Dados (Listas Suspensas)'!$D$3:$E$9,2, FALSE),".",VLOOKUP(M462,'Dados (Listas Suspensas)'!$F$3:$G$10,2,FALSE))</f>
        <v>2023.00259.03.02.03.03</v>
      </c>
      <c r="C462" s="144">
        <f t="shared" si="28"/>
        <v>1</v>
      </c>
      <c r="D462" s="144" t="str">
        <f t="shared" si="29"/>
        <v>2023.00259</v>
      </c>
      <c r="E462" s="144" t="str">
        <f t="shared" si="30"/>
        <v>2023.00259</v>
      </c>
      <c r="F462" s="144">
        <f t="shared" si="31"/>
        <v>1</v>
      </c>
      <c r="G462" s="158">
        <v>259</v>
      </c>
      <c r="H462" s="97" t="s">
        <v>132</v>
      </c>
      <c r="I462" s="97" t="s">
        <v>236</v>
      </c>
      <c r="J462" s="158" t="s">
        <v>237</v>
      </c>
      <c r="K462" s="97" t="s">
        <v>207</v>
      </c>
      <c r="L462" s="97" t="s">
        <v>162</v>
      </c>
      <c r="M462" s="97" t="s">
        <v>219</v>
      </c>
      <c r="N462" s="209">
        <v>45201</v>
      </c>
      <c r="O462" s="209">
        <v>45291</v>
      </c>
      <c r="P462" s="158" t="s">
        <v>124</v>
      </c>
      <c r="Q462" s="160">
        <v>45202</v>
      </c>
      <c r="R462" s="158">
        <v>3473803</v>
      </c>
      <c r="S462" s="158" t="s">
        <v>6</v>
      </c>
      <c r="T462" s="160">
        <v>45215</v>
      </c>
      <c r="U462" s="234">
        <v>2023</v>
      </c>
      <c r="V462" s="151">
        <v>455</v>
      </c>
    </row>
    <row r="463" spans="1:22" x14ac:dyDescent="0.35">
      <c r="A463" s="231" t="s">
        <v>5440</v>
      </c>
      <c r="B463" s="231" t="str">
        <f>CONCATENATE(U463,".",TEXT(G463,"00000"),".",VLOOKUP(H463,'Dados (Listas Suspensas)'!$H$3:$I$7,2,FALSE),".",VLOOKUP(K463,'Dados (Listas Suspensas)'!$B$3:$C$8,2,FALSE),".",VLOOKUP(L463,'Dados (Listas Suspensas)'!$D$3:$E$9,2, FALSE),".",VLOOKUP(M463,'Dados (Listas Suspensas)'!$F$3:$G$10,2,FALSE))</f>
        <v>2023.00260.03.03.03.03</v>
      </c>
      <c r="C463" s="144">
        <f t="shared" si="28"/>
        <v>1</v>
      </c>
      <c r="D463" s="144" t="str">
        <f t="shared" si="29"/>
        <v>2023.00260</v>
      </c>
      <c r="E463" s="144" t="str">
        <f t="shared" si="30"/>
        <v>2023.00260</v>
      </c>
      <c r="F463" s="144">
        <f t="shared" si="31"/>
        <v>1</v>
      </c>
      <c r="G463" s="165">
        <v>260</v>
      </c>
      <c r="H463" s="96" t="s">
        <v>132</v>
      </c>
      <c r="I463" s="96" t="s">
        <v>236</v>
      </c>
      <c r="J463" s="165" t="s">
        <v>237</v>
      </c>
      <c r="K463" s="96" t="s">
        <v>148</v>
      </c>
      <c r="L463" s="96" t="s">
        <v>162</v>
      </c>
      <c r="M463" s="96" t="s">
        <v>219</v>
      </c>
      <c r="N463" s="210">
        <v>45200</v>
      </c>
      <c r="O463" s="210">
        <v>45291</v>
      </c>
      <c r="P463" s="165" t="s">
        <v>124</v>
      </c>
      <c r="Q463" s="166">
        <v>45198</v>
      </c>
      <c r="R463" s="165">
        <v>3479868</v>
      </c>
      <c r="S463" s="165" t="s">
        <v>6</v>
      </c>
      <c r="T463" s="223">
        <v>45217</v>
      </c>
      <c r="U463" s="232">
        <v>2023</v>
      </c>
      <c r="V463" s="150">
        <v>456</v>
      </c>
    </row>
    <row r="464" spans="1:22" x14ac:dyDescent="0.35">
      <c r="A464" s="233" t="s">
        <v>5441</v>
      </c>
      <c r="B464" s="231" t="str">
        <f>CONCATENATE(U464,".",TEXT(G464,"00000"),".",VLOOKUP(H464,'Dados (Listas Suspensas)'!$H$3:$I$7,2,FALSE),".",VLOOKUP(K464,'Dados (Listas Suspensas)'!$B$3:$C$8,2,FALSE),".",VLOOKUP(L464,'Dados (Listas Suspensas)'!$D$3:$E$9,2, FALSE),".",VLOOKUP(M464,'Dados (Listas Suspensas)'!$F$3:$G$10,2,FALSE))</f>
        <v>2023.00261.03.02.03.03</v>
      </c>
      <c r="C464" s="144">
        <f t="shared" si="28"/>
        <v>1</v>
      </c>
      <c r="D464" s="144" t="str">
        <f t="shared" si="29"/>
        <v>2023.00261</v>
      </c>
      <c r="E464" s="144" t="str">
        <f t="shared" si="30"/>
        <v>2023.00261</v>
      </c>
      <c r="F464" s="144">
        <f t="shared" si="31"/>
        <v>1</v>
      </c>
      <c r="G464" s="158">
        <v>261</v>
      </c>
      <c r="H464" s="97" t="s">
        <v>132</v>
      </c>
      <c r="I464" s="97" t="s">
        <v>4586</v>
      </c>
      <c r="J464" s="158" t="s">
        <v>239</v>
      </c>
      <c r="K464" s="97" t="s">
        <v>207</v>
      </c>
      <c r="L464" s="97" t="s">
        <v>162</v>
      </c>
      <c r="M464" s="97" t="s">
        <v>219</v>
      </c>
      <c r="N464" s="209">
        <v>45201</v>
      </c>
      <c r="O464" s="209">
        <v>45291</v>
      </c>
      <c r="P464" s="158" t="s">
        <v>124</v>
      </c>
      <c r="Q464" s="160">
        <v>45202</v>
      </c>
      <c r="R464" s="158">
        <v>3473793</v>
      </c>
      <c r="S464" s="158" t="s">
        <v>14</v>
      </c>
      <c r="T464" s="160">
        <v>45215</v>
      </c>
      <c r="U464" s="234">
        <v>2023</v>
      </c>
      <c r="V464" s="151">
        <v>457</v>
      </c>
    </row>
    <row r="465" spans="1:22" x14ac:dyDescent="0.35">
      <c r="A465" s="231" t="s">
        <v>5853</v>
      </c>
      <c r="B465" s="231" t="str">
        <f>CONCATENATE(U465,".",TEXT(G465,"00000"),".",VLOOKUP(H465,'Dados (Listas Suspensas)'!$H$3:$I$7,2,FALSE),".",VLOOKUP(K465,'Dados (Listas Suspensas)'!$B$3:$C$8,2,FALSE),".",VLOOKUP(L465,'Dados (Listas Suspensas)'!$D$3:$E$9,2, FALSE),".",VLOOKUP(M465,'Dados (Listas Suspensas)'!$F$3:$G$10,2,FALSE))</f>
        <v>2023.00262.03.03.02.04</v>
      </c>
      <c r="C465" s="144">
        <f t="shared" si="28"/>
        <v>1</v>
      </c>
      <c r="D465" s="144" t="str">
        <f t="shared" si="29"/>
        <v>2023.00262</v>
      </c>
      <c r="E465" s="144" t="str">
        <f t="shared" si="30"/>
        <v>2023.00262</v>
      </c>
      <c r="F465" s="144">
        <f t="shared" si="31"/>
        <v>1</v>
      </c>
      <c r="G465" s="165">
        <v>262</v>
      </c>
      <c r="H465" s="96" t="s">
        <v>132</v>
      </c>
      <c r="I465" s="96" t="s">
        <v>4565</v>
      </c>
      <c r="J465" s="165" t="s">
        <v>241</v>
      </c>
      <c r="K465" s="96" t="s">
        <v>148</v>
      </c>
      <c r="L465" s="96" t="s">
        <v>169</v>
      </c>
      <c r="M465" s="96" t="s">
        <v>149</v>
      </c>
      <c r="N465" s="210">
        <v>45200</v>
      </c>
      <c r="O465" s="210">
        <v>45230</v>
      </c>
      <c r="P465" s="165" t="s">
        <v>124</v>
      </c>
      <c r="Q465" s="166">
        <v>45197</v>
      </c>
      <c r="R465" s="165">
        <v>3479884</v>
      </c>
      <c r="S465" s="165" t="s">
        <v>24</v>
      </c>
      <c r="T465" s="223">
        <v>45217</v>
      </c>
      <c r="U465" s="232">
        <v>2023</v>
      </c>
      <c r="V465" s="150">
        <v>458</v>
      </c>
    </row>
    <row r="466" spans="1:22" x14ac:dyDescent="0.35">
      <c r="A466" s="233" t="s">
        <v>5854</v>
      </c>
      <c r="B466" s="231" t="str">
        <f>CONCATENATE(U466,".",TEXT(G466,"00000"),".",VLOOKUP(H466,'Dados (Listas Suspensas)'!$H$3:$I$7,2,FALSE),".",VLOOKUP(K466,'Dados (Listas Suspensas)'!$B$3:$C$8,2,FALSE),".",VLOOKUP(L466,'Dados (Listas Suspensas)'!$D$3:$E$9,2, FALSE),".",VLOOKUP(M466,'Dados (Listas Suspensas)'!$F$3:$G$10,2,FALSE))</f>
        <v>2023.00263.01.03.02.05</v>
      </c>
      <c r="C466" s="144">
        <f t="shared" si="28"/>
        <v>1</v>
      </c>
      <c r="D466" s="144" t="str">
        <f t="shared" si="29"/>
        <v>2023.00263</v>
      </c>
      <c r="E466" s="144" t="str">
        <f t="shared" si="30"/>
        <v>2023.00263</v>
      </c>
      <c r="F466" s="144">
        <f t="shared" si="31"/>
        <v>1</v>
      </c>
      <c r="G466" s="158">
        <v>263</v>
      </c>
      <c r="H466" s="97" t="s">
        <v>119</v>
      </c>
      <c r="I466" s="97" t="s">
        <v>300</v>
      </c>
      <c r="J466" s="158" t="s">
        <v>301</v>
      </c>
      <c r="K466" s="97" t="s">
        <v>148</v>
      </c>
      <c r="L466" s="97" t="s">
        <v>169</v>
      </c>
      <c r="M466" s="97" t="s">
        <v>254</v>
      </c>
      <c r="N466" s="209">
        <v>45189</v>
      </c>
      <c r="O466" s="209">
        <v>45189</v>
      </c>
      <c r="P466" s="158" t="s">
        <v>124</v>
      </c>
      <c r="Q466" s="160">
        <v>45188</v>
      </c>
      <c r="R466" s="158">
        <v>3442635</v>
      </c>
      <c r="S466" s="158" t="s">
        <v>16</v>
      </c>
      <c r="T466" s="160">
        <v>45202</v>
      </c>
      <c r="U466" s="234">
        <v>2023</v>
      </c>
      <c r="V466" s="151">
        <v>459</v>
      </c>
    </row>
    <row r="467" spans="1:22" x14ac:dyDescent="0.35">
      <c r="A467" s="231" t="s">
        <v>5442</v>
      </c>
      <c r="B467" s="231" t="str">
        <f>CONCATENATE(U467,".",TEXT(G467,"00000"),".",VLOOKUP(H467,'Dados (Listas Suspensas)'!$H$3:$I$7,2,FALSE),".",VLOOKUP(K467,'Dados (Listas Suspensas)'!$B$3:$C$8,2,FALSE),".",VLOOKUP(L467,'Dados (Listas Suspensas)'!$D$3:$E$9,2, FALSE),".",VLOOKUP(M467,'Dados (Listas Suspensas)'!$F$3:$G$10,2,FALSE))</f>
        <v>2023.00264.01.03.03.05</v>
      </c>
      <c r="C467" s="144">
        <f t="shared" si="28"/>
        <v>1</v>
      </c>
      <c r="D467" s="144" t="str">
        <f t="shared" si="29"/>
        <v>2023.00264</v>
      </c>
      <c r="E467" s="144" t="str">
        <f t="shared" si="30"/>
        <v>2023.00264</v>
      </c>
      <c r="F467" s="144">
        <f t="shared" si="31"/>
        <v>1</v>
      </c>
      <c r="G467" s="165">
        <v>264</v>
      </c>
      <c r="H467" s="96" t="s">
        <v>119</v>
      </c>
      <c r="I467" s="96" t="s">
        <v>300</v>
      </c>
      <c r="J467" s="165" t="s">
        <v>301</v>
      </c>
      <c r="K467" s="96" t="s">
        <v>148</v>
      </c>
      <c r="L467" s="96" t="s">
        <v>162</v>
      </c>
      <c r="M467" s="96" t="s">
        <v>254</v>
      </c>
      <c r="N467" s="210">
        <v>45189</v>
      </c>
      <c r="O467" s="210">
        <v>45189</v>
      </c>
      <c r="P467" s="165" t="s">
        <v>124</v>
      </c>
      <c r="Q467" s="166">
        <v>45188</v>
      </c>
      <c r="R467" s="165">
        <v>3442635</v>
      </c>
      <c r="S467" s="165" t="s">
        <v>16</v>
      </c>
      <c r="T467" s="166">
        <v>45202</v>
      </c>
      <c r="U467" s="232">
        <v>2023</v>
      </c>
      <c r="V467" s="150">
        <v>460</v>
      </c>
    </row>
    <row r="468" spans="1:22" x14ac:dyDescent="0.35">
      <c r="A468" s="233" t="s">
        <v>5855</v>
      </c>
      <c r="B468" s="231" t="str">
        <f>CONCATENATE(U468,".",TEXT(G468,"00000"),".",VLOOKUP(H468,'Dados (Listas Suspensas)'!$H$3:$I$7,2,FALSE),".",VLOOKUP(K468,'Dados (Listas Suspensas)'!$B$3:$C$8,2,FALSE),".",VLOOKUP(L468,'Dados (Listas Suspensas)'!$D$3:$E$9,2, FALSE),".",VLOOKUP(M468,'Dados (Listas Suspensas)'!$F$3:$G$10,2,FALSE))</f>
        <v>2023.00265.01.03.02.05</v>
      </c>
      <c r="C468" s="144">
        <f t="shared" si="28"/>
        <v>1</v>
      </c>
      <c r="D468" s="144" t="str">
        <f t="shared" si="29"/>
        <v>2023.00265</v>
      </c>
      <c r="E468" s="144" t="str">
        <f t="shared" si="30"/>
        <v>2023.00265</v>
      </c>
      <c r="F468" s="144">
        <f t="shared" si="31"/>
        <v>1</v>
      </c>
      <c r="G468" s="158">
        <v>265</v>
      </c>
      <c r="H468" s="97" t="s">
        <v>119</v>
      </c>
      <c r="I468" s="97" t="s">
        <v>300</v>
      </c>
      <c r="J468" s="158" t="s">
        <v>301</v>
      </c>
      <c r="K468" s="97" t="s">
        <v>148</v>
      </c>
      <c r="L468" s="97" t="s">
        <v>169</v>
      </c>
      <c r="M468" s="97" t="s">
        <v>254</v>
      </c>
      <c r="N468" s="209">
        <v>45190</v>
      </c>
      <c r="O468" s="209">
        <v>45190</v>
      </c>
      <c r="P468" s="158" t="s">
        <v>124</v>
      </c>
      <c r="Q468" s="160">
        <v>45189</v>
      </c>
      <c r="R468" s="158">
        <v>3442635</v>
      </c>
      <c r="S468" s="158" t="s">
        <v>16</v>
      </c>
      <c r="T468" s="160">
        <v>45202</v>
      </c>
      <c r="U468" s="234">
        <v>2023</v>
      </c>
      <c r="V468" s="151">
        <v>461</v>
      </c>
    </row>
    <row r="469" spans="1:22" x14ac:dyDescent="0.35">
      <c r="A469" s="231" t="s">
        <v>5443</v>
      </c>
      <c r="B469" s="231" t="str">
        <f>CONCATENATE(U469,".",TEXT(G469,"00000"),".",VLOOKUP(H469,'Dados (Listas Suspensas)'!$H$3:$I$7,2,FALSE),".",VLOOKUP(K469,'Dados (Listas Suspensas)'!$B$3:$C$8,2,FALSE),".",VLOOKUP(L469,'Dados (Listas Suspensas)'!$D$3:$E$9,2, FALSE),".",VLOOKUP(M469,'Dados (Listas Suspensas)'!$F$3:$G$10,2,FALSE))</f>
        <v>2023.00266.01.03.03.05</v>
      </c>
      <c r="C469" s="144">
        <f t="shared" si="28"/>
        <v>1</v>
      </c>
      <c r="D469" s="144" t="str">
        <f t="shared" si="29"/>
        <v>2023.00266</v>
      </c>
      <c r="E469" s="144" t="str">
        <f t="shared" si="30"/>
        <v>2023.00266</v>
      </c>
      <c r="F469" s="144">
        <f t="shared" si="31"/>
        <v>1</v>
      </c>
      <c r="G469" s="165">
        <v>266</v>
      </c>
      <c r="H469" s="96" t="s">
        <v>119</v>
      </c>
      <c r="I469" s="96" t="s">
        <v>300</v>
      </c>
      <c r="J469" s="165" t="s">
        <v>301</v>
      </c>
      <c r="K469" s="96" t="s">
        <v>148</v>
      </c>
      <c r="L469" s="96" t="s">
        <v>162</v>
      </c>
      <c r="M469" s="96" t="s">
        <v>254</v>
      </c>
      <c r="N469" s="210">
        <v>45190</v>
      </c>
      <c r="O469" s="210">
        <v>45190</v>
      </c>
      <c r="P469" s="165" t="s">
        <v>124</v>
      </c>
      <c r="Q469" s="166">
        <v>45189</v>
      </c>
      <c r="R469" s="165">
        <v>3442635</v>
      </c>
      <c r="S469" s="165" t="s">
        <v>16</v>
      </c>
      <c r="T469" s="166">
        <v>45202</v>
      </c>
      <c r="U469" s="232">
        <v>2023</v>
      </c>
      <c r="V469" s="150">
        <v>462</v>
      </c>
    </row>
    <row r="470" spans="1:22" x14ac:dyDescent="0.35">
      <c r="A470" s="233" t="s">
        <v>5856</v>
      </c>
      <c r="B470" s="231" t="str">
        <f>CONCATENATE(U470,".",TEXT(G470,"00000"),".",VLOOKUP(H470,'Dados (Listas Suspensas)'!$H$3:$I$7,2,FALSE),".",VLOOKUP(K470,'Dados (Listas Suspensas)'!$B$3:$C$8,2,FALSE),".",VLOOKUP(L470,'Dados (Listas Suspensas)'!$D$3:$E$9,2, FALSE),".",VLOOKUP(M470,'Dados (Listas Suspensas)'!$F$3:$G$10,2,FALSE))</f>
        <v>2023.00267.01.03.02.05</v>
      </c>
      <c r="C470" s="144">
        <f t="shared" si="28"/>
        <v>1</v>
      </c>
      <c r="D470" s="144" t="str">
        <f t="shared" si="29"/>
        <v>2023.00267</v>
      </c>
      <c r="E470" s="144" t="str">
        <f t="shared" si="30"/>
        <v>2023.00267</v>
      </c>
      <c r="F470" s="144">
        <f t="shared" si="31"/>
        <v>1</v>
      </c>
      <c r="G470" s="158">
        <v>267</v>
      </c>
      <c r="H470" s="97" t="s">
        <v>119</v>
      </c>
      <c r="I470" s="97" t="s">
        <v>300</v>
      </c>
      <c r="J470" s="158" t="s">
        <v>301</v>
      </c>
      <c r="K470" s="97" t="s">
        <v>148</v>
      </c>
      <c r="L470" s="97" t="s">
        <v>169</v>
      </c>
      <c r="M470" s="97" t="s">
        <v>254</v>
      </c>
      <c r="N470" s="209">
        <v>45191</v>
      </c>
      <c r="O470" s="209">
        <v>45191</v>
      </c>
      <c r="P470" s="158" t="s">
        <v>124</v>
      </c>
      <c r="Q470" s="160">
        <v>45190</v>
      </c>
      <c r="R470" s="158">
        <v>3442635</v>
      </c>
      <c r="S470" s="158" t="s">
        <v>16</v>
      </c>
      <c r="T470" s="160">
        <v>45202</v>
      </c>
      <c r="U470" s="234">
        <v>2023</v>
      </c>
      <c r="V470" s="151">
        <v>463</v>
      </c>
    </row>
    <row r="471" spans="1:22" x14ac:dyDescent="0.35">
      <c r="A471" s="231" t="s">
        <v>5444</v>
      </c>
      <c r="B471" s="231" t="str">
        <f>CONCATENATE(U471,".",TEXT(G471,"00000"),".",VLOOKUP(H471,'Dados (Listas Suspensas)'!$H$3:$I$7,2,FALSE),".",VLOOKUP(K471,'Dados (Listas Suspensas)'!$B$3:$C$8,2,FALSE),".",VLOOKUP(L471,'Dados (Listas Suspensas)'!$D$3:$E$9,2, FALSE),".",VLOOKUP(M471,'Dados (Listas Suspensas)'!$F$3:$G$10,2,FALSE))</f>
        <v>2023.00268.01.03.03.05</v>
      </c>
      <c r="C471" s="144">
        <f t="shared" si="28"/>
        <v>1</v>
      </c>
      <c r="D471" s="144" t="str">
        <f t="shared" si="29"/>
        <v>2023.00268</v>
      </c>
      <c r="E471" s="144" t="str">
        <f t="shared" si="30"/>
        <v>2023.00268</v>
      </c>
      <c r="F471" s="144">
        <f t="shared" si="31"/>
        <v>1</v>
      </c>
      <c r="G471" s="165">
        <v>268</v>
      </c>
      <c r="H471" s="96" t="s">
        <v>119</v>
      </c>
      <c r="I471" s="96" t="s">
        <v>300</v>
      </c>
      <c r="J471" s="165" t="s">
        <v>301</v>
      </c>
      <c r="K471" s="96" t="s">
        <v>148</v>
      </c>
      <c r="L471" s="96" t="s">
        <v>162</v>
      </c>
      <c r="M471" s="96" t="s">
        <v>254</v>
      </c>
      <c r="N471" s="210">
        <v>45191</v>
      </c>
      <c r="O471" s="210">
        <v>45191</v>
      </c>
      <c r="P471" s="165" t="s">
        <v>124</v>
      </c>
      <c r="Q471" s="166">
        <v>45190</v>
      </c>
      <c r="R471" s="165">
        <v>3442635</v>
      </c>
      <c r="S471" s="165" t="s">
        <v>16</v>
      </c>
      <c r="T471" s="166">
        <v>45202</v>
      </c>
      <c r="U471" s="232">
        <v>2023</v>
      </c>
      <c r="V471" s="150">
        <v>464</v>
      </c>
    </row>
    <row r="472" spans="1:22" x14ac:dyDescent="0.35">
      <c r="A472" s="233" t="s">
        <v>5857</v>
      </c>
      <c r="B472" s="231" t="str">
        <f>CONCATENATE(U472,".",TEXT(G472,"00000"),".",VLOOKUP(H472,'Dados (Listas Suspensas)'!$H$3:$I$7,2,FALSE),".",VLOOKUP(K472,'Dados (Listas Suspensas)'!$B$3:$C$8,2,FALSE),".",VLOOKUP(L472,'Dados (Listas Suspensas)'!$D$3:$E$9,2, FALSE),".",VLOOKUP(M472,'Dados (Listas Suspensas)'!$F$3:$G$10,2,FALSE))</f>
        <v>2023.00269.01.03.02.05</v>
      </c>
      <c r="C472" s="144">
        <f t="shared" si="28"/>
        <v>1</v>
      </c>
      <c r="D472" s="144" t="str">
        <f t="shared" si="29"/>
        <v>2023.00269</v>
      </c>
      <c r="E472" s="144" t="str">
        <f t="shared" si="30"/>
        <v>2023.00269</v>
      </c>
      <c r="F472" s="144">
        <f t="shared" si="31"/>
        <v>1</v>
      </c>
      <c r="G472" s="158">
        <v>269</v>
      </c>
      <c r="H472" s="97" t="s">
        <v>119</v>
      </c>
      <c r="I472" s="97" t="s">
        <v>300</v>
      </c>
      <c r="J472" s="158" t="s">
        <v>301</v>
      </c>
      <c r="K472" s="97" t="s">
        <v>148</v>
      </c>
      <c r="L472" s="97" t="s">
        <v>169</v>
      </c>
      <c r="M472" s="97" t="s">
        <v>254</v>
      </c>
      <c r="N472" s="209">
        <v>45192</v>
      </c>
      <c r="O472" s="209">
        <v>45192</v>
      </c>
      <c r="P472" s="158" t="s">
        <v>124</v>
      </c>
      <c r="Q472" s="160">
        <v>45191</v>
      </c>
      <c r="R472" s="158">
        <v>3442635</v>
      </c>
      <c r="S472" s="158" t="s">
        <v>16</v>
      </c>
      <c r="T472" s="160">
        <v>45202</v>
      </c>
      <c r="U472" s="234">
        <v>2023</v>
      </c>
      <c r="V472" s="151">
        <v>465</v>
      </c>
    </row>
    <row r="473" spans="1:22" x14ac:dyDescent="0.35">
      <c r="A473" s="231" t="s">
        <v>5445</v>
      </c>
      <c r="B473" s="231" t="str">
        <f>CONCATENATE(U473,".",TEXT(G473,"00000"),".",VLOOKUP(H473,'Dados (Listas Suspensas)'!$H$3:$I$7,2,FALSE),".",VLOOKUP(K473,'Dados (Listas Suspensas)'!$B$3:$C$8,2,FALSE),".",VLOOKUP(L473,'Dados (Listas Suspensas)'!$D$3:$E$9,2, FALSE),".",VLOOKUP(M473,'Dados (Listas Suspensas)'!$F$3:$G$10,2,FALSE))</f>
        <v>2023.00270.01.03.03.05</v>
      </c>
      <c r="C473" s="144">
        <f t="shared" si="28"/>
        <v>1</v>
      </c>
      <c r="D473" s="144" t="str">
        <f t="shared" si="29"/>
        <v>2023.00270</v>
      </c>
      <c r="E473" s="144" t="str">
        <f t="shared" si="30"/>
        <v>2023.00270</v>
      </c>
      <c r="F473" s="144">
        <f t="shared" si="31"/>
        <v>1</v>
      </c>
      <c r="G473" s="165">
        <v>270</v>
      </c>
      <c r="H473" s="96" t="s">
        <v>119</v>
      </c>
      <c r="I473" s="96" t="s">
        <v>300</v>
      </c>
      <c r="J473" s="165" t="s">
        <v>301</v>
      </c>
      <c r="K473" s="96" t="s">
        <v>148</v>
      </c>
      <c r="L473" s="96" t="s">
        <v>162</v>
      </c>
      <c r="M473" s="96" t="s">
        <v>254</v>
      </c>
      <c r="N473" s="210">
        <v>45192</v>
      </c>
      <c r="O473" s="210">
        <v>45192</v>
      </c>
      <c r="P473" s="165" t="s">
        <v>124</v>
      </c>
      <c r="Q473" s="166">
        <v>45191</v>
      </c>
      <c r="R473" s="165">
        <v>3442635</v>
      </c>
      <c r="S473" s="165" t="s">
        <v>16</v>
      </c>
      <c r="T473" s="166">
        <v>45202</v>
      </c>
      <c r="U473" s="232">
        <v>2023</v>
      </c>
      <c r="V473" s="150">
        <v>466</v>
      </c>
    </row>
    <row r="474" spans="1:22" x14ac:dyDescent="0.35">
      <c r="A474" s="233" t="s">
        <v>5858</v>
      </c>
      <c r="B474" s="231" t="str">
        <f>CONCATENATE(U474,".",TEXT(G474,"00000"),".",VLOOKUP(H474,'Dados (Listas Suspensas)'!$H$3:$I$7,2,FALSE),".",VLOOKUP(K474,'Dados (Listas Suspensas)'!$B$3:$C$8,2,FALSE),".",VLOOKUP(L474,'Dados (Listas Suspensas)'!$D$3:$E$9,2, FALSE),".",VLOOKUP(M474,'Dados (Listas Suspensas)'!$F$3:$G$10,2,FALSE))</f>
        <v>2023.00271.01.03.02.05</v>
      </c>
      <c r="C474" s="144">
        <f t="shared" si="28"/>
        <v>1</v>
      </c>
      <c r="D474" s="144" t="str">
        <f t="shared" si="29"/>
        <v>2023.00271</v>
      </c>
      <c r="E474" s="144" t="str">
        <f t="shared" si="30"/>
        <v>2023.00271</v>
      </c>
      <c r="F474" s="144">
        <f t="shared" si="31"/>
        <v>1</v>
      </c>
      <c r="G474" s="158">
        <v>271</v>
      </c>
      <c r="H474" s="97" t="s">
        <v>119</v>
      </c>
      <c r="I474" s="97" t="s">
        <v>300</v>
      </c>
      <c r="J474" s="158" t="s">
        <v>301</v>
      </c>
      <c r="K474" s="97" t="s">
        <v>148</v>
      </c>
      <c r="L474" s="97" t="s">
        <v>169</v>
      </c>
      <c r="M474" s="97" t="s">
        <v>254</v>
      </c>
      <c r="N474" s="209">
        <v>45193</v>
      </c>
      <c r="O474" s="209">
        <v>45193</v>
      </c>
      <c r="P474" s="158" t="s">
        <v>124</v>
      </c>
      <c r="Q474" s="160">
        <v>45192</v>
      </c>
      <c r="R474" s="158">
        <v>3442635</v>
      </c>
      <c r="S474" s="158" t="s">
        <v>16</v>
      </c>
      <c r="T474" s="160">
        <v>45202</v>
      </c>
      <c r="U474" s="234">
        <v>2023</v>
      </c>
      <c r="V474" s="151">
        <v>467</v>
      </c>
    </row>
    <row r="475" spans="1:22" x14ac:dyDescent="0.35">
      <c r="A475" s="231" t="s">
        <v>5446</v>
      </c>
      <c r="B475" s="231" t="str">
        <f>CONCATENATE(U475,".",TEXT(G475,"00000"),".",VLOOKUP(H475,'Dados (Listas Suspensas)'!$H$3:$I$7,2,FALSE),".",VLOOKUP(K475,'Dados (Listas Suspensas)'!$B$3:$C$8,2,FALSE),".",VLOOKUP(L475,'Dados (Listas Suspensas)'!$D$3:$E$9,2, FALSE),".",VLOOKUP(M475,'Dados (Listas Suspensas)'!$F$3:$G$10,2,FALSE))</f>
        <v>2023.00272.01.03.03.05</v>
      </c>
      <c r="C475" s="144">
        <f t="shared" si="28"/>
        <v>1</v>
      </c>
      <c r="D475" s="144" t="str">
        <f t="shared" si="29"/>
        <v>2023.00272</v>
      </c>
      <c r="E475" s="144" t="str">
        <f t="shared" si="30"/>
        <v>2023.00272</v>
      </c>
      <c r="F475" s="144">
        <f t="shared" si="31"/>
        <v>1</v>
      </c>
      <c r="G475" s="165">
        <v>272</v>
      </c>
      <c r="H475" s="96" t="s">
        <v>119</v>
      </c>
      <c r="I475" s="96" t="s">
        <v>300</v>
      </c>
      <c r="J475" s="165" t="s">
        <v>301</v>
      </c>
      <c r="K475" s="96" t="s">
        <v>148</v>
      </c>
      <c r="L475" s="96" t="s">
        <v>162</v>
      </c>
      <c r="M475" s="96" t="s">
        <v>254</v>
      </c>
      <c r="N475" s="210">
        <v>45193</v>
      </c>
      <c r="O475" s="210">
        <v>45193</v>
      </c>
      <c r="P475" s="165" t="s">
        <v>124</v>
      </c>
      <c r="Q475" s="166">
        <v>45192</v>
      </c>
      <c r="R475" s="165">
        <v>3442635</v>
      </c>
      <c r="S475" s="165" t="s">
        <v>16</v>
      </c>
      <c r="T475" s="166">
        <v>45202</v>
      </c>
      <c r="U475" s="232">
        <v>2023</v>
      </c>
      <c r="V475" s="150">
        <v>468</v>
      </c>
    </row>
    <row r="476" spans="1:22" x14ac:dyDescent="0.35">
      <c r="A476" s="233" t="s">
        <v>5859</v>
      </c>
      <c r="B476" s="231" t="str">
        <f>CONCATENATE(U476,".",TEXT(G476,"00000"),".",VLOOKUP(H476,'Dados (Listas Suspensas)'!$H$3:$I$7,2,FALSE),".",VLOOKUP(K476,'Dados (Listas Suspensas)'!$B$3:$C$8,2,FALSE),".",VLOOKUP(L476,'Dados (Listas Suspensas)'!$D$3:$E$9,2, FALSE),".",VLOOKUP(M476,'Dados (Listas Suspensas)'!$F$3:$G$10,2,FALSE))</f>
        <v>2023.00273.01.03.02.05</v>
      </c>
      <c r="C476" s="144">
        <f t="shared" si="28"/>
        <v>1</v>
      </c>
      <c r="D476" s="144" t="str">
        <f t="shared" si="29"/>
        <v>2023.00273</v>
      </c>
      <c r="E476" s="144" t="str">
        <f t="shared" si="30"/>
        <v>2023.00273</v>
      </c>
      <c r="F476" s="144">
        <f t="shared" si="31"/>
        <v>1</v>
      </c>
      <c r="G476" s="158">
        <v>273</v>
      </c>
      <c r="H476" s="97" t="s">
        <v>119</v>
      </c>
      <c r="I476" s="97" t="s">
        <v>300</v>
      </c>
      <c r="J476" s="158" t="s">
        <v>301</v>
      </c>
      <c r="K476" s="97" t="s">
        <v>148</v>
      </c>
      <c r="L476" s="97" t="s">
        <v>169</v>
      </c>
      <c r="M476" s="97" t="s">
        <v>254</v>
      </c>
      <c r="N476" s="209">
        <v>45194</v>
      </c>
      <c r="O476" s="209">
        <v>45194</v>
      </c>
      <c r="P476" s="158" t="s">
        <v>124</v>
      </c>
      <c r="Q476" s="160">
        <v>45193</v>
      </c>
      <c r="R476" s="158">
        <v>3442635</v>
      </c>
      <c r="S476" s="158" t="s">
        <v>16</v>
      </c>
      <c r="T476" s="160">
        <v>45202</v>
      </c>
      <c r="U476" s="234">
        <v>2023</v>
      </c>
      <c r="V476" s="151">
        <v>469</v>
      </c>
    </row>
    <row r="477" spans="1:22" x14ac:dyDescent="0.35">
      <c r="A477" s="231" t="s">
        <v>5447</v>
      </c>
      <c r="B477" s="231" t="str">
        <f>CONCATENATE(U477,".",TEXT(G477,"00000"),".",VLOOKUP(H477,'Dados (Listas Suspensas)'!$H$3:$I$7,2,FALSE),".",VLOOKUP(K477,'Dados (Listas Suspensas)'!$B$3:$C$8,2,FALSE),".",VLOOKUP(L477,'Dados (Listas Suspensas)'!$D$3:$E$9,2, FALSE),".",VLOOKUP(M477,'Dados (Listas Suspensas)'!$F$3:$G$10,2,FALSE))</f>
        <v>2023.00274.01.03.03.05</v>
      </c>
      <c r="C477" s="144">
        <f t="shared" si="28"/>
        <v>1</v>
      </c>
      <c r="D477" s="144" t="str">
        <f t="shared" si="29"/>
        <v>2023.00274</v>
      </c>
      <c r="E477" s="144" t="str">
        <f t="shared" si="30"/>
        <v>2023.00274</v>
      </c>
      <c r="F477" s="144">
        <f t="shared" si="31"/>
        <v>1</v>
      </c>
      <c r="G477" s="165">
        <v>274</v>
      </c>
      <c r="H477" s="96" t="s">
        <v>119</v>
      </c>
      <c r="I477" s="96" t="s">
        <v>300</v>
      </c>
      <c r="J477" s="165" t="s">
        <v>301</v>
      </c>
      <c r="K477" s="96" t="s">
        <v>148</v>
      </c>
      <c r="L477" s="96" t="s">
        <v>162</v>
      </c>
      <c r="M477" s="96" t="s">
        <v>254</v>
      </c>
      <c r="N477" s="210">
        <v>45194</v>
      </c>
      <c r="O477" s="210">
        <v>45194</v>
      </c>
      <c r="P477" s="165" t="s">
        <v>124</v>
      </c>
      <c r="Q477" s="166">
        <v>45193</v>
      </c>
      <c r="R477" s="165">
        <v>3442635</v>
      </c>
      <c r="S477" s="165" t="s">
        <v>16</v>
      </c>
      <c r="T477" s="166">
        <v>45202</v>
      </c>
      <c r="U477" s="232">
        <v>2023</v>
      </c>
      <c r="V477" s="150">
        <v>470</v>
      </c>
    </row>
    <row r="478" spans="1:22" x14ac:dyDescent="0.35">
      <c r="A478" s="233" t="s">
        <v>5860</v>
      </c>
      <c r="B478" s="231" t="str">
        <f>CONCATENATE(U478,".",TEXT(G478,"00000"),".",VLOOKUP(H478,'Dados (Listas Suspensas)'!$H$3:$I$7,2,FALSE),".",VLOOKUP(K478,'Dados (Listas Suspensas)'!$B$3:$C$8,2,FALSE),".",VLOOKUP(L478,'Dados (Listas Suspensas)'!$D$3:$E$9,2, FALSE),".",VLOOKUP(M478,'Dados (Listas Suspensas)'!$F$3:$G$10,2,FALSE))</f>
        <v>2023.00275.01.03.02.05</v>
      </c>
      <c r="C478" s="144">
        <f t="shared" si="28"/>
        <v>1</v>
      </c>
      <c r="D478" s="144" t="str">
        <f t="shared" si="29"/>
        <v>2023.00275</v>
      </c>
      <c r="E478" s="144" t="str">
        <f t="shared" si="30"/>
        <v>2023.00275</v>
      </c>
      <c r="F478" s="144">
        <f t="shared" si="31"/>
        <v>1</v>
      </c>
      <c r="G478" s="158">
        <v>275</v>
      </c>
      <c r="H478" s="97" t="s">
        <v>119</v>
      </c>
      <c r="I478" s="97" t="s">
        <v>300</v>
      </c>
      <c r="J478" s="158" t="s">
        <v>301</v>
      </c>
      <c r="K478" s="97" t="s">
        <v>148</v>
      </c>
      <c r="L478" s="97" t="s">
        <v>169</v>
      </c>
      <c r="M478" s="97" t="s">
        <v>254</v>
      </c>
      <c r="N478" s="209">
        <v>45195</v>
      </c>
      <c r="O478" s="209">
        <v>45195</v>
      </c>
      <c r="P478" s="158" t="s">
        <v>124</v>
      </c>
      <c r="Q478" s="160">
        <v>45194</v>
      </c>
      <c r="R478" s="158">
        <v>3442635</v>
      </c>
      <c r="S478" s="158" t="s">
        <v>16</v>
      </c>
      <c r="T478" s="160">
        <v>45202</v>
      </c>
      <c r="U478" s="234">
        <v>2023</v>
      </c>
      <c r="V478" s="151">
        <v>471</v>
      </c>
    </row>
    <row r="479" spans="1:22" x14ac:dyDescent="0.35">
      <c r="A479" s="231" t="s">
        <v>5448</v>
      </c>
      <c r="B479" s="231" t="str">
        <f>CONCATENATE(U479,".",TEXT(G479,"00000"),".",VLOOKUP(H479,'Dados (Listas Suspensas)'!$H$3:$I$7,2,FALSE),".",VLOOKUP(K479,'Dados (Listas Suspensas)'!$B$3:$C$8,2,FALSE),".",VLOOKUP(L479,'Dados (Listas Suspensas)'!$D$3:$E$9,2, FALSE),".",VLOOKUP(M479,'Dados (Listas Suspensas)'!$F$3:$G$10,2,FALSE))</f>
        <v>2023.00276.01.03.03.05</v>
      </c>
      <c r="C479" s="144">
        <f t="shared" si="28"/>
        <v>1</v>
      </c>
      <c r="D479" s="144" t="str">
        <f t="shared" si="29"/>
        <v>2023.00276</v>
      </c>
      <c r="E479" s="144" t="str">
        <f t="shared" si="30"/>
        <v>2023.00276</v>
      </c>
      <c r="F479" s="144">
        <f t="shared" si="31"/>
        <v>1</v>
      </c>
      <c r="G479" s="165">
        <v>276</v>
      </c>
      <c r="H479" s="96" t="s">
        <v>119</v>
      </c>
      <c r="I479" s="96" t="s">
        <v>300</v>
      </c>
      <c r="J479" s="165" t="s">
        <v>301</v>
      </c>
      <c r="K479" s="96" t="s">
        <v>148</v>
      </c>
      <c r="L479" s="96" t="s">
        <v>162</v>
      </c>
      <c r="M479" s="96" t="s">
        <v>254</v>
      </c>
      <c r="N479" s="210">
        <v>45195</v>
      </c>
      <c r="O479" s="210">
        <v>45195</v>
      </c>
      <c r="P479" s="165" t="s">
        <v>124</v>
      </c>
      <c r="Q479" s="166">
        <v>45194</v>
      </c>
      <c r="R479" s="165">
        <v>3442635</v>
      </c>
      <c r="S479" s="165" t="s">
        <v>16</v>
      </c>
      <c r="T479" s="166">
        <v>45202</v>
      </c>
      <c r="U479" s="232">
        <v>2023</v>
      </c>
      <c r="V479" s="150">
        <v>472</v>
      </c>
    </row>
    <row r="480" spans="1:22" x14ac:dyDescent="0.35">
      <c r="A480" s="233" t="s">
        <v>5861</v>
      </c>
      <c r="B480" s="231" t="str">
        <f>CONCATENATE(U480,".",TEXT(G480,"00000"),".",VLOOKUP(H480,'Dados (Listas Suspensas)'!$H$3:$I$7,2,FALSE),".",VLOOKUP(K480,'Dados (Listas Suspensas)'!$B$3:$C$8,2,FALSE),".",VLOOKUP(L480,'Dados (Listas Suspensas)'!$D$3:$E$9,2, FALSE),".",VLOOKUP(M480,'Dados (Listas Suspensas)'!$F$3:$G$10,2,FALSE))</f>
        <v>2023.00277.01.03.02.05</v>
      </c>
      <c r="C480" s="144">
        <f t="shared" si="28"/>
        <v>1</v>
      </c>
      <c r="D480" s="144" t="str">
        <f t="shared" si="29"/>
        <v>2023.00277</v>
      </c>
      <c r="E480" s="144" t="str">
        <f t="shared" si="30"/>
        <v>2023.00277</v>
      </c>
      <c r="F480" s="144">
        <f t="shared" si="31"/>
        <v>1</v>
      </c>
      <c r="G480" s="158">
        <v>277</v>
      </c>
      <c r="H480" s="97" t="s">
        <v>119</v>
      </c>
      <c r="I480" s="97" t="s">
        <v>300</v>
      </c>
      <c r="J480" s="158" t="s">
        <v>301</v>
      </c>
      <c r="K480" s="97" t="s">
        <v>148</v>
      </c>
      <c r="L480" s="97" t="s">
        <v>169</v>
      </c>
      <c r="M480" s="97" t="s">
        <v>254</v>
      </c>
      <c r="N480" s="209">
        <v>45196</v>
      </c>
      <c r="O480" s="209">
        <v>45196</v>
      </c>
      <c r="P480" s="158" t="s">
        <v>124</v>
      </c>
      <c r="Q480" s="160">
        <v>45195</v>
      </c>
      <c r="R480" s="158">
        <v>3442635</v>
      </c>
      <c r="S480" s="158" t="s">
        <v>16</v>
      </c>
      <c r="T480" s="160">
        <v>45202</v>
      </c>
      <c r="U480" s="234">
        <v>2023</v>
      </c>
      <c r="V480" s="151">
        <v>473</v>
      </c>
    </row>
    <row r="481" spans="1:22" x14ac:dyDescent="0.35">
      <c r="A481" s="231" t="s">
        <v>5449</v>
      </c>
      <c r="B481" s="231" t="str">
        <f>CONCATENATE(U481,".",TEXT(G481,"00000"),".",VLOOKUP(H481,'Dados (Listas Suspensas)'!$H$3:$I$7,2,FALSE),".",VLOOKUP(K481,'Dados (Listas Suspensas)'!$B$3:$C$8,2,FALSE),".",VLOOKUP(L481,'Dados (Listas Suspensas)'!$D$3:$E$9,2, FALSE),".",VLOOKUP(M481,'Dados (Listas Suspensas)'!$F$3:$G$10,2,FALSE))</f>
        <v>2023.00278.01.03.03.05</v>
      </c>
      <c r="C481" s="144">
        <f t="shared" si="28"/>
        <v>1</v>
      </c>
      <c r="D481" s="144" t="str">
        <f t="shared" si="29"/>
        <v>2023.00278</v>
      </c>
      <c r="E481" s="144" t="str">
        <f t="shared" si="30"/>
        <v>2023.00278</v>
      </c>
      <c r="F481" s="144">
        <f t="shared" si="31"/>
        <v>1</v>
      </c>
      <c r="G481" s="165">
        <v>278</v>
      </c>
      <c r="H481" s="96" t="s">
        <v>119</v>
      </c>
      <c r="I481" s="96" t="s">
        <v>300</v>
      </c>
      <c r="J481" s="165" t="s">
        <v>301</v>
      </c>
      <c r="K481" s="96" t="s">
        <v>148</v>
      </c>
      <c r="L481" s="96" t="s">
        <v>162</v>
      </c>
      <c r="M481" s="96" t="s">
        <v>254</v>
      </c>
      <c r="N481" s="210">
        <v>45196</v>
      </c>
      <c r="O481" s="210">
        <v>45196</v>
      </c>
      <c r="P481" s="165" t="s">
        <v>124</v>
      </c>
      <c r="Q481" s="166">
        <v>45195</v>
      </c>
      <c r="R481" s="165">
        <v>3442635</v>
      </c>
      <c r="S481" s="165" t="s">
        <v>16</v>
      </c>
      <c r="T481" s="166">
        <v>45202</v>
      </c>
      <c r="U481" s="232">
        <v>2023</v>
      </c>
      <c r="V481" s="150">
        <v>474</v>
      </c>
    </row>
    <row r="482" spans="1:22" x14ac:dyDescent="0.35">
      <c r="A482" s="233" t="s">
        <v>5862</v>
      </c>
      <c r="B482" s="231" t="str">
        <f>CONCATENATE(U482,".",TEXT(G482,"00000"),".",VLOOKUP(H482,'Dados (Listas Suspensas)'!$H$3:$I$7,2,FALSE),".",VLOOKUP(K482,'Dados (Listas Suspensas)'!$B$3:$C$8,2,FALSE),".",VLOOKUP(L482,'Dados (Listas Suspensas)'!$D$3:$E$9,2, FALSE),".",VLOOKUP(M482,'Dados (Listas Suspensas)'!$F$3:$G$10,2,FALSE))</f>
        <v>2023.00279.01.03.02.05</v>
      </c>
      <c r="C482" s="144">
        <f t="shared" si="28"/>
        <v>1</v>
      </c>
      <c r="D482" s="144" t="str">
        <f t="shared" si="29"/>
        <v>2023.00279</v>
      </c>
      <c r="E482" s="144" t="str">
        <f t="shared" si="30"/>
        <v>2023.00279</v>
      </c>
      <c r="F482" s="144">
        <f t="shared" si="31"/>
        <v>1</v>
      </c>
      <c r="G482" s="158">
        <v>279</v>
      </c>
      <c r="H482" s="97" t="s">
        <v>119</v>
      </c>
      <c r="I482" s="97" t="s">
        <v>300</v>
      </c>
      <c r="J482" s="158" t="s">
        <v>301</v>
      </c>
      <c r="K482" s="97" t="s">
        <v>148</v>
      </c>
      <c r="L482" s="97" t="s">
        <v>169</v>
      </c>
      <c r="M482" s="97" t="s">
        <v>254</v>
      </c>
      <c r="N482" s="209">
        <v>45197</v>
      </c>
      <c r="O482" s="209">
        <v>45197</v>
      </c>
      <c r="P482" s="158" t="s">
        <v>124</v>
      </c>
      <c r="Q482" s="160">
        <v>45196</v>
      </c>
      <c r="R482" s="158">
        <v>3442635</v>
      </c>
      <c r="S482" s="158" t="s">
        <v>16</v>
      </c>
      <c r="T482" s="160">
        <v>45202</v>
      </c>
      <c r="U482" s="234">
        <v>2023</v>
      </c>
      <c r="V482" s="151">
        <v>475</v>
      </c>
    </row>
    <row r="483" spans="1:22" x14ac:dyDescent="0.35">
      <c r="A483" s="231" t="s">
        <v>5450</v>
      </c>
      <c r="B483" s="231" t="str">
        <f>CONCATENATE(U483,".",TEXT(G483,"00000"),".",VLOOKUP(H483,'Dados (Listas Suspensas)'!$H$3:$I$7,2,FALSE),".",VLOOKUP(K483,'Dados (Listas Suspensas)'!$B$3:$C$8,2,FALSE),".",VLOOKUP(L483,'Dados (Listas Suspensas)'!$D$3:$E$9,2, FALSE),".",VLOOKUP(M483,'Dados (Listas Suspensas)'!$F$3:$G$10,2,FALSE))</f>
        <v>2023.00280.01.03.03.05</v>
      </c>
      <c r="C483" s="144">
        <f t="shared" si="28"/>
        <v>1</v>
      </c>
      <c r="D483" s="144" t="str">
        <f t="shared" si="29"/>
        <v>2023.00280</v>
      </c>
      <c r="E483" s="144" t="str">
        <f t="shared" si="30"/>
        <v>2023.00280</v>
      </c>
      <c r="F483" s="144">
        <f t="shared" si="31"/>
        <v>1</v>
      </c>
      <c r="G483" s="165">
        <v>280</v>
      </c>
      <c r="H483" s="96" t="s">
        <v>119</v>
      </c>
      <c r="I483" s="96" t="s">
        <v>300</v>
      </c>
      <c r="J483" s="165" t="s">
        <v>301</v>
      </c>
      <c r="K483" s="96" t="s">
        <v>148</v>
      </c>
      <c r="L483" s="96" t="s">
        <v>162</v>
      </c>
      <c r="M483" s="96" t="s">
        <v>254</v>
      </c>
      <c r="N483" s="210">
        <v>45197</v>
      </c>
      <c r="O483" s="210">
        <v>45197</v>
      </c>
      <c r="P483" s="165" t="s">
        <v>124</v>
      </c>
      <c r="Q483" s="166">
        <v>45196</v>
      </c>
      <c r="R483" s="165">
        <v>3442635</v>
      </c>
      <c r="S483" s="165" t="s">
        <v>16</v>
      </c>
      <c r="T483" s="166">
        <v>45202</v>
      </c>
      <c r="U483" s="232">
        <v>2023</v>
      </c>
      <c r="V483" s="150">
        <v>476</v>
      </c>
    </row>
    <row r="484" spans="1:22" x14ac:dyDescent="0.35">
      <c r="A484" s="233" t="e">
        <f>CONCATENATE("2023",".00",#REF!,".",VLOOKUP(Contratos[[#This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84" s="231" t="str">
        <f>CONCATENATE(U484,".",TEXT(G484,"00000"),".",VLOOKUP(H484,'Dados (Listas Suspensas)'!$H$3:$I$7,2,FALSE),".",VLOOKUP(K484,'Dados (Listas Suspensas)'!$B$3:$C$8,2,FALSE),".",VLOOKUP(L484,'Dados (Listas Suspensas)'!$D$3:$E$9,2, FALSE),".",VLOOKUP(M484,'Dados (Listas Suspensas)'!$F$3:$G$10,2,FALSE))</f>
        <v>2023.00281.01.03.02.05</v>
      </c>
      <c r="C484" s="144" t="e">
        <f t="shared" si="28"/>
        <v>#REF!</v>
      </c>
      <c r="D484" s="144" t="e">
        <f t="shared" si="29"/>
        <v>#REF!</v>
      </c>
      <c r="E484" s="144" t="str">
        <f t="shared" si="30"/>
        <v>2023.00281</v>
      </c>
      <c r="F484" s="144" t="e">
        <f t="shared" si="31"/>
        <v>#REF!</v>
      </c>
      <c r="G484" s="158">
        <v>281</v>
      </c>
      <c r="H484" s="97" t="s">
        <v>119</v>
      </c>
      <c r="I484" s="97" t="s">
        <v>300</v>
      </c>
      <c r="J484" s="158" t="s">
        <v>301</v>
      </c>
      <c r="K484" s="97" t="s">
        <v>148</v>
      </c>
      <c r="L484" s="97" t="s">
        <v>169</v>
      </c>
      <c r="M484" s="97" t="s">
        <v>254</v>
      </c>
      <c r="N484" s="209">
        <v>45198</v>
      </c>
      <c r="O484" s="209">
        <v>45198</v>
      </c>
      <c r="P484" s="158" t="s">
        <v>124</v>
      </c>
      <c r="Q484" s="160">
        <v>45197</v>
      </c>
      <c r="R484" s="158">
        <v>3442635</v>
      </c>
      <c r="S484" s="158" t="s">
        <v>16</v>
      </c>
      <c r="T484" s="160">
        <v>45202</v>
      </c>
      <c r="U484" s="234">
        <v>2023</v>
      </c>
      <c r="V484" s="151">
        <v>477</v>
      </c>
    </row>
    <row r="485" spans="1:22" x14ac:dyDescent="0.35">
      <c r="A48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85" s="231" t="str">
        <f>CONCATENATE(U485,".",TEXT(G485,"00000"),".",VLOOKUP(H485,'Dados (Listas Suspensas)'!$H$3:$I$7,2,FALSE),".",VLOOKUP(K485,'Dados (Listas Suspensas)'!$B$3:$C$8,2,FALSE),".",VLOOKUP(L485,'Dados (Listas Suspensas)'!$D$3:$E$9,2, FALSE),".",VLOOKUP(M485,'Dados (Listas Suspensas)'!$F$3:$G$10,2,FALSE))</f>
        <v>2024.00001.01.03.03.05</v>
      </c>
      <c r="C485" s="144" t="e">
        <f t="shared" si="28"/>
        <v>#REF!</v>
      </c>
      <c r="D485" s="144" t="e">
        <f t="shared" si="29"/>
        <v>#REF!</v>
      </c>
      <c r="E485" s="144" t="str">
        <f t="shared" si="30"/>
        <v>2024.00001</v>
      </c>
      <c r="F485" s="144" t="e">
        <f t="shared" si="31"/>
        <v>#REF!</v>
      </c>
      <c r="G485" s="165">
        <v>1</v>
      </c>
      <c r="H485" s="96" t="s">
        <v>119</v>
      </c>
      <c r="I485" s="96" t="s">
        <v>300</v>
      </c>
      <c r="J485" s="165" t="s">
        <v>301</v>
      </c>
      <c r="K485" s="96" t="s">
        <v>148</v>
      </c>
      <c r="L485" s="96" t="s">
        <v>162</v>
      </c>
      <c r="M485" s="96" t="s">
        <v>254</v>
      </c>
      <c r="N485" s="210">
        <v>45198</v>
      </c>
      <c r="O485" s="210">
        <v>45198</v>
      </c>
      <c r="P485" s="165" t="s">
        <v>124</v>
      </c>
      <c r="Q485" s="166">
        <v>45197</v>
      </c>
      <c r="R485" s="165">
        <v>3442635</v>
      </c>
      <c r="S485" s="165" t="s">
        <v>16</v>
      </c>
      <c r="T485" s="166">
        <v>45202</v>
      </c>
      <c r="U485" s="232">
        <v>2024</v>
      </c>
      <c r="V485" s="150">
        <v>478</v>
      </c>
    </row>
    <row r="486" spans="1:22" x14ac:dyDescent="0.35">
      <c r="A48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86" s="231" t="str">
        <f>CONCATENATE(U486,".",TEXT(G486,"00000"),".",VLOOKUP(H486,'Dados (Listas Suspensas)'!$H$3:$I$7,2,FALSE),".",VLOOKUP(K486,'Dados (Listas Suspensas)'!$B$3:$C$8,2,FALSE),".",VLOOKUP(L486,'Dados (Listas Suspensas)'!$D$3:$E$9,2, FALSE),".",VLOOKUP(M486,'Dados (Listas Suspensas)'!$F$3:$G$10,2,FALSE))</f>
        <v>2024.00002.01.03.02.05</v>
      </c>
      <c r="C486" s="144" t="e">
        <f t="shared" si="28"/>
        <v>#REF!</v>
      </c>
      <c r="D486" s="144" t="e">
        <f t="shared" si="29"/>
        <v>#REF!</v>
      </c>
      <c r="E486" s="144" t="str">
        <f t="shared" si="30"/>
        <v>2024.00002</v>
      </c>
      <c r="F486" s="144" t="e">
        <f t="shared" si="31"/>
        <v>#REF!</v>
      </c>
      <c r="G486" s="158">
        <v>2</v>
      </c>
      <c r="H486" s="97" t="s">
        <v>119</v>
      </c>
      <c r="I486" s="97" t="s">
        <v>300</v>
      </c>
      <c r="J486" s="158" t="s">
        <v>301</v>
      </c>
      <c r="K486" s="97" t="s">
        <v>148</v>
      </c>
      <c r="L486" s="97" t="s">
        <v>169</v>
      </c>
      <c r="M486" s="97" t="s">
        <v>254</v>
      </c>
      <c r="N486" s="209">
        <v>45199</v>
      </c>
      <c r="O486" s="209">
        <v>45199</v>
      </c>
      <c r="P486" s="158" t="s">
        <v>124</v>
      </c>
      <c r="Q486" s="160">
        <v>45198</v>
      </c>
      <c r="R486" s="158">
        <v>3442635</v>
      </c>
      <c r="S486" s="158" t="s">
        <v>16</v>
      </c>
      <c r="T486" s="160">
        <v>45202</v>
      </c>
      <c r="U486" s="234">
        <v>2024</v>
      </c>
      <c r="V486" s="151">
        <v>479</v>
      </c>
    </row>
    <row r="487" spans="1:22" x14ac:dyDescent="0.35">
      <c r="A48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87" s="231" t="str">
        <f>CONCATENATE(U487,".",TEXT(G487,"00000"),".",VLOOKUP(H487,'Dados (Listas Suspensas)'!$H$3:$I$7,2,FALSE),".",VLOOKUP(K487,'Dados (Listas Suspensas)'!$B$3:$C$8,2,FALSE),".",VLOOKUP(L487,'Dados (Listas Suspensas)'!$D$3:$E$9,2, FALSE),".",VLOOKUP(M487,'Dados (Listas Suspensas)'!$F$3:$G$10,2,FALSE))</f>
        <v>2024.00003.01.03.03.05</v>
      </c>
      <c r="C487" s="144" t="e">
        <f t="shared" si="28"/>
        <v>#REF!</v>
      </c>
      <c r="D487" s="144" t="e">
        <f t="shared" si="29"/>
        <v>#REF!</v>
      </c>
      <c r="E487" s="144" t="str">
        <f t="shared" si="30"/>
        <v>2024.00003</v>
      </c>
      <c r="F487" s="144" t="e">
        <f t="shared" si="31"/>
        <v>#REF!</v>
      </c>
      <c r="G487" s="165">
        <v>3</v>
      </c>
      <c r="H487" s="96" t="s">
        <v>119</v>
      </c>
      <c r="I487" s="96" t="s">
        <v>300</v>
      </c>
      <c r="J487" s="165" t="s">
        <v>301</v>
      </c>
      <c r="K487" s="96" t="s">
        <v>148</v>
      </c>
      <c r="L487" s="96" t="s">
        <v>162</v>
      </c>
      <c r="M487" s="96" t="s">
        <v>254</v>
      </c>
      <c r="N487" s="210">
        <v>45199</v>
      </c>
      <c r="O487" s="210">
        <v>45199</v>
      </c>
      <c r="P487" s="165" t="s">
        <v>124</v>
      </c>
      <c r="Q487" s="166">
        <v>45198</v>
      </c>
      <c r="R487" s="165">
        <v>3442635</v>
      </c>
      <c r="S487" s="165" t="s">
        <v>16</v>
      </c>
      <c r="T487" s="166">
        <v>45202</v>
      </c>
      <c r="U487" s="232">
        <v>2024</v>
      </c>
      <c r="V487" s="150">
        <v>480</v>
      </c>
    </row>
    <row r="488" spans="1:22" x14ac:dyDescent="0.35">
      <c r="A48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88" s="231" t="str">
        <f>CONCATENATE(U488,".",TEXT(G488,"00000"),".",VLOOKUP(H488,'Dados (Listas Suspensas)'!$H$3:$I$7,2,FALSE),".",VLOOKUP(K488,'Dados (Listas Suspensas)'!$B$3:$C$8,2,FALSE),".",VLOOKUP(L488,'Dados (Listas Suspensas)'!$D$3:$E$9,2, FALSE),".",VLOOKUP(M488,'Dados (Listas Suspensas)'!$F$3:$G$10,2,FALSE))</f>
        <v>2024.00004.01.03.02.03</v>
      </c>
      <c r="C488" s="144" t="e">
        <f t="shared" si="28"/>
        <v>#REF!</v>
      </c>
      <c r="D488" s="144" t="e">
        <f t="shared" si="29"/>
        <v>#REF!</v>
      </c>
      <c r="E488" s="144" t="str">
        <f t="shared" si="30"/>
        <v>2024.00004</v>
      </c>
      <c r="F488" s="144" t="e">
        <f t="shared" si="31"/>
        <v>#REF!</v>
      </c>
      <c r="G488" s="158">
        <v>4</v>
      </c>
      <c r="H488" s="97" t="s">
        <v>119</v>
      </c>
      <c r="I488" s="97" t="s">
        <v>300</v>
      </c>
      <c r="J488" s="158" t="s">
        <v>301</v>
      </c>
      <c r="K488" s="97" t="s">
        <v>148</v>
      </c>
      <c r="L488" s="97" t="s">
        <v>169</v>
      </c>
      <c r="M488" s="97" t="s">
        <v>219</v>
      </c>
      <c r="N488" s="209">
        <v>45200</v>
      </c>
      <c r="O488" s="209">
        <v>45291</v>
      </c>
      <c r="P488" s="158" t="s">
        <v>124</v>
      </c>
      <c r="Q488" s="160">
        <v>45194</v>
      </c>
      <c r="R488" s="158">
        <v>3442636</v>
      </c>
      <c r="S488" s="158" t="s">
        <v>16</v>
      </c>
      <c r="T488" s="160">
        <v>45202</v>
      </c>
      <c r="U488" s="234">
        <v>2024</v>
      </c>
      <c r="V488" s="151">
        <v>481</v>
      </c>
    </row>
    <row r="489" spans="1:22" x14ac:dyDescent="0.35">
      <c r="A48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89" s="231" t="str">
        <f>CONCATENATE(U489,".",TEXT(G489,"00000"),".",VLOOKUP(H489,'Dados (Listas Suspensas)'!$H$3:$I$7,2,FALSE),".",VLOOKUP(K489,'Dados (Listas Suspensas)'!$B$3:$C$8,2,FALSE),".",VLOOKUP(L489,'Dados (Listas Suspensas)'!$D$3:$E$9,2, FALSE),".",VLOOKUP(M489,'Dados (Listas Suspensas)'!$F$3:$G$10,2,FALSE))</f>
        <v>2024.00005.01.03.03.03</v>
      </c>
      <c r="C489" s="144" t="e">
        <f t="shared" si="28"/>
        <v>#REF!</v>
      </c>
      <c r="D489" s="144" t="e">
        <f t="shared" si="29"/>
        <v>#REF!</v>
      </c>
      <c r="E489" s="144" t="str">
        <f t="shared" si="30"/>
        <v>2024.00005</v>
      </c>
      <c r="F489" s="144" t="e">
        <f t="shared" si="31"/>
        <v>#REF!</v>
      </c>
      <c r="G489" s="165">
        <v>5</v>
      </c>
      <c r="H489" s="96" t="s">
        <v>119</v>
      </c>
      <c r="I489" s="96" t="s">
        <v>300</v>
      </c>
      <c r="J489" s="165" t="s">
        <v>301</v>
      </c>
      <c r="K489" s="96" t="s">
        <v>148</v>
      </c>
      <c r="L489" s="96" t="s">
        <v>162</v>
      </c>
      <c r="M489" s="96" t="s">
        <v>219</v>
      </c>
      <c r="N489" s="210">
        <v>45200</v>
      </c>
      <c r="O489" s="210">
        <v>45291</v>
      </c>
      <c r="P489" s="165" t="s">
        <v>124</v>
      </c>
      <c r="Q489" s="166">
        <v>45194</v>
      </c>
      <c r="R489" s="165">
        <v>3442636</v>
      </c>
      <c r="S489" s="165" t="s">
        <v>16</v>
      </c>
      <c r="T489" s="166">
        <v>45202</v>
      </c>
      <c r="U489" s="232">
        <v>2024</v>
      </c>
      <c r="V489" s="150">
        <v>482</v>
      </c>
    </row>
    <row r="490" spans="1:22" x14ac:dyDescent="0.35">
      <c r="A49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0" s="231" t="str">
        <f>CONCATENATE(U490,".",TEXT(G490,"00000"),".",VLOOKUP(H490,'Dados (Listas Suspensas)'!$H$3:$I$7,2,FALSE),".",VLOOKUP(K490,'Dados (Listas Suspensas)'!$B$3:$C$8,2,FALSE),".",VLOOKUP(L490,'Dados (Listas Suspensas)'!$D$3:$E$9,2, FALSE),".",VLOOKUP(M490,'Dados (Listas Suspensas)'!$F$3:$G$10,2,FALSE))</f>
        <v>2024.00006.01.03.02.05</v>
      </c>
      <c r="C490" s="144" t="e">
        <f t="shared" si="28"/>
        <v>#REF!</v>
      </c>
      <c r="D490" s="144" t="e">
        <f t="shared" si="29"/>
        <v>#REF!</v>
      </c>
      <c r="E490" s="144" t="str">
        <f t="shared" si="30"/>
        <v>2024.00006</v>
      </c>
      <c r="F490" s="144" t="e">
        <f t="shared" si="31"/>
        <v>#REF!</v>
      </c>
      <c r="G490" s="158">
        <v>6</v>
      </c>
      <c r="H490" s="97" t="s">
        <v>119</v>
      </c>
      <c r="I490" s="97" t="s">
        <v>300</v>
      </c>
      <c r="J490" s="158" t="s">
        <v>301</v>
      </c>
      <c r="K490" s="97" t="s">
        <v>148</v>
      </c>
      <c r="L490" s="97" t="s">
        <v>169</v>
      </c>
      <c r="M490" s="97" t="s">
        <v>254</v>
      </c>
      <c r="N490" s="209">
        <v>45228</v>
      </c>
      <c r="O490" s="209">
        <v>45228</v>
      </c>
      <c r="P490" s="158" t="s">
        <v>124</v>
      </c>
      <c r="Q490" s="160">
        <v>45227</v>
      </c>
      <c r="R490" s="158">
        <v>3533566</v>
      </c>
      <c r="S490" s="158" t="s">
        <v>16</v>
      </c>
      <c r="T490" s="160">
        <v>45238</v>
      </c>
      <c r="U490" s="234">
        <v>2024</v>
      </c>
      <c r="V490" s="151">
        <v>483</v>
      </c>
    </row>
    <row r="491" spans="1:22" x14ac:dyDescent="0.35">
      <c r="A49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1" s="231" t="str">
        <f>CONCATENATE(U491,".",TEXT(G491,"00000"),".",VLOOKUP(H491,'Dados (Listas Suspensas)'!$H$3:$I$7,2,FALSE),".",VLOOKUP(K491,'Dados (Listas Suspensas)'!$B$3:$C$8,2,FALSE),".",VLOOKUP(L491,'Dados (Listas Suspensas)'!$D$3:$E$9,2, FALSE),".",VLOOKUP(M491,'Dados (Listas Suspensas)'!$F$3:$G$10,2,FALSE))</f>
        <v>2024.00007.01.03.03.05</v>
      </c>
      <c r="C491" s="144" t="e">
        <f t="shared" si="28"/>
        <v>#REF!</v>
      </c>
      <c r="D491" s="144" t="e">
        <f t="shared" si="29"/>
        <v>#REF!</v>
      </c>
      <c r="E491" s="144" t="str">
        <f t="shared" si="30"/>
        <v>2024.00007</v>
      </c>
      <c r="F491" s="144" t="e">
        <f t="shared" si="31"/>
        <v>#REF!</v>
      </c>
      <c r="G491" s="165">
        <v>7</v>
      </c>
      <c r="H491" s="96" t="s">
        <v>119</v>
      </c>
      <c r="I491" s="96" t="s">
        <v>300</v>
      </c>
      <c r="J491" s="165" t="s">
        <v>301</v>
      </c>
      <c r="K491" s="96" t="s">
        <v>148</v>
      </c>
      <c r="L491" s="96" t="s">
        <v>162</v>
      </c>
      <c r="M491" s="96" t="s">
        <v>254</v>
      </c>
      <c r="N491" s="210">
        <v>45228</v>
      </c>
      <c r="O491" s="210">
        <v>45228</v>
      </c>
      <c r="P491" s="165" t="s">
        <v>124</v>
      </c>
      <c r="Q491" s="166">
        <v>45227</v>
      </c>
      <c r="R491" s="165">
        <v>3533566</v>
      </c>
      <c r="S491" s="165" t="s">
        <v>16</v>
      </c>
      <c r="T491" s="166">
        <v>45238</v>
      </c>
      <c r="U491" s="232">
        <v>2024</v>
      </c>
      <c r="V491" s="150">
        <v>484</v>
      </c>
    </row>
    <row r="492" spans="1:22" x14ac:dyDescent="0.35">
      <c r="A49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2" s="231" t="str">
        <f>CONCATENATE(U492,".",TEXT(G492,"00000"),".",VLOOKUP(H492,'Dados (Listas Suspensas)'!$H$3:$I$7,2,FALSE),".",VLOOKUP(K492,'Dados (Listas Suspensas)'!$B$3:$C$8,2,FALSE),".",VLOOKUP(L492,'Dados (Listas Suspensas)'!$D$3:$E$9,2, FALSE),".",VLOOKUP(M492,'Dados (Listas Suspensas)'!$F$3:$G$10,2,FALSE))</f>
        <v>2024.00008.01.03.02.05</v>
      </c>
      <c r="C492" s="144" t="e">
        <f t="shared" si="28"/>
        <v>#REF!</v>
      </c>
      <c r="D492" s="144" t="e">
        <f t="shared" si="29"/>
        <v>#REF!</v>
      </c>
      <c r="E492" s="144" t="str">
        <f t="shared" si="30"/>
        <v>2024.00008</v>
      </c>
      <c r="F492" s="144" t="e">
        <f t="shared" si="31"/>
        <v>#REF!</v>
      </c>
      <c r="G492" s="158">
        <v>8</v>
      </c>
      <c r="H492" s="97" t="s">
        <v>119</v>
      </c>
      <c r="I492" s="97" t="s">
        <v>300</v>
      </c>
      <c r="J492" s="158" t="s">
        <v>301</v>
      </c>
      <c r="K492" s="97" t="s">
        <v>148</v>
      </c>
      <c r="L492" s="97" t="s">
        <v>169</v>
      </c>
      <c r="M492" s="97" t="s">
        <v>254</v>
      </c>
      <c r="N492" s="209">
        <v>45227</v>
      </c>
      <c r="O492" s="209">
        <v>45227</v>
      </c>
      <c r="P492" s="158" t="s">
        <v>124</v>
      </c>
      <c r="Q492" s="160">
        <v>45226</v>
      </c>
      <c r="R492" s="158">
        <v>3533566</v>
      </c>
      <c r="S492" s="158" t="s">
        <v>16</v>
      </c>
      <c r="T492" s="160">
        <v>45238</v>
      </c>
      <c r="U492" s="234">
        <v>2024</v>
      </c>
      <c r="V492" s="151">
        <v>485</v>
      </c>
    </row>
    <row r="493" spans="1:22" x14ac:dyDescent="0.35">
      <c r="A49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3" s="231" t="str">
        <f>CONCATENATE(U493,".",TEXT(G493,"00000"),".",VLOOKUP(H493,'Dados (Listas Suspensas)'!$H$3:$I$7,2,FALSE),".",VLOOKUP(K493,'Dados (Listas Suspensas)'!$B$3:$C$8,2,FALSE),".",VLOOKUP(L493,'Dados (Listas Suspensas)'!$D$3:$E$9,2, FALSE),".",VLOOKUP(M493,'Dados (Listas Suspensas)'!$F$3:$G$10,2,FALSE))</f>
        <v>2024.00009.01.03.03.05</v>
      </c>
      <c r="C493" s="144" t="e">
        <f t="shared" si="28"/>
        <v>#REF!</v>
      </c>
      <c r="D493" s="144" t="e">
        <f t="shared" si="29"/>
        <v>#REF!</v>
      </c>
      <c r="E493" s="144" t="str">
        <f t="shared" si="30"/>
        <v>2024.00009</v>
      </c>
      <c r="F493" s="144" t="e">
        <f t="shared" si="31"/>
        <v>#REF!</v>
      </c>
      <c r="G493" s="165">
        <v>9</v>
      </c>
      <c r="H493" s="96" t="s">
        <v>119</v>
      </c>
      <c r="I493" s="96" t="s">
        <v>300</v>
      </c>
      <c r="J493" s="165" t="s">
        <v>301</v>
      </c>
      <c r="K493" s="96" t="s">
        <v>148</v>
      </c>
      <c r="L493" s="96" t="s">
        <v>162</v>
      </c>
      <c r="M493" s="96" t="s">
        <v>254</v>
      </c>
      <c r="N493" s="210">
        <v>45227</v>
      </c>
      <c r="O493" s="210">
        <v>45227</v>
      </c>
      <c r="P493" s="165" t="s">
        <v>124</v>
      </c>
      <c r="Q493" s="166">
        <v>45226</v>
      </c>
      <c r="R493" s="165">
        <v>3533566</v>
      </c>
      <c r="S493" s="165" t="s">
        <v>16</v>
      </c>
      <c r="T493" s="166">
        <v>45238</v>
      </c>
      <c r="U493" s="232">
        <v>2024</v>
      </c>
      <c r="V493" s="150">
        <v>486</v>
      </c>
    </row>
    <row r="494" spans="1:22" x14ac:dyDescent="0.35">
      <c r="A49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4" s="231" t="str">
        <f>CONCATENATE(U494,".",TEXT(G494,"00000"),".",VLOOKUP(H494,'Dados (Listas Suspensas)'!$H$3:$I$7,2,FALSE),".",VLOOKUP(K494,'Dados (Listas Suspensas)'!$B$3:$C$8,2,FALSE),".",VLOOKUP(L494,'Dados (Listas Suspensas)'!$D$3:$E$9,2, FALSE),".",VLOOKUP(M494,'Dados (Listas Suspensas)'!$F$3:$G$10,2,FALSE))</f>
        <v>2024.00010.01.03.02.05</v>
      </c>
      <c r="C494" s="144" t="e">
        <f t="shared" si="28"/>
        <v>#REF!</v>
      </c>
      <c r="D494" s="144" t="e">
        <f t="shared" si="29"/>
        <v>#REF!</v>
      </c>
      <c r="E494" s="144" t="str">
        <f t="shared" si="30"/>
        <v>2024.00010</v>
      </c>
      <c r="F494" s="144" t="e">
        <f t="shared" si="31"/>
        <v>#REF!</v>
      </c>
      <c r="G494" s="158">
        <v>10</v>
      </c>
      <c r="H494" s="97" t="s">
        <v>119</v>
      </c>
      <c r="I494" s="97" t="s">
        <v>300</v>
      </c>
      <c r="J494" s="158" t="s">
        <v>301</v>
      </c>
      <c r="K494" s="97" t="s">
        <v>148</v>
      </c>
      <c r="L494" s="97" t="s">
        <v>169</v>
      </c>
      <c r="M494" s="97" t="s">
        <v>254</v>
      </c>
      <c r="N494" s="209">
        <v>45230</v>
      </c>
      <c r="O494" s="209">
        <v>45230</v>
      </c>
      <c r="P494" s="158" t="s">
        <v>124</v>
      </c>
      <c r="Q494" s="160">
        <v>45229</v>
      </c>
      <c r="R494" s="158">
        <v>3533566</v>
      </c>
      <c r="S494" s="158" t="s">
        <v>16</v>
      </c>
      <c r="T494" s="160">
        <v>45238</v>
      </c>
      <c r="U494" s="234">
        <v>2024</v>
      </c>
      <c r="V494" s="151">
        <v>487</v>
      </c>
    </row>
    <row r="495" spans="1:22" x14ac:dyDescent="0.35">
      <c r="A49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5" s="231" t="str">
        <f>CONCATENATE(U495,".",TEXT(G495,"00000"),".",VLOOKUP(H495,'Dados (Listas Suspensas)'!$H$3:$I$7,2,FALSE),".",VLOOKUP(K495,'Dados (Listas Suspensas)'!$B$3:$C$8,2,FALSE),".",VLOOKUP(L495,'Dados (Listas Suspensas)'!$D$3:$E$9,2, FALSE),".",VLOOKUP(M495,'Dados (Listas Suspensas)'!$F$3:$G$10,2,FALSE))</f>
        <v>2024.00011.01.03.03.05</v>
      </c>
      <c r="C495" s="144" t="e">
        <f t="shared" si="28"/>
        <v>#REF!</v>
      </c>
      <c r="D495" s="144" t="e">
        <f t="shared" si="29"/>
        <v>#REF!</v>
      </c>
      <c r="E495" s="144" t="str">
        <f t="shared" si="30"/>
        <v>2024.00011</v>
      </c>
      <c r="F495" s="144" t="e">
        <f t="shared" si="31"/>
        <v>#REF!</v>
      </c>
      <c r="G495" s="165">
        <v>11</v>
      </c>
      <c r="H495" s="96" t="s">
        <v>119</v>
      </c>
      <c r="I495" s="96" t="s">
        <v>300</v>
      </c>
      <c r="J495" s="165" t="s">
        <v>301</v>
      </c>
      <c r="K495" s="96" t="s">
        <v>148</v>
      </c>
      <c r="L495" s="96" t="s">
        <v>162</v>
      </c>
      <c r="M495" s="96" t="s">
        <v>254</v>
      </c>
      <c r="N495" s="210">
        <v>45230</v>
      </c>
      <c r="O495" s="210">
        <v>45230</v>
      </c>
      <c r="P495" s="165" t="s">
        <v>124</v>
      </c>
      <c r="Q495" s="166">
        <v>45229</v>
      </c>
      <c r="R495" s="165">
        <v>3533566</v>
      </c>
      <c r="S495" s="165" t="s">
        <v>16</v>
      </c>
      <c r="T495" s="166">
        <v>45238</v>
      </c>
      <c r="U495" s="232">
        <v>2024</v>
      </c>
      <c r="V495" s="150">
        <v>488</v>
      </c>
    </row>
    <row r="496" spans="1:22" x14ac:dyDescent="0.35">
      <c r="A49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6" s="231" t="str">
        <f>CONCATENATE(U496,".",TEXT(G496,"00000"),".",VLOOKUP(H496,'Dados (Listas Suspensas)'!$H$3:$I$7,2,FALSE),".",VLOOKUP(K496,'Dados (Listas Suspensas)'!$B$3:$C$8,2,FALSE),".",VLOOKUP(L496,'Dados (Listas Suspensas)'!$D$3:$E$9,2, FALSE),".",VLOOKUP(M496,'Dados (Listas Suspensas)'!$F$3:$G$10,2,FALSE))</f>
        <v>2024.00012.01.03.02.05</v>
      </c>
      <c r="C496" s="144" t="e">
        <f t="shared" si="28"/>
        <v>#REF!</v>
      </c>
      <c r="D496" s="144" t="e">
        <f t="shared" si="29"/>
        <v>#REF!</v>
      </c>
      <c r="E496" s="144" t="str">
        <f t="shared" si="30"/>
        <v>2024.00012</v>
      </c>
      <c r="F496" s="144" t="e">
        <f t="shared" si="31"/>
        <v>#REF!</v>
      </c>
      <c r="G496" s="158">
        <v>12</v>
      </c>
      <c r="H496" s="97" t="s">
        <v>119</v>
      </c>
      <c r="I496" s="97" t="s">
        <v>300</v>
      </c>
      <c r="J496" s="158" t="s">
        <v>301</v>
      </c>
      <c r="K496" s="97" t="s">
        <v>148</v>
      </c>
      <c r="L496" s="97" t="s">
        <v>169</v>
      </c>
      <c r="M496" s="97" t="s">
        <v>254</v>
      </c>
      <c r="N496" s="209">
        <v>45231</v>
      </c>
      <c r="O496" s="209">
        <v>45231</v>
      </c>
      <c r="P496" s="158" t="s">
        <v>124</v>
      </c>
      <c r="Q496" s="160">
        <v>45230</v>
      </c>
      <c r="R496" s="158">
        <v>3533566</v>
      </c>
      <c r="S496" s="158" t="s">
        <v>16</v>
      </c>
      <c r="T496" s="160">
        <v>45238</v>
      </c>
      <c r="U496" s="234">
        <v>2024</v>
      </c>
      <c r="V496" s="151">
        <v>489</v>
      </c>
    </row>
    <row r="497" spans="1:22" x14ac:dyDescent="0.35">
      <c r="A49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7" s="231" t="str">
        <f>CONCATENATE(U497,".",TEXT(G497,"00000"),".",VLOOKUP(H497,'Dados (Listas Suspensas)'!$H$3:$I$7,2,FALSE),".",VLOOKUP(K497,'Dados (Listas Suspensas)'!$B$3:$C$8,2,FALSE),".",VLOOKUP(L497,'Dados (Listas Suspensas)'!$D$3:$E$9,2, FALSE),".",VLOOKUP(M497,'Dados (Listas Suspensas)'!$F$3:$G$10,2,FALSE))</f>
        <v>2024.00013.01.03.03.05</v>
      </c>
      <c r="C497" s="144" t="e">
        <f t="shared" si="28"/>
        <v>#REF!</v>
      </c>
      <c r="D497" s="144" t="e">
        <f t="shared" si="29"/>
        <v>#REF!</v>
      </c>
      <c r="E497" s="144" t="str">
        <f t="shared" si="30"/>
        <v>2024.00013</v>
      </c>
      <c r="F497" s="144" t="e">
        <f t="shared" si="31"/>
        <v>#REF!</v>
      </c>
      <c r="G497" s="165">
        <v>13</v>
      </c>
      <c r="H497" s="96" t="s">
        <v>119</v>
      </c>
      <c r="I497" s="96" t="s">
        <v>300</v>
      </c>
      <c r="J497" s="165" t="s">
        <v>301</v>
      </c>
      <c r="K497" s="96" t="s">
        <v>148</v>
      </c>
      <c r="L497" s="96" t="s">
        <v>162</v>
      </c>
      <c r="M497" s="96" t="s">
        <v>254</v>
      </c>
      <c r="N497" s="210">
        <v>45231</v>
      </c>
      <c r="O497" s="210">
        <v>45231</v>
      </c>
      <c r="P497" s="165" t="s">
        <v>124</v>
      </c>
      <c r="Q497" s="166">
        <v>45230</v>
      </c>
      <c r="R497" s="165">
        <v>3533566</v>
      </c>
      <c r="S497" s="165" t="s">
        <v>16</v>
      </c>
      <c r="T497" s="166">
        <v>45238</v>
      </c>
      <c r="U497" s="232">
        <v>2024</v>
      </c>
      <c r="V497" s="150">
        <v>490</v>
      </c>
    </row>
    <row r="498" spans="1:22" x14ac:dyDescent="0.35">
      <c r="A49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8" s="231" t="str">
        <f>CONCATENATE(U498,".",TEXT(G498,"00000"),".",VLOOKUP(H498,'Dados (Listas Suspensas)'!$H$3:$I$7,2,FALSE),".",VLOOKUP(K498,'Dados (Listas Suspensas)'!$B$3:$C$8,2,FALSE),".",VLOOKUP(L498,'Dados (Listas Suspensas)'!$D$3:$E$9,2, FALSE),".",VLOOKUP(M498,'Dados (Listas Suspensas)'!$F$3:$G$10,2,FALSE))</f>
        <v>2024.00014.01.03.02.05</v>
      </c>
      <c r="C498" s="144" t="e">
        <f t="shared" si="28"/>
        <v>#REF!</v>
      </c>
      <c r="D498" s="144" t="e">
        <f t="shared" si="29"/>
        <v>#REF!</v>
      </c>
      <c r="E498" s="144" t="str">
        <f t="shared" si="30"/>
        <v>2024.00014</v>
      </c>
      <c r="F498" s="144" t="e">
        <f t="shared" si="31"/>
        <v>#REF!</v>
      </c>
      <c r="G498" s="158">
        <v>14</v>
      </c>
      <c r="H498" s="97" t="s">
        <v>119</v>
      </c>
      <c r="I498" s="97" t="s">
        <v>300</v>
      </c>
      <c r="J498" s="158" t="s">
        <v>301</v>
      </c>
      <c r="K498" s="97" t="s">
        <v>148</v>
      </c>
      <c r="L498" s="97" t="s">
        <v>169</v>
      </c>
      <c r="M498" s="97" t="s">
        <v>254</v>
      </c>
      <c r="N498" s="209">
        <v>45232</v>
      </c>
      <c r="O498" s="209">
        <v>45232</v>
      </c>
      <c r="P498" s="158" t="s">
        <v>124</v>
      </c>
      <c r="Q498" s="160">
        <v>45231</v>
      </c>
      <c r="R498" s="158">
        <v>3533566</v>
      </c>
      <c r="S498" s="158" t="s">
        <v>16</v>
      </c>
      <c r="T498" s="160">
        <v>45238</v>
      </c>
      <c r="U498" s="234">
        <v>2024</v>
      </c>
      <c r="V498" s="151">
        <v>491</v>
      </c>
    </row>
    <row r="499" spans="1:22" x14ac:dyDescent="0.35">
      <c r="A49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499" s="231" t="str">
        <f>CONCATENATE(U499,".",TEXT(G499,"00000"),".",VLOOKUP(H499,'Dados (Listas Suspensas)'!$H$3:$I$7,2,FALSE),".",VLOOKUP(K499,'Dados (Listas Suspensas)'!$B$3:$C$8,2,FALSE),".",VLOOKUP(L499,'Dados (Listas Suspensas)'!$D$3:$E$9,2, FALSE),".",VLOOKUP(M499,'Dados (Listas Suspensas)'!$F$3:$G$10,2,FALSE))</f>
        <v>2024.00015.01.03.03.05</v>
      </c>
      <c r="C499" s="144" t="e">
        <f t="shared" si="28"/>
        <v>#REF!</v>
      </c>
      <c r="D499" s="144" t="e">
        <f t="shared" si="29"/>
        <v>#REF!</v>
      </c>
      <c r="E499" s="144" t="str">
        <f t="shared" si="30"/>
        <v>2024.00015</v>
      </c>
      <c r="F499" s="144" t="e">
        <f t="shared" si="31"/>
        <v>#REF!</v>
      </c>
      <c r="G499" s="165">
        <v>15</v>
      </c>
      <c r="H499" s="96" t="s">
        <v>119</v>
      </c>
      <c r="I499" s="96" t="s">
        <v>300</v>
      </c>
      <c r="J499" s="165" t="s">
        <v>301</v>
      </c>
      <c r="K499" s="96" t="s">
        <v>148</v>
      </c>
      <c r="L499" s="96" t="s">
        <v>162</v>
      </c>
      <c r="M499" s="96" t="s">
        <v>254</v>
      </c>
      <c r="N499" s="210">
        <v>45232</v>
      </c>
      <c r="O499" s="210">
        <v>45232</v>
      </c>
      <c r="P499" s="165" t="s">
        <v>124</v>
      </c>
      <c r="Q499" s="166">
        <v>45231</v>
      </c>
      <c r="R499" s="165">
        <v>3533566</v>
      </c>
      <c r="S499" s="165" t="s">
        <v>16</v>
      </c>
      <c r="T499" s="166">
        <v>45238</v>
      </c>
      <c r="U499" s="232">
        <v>2024</v>
      </c>
      <c r="V499" s="150">
        <v>492</v>
      </c>
    </row>
    <row r="500" spans="1:22" x14ac:dyDescent="0.35">
      <c r="A50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0" s="231" t="str">
        <f>CONCATENATE(U500,".",TEXT(G500,"00000"),".",VLOOKUP(H500,'Dados (Listas Suspensas)'!$H$3:$I$7,2,FALSE),".",VLOOKUP(K500,'Dados (Listas Suspensas)'!$B$3:$C$8,2,FALSE),".",VLOOKUP(L500,'Dados (Listas Suspensas)'!$D$3:$E$9,2, FALSE),".",VLOOKUP(M500,'Dados (Listas Suspensas)'!$F$3:$G$10,2,FALSE))</f>
        <v>2024.00016.01.03.02.05</v>
      </c>
      <c r="C500" s="144" t="e">
        <f t="shared" si="28"/>
        <v>#REF!</v>
      </c>
      <c r="D500" s="144" t="e">
        <f t="shared" si="29"/>
        <v>#REF!</v>
      </c>
      <c r="E500" s="144" t="str">
        <f t="shared" si="30"/>
        <v>2024.00016</v>
      </c>
      <c r="F500" s="144" t="e">
        <f t="shared" si="31"/>
        <v>#REF!</v>
      </c>
      <c r="G500" s="158">
        <v>16</v>
      </c>
      <c r="H500" s="97" t="s">
        <v>119</v>
      </c>
      <c r="I500" s="97" t="s">
        <v>300</v>
      </c>
      <c r="J500" s="158" t="s">
        <v>301</v>
      </c>
      <c r="K500" s="97" t="s">
        <v>148</v>
      </c>
      <c r="L500" s="97" t="s">
        <v>169</v>
      </c>
      <c r="M500" s="97" t="s">
        <v>254</v>
      </c>
      <c r="N500" s="209">
        <v>45233</v>
      </c>
      <c r="O500" s="209">
        <v>45233</v>
      </c>
      <c r="P500" s="158" t="s">
        <v>124</v>
      </c>
      <c r="Q500" s="160">
        <v>45232</v>
      </c>
      <c r="R500" s="158">
        <v>3533566</v>
      </c>
      <c r="S500" s="158" t="s">
        <v>16</v>
      </c>
      <c r="T500" s="160">
        <v>45238</v>
      </c>
      <c r="U500" s="234">
        <v>2024</v>
      </c>
      <c r="V500" s="151">
        <v>493</v>
      </c>
    </row>
    <row r="501" spans="1:22" x14ac:dyDescent="0.35">
      <c r="A50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1" s="231" t="str">
        <f>CONCATENATE(U501,".",TEXT(G501,"00000"),".",VLOOKUP(H501,'Dados (Listas Suspensas)'!$H$3:$I$7,2,FALSE),".",VLOOKUP(K501,'Dados (Listas Suspensas)'!$B$3:$C$8,2,FALSE),".",VLOOKUP(L501,'Dados (Listas Suspensas)'!$D$3:$E$9,2, FALSE),".",VLOOKUP(M501,'Dados (Listas Suspensas)'!$F$3:$G$10,2,FALSE))</f>
        <v>2024.00017.01.03.03.05</v>
      </c>
      <c r="C501" s="144" t="e">
        <f t="shared" si="28"/>
        <v>#REF!</v>
      </c>
      <c r="D501" s="144" t="e">
        <f t="shared" si="29"/>
        <v>#REF!</v>
      </c>
      <c r="E501" s="144" t="str">
        <f t="shared" si="30"/>
        <v>2024.00017</v>
      </c>
      <c r="F501" s="144" t="e">
        <f t="shared" si="31"/>
        <v>#REF!</v>
      </c>
      <c r="G501" s="165">
        <v>17</v>
      </c>
      <c r="H501" s="96" t="s">
        <v>119</v>
      </c>
      <c r="I501" s="96" t="s">
        <v>300</v>
      </c>
      <c r="J501" s="165" t="s">
        <v>301</v>
      </c>
      <c r="K501" s="96" t="s">
        <v>148</v>
      </c>
      <c r="L501" s="96" t="s">
        <v>162</v>
      </c>
      <c r="M501" s="96" t="s">
        <v>254</v>
      </c>
      <c r="N501" s="210">
        <v>45233</v>
      </c>
      <c r="O501" s="210">
        <v>45233</v>
      </c>
      <c r="P501" s="165" t="s">
        <v>124</v>
      </c>
      <c r="Q501" s="166">
        <v>45232</v>
      </c>
      <c r="R501" s="165">
        <v>3533566</v>
      </c>
      <c r="S501" s="165" t="s">
        <v>16</v>
      </c>
      <c r="T501" s="166">
        <v>45238</v>
      </c>
      <c r="U501" s="232">
        <v>2024</v>
      </c>
      <c r="V501" s="150">
        <v>494</v>
      </c>
    </row>
    <row r="502" spans="1:22" x14ac:dyDescent="0.35">
      <c r="A50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2" s="231" t="str">
        <f>CONCATENATE(U502,".",TEXT(G502,"00000"),".",VLOOKUP(H502,'Dados (Listas Suspensas)'!$H$3:$I$7,2,FALSE),".",VLOOKUP(K502,'Dados (Listas Suspensas)'!$B$3:$C$8,2,FALSE),".",VLOOKUP(L502,'Dados (Listas Suspensas)'!$D$3:$E$9,2, FALSE),".",VLOOKUP(M502,'Dados (Listas Suspensas)'!$F$3:$G$10,2,FALSE))</f>
        <v>2024.00018.01.03.02.05</v>
      </c>
      <c r="C502" s="144" t="e">
        <f t="shared" si="28"/>
        <v>#REF!</v>
      </c>
      <c r="D502" s="144" t="e">
        <f t="shared" si="29"/>
        <v>#REF!</v>
      </c>
      <c r="E502" s="144" t="str">
        <f t="shared" si="30"/>
        <v>2024.00018</v>
      </c>
      <c r="F502" s="144" t="e">
        <f t="shared" si="31"/>
        <v>#REF!</v>
      </c>
      <c r="G502" s="158">
        <v>18</v>
      </c>
      <c r="H502" s="97" t="s">
        <v>119</v>
      </c>
      <c r="I502" s="97" t="s">
        <v>300</v>
      </c>
      <c r="J502" s="158" t="s">
        <v>301</v>
      </c>
      <c r="K502" s="97" t="s">
        <v>148</v>
      </c>
      <c r="L502" s="97" t="s">
        <v>169</v>
      </c>
      <c r="M502" s="97" t="s">
        <v>254</v>
      </c>
      <c r="N502" s="209">
        <v>45234</v>
      </c>
      <c r="O502" s="209">
        <v>45234</v>
      </c>
      <c r="P502" s="158" t="s">
        <v>124</v>
      </c>
      <c r="Q502" s="160">
        <v>45233</v>
      </c>
      <c r="R502" s="158">
        <v>3552068</v>
      </c>
      <c r="S502" s="158" t="s">
        <v>16</v>
      </c>
      <c r="T502" s="160">
        <v>45245</v>
      </c>
      <c r="U502" s="234">
        <v>2024</v>
      </c>
      <c r="V502" s="151">
        <v>495</v>
      </c>
    </row>
    <row r="503" spans="1:22" x14ac:dyDescent="0.35">
      <c r="A50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3" s="231" t="str">
        <f>CONCATENATE(U503,".",TEXT(G503,"00000"),".",VLOOKUP(H503,'Dados (Listas Suspensas)'!$H$3:$I$7,2,FALSE),".",VLOOKUP(K503,'Dados (Listas Suspensas)'!$B$3:$C$8,2,FALSE),".",VLOOKUP(L503,'Dados (Listas Suspensas)'!$D$3:$E$9,2, FALSE),".",VLOOKUP(M503,'Dados (Listas Suspensas)'!$F$3:$G$10,2,FALSE))</f>
        <v>2024.00019.01.03.03.05</v>
      </c>
      <c r="C503" s="144" t="e">
        <f t="shared" si="28"/>
        <v>#REF!</v>
      </c>
      <c r="D503" s="144" t="e">
        <f t="shared" si="29"/>
        <v>#REF!</v>
      </c>
      <c r="E503" s="144" t="str">
        <f t="shared" si="30"/>
        <v>2024.00019</v>
      </c>
      <c r="F503" s="144" t="e">
        <f t="shared" si="31"/>
        <v>#REF!</v>
      </c>
      <c r="G503" s="165">
        <v>19</v>
      </c>
      <c r="H503" s="96" t="s">
        <v>119</v>
      </c>
      <c r="I503" s="96" t="s">
        <v>300</v>
      </c>
      <c r="J503" s="165" t="s">
        <v>301</v>
      </c>
      <c r="K503" s="96" t="s">
        <v>148</v>
      </c>
      <c r="L503" s="96" t="s">
        <v>162</v>
      </c>
      <c r="M503" s="96" t="s">
        <v>254</v>
      </c>
      <c r="N503" s="210">
        <v>45234</v>
      </c>
      <c r="O503" s="210">
        <v>45234</v>
      </c>
      <c r="P503" s="165" t="s">
        <v>124</v>
      </c>
      <c r="Q503" s="166">
        <v>45233</v>
      </c>
      <c r="R503" s="165">
        <v>3552068</v>
      </c>
      <c r="S503" s="165" t="s">
        <v>16</v>
      </c>
      <c r="T503" s="166">
        <v>45245</v>
      </c>
      <c r="U503" s="232">
        <v>2024</v>
      </c>
      <c r="V503" s="150">
        <v>496</v>
      </c>
    </row>
    <row r="504" spans="1:22" x14ac:dyDescent="0.35">
      <c r="A50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4" s="231" t="str">
        <f>CONCATENATE(U504,".",TEXT(G504,"00000"),".",VLOOKUP(H504,'Dados (Listas Suspensas)'!$H$3:$I$7,2,FALSE),".",VLOOKUP(K504,'Dados (Listas Suspensas)'!$B$3:$C$8,2,FALSE),".",VLOOKUP(L504,'Dados (Listas Suspensas)'!$D$3:$E$9,2, FALSE),".",VLOOKUP(M504,'Dados (Listas Suspensas)'!$F$3:$G$10,2,FALSE))</f>
        <v>2024.00020.01.03.02.05</v>
      </c>
      <c r="C504" s="144" t="e">
        <f t="shared" si="28"/>
        <v>#REF!</v>
      </c>
      <c r="D504" s="144" t="e">
        <f t="shared" si="29"/>
        <v>#REF!</v>
      </c>
      <c r="E504" s="144" t="str">
        <f t="shared" si="30"/>
        <v>2024.00020</v>
      </c>
      <c r="F504" s="144" t="e">
        <f t="shared" si="31"/>
        <v>#REF!</v>
      </c>
      <c r="G504" s="158">
        <v>20</v>
      </c>
      <c r="H504" s="97" t="s">
        <v>119</v>
      </c>
      <c r="I504" s="97" t="s">
        <v>300</v>
      </c>
      <c r="J504" s="158" t="s">
        <v>301</v>
      </c>
      <c r="K504" s="97" t="s">
        <v>148</v>
      </c>
      <c r="L504" s="97" t="s">
        <v>169</v>
      </c>
      <c r="M504" s="97" t="s">
        <v>254</v>
      </c>
      <c r="N504" s="209">
        <v>45235</v>
      </c>
      <c r="O504" s="209">
        <v>45235</v>
      </c>
      <c r="P504" s="158" t="s">
        <v>124</v>
      </c>
      <c r="Q504" s="160">
        <v>45234</v>
      </c>
      <c r="R504" s="158">
        <v>3552068</v>
      </c>
      <c r="S504" s="158" t="s">
        <v>16</v>
      </c>
      <c r="T504" s="160">
        <v>45245</v>
      </c>
      <c r="U504" s="234">
        <v>2024</v>
      </c>
      <c r="V504" s="151">
        <v>497</v>
      </c>
    </row>
    <row r="505" spans="1:22" x14ac:dyDescent="0.35">
      <c r="A50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5" s="231" t="str">
        <f>CONCATENATE(U505,".",TEXT(G505,"00000"),".",VLOOKUP(H505,'Dados (Listas Suspensas)'!$H$3:$I$7,2,FALSE),".",VLOOKUP(K505,'Dados (Listas Suspensas)'!$B$3:$C$8,2,FALSE),".",VLOOKUP(L505,'Dados (Listas Suspensas)'!$D$3:$E$9,2, FALSE),".",VLOOKUP(M505,'Dados (Listas Suspensas)'!$F$3:$G$10,2,FALSE))</f>
        <v>2024.00021.01.03.03.05</v>
      </c>
      <c r="C505" s="144" t="e">
        <f t="shared" si="28"/>
        <v>#REF!</v>
      </c>
      <c r="D505" s="144" t="e">
        <f t="shared" si="29"/>
        <v>#REF!</v>
      </c>
      <c r="E505" s="144" t="str">
        <f t="shared" si="30"/>
        <v>2024.00021</v>
      </c>
      <c r="F505" s="144" t="e">
        <f t="shared" si="31"/>
        <v>#REF!</v>
      </c>
      <c r="G505" s="165">
        <v>21</v>
      </c>
      <c r="H505" s="96" t="s">
        <v>119</v>
      </c>
      <c r="I505" s="96" t="s">
        <v>300</v>
      </c>
      <c r="J505" s="165" t="s">
        <v>301</v>
      </c>
      <c r="K505" s="96" t="s">
        <v>148</v>
      </c>
      <c r="L505" s="96" t="s">
        <v>162</v>
      </c>
      <c r="M505" s="96" t="s">
        <v>254</v>
      </c>
      <c r="N505" s="210">
        <v>45235</v>
      </c>
      <c r="O505" s="210">
        <v>45235</v>
      </c>
      <c r="P505" s="165" t="s">
        <v>124</v>
      </c>
      <c r="Q505" s="166">
        <v>45234</v>
      </c>
      <c r="R505" s="165">
        <v>3552068</v>
      </c>
      <c r="S505" s="165" t="s">
        <v>16</v>
      </c>
      <c r="T505" s="166">
        <v>45245</v>
      </c>
      <c r="U505" s="232">
        <v>2024</v>
      </c>
      <c r="V505" s="150">
        <v>498</v>
      </c>
    </row>
    <row r="506" spans="1:22" x14ac:dyDescent="0.35">
      <c r="A50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6" s="231" t="str">
        <f>CONCATENATE(U506,".",TEXT(G506,"00000"),".",VLOOKUP(H506,'Dados (Listas Suspensas)'!$H$3:$I$7,2,FALSE),".",VLOOKUP(K506,'Dados (Listas Suspensas)'!$B$3:$C$8,2,FALSE),".",VLOOKUP(L506,'Dados (Listas Suspensas)'!$D$3:$E$9,2, FALSE),".",VLOOKUP(M506,'Dados (Listas Suspensas)'!$F$3:$G$10,2,FALSE))</f>
        <v>2024.00022.01.03.02.05</v>
      </c>
      <c r="C506" s="144" t="e">
        <f t="shared" si="28"/>
        <v>#REF!</v>
      </c>
      <c r="D506" s="144" t="e">
        <f t="shared" si="29"/>
        <v>#REF!</v>
      </c>
      <c r="E506" s="144" t="str">
        <f t="shared" si="30"/>
        <v>2024.00022</v>
      </c>
      <c r="F506" s="144" t="e">
        <f t="shared" si="31"/>
        <v>#REF!</v>
      </c>
      <c r="G506" s="158">
        <v>22</v>
      </c>
      <c r="H506" s="97" t="s">
        <v>119</v>
      </c>
      <c r="I506" s="97" t="s">
        <v>300</v>
      </c>
      <c r="J506" s="158" t="s">
        <v>301</v>
      </c>
      <c r="K506" s="97" t="s">
        <v>148</v>
      </c>
      <c r="L506" s="97" t="s">
        <v>169</v>
      </c>
      <c r="M506" s="97" t="s">
        <v>254</v>
      </c>
      <c r="N506" s="209">
        <v>45236</v>
      </c>
      <c r="O506" s="209">
        <v>45236</v>
      </c>
      <c r="P506" s="158" t="s">
        <v>124</v>
      </c>
      <c r="Q506" s="160">
        <v>45235</v>
      </c>
      <c r="R506" s="158">
        <v>3552068</v>
      </c>
      <c r="S506" s="158" t="s">
        <v>16</v>
      </c>
      <c r="T506" s="160">
        <v>45245</v>
      </c>
      <c r="U506" s="234">
        <v>2024</v>
      </c>
      <c r="V506" s="151">
        <v>499</v>
      </c>
    </row>
    <row r="507" spans="1:22" x14ac:dyDescent="0.35">
      <c r="A50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7" s="231" t="str">
        <f>CONCATENATE(U507,".",TEXT(G507,"00000"),".",VLOOKUP(H507,'Dados (Listas Suspensas)'!$H$3:$I$7,2,FALSE),".",VLOOKUP(K507,'Dados (Listas Suspensas)'!$B$3:$C$8,2,FALSE),".",VLOOKUP(L507,'Dados (Listas Suspensas)'!$D$3:$E$9,2, FALSE),".",VLOOKUP(M507,'Dados (Listas Suspensas)'!$F$3:$G$10,2,FALSE))</f>
        <v>2024.00023.01.03.03.05</v>
      </c>
      <c r="C507" s="144" t="e">
        <f t="shared" si="28"/>
        <v>#REF!</v>
      </c>
      <c r="D507" s="144" t="e">
        <f t="shared" si="29"/>
        <v>#REF!</v>
      </c>
      <c r="E507" s="144" t="str">
        <f t="shared" si="30"/>
        <v>2024.00023</v>
      </c>
      <c r="F507" s="144" t="e">
        <f t="shared" si="31"/>
        <v>#REF!</v>
      </c>
      <c r="G507" s="165">
        <v>23</v>
      </c>
      <c r="H507" s="96" t="s">
        <v>119</v>
      </c>
      <c r="I507" s="96" t="s">
        <v>300</v>
      </c>
      <c r="J507" s="165" t="s">
        <v>301</v>
      </c>
      <c r="K507" s="96" t="s">
        <v>148</v>
      </c>
      <c r="L507" s="96" t="s">
        <v>162</v>
      </c>
      <c r="M507" s="96" t="s">
        <v>254</v>
      </c>
      <c r="N507" s="210">
        <v>45236</v>
      </c>
      <c r="O507" s="210">
        <v>45236</v>
      </c>
      <c r="P507" s="165" t="s">
        <v>124</v>
      </c>
      <c r="Q507" s="166">
        <v>45235</v>
      </c>
      <c r="R507" s="165">
        <v>3552068</v>
      </c>
      <c r="S507" s="165" t="s">
        <v>16</v>
      </c>
      <c r="T507" s="166">
        <v>45245</v>
      </c>
      <c r="U507" s="232">
        <v>2024</v>
      </c>
      <c r="V507" s="150">
        <v>500</v>
      </c>
    </row>
    <row r="508" spans="1:22" x14ac:dyDescent="0.35">
      <c r="A50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8" s="231" t="str">
        <f>CONCATENATE(U508,".",TEXT(G508,"00000"),".",VLOOKUP(H508,'Dados (Listas Suspensas)'!$H$3:$I$7,2,FALSE),".",VLOOKUP(K508,'Dados (Listas Suspensas)'!$B$3:$C$8,2,FALSE),".",VLOOKUP(L508,'Dados (Listas Suspensas)'!$D$3:$E$9,2, FALSE),".",VLOOKUP(M508,'Dados (Listas Suspensas)'!$F$3:$G$10,2,FALSE))</f>
        <v>2024.00024.01.03.03.05</v>
      </c>
      <c r="C508" s="144" t="e">
        <f t="shared" si="28"/>
        <v>#REF!</v>
      </c>
      <c r="D508" s="144" t="e">
        <f t="shared" si="29"/>
        <v>#REF!</v>
      </c>
      <c r="E508" s="144" t="str">
        <f t="shared" si="30"/>
        <v>2024.00024</v>
      </c>
      <c r="F508" s="144" t="e">
        <f t="shared" si="31"/>
        <v>#REF!</v>
      </c>
      <c r="G508" s="158">
        <v>24</v>
      </c>
      <c r="H508" s="97" t="s">
        <v>119</v>
      </c>
      <c r="I508" s="97" t="s">
        <v>300</v>
      </c>
      <c r="J508" s="158" t="s">
        <v>301</v>
      </c>
      <c r="K508" s="97" t="s">
        <v>148</v>
      </c>
      <c r="L508" s="97" t="s">
        <v>162</v>
      </c>
      <c r="M508" s="97" t="s">
        <v>254</v>
      </c>
      <c r="N508" s="209">
        <v>45237</v>
      </c>
      <c r="O508" s="209">
        <v>45237</v>
      </c>
      <c r="P508" s="158" t="s">
        <v>124</v>
      </c>
      <c r="Q508" s="160">
        <v>45236</v>
      </c>
      <c r="R508" s="158">
        <v>3552068</v>
      </c>
      <c r="S508" s="158" t="s">
        <v>16</v>
      </c>
      <c r="T508" s="160">
        <v>45245</v>
      </c>
      <c r="U508" s="234">
        <v>2024</v>
      </c>
      <c r="V508" s="151">
        <v>501</v>
      </c>
    </row>
    <row r="509" spans="1:22" x14ac:dyDescent="0.35">
      <c r="A50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09" s="231" t="str">
        <f>CONCATENATE(U509,".",TEXT(G509,"00000"),".",VLOOKUP(H509,'Dados (Listas Suspensas)'!$H$3:$I$7,2,FALSE),".",VLOOKUP(K509,'Dados (Listas Suspensas)'!$B$3:$C$8,2,FALSE),".",VLOOKUP(L509,'Dados (Listas Suspensas)'!$D$3:$E$9,2, FALSE),".",VLOOKUP(M509,'Dados (Listas Suspensas)'!$F$3:$G$10,2,FALSE))</f>
        <v>2024.00025.01.03.02.05</v>
      </c>
      <c r="C509" s="144" t="e">
        <f t="shared" si="28"/>
        <v>#REF!</v>
      </c>
      <c r="D509" s="144" t="e">
        <f t="shared" si="29"/>
        <v>#REF!</v>
      </c>
      <c r="E509" s="144" t="str">
        <f t="shared" si="30"/>
        <v>2024.00025</v>
      </c>
      <c r="F509" s="144" t="e">
        <f t="shared" si="31"/>
        <v>#REF!</v>
      </c>
      <c r="G509" s="165">
        <v>25</v>
      </c>
      <c r="H509" s="96" t="s">
        <v>119</v>
      </c>
      <c r="I509" s="96" t="s">
        <v>300</v>
      </c>
      <c r="J509" s="165" t="s">
        <v>301</v>
      </c>
      <c r="K509" s="96" t="s">
        <v>148</v>
      </c>
      <c r="L509" s="96" t="s">
        <v>169</v>
      </c>
      <c r="M509" s="96" t="s">
        <v>254</v>
      </c>
      <c r="N509" s="210">
        <v>45237</v>
      </c>
      <c r="O509" s="210">
        <v>45237</v>
      </c>
      <c r="P509" s="165" t="s">
        <v>124</v>
      </c>
      <c r="Q509" s="166">
        <v>45236</v>
      </c>
      <c r="R509" s="165">
        <v>3552068</v>
      </c>
      <c r="S509" s="165" t="s">
        <v>16</v>
      </c>
      <c r="T509" s="166">
        <v>45245</v>
      </c>
      <c r="U509" s="232">
        <v>2024</v>
      </c>
      <c r="V509" s="150">
        <v>502</v>
      </c>
    </row>
    <row r="510" spans="1:22" x14ac:dyDescent="0.35">
      <c r="A51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0" s="231" t="str">
        <f>CONCATENATE(U510,".",TEXT(G510,"00000"),".",VLOOKUP(H510,'Dados (Listas Suspensas)'!$H$3:$I$7,2,FALSE),".",VLOOKUP(K510,'Dados (Listas Suspensas)'!$B$3:$C$8,2,FALSE),".",VLOOKUP(L510,'Dados (Listas Suspensas)'!$D$3:$E$9,2, FALSE),".",VLOOKUP(M510,'Dados (Listas Suspensas)'!$F$3:$G$10,2,FALSE))</f>
        <v>2024.00026.01.03.02.05</v>
      </c>
      <c r="C510" s="144" t="e">
        <f t="shared" si="28"/>
        <v>#REF!</v>
      </c>
      <c r="D510" s="144" t="e">
        <f t="shared" si="29"/>
        <v>#REF!</v>
      </c>
      <c r="E510" s="144" t="str">
        <f t="shared" si="30"/>
        <v>2024.00026</v>
      </c>
      <c r="F510" s="144" t="e">
        <f t="shared" si="31"/>
        <v>#REF!</v>
      </c>
      <c r="G510" s="158">
        <v>26</v>
      </c>
      <c r="H510" s="97" t="s">
        <v>119</v>
      </c>
      <c r="I510" s="97" t="s">
        <v>300</v>
      </c>
      <c r="J510" s="158" t="s">
        <v>301</v>
      </c>
      <c r="K510" s="97" t="s">
        <v>148</v>
      </c>
      <c r="L510" s="97" t="s">
        <v>169</v>
      </c>
      <c r="M510" s="97" t="s">
        <v>254</v>
      </c>
      <c r="N510" s="209">
        <v>45238</v>
      </c>
      <c r="O510" s="209">
        <v>45238</v>
      </c>
      <c r="P510" s="158" t="s">
        <v>124</v>
      </c>
      <c r="Q510" s="160">
        <v>45237</v>
      </c>
      <c r="R510" s="158">
        <v>3552068</v>
      </c>
      <c r="S510" s="158" t="s">
        <v>16</v>
      </c>
      <c r="T510" s="160">
        <v>45245</v>
      </c>
      <c r="U510" s="234">
        <v>2024</v>
      </c>
      <c r="V510" s="151">
        <v>503</v>
      </c>
    </row>
    <row r="511" spans="1:22" x14ac:dyDescent="0.35">
      <c r="A51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1" s="231" t="str">
        <f>CONCATENATE(U511,".",TEXT(G511,"00000"),".",VLOOKUP(H511,'Dados (Listas Suspensas)'!$H$3:$I$7,2,FALSE),".",VLOOKUP(K511,'Dados (Listas Suspensas)'!$B$3:$C$8,2,FALSE),".",VLOOKUP(L511,'Dados (Listas Suspensas)'!$D$3:$E$9,2, FALSE),".",VLOOKUP(M511,'Dados (Listas Suspensas)'!$F$3:$G$10,2,FALSE))</f>
        <v>2024.00027.01.03.03.05</v>
      </c>
      <c r="C511" s="144" t="e">
        <f t="shared" si="28"/>
        <v>#REF!</v>
      </c>
      <c r="D511" s="144" t="e">
        <f t="shared" si="29"/>
        <v>#REF!</v>
      </c>
      <c r="E511" s="144" t="str">
        <f t="shared" si="30"/>
        <v>2024.00027</v>
      </c>
      <c r="F511" s="144" t="e">
        <f t="shared" si="31"/>
        <v>#REF!</v>
      </c>
      <c r="G511" s="165">
        <v>27</v>
      </c>
      <c r="H511" s="96" t="s">
        <v>119</v>
      </c>
      <c r="I511" s="96" t="s">
        <v>300</v>
      </c>
      <c r="J511" s="165" t="s">
        <v>301</v>
      </c>
      <c r="K511" s="96" t="s">
        <v>148</v>
      </c>
      <c r="L511" s="96" t="s">
        <v>162</v>
      </c>
      <c r="M511" s="96" t="s">
        <v>254</v>
      </c>
      <c r="N511" s="210">
        <v>45238</v>
      </c>
      <c r="O511" s="210">
        <v>45238</v>
      </c>
      <c r="P511" s="165" t="s">
        <v>124</v>
      </c>
      <c r="Q511" s="166">
        <v>45237</v>
      </c>
      <c r="R511" s="165">
        <v>3552068</v>
      </c>
      <c r="S511" s="165" t="s">
        <v>16</v>
      </c>
      <c r="T511" s="166">
        <v>45245</v>
      </c>
      <c r="U511" s="232">
        <v>2024</v>
      </c>
      <c r="V511" s="150">
        <v>504</v>
      </c>
    </row>
    <row r="512" spans="1:22" x14ac:dyDescent="0.35">
      <c r="A51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2" s="231" t="str">
        <f>CONCATENATE(U512,".",TEXT(G512,"00000"),".",VLOOKUP(H512,'Dados (Listas Suspensas)'!$H$3:$I$7,2,FALSE),".",VLOOKUP(K512,'Dados (Listas Suspensas)'!$B$3:$C$8,2,FALSE),".",VLOOKUP(L512,'Dados (Listas Suspensas)'!$D$3:$E$9,2, FALSE),".",VLOOKUP(M512,'Dados (Listas Suspensas)'!$F$3:$G$10,2,FALSE))</f>
        <v>2024.00028.01.03.02.05</v>
      </c>
      <c r="C512" s="144" t="e">
        <f t="shared" si="28"/>
        <v>#REF!</v>
      </c>
      <c r="D512" s="144" t="e">
        <f t="shared" si="29"/>
        <v>#REF!</v>
      </c>
      <c r="E512" s="144" t="str">
        <f t="shared" si="30"/>
        <v>2024.00028</v>
      </c>
      <c r="F512" s="144" t="e">
        <f t="shared" si="31"/>
        <v>#REF!</v>
      </c>
      <c r="G512" s="158">
        <v>28</v>
      </c>
      <c r="H512" s="97" t="s">
        <v>119</v>
      </c>
      <c r="I512" s="97" t="s">
        <v>300</v>
      </c>
      <c r="J512" s="158" t="s">
        <v>301</v>
      </c>
      <c r="K512" s="97" t="s">
        <v>148</v>
      </c>
      <c r="L512" s="97" t="s">
        <v>169</v>
      </c>
      <c r="M512" s="97" t="s">
        <v>254</v>
      </c>
      <c r="N512" s="209">
        <v>45239</v>
      </c>
      <c r="O512" s="209">
        <v>45239</v>
      </c>
      <c r="P512" s="158" t="s">
        <v>124</v>
      </c>
      <c r="Q512" s="160">
        <v>45238</v>
      </c>
      <c r="R512" s="158">
        <v>3552068</v>
      </c>
      <c r="S512" s="158" t="s">
        <v>16</v>
      </c>
      <c r="T512" s="160">
        <v>45245</v>
      </c>
      <c r="U512" s="234">
        <v>2024</v>
      </c>
      <c r="V512" s="151">
        <v>505</v>
      </c>
    </row>
    <row r="513" spans="1:22" x14ac:dyDescent="0.35">
      <c r="A51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3" s="231" t="str">
        <f>CONCATENATE(U513,".",TEXT(G513,"00000"),".",VLOOKUP(H513,'Dados (Listas Suspensas)'!$H$3:$I$7,2,FALSE),".",VLOOKUP(K513,'Dados (Listas Suspensas)'!$B$3:$C$8,2,FALSE),".",VLOOKUP(L513,'Dados (Listas Suspensas)'!$D$3:$E$9,2, FALSE),".",VLOOKUP(M513,'Dados (Listas Suspensas)'!$F$3:$G$10,2,FALSE))</f>
        <v>2024.00029.01.03.03.05</v>
      </c>
      <c r="C513" s="144" t="e">
        <f t="shared" si="28"/>
        <v>#REF!</v>
      </c>
      <c r="D513" s="144" t="e">
        <f t="shared" si="29"/>
        <v>#REF!</v>
      </c>
      <c r="E513" s="144" t="str">
        <f t="shared" si="30"/>
        <v>2024.00029</v>
      </c>
      <c r="F513" s="144" t="e">
        <f t="shared" si="31"/>
        <v>#REF!</v>
      </c>
      <c r="G513" s="165">
        <v>29</v>
      </c>
      <c r="H513" s="96" t="s">
        <v>119</v>
      </c>
      <c r="I513" s="96" t="s">
        <v>300</v>
      </c>
      <c r="J513" s="165" t="s">
        <v>301</v>
      </c>
      <c r="K513" s="96" t="s">
        <v>148</v>
      </c>
      <c r="L513" s="96" t="s">
        <v>162</v>
      </c>
      <c r="M513" s="96" t="s">
        <v>254</v>
      </c>
      <c r="N513" s="210">
        <v>45239</v>
      </c>
      <c r="O513" s="210">
        <v>45239</v>
      </c>
      <c r="P513" s="165" t="s">
        <v>124</v>
      </c>
      <c r="Q513" s="166">
        <v>45238</v>
      </c>
      <c r="R513" s="165">
        <v>3552068</v>
      </c>
      <c r="S513" s="165" t="s">
        <v>16</v>
      </c>
      <c r="T513" s="166">
        <v>45245</v>
      </c>
      <c r="U513" s="232">
        <v>2024</v>
      </c>
      <c r="V513" s="150">
        <v>506</v>
      </c>
    </row>
    <row r="514" spans="1:22" x14ac:dyDescent="0.35">
      <c r="A51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4" s="231" t="str">
        <f>CONCATENATE(U514,".",TEXT(G514,"00000"),".",VLOOKUP(H514,'Dados (Listas Suspensas)'!$H$3:$I$7,2,FALSE),".",VLOOKUP(K514,'Dados (Listas Suspensas)'!$B$3:$C$8,2,FALSE),".",VLOOKUP(L514,'Dados (Listas Suspensas)'!$D$3:$E$9,2, FALSE),".",VLOOKUP(M514,'Dados (Listas Suspensas)'!$F$3:$G$10,2,FALSE))</f>
        <v>2024.00030.01.03.02.05</v>
      </c>
      <c r="C514" s="144" t="e">
        <f t="shared" si="28"/>
        <v>#REF!</v>
      </c>
      <c r="D514" s="144" t="e">
        <f t="shared" si="29"/>
        <v>#REF!</v>
      </c>
      <c r="E514" s="144" t="str">
        <f t="shared" si="30"/>
        <v>2024.00030</v>
      </c>
      <c r="F514" s="144" t="e">
        <f t="shared" si="31"/>
        <v>#REF!</v>
      </c>
      <c r="G514" s="158">
        <v>30</v>
      </c>
      <c r="H514" s="97" t="s">
        <v>119</v>
      </c>
      <c r="I514" s="97" t="s">
        <v>300</v>
      </c>
      <c r="J514" s="158" t="s">
        <v>301</v>
      </c>
      <c r="K514" s="97" t="s">
        <v>148</v>
      </c>
      <c r="L514" s="97" t="s">
        <v>169</v>
      </c>
      <c r="M514" s="97" t="s">
        <v>254</v>
      </c>
      <c r="N514" s="209">
        <v>45240</v>
      </c>
      <c r="O514" s="209">
        <v>45240</v>
      </c>
      <c r="P514" s="158" t="s">
        <v>124</v>
      </c>
      <c r="Q514" s="160">
        <v>45239</v>
      </c>
      <c r="R514" s="158">
        <v>3552068</v>
      </c>
      <c r="S514" s="158" t="s">
        <v>16</v>
      </c>
      <c r="T514" s="160">
        <v>45245</v>
      </c>
      <c r="U514" s="234">
        <v>2024</v>
      </c>
      <c r="V514" s="151">
        <v>507</v>
      </c>
    </row>
    <row r="515" spans="1:22" x14ac:dyDescent="0.35">
      <c r="A51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5" s="231" t="str">
        <f>CONCATENATE(U515,".",TEXT(G515,"00000"),".",VLOOKUP(H515,'Dados (Listas Suspensas)'!$H$3:$I$7,2,FALSE),".",VLOOKUP(K515,'Dados (Listas Suspensas)'!$B$3:$C$8,2,FALSE),".",VLOOKUP(L515,'Dados (Listas Suspensas)'!$D$3:$E$9,2, FALSE),".",VLOOKUP(M515,'Dados (Listas Suspensas)'!$F$3:$G$10,2,FALSE))</f>
        <v>2024.00031.01.03.03.05</v>
      </c>
      <c r="C515" s="144" t="e">
        <f t="shared" si="28"/>
        <v>#REF!</v>
      </c>
      <c r="D515" s="144" t="e">
        <f t="shared" si="29"/>
        <v>#REF!</v>
      </c>
      <c r="E515" s="144" t="str">
        <f t="shared" si="30"/>
        <v>2024.00031</v>
      </c>
      <c r="F515" s="144" t="e">
        <f t="shared" si="31"/>
        <v>#REF!</v>
      </c>
      <c r="G515" s="165">
        <v>31</v>
      </c>
      <c r="H515" s="96" t="s">
        <v>119</v>
      </c>
      <c r="I515" s="96" t="s">
        <v>300</v>
      </c>
      <c r="J515" s="165" t="s">
        <v>301</v>
      </c>
      <c r="K515" s="96" t="s">
        <v>148</v>
      </c>
      <c r="L515" s="96" t="s">
        <v>162</v>
      </c>
      <c r="M515" s="96" t="s">
        <v>254</v>
      </c>
      <c r="N515" s="210">
        <v>45240</v>
      </c>
      <c r="O515" s="210">
        <v>45240</v>
      </c>
      <c r="P515" s="165" t="s">
        <v>124</v>
      </c>
      <c r="Q515" s="166">
        <v>45239</v>
      </c>
      <c r="R515" s="165">
        <v>3552068</v>
      </c>
      <c r="S515" s="165" t="s">
        <v>16</v>
      </c>
      <c r="T515" s="166">
        <v>45245</v>
      </c>
      <c r="U515" s="232">
        <v>2024</v>
      </c>
      <c r="V515" s="150">
        <v>508</v>
      </c>
    </row>
    <row r="516" spans="1:22" x14ac:dyDescent="0.35">
      <c r="A51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6" s="231" t="str">
        <f>CONCATENATE(U516,".",TEXT(G516,"00000"),".",VLOOKUP(H516,'Dados (Listas Suspensas)'!$H$3:$I$7,2,FALSE),".",VLOOKUP(K516,'Dados (Listas Suspensas)'!$B$3:$C$8,2,FALSE),".",VLOOKUP(L516,'Dados (Listas Suspensas)'!$D$3:$E$9,2, FALSE),".",VLOOKUP(M516,'Dados (Listas Suspensas)'!$F$3:$G$10,2,FALSE))</f>
        <v>2024.00032.01.03.02.05</v>
      </c>
      <c r="C516" s="144" t="e">
        <f t="shared" si="28"/>
        <v>#REF!</v>
      </c>
      <c r="D516" s="144" t="e">
        <f t="shared" si="29"/>
        <v>#REF!</v>
      </c>
      <c r="E516" s="144" t="str">
        <f t="shared" si="30"/>
        <v>2024.00032</v>
      </c>
      <c r="F516" s="144" t="e">
        <f t="shared" si="31"/>
        <v>#REF!</v>
      </c>
      <c r="G516" s="158">
        <v>32</v>
      </c>
      <c r="H516" s="97" t="s">
        <v>119</v>
      </c>
      <c r="I516" s="97" t="s">
        <v>300</v>
      </c>
      <c r="J516" s="158" t="s">
        <v>301</v>
      </c>
      <c r="K516" s="97" t="s">
        <v>148</v>
      </c>
      <c r="L516" s="97" t="s">
        <v>169</v>
      </c>
      <c r="M516" s="97" t="s">
        <v>254</v>
      </c>
      <c r="N516" s="209">
        <v>45241</v>
      </c>
      <c r="O516" s="209">
        <v>45241</v>
      </c>
      <c r="P516" s="158" t="s">
        <v>124</v>
      </c>
      <c r="Q516" s="160">
        <v>45240</v>
      </c>
      <c r="R516" s="158">
        <v>3552068</v>
      </c>
      <c r="S516" s="158" t="s">
        <v>16</v>
      </c>
      <c r="T516" s="160">
        <v>45245</v>
      </c>
      <c r="U516" s="234">
        <v>2024</v>
      </c>
      <c r="V516" s="151">
        <v>509</v>
      </c>
    </row>
    <row r="517" spans="1:22" x14ac:dyDescent="0.35">
      <c r="A51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7" s="231" t="str">
        <f>CONCATENATE(U517,".",TEXT(G517,"00000"),".",VLOOKUP(H517,'Dados (Listas Suspensas)'!$H$3:$I$7,2,FALSE),".",VLOOKUP(K517,'Dados (Listas Suspensas)'!$B$3:$C$8,2,FALSE),".",VLOOKUP(L517,'Dados (Listas Suspensas)'!$D$3:$E$9,2, FALSE),".",VLOOKUP(M517,'Dados (Listas Suspensas)'!$F$3:$G$10,2,FALSE))</f>
        <v>2024.00033.01.03.03.05</v>
      </c>
      <c r="C517" s="144" t="e">
        <f t="shared" si="28"/>
        <v>#REF!</v>
      </c>
      <c r="D517" s="144" t="e">
        <f t="shared" si="29"/>
        <v>#REF!</v>
      </c>
      <c r="E517" s="144" t="str">
        <f t="shared" si="30"/>
        <v>2024.00033</v>
      </c>
      <c r="F517" s="144" t="e">
        <f t="shared" si="31"/>
        <v>#REF!</v>
      </c>
      <c r="G517" s="165">
        <v>33</v>
      </c>
      <c r="H517" s="96" t="s">
        <v>119</v>
      </c>
      <c r="I517" s="96" t="s">
        <v>300</v>
      </c>
      <c r="J517" s="165" t="s">
        <v>301</v>
      </c>
      <c r="K517" s="96" t="s">
        <v>148</v>
      </c>
      <c r="L517" s="96" t="s">
        <v>162</v>
      </c>
      <c r="M517" s="96" t="s">
        <v>254</v>
      </c>
      <c r="N517" s="210">
        <v>45241</v>
      </c>
      <c r="O517" s="210">
        <v>45241</v>
      </c>
      <c r="P517" s="165" t="s">
        <v>124</v>
      </c>
      <c r="Q517" s="166">
        <v>45240</v>
      </c>
      <c r="R517" s="165">
        <v>3552068</v>
      </c>
      <c r="S517" s="165" t="s">
        <v>16</v>
      </c>
      <c r="T517" s="166">
        <v>45245</v>
      </c>
      <c r="U517" s="232">
        <v>2024</v>
      </c>
      <c r="V517" s="150">
        <v>510</v>
      </c>
    </row>
    <row r="518" spans="1:22" x14ac:dyDescent="0.35">
      <c r="A51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8" s="231" t="str">
        <f>CONCATENATE(U518,".",TEXT(G518,"00000"),".",VLOOKUP(H518,'Dados (Listas Suspensas)'!$H$3:$I$7,2,FALSE),".",VLOOKUP(K518,'Dados (Listas Suspensas)'!$B$3:$C$8,2,FALSE),".",VLOOKUP(L518,'Dados (Listas Suspensas)'!$D$3:$E$9,2, FALSE),".",VLOOKUP(M518,'Dados (Listas Suspensas)'!$F$3:$G$10,2,FALSE))</f>
        <v>2024.00034.01.03.02.05</v>
      </c>
      <c r="C518" s="144" t="e">
        <f t="shared" si="28"/>
        <v>#REF!</v>
      </c>
      <c r="D518" s="144" t="e">
        <f t="shared" si="29"/>
        <v>#REF!</v>
      </c>
      <c r="E518" s="144" t="str">
        <f t="shared" si="30"/>
        <v>2024.00034</v>
      </c>
      <c r="F518" s="144" t="e">
        <f t="shared" si="31"/>
        <v>#REF!</v>
      </c>
      <c r="G518" s="158">
        <v>34</v>
      </c>
      <c r="H518" s="97" t="s">
        <v>119</v>
      </c>
      <c r="I518" s="97" t="s">
        <v>300</v>
      </c>
      <c r="J518" s="158" t="s">
        <v>301</v>
      </c>
      <c r="K518" s="97" t="s">
        <v>148</v>
      </c>
      <c r="L518" s="97" t="s">
        <v>169</v>
      </c>
      <c r="M518" s="97" t="s">
        <v>254</v>
      </c>
      <c r="N518" s="209">
        <v>45242</v>
      </c>
      <c r="O518" s="209">
        <v>45242</v>
      </c>
      <c r="P518" s="158" t="s">
        <v>124</v>
      </c>
      <c r="Q518" s="160">
        <v>45241</v>
      </c>
      <c r="R518" s="158">
        <v>3552068</v>
      </c>
      <c r="S518" s="158" t="s">
        <v>16</v>
      </c>
      <c r="T518" s="160">
        <v>45245</v>
      </c>
      <c r="U518" s="234">
        <v>2024</v>
      </c>
      <c r="V518" s="151">
        <v>511</v>
      </c>
    </row>
    <row r="519" spans="1:22" x14ac:dyDescent="0.35">
      <c r="A51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19" s="231" t="str">
        <f>CONCATENATE(U519,".",TEXT(G519,"00000"),".",VLOOKUP(H519,'Dados (Listas Suspensas)'!$H$3:$I$7,2,FALSE),".",VLOOKUP(K519,'Dados (Listas Suspensas)'!$B$3:$C$8,2,FALSE),".",VLOOKUP(L519,'Dados (Listas Suspensas)'!$D$3:$E$9,2, FALSE),".",VLOOKUP(M519,'Dados (Listas Suspensas)'!$F$3:$G$10,2,FALSE))</f>
        <v>2024.00035.01.03.03.05</v>
      </c>
      <c r="C519" s="144" t="e">
        <f t="shared" si="28"/>
        <v>#REF!</v>
      </c>
      <c r="D519" s="144" t="e">
        <f t="shared" si="29"/>
        <v>#REF!</v>
      </c>
      <c r="E519" s="144" t="str">
        <f t="shared" si="30"/>
        <v>2024.00035</v>
      </c>
      <c r="F519" s="144" t="e">
        <f t="shared" si="31"/>
        <v>#REF!</v>
      </c>
      <c r="G519" s="165">
        <v>35</v>
      </c>
      <c r="H519" s="96" t="s">
        <v>119</v>
      </c>
      <c r="I519" s="96" t="s">
        <v>300</v>
      </c>
      <c r="J519" s="165" t="s">
        <v>301</v>
      </c>
      <c r="K519" s="96" t="s">
        <v>148</v>
      </c>
      <c r="L519" s="96" t="s">
        <v>162</v>
      </c>
      <c r="M519" s="96" t="s">
        <v>254</v>
      </c>
      <c r="N519" s="210">
        <v>45242</v>
      </c>
      <c r="O519" s="210">
        <v>45242</v>
      </c>
      <c r="P519" s="165" t="s">
        <v>124</v>
      </c>
      <c r="Q519" s="166">
        <v>45241</v>
      </c>
      <c r="R519" s="165">
        <v>3552068</v>
      </c>
      <c r="S519" s="165" t="s">
        <v>16</v>
      </c>
      <c r="T519" s="166">
        <v>45245</v>
      </c>
      <c r="U519" s="232">
        <v>2024</v>
      </c>
      <c r="V519" s="150">
        <v>512</v>
      </c>
    </row>
    <row r="520" spans="1:22" x14ac:dyDescent="0.35">
      <c r="A52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0" s="231" t="str">
        <f>CONCATENATE(U520,".",TEXT(G520,"00000"),".",VLOOKUP(H520,'Dados (Listas Suspensas)'!$H$3:$I$7,2,FALSE),".",VLOOKUP(K520,'Dados (Listas Suspensas)'!$B$3:$C$8,2,FALSE),".",VLOOKUP(L520,'Dados (Listas Suspensas)'!$D$3:$E$9,2, FALSE),".",VLOOKUP(M520,'Dados (Listas Suspensas)'!$F$3:$G$10,2,FALSE))</f>
        <v>2024.00036.01.03.02.05</v>
      </c>
      <c r="C520" s="144" t="e">
        <f t="shared" ref="C520:C583" si="32">IF(A520=B520,1,0)</f>
        <v>#REF!</v>
      </c>
      <c r="D520" s="144" t="e">
        <f t="shared" ref="D520:D583" si="33">LEFT(A520,10)</f>
        <v>#REF!</v>
      </c>
      <c r="E520" s="144" t="str">
        <f t="shared" ref="E520:E583" si="34">LEFT(B520,10)</f>
        <v>2024.00036</v>
      </c>
      <c r="F520" s="144" t="e">
        <f t="shared" ref="F520:F583" si="35">IF(D520=E520,1,0)</f>
        <v>#REF!</v>
      </c>
      <c r="G520" s="158">
        <v>36</v>
      </c>
      <c r="H520" s="97" t="s">
        <v>119</v>
      </c>
      <c r="I520" s="97" t="s">
        <v>300</v>
      </c>
      <c r="J520" s="158" t="s">
        <v>301</v>
      </c>
      <c r="K520" s="97" t="s">
        <v>148</v>
      </c>
      <c r="L520" s="97" t="s">
        <v>169</v>
      </c>
      <c r="M520" s="97" t="s">
        <v>254</v>
      </c>
      <c r="N520" s="209">
        <v>45243</v>
      </c>
      <c r="O520" s="209">
        <v>45243</v>
      </c>
      <c r="P520" s="158" t="s">
        <v>124</v>
      </c>
      <c r="Q520" s="160">
        <v>45242</v>
      </c>
      <c r="R520" s="158">
        <v>3552068</v>
      </c>
      <c r="S520" s="158" t="s">
        <v>16</v>
      </c>
      <c r="T520" s="160">
        <v>45245</v>
      </c>
      <c r="U520" s="234">
        <v>2024</v>
      </c>
      <c r="V520" s="151">
        <v>513</v>
      </c>
    </row>
    <row r="521" spans="1:22" x14ac:dyDescent="0.35">
      <c r="A52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1" s="231" t="str">
        <f>CONCATENATE(U521,".",TEXT(G521,"00000"),".",VLOOKUP(H521,'Dados (Listas Suspensas)'!$H$3:$I$7,2,FALSE),".",VLOOKUP(K521,'Dados (Listas Suspensas)'!$B$3:$C$8,2,FALSE),".",VLOOKUP(L521,'Dados (Listas Suspensas)'!$D$3:$E$9,2, FALSE),".",VLOOKUP(M521,'Dados (Listas Suspensas)'!$F$3:$G$10,2,FALSE))</f>
        <v>2024.00037.01.03.03.05</v>
      </c>
      <c r="C521" s="144" t="e">
        <f t="shared" si="32"/>
        <v>#REF!</v>
      </c>
      <c r="D521" s="144" t="e">
        <f t="shared" si="33"/>
        <v>#REF!</v>
      </c>
      <c r="E521" s="144" t="str">
        <f t="shared" si="34"/>
        <v>2024.00037</v>
      </c>
      <c r="F521" s="144" t="e">
        <f t="shared" si="35"/>
        <v>#REF!</v>
      </c>
      <c r="G521" s="165">
        <v>37</v>
      </c>
      <c r="H521" s="96" t="s">
        <v>119</v>
      </c>
      <c r="I521" s="96" t="s">
        <v>300</v>
      </c>
      <c r="J521" s="165" t="s">
        <v>301</v>
      </c>
      <c r="K521" s="96" t="s">
        <v>148</v>
      </c>
      <c r="L521" s="96" t="s">
        <v>162</v>
      </c>
      <c r="M521" s="96" t="s">
        <v>254</v>
      </c>
      <c r="N521" s="210">
        <v>45243</v>
      </c>
      <c r="O521" s="210">
        <v>45243</v>
      </c>
      <c r="P521" s="165" t="s">
        <v>124</v>
      </c>
      <c r="Q521" s="166">
        <v>45242</v>
      </c>
      <c r="R521" s="165">
        <v>3552068</v>
      </c>
      <c r="S521" s="165" t="s">
        <v>16</v>
      </c>
      <c r="T521" s="166">
        <v>45245</v>
      </c>
      <c r="U521" s="232">
        <v>2024</v>
      </c>
      <c r="V521" s="150">
        <v>514</v>
      </c>
    </row>
    <row r="522" spans="1:22" x14ac:dyDescent="0.35">
      <c r="A52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2" s="231" t="str">
        <f>CONCATENATE(U522,".",TEXT(G522,"00000"),".",VLOOKUP(H522,'Dados (Listas Suspensas)'!$H$3:$I$7,2,FALSE),".",VLOOKUP(K522,'Dados (Listas Suspensas)'!$B$3:$C$8,2,FALSE),".",VLOOKUP(L522,'Dados (Listas Suspensas)'!$D$3:$E$9,2, FALSE),".",VLOOKUP(M522,'Dados (Listas Suspensas)'!$F$3:$G$10,2,FALSE))</f>
        <v>2024.00038.01.03.02.05</v>
      </c>
      <c r="C522" s="144" t="e">
        <f t="shared" si="32"/>
        <v>#REF!</v>
      </c>
      <c r="D522" s="144" t="e">
        <f t="shared" si="33"/>
        <v>#REF!</v>
      </c>
      <c r="E522" s="144" t="str">
        <f t="shared" si="34"/>
        <v>2024.00038</v>
      </c>
      <c r="F522" s="144" t="e">
        <f t="shared" si="35"/>
        <v>#REF!</v>
      </c>
      <c r="G522" s="158">
        <v>38</v>
      </c>
      <c r="H522" s="97" t="s">
        <v>119</v>
      </c>
      <c r="I522" s="97" t="s">
        <v>300</v>
      </c>
      <c r="J522" s="158" t="s">
        <v>301</v>
      </c>
      <c r="K522" s="97" t="s">
        <v>148</v>
      </c>
      <c r="L522" s="97" t="s">
        <v>169</v>
      </c>
      <c r="M522" s="97" t="s">
        <v>254</v>
      </c>
      <c r="N522" s="209">
        <v>45244</v>
      </c>
      <c r="O522" s="209">
        <v>45244</v>
      </c>
      <c r="P522" s="158" t="s">
        <v>124</v>
      </c>
      <c r="Q522" s="160">
        <v>45243</v>
      </c>
      <c r="R522" s="158">
        <v>3552068</v>
      </c>
      <c r="S522" s="158" t="s">
        <v>16</v>
      </c>
      <c r="T522" s="160">
        <v>45245</v>
      </c>
      <c r="U522" s="234">
        <v>2024</v>
      </c>
      <c r="V522" s="151">
        <v>515</v>
      </c>
    </row>
    <row r="523" spans="1:22" x14ac:dyDescent="0.35">
      <c r="A52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3" s="231" t="str">
        <f>CONCATENATE(U523,".",TEXT(G523,"00000"),".",VLOOKUP(H523,'Dados (Listas Suspensas)'!$H$3:$I$7,2,FALSE),".",VLOOKUP(K523,'Dados (Listas Suspensas)'!$B$3:$C$8,2,FALSE),".",VLOOKUP(L523,'Dados (Listas Suspensas)'!$D$3:$E$9,2, FALSE),".",VLOOKUP(M523,'Dados (Listas Suspensas)'!$F$3:$G$10,2,FALSE))</f>
        <v>2024.00039.01.03.03.05</v>
      </c>
      <c r="C523" s="144" t="e">
        <f t="shared" si="32"/>
        <v>#REF!</v>
      </c>
      <c r="D523" s="144" t="e">
        <f t="shared" si="33"/>
        <v>#REF!</v>
      </c>
      <c r="E523" s="144" t="str">
        <f t="shared" si="34"/>
        <v>2024.00039</v>
      </c>
      <c r="F523" s="144" t="e">
        <f t="shared" si="35"/>
        <v>#REF!</v>
      </c>
      <c r="G523" s="165">
        <v>39</v>
      </c>
      <c r="H523" s="96" t="s">
        <v>119</v>
      </c>
      <c r="I523" s="96" t="s">
        <v>300</v>
      </c>
      <c r="J523" s="165" t="s">
        <v>301</v>
      </c>
      <c r="K523" s="96" t="s">
        <v>148</v>
      </c>
      <c r="L523" s="96" t="s">
        <v>162</v>
      </c>
      <c r="M523" s="96" t="s">
        <v>254</v>
      </c>
      <c r="N523" s="210">
        <v>45244</v>
      </c>
      <c r="O523" s="210">
        <v>45244</v>
      </c>
      <c r="P523" s="165" t="s">
        <v>124</v>
      </c>
      <c r="Q523" s="166">
        <v>45243</v>
      </c>
      <c r="R523" s="165">
        <v>3552068</v>
      </c>
      <c r="S523" s="165" t="s">
        <v>16</v>
      </c>
      <c r="T523" s="166">
        <v>45245</v>
      </c>
      <c r="U523" s="232">
        <v>2024</v>
      </c>
      <c r="V523" s="150">
        <v>516</v>
      </c>
    </row>
    <row r="524" spans="1:22" x14ac:dyDescent="0.35">
      <c r="A52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4" s="231" t="str">
        <f>CONCATENATE(U524,".",TEXT(G524,"00000"),".",VLOOKUP(H524,'Dados (Listas Suspensas)'!$H$3:$I$7,2,FALSE),".",VLOOKUP(K524,'Dados (Listas Suspensas)'!$B$3:$C$8,2,FALSE),".",VLOOKUP(L524,'Dados (Listas Suspensas)'!$D$3:$E$9,2, FALSE),".",VLOOKUP(M524,'Dados (Listas Suspensas)'!$F$3:$G$10,2,FALSE))</f>
        <v>2024.00040.01.03.02.05</v>
      </c>
      <c r="C524" s="144" t="e">
        <f t="shared" si="32"/>
        <v>#REF!</v>
      </c>
      <c r="D524" s="144" t="e">
        <f t="shared" si="33"/>
        <v>#REF!</v>
      </c>
      <c r="E524" s="144" t="str">
        <f t="shared" si="34"/>
        <v>2024.00040</v>
      </c>
      <c r="F524" s="144" t="e">
        <f t="shared" si="35"/>
        <v>#REF!</v>
      </c>
      <c r="G524" s="158">
        <v>40</v>
      </c>
      <c r="H524" s="97" t="s">
        <v>119</v>
      </c>
      <c r="I524" s="97" t="s">
        <v>300</v>
      </c>
      <c r="J524" s="158" t="s">
        <v>301</v>
      </c>
      <c r="K524" s="97" t="s">
        <v>148</v>
      </c>
      <c r="L524" s="97" t="s">
        <v>169</v>
      </c>
      <c r="M524" s="97" t="s">
        <v>254</v>
      </c>
      <c r="N524" s="209">
        <v>45245</v>
      </c>
      <c r="O524" s="209">
        <v>45245</v>
      </c>
      <c r="P524" s="158" t="s">
        <v>124</v>
      </c>
      <c r="Q524" s="160">
        <v>45244</v>
      </c>
      <c r="R524" s="158">
        <v>3552068</v>
      </c>
      <c r="S524" s="158" t="s">
        <v>16</v>
      </c>
      <c r="T524" s="160">
        <v>45245</v>
      </c>
      <c r="U524" s="234">
        <v>2024</v>
      </c>
      <c r="V524" s="151">
        <v>517</v>
      </c>
    </row>
    <row r="525" spans="1:22" x14ac:dyDescent="0.35">
      <c r="A52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5" s="231" t="str">
        <f>CONCATENATE(U525,".",TEXT(G525,"00000"),".",VLOOKUP(H525,'Dados (Listas Suspensas)'!$H$3:$I$7,2,FALSE),".",VLOOKUP(K525,'Dados (Listas Suspensas)'!$B$3:$C$8,2,FALSE),".",VLOOKUP(L525,'Dados (Listas Suspensas)'!$D$3:$E$9,2, FALSE),".",VLOOKUP(M525,'Dados (Listas Suspensas)'!$F$3:$G$10,2,FALSE))</f>
        <v>2024.00041.01.03.03.05</v>
      </c>
      <c r="C525" s="144" t="e">
        <f t="shared" si="32"/>
        <v>#REF!</v>
      </c>
      <c r="D525" s="144" t="e">
        <f t="shared" si="33"/>
        <v>#REF!</v>
      </c>
      <c r="E525" s="144" t="str">
        <f t="shared" si="34"/>
        <v>2024.00041</v>
      </c>
      <c r="F525" s="144" t="e">
        <f t="shared" si="35"/>
        <v>#REF!</v>
      </c>
      <c r="G525" s="165">
        <v>41</v>
      </c>
      <c r="H525" s="96" t="s">
        <v>119</v>
      </c>
      <c r="I525" s="96" t="s">
        <v>300</v>
      </c>
      <c r="J525" s="165" t="s">
        <v>301</v>
      </c>
      <c r="K525" s="96" t="s">
        <v>148</v>
      </c>
      <c r="L525" s="96" t="s">
        <v>162</v>
      </c>
      <c r="M525" s="96" t="s">
        <v>254</v>
      </c>
      <c r="N525" s="210">
        <v>45245</v>
      </c>
      <c r="O525" s="210">
        <v>45245</v>
      </c>
      <c r="P525" s="165" t="s">
        <v>124</v>
      </c>
      <c r="Q525" s="166">
        <v>45244</v>
      </c>
      <c r="R525" s="165">
        <v>3552068</v>
      </c>
      <c r="S525" s="165" t="s">
        <v>16</v>
      </c>
      <c r="T525" s="166">
        <v>45245</v>
      </c>
      <c r="U525" s="232">
        <v>2024</v>
      </c>
      <c r="V525" s="150">
        <v>518</v>
      </c>
    </row>
    <row r="526" spans="1:22" x14ac:dyDescent="0.35">
      <c r="A52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6" s="231" t="str">
        <f>CONCATENATE(U526,".",TEXT(G526,"00000"),".",VLOOKUP(H526,'Dados (Listas Suspensas)'!$H$3:$I$7,2,FALSE),".",VLOOKUP(K526,'Dados (Listas Suspensas)'!$B$3:$C$8,2,FALSE),".",VLOOKUP(L526,'Dados (Listas Suspensas)'!$D$3:$E$9,2, FALSE),".",VLOOKUP(M526,'Dados (Listas Suspensas)'!$F$3:$G$10,2,FALSE))</f>
        <v>2024.00042.01.03.02.05</v>
      </c>
      <c r="C526" s="144" t="e">
        <f t="shared" si="32"/>
        <v>#REF!</v>
      </c>
      <c r="D526" s="144" t="e">
        <f t="shared" si="33"/>
        <v>#REF!</v>
      </c>
      <c r="E526" s="144" t="str">
        <f t="shared" si="34"/>
        <v>2024.00042</v>
      </c>
      <c r="F526" s="144" t="e">
        <f t="shared" si="35"/>
        <v>#REF!</v>
      </c>
      <c r="G526" s="158">
        <v>42</v>
      </c>
      <c r="H526" s="97" t="s">
        <v>119</v>
      </c>
      <c r="I526" s="97" t="s">
        <v>300</v>
      </c>
      <c r="J526" s="158" t="s">
        <v>301</v>
      </c>
      <c r="K526" s="97" t="s">
        <v>148</v>
      </c>
      <c r="L526" s="97" t="s">
        <v>169</v>
      </c>
      <c r="M526" s="97" t="s">
        <v>254</v>
      </c>
      <c r="N526" s="209">
        <v>45246</v>
      </c>
      <c r="O526" s="209">
        <v>45246</v>
      </c>
      <c r="P526" s="158" t="s">
        <v>124</v>
      </c>
      <c r="Q526" s="160">
        <v>45245</v>
      </c>
      <c r="R526" s="158">
        <v>3587575</v>
      </c>
      <c r="S526" s="158" t="s">
        <v>16</v>
      </c>
      <c r="T526" s="160">
        <v>45258</v>
      </c>
      <c r="U526" s="234">
        <v>2024</v>
      </c>
      <c r="V526" s="151">
        <v>519</v>
      </c>
    </row>
    <row r="527" spans="1:22" x14ac:dyDescent="0.35">
      <c r="A52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7" s="231" t="str">
        <f>CONCATENATE(U527,".",TEXT(G527,"00000"),".",VLOOKUP(H527,'Dados (Listas Suspensas)'!$H$3:$I$7,2,FALSE),".",VLOOKUP(K527,'Dados (Listas Suspensas)'!$B$3:$C$8,2,FALSE),".",VLOOKUP(L527,'Dados (Listas Suspensas)'!$D$3:$E$9,2, FALSE),".",VLOOKUP(M527,'Dados (Listas Suspensas)'!$F$3:$G$10,2,FALSE))</f>
        <v>2024.00043.01.03.03.05</v>
      </c>
      <c r="C527" s="144" t="e">
        <f t="shared" si="32"/>
        <v>#REF!</v>
      </c>
      <c r="D527" s="144" t="e">
        <f t="shared" si="33"/>
        <v>#REF!</v>
      </c>
      <c r="E527" s="144" t="str">
        <f t="shared" si="34"/>
        <v>2024.00043</v>
      </c>
      <c r="F527" s="144" t="e">
        <f t="shared" si="35"/>
        <v>#REF!</v>
      </c>
      <c r="G527" s="165">
        <v>43</v>
      </c>
      <c r="H527" s="96" t="s">
        <v>119</v>
      </c>
      <c r="I527" s="96" t="s">
        <v>300</v>
      </c>
      <c r="J527" s="165" t="s">
        <v>301</v>
      </c>
      <c r="K527" s="96" t="s">
        <v>148</v>
      </c>
      <c r="L527" s="96" t="s">
        <v>162</v>
      </c>
      <c r="M527" s="96" t="s">
        <v>254</v>
      </c>
      <c r="N527" s="210">
        <v>45246</v>
      </c>
      <c r="O527" s="210">
        <v>45246</v>
      </c>
      <c r="P527" s="165" t="s">
        <v>124</v>
      </c>
      <c r="Q527" s="166">
        <v>45245</v>
      </c>
      <c r="R527" s="165">
        <v>3587575</v>
      </c>
      <c r="S527" s="165" t="s">
        <v>16</v>
      </c>
      <c r="T527" s="166">
        <v>45258</v>
      </c>
      <c r="U527" s="232">
        <v>2024</v>
      </c>
      <c r="V527" s="150">
        <v>520</v>
      </c>
    </row>
    <row r="528" spans="1:22" x14ac:dyDescent="0.35">
      <c r="A52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8" s="231" t="str">
        <f>CONCATENATE(U528,".",TEXT(G528,"00000"),".",VLOOKUP(H528,'Dados (Listas Suspensas)'!$H$3:$I$7,2,FALSE),".",VLOOKUP(K528,'Dados (Listas Suspensas)'!$B$3:$C$8,2,FALSE),".",VLOOKUP(L528,'Dados (Listas Suspensas)'!$D$3:$E$9,2, FALSE),".",VLOOKUP(M528,'Dados (Listas Suspensas)'!$F$3:$G$10,2,FALSE))</f>
        <v>2024.00044.01.03.03.05</v>
      </c>
      <c r="C528" s="144" t="e">
        <f t="shared" si="32"/>
        <v>#REF!</v>
      </c>
      <c r="D528" s="144" t="e">
        <f t="shared" si="33"/>
        <v>#REF!</v>
      </c>
      <c r="E528" s="144" t="str">
        <f t="shared" si="34"/>
        <v>2024.00044</v>
      </c>
      <c r="F528" s="144" t="e">
        <f t="shared" si="35"/>
        <v>#REF!</v>
      </c>
      <c r="G528" s="158">
        <v>44</v>
      </c>
      <c r="H528" s="97" t="s">
        <v>119</v>
      </c>
      <c r="I528" s="97" t="s">
        <v>300</v>
      </c>
      <c r="J528" s="158" t="s">
        <v>301</v>
      </c>
      <c r="K528" s="97" t="s">
        <v>148</v>
      </c>
      <c r="L528" s="97" t="s">
        <v>162</v>
      </c>
      <c r="M528" s="97" t="s">
        <v>254</v>
      </c>
      <c r="N528" s="209">
        <v>45248</v>
      </c>
      <c r="O528" s="209">
        <v>45248</v>
      </c>
      <c r="P528" s="158" t="s">
        <v>124</v>
      </c>
      <c r="Q528" s="160">
        <v>45247</v>
      </c>
      <c r="R528" s="158">
        <v>3587575</v>
      </c>
      <c r="S528" s="158" t="s">
        <v>16</v>
      </c>
      <c r="T528" s="160">
        <v>45258</v>
      </c>
      <c r="U528" s="234">
        <v>2024</v>
      </c>
      <c r="V528" s="151">
        <v>521</v>
      </c>
    </row>
    <row r="529" spans="1:22" x14ac:dyDescent="0.35">
      <c r="A52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29" s="231" t="str">
        <f>CONCATENATE(U529,".",TEXT(G529,"00000"),".",VLOOKUP(H529,'Dados (Listas Suspensas)'!$H$3:$I$7,2,FALSE),".",VLOOKUP(K529,'Dados (Listas Suspensas)'!$B$3:$C$8,2,FALSE),".",VLOOKUP(L529,'Dados (Listas Suspensas)'!$D$3:$E$9,2, FALSE),".",VLOOKUP(M529,'Dados (Listas Suspensas)'!$F$3:$G$10,2,FALSE))</f>
        <v>2024.00045.01.03.03.05</v>
      </c>
      <c r="C529" s="144" t="e">
        <f t="shared" si="32"/>
        <v>#REF!</v>
      </c>
      <c r="D529" s="144" t="e">
        <f t="shared" si="33"/>
        <v>#REF!</v>
      </c>
      <c r="E529" s="144" t="str">
        <f t="shared" si="34"/>
        <v>2024.00045</v>
      </c>
      <c r="F529" s="144" t="e">
        <f t="shared" si="35"/>
        <v>#REF!</v>
      </c>
      <c r="G529" s="165">
        <v>45</v>
      </c>
      <c r="H529" s="96" t="s">
        <v>119</v>
      </c>
      <c r="I529" s="96" t="s">
        <v>300</v>
      </c>
      <c r="J529" s="165" t="s">
        <v>301</v>
      </c>
      <c r="K529" s="96" t="s">
        <v>148</v>
      </c>
      <c r="L529" s="96" t="s">
        <v>162</v>
      </c>
      <c r="M529" s="96" t="s">
        <v>254</v>
      </c>
      <c r="N529" s="210">
        <v>45255</v>
      </c>
      <c r="O529" s="210">
        <v>45255</v>
      </c>
      <c r="P529" s="165" t="s">
        <v>124</v>
      </c>
      <c r="Q529" s="166">
        <v>45254</v>
      </c>
      <c r="R529" s="165">
        <v>3587575</v>
      </c>
      <c r="S529" s="165" t="s">
        <v>16</v>
      </c>
      <c r="T529" s="166">
        <v>45258</v>
      </c>
      <c r="U529" s="232">
        <v>2024</v>
      </c>
      <c r="V529" s="150">
        <v>522</v>
      </c>
    </row>
    <row r="530" spans="1:22" x14ac:dyDescent="0.35">
      <c r="A53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0" s="231" t="str">
        <f>CONCATENATE(U530,".",TEXT(G530,"00000"),".",VLOOKUP(H530,'Dados (Listas Suspensas)'!$H$3:$I$7,2,FALSE),".",VLOOKUP(K530,'Dados (Listas Suspensas)'!$B$3:$C$8,2,FALSE),".",VLOOKUP(L530,'Dados (Listas Suspensas)'!$D$3:$E$9,2, FALSE),".",VLOOKUP(M530,'Dados (Listas Suspensas)'!$F$3:$G$10,2,FALSE))</f>
        <v>2024.00046.01.04.99.99</v>
      </c>
      <c r="C530" s="144" t="e">
        <f t="shared" si="32"/>
        <v>#REF!</v>
      </c>
      <c r="D530" s="144" t="e">
        <f t="shared" si="33"/>
        <v>#REF!</v>
      </c>
      <c r="E530" s="144" t="str">
        <f t="shared" si="34"/>
        <v>2024.00046</v>
      </c>
      <c r="F530" s="144" t="e">
        <f t="shared" si="35"/>
        <v>#REF!</v>
      </c>
      <c r="G530" s="158">
        <v>46</v>
      </c>
      <c r="H530" s="97" t="s">
        <v>119</v>
      </c>
      <c r="I530" s="97" t="s">
        <v>276</v>
      </c>
      <c r="J530" s="158" t="s">
        <v>277</v>
      </c>
      <c r="K530" s="97" t="s">
        <v>187</v>
      </c>
      <c r="L530" s="97" t="s">
        <v>187</v>
      </c>
      <c r="M530" s="97" t="s">
        <v>188</v>
      </c>
      <c r="N530" s="235">
        <v>45268</v>
      </c>
      <c r="O530" s="235">
        <v>47118</v>
      </c>
      <c r="P530" s="158" t="s">
        <v>124</v>
      </c>
      <c r="Q530" s="160">
        <v>45268</v>
      </c>
      <c r="R530" s="158">
        <v>3632566</v>
      </c>
      <c r="S530" s="158" t="s">
        <v>16</v>
      </c>
      <c r="T530" s="160">
        <v>45275</v>
      </c>
      <c r="U530" s="234">
        <v>2024</v>
      </c>
      <c r="V530" s="151">
        <v>523</v>
      </c>
    </row>
    <row r="531" spans="1:22" x14ac:dyDescent="0.35">
      <c r="A53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1" s="231" t="str">
        <f>CONCATENATE(U531,".",TEXT(G531,"00000"),".",VLOOKUP(H531,'Dados (Listas Suspensas)'!$H$3:$I$7,2,FALSE),".",VLOOKUP(K531,'Dados (Listas Suspensas)'!$B$3:$C$8,2,FALSE),".",VLOOKUP(L531,'Dados (Listas Suspensas)'!$D$3:$E$9,2, FALSE),".",VLOOKUP(M531,'Dados (Listas Suspensas)'!$F$3:$G$10,2,FALSE))</f>
        <v>2024.00047.01.04.99.99</v>
      </c>
      <c r="C531" s="144" t="e">
        <f t="shared" si="32"/>
        <v>#REF!</v>
      </c>
      <c r="D531" s="144" t="e">
        <f t="shared" si="33"/>
        <v>#REF!</v>
      </c>
      <c r="E531" s="144" t="str">
        <f t="shared" si="34"/>
        <v>2024.00047</v>
      </c>
      <c r="F531" s="144" t="e">
        <f t="shared" si="35"/>
        <v>#REF!</v>
      </c>
      <c r="G531" s="165">
        <v>47</v>
      </c>
      <c r="H531" s="96" t="s">
        <v>119</v>
      </c>
      <c r="I531" s="141" t="s">
        <v>269</v>
      </c>
      <c r="J531" s="142" t="s">
        <v>270</v>
      </c>
      <c r="K531" s="96" t="s">
        <v>187</v>
      </c>
      <c r="L531" s="96" t="s">
        <v>187</v>
      </c>
      <c r="M531" s="96" t="s">
        <v>188</v>
      </c>
      <c r="N531" s="210">
        <v>45260</v>
      </c>
      <c r="O531" s="236">
        <v>47118</v>
      </c>
      <c r="P531" s="165" t="s">
        <v>124</v>
      </c>
      <c r="Q531" s="166">
        <v>45260</v>
      </c>
      <c r="R531" s="165">
        <v>3632566</v>
      </c>
      <c r="S531" s="165" t="s">
        <v>16</v>
      </c>
      <c r="T531" s="223">
        <v>45275</v>
      </c>
      <c r="U531" s="232">
        <v>2024</v>
      </c>
      <c r="V531" s="150">
        <v>524</v>
      </c>
    </row>
    <row r="532" spans="1:22" ht="45" customHeight="1" x14ac:dyDescent="0.35">
      <c r="A53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2" s="231" t="str">
        <f>CONCATENATE(U532,".",TEXT(G532,"00000"),".",VLOOKUP(H532,'Dados (Listas Suspensas)'!$H$3:$I$7,2,FALSE),".",VLOOKUP(K532,'Dados (Listas Suspensas)'!$B$3:$C$8,2,FALSE),".",VLOOKUP(L532,'Dados (Listas Suspensas)'!$D$3:$E$9,2, FALSE),".",VLOOKUP(M532,'Dados (Listas Suspensas)'!$F$3:$G$10,2,FALSE))</f>
        <v>2024.00048.01.04.99.99</v>
      </c>
      <c r="C532" s="144" t="e">
        <f t="shared" si="32"/>
        <v>#REF!</v>
      </c>
      <c r="D532" s="144" t="e">
        <f t="shared" si="33"/>
        <v>#REF!</v>
      </c>
      <c r="E532" s="144" t="str">
        <f t="shared" si="34"/>
        <v>2024.00048</v>
      </c>
      <c r="F532" s="144" t="e">
        <f t="shared" si="35"/>
        <v>#REF!</v>
      </c>
      <c r="G532" s="158">
        <v>48</v>
      </c>
      <c r="H532" s="97" t="s">
        <v>119</v>
      </c>
      <c r="I532" s="178" t="s">
        <v>6161</v>
      </c>
      <c r="J532" s="179" t="s">
        <v>312</v>
      </c>
      <c r="K532" s="97" t="s">
        <v>187</v>
      </c>
      <c r="L532" s="97" t="s">
        <v>187</v>
      </c>
      <c r="M532" s="97" t="s">
        <v>188</v>
      </c>
      <c r="N532" s="209">
        <v>45265</v>
      </c>
      <c r="O532" s="235">
        <v>47118</v>
      </c>
      <c r="P532" s="158" t="s">
        <v>124</v>
      </c>
      <c r="Q532" s="160">
        <v>45265</v>
      </c>
      <c r="R532" s="158">
        <v>3632566</v>
      </c>
      <c r="S532" s="158" t="s">
        <v>16</v>
      </c>
      <c r="T532" s="160">
        <v>45275</v>
      </c>
      <c r="U532" s="234">
        <v>2024</v>
      </c>
      <c r="V532" s="151">
        <v>525</v>
      </c>
    </row>
    <row r="533" spans="1:22" x14ac:dyDescent="0.35">
      <c r="A53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3" s="231" t="str">
        <f>CONCATENATE(U533,".",TEXT(G533,"00000"),".",VLOOKUP(H533,'Dados (Listas Suspensas)'!$H$3:$I$7,2,FALSE),".",VLOOKUP(K533,'Dados (Listas Suspensas)'!$B$3:$C$8,2,FALSE),".",VLOOKUP(L533,'Dados (Listas Suspensas)'!$D$3:$E$9,2, FALSE),".",VLOOKUP(M533,'Dados (Listas Suspensas)'!$F$3:$G$10,2,FALSE))</f>
        <v>2024.00049.01.04.99.99</v>
      </c>
      <c r="C533" s="144" t="e">
        <f t="shared" si="32"/>
        <v>#REF!</v>
      </c>
      <c r="D533" s="144" t="e">
        <f t="shared" si="33"/>
        <v>#REF!</v>
      </c>
      <c r="E533" s="144" t="str">
        <f t="shared" si="34"/>
        <v>2024.00049</v>
      </c>
      <c r="F533" s="144" t="e">
        <f t="shared" si="35"/>
        <v>#REF!</v>
      </c>
      <c r="G533" s="165">
        <v>49</v>
      </c>
      <c r="H533" s="96" t="s">
        <v>119</v>
      </c>
      <c r="I533" s="141" t="s">
        <v>6162</v>
      </c>
      <c r="J533" s="142" t="s">
        <v>142</v>
      </c>
      <c r="K533" s="96" t="s">
        <v>187</v>
      </c>
      <c r="L533" s="96" t="s">
        <v>187</v>
      </c>
      <c r="M533" s="96" t="s">
        <v>188</v>
      </c>
      <c r="N533" s="236">
        <v>45265</v>
      </c>
      <c r="O533" s="236">
        <v>47118</v>
      </c>
      <c r="P533" s="165" t="s">
        <v>124</v>
      </c>
      <c r="Q533" s="166">
        <v>45265</v>
      </c>
      <c r="R533" s="165">
        <v>3632566</v>
      </c>
      <c r="S533" s="165" t="s">
        <v>16</v>
      </c>
      <c r="T533" s="166">
        <v>45275</v>
      </c>
      <c r="U533" s="232">
        <v>2024</v>
      </c>
      <c r="V533" s="150">
        <v>526</v>
      </c>
    </row>
    <row r="534" spans="1:22" x14ac:dyDescent="0.35">
      <c r="A53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4" s="231" t="str">
        <f>CONCATENATE(U534,".",TEXT(G534,"00000"),".",VLOOKUP(H534,'Dados (Listas Suspensas)'!$H$3:$I$7,2,FALSE),".",VLOOKUP(K534,'Dados (Listas Suspensas)'!$B$3:$C$8,2,FALSE),".",VLOOKUP(L534,'Dados (Listas Suspensas)'!$D$3:$E$9,2, FALSE),".",VLOOKUP(M534,'Dados (Listas Suspensas)'!$F$3:$G$10,2,FALSE))</f>
        <v>2024.00050.01.04.99.99</v>
      </c>
      <c r="C534" s="144" t="e">
        <f t="shared" si="32"/>
        <v>#REF!</v>
      </c>
      <c r="D534" s="144" t="e">
        <f t="shared" si="33"/>
        <v>#REF!</v>
      </c>
      <c r="E534" s="144" t="str">
        <f t="shared" si="34"/>
        <v>2024.00050</v>
      </c>
      <c r="F534" s="144" t="e">
        <f t="shared" si="35"/>
        <v>#REF!</v>
      </c>
      <c r="G534" s="158">
        <v>50</v>
      </c>
      <c r="H534" s="97" t="s">
        <v>119</v>
      </c>
      <c r="I534" s="97" t="s">
        <v>236</v>
      </c>
      <c r="J534" s="158" t="s">
        <v>237</v>
      </c>
      <c r="K534" s="97" t="s">
        <v>187</v>
      </c>
      <c r="L534" s="97" t="s">
        <v>187</v>
      </c>
      <c r="M534" s="97" t="s">
        <v>188</v>
      </c>
      <c r="N534" s="235">
        <v>45263</v>
      </c>
      <c r="O534" s="235">
        <v>47118</v>
      </c>
      <c r="P534" s="158" t="s">
        <v>124</v>
      </c>
      <c r="Q534" s="160">
        <v>45263</v>
      </c>
      <c r="R534" s="158">
        <v>3632566</v>
      </c>
      <c r="S534" s="158" t="s">
        <v>16</v>
      </c>
      <c r="T534" s="160">
        <v>45275</v>
      </c>
      <c r="U534" s="234">
        <v>2024</v>
      </c>
      <c r="V534" s="151">
        <v>527</v>
      </c>
    </row>
    <row r="535" spans="1:22" x14ac:dyDescent="0.35">
      <c r="A53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5" s="231" t="str">
        <f>CONCATENATE(U535,".",TEXT(G535,"00000"),".",VLOOKUP(H535,'Dados (Listas Suspensas)'!$H$3:$I$7,2,FALSE),".",VLOOKUP(K535,'Dados (Listas Suspensas)'!$B$3:$C$8,2,FALSE),".",VLOOKUP(L535,'Dados (Listas Suspensas)'!$D$3:$E$9,2, FALSE),".",VLOOKUP(M535,'Dados (Listas Suspensas)'!$F$3:$G$10,2,FALSE))</f>
        <v>2024.00051.01.04.99.99</v>
      </c>
      <c r="C535" s="144" t="e">
        <f t="shared" si="32"/>
        <v>#REF!</v>
      </c>
      <c r="D535" s="144" t="e">
        <f t="shared" si="33"/>
        <v>#REF!</v>
      </c>
      <c r="E535" s="144" t="str">
        <f t="shared" si="34"/>
        <v>2024.00051</v>
      </c>
      <c r="F535" s="144" t="e">
        <f t="shared" si="35"/>
        <v>#REF!</v>
      </c>
      <c r="G535" s="165">
        <v>51</v>
      </c>
      <c r="H535" s="96" t="s">
        <v>119</v>
      </c>
      <c r="I535" s="96" t="s">
        <v>4693</v>
      </c>
      <c r="J535" s="165" t="s">
        <v>191</v>
      </c>
      <c r="K535" s="96" t="s">
        <v>187</v>
      </c>
      <c r="L535" s="96" t="s">
        <v>187</v>
      </c>
      <c r="M535" s="96" t="s">
        <v>188</v>
      </c>
      <c r="N535" s="236">
        <v>45268</v>
      </c>
      <c r="O535" s="236">
        <v>47118</v>
      </c>
      <c r="P535" s="165" t="s">
        <v>124</v>
      </c>
      <c r="Q535" s="166">
        <v>45268</v>
      </c>
      <c r="R535" s="165">
        <v>3632566</v>
      </c>
      <c r="S535" s="165" t="s">
        <v>16</v>
      </c>
      <c r="T535" s="166">
        <v>45275</v>
      </c>
      <c r="U535" s="232">
        <v>2024</v>
      </c>
      <c r="V535" s="150">
        <v>528</v>
      </c>
    </row>
    <row r="536" spans="1:22" x14ac:dyDescent="0.35">
      <c r="A53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6" s="231" t="str">
        <f>CONCATENATE(U536,".",TEXT(G536,"00000"),".",VLOOKUP(H536,'Dados (Listas Suspensas)'!$H$3:$I$7,2,FALSE),".",VLOOKUP(K536,'Dados (Listas Suspensas)'!$B$3:$C$8,2,FALSE),".",VLOOKUP(L536,'Dados (Listas Suspensas)'!$D$3:$E$9,2, FALSE),".",VLOOKUP(M536,'Dados (Listas Suspensas)'!$F$3:$G$10,2,FALSE))</f>
        <v>2024.00052.01.04.99.99</v>
      </c>
      <c r="C536" s="144" t="e">
        <f t="shared" si="32"/>
        <v>#REF!</v>
      </c>
      <c r="D536" s="144" t="e">
        <f t="shared" si="33"/>
        <v>#REF!</v>
      </c>
      <c r="E536" s="144" t="str">
        <f t="shared" si="34"/>
        <v>2024.00052</v>
      </c>
      <c r="F536" s="144" t="e">
        <f t="shared" si="35"/>
        <v>#REF!</v>
      </c>
      <c r="G536" s="158">
        <v>52</v>
      </c>
      <c r="H536" s="97" t="s">
        <v>119</v>
      </c>
      <c r="I536" s="97" t="s">
        <v>6163</v>
      </c>
      <c r="J536" s="158" t="s">
        <v>301</v>
      </c>
      <c r="K536" s="97" t="s">
        <v>187</v>
      </c>
      <c r="L536" s="97" t="s">
        <v>187</v>
      </c>
      <c r="M536" s="97" t="s">
        <v>188</v>
      </c>
      <c r="N536" s="235">
        <v>45264</v>
      </c>
      <c r="O536" s="235">
        <v>47118</v>
      </c>
      <c r="P536" s="158" t="s">
        <v>124</v>
      </c>
      <c r="Q536" s="160">
        <v>45264</v>
      </c>
      <c r="R536" s="158">
        <v>3632566</v>
      </c>
      <c r="S536" s="158" t="s">
        <v>16</v>
      </c>
      <c r="T536" s="160">
        <v>45275</v>
      </c>
      <c r="U536" s="234">
        <v>2024</v>
      </c>
      <c r="V536" s="151">
        <v>529</v>
      </c>
    </row>
    <row r="537" spans="1:22" x14ac:dyDescent="0.35">
      <c r="A53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7" s="231" t="str">
        <f>CONCATENATE(U537,".",TEXT(G537,"00000"),".",VLOOKUP(H537,'Dados (Listas Suspensas)'!$H$3:$I$7,2,FALSE),".",VLOOKUP(K537,'Dados (Listas Suspensas)'!$B$3:$C$8,2,FALSE),".",VLOOKUP(L537,'Dados (Listas Suspensas)'!$D$3:$E$9,2, FALSE),".",VLOOKUP(M537,'Dados (Listas Suspensas)'!$F$3:$G$10,2,FALSE))</f>
        <v>2024.00053.01.04.99.99</v>
      </c>
      <c r="C537" s="144" t="e">
        <f t="shared" si="32"/>
        <v>#REF!</v>
      </c>
      <c r="D537" s="144" t="e">
        <f t="shared" si="33"/>
        <v>#REF!</v>
      </c>
      <c r="E537" s="144" t="str">
        <f t="shared" si="34"/>
        <v>2024.00053</v>
      </c>
      <c r="F537" s="144" t="e">
        <f t="shared" si="35"/>
        <v>#REF!</v>
      </c>
      <c r="G537" s="165">
        <v>53</v>
      </c>
      <c r="H537" s="96" t="s">
        <v>119</v>
      </c>
      <c r="I537" s="141" t="s">
        <v>4124</v>
      </c>
      <c r="J537" s="165" t="s">
        <v>120</v>
      </c>
      <c r="K537" s="96" t="s">
        <v>187</v>
      </c>
      <c r="L537" s="96" t="s">
        <v>187</v>
      </c>
      <c r="M537" s="96" t="s">
        <v>188</v>
      </c>
      <c r="N537" s="236">
        <v>45265</v>
      </c>
      <c r="O537" s="236">
        <v>47118</v>
      </c>
      <c r="P537" s="165" t="s">
        <v>124</v>
      </c>
      <c r="Q537" s="166">
        <v>45265</v>
      </c>
      <c r="R537" s="165">
        <v>3632566</v>
      </c>
      <c r="S537" s="165" t="s">
        <v>16</v>
      </c>
      <c r="T537" s="166">
        <v>45275</v>
      </c>
      <c r="U537" s="232">
        <v>2024</v>
      </c>
      <c r="V537" s="150">
        <v>530</v>
      </c>
    </row>
    <row r="538" spans="1:22" x14ac:dyDescent="0.35">
      <c r="A53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8" s="231" t="str">
        <f>CONCATENATE(U538,".",TEXT(G538,"00000"),".",VLOOKUP(H538,'Dados (Listas Suspensas)'!$H$3:$I$7,2,FALSE),".",VLOOKUP(K538,'Dados (Listas Suspensas)'!$B$3:$C$8,2,FALSE),".",VLOOKUP(L538,'Dados (Listas Suspensas)'!$D$3:$E$9,2, FALSE),".",VLOOKUP(M538,'Dados (Listas Suspensas)'!$F$3:$G$10,2,FALSE))</f>
        <v>2024.00054.01.04.99.99</v>
      </c>
      <c r="C538" s="144" t="e">
        <f t="shared" si="32"/>
        <v>#REF!</v>
      </c>
      <c r="D538" s="144" t="e">
        <f t="shared" si="33"/>
        <v>#REF!</v>
      </c>
      <c r="E538" s="144" t="str">
        <f t="shared" si="34"/>
        <v>2024.00054</v>
      </c>
      <c r="F538" s="144" t="e">
        <f t="shared" si="35"/>
        <v>#REF!</v>
      </c>
      <c r="G538" s="158">
        <v>54</v>
      </c>
      <c r="H538" s="97" t="s">
        <v>119</v>
      </c>
      <c r="I538" s="97" t="s">
        <v>4565</v>
      </c>
      <c r="J538" s="158" t="s">
        <v>241</v>
      </c>
      <c r="K538" s="97" t="s">
        <v>187</v>
      </c>
      <c r="L538" s="97" t="s">
        <v>187</v>
      </c>
      <c r="M538" s="97" t="s">
        <v>188</v>
      </c>
      <c r="N538" s="235">
        <v>45265</v>
      </c>
      <c r="O538" s="235">
        <v>47118</v>
      </c>
      <c r="P538" s="158" t="s">
        <v>124</v>
      </c>
      <c r="Q538" s="160">
        <v>45265</v>
      </c>
      <c r="R538" s="158">
        <v>3632566</v>
      </c>
      <c r="S538" s="158" t="s">
        <v>16</v>
      </c>
      <c r="T538" s="160">
        <v>45275</v>
      </c>
      <c r="U538" s="234">
        <v>2024</v>
      </c>
      <c r="V538" s="151">
        <v>531</v>
      </c>
    </row>
    <row r="539" spans="1:22" x14ac:dyDescent="0.35">
      <c r="A53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39" s="231" t="str">
        <f>CONCATENATE(U539,".",TEXT(G539,"00000"),".",VLOOKUP(H539,'Dados (Listas Suspensas)'!$H$3:$I$7,2,FALSE),".",VLOOKUP(K539,'Dados (Listas Suspensas)'!$B$3:$C$8,2,FALSE),".",VLOOKUP(L539,'Dados (Listas Suspensas)'!$D$3:$E$9,2, FALSE),".",VLOOKUP(M539,'Dados (Listas Suspensas)'!$F$3:$G$10,2,FALSE))</f>
        <v>2024.00055.01.04.99.99</v>
      </c>
      <c r="C539" s="144" t="e">
        <f t="shared" si="32"/>
        <v>#REF!</v>
      </c>
      <c r="D539" s="144" t="e">
        <f t="shared" si="33"/>
        <v>#REF!</v>
      </c>
      <c r="E539" s="144" t="str">
        <f t="shared" si="34"/>
        <v>2024.00055</v>
      </c>
      <c r="F539" s="144" t="e">
        <f t="shared" si="35"/>
        <v>#REF!</v>
      </c>
      <c r="G539" s="165">
        <v>55</v>
      </c>
      <c r="H539" s="96" t="s">
        <v>119</v>
      </c>
      <c r="I539" s="141" t="s">
        <v>257</v>
      </c>
      <c r="J539" s="142" t="s">
        <v>258</v>
      </c>
      <c r="K539" s="96" t="s">
        <v>187</v>
      </c>
      <c r="L539" s="96" t="s">
        <v>187</v>
      </c>
      <c r="M539" s="96" t="s">
        <v>188</v>
      </c>
      <c r="N539" s="236">
        <v>45271</v>
      </c>
      <c r="O539" s="236">
        <v>47118</v>
      </c>
      <c r="P539" s="165" t="s">
        <v>124</v>
      </c>
      <c r="Q539" s="166">
        <v>45271</v>
      </c>
      <c r="R539" s="165">
        <v>3632566</v>
      </c>
      <c r="S539" s="165" t="s">
        <v>16</v>
      </c>
      <c r="T539" s="166">
        <v>45275</v>
      </c>
      <c r="U539" s="232">
        <v>2024</v>
      </c>
      <c r="V539" s="150">
        <v>532</v>
      </c>
    </row>
    <row r="540" spans="1:22" x14ac:dyDescent="0.35">
      <c r="A54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0" s="231" t="str">
        <f>CONCATENATE(U540,".",TEXT(G540,"00000"),".",VLOOKUP(H540,'Dados (Listas Suspensas)'!$H$3:$I$7,2,FALSE),".",VLOOKUP(K540,'Dados (Listas Suspensas)'!$B$3:$C$8,2,FALSE),".",VLOOKUP(L540,'Dados (Listas Suspensas)'!$D$3:$E$9,2, FALSE),".",VLOOKUP(M540,'Dados (Listas Suspensas)'!$F$3:$G$10,2,FALSE))</f>
        <v>2024.00056.01.03.02.05</v>
      </c>
      <c r="C540" s="144" t="e">
        <f t="shared" si="32"/>
        <v>#REF!</v>
      </c>
      <c r="D540" s="144" t="e">
        <f t="shared" si="33"/>
        <v>#REF!</v>
      </c>
      <c r="E540" s="144" t="str">
        <f t="shared" si="34"/>
        <v>2024.00056</v>
      </c>
      <c r="F540" s="144" t="e">
        <f t="shared" si="35"/>
        <v>#REF!</v>
      </c>
      <c r="G540" s="158">
        <v>56</v>
      </c>
      <c r="H540" s="97" t="s">
        <v>119</v>
      </c>
      <c r="I540" s="97" t="s">
        <v>6163</v>
      </c>
      <c r="J540" s="158" t="s">
        <v>301</v>
      </c>
      <c r="K540" s="97" t="s">
        <v>148</v>
      </c>
      <c r="L540" s="97" t="s">
        <v>169</v>
      </c>
      <c r="M540" s="97" t="s">
        <v>254</v>
      </c>
      <c r="N540" s="235">
        <v>45268</v>
      </c>
      <c r="O540" s="235">
        <v>45268</v>
      </c>
      <c r="P540" s="158" t="s">
        <v>124</v>
      </c>
      <c r="Q540" s="160">
        <v>45267</v>
      </c>
      <c r="R540" s="158">
        <v>3647798</v>
      </c>
      <c r="S540" s="158" t="s">
        <v>16</v>
      </c>
      <c r="T540" s="160">
        <v>45280</v>
      </c>
      <c r="U540" s="234">
        <v>2024</v>
      </c>
      <c r="V540" s="151">
        <v>533</v>
      </c>
    </row>
    <row r="541" spans="1:22" x14ac:dyDescent="0.35">
      <c r="A54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1" s="231" t="str">
        <f>CONCATENATE(U541,".",TEXT(G541,"00000"),".",VLOOKUP(H541,'Dados (Listas Suspensas)'!$H$3:$I$7,2,FALSE),".",VLOOKUP(K541,'Dados (Listas Suspensas)'!$B$3:$C$8,2,FALSE),".",VLOOKUP(L541,'Dados (Listas Suspensas)'!$D$3:$E$9,2, FALSE),".",VLOOKUP(M541,'Dados (Listas Suspensas)'!$F$3:$G$10,2,FALSE))</f>
        <v>2024.00057.01.03.03.05</v>
      </c>
      <c r="C541" s="144" t="e">
        <f t="shared" si="32"/>
        <v>#REF!</v>
      </c>
      <c r="D541" s="144" t="e">
        <f t="shared" si="33"/>
        <v>#REF!</v>
      </c>
      <c r="E541" s="144" t="str">
        <f t="shared" si="34"/>
        <v>2024.00057</v>
      </c>
      <c r="F541" s="144" t="e">
        <f t="shared" si="35"/>
        <v>#REF!</v>
      </c>
      <c r="G541" s="165">
        <v>57</v>
      </c>
      <c r="H541" s="96" t="s">
        <v>119</v>
      </c>
      <c r="I541" s="96" t="s">
        <v>6163</v>
      </c>
      <c r="J541" s="165" t="s">
        <v>301</v>
      </c>
      <c r="K541" s="96" t="s">
        <v>148</v>
      </c>
      <c r="L541" s="96" t="s">
        <v>162</v>
      </c>
      <c r="M541" s="96" t="s">
        <v>254</v>
      </c>
      <c r="N541" s="236">
        <v>45268</v>
      </c>
      <c r="O541" s="236">
        <v>45268</v>
      </c>
      <c r="P541" s="165" t="s">
        <v>124</v>
      </c>
      <c r="Q541" s="166">
        <v>45267</v>
      </c>
      <c r="R541" s="165">
        <v>3647798</v>
      </c>
      <c r="S541" s="165" t="s">
        <v>16</v>
      </c>
      <c r="T541" s="166">
        <v>45280</v>
      </c>
      <c r="U541" s="232">
        <v>2024</v>
      </c>
      <c r="V541" s="150">
        <v>534</v>
      </c>
    </row>
    <row r="542" spans="1:22" x14ac:dyDescent="0.35">
      <c r="A54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2" s="231" t="str">
        <f>CONCATENATE(U542,".",TEXT(G542,"00000"),".",VLOOKUP(H542,'Dados (Listas Suspensas)'!$H$3:$I$7,2,FALSE),".",VLOOKUP(K542,'Dados (Listas Suspensas)'!$B$3:$C$8,2,FALSE),".",VLOOKUP(L542,'Dados (Listas Suspensas)'!$D$3:$E$9,2, FALSE),".",VLOOKUP(M542,'Dados (Listas Suspensas)'!$F$3:$G$10,2,FALSE))</f>
        <v>2024.00058.01.03.02.05</v>
      </c>
      <c r="C542" s="144" t="e">
        <f t="shared" si="32"/>
        <v>#REF!</v>
      </c>
      <c r="D542" s="144" t="e">
        <f t="shared" si="33"/>
        <v>#REF!</v>
      </c>
      <c r="E542" s="144" t="str">
        <f t="shared" si="34"/>
        <v>2024.00058</v>
      </c>
      <c r="F542" s="144" t="e">
        <f t="shared" si="35"/>
        <v>#REF!</v>
      </c>
      <c r="G542" s="158">
        <v>58</v>
      </c>
      <c r="H542" s="97" t="s">
        <v>119</v>
      </c>
      <c r="I542" s="97" t="s">
        <v>6163</v>
      </c>
      <c r="J542" s="158" t="s">
        <v>301</v>
      </c>
      <c r="K542" s="97" t="s">
        <v>148</v>
      </c>
      <c r="L542" s="97" t="s">
        <v>169</v>
      </c>
      <c r="M542" s="97" t="s">
        <v>254</v>
      </c>
      <c r="N542" s="235">
        <v>45269</v>
      </c>
      <c r="O542" s="235">
        <v>45269</v>
      </c>
      <c r="P542" s="158" t="s">
        <v>124</v>
      </c>
      <c r="Q542" s="160">
        <v>45268</v>
      </c>
      <c r="R542" s="158">
        <v>3647798</v>
      </c>
      <c r="S542" s="158" t="s">
        <v>16</v>
      </c>
      <c r="T542" s="160">
        <v>45280</v>
      </c>
      <c r="U542" s="234">
        <v>2024</v>
      </c>
      <c r="V542" s="151">
        <v>535</v>
      </c>
    </row>
    <row r="543" spans="1:22" x14ac:dyDescent="0.35">
      <c r="A54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3" s="231" t="str">
        <f>CONCATENATE(U543,".",TEXT(G543,"00000"),".",VLOOKUP(H543,'Dados (Listas Suspensas)'!$H$3:$I$7,2,FALSE),".",VLOOKUP(K543,'Dados (Listas Suspensas)'!$B$3:$C$8,2,FALSE),".",VLOOKUP(L543,'Dados (Listas Suspensas)'!$D$3:$E$9,2, FALSE),".",VLOOKUP(M543,'Dados (Listas Suspensas)'!$F$3:$G$10,2,FALSE))</f>
        <v>2024.00059.01.03.03.05</v>
      </c>
      <c r="C543" s="144" t="e">
        <f t="shared" si="32"/>
        <v>#REF!</v>
      </c>
      <c r="D543" s="144" t="e">
        <f t="shared" si="33"/>
        <v>#REF!</v>
      </c>
      <c r="E543" s="144" t="str">
        <f t="shared" si="34"/>
        <v>2024.00059</v>
      </c>
      <c r="F543" s="144" t="e">
        <f t="shared" si="35"/>
        <v>#REF!</v>
      </c>
      <c r="G543" s="165">
        <v>59</v>
      </c>
      <c r="H543" s="96" t="s">
        <v>119</v>
      </c>
      <c r="I543" s="96" t="s">
        <v>6163</v>
      </c>
      <c r="J543" s="165" t="s">
        <v>301</v>
      </c>
      <c r="K543" s="96" t="s">
        <v>148</v>
      </c>
      <c r="L543" s="96" t="s">
        <v>162</v>
      </c>
      <c r="M543" s="96" t="s">
        <v>254</v>
      </c>
      <c r="N543" s="236">
        <v>45269</v>
      </c>
      <c r="O543" s="236">
        <v>45269</v>
      </c>
      <c r="P543" s="165" t="s">
        <v>124</v>
      </c>
      <c r="Q543" s="166">
        <v>45268</v>
      </c>
      <c r="R543" s="165">
        <v>3647798</v>
      </c>
      <c r="S543" s="165" t="s">
        <v>16</v>
      </c>
      <c r="T543" s="166">
        <v>45280</v>
      </c>
      <c r="U543" s="232">
        <v>2024</v>
      </c>
      <c r="V543" s="150">
        <v>536</v>
      </c>
    </row>
    <row r="544" spans="1:22" x14ac:dyDescent="0.35">
      <c r="A54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4" s="231" t="str">
        <f>CONCATENATE(U544,".",TEXT(G544,"00000"),".",VLOOKUP(H544,'Dados (Listas Suspensas)'!$H$3:$I$7,2,FALSE),".",VLOOKUP(K544,'Dados (Listas Suspensas)'!$B$3:$C$8,2,FALSE),".",VLOOKUP(L544,'Dados (Listas Suspensas)'!$D$3:$E$9,2, FALSE),".",VLOOKUP(M544,'Dados (Listas Suspensas)'!$F$3:$G$10,2,FALSE))</f>
        <v>2024.00060.01.03.02.05</v>
      </c>
      <c r="C544" s="144" t="e">
        <f t="shared" si="32"/>
        <v>#REF!</v>
      </c>
      <c r="D544" s="144" t="e">
        <f t="shared" si="33"/>
        <v>#REF!</v>
      </c>
      <c r="E544" s="144" t="str">
        <f t="shared" si="34"/>
        <v>2024.00060</v>
      </c>
      <c r="F544" s="144" t="e">
        <f t="shared" si="35"/>
        <v>#REF!</v>
      </c>
      <c r="G544" s="158">
        <v>60</v>
      </c>
      <c r="H544" s="97" t="s">
        <v>119</v>
      </c>
      <c r="I544" s="97" t="s">
        <v>6163</v>
      </c>
      <c r="J544" s="158" t="s">
        <v>301</v>
      </c>
      <c r="K544" s="97" t="s">
        <v>148</v>
      </c>
      <c r="L544" s="97" t="s">
        <v>169</v>
      </c>
      <c r="M544" s="97" t="s">
        <v>254</v>
      </c>
      <c r="N544" s="235">
        <v>45270</v>
      </c>
      <c r="O544" s="235">
        <v>45270</v>
      </c>
      <c r="P544" s="158" t="s">
        <v>124</v>
      </c>
      <c r="Q544" s="160">
        <v>45269</v>
      </c>
      <c r="R544" s="158">
        <v>3647798</v>
      </c>
      <c r="S544" s="158" t="s">
        <v>16</v>
      </c>
      <c r="T544" s="160">
        <v>45280</v>
      </c>
      <c r="U544" s="234">
        <v>2024</v>
      </c>
      <c r="V544" s="151">
        <v>537</v>
      </c>
    </row>
    <row r="545" spans="1:22" x14ac:dyDescent="0.35">
      <c r="A54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5" s="231" t="str">
        <f>CONCATENATE(U545,".",TEXT(G545,"00000"),".",VLOOKUP(H545,'Dados (Listas Suspensas)'!$H$3:$I$7,2,FALSE),".",VLOOKUP(K545,'Dados (Listas Suspensas)'!$B$3:$C$8,2,FALSE),".",VLOOKUP(L545,'Dados (Listas Suspensas)'!$D$3:$E$9,2, FALSE),".",VLOOKUP(M545,'Dados (Listas Suspensas)'!$F$3:$G$10,2,FALSE))</f>
        <v>2024.00061.01.03.03.05</v>
      </c>
      <c r="C545" s="144" t="e">
        <f t="shared" si="32"/>
        <v>#REF!</v>
      </c>
      <c r="D545" s="144" t="e">
        <f t="shared" si="33"/>
        <v>#REF!</v>
      </c>
      <c r="E545" s="144" t="str">
        <f t="shared" si="34"/>
        <v>2024.00061</v>
      </c>
      <c r="F545" s="144" t="e">
        <f t="shared" si="35"/>
        <v>#REF!</v>
      </c>
      <c r="G545" s="165">
        <v>61</v>
      </c>
      <c r="H545" s="96" t="s">
        <v>119</v>
      </c>
      <c r="I545" s="96" t="s">
        <v>6163</v>
      </c>
      <c r="J545" s="165" t="s">
        <v>301</v>
      </c>
      <c r="K545" s="96" t="s">
        <v>148</v>
      </c>
      <c r="L545" s="96" t="s">
        <v>162</v>
      </c>
      <c r="M545" s="96" t="s">
        <v>254</v>
      </c>
      <c r="N545" s="236">
        <v>45270</v>
      </c>
      <c r="O545" s="236">
        <v>45270</v>
      </c>
      <c r="P545" s="165" t="s">
        <v>124</v>
      </c>
      <c r="Q545" s="166">
        <v>45269</v>
      </c>
      <c r="R545" s="165">
        <v>3647798</v>
      </c>
      <c r="S545" s="165" t="s">
        <v>16</v>
      </c>
      <c r="T545" s="166">
        <v>45280</v>
      </c>
      <c r="U545" s="232">
        <v>2024</v>
      </c>
      <c r="V545" s="150">
        <v>538</v>
      </c>
    </row>
    <row r="546" spans="1:22" x14ac:dyDescent="0.35">
      <c r="A54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6" s="231" t="str">
        <f>CONCATENATE(U546,".",TEXT(G546,"00000"),".",VLOOKUP(H546,'Dados (Listas Suspensas)'!$H$3:$I$7,2,FALSE),".",VLOOKUP(K546,'Dados (Listas Suspensas)'!$B$3:$C$8,2,FALSE),".",VLOOKUP(L546,'Dados (Listas Suspensas)'!$D$3:$E$9,2, FALSE),".",VLOOKUP(M546,'Dados (Listas Suspensas)'!$F$3:$G$10,2,FALSE))</f>
        <v>2024.00062.01.03.02.05</v>
      </c>
      <c r="C546" s="144" t="e">
        <f t="shared" si="32"/>
        <v>#REF!</v>
      </c>
      <c r="D546" s="144" t="e">
        <f t="shared" si="33"/>
        <v>#REF!</v>
      </c>
      <c r="E546" s="144" t="str">
        <f t="shared" si="34"/>
        <v>2024.00062</v>
      </c>
      <c r="F546" s="144" t="e">
        <f t="shared" si="35"/>
        <v>#REF!</v>
      </c>
      <c r="G546" s="158">
        <v>62</v>
      </c>
      <c r="H546" s="97" t="s">
        <v>119</v>
      </c>
      <c r="I546" s="97" t="s">
        <v>6163</v>
      </c>
      <c r="J546" s="158" t="s">
        <v>301</v>
      </c>
      <c r="K546" s="97" t="s">
        <v>148</v>
      </c>
      <c r="L546" s="97" t="s">
        <v>169</v>
      </c>
      <c r="M546" s="97" t="s">
        <v>254</v>
      </c>
      <c r="N546" s="235">
        <v>45271</v>
      </c>
      <c r="O546" s="235">
        <v>45271</v>
      </c>
      <c r="P546" s="158" t="s">
        <v>124</v>
      </c>
      <c r="Q546" s="160">
        <v>45270</v>
      </c>
      <c r="R546" s="158">
        <v>3647798</v>
      </c>
      <c r="S546" s="158" t="s">
        <v>16</v>
      </c>
      <c r="T546" s="160">
        <v>45280</v>
      </c>
      <c r="U546" s="234">
        <v>2024</v>
      </c>
      <c r="V546" s="151">
        <v>539</v>
      </c>
    </row>
    <row r="547" spans="1:22" x14ac:dyDescent="0.35">
      <c r="A54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7" s="231" t="str">
        <f>CONCATENATE(U547,".",TEXT(G547,"00000"),".",VLOOKUP(H547,'Dados (Listas Suspensas)'!$H$3:$I$7,2,FALSE),".",VLOOKUP(K547,'Dados (Listas Suspensas)'!$B$3:$C$8,2,FALSE),".",VLOOKUP(L547,'Dados (Listas Suspensas)'!$D$3:$E$9,2, FALSE),".",VLOOKUP(M547,'Dados (Listas Suspensas)'!$F$3:$G$10,2,FALSE))</f>
        <v>2024.00063.01.03.03.05</v>
      </c>
      <c r="C547" s="144" t="e">
        <f t="shared" si="32"/>
        <v>#REF!</v>
      </c>
      <c r="D547" s="144" t="e">
        <f t="shared" si="33"/>
        <v>#REF!</v>
      </c>
      <c r="E547" s="144" t="str">
        <f t="shared" si="34"/>
        <v>2024.00063</v>
      </c>
      <c r="F547" s="144" t="e">
        <f t="shared" si="35"/>
        <v>#REF!</v>
      </c>
      <c r="G547" s="165">
        <v>63</v>
      </c>
      <c r="H547" s="96" t="s">
        <v>119</v>
      </c>
      <c r="I547" s="96" t="s">
        <v>6163</v>
      </c>
      <c r="J547" s="165" t="s">
        <v>301</v>
      </c>
      <c r="K547" s="96" t="s">
        <v>148</v>
      </c>
      <c r="L547" s="96" t="s">
        <v>162</v>
      </c>
      <c r="M547" s="96" t="s">
        <v>254</v>
      </c>
      <c r="N547" s="236">
        <v>45271</v>
      </c>
      <c r="O547" s="236">
        <v>45271</v>
      </c>
      <c r="P547" s="165" t="s">
        <v>124</v>
      </c>
      <c r="Q547" s="166">
        <v>45270</v>
      </c>
      <c r="R547" s="165">
        <v>3647798</v>
      </c>
      <c r="S547" s="165" t="s">
        <v>16</v>
      </c>
      <c r="T547" s="166">
        <v>45280</v>
      </c>
      <c r="U547" s="232">
        <v>2024</v>
      </c>
      <c r="V547" s="150">
        <v>540</v>
      </c>
    </row>
    <row r="548" spans="1:22" x14ac:dyDescent="0.35">
      <c r="A54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8" s="231" t="str">
        <f>CONCATENATE(U548,".",TEXT(G548,"00000"),".",VLOOKUP(H548,'Dados (Listas Suspensas)'!$H$3:$I$7,2,FALSE),".",VLOOKUP(K548,'Dados (Listas Suspensas)'!$B$3:$C$8,2,FALSE),".",VLOOKUP(L548,'Dados (Listas Suspensas)'!$D$3:$E$9,2, FALSE),".",VLOOKUP(M548,'Dados (Listas Suspensas)'!$F$3:$G$10,2,FALSE))</f>
        <v>2024.00064.01.03.02.05</v>
      </c>
      <c r="C548" s="144" t="e">
        <f t="shared" si="32"/>
        <v>#REF!</v>
      </c>
      <c r="D548" s="144" t="e">
        <f t="shared" si="33"/>
        <v>#REF!</v>
      </c>
      <c r="E548" s="144" t="str">
        <f t="shared" si="34"/>
        <v>2024.00064</v>
      </c>
      <c r="F548" s="144" t="e">
        <f t="shared" si="35"/>
        <v>#REF!</v>
      </c>
      <c r="G548" s="158">
        <v>64</v>
      </c>
      <c r="H548" s="97" t="s">
        <v>119</v>
      </c>
      <c r="I548" s="97" t="s">
        <v>6163</v>
      </c>
      <c r="J548" s="158" t="s">
        <v>301</v>
      </c>
      <c r="K548" s="97" t="s">
        <v>148</v>
      </c>
      <c r="L548" s="97" t="s">
        <v>169</v>
      </c>
      <c r="M548" s="97" t="s">
        <v>254</v>
      </c>
      <c r="N548" s="235">
        <v>45272</v>
      </c>
      <c r="O548" s="235">
        <v>45272</v>
      </c>
      <c r="P548" s="158" t="s">
        <v>124</v>
      </c>
      <c r="Q548" s="160">
        <v>45271</v>
      </c>
      <c r="R548" s="158">
        <v>3647798</v>
      </c>
      <c r="S548" s="158" t="s">
        <v>16</v>
      </c>
      <c r="T548" s="160">
        <v>45280</v>
      </c>
      <c r="U548" s="234">
        <v>2024</v>
      </c>
      <c r="V548" s="151">
        <v>541</v>
      </c>
    </row>
    <row r="549" spans="1:22" x14ac:dyDescent="0.35">
      <c r="A54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49" s="231" t="str">
        <f>CONCATENATE(U549,".",TEXT(G549,"00000"),".",VLOOKUP(H549,'Dados (Listas Suspensas)'!$H$3:$I$7,2,FALSE),".",VLOOKUP(K549,'Dados (Listas Suspensas)'!$B$3:$C$8,2,FALSE),".",VLOOKUP(L549,'Dados (Listas Suspensas)'!$D$3:$E$9,2, FALSE),".",VLOOKUP(M549,'Dados (Listas Suspensas)'!$F$3:$G$10,2,FALSE))</f>
        <v>2024.00065.01.03.03.05</v>
      </c>
      <c r="C549" s="144" t="e">
        <f t="shared" si="32"/>
        <v>#REF!</v>
      </c>
      <c r="D549" s="144" t="e">
        <f t="shared" si="33"/>
        <v>#REF!</v>
      </c>
      <c r="E549" s="144" t="str">
        <f t="shared" si="34"/>
        <v>2024.00065</v>
      </c>
      <c r="F549" s="144" t="e">
        <f t="shared" si="35"/>
        <v>#REF!</v>
      </c>
      <c r="G549" s="165">
        <v>65</v>
      </c>
      <c r="H549" s="96" t="s">
        <v>119</v>
      </c>
      <c r="I549" s="96" t="s">
        <v>6163</v>
      </c>
      <c r="J549" s="165" t="s">
        <v>301</v>
      </c>
      <c r="K549" s="96" t="s">
        <v>148</v>
      </c>
      <c r="L549" s="96" t="s">
        <v>162</v>
      </c>
      <c r="M549" s="96" t="s">
        <v>254</v>
      </c>
      <c r="N549" s="236">
        <v>45272</v>
      </c>
      <c r="O549" s="236">
        <v>45272</v>
      </c>
      <c r="P549" s="165" t="s">
        <v>124</v>
      </c>
      <c r="Q549" s="166">
        <v>45271</v>
      </c>
      <c r="R549" s="165">
        <v>3647798</v>
      </c>
      <c r="S549" s="165" t="s">
        <v>16</v>
      </c>
      <c r="T549" s="166">
        <v>45280</v>
      </c>
      <c r="U549" s="232">
        <v>2024</v>
      </c>
      <c r="V549" s="150">
        <v>542</v>
      </c>
    </row>
    <row r="550" spans="1:22" x14ac:dyDescent="0.35">
      <c r="A55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0" s="231" t="str">
        <f>CONCATENATE(U550,".",TEXT(G550,"00000"),".",VLOOKUP(H550,'Dados (Listas Suspensas)'!$H$3:$I$7,2,FALSE),".",VLOOKUP(K550,'Dados (Listas Suspensas)'!$B$3:$C$8,2,FALSE),".",VLOOKUP(L550,'Dados (Listas Suspensas)'!$D$3:$E$9,2, FALSE),".",VLOOKUP(M550,'Dados (Listas Suspensas)'!$F$3:$G$10,2,FALSE))</f>
        <v>2024.00066.01.03.02.05</v>
      </c>
      <c r="C550" s="144" t="e">
        <f t="shared" si="32"/>
        <v>#REF!</v>
      </c>
      <c r="D550" s="144" t="e">
        <f t="shared" si="33"/>
        <v>#REF!</v>
      </c>
      <c r="E550" s="144" t="str">
        <f t="shared" si="34"/>
        <v>2024.00066</v>
      </c>
      <c r="F550" s="144" t="e">
        <f t="shared" si="35"/>
        <v>#REF!</v>
      </c>
      <c r="G550" s="158">
        <v>66</v>
      </c>
      <c r="H550" s="97" t="s">
        <v>119</v>
      </c>
      <c r="I550" s="97" t="s">
        <v>6163</v>
      </c>
      <c r="J550" s="158" t="s">
        <v>301</v>
      </c>
      <c r="K550" s="97" t="s">
        <v>148</v>
      </c>
      <c r="L550" s="97" t="s">
        <v>169</v>
      </c>
      <c r="M550" s="97" t="s">
        <v>254</v>
      </c>
      <c r="N550" s="235">
        <v>45275</v>
      </c>
      <c r="O550" s="235">
        <v>45275</v>
      </c>
      <c r="P550" s="158" t="s">
        <v>124</v>
      </c>
      <c r="Q550" s="160">
        <v>45274</v>
      </c>
      <c r="R550" s="158">
        <v>3647798</v>
      </c>
      <c r="S550" s="158" t="s">
        <v>16</v>
      </c>
      <c r="T550" s="160">
        <v>45280</v>
      </c>
      <c r="U550" s="234">
        <v>2024</v>
      </c>
      <c r="V550" s="151">
        <v>543</v>
      </c>
    </row>
    <row r="551" spans="1:22" x14ac:dyDescent="0.35">
      <c r="A55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1" s="231" t="str">
        <f>CONCATENATE(U551,".",TEXT(G551,"00000"),".",VLOOKUP(H551,'Dados (Listas Suspensas)'!$H$3:$I$7,2,FALSE),".",VLOOKUP(K551,'Dados (Listas Suspensas)'!$B$3:$C$8,2,FALSE),".",VLOOKUP(L551,'Dados (Listas Suspensas)'!$D$3:$E$9,2, FALSE),".",VLOOKUP(M551,'Dados (Listas Suspensas)'!$F$3:$G$10,2,FALSE))</f>
        <v>2024.00067.01.03.03.05</v>
      </c>
      <c r="C551" s="144" t="e">
        <f t="shared" si="32"/>
        <v>#REF!</v>
      </c>
      <c r="D551" s="144" t="e">
        <f t="shared" si="33"/>
        <v>#REF!</v>
      </c>
      <c r="E551" s="144" t="str">
        <f t="shared" si="34"/>
        <v>2024.00067</v>
      </c>
      <c r="F551" s="144" t="e">
        <f t="shared" si="35"/>
        <v>#REF!</v>
      </c>
      <c r="G551" s="165">
        <v>67</v>
      </c>
      <c r="H551" s="96" t="s">
        <v>119</v>
      </c>
      <c r="I551" s="96" t="s">
        <v>6163</v>
      </c>
      <c r="J551" s="165" t="s">
        <v>301</v>
      </c>
      <c r="K551" s="96" t="s">
        <v>148</v>
      </c>
      <c r="L551" s="96" t="s">
        <v>162</v>
      </c>
      <c r="M551" s="96" t="s">
        <v>254</v>
      </c>
      <c r="N551" s="236">
        <v>45275</v>
      </c>
      <c r="O551" s="236">
        <v>45275</v>
      </c>
      <c r="P551" s="165" t="s">
        <v>124</v>
      </c>
      <c r="Q551" s="166">
        <v>45274</v>
      </c>
      <c r="R551" s="165">
        <v>3647798</v>
      </c>
      <c r="S551" s="165" t="s">
        <v>16</v>
      </c>
      <c r="T551" s="166">
        <v>45280</v>
      </c>
      <c r="U551" s="232">
        <v>2024</v>
      </c>
      <c r="V551" s="150">
        <v>544</v>
      </c>
    </row>
    <row r="552" spans="1:22" x14ac:dyDescent="0.35">
      <c r="A55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2" s="231" t="str">
        <f>CONCATENATE(U552,".",TEXT(G552,"00000"),".",VLOOKUP(H552,'Dados (Listas Suspensas)'!$H$3:$I$7,2,FALSE),".",VLOOKUP(K552,'Dados (Listas Suspensas)'!$B$3:$C$8,2,FALSE),".",VLOOKUP(L552,'Dados (Listas Suspensas)'!$D$3:$E$9,2, FALSE),".",VLOOKUP(M552,'Dados (Listas Suspensas)'!$F$3:$G$10,2,FALSE))</f>
        <v>2024.00068.01.03.02.05</v>
      </c>
      <c r="C552" s="144" t="e">
        <f t="shared" si="32"/>
        <v>#REF!</v>
      </c>
      <c r="D552" s="144" t="e">
        <f t="shared" si="33"/>
        <v>#REF!</v>
      </c>
      <c r="E552" s="144" t="str">
        <f t="shared" si="34"/>
        <v>2024.00068</v>
      </c>
      <c r="F552" s="144" t="e">
        <f t="shared" si="35"/>
        <v>#REF!</v>
      </c>
      <c r="G552" s="158">
        <v>68</v>
      </c>
      <c r="H552" s="97" t="s">
        <v>119</v>
      </c>
      <c r="I552" s="97" t="s">
        <v>6163</v>
      </c>
      <c r="J552" s="158" t="s">
        <v>301</v>
      </c>
      <c r="K552" s="97" t="s">
        <v>148</v>
      </c>
      <c r="L552" s="97" t="s">
        <v>169</v>
      </c>
      <c r="M552" s="97" t="s">
        <v>254</v>
      </c>
      <c r="N552" s="235">
        <v>45276</v>
      </c>
      <c r="O552" s="235">
        <v>45276</v>
      </c>
      <c r="P552" s="158" t="s">
        <v>124</v>
      </c>
      <c r="Q552" s="160">
        <v>45275</v>
      </c>
      <c r="R552" s="158">
        <v>3647798</v>
      </c>
      <c r="S552" s="158" t="s">
        <v>16</v>
      </c>
      <c r="T552" s="160">
        <v>45280</v>
      </c>
      <c r="U552" s="234">
        <v>2024</v>
      </c>
      <c r="V552" s="151">
        <v>545</v>
      </c>
    </row>
    <row r="553" spans="1:22" x14ac:dyDescent="0.35">
      <c r="A55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3" s="231" t="str">
        <f>CONCATENATE(U553,".",TEXT(G553,"00000"),".",VLOOKUP(H553,'Dados (Listas Suspensas)'!$H$3:$I$7,2,FALSE),".",VLOOKUP(K553,'Dados (Listas Suspensas)'!$B$3:$C$8,2,FALSE),".",VLOOKUP(L553,'Dados (Listas Suspensas)'!$D$3:$E$9,2, FALSE),".",VLOOKUP(M553,'Dados (Listas Suspensas)'!$F$3:$G$10,2,FALSE))</f>
        <v>2024.00069.01.03.03.05</v>
      </c>
      <c r="C553" s="144" t="e">
        <f t="shared" si="32"/>
        <v>#REF!</v>
      </c>
      <c r="D553" s="144" t="e">
        <f t="shared" si="33"/>
        <v>#REF!</v>
      </c>
      <c r="E553" s="144" t="str">
        <f t="shared" si="34"/>
        <v>2024.00069</v>
      </c>
      <c r="F553" s="144" t="e">
        <f t="shared" si="35"/>
        <v>#REF!</v>
      </c>
      <c r="G553" s="165">
        <v>69</v>
      </c>
      <c r="H553" s="96" t="s">
        <v>119</v>
      </c>
      <c r="I553" s="96" t="s">
        <v>6163</v>
      </c>
      <c r="J553" s="165" t="s">
        <v>301</v>
      </c>
      <c r="K553" s="96" t="s">
        <v>148</v>
      </c>
      <c r="L553" s="96" t="s">
        <v>162</v>
      </c>
      <c r="M553" s="96" t="s">
        <v>254</v>
      </c>
      <c r="N553" s="236">
        <v>45276</v>
      </c>
      <c r="O553" s="236">
        <v>45276</v>
      </c>
      <c r="P553" s="165" t="s">
        <v>124</v>
      </c>
      <c r="Q553" s="166">
        <v>45275</v>
      </c>
      <c r="R553" s="165">
        <v>3647798</v>
      </c>
      <c r="S553" s="165" t="s">
        <v>16</v>
      </c>
      <c r="T553" s="166">
        <v>45280</v>
      </c>
      <c r="U553" s="232">
        <v>2024</v>
      </c>
      <c r="V553" s="150">
        <v>546</v>
      </c>
    </row>
    <row r="554" spans="1:22" x14ac:dyDescent="0.35">
      <c r="A55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4" s="231" t="str">
        <f>CONCATENATE(U554,".",TEXT(G554,"00000"),".",VLOOKUP(H554,'Dados (Listas Suspensas)'!$H$3:$I$7,2,FALSE),".",VLOOKUP(K554,'Dados (Listas Suspensas)'!$B$3:$C$8,2,FALSE),".",VLOOKUP(L554,'Dados (Listas Suspensas)'!$D$3:$E$9,2, FALSE),".",VLOOKUP(M554,'Dados (Listas Suspensas)'!$F$3:$G$10,2,FALSE))</f>
        <v>2024.00070.01.03.02.05</v>
      </c>
      <c r="C554" s="144" t="e">
        <f t="shared" si="32"/>
        <v>#REF!</v>
      </c>
      <c r="D554" s="144" t="e">
        <f t="shared" si="33"/>
        <v>#REF!</v>
      </c>
      <c r="E554" s="144" t="str">
        <f t="shared" si="34"/>
        <v>2024.00070</v>
      </c>
      <c r="F554" s="144" t="e">
        <f t="shared" si="35"/>
        <v>#REF!</v>
      </c>
      <c r="G554" s="158">
        <v>70</v>
      </c>
      <c r="H554" s="97" t="s">
        <v>119</v>
      </c>
      <c r="I554" s="97" t="s">
        <v>6163</v>
      </c>
      <c r="J554" s="158" t="s">
        <v>301</v>
      </c>
      <c r="K554" s="97" t="s">
        <v>148</v>
      </c>
      <c r="L554" s="97" t="s">
        <v>169</v>
      </c>
      <c r="M554" s="97" t="s">
        <v>254</v>
      </c>
      <c r="N554" s="235">
        <v>45277</v>
      </c>
      <c r="O554" s="235">
        <v>45277</v>
      </c>
      <c r="P554" s="158" t="s">
        <v>124</v>
      </c>
      <c r="Q554" s="160">
        <v>45276</v>
      </c>
      <c r="R554" s="158">
        <v>3647798</v>
      </c>
      <c r="S554" s="158" t="s">
        <v>16</v>
      </c>
      <c r="T554" s="160">
        <v>45280</v>
      </c>
      <c r="U554" s="234">
        <v>2024</v>
      </c>
      <c r="V554" s="151">
        <v>547</v>
      </c>
    </row>
    <row r="555" spans="1:22" x14ac:dyDescent="0.35">
      <c r="A55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5" s="231" t="str">
        <f>CONCATENATE(U555,".",TEXT(G555,"00000"),".",VLOOKUP(H555,'Dados (Listas Suspensas)'!$H$3:$I$7,2,FALSE),".",VLOOKUP(K555,'Dados (Listas Suspensas)'!$B$3:$C$8,2,FALSE),".",VLOOKUP(L555,'Dados (Listas Suspensas)'!$D$3:$E$9,2, FALSE),".",VLOOKUP(M555,'Dados (Listas Suspensas)'!$F$3:$G$10,2,FALSE))</f>
        <v>2024.00071.01.03.03.05</v>
      </c>
      <c r="C555" s="144" t="e">
        <f t="shared" si="32"/>
        <v>#REF!</v>
      </c>
      <c r="D555" s="144" t="e">
        <f t="shared" si="33"/>
        <v>#REF!</v>
      </c>
      <c r="E555" s="144" t="str">
        <f t="shared" si="34"/>
        <v>2024.00071</v>
      </c>
      <c r="F555" s="144" t="e">
        <f t="shared" si="35"/>
        <v>#REF!</v>
      </c>
      <c r="G555" s="165">
        <v>71</v>
      </c>
      <c r="H555" s="96" t="s">
        <v>119</v>
      </c>
      <c r="I555" s="96" t="s">
        <v>6163</v>
      </c>
      <c r="J555" s="165" t="s">
        <v>301</v>
      </c>
      <c r="K555" s="96" t="s">
        <v>148</v>
      </c>
      <c r="L555" s="96" t="s">
        <v>162</v>
      </c>
      <c r="M555" s="96" t="s">
        <v>254</v>
      </c>
      <c r="N555" s="236">
        <v>45277</v>
      </c>
      <c r="O555" s="236">
        <v>45277</v>
      </c>
      <c r="P555" s="165" t="s">
        <v>124</v>
      </c>
      <c r="Q555" s="166">
        <v>45276</v>
      </c>
      <c r="R555" s="165">
        <v>3647798</v>
      </c>
      <c r="S555" s="165" t="s">
        <v>16</v>
      </c>
      <c r="T555" s="166">
        <v>45280</v>
      </c>
      <c r="U555" s="232">
        <v>2024</v>
      </c>
      <c r="V555" s="150">
        <v>548</v>
      </c>
    </row>
    <row r="556" spans="1:22" x14ac:dyDescent="0.35">
      <c r="A55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6" s="231" t="str">
        <f>CONCATENATE(U556,".",TEXT(G556,"00000"),".",VLOOKUP(H556,'Dados (Listas Suspensas)'!$H$3:$I$7,2,FALSE),".",VLOOKUP(K556,'Dados (Listas Suspensas)'!$B$3:$C$8,2,FALSE),".",VLOOKUP(L556,'Dados (Listas Suspensas)'!$D$3:$E$9,2, FALSE),".",VLOOKUP(M556,'Dados (Listas Suspensas)'!$F$3:$G$10,2,FALSE))</f>
        <v>2024.00072.01.03.02.05</v>
      </c>
      <c r="C556" s="144" t="e">
        <f t="shared" si="32"/>
        <v>#REF!</v>
      </c>
      <c r="D556" s="144" t="e">
        <f t="shared" si="33"/>
        <v>#REF!</v>
      </c>
      <c r="E556" s="144" t="str">
        <f t="shared" si="34"/>
        <v>2024.00072</v>
      </c>
      <c r="F556" s="144" t="e">
        <f t="shared" si="35"/>
        <v>#REF!</v>
      </c>
      <c r="G556" s="158">
        <v>72</v>
      </c>
      <c r="H556" s="97" t="s">
        <v>119</v>
      </c>
      <c r="I556" s="97" t="s">
        <v>6163</v>
      </c>
      <c r="J556" s="158" t="s">
        <v>301</v>
      </c>
      <c r="K556" s="97" t="s">
        <v>148</v>
      </c>
      <c r="L556" s="97" t="s">
        <v>169</v>
      </c>
      <c r="M556" s="97" t="s">
        <v>254</v>
      </c>
      <c r="N556" s="235">
        <v>45278</v>
      </c>
      <c r="O556" s="235">
        <v>45278</v>
      </c>
      <c r="P556" s="158" t="s">
        <v>124</v>
      </c>
      <c r="Q556" s="160">
        <v>45277</v>
      </c>
      <c r="R556" s="158">
        <v>3658288</v>
      </c>
      <c r="S556" s="158" t="s">
        <v>16</v>
      </c>
      <c r="T556" s="160">
        <v>45287</v>
      </c>
      <c r="U556" s="234">
        <v>2024</v>
      </c>
      <c r="V556" s="151">
        <v>549</v>
      </c>
    </row>
    <row r="557" spans="1:22" x14ac:dyDescent="0.35">
      <c r="A55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7" s="231" t="str">
        <f>CONCATENATE(U557,".",TEXT(G557,"00000"),".",VLOOKUP(H557,'Dados (Listas Suspensas)'!$H$3:$I$7,2,FALSE),".",VLOOKUP(K557,'Dados (Listas Suspensas)'!$B$3:$C$8,2,FALSE),".",VLOOKUP(L557,'Dados (Listas Suspensas)'!$D$3:$E$9,2, FALSE),".",VLOOKUP(M557,'Dados (Listas Suspensas)'!$F$3:$G$10,2,FALSE))</f>
        <v>2024.00073.01.03.03.05</v>
      </c>
      <c r="C557" s="144" t="e">
        <f t="shared" si="32"/>
        <v>#REF!</v>
      </c>
      <c r="D557" s="144" t="e">
        <f t="shared" si="33"/>
        <v>#REF!</v>
      </c>
      <c r="E557" s="144" t="str">
        <f t="shared" si="34"/>
        <v>2024.00073</v>
      </c>
      <c r="F557" s="144" t="e">
        <f t="shared" si="35"/>
        <v>#REF!</v>
      </c>
      <c r="G557" s="165">
        <v>73</v>
      </c>
      <c r="H557" s="96" t="s">
        <v>119</v>
      </c>
      <c r="I557" s="96" t="s">
        <v>6163</v>
      </c>
      <c r="J557" s="165" t="s">
        <v>301</v>
      </c>
      <c r="K557" s="96" t="s">
        <v>148</v>
      </c>
      <c r="L557" s="96" t="s">
        <v>162</v>
      </c>
      <c r="M557" s="96" t="s">
        <v>254</v>
      </c>
      <c r="N557" s="236">
        <v>45278</v>
      </c>
      <c r="O557" s="236">
        <v>45278</v>
      </c>
      <c r="P557" s="165" t="s">
        <v>124</v>
      </c>
      <c r="Q557" s="166">
        <v>45277</v>
      </c>
      <c r="R557" s="165">
        <v>3658288</v>
      </c>
      <c r="S557" s="165" t="s">
        <v>16</v>
      </c>
      <c r="T557" s="166">
        <v>45287</v>
      </c>
      <c r="U557" s="232">
        <v>2024</v>
      </c>
      <c r="V557" s="150">
        <v>550</v>
      </c>
    </row>
    <row r="558" spans="1:22" x14ac:dyDescent="0.35">
      <c r="A55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8" s="231" t="str">
        <f>CONCATENATE(U558,".",TEXT(G558,"00000"),".",VLOOKUP(H558,'Dados (Listas Suspensas)'!$H$3:$I$7,2,FALSE),".",VLOOKUP(K558,'Dados (Listas Suspensas)'!$B$3:$C$8,2,FALSE),".",VLOOKUP(L558,'Dados (Listas Suspensas)'!$D$3:$E$9,2, FALSE),".",VLOOKUP(M558,'Dados (Listas Suspensas)'!$F$3:$G$10,2,FALSE))</f>
        <v>2024.00074.01.03.02.05</v>
      </c>
      <c r="C558" s="144" t="e">
        <f t="shared" si="32"/>
        <v>#REF!</v>
      </c>
      <c r="D558" s="144" t="e">
        <f t="shared" si="33"/>
        <v>#REF!</v>
      </c>
      <c r="E558" s="144" t="str">
        <f t="shared" si="34"/>
        <v>2024.00074</v>
      </c>
      <c r="F558" s="144" t="e">
        <f t="shared" si="35"/>
        <v>#REF!</v>
      </c>
      <c r="G558" s="158">
        <v>74</v>
      </c>
      <c r="H558" s="97" t="s">
        <v>119</v>
      </c>
      <c r="I558" s="97" t="s">
        <v>6163</v>
      </c>
      <c r="J558" s="158" t="s">
        <v>301</v>
      </c>
      <c r="K558" s="97" t="s">
        <v>148</v>
      </c>
      <c r="L558" s="97" t="s">
        <v>169</v>
      </c>
      <c r="M558" s="97" t="s">
        <v>254</v>
      </c>
      <c r="N558" s="235">
        <v>45279</v>
      </c>
      <c r="O558" s="235">
        <v>45279</v>
      </c>
      <c r="P558" s="158" t="s">
        <v>124</v>
      </c>
      <c r="Q558" s="160">
        <v>45278</v>
      </c>
      <c r="R558" s="158">
        <v>3658288</v>
      </c>
      <c r="S558" s="158" t="s">
        <v>16</v>
      </c>
      <c r="T558" s="160">
        <v>45287</v>
      </c>
      <c r="U558" s="234">
        <v>2024</v>
      </c>
      <c r="V558" s="151">
        <v>551</v>
      </c>
    </row>
    <row r="559" spans="1:22" x14ac:dyDescent="0.35">
      <c r="A55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59" s="231" t="str">
        <f>CONCATENATE(U559,".",TEXT(G559,"00000"),".",VLOOKUP(H559,'Dados (Listas Suspensas)'!$H$3:$I$7,2,FALSE),".",VLOOKUP(K559,'Dados (Listas Suspensas)'!$B$3:$C$8,2,FALSE),".",VLOOKUP(L559,'Dados (Listas Suspensas)'!$D$3:$E$9,2, FALSE),".",VLOOKUP(M559,'Dados (Listas Suspensas)'!$F$3:$G$10,2,FALSE))</f>
        <v>2024.00075.01.03.03.05</v>
      </c>
      <c r="C559" s="144" t="e">
        <f t="shared" si="32"/>
        <v>#REF!</v>
      </c>
      <c r="D559" s="144" t="e">
        <f t="shared" si="33"/>
        <v>#REF!</v>
      </c>
      <c r="E559" s="144" t="str">
        <f t="shared" si="34"/>
        <v>2024.00075</v>
      </c>
      <c r="F559" s="144" t="e">
        <f t="shared" si="35"/>
        <v>#REF!</v>
      </c>
      <c r="G559" s="165">
        <v>75</v>
      </c>
      <c r="H559" s="96" t="s">
        <v>119</v>
      </c>
      <c r="I559" s="96" t="s">
        <v>6163</v>
      </c>
      <c r="J559" s="165" t="s">
        <v>301</v>
      </c>
      <c r="K559" s="96" t="s">
        <v>148</v>
      </c>
      <c r="L559" s="96" t="s">
        <v>162</v>
      </c>
      <c r="M559" s="96" t="s">
        <v>254</v>
      </c>
      <c r="N559" s="236">
        <v>45279</v>
      </c>
      <c r="O559" s="236">
        <v>45279</v>
      </c>
      <c r="P559" s="165" t="s">
        <v>124</v>
      </c>
      <c r="Q559" s="166">
        <v>45278</v>
      </c>
      <c r="R559" s="165">
        <v>3658288</v>
      </c>
      <c r="S559" s="165" t="s">
        <v>16</v>
      </c>
      <c r="T559" s="166">
        <v>45287</v>
      </c>
      <c r="U559" s="232">
        <v>2024</v>
      </c>
      <c r="V559" s="150">
        <v>552</v>
      </c>
    </row>
    <row r="560" spans="1:22" x14ac:dyDescent="0.35">
      <c r="A56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0" s="231" t="str">
        <f>CONCATENATE(U560,".",TEXT(G560,"00000"),".",VLOOKUP(H560,'Dados (Listas Suspensas)'!$H$3:$I$7,2,FALSE),".",VLOOKUP(K560,'Dados (Listas Suspensas)'!$B$3:$C$8,2,FALSE),".",VLOOKUP(L560,'Dados (Listas Suspensas)'!$D$3:$E$9,2, FALSE),".",VLOOKUP(M560,'Dados (Listas Suspensas)'!$F$3:$G$10,2,FALSE))</f>
        <v>2024.00076.01.03.02.05</v>
      </c>
      <c r="C560" s="144" t="e">
        <f t="shared" si="32"/>
        <v>#REF!</v>
      </c>
      <c r="D560" s="144" t="e">
        <f t="shared" si="33"/>
        <v>#REF!</v>
      </c>
      <c r="E560" s="144" t="str">
        <f t="shared" si="34"/>
        <v>2024.00076</v>
      </c>
      <c r="F560" s="144" t="e">
        <f t="shared" si="35"/>
        <v>#REF!</v>
      </c>
      <c r="G560" s="158">
        <v>76</v>
      </c>
      <c r="H560" s="97" t="s">
        <v>119</v>
      </c>
      <c r="I560" s="97" t="s">
        <v>6163</v>
      </c>
      <c r="J560" s="158" t="s">
        <v>301</v>
      </c>
      <c r="K560" s="97" t="s">
        <v>148</v>
      </c>
      <c r="L560" s="97" t="s">
        <v>169</v>
      </c>
      <c r="M560" s="97" t="s">
        <v>254</v>
      </c>
      <c r="N560" s="235">
        <v>45280</v>
      </c>
      <c r="O560" s="235">
        <v>45280</v>
      </c>
      <c r="P560" s="158" t="s">
        <v>124</v>
      </c>
      <c r="Q560" s="160">
        <v>45279</v>
      </c>
      <c r="R560" s="158">
        <v>3658288</v>
      </c>
      <c r="S560" s="158" t="s">
        <v>16</v>
      </c>
      <c r="T560" s="160">
        <v>45287</v>
      </c>
      <c r="U560" s="234">
        <v>2024</v>
      </c>
      <c r="V560" s="151">
        <v>553</v>
      </c>
    </row>
    <row r="561" spans="1:22" x14ac:dyDescent="0.35">
      <c r="A56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1" s="231" t="str">
        <f>CONCATENATE(U561,".",TEXT(G561,"00000"),".",VLOOKUP(H561,'Dados (Listas Suspensas)'!$H$3:$I$7,2,FALSE),".",VLOOKUP(K561,'Dados (Listas Suspensas)'!$B$3:$C$8,2,FALSE),".",VLOOKUP(L561,'Dados (Listas Suspensas)'!$D$3:$E$9,2, FALSE),".",VLOOKUP(M561,'Dados (Listas Suspensas)'!$F$3:$G$10,2,FALSE))</f>
        <v>2024.00077.01.03.03.05</v>
      </c>
      <c r="C561" s="144" t="e">
        <f t="shared" si="32"/>
        <v>#REF!</v>
      </c>
      <c r="D561" s="144" t="e">
        <f t="shared" si="33"/>
        <v>#REF!</v>
      </c>
      <c r="E561" s="144" t="str">
        <f t="shared" si="34"/>
        <v>2024.00077</v>
      </c>
      <c r="F561" s="144" t="e">
        <f t="shared" si="35"/>
        <v>#REF!</v>
      </c>
      <c r="G561" s="165">
        <v>77</v>
      </c>
      <c r="H561" s="96" t="s">
        <v>119</v>
      </c>
      <c r="I561" s="96" t="s">
        <v>6163</v>
      </c>
      <c r="J561" s="165" t="s">
        <v>301</v>
      </c>
      <c r="K561" s="96" t="s">
        <v>148</v>
      </c>
      <c r="L561" s="96" t="s">
        <v>162</v>
      </c>
      <c r="M561" s="96" t="s">
        <v>254</v>
      </c>
      <c r="N561" s="236">
        <v>45280</v>
      </c>
      <c r="O561" s="236">
        <v>45280</v>
      </c>
      <c r="P561" s="165" t="s">
        <v>124</v>
      </c>
      <c r="Q561" s="166">
        <v>45279</v>
      </c>
      <c r="R561" s="165">
        <v>3658288</v>
      </c>
      <c r="S561" s="165" t="s">
        <v>16</v>
      </c>
      <c r="T561" s="166">
        <v>45287</v>
      </c>
      <c r="U561" s="232">
        <v>2024</v>
      </c>
      <c r="V561" s="150">
        <v>554</v>
      </c>
    </row>
    <row r="562" spans="1:22" x14ac:dyDescent="0.35">
      <c r="A56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2" s="231" t="str">
        <f>CONCATENATE(U562,".",TEXT(G562,"00000"),".",VLOOKUP(H562,'Dados (Listas Suspensas)'!$H$3:$I$7,2,FALSE),".",VLOOKUP(K562,'Dados (Listas Suspensas)'!$B$3:$C$8,2,FALSE),".",VLOOKUP(L562,'Dados (Listas Suspensas)'!$D$3:$E$9,2, FALSE),".",VLOOKUP(M562,'Dados (Listas Suspensas)'!$F$3:$G$10,2,FALSE))</f>
        <v>2024.00078.01.03.02.05</v>
      </c>
      <c r="C562" s="144" t="e">
        <f t="shared" si="32"/>
        <v>#REF!</v>
      </c>
      <c r="D562" s="144" t="e">
        <f t="shared" si="33"/>
        <v>#REF!</v>
      </c>
      <c r="E562" s="144" t="str">
        <f t="shared" si="34"/>
        <v>2024.00078</v>
      </c>
      <c r="F562" s="144" t="e">
        <f t="shared" si="35"/>
        <v>#REF!</v>
      </c>
      <c r="G562" s="158">
        <v>78</v>
      </c>
      <c r="H562" s="97" t="s">
        <v>119</v>
      </c>
      <c r="I562" s="97" t="s">
        <v>6163</v>
      </c>
      <c r="J562" s="158" t="s">
        <v>301</v>
      </c>
      <c r="K562" s="97" t="s">
        <v>148</v>
      </c>
      <c r="L562" s="97" t="s">
        <v>169</v>
      </c>
      <c r="M562" s="97" t="s">
        <v>254</v>
      </c>
      <c r="N562" s="235">
        <v>45281</v>
      </c>
      <c r="O562" s="235">
        <v>45281</v>
      </c>
      <c r="P562" s="158" t="s">
        <v>124</v>
      </c>
      <c r="Q562" s="160">
        <v>45280</v>
      </c>
      <c r="R562" s="158">
        <v>3658288</v>
      </c>
      <c r="S562" s="158" t="s">
        <v>16</v>
      </c>
      <c r="T562" s="160">
        <v>45287</v>
      </c>
      <c r="U562" s="234">
        <v>2024</v>
      </c>
      <c r="V562" s="151">
        <v>555</v>
      </c>
    </row>
    <row r="563" spans="1:22" x14ac:dyDescent="0.35">
      <c r="A56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3" s="231" t="str">
        <f>CONCATENATE(U563,".",TEXT(G563,"00000"),".",VLOOKUP(H563,'Dados (Listas Suspensas)'!$H$3:$I$7,2,FALSE),".",VLOOKUP(K563,'Dados (Listas Suspensas)'!$B$3:$C$8,2,FALSE),".",VLOOKUP(L563,'Dados (Listas Suspensas)'!$D$3:$E$9,2, FALSE),".",VLOOKUP(M563,'Dados (Listas Suspensas)'!$F$3:$G$10,2,FALSE))</f>
        <v>2024.00079.01.03.03.05</v>
      </c>
      <c r="C563" s="144" t="e">
        <f t="shared" si="32"/>
        <v>#REF!</v>
      </c>
      <c r="D563" s="144" t="e">
        <f t="shared" si="33"/>
        <v>#REF!</v>
      </c>
      <c r="E563" s="144" t="str">
        <f t="shared" si="34"/>
        <v>2024.00079</v>
      </c>
      <c r="F563" s="144" t="e">
        <f t="shared" si="35"/>
        <v>#REF!</v>
      </c>
      <c r="G563" s="165">
        <v>79</v>
      </c>
      <c r="H563" s="96" t="s">
        <v>119</v>
      </c>
      <c r="I563" s="96" t="s">
        <v>6163</v>
      </c>
      <c r="J563" s="165" t="s">
        <v>301</v>
      </c>
      <c r="K563" s="96" t="s">
        <v>148</v>
      </c>
      <c r="L563" s="96" t="s">
        <v>162</v>
      </c>
      <c r="M563" s="96" t="s">
        <v>254</v>
      </c>
      <c r="N563" s="236">
        <v>45281</v>
      </c>
      <c r="O563" s="236">
        <v>45281</v>
      </c>
      <c r="P563" s="165" t="s">
        <v>124</v>
      </c>
      <c r="Q563" s="166">
        <v>45280</v>
      </c>
      <c r="R563" s="165">
        <v>3658288</v>
      </c>
      <c r="S563" s="165" t="s">
        <v>16</v>
      </c>
      <c r="T563" s="166">
        <v>45287</v>
      </c>
      <c r="U563" s="232">
        <v>2024</v>
      </c>
      <c r="V563" s="150">
        <v>556</v>
      </c>
    </row>
    <row r="564" spans="1:22" x14ac:dyDescent="0.35">
      <c r="A56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4" s="231" t="str">
        <f>CONCATENATE(U564,".",TEXT(G564,"00000"),".",VLOOKUP(H564,'Dados (Listas Suspensas)'!$H$3:$I$7,2,FALSE),".",VLOOKUP(K564,'Dados (Listas Suspensas)'!$B$3:$C$8,2,FALSE),".",VLOOKUP(L564,'Dados (Listas Suspensas)'!$D$3:$E$9,2, FALSE),".",VLOOKUP(M564,'Dados (Listas Suspensas)'!$F$3:$G$10,2,FALSE))</f>
        <v>2024.00080.01.03.02.05</v>
      </c>
      <c r="C564" s="144" t="e">
        <f t="shared" si="32"/>
        <v>#REF!</v>
      </c>
      <c r="D564" s="144" t="e">
        <f t="shared" si="33"/>
        <v>#REF!</v>
      </c>
      <c r="E564" s="144" t="str">
        <f t="shared" si="34"/>
        <v>2024.00080</v>
      </c>
      <c r="F564" s="144" t="e">
        <f t="shared" si="35"/>
        <v>#REF!</v>
      </c>
      <c r="G564" s="158">
        <v>80</v>
      </c>
      <c r="H564" s="97" t="s">
        <v>119</v>
      </c>
      <c r="I564" s="97" t="s">
        <v>6163</v>
      </c>
      <c r="J564" s="158" t="s">
        <v>301</v>
      </c>
      <c r="K564" s="97" t="s">
        <v>148</v>
      </c>
      <c r="L564" s="97" t="s">
        <v>169</v>
      </c>
      <c r="M564" s="97" t="s">
        <v>254</v>
      </c>
      <c r="N564" s="235">
        <v>45282</v>
      </c>
      <c r="O564" s="235">
        <v>45282</v>
      </c>
      <c r="P564" s="158" t="s">
        <v>124</v>
      </c>
      <c r="Q564" s="160">
        <v>45281</v>
      </c>
      <c r="R564" s="158">
        <v>3658288</v>
      </c>
      <c r="S564" s="158" t="s">
        <v>16</v>
      </c>
      <c r="T564" s="160">
        <v>45287</v>
      </c>
      <c r="U564" s="234">
        <v>2024</v>
      </c>
      <c r="V564" s="151">
        <v>557</v>
      </c>
    </row>
    <row r="565" spans="1:22" x14ac:dyDescent="0.35">
      <c r="A56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5" s="231" t="str">
        <f>CONCATENATE(U565,".",TEXT(G565,"00000"),".",VLOOKUP(H565,'Dados (Listas Suspensas)'!$H$3:$I$7,2,FALSE),".",VLOOKUP(K565,'Dados (Listas Suspensas)'!$B$3:$C$8,2,FALSE),".",VLOOKUP(L565,'Dados (Listas Suspensas)'!$D$3:$E$9,2, FALSE),".",VLOOKUP(M565,'Dados (Listas Suspensas)'!$F$3:$G$10,2,FALSE))</f>
        <v>2024.00081.01.03.03.05</v>
      </c>
      <c r="C565" s="144" t="e">
        <f t="shared" si="32"/>
        <v>#REF!</v>
      </c>
      <c r="D565" s="144" t="e">
        <f t="shared" si="33"/>
        <v>#REF!</v>
      </c>
      <c r="E565" s="144" t="str">
        <f t="shared" si="34"/>
        <v>2024.00081</v>
      </c>
      <c r="F565" s="144" t="e">
        <f t="shared" si="35"/>
        <v>#REF!</v>
      </c>
      <c r="G565" s="165">
        <v>81</v>
      </c>
      <c r="H565" s="96" t="s">
        <v>119</v>
      </c>
      <c r="I565" s="96" t="s">
        <v>6163</v>
      </c>
      <c r="J565" s="165" t="s">
        <v>301</v>
      </c>
      <c r="K565" s="96" t="s">
        <v>148</v>
      </c>
      <c r="L565" s="96" t="s">
        <v>162</v>
      </c>
      <c r="M565" s="96" t="s">
        <v>254</v>
      </c>
      <c r="N565" s="236">
        <v>45282</v>
      </c>
      <c r="O565" s="236">
        <v>45282</v>
      </c>
      <c r="P565" s="165" t="s">
        <v>124</v>
      </c>
      <c r="Q565" s="166">
        <v>45281</v>
      </c>
      <c r="R565" s="165">
        <v>3658288</v>
      </c>
      <c r="S565" s="165" t="s">
        <v>16</v>
      </c>
      <c r="T565" s="166">
        <v>45287</v>
      </c>
      <c r="U565" s="232">
        <v>2024</v>
      </c>
      <c r="V565" s="150">
        <v>558</v>
      </c>
    </row>
    <row r="566" spans="1:22" x14ac:dyDescent="0.35">
      <c r="A56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6" s="231" t="str">
        <f>CONCATENATE(U566,".",TEXT(G566,"00000"),".",VLOOKUP(H566,'Dados (Listas Suspensas)'!$H$3:$I$7,2,FALSE),".",VLOOKUP(K566,'Dados (Listas Suspensas)'!$B$3:$C$8,2,FALSE),".",VLOOKUP(L566,'Dados (Listas Suspensas)'!$D$3:$E$9,2, FALSE),".",VLOOKUP(M566,'Dados (Listas Suspensas)'!$F$3:$G$10,2,FALSE))</f>
        <v>2024.00082.02.03.02.05</v>
      </c>
      <c r="C566" s="144" t="e">
        <f t="shared" si="32"/>
        <v>#REF!</v>
      </c>
      <c r="D566" s="144" t="e">
        <f t="shared" si="33"/>
        <v>#REF!</v>
      </c>
      <c r="E566" s="144" t="str">
        <f t="shared" si="34"/>
        <v>2024.00082</v>
      </c>
      <c r="F566" s="144" t="e">
        <f t="shared" si="35"/>
        <v>#REF!</v>
      </c>
      <c r="G566" s="158">
        <v>82</v>
      </c>
      <c r="H566" s="97" t="s">
        <v>130</v>
      </c>
      <c r="I566" s="97" t="s">
        <v>300</v>
      </c>
      <c r="J566" s="158" t="s">
        <v>301</v>
      </c>
      <c r="K566" s="97" t="s">
        <v>148</v>
      </c>
      <c r="L566" s="97" t="s">
        <v>169</v>
      </c>
      <c r="M566" s="97" t="s">
        <v>254</v>
      </c>
      <c r="N566" s="235">
        <v>45230</v>
      </c>
      <c r="O566" s="235">
        <v>45230</v>
      </c>
      <c r="P566" s="158" t="s">
        <v>124</v>
      </c>
      <c r="Q566" s="160">
        <v>45229</v>
      </c>
      <c r="R566" s="158">
        <v>3519203</v>
      </c>
      <c r="S566" s="158" t="s">
        <v>13</v>
      </c>
      <c r="T566" s="160">
        <v>45231</v>
      </c>
      <c r="U566" s="234">
        <v>2024</v>
      </c>
      <c r="V566" s="151">
        <v>559</v>
      </c>
    </row>
    <row r="567" spans="1:22" x14ac:dyDescent="0.35">
      <c r="A56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7" s="231" t="str">
        <f>CONCATENATE(U567,".",TEXT(G567,"00000"),".",VLOOKUP(H567,'Dados (Listas Suspensas)'!$H$3:$I$7,2,FALSE),".",VLOOKUP(K567,'Dados (Listas Suspensas)'!$B$3:$C$8,2,FALSE),".",VLOOKUP(L567,'Dados (Listas Suspensas)'!$D$3:$E$9,2, FALSE),".",VLOOKUP(M567,'Dados (Listas Suspensas)'!$F$3:$G$10,2,FALSE))</f>
        <v>2024.00083.02.03.02.04</v>
      </c>
      <c r="C567" s="144" t="e">
        <f t="shared" si="32"/>
        <v>#REF!</v>
      </c>
      <c r="D567" s="144" t="e">
        <f t="shared" si="33"/>
        <v>#REF!</v>
      </c>
      <c r="E567" s="144" t="str">
        <f t="shared" si="34"/>
        <v>2024.00083</v>
      </c>
      <c r="F567" s="144" t="e">
        <f t="shared" si="35"/>
        <v>#REF!</v>
      </c>
      <c r="G567" s="165">
        <v>83</v>
      </c>
      <c r="H567" s="96" t="s">
        <v>130</v>
      </c>
      <c r="I567" s="96" t="s">
        <v>300</v>
      </c>
      <c r="J567" s="165" t="s">
        <v>301</v>
      </c>
      <c r="K567" s="96" t="s">
        <v>148</v>
      </c>
      <c r="L567" s="96" t="s">
        <v>169</v>
      </c>
      <c r="M567" s="237" t="s">
        <v>149</v>
      </c>
      <c r="N567" s="236">
        <v>45231</v>
      </c>
      <c r="O567" s="236">
        <v>45261</v>
      </c>
      <c r="P567" s="165" t="s">
        <v>124</v>
      </c>
      <c r="Q567" s="166">
        <v>45231</v>
      </c>
      <c r="R567" s="165">
        <v>3519205</v>
      </c>
      <c r="S567" s="165" t="s">
        <v>13</v>
      </c>
      <c r="T567" s="166">
        <v>45231</v>
      </c>
      <c r="U567" s="232">
        <v>2024</v>
      </c>
      <c r="V567" s="150">
        <v>560</v>
      </c>
    </row>
    <row r="568" spans="1:22" x14ac:dyDescent="0.35">
      <c r="A56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8" s="231" t="str">
        <f>CONCATENATE(U568,".",TEXT(G568,"00000"),".",VLOOKUP(H568,'Dados (Listas Suspensas)'!$H$3:$I$7,2,FALSE),".",VLOOKUP(K568,'Dados (Listas Suspensas)'!$B$3:$C$8,2,FALSE),".",VLOOKUP(L568,'Dados (Listas Suspensas)'!$D$3:$E$9,2, FALSE),".",VLOOKUP(M568,'Dados (Listas Suspensas)'!$F$3:$G$10,2,FALSE))</f>
        <v>2024.00084.02.03.02.04</v>
      </c>
      <c r="C568" s="144" t="e">
        <f t="shared" si="32"/>
        <v>#REF!</v>
      </c>
      <c r="D568" s="144" t="e">
        <f t="shared" si="33"/>
        <v>#REF!</v>
      </c>
      <c r="E568" s="144" t="str">
        <f t="shared" si="34"/>
        <v>2024.00084</v>
      </c>
      <c r="F568" s="144" t="e">
        <f t="shared" si="35"/>
        <v>#REF!</v>
      </c>
      <c r="G568" s="158">
        <v>84</v>
      </c>
      <c r="H568" s="97" t="s">
        <v>130</v>
      </c>
      <c r="I568" s="97" t="s">
        <v>300</v>
      </c>
      <c r="J568" s="158" t="s">
        <v>301</v>
      </c>
      <c r="K568" s="97" t="s">
        <v>148</v>
      </c>
      <c r="L568" s="97" t="s">
        <v>169</v>
      </c>
      <c r="M568" s="237" t="s">
        <v>149</v>
      </c>
      <c r="N568" s="235">
        <v>45232</v>
      </c>
      <c r="O568" s="235">
        <v>45262</v>
      </c>
      <c r="P568" s="158" t="s">
        <v>124</v>
      </c>
      <c r="Q568" s="160">
        <v>45231</v>
      </c>
      <c r="R568" s="158">
        <v>3540815</v>
      </c>
      <c r="S568" s="158" t="s">
        <v>13</v>
      </c>
      <c r="T568" s="160">
        <v>45240</v>
      </c>
      <c r="U568" s="234">
        <v>2024</v>
      </c>
      <c r="V568" s="151">
        <v>561</v>
      </c>
    </row>
    <row r="569" spans="1:22" x14ac:dyDescent="0.35">
      <c r="A56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69" s="231" t="str">
        <f>CONCATENATE(U569,".",TEXT(G569,"00000"),".",VLOOKUP(H569,'Dados (Listas Suspensas)'!$H$3:$I$7,2,FALSE),".",VLOOKUP(K569,'Dados (Listas Suspensas)'!$B$3:$C$8,2,FALSE),".",VLOOKUP(L569,'Dados (Listas Suspensas)'!$D$3:$E$9,2, FALSE),".",VLOOKUP(M569,'Dados (Listas Suspensas)'!$F$3:$G$10,2,FALSE))</f>
        <v>2024.00085.02.03.02.05</v>
      </c>
      <c r="C569" s="144" t="e">
        <f t="shared" si="32"/>
        <v>#REF!</v>
      </c>
      <c r="D569" s="144" t="e">
        <f t="shared" si="33"/>
        <v>#REF!</v>
      </c>
      <c r="E569" s="144" t="str">
        <f t="shared" si="34"/>
        <v>2024.00085</v>
      </c>
      <c r="F569" s="144" t="e">
        <f t="shared" si="35"/>
        <v>#REF!</v>
      </c>
      <c r="G569" s="165">
        <v>85</v>
      </c>
      <c r="H569" s="96" t="s">
        <v>130</v>
      </c>
      <c r="I569" s="96" t="s">
        <v>300</v>
      </c>
      <c r="J569" s="165" t="s">
        <v>301</v>
      </c>
      <c r="K569" s="96" t="s">
        <v>148</v>
      </c>
      <c r="L569" s="96" t="s">
        <v>169</v>
      </c>
      <c r="M569" s="96" t="s">
        <v>254</v>
      </c>
      <c r="N569" s="236">
        <v>45233</v>
      </c>
      <c r="O569" s="236">
        <v>45233</v>
      </c>
      <c r="P569" s="165" t="s">
        <v>124</v>
      </c>
      <c r="Q569" s="166">
        <v>45232</v>
      </c>
      <c r="R569" s="165">
        <v>3540817</v>
      </c>
      <c r="S569" s="165" t="s">
        <v>13</v>
      </c>
      <c r="T569" s="166">
        <v>45240</v>
      </c>
      <c r="U569" s="232">
        <v>2024</v>
      </c>
      <c r="V569" s="150">
        <v>562</v>
      </c>
    </row>
    <row r="570" spans="1:22" x14ac:dyDescent="0.35">
      <c r="A57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0" s="231" t="str">
        <f>CONCATENATE(U570,".",TEXT(G570,"00000"),".",VLOOKUP(H570,'Dados (Listas Suspensas)'!$H$3:$I$7,2,FALSE),".",VLOOKUP(K570,'Dados (Listas Suspensas)'!$B$3:$C$8,2,FALSE),".",VLOOKUP(L570,'Dados (Listas Suspensas)'!$D$3:$E$9,2, FALSE),".",VLOOKUP(M570,'Dados (Listas Suspensas)'!$F$3:$G$10,2,FALSE))</f>
        <v>2024.00086.02.03.02.05</v>
      </c>
      <c r="C570" s="144" t="e">
        <f t="shared" si="32"/>
        <v>#REF!</v>
      </c>
      <c r="D570" s="144" t="e">
        <f t="shared" si="33"/>
        <v>#REF!</v>
      </c>
      <c r="E570" s="144" t="str">
        <f t="shared" si="34"/>
        <v>2024.00086</v>
      </c>
      <c r="F570" s="144" t="e">
        <f t="shared" si="35"/>
        <v>#REF!</v>
      </c>
      <c r="G570" s="158">
        <v>86</v>
      </c>
      <c r="H570" s="97" t="s">
        <v>130</v>
      </c>
      <c r="I570" s="97" t="s">
        <v>300</v>
      </c>
      <c r="J570" s="158" t="s">
        <v>301</v>
      </c>
      <c r="K570" s="97" t="s">
        <v>148</v>
      </c>
      <c r="L570" s="97" t="s">
        <v>169</v>
      </c>
      <c r="M570" s="97" t="s">
        <v>254</v>
      </c>
      <c r="N570" s="235">
        <v>45234</v>
      </c>
      <c r="O570" s="235">
        <v>45234</v>
      </c>
      <c r="P570" s="158" t="s">
        <v>124</v>
      </c>
      <c r="Q570" s="160">
        <v>45233</v>
      </c>
      <c r="R570" s="158">
        <v>3540819</v>
      </c>
      <c r="S570" s="158" t="s">
        <v>13</v>
      </c>
      <c r="T570" s="160">
        <v>45240</v>
      </c>
      <c r="U570" s="234">
        <v>2024</v>
      </c>
      <c r="V570" s="151">
        <v>563</v>
      </c>
    </row>
    <row r="571" spans="1:22" x14ac:dyDescent="0.35">
      <c r="A57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1" s="231" t="str">
        <f>CONCATENATE(U571,".",TEXT(G571,"00000"),".",VLOOKUP(H571,'Dados (Listas Suspensas)'!$H$3:$I$7,2,FALSE),".",VLOOKUP(K571,'Dados (Listas Suspensas)'!$B$3:$C$8,2,FALSE),".",VLOOKUP(L571,'Dados (Listas Suspensas)'!$D$3:$E$9,2, FALSE),".",VLOOKUP(M571,'Dados (Listas Suspensas)'!$F$3:$G$10,2,FALSE))</f>
        <v>2024.00087.02.03.02.05</v>
      </c>
      <c r="C571" s="144" t="e">
        <f t="shared" si="32"/>
        <v>#REF!</v>
      </c>
      <c r="D571" s="144" t="e">
        <f t="shared" si="33"/>
        <v>#REF!</v>
      </c>
      <c r="E571" s="144" t="str">
        <f t="shared" si="34"/>
        <v>2024.00087</v>
      </c>
      <c r="F571" s="144" t="e">
        <f t="shared" si="35"/>
        <v>#REF!</v>
      </c>
      <c r="G571" s="165">
        <v>87</v>
      </c>
      <c r="H571" s="96" t="s">
        <v>130</v>
      </c>
      <c r="I571" s="96" t="s">
        <v>300</v>
      </c>
      <c r="J571" s="165" t="s">
        <v>301</v>
      </c>
      <c r="K571" s="96" t="s">
        <v>148</v>
      </c>
      <c r="L571" s="96" t="s">
        <v>169</v>
      </c>
      <c r="M571" s="96" t="s">
        <v>254</v>
      </c>
      <c r="N571" s="236">
        <v>45235</v>
      </c>
      <c r="O571" s="236">
        <v>45235</v>
      </c>
      <c r="P571" s="165" t="s">
        <v>124</v>
      </c>
      <c r="Q571" s="166">
        <v>45234</v>
      </c>
      <c r="R571" s="165">
        <v>3540821</v>
      </c>
      <c r="S571" s="165" t="s">
        <v>13</v>
      </c>
      <c r="T571" s="166">
        <v>45240</v>
      </c>
      <c r="U571" s="232">
        <v>2024</v>
      </c>
      <c r="V571" s="150">
        <v>564</v>
      </c>
    </row>
    <row r="572" spans="1:22" x14ac:dyDescent="0.35">
      <c r="A57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2" s="231" t="str">
        <f>CONCATENATE(U572,".",TEXT(G572,"00000"),".",VLOOKUP(H572,'Dados (Listas Suspensas)'!$H$3:$I$7,2,FALSE),".",VLOOKUP(K572,'Dados (Listas Suspensas)'!$B$3:$C$8,2,FALSE),".",VLOOKUP(L572,'Dados (Listas Suspensas)'!$D$3:$E$9,2, FALSE),".",VLOOKUP(M572,'Dados (Listas Suspensas)'!$F$3:$G$10,2,FALSE))</f>
        <v>2024.00088.02.03.02.05</v>
      </c>
      <c r="C572" s="144" t="e">
        <f t="shared" si="32"/>
        <v>#REF!</v>
      </c>
      <c r="D572" s="144" t="e">
        <f t="shared" si="33"/>
        <v>#REF!</v>
      </c>
      <c r="E572" s="144" t="str">
        <f t="shared" si="34"/>
        <v>2024.00088</v>
      </c>
      <c r="F572" s="144" t="e">
        <f t="shared" si="35"/>
        <v>#REF!</v>
      </c>
      <c r="G572" s="158">
        <v>88</v>
      </c>
      <c r="H572" s="97" t="s">
        <v>130</v>
      </c>
      <c r="I572" s="97" t="s">
        <v>300</v>
      </c>
      <c r="J572" s="158" t="s">
        <v>301</v>
      </c>
      <c r="K572" s="97" t="s">
        <v>148</v>
      </c>
      <c r="L572" s="97" t="s">
        <v>169</v>
      </c>
      <c r="M572" s="97" t="s">
        <v>254</v>
      </c>
      <c r="N572" s="235">
        <v>45236</v>
      </c>
      <c r="O572" s="235">
        <v>45236</v>
      </c>
      <c r="P572" s="158" t="s">
        <v>124</v>
      </c>
      <c r="Q572" s="160">
        <v>45235</v>
      </c>
      <c r="R572" s="158">
        <v>3540823</v>
      </c>
      <c r="S572" s="158" t="s">
        <v>13</v>
      </c>
      <c r="T572" s="160">
        <v>45240</v>
      </c>
      <c r="U572" s="234">
        <v>2024</v>
      </c>
      <c r="V572" s="151">
        <v>565</v>
      </c>
    </row>
    <row r="573" spans="1:22" x14ac:dyDescent="0.35">
      <c r="A57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3" s="231" t="str">
        <f>CONCATENATE(U573,".",TEXT(G573,"00000"),".",VLOOKUP(H573,'Dados (Listas Suspensas)'!$H$3:$I$7,2,FALSE),".",VLOOKUP(K573,'Dados (Listas Suspensas)'!$B$3:$C$8,2,FALSE),".",VLOOKUP(L573,'Dados (Listas Suspensas)'!$D$3:$E$9,2, FALSE),".",VLOOKUP(M573,'Dados (Listas Suspensas)'!$F$3:$G$10,2,FALSE))</f>
        <v>2024.00089.02.03.02.05</v>
      </c>
      <c r="C573" s="144" t="e">
        <f t="shared" si="32"/>
        <v>#REF!</v>
      </c>
      <c r="D573" s="144" t="e">
        <f t="shared" si="33"/>
        <v>#REF!</v>
      </c>
      <c r="E573" s="144" t="str">
        <f t="shared" si="34"/>
        <v>2024.00089</v>
      </c>
      <c r="F573" s="144" t="e">
        <f t="shared" si="35"/>
        <v>#REF!</v>
      </c>
      <c r="G573" s="165">
        <v>89</v>
      </c>
      <c r="H573" s="96" t="s">
        <v>130</v>
      </c>
      <c r="I573" s="96" t="s">
        <v>300</v>
      </c>
      <c r="J573" s="165" t="s">
        <v>301</v>
      </c>
      <c r="K573" s="96" t="s">
        <v>148</v>
      </c>
      <c r="L573" s="96" t="s">
        <v>169</v>
      </c>
      <c r="M573" s="96" t="s">
        <v>254</v>
      </c>
      <c r="N573" s="236">
        <v>45237</v>
      </c>
      <c r="O573" s="236">
        <v>45237</v>
      </c>
      <c r="P573" s="165" t="s">
        <v>124</v>
      </c>
      <c r="Q573" s="166">
        <v>45236</v>
      </c>
      <c r="R573" s="165">
        <v>3540825</v>
      </c>
      <c r="S573" s="165" t="s">
        <v>13</v>
      </c>
      <c r="T573" s="166">
        <v>45240</v>
      </c>
      <c r="U573" s="232">
        <v>2024</v>
      </c>
      <c r="V573" s="150">
        <v>566</v>
      </c>
    </row>
    <row r="574" spans="1:22" x14ac:dyDescent="0.35">
      <c r="A57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4" s="231" t="str">
        <f>CONCATENATE(U574,".",TEXT(G574,"00000"),".",VLOOKUP(H574,'Dados (Listas Suspensas)'!$H$3:$I$7,2,FALSE),".",VLOOKUP(K574,'Dados (Listas Suspensas)'!$B$3:$C$8,2,FALSE),".",VLOOKUP(L574,'Dados (Listas Suspensas)'!$D$3:$E$9,2, FALSE),".",VLOOKUP(M574,'Dados (Listas Suspensas)'!$F$3:$G$10,2,FALSE))</f>
        <v>2024.00090.02.03.02.05</v>
      </c>
      <c r="C574" s="144" t="e">
        <f t="shared" si="32"/>
        <v>#REF!</v>
      </c>
      <c r="D574" s="144" t="e">
        <f t="shared" si="33"/>
        <v>#REF!</v>
      </c>
      <c r="E574" s="144" t="str">
        <f t="shared" si="34"/>
        <v>2024.00090</v>
      </c>
      <c r="F574" s="144" t="e">
        <f t="shared" si="35"/>
        <v>#REF!</v>
      </c>
      <c r="G574" s="158">
        <v>90</v>
      </c>
      <c r="H574" s="97" t="s">
        <v>130</v>
      </c>
      <c r="I574" s="97" t="s">
        <v>300</v>
      </c>
      <c r="J574" s="158" t="s">
        <v>301</v>
      </c>
      <c r="K574" s="97" t="s">
        <v>148</v>
      </c>
      <c r="L574" s="97" t="s">
        <v>169</v>
      </c>
      <c r="M574" s="97" t="s">
        <v>254</v>
      </c>
      <c r="N574" s="235">
        <v>45238</v>
      </c>
      <c r="O574" s="235">
        <v>45238</v>
      </c>
      <c r="P574" s="158" t="s">
        <v>124</v>
      </c>
      <c r="Q574" s="160">
        <v>45237</v>
      </c>
      <c r="R574" s="158">
        <v>3540827</v>
      </c>
      <c r="S574" s="158" t="s">
        <v>13</v>
      </c>
      <c r="T574" s="160">
        <v>45240</v>
      </c>
      <c r="U574" s="234">
        <v>2024</v>
      </c>
      <c r="V574" s="151">
        <v>567</v>
      </c>
    </row>
    <row r="575" spans="1:22" x14ac:dyDescent="0.35">
      <c r="A57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5" s="231" t="str">
        <f>CONCATENATE(U575,".",TEXT(G575,"00000"),".",VLOOKUP(H575,'Dados (Listas Suspensas)'!$H$3:$I$7,2,FALSE),".",VLOOKUP(K575,'Dados (Listas Suspensas)'!$B$3:$C$8,2,FALSE),".",VLOOKUP(L575,'Dados (Listas Suspensas)'!$D$3:$E$9,2, FALSE),".",VLOOKUP(M575,'Dados (Listas Suspensas)'!$F$3:$G$10,2,FALSE))</f>
        <v>2024.00091.02.03.02.05</v>
      </c>
      <c r="C575" s="144" t="e">
        <f t="shared" si="32"/>
        <v>#REF!</v>
      </c>
      <c r="D575" s="144" t="e">
        <f t="shared" si="33"/>
        <v>#REF!</v>
      </c>
      <c r="E575" s="144" t="str">
        <f t="shared" si="34"/>
        <v>2024.00091</v>
      </c>
      <c r="F575" s="144" t="e">
        <f t="shared" si="35"/>
        <v>#REF!</v>
      </c>
      <c r="G575" s="165">
        <v>91</v>
      </c>
      <c r="H575" s="96" t="s">
        <v>130</v>
      </c>
      <c r="I575" s="96" t="s">
        <v>300</v>
      </c>
      <c r="J575" s="165" t="s">
        <v>301</v>
      </c>
      <c r="K575" s="96" t="s">
        <v>148</v>
      </c>
      <c r="L575" s="96" t="s">
        <v>169</v>
      </c>
      <c r="M575" s="96" t="s">
        <v>254</v>
      </c>
      <c r="N575" s="236">
        <v>45239</v>
      </c>
      <c r="O575" s="236">
        <v>45239</v>
      </c>
      <c r="P575" s="165" t="s">
        <v>124</v>
      </c>
      <c r="Q575" s="166">
        <v>45238</v>
      </c>
      <c r="R575" s="165">
        <v>3540829</v>
      </c>
      <c r="S575" s="165" t="s">
        <v>13</v>
      </c>
      <c r="T575" s="166">
        <v>45240</v>
      </c>
      <c r="U575" s="232">
        <v>2024</v>
      </c>
      <c r="V575" s="150">
        <v>568</v>
      </c>
    </row>
    <row r="576" spans="1:22" x14ac:dyDescent="0.35">
      <c r="A57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6" s="231" t="str">
        <f>CONCATENATE(U576,".",TEXT(G576,"00000"),".",VLOOKUP(H576,'Dados (Listas Suspensas)'!$H$3:$I$7,2,FALSE),".",VLOOKUP(K576,'Dados (Listas Suspensas)'!$B$3:$C$8,2,FALSE),".",VLOOKUP(L576,'Dados (Listas Suspensas)'!$D$3:$E$9,2, FALSE),".",VLOOKUP(M576,'Dados (Listas Suspensas)'!$F$3:$G$10,2,FALSE))</f>
        <v>2024.00092.02.03.02.05</v>
      </c>
      <c r="C576" s="144" t="e">
        <f t="shared" si="32"/>
        <v>#REF!</v>
      </c>
      <c r="D576" s="144" t="e">
        <f t="shared" si="33"/>
        <v>#REF!</v>
      </c>
      <c r="E576" s="144" t="str">
        <f t="shared" si="34"/>
        <v>2024.00092</v>
      </c>
      <c r="F576" s="144" t="e">
        <f t="shared" si="35"/>
        <v>#REF!</v>
      </c>
      <c r="G576" s="158">
        <v>92</v>
      </c>
      <c r="H576" s="97" t="s">
        <v>130</v>
      </c>
      <c r="I576" s="97" t="s">
        <v>300</v>
      </c>
      <c r="J576" s="158" t="s">
        <v>301</v>
      </c>
      <c r="K576" s="97" t="s">
        <v>148</v>
      </c>
      <c r="L576" s="97" t="s">
        <v>169</v>
      </c>
      <c r="M576" s="97" t="s">
        <v>254</v>
      </c>
      <c r="N576" s="235">
        <v>45240</v>
      </c>
      <c r="O576" s="235">
        <v>45240</v>
      </c>
      <c r="P576" s="158" t="s">
        <v>124</v>
      </c>
      <c r="Q576" s="160">
        <v>45239</v>
      </c>
      <c r="R576" s="158">
        <v>3556640</v>
      </c>
      <c r="S576" s="158" t="s">
        <v>13</v>
      </c>
      <c r="T576" s="160">
        <v>45247</v>
      </c>
      <c r="U576" s="234">
        <v>2024</v>
      </c>
      <c r="V576" s="151">
        <v>569</v>
      </c>
    </row>
    <row r="577" spans="1:22" x14ac:dyDescent="0.35">
      <c r="A57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7" s="231" t="str">
        <f>CONCATENATE(U577,".",TEXT(G577,"00000"),".",VLOOKUP(H577,'Dados (Listas Suspensas)'!$H$3:$I$7,2,FALSE),".",VLOOKUP(K577,'Dados (Listas Suspensas)'!$B$3:$C$8,2,FALSE),".",VLOOKUP(L577,'Dados (Listas Suspensas)'!$D$3:$E$9,2, FALSE),".",VLOOKUP(M577,'Dados (Listas Suspensas)'!$F$3:$G$10,2,FALSE))</f>
        <v>2024.00093.02.03.02.05</v>
      </c>
      <c r="C577" s="144" t="e">
        <f t="shared" si="32"/>
        <v>#REF!</v>
      </c>
      <c r="D577" s="144" t="e">
        <f t="shared" si="33"/>
        <v>#REF!</v>
      </c>
      <c r="E577" s="144" t="str">
        <f t="shared" si="34"/>
        <v>2024.00093</v>
      </c>
      <c r="F577" s="144" t="e">
        <f t="shared" si="35"/>
        <v>#REF!</v>
      </c>
      <c r="G577" s="165">
        <v>93</v>
      </c>
      <c r="H577" s="96" t="s">
        <v>130</v>
      </c>
      <c r="I577" s="96" t="s">
        <v>300</v>
      </c>
      <c r="J577" s="165" t="s">
        <v>301</v>
      </c>
      <c r="K577" s="96" t="s">
        <v>148</v>
      </c>
      <c r="L577" s="96" t="s">
        <v>169</v>
      </c>
      <c r="M577" s="96" t="s">
        <v>254</v>
      </c>
      <c r="N577" s="236">
        <v>45241</v>
      </c>
      <c r="O577" s="236">
        <v>45241</v>
      </c>
      <c r="P577" s="165" t="s">
        <v>124</v>
      </c>
      <c r="Q577" s="166">
        <v>45240</v>
      </c>
      <c r="R577" s="165">
        <v>3556642</v>
      </c>
      <c r="S577" s="165" t="s">
        <v>13</v>
      </c>
      <c r="T577" s="166">
        <v>45247</v>
      </c>
      <c r="U577" s="232">
        <v>2024</v>
      </c>
      <c r="V577" s="150">
        <v>570</v>
      </c>
    </row>
    <row r="578" spans="1:22" x14ac:dyDescent="0.35">
      <c r="A57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8" s="231" t="str">
        <f>CONCATENATE(U578,".",TEXT(G578,"00000"),".",VLOOKUP(H578,'Dados (Listas Suspensas)'!$H$3:$I$7,2,FALSE),".",VLOOKUP(K578,'Dados (Listas Suspensas)'!$B$3:$C$8,2,FALSE),".",VLOOKUP(L578,'Dados (Listas Suspensas)'!$D$3:$E$9,2, FALSE),".",VLOOKUP(M578,'Dados (Listas Suspensas)'!$F$3:$G$10,2,FALSE))</f>
        <v>2024.00094.02.03.02.05</v>
      </c>
      <c r="C578" s="144" t="e">
        <f t="shared" si="32"/>
        <v>#REF!</v>
      </c>
      <c r="D578" s="144" t="e">
        <f t="shared" si="33"/>
        <v>#REF!</v>
      </c>
      <c r="E578" s="144" t="str">
        <f t="shared" si="34"/>
        <v>2024.00094</v>
      </c>
      <c r="F578" s="144" t="e">
        <f t="shared" si="35"/>
        <v>#REF!</v>
      </c>
      <c r="G578" s="158">
        <v>94</v>
      </c>
      <c r="H578" s="97" t="s">
        <v>130</v>
      </c>
      <c r="I578" s="97" t="s">
        <v>300</v>
      </c>
      <c r="J578" s="158" t="s">
        <v>301</v>
      </c>
      <c r="K578" s="97" t="s">
        <v>148</v>
      </c>
      <c r="L578" s="97" t="s">
        <v>169</v>
      </c>
      <c r="M578" s="97" t="s">
        <v>254</v>
      </c>
      <c r="N578" s="235">
        <v>45242</v>
      </c>
      <c r="O578" s="235">
        <v>45242</v>
      </c>
      <c r="P578" s="158" t="s">
        <v>124</v>
      </c>
      <c r="Q578" s="160">
        <v>45241</v>
      </c>
      <c r="R578" s="158">
        <v>3556644</v>
      </c>
      <c r="S578" s="158" t="s">
        <v>13</v>
      </c>
      <c r="T578" s="160">
        <v>45247</v>
      </c>
      <c r="U578" s="234">
        <v>2024</v>
      </c>
      <c r="V578" s="151">
        <v>571</v>
      </c>
    </row>
    <row r="579" spans="1:22" x14ac:dyDescent="0.35">
      <c r="A57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79" s="231" t="str">
        <f>CONCATENATE(U579,".",TEXT(G579,"00000"),".",VLOOKUP(H579,'Dados (Listas Suspensas)'!$H$3:$I$7,2,FALSE),".",VLOOKUP(K579,'Dados (Listas Suspensas)'!$B$3:$C$8,2,FALSE),".",VLOOKUP(L579,'Dados (Listas Suspensas)'!$D$3:$E$9,2, FALSE),".",VLOOKUP(M579,'Dados (Listas Suspensas)'!$F$3:$G$10,2,FALSE))</f>
        <v>2024.00095.02.03.02.05</v>
      </c>
      <c r="C579" s="144" t="e">
        <f t="shared" si="32"/>
        <v>#REF!</v>
      </c>
      <c r="D579" s="144" t="e">
        <f t="shared" si="33"/>
        <v>#REF!</v>
      </c>
      <c r="E579" s="144" t="str">
        <f t="shared" si="34"/>
        <v>2024.00095</v>
      </c>
      <c r="F579" s="144" t="e">
        <f t="shared" si="35"/>
        <v>#REF!</v>
      </c>
      <c r="G579" s="165">
        <v>95</v>
      </c>
      <c r="H579" s="96" t="s">
        <v>130</v>
      </c>
      <c r="I579" s="96" t="s">
        <v>300</v>
      </c>
      <c r="J579" s="165" t="s">
        <v>301</v>
      </c>
      <c r="K579" s="96" t="s">
        <v>148</v>
      </c>
      <c r="L579" s="96" t="s">
        <v>169</v>
      </c>
      <c r="M579" s="96" t="s">
        <v>254</v>
      </c>
      <c r="N579" s="236">
        <v>45243</v>
      </c>
      <c r="O579" s="236">
        <v>45243</v>
      </c>
      <c r="P579" s="165" t="s">
        <v>124</v>
      </c>
      <c r="Q579" s="166">
        <v>45241</v>
      </c>
      <c r="R579" s="165">
        <v>3556646</v>
      </c>
      <c r="S579" s="165" t="s">
        <v>13</v>
      </c>
      <c r="T579" s="166">
        <v>45247</v>
      </c>
      <c r="U579" s="232">
        <v>2024</v>
      </c>
      <c r="V579" s="150">
        <v>572</v>
      </c>
    </row>
    <row r="580" spans="1:22" x14ac:dyDescent="0.35">
      <c r="A58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0" s="231" t="str">
        <f>CONCATENATE(U580,".",TEXT(G580,"00000"),".",VLOOKUP(H580,'Dados (Listas Suspensas)'!$H$3:$I$7,2,FALSE),".",VLOOKUP(K580,'Dados (Listas Suspensas)'!$B$3:$C$8,2,FALSE),".",VLOOKUP(L580,'Dados (Listas Suspensas)'!$D$3:$E$9,2, FALSE),".",VLOOKUP(M580,'Dados (Listas Suspensas)'!$F$3:$G$10,2,FALSE))</f>
        <v>2024.00096.02.03.02.05</v>
      </c>
      <c r="C580" s="144" t="e">
        <f t="shared" si="32"/>
        <v>#REF!</v>
      </c>
      <c r="D580" s="144" t="e">
        <f t="shared" si="33"/>
        <v>#REF!</v>
      </c>
      <c r="E580" s="144" t="str">
        <f t="shared" si="34"/>
        <v>2024.00096</v>
      </c>
      <c r="F580" s="144" t="e">
        <f t="shared" si="35"/>
        <v>#REF!</v>
      </c>
      <c r="G580" s="158">
        <v>96</v>
      </c>
      <c r="H580" s="97" t="s">
        <v>130</v>
      </c>
      <c r="I580" s="97" t="s">
        <v>300</v>
      </c>
      <c r="J580" s="158" t="s">
        <v>301</v>
      </c>
      <c r="K580" s="97" t="s">
        <v>148</v>
      </c>
      <c r="L580" s="97" t="s">
        <v>169</v>
      </c>
      <c r="M580" s="97" t="s">
        <v>254</v>
      </c>
      <c r="N580" s="235">
        <v>45244</v>
      </c>
      <c r="O580" s="235">
        <v>45244</v>
      </c>
      <c r="P580" s="158" t="s">
        <v>124</v>
      </c>
      <c r="Q580" s="160">
        <v>45243</v>
      </c>
      <c r="R580" s="158">
        <v>3556648</v>
      </c>
      <c r="S580" s="158" t="s">
        <v>13</v>
      </c>
      <c r="T580" s="160">
        <v>45247</v>
      </c>
      <c r="U580" s="234">
        <v>2024</v>
      </c>
      <c r="V580" s="151">
        <v>573</v>
      </c>
    </row>
    <row r="581" spans="1:22" x14ac:dyDescent="0.35">
      <c r="A58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1" s="231" t="str">
        <f>CONCATENATE(U581,".",TEXT(G581,"00000"),".",VLOOKUP(H581,'Dados (Listas Suspensas)'!$H$3:$I$7,2,FALSE),".",VLOOKUP(K581,'Dados (Listas Suspensas)'!$B$3:$C$8,2,FALSE),".",VLOOKUP(L581,'Dados (Listas Suspensas)'!$D$3:$E$9,2, FALSE),".",VLOOKUP(M581,'Dados (Listas Suspensas)'!$F$3:$G$10,2,FALSE))</f>
        <v>2024.00097.02.03.02.05</v>
      </c>
      <c r="C581" s="144" t="e">
        <f t="shared" si="32"/>
        <v>#REF!</v>
      </c>
      <c r="D581" s="144" t="e">
        <f t="shared" si="33"/>
        <v>#REF!</v>
      </c>
      <c r="E581" s="144" t="str">
        <f t="shared" si="34"/>
        <v>2024.00097</v>
      </c>
      <c r="F581" s="144" t="e">
        <f t="shared" si="35"/>
        <v>#REF!</v>
      </c>
      <c r="G581" s="165">
        <v>97</v>
      </c>
      <c r="H581" s="96" t="s">
        <v>130</v>
      </c>
      <c r="I581" s="96" t="s">
        <v>300</v>
      </c>
      <c r="J581" s="165" t="s">
        <v>301</v>
      </c>
      <c r="K581" s="96" t="s">
        <v>148</v>
      </c>
      <c r="L581" s="96" t="s">
        <v>169</v>
      </c>
      <c r="M581" s="96" t="s">
        <v>254</v>
      </c>
      <c r="N581" s="236">
        <v>45245</v>
      </c>
      <c r="O581" s="236">
        <v>45245</v>
      </c>
      <c r="P581" s="165" t="s">
        <v>124</v>
      </c>
      <c r="Q581" s="166">
        <v>45244</v>
      </c>
      <c r="R581" s="165">
        <v>3556650</v>
      </c>
      <c r="S581" s="165" t="s">
        <v>13</v>
      </c>
      <c r="T581" s="166">
        <v>45247</v>
      </c>
      <c r="U581" s="232">
        <v>2024</v>
      </c>
      <c r="V581" s="150">
        <v>574</v>
      </c>
    </row>
    <row r="582" spans="1:22" x14ac:dyDescent="0.35">
      <c r="A58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2" s="231" t="str">
        <f>CONCATENATE(U582,".",TEXT(G582,"00000"),".",VLOOKUP(H582,'Dados (Listas Suspensas)'!$H$3:$I$7,2,FALSE),".",VLOOKUP(K582,'Dados (Listas Suspensas)'!$B$3:$C$8,2,FALSE),".",VLOOKUP(L582,'Dados (Listas Suspensas)'!$D$3:$E$9,2, FALSE),".",VLOOKUP(M582,'Dados (Listas Suspensas)'!$F$3:$G$10,2,FALSE))</f>
        <v>2024.00098.02.03.02.05</v>
      </c>
      <c r="C582" s="144" t="e">
        <f t="shared" si="32"/>
        <v>#REF!</v>
      </c>
      <c r="D582" s="144" t="e">
        <f t="shared" si="33"/>
        <v>#REF!</v>
      </c>
      <c r="E582" s="144" t="str">
        <f t="shared" si="34"/>
        <v>2024.00098</v>
      </c>
      <c r="F582" s="144" t="e">
        <f t="shared" si="35"/>
        <v>#REF!</v>
      </c>
      <c r="G582" s="158">
        <v>98</v>
      </c>
      <c r="H582" s="97" t="s">
        <v>130</v>
      </c>
      <c r="I582" s="97" t="s">
        <v>300</v>
      </c>
      <c r="J582" s="158" t="s">
        <v>301</v>
      </c>
      <c r="K582" s="97" t="s">
        <v>148</v>
      </c>
      <c r="L582" s="97" t="s">
        <v>169</v>
      </c>
      <c r="M582" s="97" t="s">
        <v>254</v>
      </c>
      <c r="N582" s="235">
        <v>45246</v>
      </c>
      <c r="O582" s="235">
        <v>45246</v>
      </c>
      <c r="P582" s="158" t="s">
        <v>124</v>
      </c>
      <c r="Q582" s="160">
        <v>45244</v>
      </c>
      <c r="R582" s="158">
        <v>3556652</v>
      </c>
      <c r="S582" s="158" t="s">
        <v>13</v>
      </c>
      <c r="T582" s="160">
        <v>45247</v>
      </c>
      <c r="U582" s="234">
        <v>2024</v>
      </c>
      <c r="V582" s="151">
        <v>575</v>
      </c>
    </row>
    <row r="583" spans="1:22" x14ac:dyDescent="0.35">
      <c r="A58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3" s="231" t="str">
        <f>CONCATENATE(U583,".",TEXT(G583,"00000"),".",VLOOKUP(H583,'Dados (Listas Suspensas)'!$H$3:$I$7,2,FALSE),".",VLOOKUP(K583,'Dados (Listas Suspensas)'!$B$3:$C$8,2,FALSE),".",VLOOKUP(L583,'Dados (Listas Suspensas)'!$D$3:$E$9,2, FALSE),".",VLOOKUP(M583,'Dados (Listas Suspensas)'!$F$3:$G$10,2,FALSE))</f>
        <v>2024.00099.02.03.02.05</v>
      </c>
      <c r="C583" s="144" t="e">
        <f t="shared" si="32"/>
        <v>#REF!</v>
      </c>
      <c r="D583" s="144" t="e">
        <f t="shared" si="33"/>
        <v>#REF!</v>
      </c>
      <c r="E583" s="144" t="str">
        <f t="shared" si="34"/>
        <v>2024.00099</v>
      </c>
      <c r="F583" s="144" t="e">
        <f t="shared" si="35"/>
        <v>#REF!</v>
      </c>
      <c r="G583" s="165">
        <v>99</v>
      </c>
      <c r="H583" s="96" t="s">
        <v>130</v>
      </c>
      <c r="I583" s="96" t="s">
        <v>300</v>
      </c>
      <c r="J583" s="165" t="s">
        <v>301</v>
      </c>
      <c r="K583" s="96" t="s">
        <v>148</v>
      </c>
      <c r="L583" s="96" t="s">
        <v>169</v>
      </c>
      <c r="M583" s="96" t="s">
        <v>254</v>
      </c>
      <c r="N583" s="236">
        <v>45248</v>
      </c>
      <c r="O583" s="236">
        <v>45248</v>
      </c>
      <c r="P583" s="165" t="s">
        <v>124</v>
      </c>
      <c r="Q583" s="166">
        <v>45247</v>
      </c>
      <c r="R583" s="165">
        <v>3571878</v>
      </c>
      <c r="S583" s="165" t="s">
        <v>13</v>
      </c>
      <c r="T583" s="166">
        <v>45253</v>
      </c>
      <c r="U583" s="232">
        <v>2024</v>
      </c>
      <c r="V583" s="150">
        <v>576</v>
      </c>
    </row>
    <row r="584" spans="1:22" x14ac:dyDescent="0.35">
      <c r="A58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4" s="231" t="str">
        <f>CONCATENATE(U584,".",TEXT(G584,"00000"),".",VLOOKUP(H584,'Dados (Listas Suspensas)'!$H$3:$I$7,2,FALSE),".",VLOOKUP(K584,'Dados (Listas Suspensas)'!$B$3:$C$8,2,FALSE),".",VLOOKUP(L584,'Dados (Listas Suspensas)'!$D$3:$E$9,2, FALSE),".",VLOOKUP(M584,'Dados (Listas Suspensas)'!$F$3:$G$10,2,FALSE))</f>
        <v>2024.00100.02.04.99.99</v>
      </c>
      <c r="C584" s="144" t="e">
        <f t="shared" ref="C584:C647" si="36">IF(A584=B584,1,0)</f>
        <v>#REF!</v>
      </c>
      <c r="D584" s="144" t="e">
        <f t="shared" ref="D584:D647" si="37">LEFT(A584,10)</f>
        <v>#REF!</v>
      </c>
      <c r="E584" s="144" t="str">
        <f t="shared" ref="E584:E647" si="38">LEFT(B584,10)</f>
        <v>2024.00100</v>
      </c>
      <c r="F584" s="144" t="e">
        <f t="shared" ref="F584:F647" si="39">IF(D584=E584,1,0)</f>
        <v>#REF!</v>
      </c>
      <c r="G584" s="158">
        <v>100</v>
      </c>
      <c r="H584" s="97" t="s">
        <v>130</v>
      </c>
      <c r="I584" s="97" t="s">
        <v>257</v>
      </c>
      <c r="J584" s="140" t="s">
        <v>258</v>
      </c>
      <c r="K584" s="97" t="s">
        <v>187</v>
      </c>
      <c r="L584" s="97" t="s">
        <v>187</v>
      </c>
      <c r="M584" s="97" t="s">
        <v>188</v>
      </c>
      <c r="N584" s="235">
        <v>45253</v>
      </c>
      <c r="O584" s="209">
        <v>45291</v>
      </c>
      <c r="P584" s="158" t="s">
        <v>124</v>
      </c>
      <c r="Q584" s="160">
        <v>45253</v>
      </c>
      <c r="R584" s="158">
        <v>3592917</v>
      </c>
      <c r="S584" s="158" t="s">
        <v>13</v>
      </c>
      <c r="T584" s="160">
        <v>45260</v>
      </c>
      <c r="U584" s="234">
        <v>2024</v>
      </c>
      <c r="V584" s="151">
        <v>577</v>
      </c>
    </row>
    <row r="585" spans="1:22" x14ac:dyDescent="0.35">
      <c r="A58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5" s="231" t="str">
        <f>CONCATENATE(U585,".",TEXT(G585,"00000"),".",VLOOKUP(H585,'Dados (Listas Suspensas)'!$H$3:$I$7,2,FALSE),".",VLOOKUP(K585,'Dados (Listas Suspensas)'!$B$3:$C$8,2,FALSE),".",VLOOKUP(L585,'Dados (Listas Suspensas)'!$D$3:$E$9,2, FALSE),".",VLOOKUP(M585,'Dados (Listas Suspensas)'!$F$3:$G$10,2,FALSE))</f>
        <v>2024.00101.02.03.02.05</v>
      </c>
      <c r="C585" s="144" t="e">
        <f t="shared" si="36"/>
        <v>#REF!</v>
      </c>
      <c r="D585" s="144" t="e">
        <f t="shared" si="37"/>
        <v>#REF!</v>
      </c>
      <c r="E585" s="144" t="str">
        <f t="shared" si="38"/>
        <v>2024.00101</v>
      </c>
      <c r="F585" s="144" t="e">
        <f t="shared" si="39"/>
        <v>#REF!</v>
      </c>
      <c r="G585" s="165">
        <v>101</v>
      </c>
      <c r="H585" s="96" t="s">
        <v>130</v>
      </c>
      <c r="I585" s="96" t="s">
        <v>6163</v>
      </c>
      <c r="J585" s="165" t="s">
        <v>301</v>
      </c>
      <c r="K585" s="96" t="s">
        <v>148</v>
      </c>
      <c r="L585" s="96" t="s">
        <v>169</v>
      </c>
      <c r="M585" s="96" t="s">
        <v>254</v>
      </c>
      <c r="N585" s="236">
        <v>45268</v>
      </c>
      <c r="O585" s="236">
        <v>45268</v>
      </c>
      <c r="P585" s="165" t="s">
        <v>124</v>
      </c>
      <c r="Q585" s="166">
        <v>45267</v>
      </c>
      <c r="R585" s="165">
        <v>3631484</v>
      </c>
      <c r="S585" s="165" t="s">
        <v>13</v>
      </c>
      <c r="T585" s="166">
        <v>45274</v>
      </c>
      <c r="U585" s="232">
        <v>2024</v>
      </c>
      <c r="V585" s="150">
        <v>578</v>
      </c>
    </row>
    <row r="586" spans="1:22" x14ac:dyDescent="0.35">
      <c r="A58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6" s="231" t="str">
        <f>CONCATENATE(U586,".",TEXT(G586,"00000"),".",VLOOKUP(H586,'Dados (Listas Suspensas)'!$H$3:$I$7,2,FALSE),".",VLOOKUP(K586,'Dados (Listas Suspensas)'!$B$3:$C$8,2,FALSE),".",VLOOKUP(L586,'Dados (Listas Suspensas)'!$D$3:$E$9,2, FALSE),".",VLOOKUP(M586,'Dados (Listas Suspensas)'!$F$3:$G$10,2,FALSE))</f>
        <v>2024.00102.02.03.02.05</v>
      </c>
      <c r="C586" s="144" t="e">
        <f t="shared" si="36"/>
        <v>#REF!</v>
      </c>
      <c r="D586" s="144" t="e">
        <f t="shared" si="37"/>
        <v>#REF!</v>
      </c>
      <c r="E586" s="144" t="str">
        <f t="shared" si="38"/>
        <v>2024.00102</v>
      </c>
      <c r="F586" s="144" t="e">
        <f t="shared" si="39"/>
        <v>#REF!</v>
      </c>
      <c r="G586" s="158">
        <v>102</v>
      </c>
      <c r="H586" s="97" t="s">
        <v>130</v>
      </c>
      <c r="I586" s="97" t="s">
        <v>6163</v>
      </c>
      <c r="J586" s="158" t="s">
        <v>301</v>
      </c>
      <c r="K586" s="97" t="s">
        <v>148</v>
      </c>
      <c r="L586" s="97" t="s">
        <v>169</v>
      </c>
      <c r="M586" s="97" t="s">
        <v>254</v>
      </c>
      <c r="N586" s="235">
        <v>45269</v>
      </c>
      <c r="O586" s="235">
        <v>45269</v>
      </c>
      <c r="P586" s="158" t="s">
        <v>124</v>
      </c>
      <c r="Q586" s="160">
        <v>45267</v>
      </c>
      <c r="R586" s="158">
        <v>3631487</v>
      </c>
      <c r="S586" s="158" t="s">
        <v>13</v>
      </c>
      <c r="T586" s="160">
        <v>45274</v>
      </c>
      <c r="U586" s="234">
        <v>2024</v>
      </c>
      <c r="V586" s="151">
        <v>579</v>
      </c>
    </row>
    <row r="587" spans="1:22" x14ac:dyDescent="0.35">
      <c r="A58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7" s="231" t="str">
        <f>CONCATENATE(U587,".",TEXT(G587,"00000"),".",VLOOKUP(H587,'Dados (Listas Suspensas)'!$H$3:$I$7,2,FALSE),".",VLOOKUP(K587,'Dados (Listas Suspensas)'!$B$3:$C$8,2,FALSE),".",VLOOKUP(L587,'Dados (Listas Suspensas)'!$D$3:$E$9,2, FALSE),".",VLOOKUP(M587,'Dados (Listas Suspensas)'!$F$3:$G$10,2,FALSE))</f>
        <v>2024.00103.02.03.02.05</v>
      </c>
      <c r="C587" s="144" t="e">
        <f t="shared" si="36"/>
        <v>#REF!</v>
      </c>
      <c r="D587" s="144" t="e">
        <f t="shared" si="37"/>
        <v>#REF!</v>
      </c>
      <c r="E587" s="144" t="str">
        <f t="shared" si="38"/>
        <v>2024.00103</v>
      </c>
      <c r="F587" s="144" t="e">
        <f t="shared" si="39"/>
        <v>#REF!</v>
      </c>
      <c r="G587" s="165">
        <v>103</v>
      </c>
      <c r="H587" s="96" t="s">
        <v>130</v>
      </c>
      <c r="I587" s="96" t="s">
        <v>6163</v>
      </c>
      <c r="J587" s="165" t="s">
        <v>301</v>
      </c>
      <c r="K587" s="96" t="s">
        <v>148</v>
      </c>
      <c r="L587" s="96" t="s">
        <v>169</v>
      </c>
      <c r="M587" s="96" t="s">
        <v>254</v>
      </c>
      <c r="N587" s="236">
        <v>45270</v>
      </c>
      <c r="O587" s="236">
        <v>45270</v>
      </c>
      <c r="P587" s="165" t="s">
        <v>124</v>
      </c>
      <c r="Q587" s="166">
        <v>45267</v>
      </c>
      <c r="R587" s="165">
        <v>3631489</v>
      </c>
      <c r="S587" s="165" t="s">
        <v>13</v>
      </c>
      <c r="T587" s="166">
        <v>45274</v>
      </c>
      <c r="U587" s="232">
        <v>2024</v>
      </c>
      <c r="V587" s="150">
        <v>580</v>
      </c>
    </row>
    <row r="588" spans="1:22" x14ac:dyDescent="0.35">
      <c r="A58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8" s="231" t="str">
        <f>CONCATENATE(U588,".",TEXT(G588,"00000"),".",VLOOKUP(H588,'Dados (Listas Suspensas)'!$H$3:$I$7,2,FALSE),".",VLOOKUP(K588,'Dados (Listas Suspensas)'!$B$3:$C$8,2,FALSE),".",VLOOKUP(L588,'Dados (Listas Suspensas)'!$D$3:$E$9,2, FALSE),".",VLOOKUP(M588,'Dados (Listas Suspensas)'!$F$3:$G$10,2,FALSE))</f>
        <v>2024.00104.02.03.02.05</v>
      </c>
      <c r="C588" s="144" t="e">
        <f t="shared" si="36"/>
        <v>#REF!</v>
      </c>
      <c r="D588" s="144" t="e">
        <f t="shared" si="37"/>
        <v>#REF!</v>
      </c>
      <c r="E588" s="144" t="str">
        <f t="shared" si="38"/>
        <v>2024.00104</v>
      </c>
      <c r="F588" s="144" t="e">
        <f t="shared" si="39"/>
        <v>#REF!</v>
      </c>
      <c r="G588" s="158">
        <v>104</v>
      </c>
      <c r="H588" s="97" t="s">
        <v>130</v>
      </c>
      <c r="I588" s="97" t="s">
        <v>6163</v>
      </c>
      <c r="J588" s="158" t="s">
        <v>301</v>
      </c>
      <c r="K588" s="97" t="s">
        <v>148</v>
      </c>
      <c r="L588" s="97" t="s">
        <v>169</v>
      </c>
      <c r="M588" s="97" t="s">
        <v>254</v>
      </c>
      <c r="N588" s="235">
        <v>45271</v>
      </c>
      <c r="O588" s="235">
        <v>45271</v>
      </c>
      <c r="P588" s="158" t="s">
        <v>124</v>
      </c>
      <c r="Q588" s="160">
        <v>45267</v>
      </c>
      <c r="R588" s="158">
        <v>3631491</v>
      </c>
      <c r="S588" s="158" t="s">
        <v>13</v>
      </c>
      <c r="T588" s="160">
        <v>45274</v>
      </c>
      <c r="U588" s="234">
        <v>2024</v>
      </c>
      <c r="V588" s="151">
        <v>581</v>
      </c>
    </row>
    <row r="589" spans="1:22" x14ac:dyDescent="0.35">
      <c r="A58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89" s="231" t="str">
        <f>CONCATENATE(U589,".",TEXT(G589,"00000"),".",VLOOKUP(H589,'Dados (Listas Suspensas)'!$H$3:$I$7,2,FALSE),".",VLOOKUP(K589,'Dados (Listas Suspensas)'!$B$3:$C$8,2,FALSE),".",VLOOKUP(L589,'Dados (Listas Suspensas)'!$D$3:$E$9,2, FALSE),".",VLOOKUP(M589,'Dados (Listas Suspensas)'!$F$3:$G$10,2,FALSE))</f>
        <v>2024.00105.02.03.02.05</v>
      </c>
      <c r="C589" s="144" t="e">
        <f t="shared" si="36"/>
        <v>#REF!</v>
      </c>
      <c r="D589" s="144" t="e">
        <f t="shared" si="37"/>
        <v>#REF!</v>
      </c>
      <c r="E589" s="144" t="str">
        <f t="shared" si="38"/>
        <v>2024.00105</v>
      </c>
      <c r="F589" s="144" t="e">
        <f t="shared" si="39"/>
        <v>#REF!</v>
      </c>
      <c r="G589" s="165">
        <v>105</v>
      </c>
      <c r="H589" s="96" t="s">
        <v>130</v>
      </c>
      <c r="I589" s="96" t="s">
        <v>6163</v>
      </c>
      <c r="J589" s="165" t="s">
        <v>301</v>
      </c>
      <c r="K589" s="96" t="s">
        <v>148</v>
      </c>
      <c r="L589" s="96" t="s">
        <v>169</v>
      </c>
      <c r="M589" s="96" t="s">
        <v>254</v>
      </c>
      <c r="N589" s="236">
        <v>45272</v>
      </c>
      <c r="O589" s="236">
        <v>45272</v>
      </c>
      <c r="P589" s="165" t="s">
        <v>124</v>
      </c>
      <c r="Q589" s="166">
        <v>45271</v>
      </c>
      <c r="R589" s="165">
        <v>3631493</v>
      </c>
      <c r="S589" s="165" t="s">
        <v>13</v>
      </c>
      <c r="T589" s="166">
        <v>45274</v>
      </c>
      <c r="U589" s="232">
        <v>2024</v>
      </c>
      <c r="V589" s="150">
        <v>582</v>
      </c>
    </row>
    <row r="590" spans="1:22" x14ac:dyDescent="0.35">
      <c r="A59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0" s="231" t="str">
        <f>CONCATENATE(U590,".",TEXT(G590,"00000"),".",VLOOKUP(H590,'Dados (Listas Suspensas)'!$H$3:$I$7,2,FALSE),".",VLOOKUP(K590,'Dados (Listas Suspensas)'!$B$3:$C$8,2,FALSE),".",VLOOKUP(L590,'Dados (Listas Suspensas)'!$D$3:$E$9,2, FALSE),".",VLOOKUP(M590,'Dados (Listas Suspensas)'!$F$3:$G$10,2,FALSE))</f>
        <v>2024.00106.02.03.02.05</v>
      </c>
      <c r="C590" s="144" t="e">
        <f t="shared" si="36"/>
        <v>#REF!</v>
      </c>
      <c r="D590" s="144" t="e">
        <f t="shared" si="37"/>
        <v>#REF!</v>
      </c>
      <c r="E590" s="144" t="str">
        <f t="shared" si="38"/>
        <v>2024.00106</v>
      </c>
      <c r="F590" s="144" t="e">
        <f t="shared" si="39"/>
        <v>#REF!</v>
      </c>
      <c r="G590" s="158">
        <v>106</v>
      </c>
      <c r="H590" s="97" t="s">
        <v>130</v>
      </c>
      <c r="I590" s="97" t="s">
        <v>6163</v>
      </c>
      <c r="J590" s="158" t="s">
        <v>301</v>
      </c>
      <c r="K590" s="97" t="s">
        <v>148</v>
      </c>
      <c r="L590" s="97" t="s">
        <v>169</v>
      </c>
      <c r="M590" s="97" t="s">
        <v>254</v>
      </c>
      <c r="N590" s="235">
        <v>45275</v>
      </c>
      <c r="O590" s="235">
        <v>45275</v>
      </c>
      <c r="P590" s="158" t="s">
        <v>124</v>
      </c>
      <c r="Q590" s="160">
        <v>45274</v>
      </c>
      <c r="R590" s="158">
        <v>3660631</v>
      </c>
      <c r="S590" s="158" t="s">
        <v>13</v>
      </c>
      <c r="T590" s="160">
        <v>45288</v>
      </c>
      <c r="U590" s="234">
        <v>2024</v>
      </c>
      <c r="V590" s="151">
        <v>583</v>
      </c>
    </row>
    <row r="591" spans="1:22" x14ac:dyDescent="0.35">
      <c r="A59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1" s="231" t="str">
        <f>CONCATENATE(U591,".",TEXT(G591,"00000"),".",VLOOKUP(H591,'Dados (Listas Suspensas)'!$H$3:$I$7,2,FALSE),".",VLOOKUP(K591,'Dados (Listas Suspensas)'!$B$3:$C$8,2,FALSE),".",VLOOKUP(L591,'Dados (Listas Suspensas)'!$D$3:$E$9,2, FALSE),".",VLOOKUP(M591,'Dados (Listas Suspensas)'!$F$3:$G$10,2,FALSE))</f>
        <v>2024.00107.02.03.02.05</v>
      </c>
      <c r="C591" s="144" t="e">
        <f t="shared" si="36"/>
        <v>#REF!</v>
      </c>
      <c r="D591" s="144" t="e">
        <f t="shared" si="37"/>
        <v>#REF!</v>
      </c>
      <c r="E591" s="144" t="str">
        <f t="shared" si="38"/>
        <v>2024.00107</v>
      </c>
      <c r="F591" s="144" t="e">
        <f t="shared" si="39"/>
        <v>#REF!</v>
      </c>
      <c r="G591" s="165">
        <v>107</v>
      </c>
      <c r="H591" s="96" t="s">
        <v>130</v>
      </c>
      <c r="I591" s="96" t="s">
        <v>6163</v>
      </c>
      <c r="J591" s="165" t="s">
        <v>301</v>
      </c>
      <c r="K591" s="96" t="s">
        <v>148</v>
      </c>
      <c r="L591" s="96" t="s">
        <v>169</v>
      </c>
      <c r="M591" s="96" t="s">
        <v>254</v>
      </c>
      <c r="N591" s="236">
        <v>45276</v>
      </c>
      <c r="O591" s="236">
        <v>45276</v>
      </c>
      <c r="P591" s="165" t="s">
        <v>124</v>
      </c>
      <c r="Q591" s="166">
        <v>45275</v>
      </c>
      <c r="R591" s="165">
        <v>3660633</v>
      </c>
      <c r="S591" s="165" t="s">
        <v>13</v>
      </c>
      <c r="T591" s="166">
        <v>45288</v>
      </c>
      <c r="U591" s="232">
        <v>2024</v>
      </c>
      <c r="V591" s="150">
        <v>584</v>
      </c>
    </row>
    <row r="592" spans="1:22" x14ac:dyDescent="0.35">
      <c r="A59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2" s="231" t="str">
        <f>CONCATENATE(U592,".",TEXT(G592,"00000"),".",VLOOKUP(H592,'Dados (Listas Suspensas)'!$H$3:$I$7,2,FALSE),".",VLOOKUP(K592,'Dados (Listas Suspensas)'!$B$3:$C$8,2,FALSE),".",VLOOKUP(L592,'Dados (Listas Suspensas)'!$D$3:$E$9,2, FALSE),".",VLOOKUP(M592,'Dados (Listas Suspensas)'!$F$3:$G$10,2,FALSE))</f>
        <v>2024.00108.02.03.02.05</v>
      </c>
      <c r="C592" s="144" t="e">
        <f t="shared" si="36"/>
        <v>#REF!</v>
      </c>
      <c r="D592" s="144" t="e">
        <f t="shared" si="37"/>
        <v>#REF!</v>
      </c>
      <c r="E592" s="144" t="str">
        <f t="shared" si="38"/>
        <v>2024.00108</v>
      </c>
      <c r="F592" s="144" t="e">
        <f t="shared" si="39"/>
        <v>#REF!</v>
      </c>
      <c r="G592" s="158">
        <v>108</v>
      </c>
      <c r="H592" s="97" t="s">
        <v>130</v>
      </c>
      <c r="I592" s="97" t="s">
        <v>6163</v>
      </c>
      <c r="J592" s="158" t="s">
        <v>301</v>
      </c>
      <c r="K592" s="97" t="s">
        <v>148</v>
      </c>
      <c r="L592" s="97" t="s">
        <v>169</v>
      </c>
      <c r="M592" s="97" t="s">
        <v>254</v>
      </c>
      <c r="N592" s="235">
        <v>45277</v>
      </c>
      <c r="O592" s="235">
        <v>45277</v>
      </c>
      <c r="P592" s="158" t="s">
        <v>124</v>
      </c>
      <c r="Q592" s="160">
        <v>45275</v>
      </c>
      <c r="R592" s="158">
        <v>3660635</v>
      </c>
      <c r="S592" s="158" t="s">
        <v>13</v>
      </c>
      <c r="T592" s="160">
        <v>45288</v>
      </c>
      <c r="U592" s="234">
        <v>2024</v>
      </c>
      <c r="V592" s="151">
        <v>585</v>
      </c>
    </row>
    <row r="593" spans="1:22" x14ac:dyDescent="0.35">
      <c r="A59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3" s="231" t="str">
        <f>CONCATENATE(U593,".",TEXT(G593,"00000"),".",VLOOKUP(H593,'Dados (Listas Suspensas)'!$H$3:$I$7,2,FALSE),".",VLOOKUP(K593,'Dados (Listas Suspensas)'!$B$3:$C$8,2,FALSE),".",VLOOKUP(L593,'Dados (Listas Suspensas)'!$D$3:$E$9,2, FALSE),".",VLOOKUP(M593,'Dados (Listas Suspensas)'!$F$3:$G$10,2,FALSE))</f>
        <v>2024.00109.02.03.02.05</v>
      </c>
      <c r="C593" s="144" t="e">
        <f t="shared" si="36"/>
        <v>#REF!</v>
      </c>
      <c r="D593" s="144" t="e">
        <f t="shared" si="37"/>
        <v>#REF!</v>
      </c>
      <c r="E593" s="144" t="str">
        <f t="shared" si="38"/>
        <v>2024.00109</v>
      </c>
      <c r="F593" s="144" t="e">
        <f t="shared" si="39"/>
        <v>#REF!</v>
      </c>
      <c r="G593" s="165">
        <v>109</v>
      </c>
      <c r="H593" s="96" t="s">
        <v>130</v>
      </c>
      <c r="I593" s="96" t="s">
        <v>6163</v>
      </c>
      <c r="J593" s="165" t="s">
        <v>301</v>
      </c>
      <c r="K593" s="96" t="s">
        <v>148</v>
      </c>
      <c r="L593" s="96" t="s">
        <v>169</v>
      </c>
      <c r="M593" s="96" t="s">
        <v>254</v>
      </c>
      <c r="N593" s="236">
        <v>45278</v>
      </c>
      <c r="O593" s="236">
        <v>45278</v>
      </c>
      <c r="P593" s="165" t="s">
        <v>124</v>
      </c>
      <c r="Q593" s="166">
        <v>45275</v>
      </c>
      <c r="R593" s="165">
        <v>3660637</v>
      </c>
      <c r="S593" s="165" t="s">
        <v>13</v>
      </c>
      <c r="T593" s="166">
        <v>45288</v>
      </c>
      <c r="U593" s="232">
        <v>2024</v>
      </c>
      <c r="V593" s="150">
        <v>586</v>
      </c>
    </row>
    <row r="594" spans="1:22" x14ac:dyDescent="0.35">
      <c r="A59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4" s="231" t="str">
        <f>CONCATENATE(U594,".",TEXT(G594,"00000"),".",VLOOKUP(H594,'Dados (Listas Suspensas)'!$H$3:$I$7,2,FALSE),".",VLOOKUP(K594,'Dados (Listas Suspensas)'!$B$3:$C$8,2,FALSE),".",VLOOKUP(L594,'Dados (Listas Suspensas)'!$D$3:$E$9,2, FALSE),".",VLOOKUP(M594,'Dados (Listas Suspensas)'!$F$3:$G$10,2,FALSE))</f>
        <v>2024.00110.02.03.02.05</v>
      </c>
      <c r="C594" s="144" t="e">
        <f t="shared" si="36"/>
        <v>#REF!</v>
      </c>
      <c r="D594" s="144" t="e">
        <f t="shared" si="37"/>
        <v>#REF!</v>
      </c>
      <c r="E594" s="144" t="str">
        <f t="shared" si="38"/>
        <v>2024.00110</v>
      </c>
      <c r="F594" s="144" t="e">
        <f t="shared" si="39"/>
        <v>#REF!</v>
      </c>
      <c r="G594" s="158">
        <v>110</v>
      </c>
      <c r="H594" s="97" t="s">
        <v>130</v>
      </c>
      <c r="I594" s="97" t="s">
        <v>6163</v>
      </c>
      <c r="J594" s="158" t="s">
        <v>301</v>
      </c>
      <c r="K594" s="97" t="s">
        <v>148</v>
      </c>
      <c r="L594" s="97" t="s">
        <v>169</v>
      </c>
      <c r="M594" s="97" t="s">
        <v>254</v>
      </c>
      <c r="N594" s="235">
        <v>45279</v>
      </c>
      <c r="O594" s="235">
        <v>45279</v>
      </c>
      <c r="P594" s="158" t="s">
        <v>124</v>
      </c>
      <c r="Q594" s="160">
        <v>45278</v>
      </c>
      <c r="R594" s="158">
        <v>3660639</v>
      </c>
      <c r="S594" s="158" t="s">
        <v>13</v>
      </c>
      <c r="T594" s="160">
        <v>45288</v>
      </c>
      <c r="U594" s="234">
        <v>2024</v>
      </c>
      <c r="V594" s="151">
        <v>587</v>
      </c>
    </row>
    <row r="595" spans="1:22" x14ac:dyDescent="0.35">
      <c r="A59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5" s="231" t="str">
        <f>CONCATENATE(U595,".",TEXT(G595,"00000"),".",VLOOKUP(H595,'Dados (Listas Suspensas)'!$H$3:$I$7,2,FALSE),".",VLOOKUP(K595,'Dados (Listas Suspensas)'!$B$3:$C$8,2,FALSE),".",VLOOKUP(L595,'Dados (Listas Suspensas)'!$D$3:$E$9,2, FALSE),".",VLOOKUP(M595,'Dados (Listas Suspensas)'!$F$3:$G$10,2,FALSE))</f>
        <v>2024.00111.02.03.02.05</v>
      </c>
      <c r="C595" s="144" t="e">
        <f t="shared" si="36"/>
        <v>#REF!</v>
      </c>
      <c r="D595" s="144" t="e">
        <f t="shared" si="37"/>
        <v>#REF!</v>
      </c>
      <c r="E595" s="144" t="str">
        <f t="shared" si="38"/>
        <v>2024.00111</v>
      </c>
      <c r="F595" s="144" t="e">
        <f t="shared" si="39"/>
        <v>#REF!</v>
      </c>
      <c r="G595" s="165">
        <v>111</v>
      </c>
      <c r="H595" s="96" t="s">
        <v>130</v>
      </c>
      <c r="I595" s="96" t="s">
        <v>6163</v>
      </c>
      <c r="J595" s="165" t="s">
        <v>301</v>
      </c>
      <c r="K595" s="96" t="s">
        <v>148</v>
      </c>
      <c r="L595" s="96" t="s">
        <v>169</v>
      </c>
      <c r="M595" s="96" t="s">
        <v>254</v>
      </c>
      <c r="N595" s="236">
        <v>45280</v>
      </c>
      <c r="O595" s="236">
        <v>45280</v>
      </c>
      <c r="P595" s="165" t="s">
        <v>124</v>
      </c>
      <c r="Q595" s="166">
        <v>45279</v>
      </c>
      <c r="R595" s="165">
        <v>3660641</v>
      </c>
      <c r="S595" s="165" t="s">
        <v>13</v>
      </c>
      <c r="T595" s="166">
        <v>45288</v>
      </c>
      <c r="U595" s="232">
        <v>2024</v>
      </c>
      <c r="V595" s="150">
        <v>588</v>
      </c>
    </row>
    <row r="596" spans="1:22" x14ac:dyDescent="0.35">
      <c r="A59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6" s="231" t="str">
        <f>CONCATENATE(U596,".",TEXT(G596,"00000"),".",VLOOKUP(H596,'Dados (Listas Suspensas)'!$H$3:$I$7,2,FALSE),".",VLOOKUP(K596,'Dados (Listas Suspensas)'!$B$3:$C$8,2,FALSE),".",VLOOKUP(L596,'Dados (Listas Suspensas)'!$D$3:$E$9,2, FALSE),".",VLOOKUP(M596,'Dados (Listas Suspensas)'!$F$3:$G$10,2,FALSE))</f>
        <v>2024.00112.02.03.02.05</v>
      </c>
      <c r="C596" s="144" t="e">
        <f t="shared" si="36"/>
        <v>#REF!</v>
      </c>
      <c r="D596" s="144" t="e">
        <f t="shared" si="37"/>
        <v>#REF!</v>
      </c>
      <c r="E596" s="144" t="str">
        <f t="shared" si="38"/>
        <v>2024.00112</v>
      </c>
      <c r="F596" s="144" t="e">
        <f t="shared" si="39"/>
        <v>#REF!</v>
      </c>
      <c r="G596" s="158">
        <v>112</v>
      </c>
      <c r="H596" s="97" t="s">
        <v>130</v>
      </c>
      <c r="I596" s="97" t="s">
        <v>6163</v>
      </c>
      <c r="J596" s="158" t="s">
        <v>301</v>
      </c>
      <c r="K596" s="97" t="s">
        <v>148</v>
      </c>
      <c r="L596" s="97" t="s">
        <v>169</v>
      </c>
      <c r="M596" s="97" t="s">
        <v>254</v>
      </c>
      <c r="N596" s="235">
        <v>45281</v>
      </c>
      <c r="O596" s="235">
        <v>45281</v>
      </c>
      <c r="P596" s="158" t="s">
        <v>124</v>
      </c>
      <c r="Q596" s="160">
        <v>45280</v>
      </c>
      <c r="R596" s="158">
        <v>3673003</v>
      </c>
      <c r="S596" s="158" t="s">
        <v>13</v>
      </c>
      <c r="T596" s="160">
        <v>45295</v>
      </c>
      <c r="U596" s="234">
        <v>2024</v>
      </c>
      <c r="V596" s="151">
        <v>589</v>
      </c>
    </row>
    <row r="597" spans="1:22" x14ac:dyDescent="0.35">
      <c r="A59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7" s="231" t="str">
        <f>CONCATENATE(U597,".",TEXT(G597,"00000"),".",VLOOKUP(H597,'Dados (Listas Suspensas)'!$H$3:$I$7,2,FALSE),".",VLOOKUP(K597,'Dados (Listas Suspensas)'!$B$3:$C$8,2,FALSE),".",VLOOKUP(L597,'Dados (Listas Suspensas)'!$D$3:$E$9,2, FALSE),".",VLOOKUP(M597,'Dados (Listas Suspensas)'!$F$3:$G$10,2,FALSE))</f>
        <v>2024.00113.02.03.02.05</v>
      </c>
      <c r="C597" s="144" t="e">
        <f t="shared" si="36"/>
        <v>#REF!</v>
      </c>
      <c r="D597" s="144" t="e">
        <f t="shared" si="37"/>
        <v>#REF!</v>
      </c>
      <c r="E597" s="144" t="str">
        <f t="shared" si="38"/>
        <v>2024.00113</v>
      </c>
      <c r="F597" s="144" t="e">
        <f t="shared" si="39"/>
        <v>#REF!</v>
      </c>
      <c r="G597" s="165">
        <v>113</v>
      </c>
      <c r="H597" s="96" t="s">
        <v>130</v>
      </c>
      <c r="I597" s="96" t="s">
        <v>6163</v>
      </c>
      <c r="J597" s="165" t="s">
        <v>301</v>
      </c>
      <c r="K597" s="96" t="s">
        <v>148</v>
      </c>
      <c r="L597" s="96" t="s">
        <v>169</v>
      </c>
      <c r="M597" s="96" t="s">
        <v>254</v>
      </c>
      <c r="N597" s="236">
        <v>45282</v>
      </c>
      <c r="O597" s="236">
        <v>45282</v>
      </c>
      <c r="P597" s="165" t="s">
        <v>124</v>
      </c>
      <c r="Q597" s="166">
        <v>45281</v>
      </c>
      <c r="R597" s="165">
        <v>3673005</v>
      </c>
      <c r="S597" s="165" t="s">
        <v>13</v>
      </c>
      <c r="T597" s="166">
        <v>45295</v>
      </c>
      <c r="U597" s="232">
        <v>2024</v>
      </c>
      <c r="V597" s="150">
        <v>590</v>
      </c>
    </row>
    <row r="598" spans="1:22" x14ac:dyDescent="0.35">
      <c r="A59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8" s="231" t="str">
        <f>CONCATENATE(U598,".",TEXT(G598,"00000"),".",VLOOKUP(H598,'Dados (Listas Suspensas)'!$H$3:$I$7,2,FALSE),".",VLOOKUP(K598,'Dados (Listas Suspensas)'!$B$3:$C$8,2,FALSE),".",VLOOKUP(L598,'Dados (Listas Suspensas)'!$D$3:$E$9,2, FALSE),".",VLOOKUP(M598,'Dados (Listas Suspensas)'!$F$3:$G$10,2,FALSE))</f>
        <v>2024.00114.02.03.02.05</v>
      </c>
      <c r="C598" s="144" t="e">
        <f t="shared" si="36"/>
        <v>#REF!</v>
      </c>
      <c r="D598" s="144" t="e">
        <f t="shared" si="37"/>
        <v>#REF!</v>
      </c>
      <c r="E598" s="144" t="str">
        <f t="shared" si="38"/>
        <v>2024.00114</v>
      </c>
      <c r="F598" s="144" t="e">
        <f t="shared" si="39"/>
        <v>#REF!</v>
      </c>
      <c r="G598" s="158">
        <v>114</v>
      </c>
      <c r="H598" s="97" t="s">
        <v>130</v>
      </c>
      <c r="I598" s="97" t="s">
        <v>6163</v>
      </c>
      <c r="J598" s="158" t="s">
        <v>301</v>
      </c>
      <c r="K598" s="97" t="s">
        <v>148</v>
      </c>
      <c r="L598" s="97" t="s">
        <v>169</v>
      </c>
      <c r="M598" s="97" t="s">
        <v>254</v>
      </c>
      <c r="N598" s="235">
        <v>45289</v>
      </c>
      <c r="O598" s="235">
        <v>45289</v>
      </c>
      <c r="P598" s="158" t="s">
        <v>124</v>
      </c>
      <c r="Q598" s="160">
        <v>45288</v>
      </c>
      <c r="R598" s="158">
        <v>3673007</v>
      </c>
      <c r="S598" s="158" t="s">
        <v>13</v>
      </c>
      <c r="T598" s="160">
        <v>45295</v>
      </c>
      <c r="U598" s="234">
        <v>2024</v>
      </c>
      <c r="V598" s="151">
        <v>591</v>
      </c>
    </row>
    <row r="599" spans="1:22" x14ac:dyDescent="0.35">
      <c r="A59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599" s="231" t="str">
        <f>CONCATENATE(U599,".",TEXT(G599,"00000"),".",VLOOKUP(H599,'Dados (Listas Suspensas)'!$H$3:$I$7,2,FALSE),".",VLOOKUP(K599,'Dados (Listas Suspensas)'!$B$3:$C$8,2,FALSE),".",VLOOKUP(L599,'Dados (Listas Suspensas)'!$D$3:$E$9,2, FALSE),".",VLOOKUP(M599,'Dados (Listas Suspensas)'!$F$3:$G$10,2,FALSE))</f>
        <v>2024.00115.02.03.02.05</v>
      </c>
      <c r="C599" s="144" t="e">
        <f t="shared" si="36"/>
        <v>#REF!</v>
      </c>
      <c r="D599" s="144" t="e">
        <f t="shared" si="37"/>
        <v>#REF!</v>
      </c>
      <c r="E599" s="144" t="str">
        <f t="shared" si="38"/>
        <v>2024.00115</v>
      </c>
      <c r="F599" s="144" t="e">
        <f t="shared" si="39"/>
        <v>#REF!</v>
      </c>
      <c r="G599" s="165">
        <v>115</v>
      </c>
      <c r="H599" s="96" t="s">
        <v>130</v>
      </c>
      <c r="I599" s="96" t="s">
        <v>6163</v>
      </c>
      <c r="J599" s="165" t="s">
        <v>301</v>
      </c>
      <c r="K599" s="96" t="s">
        <v>148</v>
      </c>
      <c r="L599" s="96" t="s">
        <v>169</v>
      </c>
      <c r="M599" s="96" t="s">
        <v>254</v>
      </c>
      <c r="N599" s="236">
        <v>45290</v>
      </c>
      <c r="O599" s="236">
        <v>45290</v>
      </c>
      <c r="P599" s="165" t="s">
        <v>124</v>
      </c>
      <c r="Q599" s="166">
        <v>45288</v>
      </c>
      <c r="R599" s="165">
        <v>3673009</v>
      </c>
      <c r="S599" s="165" t="s">
        <v>13</v>
      </c>
      <c r="T599" s="166">
        <v>45295</v>
      </c>
      <c r="U599" s="232">
        <v>2024</v>
      </c>
      <c r="V599" s="150">
        <v>592</v>
      </c>
    </row>
    <row r="600" spans="1:22" x14ac:dyDescent="0.35">
      <c r="A60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0" s="231" t="str">
        <f>CONCATENATE(U600,".",TEXT(G600,"00000"),".",VLOOKUP(H600,'Dados (Listas Suspensas)'!$H$3:$I$7,2,FALSE),".",VLOOKUP(K600,'Dados (Listas Suspensas)'!$B$3:$C$8,2,FALSE),".",VLOOKUP(L600,'Dados (Listas Suspensas)'!$D$3:$E$9,2, FALSE),".",VLOOKUP(M600,'Dados (Listas Suspensas)'!$F$3:$G$10,2,FALSE))</f>
        <v>2024.00116.02.03.02.05</v>
      </c>
      <c r="C600" s="144" t="e">
        <f t="shared" si="36"/>
        <v>#REF!</v>
      </c>
      <c r="D600" s="144" t="e">
        <f t="shared" si="37"/>
        <v>#REF!</v>
      </c>
      <c r="E600" s="144" t="str">
        <f t="shared" si="38"/>
        <v>2024.00116</v>
      </c>
      <c r="F600" s="144" t="e">
        <f t="shared" si="39"/>
        <v>#REF!</v>
      </c>
      <c r="G600" s="158">
        <v>116</v>
      </c>
      <c r="H600" s="97" t="s">
        <v>130</v>
      </c>
      <c r="I600" s="97" t="s">
        <v>6163</v>
      </c>
      <c r="J600" s="158" t="s">
        <v>301</v>
      </c>
      <c r="K600" s="97" t="s">
        <v>148</v>
      </c>
      <c r="L600" s="97" t="s">
        <v>169</v>
      </c>
      <c r="M600" s="97" t="s">
        <v>254</v>
      </c>
      <c r="N600" s="235">
        <v>45291</v>
      </c>
      <c r="O600" s="235">
        <v>45291</v>
      </c>
      <c r="P600" s="158" t="s">
        <v>124</v>
      </c>
      <c r="Q600" s="160">
        <v>45288</v>
      </c>
      <c r="R600" s="158">
        <v>3673011</v>
      </c>
      <c r="S600" s="158" t="s">
        <v>13</v>
      </c>
      <c r="T600" s="160">
        <v>45295</v>
      </c>
      <c r="U600" s="234">
        <v>2024</v>
      </c>
      <c r="V600" s="151">
        <v>593</v>
      </c>
    </row>
    <row r="601" spans="1:22" x14ac:dyDescent="0.35">
      <c r="A60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1" s="231" t="str">
        <f>CONCATENATE(U601,".",TEXT(G601,"00000"),".",VLOOKUP(H601,'Dados (Listas Suspensas)'!$H$3:$I$7,2,FALSE),".",VLOOKUP(K601,'Dados (Listas Suspensas)'!$B$3:$C$8,2,FALSE),".",VLOOKUP(L601,'Dados (Listas Suspensas)'!$D$3:$E$9,2, FALSE),".",VLOOKUP(M601,'Dados (Listas Suspensas)'!$F$3:$G$10,2,FALSE))</f>
        <v>2024.00117.02.04.99.99</v>
      </c>
      <c r="C601" s="144" t="e">
        <f t="shared" si="36"/>
        <v>#REF!</v>
      </c>
      <c r="D601" s="144" t="e">
        <f t="shared" si="37"/>
        <v>#REF!</v>
      </c>
      <c r="E601" s="144" t="str">
        <f t="shared" si="38"/>
        <v>2024.00117</v>
      </c>
      <c r="F601" s="144" t="e">
        <f t="shared" si="39"/>
        <v>#REF!</v>
      </c>
      <c r="G601" s="165">
        <v>117</v>
      </c>
      <c r="H601" s="96" t="s">
        <v>130</v>
      </c>
      <c r="I601" s="96" t="s">
        <v>295</v>
      </c>
      <c r="J601" s="165" t="s">
        <v>296</v>
      </c>
      <c r="K601" s="96" t="s">
        <v>187</v>
      </c>
      <c r="L601" s="96" t="s">
        <v>187</v>
      </c>
      <c r="M601" s="96" t="s">
        <v>188</v>
      </c>
      <c r="N601" s="236">
        <v>45281</v>
      </c>
      <c r="O601" s="236">
        <v>45657</v>
      </c>
      <c r="P601" s="165" t="s">
        <v>124</v>
      </c>
      <c r="Q601" s="166">
        <v>45281</v>
      </c>
      <c r="R601" s="165">
        <v>3675358</v>
      </c>
      <c r="S601" s="165" t="s">
        <v>13</v>
      </c>
      <c r="T601" s="166">
        <v>45295</v>
      </c>
      <c r="U601" s="232">
        <v>2024</v>
      </c>
      <c r="V601" s="150">
        <v>594</v>
      </c>
    </row>
    <row r="602" spans="1:22" x14ac:dyDescent="0.35">
      <c r="A60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2" s="231" t="str">
        <f>CONCATENATE(U602,".",TEXT(G602,"00000"),".",VLOOKUP(H602,'Dados (Listas Suspensas)'!$H$3:$I$7,2,FALSE),".",VLOOKUP(K602,'Dados (Listas Suspensas)'!$B$3:$C$8,2,FALSE),".",VLOOKUP(L602,'Dados (Listas Suspensas)'!$D$3:$E$9,2, FALSE),".",VLOOKUP(M602,'Dados (Listas Suspensas)'!$F$3:$G$10,2,FALSE))</f>
        <v>2024.00118.02.04.99.99</v>
      </c>
      <c r="C602" s="144" t="e">
        <f t="shared" si="36"/>
        <v>#REF!</v>
      </c>
      <c r="D602" s="144" t="e">
        <f t="shared" si="37"/>
        <v>#REF!</v>
      </c>
      <c r="E602" s="144" t="str">
        <f t="shared" si="38"/>
        <v>2024.00118</v>
      </c>
      <c r="F602" s="144" t="e">
        <f t="shared" si="39"/>
        <v>#REF!</v>
      </c>
      <c r="G602" s="158">
        <v>118</v>
      </c>
      <c r="H602" s="97" t="s">
        <v>130</v>
      </c>
      <c r="I602" s="97" t="s">
        <v>6163</v>
      </c>
      <c r="J602" s="158" t="s">
        <v>301</v>
      </c>
      <c r="K602" s="97" t="s">
        <v>187</v>
      </c>
      <c r="L602" s="97" t="s">
        <v>187</v>
      </c>
      <c r="M602" s="97" t="s">
        <v>188</v>
      </c>
      <c r="N602" s="235">
        <v>45281</v>
      </c>
      <c r="O602" s="235">
        <v>45657</v>
      </c>
      <c r="P602" s="158" t="s">
        <v>124</v>
      </c>
      <c r="Q602" s="160">
        <v>45281</v>
      </c>
      <c r="R602" s="158">
        <v>3675381</v>
      </c>
      <c r="S602" s="158" t="s">
        <v>13</v>
      </c>
      <c r="T602" s="160">
        <v>45295</v>
      </c>
      <c r="U602" s="234">
        <v>2024</v>
      </c>
      <c r="V602" s="151">
        <v>595</v>
      </c>
    </row>
    <row r="603" spans="1:22" x14ac:dyDescent="0.35">
      <c r="A60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3" s="231" t="str">
        <f>CONCATENATE(U603,".",TEXT(G603,"00000"),".",VLOOKUP(H603,'Dados (Listas Suspensas)'!$H$3:$I$7,2,FALSE),".",VLOOKUP(K603,'Dados (Listas Suspensas)'!$B$3:$C$8,2,FALSE),".",VLOOKUP(L603,'Dados (Listas Suspensas)'!$D$3:$E$9,2, FALSE),".",VLOOKUP(M603,'Dados (Listas Suspensas)'!$F$3:$G$10,2,FALSE))</f>
        <v>2024.00119.02.04.99.99</v>
      </c>
      <c r="C603" s="144" t="e">
        <f t="shared" si="36"/>
        <v>#REF!</v>
      </c>
      <c r="D603" s="144" t="e">
        <f t="shared" si="37"/>
        <v>#REF!</v>
      </c>
      <c r="E603" s="144" t="str">
        <f t="shared" si="38"/>
        <v>2024.00119</v>
      </c>
      <c r="F603" s="144" t="e">
        <f t="shared" si="39"/>
        <v>#REF!</v>
      </c>
      <c r="G603" s="165">
        <v>119</v>
      </c>
      <c r="H603" s="96" t="s">
        <v>130</v>
      </c>
      <c r="I603" s="96" t="s">
        <v>236</v>
      </c>
      <c r="J603" s="165" t="s">
        <v>237</v>
      </c>
      <c r="K603" s="96" t="s">
        <v>187</v>
      </c>
      <c r="L603" s="96" t="s">
        <v>187</v>
      </c>
      <c r="M603" s="96" t="s">
        <v>188</v>
      </c>
      <c r="N603" s="236">
        <v>45281</v>
      </c>
      <c r="O603" s="236">
        <v>45657</v>
      </c>
      <c r="P603" s="165" t="s">
        <v>124</v>
      </c>
      <c r="Q603" s="166">
        <v>45281</v>
      </c>
      <c r="R603" s="165">
        <v>3675387</v>
      </c>
      <c r="S603" s="165" t="s">
        <v>13</v>
      </c>
      <c r="T603" s="166">
        <v>45295</v>
      </c>
      <c r="U603" s="232">
        <v>2024</v>
      </c>
      <c r="V603" s="150">
        <v>596</v>
      </c>
    </row>
    <row r="604" spans="1:22" x14ac:dyDescent="0.35">
      <c r="A60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4" s="231" t="str">
        <f>CONCATENATE(U604,".",TEXT(G604,"00000"),".",VLOOKUP(H604,'Dados (Listas Suspensas)'!$H$3:$I$7,2,FALSE),".",VLOOKUP(K604,'Dados (Listas Suspensas)'!$B$3:$C$8,2,FALSE),".",VLOOKUP(L604,'Dados (Listas Suspensas)'!$D$3:$E$9,2, FALSE),".",VLOOKUP(M604,'Dados (Listas Suspensas)'!$F$3:$G$10,2,FALSE))</f>
        <v>2024.00120.02.04.99.99</v>
      </c>
      <c r="C604" s="144" t="e">
        <f t="shared" si="36"/>
        <v>#REF!</v>
      </c>
      <c r="D604" s="144" t="e">
        <f t="shared" si="37"/>
        <v>#REF!</v>
      </c>
      <c r="E604" s="144" t="str">
        <f t="shared" si="38"/>
        <v>2024.00120</v>
      </c>
      <c r="F604" s="144" t="e">
        <f t="shared" si="39"/>
        <v>#REF!</v>
      </c>
      <c r="G604" s="158">
        <v>120</v>
      </c>
      <c r="H604" s="97" t="s">
        <v>130</v>
      </c>
      <c r="I604" s="97" t="s">
        <v>244</v>
      </c>
      <c r="J604" s="158" t="s">
        <v>245</v>
      </c>
      <c r="K604" s="97" t="s">
        <v>187</v>
      </c>
      <c r="L604" s="97" t="s">
        <v>187</v>
      </c>
      <c r="M604" s="97" t="s">
        <v>188</v>
      </c>
      <c r="N604" s="235">
        <v>45282</v>
      </c>
      <c r="O604" s="235">
        <v>45657</v>
      </c>
      <c r="P604" s="158" t="s">
        <v>124</v>
      </c>
      <c r="Q604" s="160">
        <v>45282</v>
      </c>
      <c r="R604" s="158">
        <v>3675399</v>
      </c>
      <c r="S604" s="158" t="s">
        <v>13</v>
      </c>
      <c r="T604" s="160">
        <v>45295</v>
      </c>
      <c r="U604" s="234">
        <v>2024</v>
      </c>
      <c r="V604" s="151">
        <v>597</v>
      </c>
    </row>
    <row r="605" spans="1:22" x14ac:dyDescent="0.35">
      <c r="A60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5" s="231" t="str">
        <f>CONCATENATE(U605,".",TEXT(G605,"00000"),".",VLOOKUP(H605,'Dados (Listas Suspensas)'!$H$3:$I$7,2,FALSE),".",VLOOKUP(K605,'Dados (Listas Suspensas)'!$B$3:$C$8,2,FALSE),".",VLOOKUP(L605,'Dados (Listas Suspensas)'!$D$3:$E$9,2, FALSE),".",VLOOKUP(M605,'Dados (Listas Suspensas)'!$F$3:$G$10,2,FALSE))</f>
        <v>2024.00121.02.04.99.99</v>
      </c>
      <c r="C605" s="144" t="e">
        <f t="shared" si="36"/>
        <v>#REF!</v>
      </c>
      <c r="D605" s="144" t="e">
        <f t="shared" si="37"/>
        <v>#REF!</v>
      </c>
      <c r="E605" s="144" t="str">
        <f t="shared" si="38"/>
        <v>2024.00121</v>
      </c>
      <c r="F605" s="144" t="e">
        <f t="shared" si="39"/>
        <v>#REF!</v>
      </c>
      <c r="G605" s="165">
        <v>121</v>
      </c>
      <c r="H605" s="96" t="s">
        <v>130</v>
      </c>
      <c r="I605" s="96" t="s">
        <v>6164</v>
      </c>
      <c r="J605" s="165" t="s">
        <v>314</v>
      </c>
      <c r="K605" s="96" t="s">
        <v>187</v>
      </c>
      <c r="L605" s="96" t="s">
        <v>187</v>
      </c>
      <c r="M605" s="96" t="s">
        <v>188</v>
      </c>
      <c r="N605" s="236">
        <v>45288</v>
      </c>
      <c r="O605" s="236">
        <v>45657</v>
      </c>
      <c r="P605" s="165" t="s">
        <v>124</v>
      </c>
      <c r="Q605" s="166">
        <v>45288</v>
      </c>
      <c r="R605" s="165">
        <v>3675406</v>
      </c>
      <c r="S605" s="165" t="s">
        <v>13</v>
      </c>
      <c r="T605" s="166">
        <v>45295</v>
      </c>
      <c r="U605" s="232">
        <v>2024</v>
      </c>
      <c r="V605" s="150">
        <v>598</v>
      </c>
    </row>
    <row r="606" spans="1:22" x14ac:dyDescent="0.35">
      <c r="A60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6" s="231" t="str">
        <f>CONCATENATE(U606,".",TEXT(G606,"00000"),".",VLOOKUP(H606,'Dados (Listas Suspensas)'!$H$3:$I$7,2,FALSE),".",VLOOKUP(K606,'Dados (Listas Suspensas)'!$B$3:$C$8,2,FALSE),".",VLOOKUP(L606,'Dados (Listas Suspensas)'!$D$3:$E$9,2, FALSE),".",VLOOKUP(M606,'Dados (Listas Suspensas)'!$F$3:$G$10,2,FALSE))</f>
        <v>2024.00122.02.04.99.99</v>
      </c>
      <c r="C606" s="144" t="e">
        <f t="shared" si="36"/>
        <v>#REF!</v>
      </c>
      <c r="D606" s="144" t="e">
        <f t="shared" si="37"/>
        <v>#REF!</v>
      </c>
      <c r="E606" s="144" t="str">
        <f t="shared" si="38"/>
        <v>2024.00122</v>
      </c>
      <c r="F606" s="144" t="e">
        <f t="shared" si="39"/>
        <v>#REF!</v>
      </c>
      <c r="G606" s="158">
        <v>122</v>
      </c>
      <c r="H606" s="97" t="s">
        <v>130</v>
      </c>
      <c r="I606" s="97" t="s">
        <v>272</v>
      </c>
      <c r="J606" s="158" t="s">
        <v>273</v>
      </c>
      <c r="K606" s="97" t="s">
        <v>187</v>
      </c>
      <c r="L606" s="97" t="s">
        <v>187</v>
      </c>
      <c r="M606" s="97" t="s">
        <v>188</v>
      </c>
      <c r="N606" s="235">
        <v>45288</v>
      </c>
      <c r="O606" s="235">
        <v>45657</v>
      </c>
      <c r="P606" s="158" t="s">
        <v>124</v>
      </c>
      <c r="Q606" s="160">
        <v>45288</v>
      </c>
      <c r="R606" s="158">
        <v>3676065</v>
      </c>
      <c r="S606" s="158" t="s">
        <v>13</v>
      </c>
      <c r="T606" s="160">
        <v>45296</v>
      </c>
      <c r="U606" s="234">
        <v>2024</v>
      </c>
      <c r="V606" s="151">
        <v>599</v>
      </c>
    </row>
    <row r="607" spans="1:22" x14ac:dyDescent="0.35">
      <c r="A60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7" s="231" t="str">
        <f>CONCATENATE(U607,".",TEXT(G607,"00000"),".",VLOOKUP(H607,'Dados (Listas Suspensas)'!$H$3:$I$7,2,FALSE),".",VLOOKUP(K607,'Dados (Listas Suspensas)'!$B$3:$C$8,2,FALSE),".",VLOOKUP(L607,'Dados (Listas Suspensas)'!$D$3:$E$9,2, FALSE),".",VLOOKUP(M607,'Dados (Listas Suspensas)'!$F$3:$G$10,2,FALSE))</f>
        <v>2024.00123.02.04.99.99</v>
      </c>
      <c r="C607" s="144" t="e">
        <f t="shared" si="36"/>
        <v>#REF!</v>
      </c>
      <c r="D607" s="144" t="e">
        <f t="shared" si="37"/>
        <v>#REF!</v>
      </c>
      <c r="E607" s="144" t="str">
        <f t="shared" si="38"/>
        <v>2024.00123</v>
      </c>
      <c r="F607" s="144" t="e">
        <f t="shared" si="39"/>
        <v>#REF!</v>
      </c>
      <c r="G607" s="165">
        <v>123</v>
      </c>
      <c r="H607" s="96" t="s">
        <v>130</v>
      </c>
      <c r="I607" s="96" t="s">
        <v>315</v>
      </c>
      <c r="J607" s="165" t="s">
        <v>316</v>
      </c>
      <c r="K607" s="96" t="s">
        <v>187</v>
      </c>
      <c r="L607" s="96" t="s">
        <v>187</v>
      </c>
      <c r="M607" s="96" t="s">
        <v>188</v>
      </c>
      <c r="N607" s="236">
        <v>45288</v>
      </c>
      <c r="O607" s="236">
        <v>45657</v>
      </c>
      <c r="P607" s="165" t="s">
        <v>124</v>
      </c>
      <c r="Q607" s="166">
        <v>45288</v>
      </c>
      <c r="R607" s="165">
        <v>3676099</v>
      </c>
      <c r="S607" s="165" t="s">
        <v>13</v>
      </c>
      <c r="T607" s="166">
        <v>45296</v>
      </c>
      <c r="U607" s="232">
        <v>2024</v>
      </c>
      <c r="V607" s="150">
        <v>600</v>
      </c>
    </row>
    <row r="608" spans="1:22" x14ac:dyDescent="0.35">
      <c r="A60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8" s="231" t="str">
        <f>CONCATENATE(U608,".",TEXT(G608,"00000"),".",VLOOKUP(H608,'Dados (Listas Suspensas)'!$H$3:$I$7,2,FALSE),".",VLOOKUP(K608,'Dados (Listas Suspensas)'!$B$3:$C$8,2,FALSE),".",VLOOKUP(L608,'Dados (Listas Suspensas)'!$D$3:$E$9,2, FALSE),".",VLOOKUP(M608,'Dados (Listas Suspensas)'!$F$3:$G$10,2,FALSE))</f>
        <v>2024.00124.02.04.99.99</v>
      </c>
      <c r="C608" s="144" t="e">
        <f t="shared" si="36"/>
        <v>#REF!</v>
      </c>
      <c r="D608" s="144" t="e">
        <f t="shared" si="37"/>
        <v>#REF!</v>
      </c>
      <c r="E608" s="144" t="str">
        <f t="shared" si="38"/>
        <v>2024.00124</v>
      </c>
      <c r="F608" s="144" t="e">
        <f t="shared" si="39"/>
        <v>#REF!</v>
      </c>
      <c r="G608" s="158">
        <v>124</v>
      </c>
      <c r="H608" s="97" t="s">
        <v>130</v>
      </c>
      <c r="I608" s="97" t="s">
        <v>4565</v>
      </c>
      <c r="J608" s="158" t="s">
        <v>241</v>
      </c>
      <c r="K608" s="97" t="s">
        <v>187</v>
      </c>
      <c r="L608" s="97" t="s">
        <v>187</v>
      </c>
      <c r="M608" s="97" t="s">
        <v>188</v>
      </c>
      <c r="N608" s="235">
        <v>45282</v>
      </c>
      <c r="O608" s="235">
        <v>45657</v>
      </c>
      <c r="P608" s="158" t="s">
        <v>124</v>
      </c>
      <c r="Q608" s="160">
        <v>45282</v>
      </c>
      <c r="R608" s="158">
        <v>3676155</v>
      </c>
      <c r="S608" s="158" t="s">
        <v>13</v>
      </c>
      <c r="T608" s="160">
        <v>45296</v>
      </c>
      <c r="U608" s="234">
        <v>2024</v>
      </c>
      <c r="V608" s="151">
        <v>601</v>
      </c>
    </row>
    <row r="609" spans="1:22" x14ac:dyDescent="0.35">
      <c r="A60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09" s="231" t="str">
        <f>CONCATENATE(U609,".",TEXT(G609,"00000"),".",VLOOKUP(H609,'Dados (Listas Suspensas)'!$H$3:$I$7,2,FALSE),".",VLOOKUP(K609,'Dados (Listas Suspensas)'!$B$3:$C$8,2,FALSE),".",VLOOKUP(L609,'Dados (Listas Suspensas)'!$D$3:$E$9,2, FALSE),".",VLOOKUP(M609,'Dados (Listas Suspensas)'!$F$3:$G$10,2,FALSE))</f>
        <v>2024.00125.02.04.99.99</v>
      </c>
      <c r="C609" s="144" t="e">
        <f t="shared" si="36"/>
        <v>#REF!</v>
      </c>
      <c r="D609" s="144" t="e">
        <f t="shared" si="37"/>
        <v>#REF!</v>
      </c>
      <c r="E609" s="144" t="str">
        <f t="shared" si="38"/>
        <v>2024.00125</v>
      </c>
      <c r="F609" s="144" t="e">
        <f t="shared" si="39"/>
        <v>#REF!</v>
      </c>
      <c r="G609" s="165">
        <v>125</v>
      </c>
      <c r="H609" s="96" t="s">
        <v>130</v>
      </c>
      <c r="I609" s="96" t="s">
        <v>4693</v>
      </c>
      <c r="J609" s="165" t="s">
        <v>191</v>
      </c>
      <c r="K609" s="96" t="s">
        <v>187</v>
      </c>
      <c r="L609" s="96" t="s">
        <v>187</v>
      </c>
      <c r="M609" s="96" t="s">
        <v>188</v>
      </c>
      <c r="N609" s="236">
        <v>45289</v>
      </c>
      <c r="O609" s="236">
        <v>45657</v>
      </c>
      <c r="P609" s="165" t="s">
        <v>124</v>
      </c>
      <c r="Q609" s="166">
        <v>45289</v>
      </c>
      <c r="R609" s="165">
        <v>3676173</v>
      </c>
      <c r="S609" s="165" t="s">
        <v>13</v>
      </c>
      <c r="T609" s="166">
        <v>45296</v>
      </c>
      <c r="U609" s="232">
        <v>2024</v>
      </c>
      <c r="V609" s="150">
        <v>602</v>
      </c>
    </row>
    <row r="610" spans="1:22" x14ac:dyDescent="0.35">
      <c r="A61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0" s="231" t="str">
        <f>CONCATENATE(U610,".",TEXT(G610,"00000"),".",VLOOKUP(H610,'Dados (Listas Suspensas)'!$H$3:$I$7,2,FALSE),".",VLOOKUP(K610,'Dados (Listas Suspensas)'!$B$3:$C$8,2,FALSE),".",VLOOKUP(L610,'Dados (Listas Suspensas)'!$D$3:$E$9,2, FALSE),".",VLOOKUP(M610,'Dados (Listas Suspensas)'!$F$3:$G$10,2,FALSE))</f>
        <v>2024.00126.02.03.03.02</v>
      </c>
      <c r="C610" s="144" t="e">
        <f t="shared" si="36"/>
        <v>#REF!</v>
      </c>
      <c r="D610" s="144" t="e">
        <f t="shared" si="37"/>
        <v>#REF!</v>
      </c>
      <c r="E610" s="144" t="str">
        <f t="shared" si="38"/>
        <v>2024.00126</v>
      </c>
      <c r="F610" s="144" t="e">
        <f t="shared" si="39"/>
        <v>#REF!</v>
      </c>
      <c r="G610" s="158">
        <v>126</v>
      </c>
      <c r="H610" s="97" t="s">
        <v>130</v>
      </c>
      <c r="I610" s="97" t="s">
        <v>6163</v>
      </c>
      <c r="J610" s="158" t="s">
        <v>301</v>
      </c>
      <c r="K610" s="97" t="s">
        <v>148</v>
      </c>
      <c r="L610" s="97" t="s">
        <v>162</v>
      </c>
      <c r="M610" s="97" t="s">
        <v>155</v>
      </c>
      <c r="N610" s="209">
        <v>45292</v>
      </c>
      <c r="O610" s="209">
        <v>45657</v>
      </c>
      <c r="P610" s="158" t="s">
        <v>124</v>
      </c>
      <c r="Q610" s="160">
        <v>45287</v>
      </c>
      <c r="R610" s="158">
        <v>3679553</v>
      </c>
      <c r="S610" s="158" t="s">
        <v>13</v>
      </c>
      <c r="T610" s="160">
        <v>45299</v>
      </c>
      <c r="U610" s="234">
        <v>2024</v>
      </c>
      <c r="V610" s="151">
        <v>603</v>
      </c>
    </row>
    <row r="611" spans="1:22" x14ac:dyDescent="0.35">
      <c r="A61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1" s="231" t="str">
        <f>CONCATENATE(U611,".",TEXT(G611,"00000"),".",VLOOKUP(H611,'Dados (Listas Suspensas)'!$H$3:$I$7,2,FALSE),".",VLOOKUP(K611,'Dados (Listas Suspensas)'!$B$3:$C$8,2,FALSE),".",VLOOKUP(L611,'Dados (Listas Suspensas)'!$D$3:$E$9,2, FALSE),".",VLOOKUP(M611,'Dados (Listas Suspensas)'!$F$3:$G$10,2,FALSE))</f>
        <v>2024.00127.02.03.02.02</v>
      </c>
      <c r="C611" s="144" t="e">
        <f t="shared" si="36"/>
        <v>#REF!</v>
      </c>
      <c r="D611" s="144" t="e">
        <f t="shared" si="37"/>
        <v>#REF!</v>
      </c>
      <c r="E611" s="144" t="str">
        <f t="shared" si="38"/>
        <v>2024.00127</v>
      </c>
      <c r="F611" s="144" t="e">
        <f t="shared" si="39"/>
        <v>#REF!</v>
      </c>
      <c r="G611" s="165">
        <v>127</v>
      </c>
      <c r="H611" s="96" t="s">
        <v>130</v>
      </c>
      <c r="I611" s="96" t="s">
        <v>6163</v>
      </c>
      <c r="J611" s="165" t="s">
        <v>301</v>
      </c>
      <c r="K611" s="96" t="s">
        <v>148</v>
      </c>
      <c r="L611" s="96" t="s">
        <v>169</v>
      </c>
      <c r="M611" s="96" t="s">
        <v>155</v>
      </c>
      <c r="N611" s="236">
        <v>45292</v>
      </c>
      <c r="O611" s="236">
        <v>45657</v>
      </c>
      <c r="P611" s="165" t="s">
        <v>124</v>
      </c>
      <c r="Q611" s="166">
        <v>45287</v>
      </c>
      <c r="R611" s="165">
        <v>3679555</v>
      </c>
      <c r="S611" s="165" t="s">
        <v>13</v>
      </c>
      <c r="T611" s="166">
        <v>45299</v>
      </c>
      <c r="U611" s="232">
        <v>2024</v>
      </c>
      <c r="V611" s="150">
        <v>604</v>
      </c>
    </row>
    <row r="612" spans="1:22" x14ac:dyDescent="0.35">
      <c r="A61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2" s="231" t="str">
        <f>CONCATENATE(U612,".",TEXT(G612,"00000"),".",VLOOKUP(H612,'Dados (Listas Suspensas)'!$H$3:$I$7,2,FALSE),".",VLOOKUP(K612,'Dados (Listas Suspensas)'!$B$3:$C$8,2,FALSE),".",VLOOKUP(L612,'Dados (Listas Suspensas)'!$D$3:$E$9,2, FALSE),".",VLOOKUP(M612,'Dados (Listas Suspensas)'!$F$3:$G$10,2,FALSE))</f>
        <v>2024.00128.02.03.02.02</v>
      </c>
      <c r="C612" s="144" t="e">
        <f t="shared" si="36"/>
        <v>#REF!</v>
      </c>
      <c r="D612" s="144" t="e">
        <f t="shared" si="37"/>
        <v>#REF!</v>
      </c>
      <c r="E612" s="144" t="str">
        <f t="shared" si="38"/>
        <v>2024.00128</v>
      </c>
      <c r="F612" s="144" t="e">
        <f t="shared" si="39"/>
        <v>#REF!</v>
      </c>
      <c r="G612" s="158">
        <v>128</v>
      </c>
      <c r="H612" s="97" t="s">
        <v>130</v>
      </c>
      <c r="I612" s="97" t="s">
        <v>236</v>
      </c>
      <c r="J612" s="158" t="s">
        <v>237</v>
      </c>
      <c r="K612" s="97" t="s">
        <v>148</v>
      </c>
      <c r="L612" s="97" t="s">
        <v>169</v>
      </c>
      <c r="M612" s="97" t="s">
        <v>155</v>
      </c>
      <c r="N612" s="235">
        <v>45292</v>
      </c>
      <c r="O612" s="235">
        <v>45657</v>
      </c>
      <c r="P612" s="158" t="s">
        <v>124</v>
      </c>
      <c r="Q612" s="160">
        <v>45286</v>
      </c>
      <c r="R612" s="158">
        <v>3679587</v>
      </c>
      <c r="S612" s="158" t="s">
        <v>13</v>
      </c>
      <c r="T612" s="160">
        <v>45299</v>
      </c>
      <c r="U612" s="234">
        <v>2024</v>
      </c>
      <c r="V612" s="151">
        <v>605</v>
      </c>
    </row>
    <row r="613" spans="1:22" x14ac:dyDescent="0.35">
      <c r="A61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3" s="231" t="str">
        <f>CONCATENATE(U613,".",TEXT(G613,"00000"),".",VLOOKUP(H613,'Dados (Listas Suspensas)'!$H$3:$I$7,2,FALSE),".",VLOOKUP(K613,'Dados (Listas Suspensas)'!$B$3:$C$8,2,FALSE),".",VLOOKUP(L613,'Dados (Listas Suspensas)'!$D$3:$E$9,2, FALSE),".",VLOOKUP(M613,'Dados (Listas Suspensas)'!$F$3:$G$10,2,FALSE))</f>
        <v>2024.00129.02.03.03.02</v>
      </c>
      <c r="C613" s="144" t="e">
        <f t="shared" si="36"/>
        <v>#REF!</v>
      </c>
      <c r="D613" s="144" t="e">
        <f t="shared" si="37"/>
        <v>#REF!</v>
      </c>
      <c r="E613" s="144" t="str">
        <f t="shared" si="38"/>
        <v>2024.00129</v>
      </c>
      <c r="F613" s="144" t="e">
        <f t="shared" si="39"/>
        <v>#REF!</v>
      </c>
      <c r="G613" s="165">
        <v>129</v>
      </c>
      <c r="H613" s="96" t="s">
        <v>130</v>
      </c>
      <c r="I613" s="96" t="s">
        <v>236</v>
      </c>
      <c r="J613" s="165" t="s">
        <v>237</v>
      </c>
      <c r="K613" s="96" t="s">
        <v>148</v>
      </c>
      <c r="L613" s="96" t="s">
        <v>162</v>
      </c>
      <c r="M613" s="96" t="s">
        <v>155</v>
      </c>
      <c r="N613" s="210">
        <v>45292</v>
      </c>
      <c r="O613" s="210">
        <v>45657</v>
      </c>
      <c r="P613" s="165" t="s">
        <v>124</v>
      </c>
      <c r="Q613" s="166">
        <v>45288</v>
      </c>
      <c r="R613" s="165">
        <v>3679589</v>
      </c>
      <c r="S613" s="165" t="s">
        <v>13</v>
      </c>
      <c r="T613" s="166">
        <v>45299</v>
      </c>
      <c r="U613" s="232">
        <v>2024</v>
      </c>
      <c r="V613" s="150">
        <v>606</v>
      </c>
    </row>
    <row r="614" spans="1:22" x14ac:dyDescent="0.35">
      <c r="A61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4" s="231" t="str">
        <f>CONCATENATE(U614,".",TEXT(G614,"00000"),".",VLOOKUP(H614,'Dados (Listas Suspensas)'!$H$3:$I$7,2,FALSE),".",VLOOKUP(K614,'Dados (Listas Suspensas)'!$B$3:$C$8,2,FALSE),".",VLOOKUP(L614,'Dados (Listas Suspensas)'!$D$3:$E$9,2, FALSE),".",VLOOKUP(M614,'Dados (Listas Suspensas)'!$F$3:$G$10,2,FALSE))</f>
        <v>2024.00130.02.03.03.02</v>
      </c>
      <c r="C614" s="144" t="e">
        <f t="shared" si="36"/>
        <v>#REF!</v>
      </c>
      <c r="D614" s="144" t="e">
        <f t="shared" si="37"/>
        <v>#REF!</v>
      </c>
      <c r="E614" s="144" t="str">
        <f t="shared" si="38"/>
        <v>2024.00130</v>
      </c>
      <c r="F614" s="144" t="e">
        <f t="shared" si="39"/>
        <v>#REF!</v>
      </c>
      <c r="G614" s="158">
        <v>130</v>
      </c>
      <c r="H614" s="97" t="s">
        <v>130</v>
      </c>
      <c r="I614" s="97" t="s">
        <v>236</v>
      </c>
      <c r="J614" s="158" t="s">
        <v>237</v>
      </c>
      <c r="K614" s="97" t="s">
        <v>148</v>
      </c>
      <c r="L614" s="97" t="s">
        <v>162</v>
      </c>
      <c r="M614" s="97" t="s">
        <v>155</v>
      </c>
      <c r="N614" s="235">
        <v>45292</v>
      </c>
      <c r="O614" s="235">
        <v>45657</v>
      </c>
      <c r="P614" s="158" t="s">
        <v>124</v>
      </c>
      <c r="Q614" s="160">
        <v>45287</v>
      </c>
      <c r="R614" s="158">
        <v>3679591</v>
      </c>
      <c r="S614" s="158" t="s">
        <v>13</v>
      </c>
      <c r="T614" s="160">
        <v>45299</v>
      </c>
      <c r="U614" s="234">
        <v>2024</v>
      </c>
      <c r="V614" s="151">
        <v>607</v>
      </c>
    </row>
    <row r="615" spans="1:22" x14ac:dyDescent="0.35">
      <c r="A61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5" s="231" t="str">
        <f>CONCATENATE(U615,".",TEXT(G615,"00000"),".",VLOOKUP(H615,'Dados (Listas Suspensas)'!$H$3:$I$7,2,FALSE),".",VLOOKUP(K615,'Dados (Listas Suspensas)'!$B$3:$C$8,2,FALSE),".",VLOOKUP(L615,'Dados (Listas Suspensas)'!$D$3:$E$9,2, FALSE),".",VLOOKUP(M615,'Dados (Listas Suspensas)'!$F$3:$G$10,2,FALSE))</f>
        <v>2024.00131.02.03.02.02</v>
      </c>
      <c r="C615" s="144" t="e">
        <f t="shared" si="36"/>
        <v>#REF!</v>
      </c>
      <c r="D615" s="144" t="e">
        <f t="shared" si="37"/>
        <v>#REF!</v>
      </c>
      <c r="E615" s="144" t="str">
        <f t="shared" si="38"/>
        <v>2024.00131</v>
      </c>
      <c r="F615" s="144" t="e">
        <f t="shared" si="39"/>
        <v>#REF!</v>
      </c>
      <c r="G615" s="165">
        <v>131</v>
      </c>
      <c r="H615" s="96" t="s">
        <v>130</v>
      </c>
      <c r="I615" s="96" t="s">
        <v>236</v>
      </c>
      <c r="J615" s="165" t="s">
        <v>237</v>
      </c>
      <c r="K615" s="96" t="s">
        <v>148</v>
      </c>
      <c r="L615" s="96" t="s">
        <v>169</v>
      </c>
      <c r="M615" s="96" t="s">
        <v>155</v>
      </c>
      <c r="N615" s="236">
        <v>45292</v>
      </c>
      <c r="O615" s="236">
        <v>45657</v>
      </c>
      <c r="P615" s="165" t="s">
        <v>124</v>
      </c>
      <c r="Q615" s="166">
        <v>45286</v>
      </c>
      <c r="R615" s="165">
        <v>3679593</v>
      </c>
      <c r="S615" s="165" t="s">
        <v>13</v>
      </c>
      <c r="T615" s="166">
        <v>45299</v>
      </c>
      <c r="U615" s="232">
        <v>2024</v>
      </c>
      <c r="V615" s="150">
        <v>608</v>
      </c>
    </row>
    <row r="616" spans="1:22" x14ac:dyDescent="0.35">
      <c r="A61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6" s="231" t="str">
        <f>CONCATENATE(U616,".",TEXT(G616,"00000"),".",VLOOKUP(H616,'Dados (Listas Suspensas)'!$H$3:$I$7,2,FALSE),".",VLOOKUP(K616,'Dados (Listas Suspensas)'!$B$3:$C$8,2,FALSE),".",VLOOKUP(L616,'Dados (Listas Suspensas)'!$D$3:$E$9,2, FALSE),".",VLOOKUP(M616,'Dados (Listas Suspensas)'!$F$3:$G$10,2,FALSE))</f>
        <v>2024.00132.02.03.03.02</v>
      </c>
      <c r="C616" s="144" t="e">
        <f t="shared" si="36"/>
        <v>#REF!</v>
      </c>
      <c r="D616" s="144" t="e">
        <f t="shared" si="37"/>
        <v>#REF!</v>
      </c>
      <c r="E616" s="144" t="str">
        <f t="shared" si="38"/>
        <v>2024.00132</v>
      </c>
      <c r="F616" s="144" t="e">
        <f t="shared" si="39"/>
        <v>#REF!</v>
      </c>
      <c r="G616" s="158">
        <v>132</v>
      </c>
      <c r="H616" s="97" t="s">
        <v>130</v>
      </c>
      <c r="I616" s="97" t="s">
        <v>236</v>
      </c>
      <c r="J616" s="158" t="s">
        <v>237</v>
      </c>
      <c r="K616" s="97" t="s">
        <v>148</v>
      </c>
      <c r="L616" s="97" t="s">
        <v>162</v>
      </c>
      <c r="M616" s="97" t="s">
        <v>155</v>
      </c>
      <c r="N616" s="235">
        <v>45292</v>
      </c>
      <c r="O616" s="235">
        <v>45657</v>
      </c>
      <c r="P616" s="158" t="s">
        <v>124</v>
      </c>
      <c r="Q616" s="160">
        <v>45288</v>
      </c>
      <c r="R616" s="158">
        <v>3679595</v>
      </c>
      <c r="S616" s="158" t="s">
        <v>13</v>
      </c>
      <c r="T616" s="160">
        <v>45299</v>
      </c>
      <c r="U616" s="234">
        <v>2024</v>
      </c>
      <c r="V616" s="151">
        <v>609</v>
      </c>
    </row>
    <row r="617" spans="1:22" x14ac:dyDescent="0.35">
      <c r="A61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7" s="231" t="str">
        <f>CONCATENATE(U617,".",TEXT(G617,"00000"),".",VLOOKUP(H617,'Dados (Listas Suspensas)'!$H$3:$I$7,2,FALSE),".",VLOOKUP(K617,'Dados (Listas Suspensas)'!$B$3:$C$8,2,FALSE),".",VLOOKUP(L617,'Dados (Listas Suspensas)'!$D$3:$E$9,2, FALSE),".",VLOOKUP(M617,'Dados (Listas Suspensas)'!$F$3:$G$10,2,FALSE))</f>
        <v>2024.00133.02.03.02.02</v>
      </c>
      <c r="C617" s="144" t="e">
        <f t="shared" si="36"/>
        <v>#REF!</v>
      </c>
      <c r="D617" s="144" t="e">
        <f t="shared" si="37"/>
        <v>#REF!</v>
      </c>
      <c r="E617" s="144" t="str">
        <f t="shared" si="38"/>
        <v>2024.00133</v>
      </c>
      <c r="F617" s="144" t="e">
        <f t="shared" si="39"/>
        <v>#REF!</v>
      </c>
      <c r="G617" s="165">
        <v>133</v>
      </c>
      <c r="H617" s="96" t="s">
        <v>130</v>
      </c>
      <c r="I617" s="96" t="s">
        <v>236</v>
      </c>
      <c r="J617" s="165" t="s">
        <v>237</v>
      </c>
      <c r="K617" s="96" t="s">
        <v>148</v>
      </c>
      <c r="L617" s="96" t="s">
        <v>169</v>
      </c>
      <c r="M617" s="96" t="s">
        <v>155</v>
      </c>
      <c r="N617" s="236">
        <v>45292</v>
      </c>
      <c r="O617" s="236">
        <v>45657</v>
      </c>
      <c r="P617" s="165" t="s">
        <v>124</v>
      </c>
      <c r="Q617" s="166">
        <v>45288</v>
      </c>
      <c r="R617" s="165">
        <v>3679597</v>
      </c>
      <c r="S617" s="165" t="s">
        <v>13</v>
      </c>
      <c r="T617" s="166">
        <v>45299</v>
      </c>
      <c r="U617" s="232">
        <v>2024</v>
      </c>
      <c r="V617" s="150">
        <v>610</v>
      </c>
    </row>
    <row r="618" spans="1:22" x14ac:dyDescent="0.35">
      <c r="A61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8" s="231" t="str">
        <f>CONCATENATE(U618,".",TEXT(G618,"00000"),".",VLOOKUP(H618,'Dados (Listas Suspensas)'!$H$3:$I$7,2,FALSE),".",VLOOKUP(K618,'Dados (Listas Suspensas)'!$B$3:$C$8,2,FALSE),".",VLOOKUP(L618,'Dados (Listas Suspensas)'!$D$3:$E$9,2, FALSE),".",VLOOKUP(M618,'Dados (Listas Suspensas)'!$F$3:$G$10,2,FALSE))</f>
        <v>2024.00134.02.03.03.02</v>
      </c>
      <c r="C618" s="144" t="e">
        <f t="shared" si="36"/>
        <v>#REF!</v>
      </c>
      <c r="D618" s="144" t="e">
        <f t="shared" si="37"/>
        <v>#REF!</v>
      </c>
      <c r="E618" s="144" t="str">
        <f t="shared" si="38"/>
        <v>2024.00134</v>
      </c>
      <c r="F618" s="144" t="e">
        <f t="shared" si="39"/>
        <v>#REF!</v>
      </c>
      <c r="G618" s="158">
        <v>134</v>
      </c>
      <c r="H618" s="97" t="s">
        <v>130</v>
      </c>
      <c r="I618" s="97" t="s">
        <v>244</v>
      </c>
      <c r="J618" s="158" t="s">
        <v>245</v>
      </c>
      <c r="K618" s="97" t="s">
        <v>148</v>
      </c>
      <c r="L618" s="97" t="s">
        <v>162</v>
      </c>
      <c r="M618" s="97" t="s">
        <v>155</v>
      </c>
      <c r="N618" s="235">
        <v>45292</v>
      </c>
      <c r="O618" s="235">
        <v>45657</v>
      </c>
      <c r="P618" s="158" t="s">
        <v>124</v>
      </c>
      <c r="Q618" s="160">
        <v>45288</v>
      </c>
      <c r="R618" s="158">
        <v>3679626</v>
      </c>
      <c r="S618" s="158" t="s">
        <v>13</v>
      </c>
      <c r="T618" s="160">
        <v>45299</v>
      </c>
      <c r="U618" s="234">
        <v>2024</v>
      </c>
      <c r="V618" s="151">
        <v>611</v>
      </c>
    </row>
    <row r="619" spans="1:22" x14ac:dyDescent="0.35">
      <c r="A61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19" s="231" t="str">
        <f>CONCATENATE(U619,".",TEXT(G619,"00000"),".",VLOOKUP(H619,'Dados (Listas Suspensas)'!$H$3:$I$7,2,FALSE),".",VLOOKUP(K619,'Dados (Listas Suspensas)'!$B$3:$C$8,2,FALSE),".",VLOOKUP(L619,'Dados (Listas Suspensas)'!$D$3:$E$9,2, FALSE),".",VLOOKUP(M619,'Dados (Listas Suspensas)'!$F$3:$G$10,2,FALSE))</f>
        <v>2024.00135.02.03.03.02</v>
      </c>
      <c r="C619" s="144" t="e">
        <f t="shared" si="36"/>
        <v>#REF!</v>
      </c>
      <c r="D619" s="144" t="e">
        <f t="shared" si="37"/>
        <v>#REF!</v>
      </c>
      <c r="E619" s="144" t="str">
        <f t="shared" si="38"/>
        <v>2024.00135</v>
      </c>
      <c r="F619" s="144" t="e">
        <f t="shared" si="39"/>
        <v>#REF!</v>
      </c>
      <c r="G619" s="165">
        <v>135</v>
      </c>
      <c r="H619" s="96" t="s">
        <v>130</v>
      </c>
      <c r="I619" s="96" t="s">
        <v>244</v>
      </c>
      <c r="J619" s="165" t="s">
        <v>245</v>
      </c>
      <c r="K619" s="96" t="s">
        <v>148</v>
      </c>
      <c r="L619" s="96" t="s">
        <v>162</v>
      </c>
      <c r="M619" s="96" t="s">
        <v>155</v>
      </c>
      <c r="N619" s="236">
        <v>45292</v>
      </c>
      <c r="O619" s="236">
        <v>45657</v>
      </c>
      <c r="P619" s="165" t="s">
        <v>124</v>
      </c>
      <c r="Q619" s="166">
        <v>45288</v>
      </c>
      <c r="R619" s="165">
        <v>3679628</v>
      </c>
      <c r="S619" s="165" t="s">
        <v>13</v>
      </c>
      <c r="T619" s="166">
        <v>45299</v>
      </c>
      <c r="U619" s="232">
        <v>2024</v>
      </c>
      <c r="V619" s="150">
        <v>612</v>
      </c>
    </row>
    <row r="620" spans="1:22" x14ac:dyDescent="0.35">
      <c r="A62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0" s="231" t="str">
        <f>CONCATENATE(U620,".",TEXT(G620,"00000"),".",VLOOKUP(H620,'Dados (Listas Suspensas)'!$H$3:$I$7,2,FALSE),".",VLOOKUP(K620,'Dados (Listas Suspensas)'!$B$3:$C$8,2,FALSE),".",VLOOKUP(L620,'Dados (Listas Suspensas)'!$D$3:$E$9,2, FALSE),".",VLOOKUP(M620,'Dados (Listas Suspensas)'!$F$3:$G$10,2,FALSE))</f>
        <v>2024.00136.02.03.02.02</v>
      </c>
      <c r="C620" s="144" t="e">
        <f t="shared" si="36"/>
        <v>#REF!</v>
      </c>
      <c r="D620" s="144" t="e">
        <f t="shared" si="37"/>
        <v>#REF!</v>
      </c>
      <c r="E620" s="144" t="str">
        <f t="shared" si="38"/>
        <v>2024.00136</v>
      </c>
      <c r="F620" s="144" t="e">
        <f t="shared" si="39"/>
        <v>#REF!</v>
      </c>
      <c r="G620" s="158">
        <v>136</v>
      </c>
      <c r="H620" s="97" t="s">
        <v>130</v>
      </c>
      <c r="I620" s="97" t="s">
        <v>244</v>
      </c>
      <c r="J620" s="158" t="s">
        <v>245</v>
      </c>
      <c r="K620" s="97" t="s">
        <v>148</v>
      </c>
      <c r="L620" s="97" t="s">
        <v>169</v>
      </c>
      <c r="M620" s="97" t="s">
        <v>155</v>
      </c>
      <c r="N620" s="235">
        <v>45292</v>
      </c>
      <c r="O620" s="235">
        <v>45657</v>
      </c>
      <c r="P620" s="158" t="s">
        <v>124</v>
      </c>
      <c r="Q620" s="160">
        <v>45288</v>
      </c>
      <c r="R620" s="158">
        <v>3679630</v>
      </c>
      <c r="S620" s="158" t="s">
        <v>13</v>
      </c>
      <c r="T620" s="160">
        <v>45299</v>
      </c>
      <c r="U620" s="234">
        <v>2024</v>
      </c>
      <c r="V620" s="151">
        <v>613</v>
      </c>
    </row>
    <row r="621" spans="1:22" x14ac:dyDescent="0.35">
      <c r="A62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1" s="231" t="str">
        <f>CONCATENATE(U621,".",TEXT(G621,"00000"),".",VLOOKUP(H621,'Dados (Listas Suspensas)'!$H$3:$I$7,2,FALSE),".",VLOOKUP(K621,'Dados (Listas Suspensas)'!$B$3:$C$8,2,FALSE),".",VLOOKUP(L621,'Dados (Listas Suspensas)'!$D$3:$E$9,2, FALSE),".",VLOOKUP(M621,'Dados (Listas Suspensas)'!$F$3:$G$10,2,FALSE))</f>
        <v>2024.00137.02.03.02.02</v>
      </c>
      <c r="C621" s="144" t="e">
        <f t="shared" si="36"/>
        <v>#REF!</v>
      </c>
      <c r="D621" s="144" t="e">
        <f t="shared" si="37"/>
        <v>#REF!</v>
      </c>
      <c r="E621" s="144" t="str">
        <f t="shared" si="38"/>
        <v>2024.00137</v>
      </c>
      <c r="F621" s="144" t="e">
        <f t="shared" si="39"/>
        <v>#REF!</v>
      </c>
      <c r="G621" s="165">
        <v>137</v>
      </c>
      <c r="H621" s="96" t="s">
        <v>130</v>
      </c>
      <c r="I621" s="96" t="s">
        <v>4565</v>
      </c>
      <c r="J621" s="165" t="s">
        <v>241</v>
      </c>
      <c r="K621" s="96" t="s">
        <v>148</v>
      </c>
      <c r="L621" s="96" t="s">
        <v>169</v>
      </c>
      <c r="M621" s="96" t="s">
        <v>155</v>
      </c>
      <c r="N621" s="236">
        <v>45292</v>
      </c>
      <c r="O621" s="236">
        <v>45657</v>
      </c>
      <c r="P621" s="165" t="s">
        <v>124</v>
      </c>
      <c r="Q621" s="166">
        <v>45287</v>
      </c>
      <c r="R621" s="165">
        <v>3679671</v>
      </c>
      <c r="S621" s="165" t="s">
        <v>13</v>
      </c>
      <c r="T621" s="166">
        <v>45299</v>
      </c>
      <c r="U621" s="232">
        <v>2024</v>
      </c>
      <c r="V621" s="150">
        <v>614</v>
      </c>
    </row>
    <row r="622" spans="1:22" x14ac:dyDescent="0.35">
      <c r="A62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2" s="231" t="str">
        <f>CONCATENATE(U622,".",TEXT(G622,"00000"),".",VLOOKUP(H622,'Dados (Listas Suspensas)'!$H$3:$I$7,2,FALSE),".",VLOOKUP(K622,'Dados (Listas Suspensas)'!$B$3:$C$8,2,FALSE),".",VLOOKUP(L622,'Dados (Listas Suspensas)'!$D$3:$E$9,2, FALSE),".",VLOOKUP(M622,'Dados (Listas Suspensas)'!$F$3:$G$10,2,FALSE))</f>
        <v>2024.00138.02.03.03.02</v>
      </c>
      <c r="C622" s="144" t="e">
        <f t="shared" si="36"/>
        <v>#REF!</v>
      </c>
      <c r="D622" s="144" t="e">
        <f t="shared" si="37"/>
        <v>#REF!</v>
      </c>
      <c r="E622" s="144" t="str">
        <f t="shared" si="38"/>
        <v>2024.00138</v>
      </c>
      <c r="F622" s="144" t="e">
        <f t="shared" si="39"/>
        <v>#REF!</v>
      </c>
      <c r="G622" s="158">
        <v>138</v>
      </c>
      <c r="H622" s="97" t="s">
        <v>130</v>
      </c>
      <c r="I622" s="97" t="s">
        <v>4565</v>
      </c>
      <c r="J622" s="158" t="s">
        <v>241</v>
      </c>
      <c r="K622" s="97" t="s">
        <v>148</v>
      </c>
      <c r="L622" s="97" t="s">
        <v>162</v>
      </c>
      <c r="M622" s="97" t="s">
        <v>155</v>
      </c>
      <c r="N622" s="235">
        <v>45292</v>
      </c>
      <c r="O622" s="235">
        <v>45657</v>
      </c>
      <c r="P622" s="158" t="s">
        <v>124</v>
      </c>
      <c r="Q622" s="160">
        <v>45287</v>
      </c>
      <c r="R622" s="158">
        <v>3679673</v>
      </c>
      <c r="S622" s="158" t="s">
        <v>13</v>
      </c>
      <c r="T622" s="160">
        <v>45299</v>
      </c>
      <c r="U622" s="234">
        <v>2024</v>
      </c>
      <c r="V622" s="151">
        <v>615</v>
      </c>
    </row>
    <row r="623" spans="1:22" x14ac:dyDescent="0.35">
      <c r="A62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3" s="231" t="str">
        <f>CONCATENATE(U623,".",TEXT(G623,"00000"),".",VLOOKUP(H623,'Dados (Listas Suspensas)'!$H$3:$I$7,2,FALSE),".",VLOOKUP(K623,'Dados (Listas Suspensas)'!$B$3:$C$8,2,FALSE),".",VLOOKUP(L623,'Dados (Listas Suspensas)'!$D$3:$E$9,2, FALSE),".",VLOOKUP(M623,'Dados (Listas Suspensas)'!$F$3:$G$10,2,FALSE))</f>
        <v>2024.00139.02.03.03.02</v>
      </c>
      <c r="C623" s="144" t="e">
        <f t="shared" si="36"/>
        <v>#REF!</v>
      </c>
      <c r="D623" s="144" t="e">
        <f t="shared" si="37"/>
        <v>#REF!</v>
      </c>
      <c r="E623" s="144" t="str">
        <f t="shared" si="38"/>
        <v>2024.00139</v>
      </c>
      <c r="F623" s="144" t="e">
        <f t="shared" si="39"/>
        <v>#REF!</v>
      </c>
      <c r="G623" s="165">
        <v>139</v>
      </c>
      <c r="H623" s="96" t="s">
        <v>130</v>
      </c>
      <c r="I623" s="96" t="s">
        <v>4565</v>
      </c>
      <c r="J623" s="165" t="s">
        <v>241</v>
      </c>
      <c r="K623" s="96" t="s">
        <v>148</v>
      </c>
      <c r="L623" s="96" t="s">
        <v>162</v>
      </c>
      <c r="M623" s="96" t="s">
        <v>155</v>
      </c>
      <c r="N623" s="236">
        <v>45292</v>
      </c>
      <c r="O623" s="236">
        <v>45657</v>
      </c>
      <c r="P623" s="165" t="s">
        <v>124</v>
      </c>
      <c r="Q623" s="166">
        <v>45287</v>
      </c>
      <c r="R623" s="165">
        <v>3679675</v>
      </c>
      <c r="S623" s="165" t="s">
        <v>13</v>
      </c>
      <c r="T623" s="166">
        <v>45299</v>
      </c>
      <c r="U623" s="232">
        <v>2024</v>
      </c>
      <c r="V623" s="150">
        <v>616</v>
      </c>
    </row>
    <row r="624" spans="1:22" x14ac:dyDescent="0.35">
      <c r="A62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4" s="231" t="str">
        <f>CONCATENATE(U624,".",TEXT(G624,"00000"),".",VLOOKUP(H624,'Dados (Listas Suspensas)'!$H$3:$I$7,2,FALSE),".",VLOOKUP(K624,'Dados (Listas Suspensas)'!$B$3:$C$8,2,FALSE),".",VLOOKUP(L624,'Dados (Listas Suspensas)'!$D$3:$E$9,2, FALSE),".",VLOOKUP(M624,'Dados (Listas Suspensas)'!$F$3:$G$10,2,FALSE))</f>
        <v>2024.00140.02.03.02.02</v>
      </c>
      <c r="C624" s="144" t="e">
        <f t="shared" si="36"/>
        <v>#REF!</v>
      </c>
      <c r="D624" s="144" t="e">
        <f t="shared" si="37"/>
        <v>#REF!</v>
      </c>
      <c r="E624" s="144" t="str">
        <f t="shared" si="38"/>
        <v>2024.00140</v>
      </c>
      <c r="F624" s="144" t="e">
        <f t="shared" si="39"/>
        <v>#REF!</v>
      </c>
      <c r="G624" s="158">
        <v>140</v>
      </c>
      <c r="H624" s="97" t="s">
        <v>130</v>
      </c>
      <c r="I624" s="97" t="s">
        <v>4565</v>
      </c>
      <c r="J624" s="158" t="s">
        <v>241</v>
      </c>
      <c r="K624" s="97" t="s">
        <v>148</v>
      </c>
      <c r="L624" s="97" t="s">
        <v>169</v>
      </c>
      <c r="M624" s="97" t="s">
        <v>155</v>
      </c>
      <c r="N624" s="235">
        <v>45292</v>
      </c>
      <c r="O624" s="235">
        <v>45657</v>
      </c>
      <c r="P624" s="158" t="s">
        <v>124</v>
      </c>
      <c r="Q624" s="160">
        <v>45288</v>
      </c>
      <c r="R624" s="158">
        <v>3679677</v>
      </c>
      <c r="S624" s="158" t="s">
        <v>13</v>
      </c>
      <c r="T624" s="160">
        <v>45299</v>
      </c>
      <c r="U624" s="234">
        <v>2024</v>
      </c>
      <c r="V624" s="151">
        <v>617</v>
      </c>
    </row>
    <row r="625" spans="1:22" x14ac:dyDescent="0.35">
      <c r="A62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5" s="231" t="str">
        <f>CONCATENATE(U625,".",TEXT(G625,"00000"),".",VLOOKUP(H625,'Dados (Listas Suspensas)'!$H$3:$I$7,2,FALSE),".",VLOOKUP(K625,'Dados (Listas Suspensas)'!$B$3:$C$8,2,FALSE),".",VLOOKUP(L625,'Dados (Listas Suspensas)'!$D$3:$E$9,2, FALSE),".",VLOOKUP(M625,'Dados (Listas Suspensas)'!$F$3:$G$10,2,FALSE))</f>
        <v>2024.00141.01.01.03.02</v>
      </c>
      <c r="C625" s="144" t="e">
        <f t="shared" si="36"/>
        <v>#REF!</v>
      </c>
      <c r="D625" s="144" t="e">
        <f t="shared" si="37"/>
        <v>#REF!</v>
      </c>
      <c r="E625" s="144" t="str">
        <f t="shared" si="38"/>
        <v>2024.00141</v>
      </c>
      <c r="F625" s="144" t="e">
        <f t="shared" si="39"/>
        <v>#REF!</v>
      </c>
      <c r="G625" s="165">
        <v>141</v>
      </c>
      <c r="H625" s="96" t="s">
        <v>119</v>
      </c>
      <c r="I625" s="141" t="s">
        <v>6165</v>
      </c>
      <c r="J625" s="142" t="s">
        <v>270</v>
      </c>
      <c r="K625" s="96" t="s">
        <v>121</v>
      </c>
      <c r="L625" s="96" t="s">
        <v>162</v>
      </c>
      <c r="M625" s="96" t="s">
        <v>155</v>
      </c>
      <c r="N625" s="236">
        <v>45292</v>
      </c>
      <c r="O625" s="236">
        <v>45657</v>
      </c>
      <c r="P625" s="165" t="s">
        <v>124</v>
      </c>
      <c r="Q625" s="166">
        <v>45282</v>
      </c>
      <c r="R625" s="165">
        <v>3670058</v>
      </c>
      <c r="S625" s="165" t="s">
        <v>21</v>
      </c>
      <c r="T625" s="166">
        <v>45294</v>
      </c>
      <c r="U625" s="232">
        <v>2024</v>
      </c>
      <c r="V625" s="150">
        <v>618</v>
      </c>
    </row>
    <row r="626" spans="1:22" x14ac:dyDescent="0.35">
      <c r="A62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6" s="231" t="str">
        <f>CONCATENATE(U626,".",TEXT(G626,"00000"),".",VLOOKUP(H626,'Dados (Listas Suspensas)'!$H$3:$I$7,2,FALSE),".",VLOOKUP(K626,'Dados (Listas Suspensas)'!$B$3:$C$8,2,FALSE),".",VLOOKUP(L626,'Dados (Listas Suspensas)'!$D$3:$E$9,2, FALSE),".",VLOOKUP(M626,'Dados (Listas Suspensas)'!$F$3:$G$10,2,FALSE))</f>
        <v>2024.00142.01.01.02.02</v>
      </c>
      <c r="C626" s="144" t="e">
        <f t="shared" si="36"/>
        <v>#REF!</v>
      </c>
      <c r="D626" s="144" t="e">
        <f t="shared" si="37"/>
        <v>#REF!</v>
      </c>
      <c r="E626" s="144" t="str">
        <f t="shared" si="38"/>
        <v>2024.00142</v>
      </c>
      <c r="F626" s="144" t="e">
        <f t="shared" si="39"/>
        <v>#REF!</v>
      </c>
      <c r="G626" s="158">
        <v>142</v>
      </c>
      <c r="H626" s="97" t="s">
        <v>119</v>
      </c>
      <c r="I626" s="97" t="s">
        <v>236</v>
      </c>
      <c r="J626" s="158" t="s">
        <v>237</v>
      </c>
      <c r="K626" s="97" t="s">
        <v>121</v>
      </c>
      <c r="L626" s="97" t="s">
        <v>169</v>
      </c>
      <c r="M626" s="97" t="s">
        <v>155</v>
      </c>
      <c r="N626" s="235">
        <v>45292</v>
      </c>
      <c r="O626" s="235">
        <v>45657</v>
      </c>
      <c r="P626" s="158" t="s">
        <v>124</v>
      </c>
      <c r="Q626" s="160">
        <v>45289</v>
      </c>
      <c r="R626" s="158">
        <v>3670058</v>
      </c>
      <c r="S626" s="158" t="s">
        <v>21</v>
      </c>
      <c r="T626" s="160">
        <v>45294</v>
      </c>
      <c r="U626" s="234">
        <v>2024</v>
      </c>
      <c r="V626" s="151">
        <v>619</v>
      </c>
    </row>
    <row r="627" spans="1:22" x14ac:dyDescent="0.35">
      <c r="A62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7" s="231" t="str">
        <f>CONCATENATE(U627,".",TEXT(G627,"00000"),".",VLOOKUP(H627,'Dados (Listas Suspensas)'!$H$3:$I$7,2,FALSE),".",VLOOKUP(K627,'Dados (Listas Suspensas)'!$B$3:$C$8,2,FALSE),".",VLOOKUP(L627,'Dados (Listas Suspensas)'!$D$3:$E$9,2, FALSE),".",VLOOKUP(M627,'Dados (Listas Suspensas)'!$F$3:$G$10,2,FALSE))</f>
        <v>2024.00143.01.01.02.02</v>
      </c>
      <c r="C627" s="144" t="e">
        <f t="shared" si="36"/>
        <v>#REF!</v>
      </c>
      <c r="D627" s="144" t="e">
        <f t="shared" si="37"/>
        <v>#REF!</v>
      </c>
      <c r="E627" s="144" t="str">
        <f t="shared" si="38"/>
        <v>2024.00143</v>
      </c>
      <c r="F627" s="144" t="e">
        <f t="shared" si="39"/>
        <v>#REF!</v>
      </c>
      <c r="G627" s="165">
        <v>143</v>
      </c>
      <c r="H627" s="96" t="s">
        <v>119</v>
      </c>
      <c r="I627" s="141" t="s">
        <v>4124</v>
      </c>
      <c r="J627" s="165" t="s">
        <v>120</v>
      </c>
      <c r="K627" s="96" t="s">
        <v>121</v>
      </c>
      <c r="L627" s="96" t="s">
        <v>169</v>
      </c>
      <c r="M627" s="96" t="s">
        <v>155</v>
      </c>
      <c r="N627" s="236">
        <v>45292</v>
      </c>
      <c r="O627" s="236">
        <v>45657</v>
      </c>
      <c r="P627" s="165" t="s">
        <v>124</v>
      </c>
      <c r="Q627" s="166">
        <v>45282</v>
      </c>
      <c r="R627" s="165">
        <v>3670058</v>
      </c>
      <c r="S627" s="165" t="s">
        <v>21</v>
      </c>
      <c r="T627" s="166">
        <v>45294</v>
      </c>
      <c r="U627" s="232">
        <v>2024</v>
      </c>
      <c r="V627" s="150">
        <v>620</v>
      </c>
    </row>
    <row r="628" spans="1:22" x14ac:dyDescent="0.35">
      <c r="A62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8" s="231" t="str">
        <f>CONCATENATE(U628,".",TEXT(G628,"00000"),".",VLOOKUP(H628,'Dados (Listas Suspensas)'!$H$3:$I$7,2,FALSE),".",VLOOKUP(K628,'Dados (Listas Suspensas)'!$B$3:$C$8,2,FALSE),".",VLOOKUP(L628,'Dados (Listas Suspensas)'!$D$3:$E$9,2, FALSE),".",VLOOKUP(M628,'Dados (Listas Suspensas)'!$F$3:$G$10,2,FALSE))</f>
        <v>2024.00144.01.01.02.02</v>
      </c>
      <c r="C628" s="144" t="e">
        <f t="shared" si="36"/>
        <v>#REF!</v>
      </c>
      <c r="D628" s="144" t="e">
        <f t="shared" si="37"/>
        <v>#REF!</v>
      </c>
      <c r="E628" s="144" t="str">
        <f t="shared" si="38"/>
        <v>2024.00144</v>
      </c>
      <c r="F628" s="144" t="e">
        <f t="shared" si="39"/>
        <v>#REF!</v>
      </c>
      <c r="G628" s="158">
        <v>144</v>
      </c>
      <c r="H628" s="97" t="s">
        <v>119</v>
      </c>
      <c r="I628" s="159" t="s">
        <v>4124</v>
      </c>
      <c r="J628" s="158" t="s">
        <v>120</v>
      </c>
      <c r="K628" s="97" t="s">
        <v>121</v>
      </c>
      <c r="L628" s="97" t="s">
        <v>169</v>
      </c>
      <c r="M628" s="97" t="s">
        <v>155</v>
      </c>
      <c r="N628" s="235">
        <v>45292</v>
      </c>
      <c r="O628" s="235">
        <v>45657</v>
      </c>
      <c r="P628" s="158" t="s">
        <v>124</v>
      </c>
      <c r="Q628" s="160">
        <v>45282</v>
      </c>
      <c r="R628" s="158">
        <v>3670058</v>
      </c>
      <c r="S628" s="158" t="s">
        <v>21</v>
      </c>
      <c r="T628" s="160">
        <v>45294</v>
      </c>
      <c r="U628" s="234">
        <v>2024</v>
      </c>
      <c r="V628" s="151">
        <v>621</v>
      </c>
    </row>
    <row r="629" spans="1:22" x14ac:dyDescent="0.35">
      <c r="A62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29" s="231" t="str">
        <f>CONCATENATE(U629,".",TEXT(G629,"00000"),".",VLOOKUP(H629,'Dados (Listas Suspensas)'!$H$3:$I$7,2,FALSE),".",VLOOKUP(K629,'Dados (Listas Suspensas)'!$B$3:$C$8,2,FALSE),".",VLOOKUP(L629,'Dados (Listas Suspensas)'!$D$3:$E$9,2, FALSE),".",VLOOKUP(M629,'Dados (Listas Suspensas)'!$F$3:$G$10,2,FALSE))</f>
        <v>2024.00145.01.01.03.02</v>
      </c>
      <c r="C629" s="144" t="e">
        <f t="shared" si="36"/>
        <v>#REF!</v>
      </c>
      <c r="D629" s="144" t="e">
        <f t="shared" si="37"/>
        <v>#REF!</v>
      </c>
      <c r="E629" s="144" t="str">
        <f t="shared" si="38"/>
        <v>2024.00145</v>
      </c>
      <c r="F629" s="144" t="e">
        <f t="shared" si="39"/>
        <v>#REF!</v>
      </c>
      <c r="G629" s="165">
        <v>145</v>
      </c>
      <c r="H629" s="96" t="s">
        <v>119</v>
      </c>
      <c r="I629" s="141" t="s">
        <v>4124</v>
      </c>
      <c r="J629" s="165" t="s">
        <v>120</v>
      </c>
      <c r="K629" s="96" t="s">
        <v>121</v>
      </c>
      <c r="L629" s="96" t="s">
        <v>162</v>
      </c>
      <c r="M629" s="96" t="s">
        <v>155</v>
      </c>
      <c r="N629" s="236">
        <v>45292</v>
      </c>
      <c r="O629" s="236">
        <v>45657</v>
      </c>
      <c r="P629" s="165" t="s">
        <v>124</v>
      </c>
      <c r="Q629" s="166">
        <v>45282</v>
      </c>
      <c r="R629" s="165">
        <v>3670058</v>
      </c>
      <c r="S629" s="165" t="s">
        <v>21</v>
      </c>
      <c r="T629" s="166">
        <v>45294</v>
      </c>
      <c r="U629" s="232">
        <v>2024</v>
      </c>
      <c r="V629" s="150">
        <v>622</v>
      </c>
    </row>
    <row r="630" spans="1:22" x14ac:dyDescent="0.35">
      <c r="A63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0" s="231" t="str">
        <f>CONCATENATE(U630,".",TEXT(G630,"00000"),".",VLOOKUP(H630,'Dados (Listas Suspensas)'!$H$3:$I$7,2,FALSE),".",VLOOKUP(K630,'Dados (Listas Suspensas)'!$B$3:$C$8,2,FALSE),".",VLOOKUP(L630,'Dados (Listas Suspensas)'!$D$3:$E$9,2, FALSE),".",VLOOKUP(M630,'Dados (Listas Suspensas)'!$F$3:$G$10,2,FALSE))</f>
        <v>2024.00146.01.01.03.02</v>
      </c>
      <c r="C630" s="144" t="e">
        <f t="shared" si="36"/>
        <v>#REF!</v>
      </c>
      <c r="D630" s="144" t="e">
        <f t="shared" si="37"/>
        <v>#REF!</v>
      </c>
      <c r="E630" s="144" t="str">
        <f t="shared" si="38"/>
        <v>2024.00146</v>
      </c>
      <c r="F630" s="144" t="e">
        <f t="shared" si="39"/>
        <v>#REF!</v>
      </c>
      <c r="G630" s="158">
        <v>146</v>
      </c>
      <c r="H630" s="97" t="s">
        <v>119</v>
      </c>
      <c r="I630" s="159" t="s">
        <v>4124</v>
      </c>
      <c r="J630" s="158" t="s">
        <v>120</v>
      </c>
      <c r="K630" s="97" t="s">
        <v>121</v>
      </c>
      <c r="L630" s="97" t="s">
        <v>162</v>
      </c>
      <c r="M630" s="97" t="s">
        <v>155</v>
      </c>
      <c r="N630" s="235">
        <v>45292</v>
      </c>
      <c r="O630" s="235">
        <v>45657</v>
      </c>
      <c r="P630" s="158" t="s">
        <v>124</v>
      </c>
      <c r="Q630" s="160">
        <v>45282</v>
      </c>
      <c r="R630" s="158">
        <v>3670058</v>
      </c>
      <c r="S630" s="158" t="s">
        <v>21</v>
      </c>
      <c r="T630" s="160">
        <v>45294</v>
      </c>
      <c r="U630" s="234">
        <v>2024</v>
      </c>
      <c r="V630" s="151">
        <v>623</v>
      </c>
    </row>
    <row r="631" spans="1:22" x14ac:dyDescent="0.35">
      <c r="A63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1" s="231" t="str">
        <f>CONCATENATE(U631,".",TEXT(G631,"00000"),".",VLOOKUP(H631,'Dados (Listas Suspensas)'!$H$3:$I$7,2,FALSE),".",VLOOKUP(K631,'Dados (Listas Suspensas)'!$B$3:$C$8,2,FALSE),".",VLOOKUP(L631,'Dados (Listas Suspensas)'!$D$3:$E$9,2, FALSE),".",VLOOKUP(M631,'Dados (Listas Suspensas)'!$F$3:$G$10,2,FALSE))</f>
        <v>2024.00147.01.01.03.02</v>
      </c>
      <c r="C631" s="144" t="e">
        <f t="shared" si="36"/>
        <v>#REF!</v>
      </c>
      <c r="D631" s="144" t="e">
        <f t="shared" si="37"/>
        <v>#REF!</v>
      </c>
      <c r="E631" s="144" t="str">
        <f t="shared" si="38"/>
        <v>2024.00147</v>
      </c>
      <c r="F631" s="144" t="e">
        <f t="shared" si="39"/>
        <v>#REF!</v>
      </c>
      <c r="G631" s="165">
        <v>147</v>
      </c>
      <c r="H631" s="96" t="s">
        <v>119</v>
      </c>
      <c r="I631" s="141" t="s">
        <v>4124</v>
      </c>
      <c r="J631" s="165" t="s">
        <v>120</v>
      </c>
      <c r="K631" s="96" t="s">
        <v>121</v>
      </c>
      <c r="L631" s="96" t="s">
        <v>162</v>
      </c>
      <c r="M631" s="96" t="s">
        <v>155</v>
      </c>
      <c r="N631" s="236">
        <v>45292</v>
      </c>
      <c r="O631" s="236">
        <v>45657</v>
      </c>
      <c r="P631" s="165" t="s">
        <v>124</v>
      </c>
      <c r="Q631" s="166">
        <v>45282</v>
      </c>
      <c r="R631" s="165">
        <v>3670058</v>
      </c>
      <c r="S631" s="165" t="s">
        <v>21</v>
      </c>
      <c r="T631" s="166">
        <v>45294</v>
      </c>
      <c r="U631" s="232">
        <v>2024</v>
      </c>
      <c r="V631" s="150">
        <v>624</v>
      </c>
    </row>
    <row r="632" spans="1:22" ht="45" customHeight="1" x14ac:dyDescent="0.35">
      <c r="A63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2" s="231" t="str">
        <f>CONCATENATE(U632,".",TEXT(G632,"00000"),".",VLOOKUP(H632,'Dados (Listas Suspensas)'!$H$3:$I$7,2,FALSE),".",VLOOKUP(K632,'Dados (Listas Suspensas)'!$B$3:$C$8,2,FALSE),".",VLOOKUP(L632,'Dados (Listas Suspensas)'!$D$3:$E$9,2, FALSE),".",VLOOKUP(M632,'Dados (Listas Suspensas)'!$F$3:$G$10,2,FALSE))</f>
        <v>2024.00148.01.01.03.02</v>
      </c>
      <c r="C632" s="144" t="e">
        <f t="shared" si="36"/>
        <v>#REF!</v>
      </c>
      <c r="D632" s="144" t="e">
        <f t="shared" si="37"/>
        <v>#REF!</v>
      </c>
      <c r="E632" s="144" t="str">
        <f t="shared" si="38"/>
        <v>2024.00148</v>
      </c>
      <c r="F632" s="144" t="e">
        <f t="shared" si="39"/>
        <v>#REF!</v>
      </c>
      <c r="G632" s="158">
        <v>148</v>
      </c>
      <c r="H632" s="97" t="s">
        <v>119</v>
      </c>
      <c r="I632" s="178" t="s">
        <v>6161</v>
      </c>
      <c r="J632" s="179" t="s">
        <v>312</v>
      </c>
      <c r="K632" s="97" t="s">
        <v>121</v>
      </c>
      <c r="L632" s="97" t="s">
        <v>162</v>
      </c>
      <c r="M632" s="97" t="s">
        <v>155</v>
      </c>
      <c r="N632" s="235">
        <v>45292</v>
      </c>
      <c r="O632" s="235">
        <v>45657</v>
      </c>
      <c r="P632" s="158" t="s">
        <v>124</v>
      </c>
      <c r="Q632" s="160">
        <v>45289</v>
      </c>
      <c r="R632" s="158">
        <v>3670058</v>
      </c>
      <c r="S632" s="158" t="s">
        <v>21</v>
      </c>
      <c r="T632" s="160">
        <v>45294</v>
      </c>
      <c r="U632" s="234">
        <v>2024</v>
      </c>
      <c r="V632" s="151">
        <v>625</v>
      </c>
    </row>
    <row r="633" spans="1:22" x14ac:dyDescent="0.35">
      <c r="A63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3" s="231" t="str">
        <f>CONCATENATE(U633,".",TEXT(G633,"00000"),".",VLOOKUP(H633,'Dados (Listas Suspensas)'!$H$3:$I$7,2,FALSE),".",VLOOKUP(K633,'Dados (Listas Suspensas)'!$B$3:$C$8,2,FALSE),".",VLOOKUP(L633,'Dados (Listas Suspensas)'!$D$3:$E$9,2, FALSE),".",VLOOKUP(M633,'Dados (Listas Suspensas)'!$F$3:$G$10,2,FALSE))</f>
        <v>2024.00149.01.01.02.02</v>
      </c>
      <c r="C633" s="144" t="e">
        <f t="shared" si="36"/>
        <v>#REF!</v>
      </c>
      <c r="D633" s="144" t="e">
        <f t="shared" si="37"/>
        <v>#REF!</v>
      </c>
      <c r="E633" s="144" t="str">
        <f t="shared" si="38"/>
        <v>2024.00149</v>
      </c>
      <c r="F633" s="144" t="e">
        <f t="shared" si="39"/>
        <v>#REF!</v>
      </c>
      <c r="G633" s="165">
        <v>149</v>
      </c>
      <c r="H633" s="96" t="s">
        <v>119</v>
      </c>
      <c r="I633" s="96" t="s">
        <v>6163</v>
      </c>
      <c r="J633" s="165" t="s">
        <v>301</v>
      </c>
      <c r="K633" s="96" t="s">
        <v>121</v>
      </c>
      <c r="L633" s="96" t="s">
        <v>169</v>
      </c>
      <c r="M633" s="96" t="s">
        <v>155</v>
      </c>
      <c r="N633" s="236">
        <v>45292</v>
      </c>
      <c r="O633" s="236">
        <v>45657</v>
      </c>
      <c r="P633" s="165" t="s">
        <v>124</v>
      </c>
      <c r="Q633" s="166">
        <v>45289</v>
      </c>
      <c r="R633" s="165">
        <v>3670058</v>
      </c>
      <c r="S633" s="165" t="s">
        <v>21</v>
      </c>
      <c r="T633" s="166">
        <v>45294</v>
      </c>
      <c r="U633" s="232">
        <v>2024</v>
      </c>
      <c r="V633" s="150">
        <v>626</v>
      </c>
    </row>
    <row r="634" spans="1:22" x14ac:dyDescent="0.35">
      <c r="A63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4" s="231" t="str">
        <f>CONCATENATE(U634,".",TEXT(G634,"00000"),".",VLOOKUP(H634,'Dados (Listas Suspensas)'!$H$3:$I$7,2,FALSE),".",VLOOKUP(K634,'Dados (Listas Suspensas)'!$B$3:$C$8,2,FALSE),".",VLOOKUP(L634,'Dados (Listas Suspensas)'!$D$3:$E$9,2, FALSE),".",VLOOKUP(M634,'Dados (Listas Suspensas)'!$F$3:$G$10,2,FALSE))</f>
        <v>2024.00150.01.01.03.02</v>
      </c>
      <c r="C634" s="144" t="e">
        <f t="shared" si="36"/>
        <v>#REF!</v>
      </c>
      <c r="D634" s="144" t="e">
        <f t="shared" si="37"/>
        <v>#REF!</v>
      </c>
      <c r="E634" s="144" t="str">
        <f t="shared" si="38"/>
        <v>2024.00150</v>
      </c>
      <c r="F634" s="144" t="e">
        <f t="shared" si="39"/>
        <v>#REF!</v>
      </c>
      <c r="G634" s="158">
        <v>150</v>
      </c>
      <c r="H634" s="97" t="s">
        <v>119</v>
      </c>
      <c r="I634" s="97" t="s">
        <v>6163</v>
      </c>
      <c r="J634" s="158" t="s">
        <v>301</v>
      </c>
      <c r="K634" s="97" t="s">
        <v>121</v>
      </c>
      <c r="L634" s="97" t="s">
        <v>162</v>
      </c>
      <c r="M634" s="97" t="s">
        <v>155</v>
      </c>
      <c r="N634" s="235">
        <v>45292</v>
      </c>
      <c r="O634" s="235">
        <v>45657</v>
      </c>
      <c r="P634" s="158" t="s">
        <v>124</v>
      </c>
      <c r="Q634" s="160">
        <v>45289</v>
      </c>
      <c r="R634" s="158">
        <v>3670058</v>
      </c>
      <c r="S634" s="158" t="s">
        <v>21</v>
      </c>
      <c r="T634" s="160">
        <v>45294</v>
      </c>
      <c r="U634" s="234">
        <v>2024</v>
      </c>
      <c r="V634" s="151">
        <v>627</v>
      </c>
    </row>
    <row r="635" spans="1:22" x14ac:dyDescent="0.35">
      <c r="A63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5" s="231" t="str">
        <f>CONCATENATE(U635,".",TEXT(G635,"00000"),".",VLOOKUP(H635,'Dados (Listas Suspensas)'!$H$3:$I$7,2,FALSE),".",VLOOKUP(K635,'Dados (Listas Suspensas)'!$B$3:$C$8,2,FALSE),".",VLOOKUP(L635,'Dados (Listas Suspensas)'!$D$3:$E$9,2, FALSE),".",VLOOKUP(M635,'Dados (Listas Suspensas)'!$F$3:$G$10,2,FALSE))</f>
        <v>2024.00151.01.01.03.02</v>
      </c>
      <c r="C635" s="144" t="e">
        <f t="shared" si="36"/>
        <v>#REF!</v>
      </c>
      <c r="D635" s="144" t="e">
        <f t="shared" si="37"/>
        <v>#REF!</v>
      </c>
      <c r="E635" s="144" t="str">
        <f t="shared" si="38"/>
        <v>2024.00151</v>
      </c>
      <c r="F635" s="144" t="e">
        <f t="shared" si="39"/>
        <v>#REF!</v>
      </c>
      <c r="G635" s="165">
        <v>151</v>
      </c>
      <c r="H635" s="96" t="s">
        <v>119</v>
      </c>
      <c r="I635" s="141" t="s">
        <v>4124</v>
      </c>
      <c r="J635" s="165" t="s">
        <v>120</v>
      </c>
      <c r="K635" s="96" t="s">
        <v>121</v>
      </c>
      <c r="L635" s="96" t="s">
        <v>162</v>
      </c>
      <c r="M635" s="96" t="s">
        <v>155</v>
      </c>
      <c r="N635" s="236">
        <v>46753</v>
      </c>
      <c r="O635" s="236">
        <v>47118</v>
      </c>
      <c r="P635" s="165" t="s">
        <v>124</v>
      </c>
      <c r="Q635" s="166">
        <v>45282</v>
      </c>
      <c r="R635" s="165">
        <v>3670058</v>
      </c>
      <c r="S635" s="165" t="s">
        <v>21</v>
      </c>
      <c r="T635" s="166">
        <v>45294</v>
      </c>
      <c r="U635" s="232">
        <v>2024</v>
      </c>
      <c r="V635" s="150">
        <v>628</v>
      </c>
    </row>
    <row r="636" spans="1:22" x14ac:dyDescent="0.35">
      <c r="A63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6" s="231" t="str">
        <f>CONCATENATE(U636,".",TEXT(G636,"00000"),".",VLOOKUP(H636,'Dados (Listas Suspensas)'!$H$3:$I$7,2,FALSE),".",VLOOKUP(K636,'Dados (Listas Suspensas)'!$B$3:$C$8,2,FALSE),".",VLOOKUP(L636,'Dados (Listas Suspensas)'!$D$3:$E$9,2, FALSE),".",VLOOKUP(M636,'Dados (Listas Suspensas)'!$F$3:$G$10,2,FALSE))</f>
        <v>2024.00152.01.01.03.02</v>
      </c>
      <c r="C636" s="144" t="e">
        <f t="shared" si="36"/>
        <v>#REF!</v>
      </c>
      <c r="D636" s="144" t="e">
        <f t="shared" si="37"/>
        <v>#REF!</v>
      </c>
      <c r="E636" s="144" t="str">
        <f t="shared" si="38"/>
        <v>2024.00152</v>
      </c>
      <c r="F636" s="144" t="e">
        <f t="shared" si="39"/>
        <v>#REF!</v>
      </c>
      <c r="G636" s="158">
        <v>152</v>
      </c>
      <c r="H636" s="97" t="s">
        <v>119</v>
      </c>
      <c r="I636" s="159" t="s">
        <v>267</v>
      </c>
      <c r="J636" s="140" t="s">
        <v>142</v>
      </c>
      <c r="K636" s="97" t="s">
        <v>121</v>
      </c>
      <c r="L636" s="97" t="s">
        <v>162</v>
      </c>
      <c r="M636" s="97" t="s">
        <v>155</v>
      </c>
      <c r="N636" s="235">
        <v>46753</v>
      </c>
      <c r="O636" s="235">
        <v>47118</v>
      </c>
      <c r="P636" s="158" t="s">
        <v>124</v>
      </c>
      <c r="Q636" s="160">
        <v>45282</v>
      </c>
      <c r="R636" s="158">
        <v>3670058</v>
      </c>
      <c r="S636" s="158" t="s">
        <v>21</v>
      </c>
      <c r="T636" s="160">
        <v>45294</v>
      </c>
      <c r="U636" s="234">
        <v>2024</v>
      </c>
      <c r="V636" s="151">
        <v>629</v>
      </c>
    </row>
    <row r="637" spans="1:22" x14ac:dyDescent="0.35">
      <c r="A63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7" s="231" t="str">
        <f>CONCATENATE(U637,".",TEXT(G637,"00000"),".",VLOOKUP(H637,'Dados (Listas Suspensas)'!$H$3:$I$7,2,FALSE),".",VLOOKUP(K637,'Dados (Listas Suspensas)'!$B$3:$C$8,2,FALSE),".",VLOOKUP(L637,'Dados (Listas Suspensas)'!$D$3:$E$9,2, FALSE),".",VLOOKUP(M637,'Dados (Listas Suspensas)'!$F$3:$G$10,2,FALSE))</f>
        <v>2024.00153.01.03.02.05</v>
      </c>
      <c r="C637" s="144" t="e">
        <f t="shared" si="36"/>
        <v>#REF!</v>
      </c>
      <c r="D637" s="144" t="e">
        <f t="shared" si="37"/>
        <v>#REF!</v>
      </c>
      <c r="E637" s="144" t="str">
        <f t="shared" si="38"/>
        <v>2024.00153</v>
      </c>
      <c r="F637" s="144" t="e">
        <f t="shared" si="39"/>
        <v>#REF!</v>
      </c>
      <c r="G637" s="165">
        <v>153</v>
      </c>
      <c r="H637" s="96" t="s">
        <v>119</v>
      </c>
      <c r="I637" s="96" t="s">
        <v>6163</v>
      </c>
      <c r="J637" s="165" t="s">
        <v>301</v>
      </c>
      <c r="K637" s="96" t="s">
        <v>148</v>
      </c>
      <c r="L637" s="96" t="s">
        <v>169</v>
      </c>
      <c r="M637" s="96" t="s">
        <v>254</v>
      </c>
      <c r="N637" s="236">
        <v>45289</v>
      </c>
      <c r="O637" s="236">
        <v>45289</v>
      </c>
      <c r="P637" s="165" t="s">
        <v>124</v>
      </c>
      <c r="Q637" s="166">
        <v>45288</v>
      </c>
      <c r="R637" s="165">
        <v>3670059</v>
      </c>
      <c r="S637" s="165" t="s">
        <v>21</v>
      </c>
      <c r="T637" s="166">
        <v>45294</v>
      </c>
      <c r="U637" s="232">
        <v>2024</v>
      </c>
      <c r="V637" s="150">
        <v>630</v>
      </c>
    </row>
    <row r="638" spans="1:22" x14ac:dyDescent="0.35">
      <c r="A63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8" s="231" t="str">
        <f>CONCATENATE(U638,".",TEXT(G638,"00000"),".",VLOOKUP(H638,'Dados (Listas Suspensas)'!$H$3:$I$7,2,FALSE),".",VLOOKUP(K638,'Dados (Listas Suspensas)'!$B$3:$C$8,2,FALSE),".",VLOOKUP(L638,'Dados (Listas Suspensas)'!$D$3:$E$9,2, FALSE),".",VLOOKUP(M638,'Dados (Listas Suspensas)'!$F$3:$G$10,2,FALSE))</f>
        <v>2024.00154.01.03.03.05</v>
      </c>
      <c r="C638" s="144" t="e">
        <f t="shared" si="36"/>
        <v>#REF!</v>
      </c>
      <c r="D638" s="144" t="e">
        <f t="shared" si="37"/>
        <v>#REF!</v>
      </c>
      <c r="E638" s="144" t="str">
        <f t="shared" si="38"/>
        <v>2024.00154</v>
      </c>
      <c r="F638" s="144" t="e">
        <f t="shared" si="39"/>
        <v>#REF!</v>
      </c>
      <c r="G638" s="158">
        <v>154</v>
      </c>
      <c r="H638" s="97" t="s">
        <v>119</v>
      </c>
      <c r="I638" s="97" t="s">
        <v>6163</v>
      </c>
      <c r="J638" s="158" t="s">
        <v>301</v>
      </c>
      <c r="K638" s="97" t="s">
        <v>148</v>
      </c>
      <c r="L638" s="97" t="s">
        <v>162</v>
      </c>
      <c r="M638" s="97" t="s">
        <v>254</v>
      </c>
      <c r="N638" s="235">
        <v>45289</v>
      </c>
      <c r="O638" s="235">
        <v>45289</v>
      </c>
      <c r="P638" s="158" t="s">
        <v>124</v>
      </c>
      <c r="Q638" s="160">
        <v>45288</v>
      </c>
      <c r="R638" s="158">
        <v>3670059</v>
      </c>
      <c r="S638" s="158" t="s">
        <v>21</v>
      </c>
      <c r="T638" s="160">
        <v>45294</v>
      </c>
      <c r="U638" s="234">
        <v>2024</v>
      </c>
      <c r="V638" s="151">
        <v>631</v>
      </c>
    </row>
    <row r="639" spans="1:22" x14ac:dyDescent="0.35">
      <c r="A63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39" s="231" t="str">
        <f>CONCATENATE(U639,".",TEXT(G639,"00000"),".",VLOOKUP(H639,'Dados (Listas Suspensas)'!$H$3:$I$7,2,FALSE),".",VLOOKUP(K639,'Dados (Listas Suspensas)'!$B$3:$C$8,2,FALSE),".",VLOOKUP(L639,'Dados (Listas Suspensas)'!$D$3:$E$9,2, FALSE),".",VLOOKUP(M639,'Dados (Listas Suspensas)'!$F$3:$G$10,2,FALSE))</f>
        <v>2024.00155.01.03.02.05</v>
      </c>
      <c r="C639" s="144" t="e">
        <f t="shared" si="36"/>
        <v>#REF!</v>
      </c>
      <c r="D639" s="144" t="e">
        <f t="shared" si="37"/>
        <v>#REF!</v>
      </c>
      <c r="E639" s="144" t="str">
        <f t="shared" si="38"/>
        <v>2024.00155</v>
      </c>
      <c r="F639" s="144" t="e">
        <f t="shared" si="39"/>
        <v>#REF!</v>
      </c>
      <c r="G639" s="165">
        <v>155</v>
      </c>
      <c r="H639" s="96" t="s">
        <v>119</v>
      </c>
      <c r="I639" s="96" t="s">
        <v>6163</v>
      </c>
      <c r="J639" s="165" t="s">
        <v>301</v>
      </c>
      <c r="K639" s="96" t="s">
        <v>148</v>
      </c>
      <c r="L639" s="96" t="s">
        <v>169</v>
      </c>
      <c r="M639" s="96" t="s">
        <v>254</v>
      </c>
      <c r="N639" s="236">
        <v>45290</v>
      </c>
      <c r="O639" s="236">
        <v>45290</v>
      </c>
      <c r="P639" s="165" t="s">
        <v>124</v>
      </c>
      <c r="Q639" s="166">
        <v>45289</v>
      </c>
      <c r="R639" s="165">
        <v>3670059</v>
      </c>
      <c r="S639" s="165" t="s">
        <v>21</v>
      </c>
      <c r="T639" s="166">
        <v>45294</v>
      </c>
      <c r="U639" s="232">
        <v>2024</v>
      </c>
      <c r="V639" s="150">
        <v>632</v>
      </c>
    </row>
    <row r="640" spans="1:22" x14ac:dyDescent="0.35">
      <c r="A64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0" s="231" t="str">
        <f>CONCATENATE(U640,".",TEXT(G640,"00000"),".",VLOOKUP(H640,'Dados (Listas Suspensas)'!$H$3:$I$7,2,FALSE),".",VLOOKUP(K640,'Dados (Listas Suspensas)'!$B$3:$C$8,2,FALSE),".",VLOOKUP(L640,'Dados (Listas Suspensas)'!$D$3:$E$9,2, FALSE),".",VLOOKUP(M640,'Dados (Listas Suspensas)'!$F$3:$G$10,2,FALSE))</f>
        <v>2024.00156.01.03.03.05</v>
      </c>
      <c r="C640" s="144" t="e">
        <f t="shared" si="36"/>
        <v>#REF!</v>
      </c>
      <c r="D640" s="144" t="e">
        <f t="shared" si="37"/>
        <v>#REF!</v>
      </c>
      <c r="E640" s="144" t="str">
        <f t="shared" si="38"/>
        <v>2024.00156</v>
      </c>
      <c r="F640" s="144" t="e">
        <f t="shared" si="39"/>
        <v>#REF!</v>
      </c>
      <c r="G640" s="158">
        <v>156</v>
      </c>
      <c r="H640" s="97" t="s">
        <v>119</v>
      </c>
      <c r="I640" s="97" t="s">
        <v>6163</v>
      </c>
      <c r="J640" s="158" t="s">
        <v>301</v>
      </c>
      <c r="K640" s="97" t="s">
        <v>148</v>
      </c>
      <c r="L640" s="97" t="s">
        <v>162</v>
      </c>
      <c r="M640" s="97" t="s">
        <v>254</v>
      </c>
      <c r="N640" s="235">
        <v>45290</v>
      </c>
      <c r="O640" s="235">
        <v>45290</v>
      </c>
      <c r="P640" s="158" t="s">
        <v>124</v>
      </c>
      <c r="Q640" s="160">
        <v>45289</v>
      </c>
      <c r="R640" s="158">
        <v>3670059</v>
      </c>
      <c r="S640" s="158" t="s">
        <v>21</v>
      </c>
      <c r="T640" s="160">
        <v>45294</v>
      </c>
      <c r="U640" s="234">
        <v>2024</v>
      </c>
      <c r="V640" s="151">
        <v>633</v>
      </c>
    </row>
    <row r="641" spans="1:22" x14ac:dyDescent="0.35">
      <c r="A64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1" s="231" t="str">
        <f>CONCATENATE(U641,".",TEXT(G641,"00000"),".",VLOOKUP(H641,'Dados (Listas Suspensas)'!$H$3:$I$7,2,FALSE),".",VLOOKUP(K641,'Dados (Listas Suspensas)'!$B$3:$C$8,2,FALSE),".",VLOOKUP(L641,'Dados (Listas Suspensas)'!$D$3:$E$9,2, FALSE),".",VLOOKUP(M641,'Dados (Listas Suspensas)'!$F$3:$G$10,2,FALSE))</f>
        <v>2024.00157.01.03.02.05</v>
      </c>
      <c r="C641" s="144" t="e">
        <f t="shared" si="36"/>
        <v>#REF!</v>
      </c>
      <c r="D641" s="144" t="e">
        <f t="shared" si="37"/>
        <v>#REF!</v>
      </c>
      <c r="E641" s="144" t="str">
        <f t="shared" si="38"/>
        <v>2024.00157</v>
      </c>
      <c r="F641" s="144" t="e">
        <f t="shared" si="39"/>
        <v>#REF!</v>
      </c>
      <c r="G641" s="165">
        <v>157</v>
      </c>
      <c r="H641" s="96" t="s">
        <v>119</v>
      </c>
      <c r="I641" s="96" t="s">
        <v>6163</v>
      </c>
      <c r="J641" s="165" t="s">
        <v>301</v>
      </c>
      <c r="K641" s="96" t="s">
        <v>148</v>
      </c>
      <c r="L641" s="96" t="s">
        <v>169</v>
      </c>
      <c r="M641" s="96" t="s">
        <v>254</v>
      </c>
      <c r="N641" s="236">
        <v>45291</v>
      </c>
      <c r="O641" s="236">
        <v>45291</v>
      </c>
      <c r="P641" s="165" t="s">
        <v>124</v>
      </c>
      <c r="Q641" s="166">
        <v>45290</v>
      </c>
      <c r="R641" s="165">
        <v>3670059</v>
      </c>
      <c r="S641" s="165" t="s">
        <v>21</v>
      </c>
      <c r="T641" s="166">
        <v>45294</v>
      </c>
      <c r="U641" s="232">
        <v>2024</v>
      </c>
      <c r="V641" s="150">
        <v>634</v>
      </c>
    </row>
    <row r="642" spans="1:22" x14ac:dyDescent="0.35">
      <c r="A64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2" s="231" t="str">
        <f>CONCATENATE(U642,".",TEXT(G642,"00000"),".",VLOOKUP(H642,'Dados (Listas Suspensas)'!$H$3:$I$7,2,FALSE),".",VLOOKUP(K642,'Dados (Listas Suspensas)'!$B$3:$C$8,2,FALSE),".",VLOOKUP(L642,'Dados (Listas Suspensas)'!$D$3:$E$9,2, FALSE),".",VLOOKUP(M642,'Dados (Listas Suspensas)'!$F$3:$G$10,2,FALSE))</f>
        <v>2024.00158.01.03.03.05</v>
      </c>
      <c r="C642" s="144" t="e">
        <f t="shared" si="36"/>
        <v>#REF!</v>
      </c>
      <c r="D642" s="144" t="e">
        <f t="shared" si="37"/>
        <v>#REF!</v>
      </c>
      <c r="E642" s="144" t="str">
        <f t="shared" si="38"/>
        <v>2024.00158</v>
      </c>
      <c r="F642" s="144" t="e">
        <f t="shared" si="39"/>
        <v>#REF!</v>
      </c>
      <c r="G642" s="158">
        <v>158</v>
      </c>
      <c r="H642" s="97" t="s">
        <v>119</v>
      </c>
      <c r="I642" s="97" t="s">
        <v>6163</v>
      </c>
      <c r="J642" s="158" t="s">
        <v>301</v>
      </c>
      <c r="K642" s="97" t="s">
        <v>148</v>
      </c>
      <c r="L642" s="97" t="s">
        <v>162</v>
      </c>
      <c r="M642" s="97" t="s">
        <v>254</v>
      </c>
      <c r="N642" s="235">
        <v>45291</v>
      </c>
      <c r="O642" s="235">
        <v>45291</v>
      </c>
      <c r="P642" s="158" t="s">
        <v>124</v>
      </c>
      <c r="Q642" s="160">
        <v>45290</v>
      </c>
      <c r="R642" s="158">
        <v>3670059</v>
      </c>
      <c r="S642" s="158" t="s">
        <v>21</v>
      </c>
      <c r="T642" s="160">
        <v>45294</v>
      </c>
      <c r="U642" s="234">
        <v>2024</v>
      </c>
      <c r="V642" s="151">
        <v>635</v>
      </c>
    </row>
    <row r="643" spans="1:22" x14ac:dyDescent="0.35">
      <c r="A64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3" s="231" t="str">
        <f>CONCATENATE(U643,".",TEXT(G643,"00000"),".",VLOOKUP(H643,'Dados (Listas Suspensas)'!$H$3:$I$7,2,FALSE),".",VLOOKUP(K643,'Dados (Listas Suspensas)'!$B$3:$C$8,2,FALSE),".",VLOOKUP(L643,'Dados (Listas Suspensas)'!$D$3:$E$9,2, FALSE),".",VLOOKUP(M643,'Dados (Listas Suspensas)'!$F$3:$G$10,2,FALSE))</f>
        <v>2024.00159.01.01.03.04</v>
      </c>
      <c r="C643" s="144" t="e">
        <f t="shared" si="36"/>
        <v>#REF!</v>
      </c>
      <c r="D643" s="144" t="e">
        <f t="shared" si="37"/>
        <v>#REF!</v>
      </c>
      <c r="E643" s="144" t="str">
        <f t="shared" si="38"/>
        <v>2024.00159</v>
      </c>
      <c r="F643" s="144" t="e">
        <f t="shared" si="39"/>
        <v>#REF!</v>
      </c>
      <c r="G643" s="165">
        <v>159</v>
      </c>
      <c r="H643" s="96" t="s">
        <v>119</v>
      </c>
      <c r="I643" s="96" t="s">
        <v>236</v>
      </c>
      <c r="J643" s="165" t="s">
        <v>237</v>
      </c>
      <c r="K643" s="96" t="s">
        <v>121</v>
      </c>
      <c r="L643" s="96" t="s">
        <v>162</v>
      </c>
      <c r="M643" s="96" t="s">
        <v>149</v>
      </c>
      <c r="N643" s="236">
        <v>45292</v>
      </c>
      <c r="O643" s="236">
        <v>45322</v>
      </c>
      <c r="P643" s="165" t="s">
        <v>124</v>
      </c>
      <c r="Q643" s="166">
        <v>45289</v>
      </c>
      <c r="R643" s="165">
        <v>3670060</v>
      </c>
      <c r="S643" s="165" t="s">
        <v>21</v>
      </c>
      <c r="T643" s="166">
        <v>45294</v>
      </c>
      <c r="U643" s="232">
        <v>2024</v>
      </c>
      <c r="V643" s="150">
        <v>636</v>
      </c>
    </row>
    <row r="644" spans="1:22" x14ac:dyDescent="0.35">
      <c r="A64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4" s="231" t="str">
        <f>CONCATENATE(U644,".",TEXT(G644,"00000"),".",VLOOKUP(H644,'Dados (Listas Suspensas)'!$H$3:$I$7,2,FALSE),".",VLOOKUP(K644,'Dados (Listas Suspensas)'!$B$3:$C$8,2,FALSE),".",VLOOKUP(L644,'Dados (Listas Suspensas)'!$D$3:$E$9,2, FALSE),".",VLOOKUP(M644,'Dados (Listas Suspensas)'!$F$3:$G$10,2,FALSE))</f>
        <v>2024.00160.01.04.99.99</v>
      </c>
      <c r="C644" s="144" t="e">
        <f t="shared" si="36"/>
        <v>#REF!</v>
      </c>
      <c r="D644" s="144" t="e">
        <f t="shared" si="37"/>
        <v>#REF!</v>
      </c>
      <c r="E644" s="144" t="str">
        <f t="shared" si="38"/>
        <v>2024.00160</v>
      </c>
      <c r="F644" s="144" t="e">
        <f t="shared" si="39"/>
        <v>#REF!</v>
      </c>
      <c r="G644" s="158">
        <v>160</v>
      </c>
      <c r="H644" s="97" t="s">
        <v>119</v>
      </c>
      <c r="I644" s="97" t="s">
        <v>6164</v>
      </c>
      <c r="J644" s="158" t="s">
        <v>314</v>
      </c>
      <c r="K644" s="97" t="s">
        <v>187</v>
      </c>
      <c r="L644" s="97" t="s">
        <v>187</v>
      </c>
      <c r="M644" s="97" t="s">
        <v>188</v>
      </c>
      <c r="N644" s="235">
        <v>45288</v>
      </c>
      <c r="O644" s="235">
        <v>45291</v>
      </c>
      <c r="P644" s="158" t="s">
        <v>124</v>
      </c>
      <c r="Q644" s="160">
        <v>45288</v>
      </c>
      <c r="R644" s="158">
        <v>3670061</v>
      </c>
      <c r="S644" s="158" t="s">
        <v>21</v>
      </c>
      <c r="T644" s="160">
        <v>45294</v>
      </c>
      <c r="U644" s="234">
        <v>2024</v>
      </c>
      <c r="V644" s="151">
        <v>637</v>
      </c>
    </row>
    <row r="645" spans="1:22" x14ac:dyDescent="0.35">
      <c r="A64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5" s="231" t="str">
        <f>CONCATENATE(U645,".",TEXT(G645,"00000"),".",VLOOKUP(H645,'Dados (Listas Suspensas)'!$H$3:$I$7,2,FALSE),".",VLOOKUP(K645,'Dados (Listas Suspensas)'!$B$3:$C$8,2,FALSE),".",VLOOKUP(L645,'Dados (Listas Suspensas)'!$D$3:$E$9,2, FALSE),".",VLOOKUP(M645,'Dados (Listas Suspensas)'!$F$3:$G$10,2,FALSE))</f>
        <v>2024.00161.01.04.99.99</v>
      </c>
      <c r="C645" s="144" t="e">
        <f t="shared" si="36"/>
        <v>#REF!</v>
      </c>
      <c r="D645" s="144" t="e">
        <f t="shared" si="37"/>
        <v>#REF!</v>
      </c>
      <c r="E645" s="144" t="str">
        <f t="shared" si="38"/>
        <v>2024.00161</v>
      </c>
      <c r="F645" s="144" t="e">
        <f t="shared" si="39"/>
        <v>#REF!</v>
      </c>
      <c r="G645" s="165">
        <v>161</v>
      </c>
      <c r="H645" s="96" t="s">
        <v>119</v>
      </c>
      <c r="I645" s="96" t="s">
        <v>6164</v>
      </c>
      <c r="J645" s="165" t="s">
        <v>314</v>
      </c>
      <c r="K645" s="96" t="s">
        <v>187</v>
      </c>
      <c r="L645" s="96" t="s">
        <v>187</v>
      </c>
      <c r="M645" s="96" t="s">
        <v>188</v>
      </c>
      <c r="N645" s="236">
        <v>45288</v>
      </c>
      <c r="O645" s="236">
        <v>47118</v>
      </c>
      <c r="P645" s="165" t="s">
        <v>124</v>
      </c>
      <c r="Q645" s="166">
        <v>45288</v>
      </c>
      <c r="R645" s="165">
        <v>3670061</v>
      </c>
      <c r="S645" s="165" t="s">
        <v>21</v>
      </c>
      <c r="T645" s="166">
        <v>45294</v>
      </c>
      <c r="U645" s="232">
        <v>2024</v>
      </c>
      <c r="V645" s="150">
        <v>638</v>
      </c>
    </row>
    <row r="646" spans="1:22" x14ac:dyDescent="0.35">
      <c r="A64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6" s="231" t="str">
        <f>CONCATENATE(U646,".",TEXT(G646,"00000"),".",VLOOKUP(H646,'Dados (Listas Suspensas)'!$H$3:$I$7,2,FALSE),".",VLOOKUP(K646,'Dados (Listas Suspensas)'!$B$3:$C$8,2,FALSE),".",VLOOKUP(L646,'Dados (Listas Suspensas)'!$D$3:$E$9,2, FALSE),".",VLOOKUP(M646,'Dados (Listas Suspensas)'!$F$3:$G$10,2,FALSE))</f>
        <v>2024.00162.03.04.99.99</v>
      </c>
      <c r="C646" s="144" t="e">
        <f t="shared" si="36"/>
        <v>#REF!</v>
      </c>
      <c r="D646" s="144" t="e">
        <f t="shared" si="37"/>
        <v>#REF!</v>
      </c>
      <c r="E646" s="144" t="str">
        <f t="shared" si="38"/>
        <v>2024.00162</v>
      </c>
      <c r="F646" s="144" t="e">
        <f t="shared" si="39"/>
        <v>#REF!</v>
      </c>
      <c r="G646" s="158">
        <v>162</v>
      </c>
      <c r="H646" s="97" t="s">
        <v>132</v>
      </c>
      <c r="I646" s="97" t="s">
        <v>260</v>
      </c>
      <c r="J646" s="140" t="s">
        <v>261</v>
      </c>
      <c r="K646" s="97" t="s">
        <v>187</v>
      </c>
      <c r="L646" s="97" t="s">
        <v>187</v>
      </c>
      <c r="M646" s="97" t="s">
        <v>188</v>
      </c>
      <c r="N646" s="235">
        <v>45264</v>
      </c>
      <c r="O646" s="235">
        <v>47118</v>
      </c>
      <c r="P646" s="158" t="s">
        <v>124</v>
      </c>
      <c r="Q646" s="160">
        <v>45264</v>
      </c>
      <c r="R646" s="158">
        <v>3671607</v>
      </c>
      <c r="S646" s="158" t="s">
        <v>29</v>
      </c>
      <c r="T646" s="223">
        <v>45294</v>
      </c>
      <c r="U646" s="234">
        <v>2024</v>
      </c>
      <c r="V646" s="151">
        <v>639</v>
      </c>
    </row>
    <row r="647" spans="1:22" x14ac:dyDescent="0.35">
      <c r="A64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7" s="231" t="str">
        <f>CONCATENATE(U647,".",TEXT(G647,"00000"),".",VLOOKUP(H647,'Dados (Listas Suspensas)'!$H$3:$I$7,2,FALSE),".",VLOOKUP(K647,'Dados (Listas Suspensas)'!$B$3:$C$8,2,FALSE),".",VLOOKUP(L647,'Dados (Listas Suspensas)'!$D$3:$E$9,2, FALSE),".",VLOOKUP(M647,'Dados (Listas Suspensas)'!$F$3:$G$10,2,FALSE))</f>
        <v>2024.00163.03.01.03.02</v>
      </c>
      <c r="C647" s="144" t="e">
        <f t="shared" si="36"/>
        <v>#REF!</v>
      </c>
      <c r="D647" s="144" t="e">
        <f t="shared" si="37"/>
        <v>#REF!</v>
      </c>
      <c r="E647" s="144" t="str">
        <f t="shared" si="38"/>
        <v>2024.00163</v>
      </c>
      <c r="F647" s="144" t="e">
        <f t="shared" si="39"/>
        <v>#REF!</v>
      </c>
      <c r="G647" s="165">
        <v>163</v>
      </c>
      <c r="H647" s="96" t="s">
        <v>132</v>
      </c>
      <c r="I647" s="96" t="s">
        <v>260</v>
      </c>
      <c r="J647" s="142" t="s">
        <v>261</v>
      </c>
      <c r="K647" s="96" t="s">
        <v>121</v>
      </c>
      <c r="L647" s="96" t="s">
        <v>162</v>
      </c>
      <c r="M647" s="96" t="s">
        <v>155</v>
      </c>
      <c r="N647" s="236">
        <v>45292</v>
      </c>
      <c r="O647" s="236">
        <v>45657</v>
      </c>
      <c r="P647" s="165" t="s">
        <v>124</v>
      </c>
      <c r="Q647" s="166">
        <v>45289</v>
      </c>
      <c r="R647" s="165">
        <v>3671608</v>
      </c>
      <c r="S647" s="165" t="s">
        <v>29</v>
      </c>
      <c r="T647" s="166">
        <v>45294</v>
      </c>
      <c r="U647" s="232">
        <v>2024</v>
      </c>
      <c r="V647" s="150">
        <v>640</v>
      </c>
    </row>
    <row r="648" spans="1:22" x14ac:dyDescent="0.35">
      <c r="A64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8" s="231" t="str">
        <f>CONCATENATE(U648,".",TEXT(G648,"00000"),".",VLOOKUP(H648,'Dados (Listas Suspensas)'!$H$3:$I$7,2,FALSE),".",VLOOKUP(K648,'Dados (Listas Suspensas)'!$B$3:$C$8,2,FALSE),".",VLOOKUP(L648,'Dados (Listas Suspensas)'!$D$3:$E$9,2, FALSE),".",VLOOKUP(M648,'Dados (Listas Suspensas)'!$F$3:$G$10,2,FALSE))</f>
        <v>2024.00164.03.01.02.02</v>
      </c>
      <c r="C648" s="144" t="e">
        <f t="shared" ref="C648:C711" si="40">IF(A648=B648,1,0)</f>
        <v>#REF!</v>
      </c>
      <c r="D648" s="144" t="e">
        <f t="shared" ref="D648:D711" si="41">LEFT(A648,10)</f>
        <v>#REF!</v>
      </c>
      <c r="E648" s="144" t="str">
        <f t="shared" ref="E648:E711" si="42">LEFT(B648,10)</f>
        <v>2024.00164</v>
      </c>
      <c r="F648" s="144" t="e">
        <f t="shared" ref="F648:F711" si="43">IF(D648=E648,1,0)</f>
        <v>#REF!</v>
      </c>
      <c r="G648" s="158">
        <v>164</v>
      </c>
      <c r="H648" s="97" t="s">
        <v>132</v>
      </c>
      <c r="I648" s="97" t="s">
        <v>260</v>
      </c>
      <c r="J648" s="140" t="s">
        <v>261</v>
      </c>
      <c r="K648" s="97" t="s">
        <v>121</v>
      </c>
      <c r="L648" s="97" t="s">
        <v>169</v>
      </c>
      <c r="M648" s="97" t="s">
        <v>155</v>
      </c>
      <c r="N648" s="235">
        <v>45292</v>
      </c>
      <c r="O648" s="235">
        <v>45657</v>
      </c>
      <c r="P648" s="158" t="s">
        <v>124</v>
      </c>
      <c r="Q648" s="160">
        <v>45289</v>
      </c>
      <c r="R648" s="158">
        <v>3671609</v>
      </c>
      <c r="S648" s="158" t="s">
        <v>29</v>
      </c>
      <c r="T648" s="160">
        <v>45294</v>
      </c>
      <c r="U648" s="234">
        <v>2024</v>
      </c>
      <c r="V648" s="151">
        <v>641</v>
      </c>
    </row>
    <row r="649" spans="1:22" x14ac:dyDescent="0.35">
      <c r="A64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49" s="231" t="str">
        <f>CONCATENATE(U649,".",TEXT(G649,"00000"),".",VLOOKUP(H649,'Dados (Listas Suspensas)'!$H$3:$I$7,2,FALSE),".",VLOOKUP(K649,'Dados (Listas Suspensas)'!$B$3:$C$8,2,FALSE),".",VLOOKUP(L649,'Dados (Listas Suspensas)'!$D$3:$E$9,2, FALSE),".",VLOOKUP(M649,'Dados (Listas Suspensas)'!$F$3:$G$10,2,FALSE))</f>
        <v>2024.00165.03.04.99.99</v>
      </c>
      <c r="C649" s="144" t="e">
        <f t="shared" si="40"/>
        <v>#REF!</v>
      </c>
      <c r="D649" s="144" t="e">
        <f t="shared" si="41"/>
        <v>#REF!</v>
      </c>
      <c r="E649" s="144" t="str">
        <f t="shared" si="42"/>
        <v>2024.00165</v>
      </c>
      <c r="F649" s="144" t="e">
        <f t="shared" si="43"/>
        <v>#REF!</v>
      </c>
      <c r="G649" s="165">
        <v>165</v>
      </c>
      <c r="H649" s="96" t="s">
        <v>132</v>
      </c>
      <c r="I649" s="96" t="s">
        <v>262</v>
      </c>
      <c r="J649" s="142" t="s">
        <v>263</v>
      </c>
      <c r="K649" s="96" t="s">
        <v>187</v>
      </c>
      <c r="L649" s="96" t="s">
        <v>187</v>
      </c>
      <c r="M649" s="96" t="s">
        <v>188</v>
      </c>
      <c r="N649" s="236">
        <v>45264</v>
      </c>
      <c r="O649" s="236">
        <v>47118</v>
      </c>
      <c r="P649" s="165" t="s">
        <v>124</v>
      </c>
      <c r="Q649" s="166">
        <v>45264</v>
      </c>
      <c r="R649" s="165">
        <v>3671661</v>
      </c>
      <c r="S649" s="165" t="s">
        <v>32</v>
      </c>
      <c r="T649" s="223">
        <v>45294</v>
      </c>
      <c r="U649" s="232">
        <v>2024</v>
      </c>
      <c r="V649" s="150">
        <v>642</v>
      </c>
    </row>
    <row r="650" spans="1:22" x14ac:dyDescent="0.35">
      <c r="A65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0" s="231" t="str">
        <f>CONCATENATE(U650,".",TEXT(G650,"00000"),".",VLOOKUP(H650,'Dados (Listas Suspensas)'!$H$3:$I$7,2,FALSE),".",VLOOKUP(K650,'Dados (Listas Suspensas)'!$B$3:$C$8,2,FALSE),".",VLOOKUP(L650,'Dados (Listas Suspensas)'!$D$3:$E$9,2, FALSE),".",VLOOKUP(M650,'Dados (Listas Suspensas)'!$F$3:$G$10,2,FALSE))</f>
        <v>2024.00166.03.01.03.02</v>
      </c>
      <c r="C650" s="144" t="e">
        <f t="shared" si="40"/>
        <v>#REF!</v>
      </c>
      <c r="D650" s="144" t="e">
        <f t="shared" si="41"/>
        <v>#REF!</v>
      </c>
      <c r="E650" s="144" t="str">
        <f t="shared" si="42"/>
        <v>2024.00166</v>
      </c>
      <c r="F650" s="144" t="e">
        <f t="shared" si="43"/>
        <v>#REF!</v>
      </c>
      <c r="G650" s="158">
        <v>166</v>
      </c>
      <c r="H650" s="97" t="s">
        <v>132</v>
      </c>
      <c r="I650" s="97" t="s">
        <v>262</v>
      </c>
      <c r="J650" s="140" t="s">
        <v>263</v>
      </c>
      <c r="K650" s="97" t="s">
        <v>121</v>
      </c>
      <c r="L650" s="97" t="s">
        <v>162</v>
      </c>
      <c r="M650" s="97" t="s">
        <v>155</v>
      </c>
      <c r="N650" s="235">
        <v>45292</v>
      </c>
      <c r="O650" s="235">
        <v>45657</v>
      </c>
      <c r="P650" s="158" t="s">
        <v>124</v>
      </c>
      <c r="Q650" s="160">
        <v>45289</v>
      </c>
      <c r="R650" s="158">
        <v>3671662</v>
      </c>
      <c r="S650" s="158" t="s">
        <v>32</v>
      </c>
      <c r="T650" s="160">
        <v>45294</v>
      </c>
      <c r="U650" s="234">
        <v>2024</v>
      </c>
      <c r="V650" s="151">
        <v>643</v>
      </c>
    </row>
    <row r="651" spans="1:22" x14ac:dyDescent="0.35">
      <c r="A65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1" s="231" t="str">
        <f>CONCATENATE(U651,".",TEXT(G651,"00000"),".",VLOOKUP(H651,'Dados (Listas Suspensas)'!$H$3:$I$7,2,FALSE),".",VLOOKUP(K651,'Dados (Listas Suspensas)'!$B$3:$C$8,2,FALSE),".",VLOOKUP(L651,'Dados (Listas Suspensas)'!$D$3:$E$9,2, FALSE),".",VLOOKUP(M651,'Dados (Listas Suspensas)'!$F$3:$G$10,2,FALSE))</f>
        <v>2024.00167.03.04.99.99</v>
      </c>
      <c r="C651" s="144" t="e">
        <f t="shared" si="40"/>
        <v>#REF!</v>
      </c>
      <c r="D651" s="144" t="e">
        <f t="shared" si="41"/>
        <v>#REF!</v>
      </c>
      <c r="E651" s="144" t="str">
        <f t="shared" si="42"/>
        <v>2024.00167</v>
      </c>
      <c r="F651" s="144" t="e">
        <f t="shared" si="43"/>
        <v>#REF!</v>
      </c>
      <c r="G651" s="165">
        <v>167</v>
      </c>
      <c r="H651" s="96" t="s">
        <v>132</v>
      </c>
      <c r="I651" s="96" t="s">
        <v>264</v>
      </c>
      <c r="J651" s="165" t="s">
        <v>265</v>
      </c>
      <c r="K651" s="96" t="s">
        <v>187</v>
      </c>
      <c r="L651" s="96" t="s">
        <v>187</v>
      </c>
      <c r="M651" s="96" t="s">
        <v>188</v>
      </c>
      <c r="N651" s="236">
        <v>45264</v>
      </c>
      <c r="O651" s="236">
        <v>47118</v>
      </c>
      <c r="P651" s="165" t="s">
        <v>124</v>
      </c>
      <c r="Q651" s="166">
        <v>45264</v>
      </c>
      <c r="R651" s="165">
        <v>3671767</v>
      </c>
      <c r="S651" s="165" t="s">
        <v>35</v>
      </c>
      <c r="T651" s="223">
        <v>45294</v>
      </c>
      <c r="U651" s="232">
        <v>2024</v>
      </c>
      <c r="V651" s="150">
        <v>644</v>
      </c>
    </row>
    <row r="652" spans="1:22" x14ac:dyDescent="0.35">
      <c r="A65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2" s="231" t="str">
        <f>CONCATENATE(U652,".",TEXT(G652,"00000"),".",VLOOKUP(H652,'Dados (Listas Suspensas)'!$H$3:$I$7,2,FALSE),".",VLOOKUP(K652,'Dados (Listas Suspensas)'!$B$3:$C$8,2,FALSE),".",VLOOKUP(L652,'Dados (Listas Suspensas)'!$D$3:$E$9,2, FALSE),".",VLOOKUP(M652,'Dados (Listas Suspensas)'!$F$3:$G$10,2,FALSE))</f>
        <v>2024.00168.03.01.03.02</v>
      </c>
      <c r="C652" s="144" t="e">
        <f t="shared" si="40"/>
        <v>#REF!</v>
      </c>
      <c r="D652" s="144" t="e">
        <f t="shared" si="41"/>
        <v>#REF!</v>
      </c>
      <c r="E652" s="144" t="str">
        <f t="shared" si="42"/>
        <v>2024.00168</v>
      </c>
      <c r="F652" s="144" t="e">
        <f t="shared" si="43"/>
        <v>#REF!</v>
      </c>
      <c r="G652" s="158">
        <v>168</v>
      </c>
      <c r="H652" s="97" t="s">
        <v>132</v>
      </c>
      <c r="I652" s="97" t="s">
        <v>264</v>
      </c>
      <c r="J652" s="158" t="s">
        <v>265</v>
      </c>
      <c r="K652" s="97" t="s">
        <v>121</v>
      </c>
      <c r="L652" s="97" t="s">
        <v>162</v>
      </c>
      <c r="M652" s="97" t="s">
        <v>155</v>
      </c>
      <c r="N652" s="235">
        <v>45292</v>
      </c>
      <c r="O652" s="235">
        <v>45657</v>
      </c>
      <c r="P652" s="158" t="s">
        <v>124</v>
      </c>
      <c r="Q652" s="160">
        <v>45289</v>
      </c>
      <c r="R652" s="158">
        <v>3671768</v>
      </c>
      <c r="S652" s="158" t="s">
        <v>35</v>
      </c>
      <c r="T652" s="160">
        <v>45294</v>
      </c>
      <c r="U652" s="234">
        <v>2024</v>
      </c>
      <c r="V652" s="151">
        <v>645</v>
      </c>
    </row>
    <row r="653" spans="1:22" x14ac:dyDescent="0.35">
      <c r="A65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3" s="231" t="str">
        <f>CONCATENATE(U653,".",TEXT(G653,"00000"),".",VLOOKUP(H653,'Dados (Listas Suspensas)'!$H$3:$I$7,2,FALSE),".",VLOOKUP(K653,'Dados (Listas Suspensas)'!$B$3:$C$8,2,FALSE),".",VLOOKUP(L653,'Dados (Listas Suspensas)'!$D$3:$E$9,2, FALSE),".",VLOOKUP(M653,'Dados (Listas Suspensas)'!$F$3:$G$10,2,FALSE))</f>
        <v>2024.00169.03.01.03.02</v>
      </c>
      <c r="C653" s="144" t="e">
        <f t="shared" si="40"/>
        <v>#REF!</v>
      </c>
      <c r="D653" s="144" t="e">
        <f t="shared" si="41"/>
        <v>#REF!</v>
      </c>
      <c r="E653" s="144" t="str">
        <f t="shared" si="42"/>
        <v>2024.00169</v>
      </c>
      <c r="F653" s="144" t="e">
        <f t="shared" si="43"/>
        <v>#REF!</v>
      </c>
      <c r="G653" s="165">
        <v>169</v>
      </c>
      <c r="H653" s="96" t="s">
        <v>132</v>
      </c>
      <c r="I653" s="96" t="s">
        <v>264</v>
      </c>
      <c r="J653" s="165" t="s">
        <v>265</v>
      </c>
      <c r="K653" s="96" t="s">
        <v>121</v>
      </c>
      <c r="L653" s="96" t="s">
        <v>162</v>
      </c>
      <c r="M653" s="96" t="s">
        <v>155</v>
      </c>
      <c r="N653" s="236">
        <v>45292</v>
      </c>
      <c r="O653" s="236">
        <v>45657</v>
      </c>
      <c r="P653" s="165" t="s">
        <v>124</v>
      </c>
      <c r="Q653" s="166">
        <v>45289</v>
      </c>
      <c r="R653" s="165">
        <v>3671769</v>
      </c>
      <c r="S653" s="165" t="s">
        <v>35</v>
      </c>
      <c r="T653" s="166">
        <v>45294</v>
      </c>
      <c r="U653" s="232">
        <v>2024</v>
      </c>
      <c r="V653" s="150">
        <v>646</v>
      </c>
    </row>
    <row r="654" spans="1:22" x14ac:dyDescent="0.35">
      <c r="A65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4" s="231" t="str">
        <f>CONCATENATE(U654,".",TEXT(G654,"00000"),".",VLOOKUP(H654,'Dados (Listas Suspensas)'!$H$3:$I$7,2,FALSE),".",VLOOKUP(K654,'Dados (Listas Suspensas)'!$B$3:$C$8,2,FALSE),".",VLOOKUP(L654,'Dados (Listas Suspensas)'!$D$3:$E$9,2, FALSE),".",VLOOKUP(M654,'Dados (Listas Suspensas)'!$F$3:$G$10,2,FALSE))</f>
        <v>2024.00170.03.01.03.02</v>
      </c>
      <c r="C654" s="144" t="e">
        <f t="shared" si="40"/>
        <v>#REF!</v>
      </c>
      <c r="D654" s="144" t="e">
        <f t="shared" si="41"/>
        <v>#REF!</v>
      </c>
      <c r="E654" s="144" t="str">
        <f t="shared" si="42"/>
        <v>2024.00170</v>
      </c>
      <c r="F654" s="144" t="e">
        <f t="shared" si="43"/>
        <v>#REF!</v>
      </c>
      <c r="G654" s="158">
        <v>170</v>
      </c>
      <c r="H654" s="97" t="s">
        <v>132</v>
      </c>
      <c r="I654" s="97" t="s">
        <v>264</v>
      </c>
      <c r="J654" s="158" t="s">
        <v>265</v>
      </c>
      <c r="K654" s="97" t="s">
        <v>121</v>
      </c>
      <c r="L654" s="97" t="s">
        <v>162</v>
      </c>
      <c r="M654" s="97" t="s">
        <v>155</v>
      </c>
      <c r="N654" s="235">
        <v>45292</v>
      </c>
      <c r="O654" s="235">
        <v>45657</v>
      </c>
      <c r="P654" s="158" t="s">
        <v>124</v>
      </c>
      <c r="Q654" s="160">
        <v>45289</v>
      </c>
      <c r="R654" s="158">
        <v>3671770</v>
      </c>
      <c r="S654" s="158" t="s">
        <v>35</v>
      </c>
      <c r="T654" s="160">
        <v>45294</v>
      </c>
      <c r="U654" s="234">
        <v>2024</v>
      </c>
      <c r="V654" s="151">
        <v>647</v>
      </c>
    </row>
    <row r="655" spans="1:22" x14ac:dyDescent="0.35">
      <c r="A65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5" s="231" t="str">
        <f>CONCATENATE(U655,".",TEXT(G655,"00000"),".",VLOOKUP(H655,'Dados (Listas Suspensas)'!$H$3:$I$7,2,FALSE),".",VLOOKUP(K655,'Dados (Listas Suspensas)'!$B$3:$C$8,2,FALSE),".",VLOOKUP(L655,'Dados (Listas Suspensas)'!$D$3:$E$9,2, FALSE),".",VLOOKUP(M655,'Dados (Listas Suspensas)'!$F$3:$G$10,2,FALSE))</f>
        <v>2024.00171.03.01.03.02</v>
      </c>
      <c r="C655" s="144" t="e">
        <f t="shared" si="40"/>
        <v>#REF!</v>
      </c>
      <c r="D655" s="144" t="e">
        <f t="shared" si="41"/>
        <v>#REF!</v>
      </c>
      <c r="E655" s="144" t="str">
        <f t="shared" si="42"/>
        <v>2024.00171</v>
      </c>
      <c r="F655" s="144" t="e">
        <f t="shared" si="43"/>
        <v>#REF!</v>
      </c>
      <c r="G655" s="165">
        <v>171</v>
      </c>
      <c r="H655" s="96" t="s">
        <v>132</v>
      </c>
      <c r="I655" s="96" t="s">
        <v>264</v>
      </c>
      <c r="J655" s="165" t="s">
        <v>265</v>
      </c>
      <c r="K655" s="96" t="s">
        <v>121</v>
      </c>
      <c r="L655" s="96" t="s">
        <v>162</v>
      </c>
      <c r="M655" s="96" t="s">
        <v>155</v>
      </c>
      <c r="N655" s="236">
        <v>45292</v>
      </c>
      <c r="O655" s="236">
        <v>45657</v>
      </c>
      <c r="P655" s="165" t="s">
        <v>124</v>
      </c>
      <c r="Q655" s="166">
        <v>45289</v>
      </c>
      <c r="R655" s="165">
        <v>3671771</v>
      </c>
      <c r="S655" s="165" t="s">
        <v>35</v>
      </c>
      <c r="T655" s="166">
        <v>45294</v>
      </c>
      <c r="U655" s="232">
        <v>2024</v>
      </c>
      <c r="V655" s="150">
        <v>648</v>
      </c>
    </row>
    <row r="656" spans="1:22" x14ac:dyDescent="0.35">
      <c r="A65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6" s="231" t="str">
        <f>CONCATENATE(U656,".",TEXT(G656,"00000"),".",VLOOKUP(H656,'Dados (Listas Suspensas)'!$H$3:$I$7,2,FALSE),".",VLOOKUP(K656,'Dados (Listas Suspensas)'!$B$3:$C$8,2,FALSE),".",VLOOKUP(L656,'Dados (Listas Suspensas)'!$D$3:$E$9,2, FALSE),".",VLOOKUP(M656,'Dados (Listas Suspensas)'!$F$3:$G$10,2,FALSE))</f>
        <v>2024.00172.03.01.03.02</v>
      </c>
      <c r="C656" s="144" t="e">
        <f t="shared" si="40"/>
        <v>#REF!</v>
      </c>
      <c r="D656" s="144" t="e">
        <f t="shared" si="41"/>
        <v>#REF!</v>
      </c>
      <c r="E656" s="144" t="str">
        <f t="shared" si="42"/>
        <v>2024.00172</v>
      </c>
      <c r="F656" s="144" t="e">
        <f t="shared" si="43"/>
        <v>#REF!</v>
      </c>
      <c r="G656" s="158">
        <v>172</v>
      </c>
      <c r="H656" s="97" t="s">
        <v>132</v>
      </c>
      <c r="I656" s="97" t="s">
        <v>264</v>
      </c>
      <c r="J656" s="158" t="s">
        <v>265</v>
      </c>
      <c r="K656" s="97" t="s">
        <v>121</v>
      </c>
      <c r="L656" s="97" t="s">
        <v>162</v>
      </c>
      <c r="M656" s="97" t="s">
        <v>155</v>
      </c>
      <c r="N656" s="235">
        <v>45292</v>
      </c>
      <c r="O656" s="235">
        <v>45657</v>
      </c>
      <c r="P656" s="158" t="s">
        <v>124</v>
      </c>
      <c r="Q656" s="160">
        <v>45289</v>
      </c>
      <c r="R656" s="158">
        <v>3671772</v>
      </c>
      <c r="S656" s="158" t="s">
        <v>35</v>
      </c>
      <c r="T656" s="160">
        <v>45294</v>
      </c>
      <c r="U656" s="234">
        <v>2024</v>
      </c>
      <c r="V656" s="151">
        <v>649</v>
      </c>
    </row>
    <row r="657" spans="1:22" x14ac:dyDescent="0.35">
      <c r="A65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7" s="231" t="str">
        <f>CONCATENATE(U657,".",TEXT(G657,"00000"),".",VLOOKUP(H657,'Dados (Listas Suspensas)'!$H$3:$I$7,2,FALSE),".",VLOOKUP(K657,'Dados (Listas Suspensas)'!$B$3:$C$8,2,FALSE),".",VLOOKUP(L657,'Dados (Listas Suspensas)'!$D$3:$E$9,2, FALSE),".",VLOOKUP(M657,'Dados (Listas Suspensas)'!$F$3:$G$10,2,FALSE))</f>
        <v>2024.00173.03.04.99.99</v>
      </c>
      <c r="C657" s="144" t="e">
        <f t="shared" si="40"/>
        <v>#REF!</v>
      </c>
      <c r="D657" s="144" t="e">
        <f t="shared" si="41"/>
        <v>#REF!</v>
      </c>
      <c r="E657" s="144" t="str">
        <f t="shared" si="42"/>
        <v>2024.00173</v>
      </c>
      <c r="F657" s="144" t="e">
        <f t="shared" si="43"/>
        <v>#REF!</v>
      </c>
      <c r="G657" s="165">
        <v>173</v>
      </c>
      <c r="H657" s="96" t="s">
        <v>132</v>
      </c>
      <c r="I657" s="96" t="s">
        <v>255</v>
      </c>
      <c r="J657" s="142" t="s">
        <v>256</v>
      </c>
      <c r="K657" s="96" t="s">
        <v>187</v>
      </c>
      <c r="L657" s="96" t="s">
        <v>187</v>
      </c>
      <c r="M657" s="96" t="s">
        <v>188</v>
      </c>
      <c r="N657" s="236">
        <v>45264</v>
      </c>
      <c r="O657" s="236">
        <v>47118</v>
      </c>
      <c r="P657" s="165" t="s">
        <v>124</v>
      </c>
      <c r="Q657" s="166">
        <v>45264</v>
      </c>
      <c r="R657" s="165">
        <v>3671743</v>
      </c>
      <c r="S657" s="165" t="s">
        <v>38</v>
      </c>
      <c r="T657" s="223">
        <v>45294</v>
      </c>
      <c r="U657" s="232">
        <v>2024</v>
      </c>
      <c r="V657" s="150">
        <v>650</v>
      </c>
    </row>
    <row r="658" spans="1:22" x14ac:dyDescent="0.35">
      <c r="A65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8" s="231" t="str">
        <f>CONCATENATE(U658,".",TEXT(G658,"00000"),".",VLOOKUP(H658,'Dados (Listas Suspensas)'!$H$3:$I$7,2,FALSE),".",VLOOKUP(K658,'Dados (Listas Suspensas)'!$B$3:$C$8,2,FALSE),".",VLOOKUP(L658,'Dados (Listas Suspensas)'!$D$3:$E$9,2, FALSE),".",VLOOKUP(M658,'Dados (Listas Suspensas)'!$F$3:$G$10,2,FALSE))</f>
        <v>2024.00174.03.01.02.02</v>
      </c>
      <c r="C658" s="144" t="e">
        <f t="shared" si="40"/>
        <v>#REF!</v>
      </c>
      <c r="D658" s="144" t="e">
        <f t="shared" si="41"/>
        <v>#REF!</v>
      </c>
      <c r="E658" s="144" t="str">
        <f t="shared" si="42"/>
        <v>2024.00174</v>
      </c>
      <c r="F658" s="144" t="e">
        <f t="shared" si="43"/>
        <v>#REF!</v>
      </c>
      <c r="G658" s="158">
        <v>174</v>
      </c>
      <c r="H658" s="97" t="s">
        <v>132</v>
      </c>
      <c r="I658" s="97" t="s">
        <v>255</v>
      </c>
      <c r="J658" s="140" t="s">
        <v>256</v>
      </c>
      <c r="K658" s="97" t="s">
        <v>121</v>
      </c>
      <c r="L658" s="97" t="s">
        <v>169</v>
      </c>
      <c r="M658" s="97" t="s">
        <v>155</v>
      </c>
      <c r="N658" s="235">
        <v>45292</v>
      </c>
      <c r="O658" s="235">
        <v>45657</v>
      </c>
      <c r="P658" s="158" t="s">
        <v>124</v>
      </c>
      <c r="Q658" s="160">
        <v>45289</v>
      </c>
      <c r="R658" s="158">
        <v>3671744</v>
      </c>
      <c r="S658" s="158" t="s">
        <v>38</v>
      </c>
      <c r="T658" s="160">
        <v>45294</v>
      </c>
      <c r="U658" s="234">
        <v>2024</v>
      </c>
      <c r="V658" s="151">
        <v>651</v>
      </c>
    </row>
    <row r="659" spans="1:22" x14ac:dyDescent="0.35">
      <c r="A65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59" s="231" t="str">
        <f>CONCATENATE(U659,".",TEXT(G659,"00000"),".",VLOOKUP(H659,'Dados (Listas Suspensas)'!$H$3:$I$7,2,FALSE),".",VLOOKUP(K659,'Dados (Listas Suspensas)'!$B$3:$C$8,2,FALSE),".",VLOOKUP(L659,'Dados (Listas Suspensas)'!$D$3:$E$9,2, FALSE),".",VLOOKUP(M659,'Dados (Listas Suspensas)'!$F$3:$G$10,2,FALSE))</f>
        <v>2024.00175.03.04.99.99</v>
      </c>
      <c r="C659" s="144" t="e">
        <f t="shared" si="40"/>
        <v>#REF!</v>
      </c>
      <c r="D659" s="144" t="e">
        <f t="shared" si="41"/>
        <v>#REF!</v>
      </c>
      <c r="E659" s="144" t="str">
        <f t="shared" si="42"/>
        <v>2024.00175</v>
      </c>
      <c r="F659" s="144" t="e">
        <f t="shared" si="43"/>
        <v>#REF!</v>
      </c>
      <c r="G659" s="165">
        <v>175</v>
      </c>
      <c r="H659" s="96" t="s">
        <v>132</v>
      </c>
      <c r="I659" s="96" t="s">
        <v>274</v>
      </c>
      <c r="J659" s="165" t="s">
        <v>275</v>
      </c>
      <c r="K659" s="96" t="s">
        <v>187</v>
      </c>
      <c r="L659" s="96" t="s">
        <v>187</v>
      </c>
      <c r="M659" s="96" t="s">
        <v>188</v>
      </c>
      <c r="N659" s="236">
        <v>45262</v>
      </c>
      <c r="O659" s="236">
        <v>47118</v>
      </c>
      <c r="P659" s="165" t="s">
        <v>124</v>
      </c>
      <c r="Q659" s="166">
        <v>45262</v>
      </c>
      <c r="R659" s="165">
        <v>3671783</v>
      </c>
      <c r="S659" s="165" t="s">
        <v>44</v>
      </c>
      <c r="T659" s="223">
        <v>45294</v>
      </c>
      <c r="U659" s="232">
        <v>2024</v>
      </c>
      <c r="V659" s="150">
        <v>652</v>
      </c>
    </row>
    <row r="660" spans="1:22" x14ac:dyDescent="0.35">
      <c r="A66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0" s="231" t="str">
        <f>CONCATENATE(U660,".",TEXT(G660,"00000"),".",VLOOKUP(H660,'Dados (Listas Suspensas)'!$H$3:$I$7,2,FALSE),".",VLOOKUP(K660,'Dados (Listas Suspensas)'!$B$3:$C$8,2,FALSE),".",VLOOKUP(L660,'Dados (Listas Suspensas)'!$D$3:$E$9,2, FALSE),".",VLOOKUP(M660,'Dados (Listas Suspensas)'!$F$3:$G$10,2,FALSE))</f>
        <v>2024.00176.03.01.03.02</v>
      </c>
      <c r="C660" s="144" t="e">
        <f t="shared" si="40"/>
        <v>#REF!</v>
      </c>
      <c r="D660" s="144" t="e">
        <f t="shared" si="41"/>
        <v>#REF!</v>
      </c>
      <c r="E660" s="144" t="str">
        <f t="shared" si="42"/>
        <v>2024.00176</v>
      </c>
      <c r="F660" s="144" t="e">
        <f t="shared" si="43"/>
        <v>#REF!</v>
      </c>
      <c r="G660" s="158">
        <v>176</v>
      </c>
      <c r="H660" s="97" t="s">
        <v>132</v>
      </c>
      <c r="I660" s="97" t="s">
        <v>274</v>
      </c>
      <c r="J660" s="158" t="s">
        <v>275</v>
      </c>
      <c r="K660" s="97" t="s">
        <v>121</v>
      </c>
      <c r="L660" s="97" t="s">
        <v>162</v>
      </c>
      <c r="M660" s="97" t="s">
        <v>155</v>
      </c>
      <c r="N660" s="235">
        <v>45292</v>
      </c>
      <c r="O660" s="235">
        <v>45657</v>
      </c>
      <c r="P660" s="158" t="s">
        <v>124</v>
      </c>
      <c r="Q660" s="160">
        <v>45282</v>
      </c>
      <c r="R660" s="158">
        <v>3671784</v>
      </c>
      <c r="S660" s="158" t="s">
        <v>44</v>
      </c>
      <c r="T660" s="160">
        <v>45294</v>
      </c>
      <c r="U660" s="234">
        <v>2024</v>
      </c>
      <c r="V660" s="151">
        <v>653</v>
      </c>
    </row>
    <row r="661" spans="1:22" x14ac:dyDescent="0.35">
      <c r="A66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1" s="231" t="str">
        <f>CONCATENATE(U661,".",TEXT(G661,"00000"),".",VLOOKUP(H661,'Dados (Listas Suspensas)'!$H$3:$I$7,2,FALSE),".",VLOOKUP(K661,'Dados (Listas Suspensas)'!$B$3:$C$8,2,FALSE),".",VLOOKUP(L661,'Dados (Listas Suspensas)'!$D$3:$E$9,2, FALSE),".",VLOOKUP(M661,'Dados (Listas Suspensas)'!$F$3:$G$10,2,FALSE))</f>
        <v>2024.00177.03.01.03.02</v>
      </c>
      <c r="C661" s="144" t="e">
        <f t="shared" si="40"/>
        <v>#REF!</v>
      </c>
      <c r="D661" s="144" t="e">
        <f t="shared" si="41"/>
        <v>#REF!</v>
      </c>
      <c r="E661" s="144" t="str">
        <f t="shared" si="42"/>
        <v>2024.00177</v>
      </c>
      <c r="F661" s="144" t="e">
        <f t="shared" si="43"/>
        <v>#REF!</v>
      </c>
      <c r="G661" s="165">
        <v>177</v>
      </c>
      <c r="H661" s="96" t="s">
        <v>132</v>
      </c>
      <c r="I661" s="96" t="s">
        <v>274</v>
      </c>
      <c r="J661" s="165" t="s">
        <v>275</v>
      </c>
      <c r="K661" s="96" t="s">
        <v>121</v>
      </c>
      <c r="L661" s="96" t="s">
        <v>162</v>
      </c>
      <c r="M661" s="96" t="s">
        <v>155</v>
      </c>
      <c r="N661" s="236">
        <v>45292</v>
      </c>
      <c r="O661" s="236">
        <v>45657</v>
      </c>
      <c r="P661" s="165" t="s">
        <v>124</v>
      </c>
      <c r="Q661" s="166">
        <v>45282</v>
      </c>
      <c r="R661" s="165">
        <v>3671785</v>
      </c>
      <c r="S661" s="165" t="s">
        <v>44</v>
      </c>
      <c r="T661" s="166">
        <v>45294</v>
      </c>
      <c r="U661" s="232">
        <v>2024</v>
      </c>
      <c r="V661" s="150">
        <v>654</v>
      </c>
    </row>
    <row r="662" spans="1:22" x14ac:dyDescent="0.35">
      <c r="A66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2" s="231" t="str">
        <f>CONCATENATE(U662,".",TEXT(G662,"00000"),".",VLOOKUP(H662,'Dados (Listas Suspensas)'!$H$3:$I$7,2,FALSE),".",VLOOKUP(K662,'Dados (Listas Suspensas)'!$B$3:$C$8,2,FALSE),".",VLOOKUP(L662,'Dados (Listas Suspensas)'!$D$3:$E$9,2, FALSE),".",VLOOKUP(M662,'Dados (Listas Suspensas)'!$F$3:$G$10,2,FALSE))</f>
        <v>2024.00178.03.04.99.99</v>
      </c>
      <c r="C662" s="144" t="e">
        <f t="shared" si="40"/>
        <v>#REF!</v>
      </c>
      <c r="D662" s="144" t="e">
        <f t="shared" si="41"/>
        <v>#REF!</v>
      </c>
      <c r="E662" s="144" t="str">
        <f t="shared" si="42"/>
        <v>2024.00178</v>
      </c>
      <c r="F662" s="144" t="e">
        <f t="shared" si="43"/>
        <v>#REF!</v>
      </c>
      <c r="G662" s="158">
        <v>178</v>
      </c>
      <c r="H662" s="97" t="s">
        <v>132</v>
      </c>
      <c r="I662" s="97" t="s">
        <v>244</v>
      </c>
      <c r="J662" s="158" t="s">
        <v>245</v>
      </c>
      <c r="K662" s="97" t="s">
        <v>187</v>
      </c>
      <c r="L662" s="97" t="s">
        <v>187</v>
      </c>
      <c r="M662" s="97" t="s">
        <v>188</v>
      </c>
      <c r="N662" s="235">
        <v>45264</v>
      </c>
      <c r="O662" s="235">
        <v>47118</v>
      </c>
      <c r="P662" s="158" t="s">
        <v>124</v>
      </c>
      <c r="Q662" s="160">
        <v>45264</v>
      </c>
      <c r="R662" s="158">
        <v>3685744</v>
      </c>
      <c r="S662" s="158" t="s">
        <v>22</v>
      </c>
      <c r="T662" s="223">
        <v>45300</v>
      </c>
      <c r="U662" s="234">
        <v>2024</v>
      </c>
      <c r="V662" s="151">
        <v>655</v>
      </c>
    </row>
    <row r="663" spans="1:22" x14ac:dyDescent="0.35">
      <c r="A66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3" s="231" t="str">
        <f>CONCATENATE(U663,".",TEXT(G663,"00000"),".",VLOOKUP(H663,'Dados (Listas Suspensas)'!$H$3:$I$7,2,FALSE),".",VLOOKUP(K663,'Dados (Listas Suspensas)'!$B$3:$C$8,2,FALSE),".",VLOOKUP(L663,'Dados (Listas Suspensas)'!$D$3:$E$9,2, FALSE),".",VLOOKUP(M663,'Dados (Listas Suspensas)'!$F$3:$G$10,2,FALSE))</f>
        <v>2024.00179.03.01.02.02</v>
      </c>
      <c r="C663" s="144" t="e">
        <f t="shared" si="40"/>
        <v>#REF!</v>
      </c>
      <c r="D663" s="144" t="e">
        <f t="shared" si="41"/>
        <v>#REF!</v>
      </c>
      <c r="E663" s="144" t="str">
        <f t="shared" si="42"/>
        <v>2024.00179</v>
      </c>
      <c r="F663" s="144" t="e">
        <f t="shared" si="43"/>
        <v>#REF!</v>
      </c>
      <c r="G663" s="165">
        <v>179</v>
      </c>
      <c r="H663" s="96" t="s">
        <v>132</v>
      </c>
      <c r="I663" s="96" t="s">
        <v>244</v>
      </c>
      <c r="J663" s="165" t="s">
        <v>245</v>
      </c>
      <c r="K663" s="96" t="s">
        <v>121</v>
      </c>
      <c r="L663" s="96" t="s">
        <v>169</v>
      </c>
      <c r="M663" s="96" t="s">
        <v>155</v>
      </c>
      <c r="N663" s="236">
        <v>45292</v>
      </c>
      <c r="O663" s="236">
        <v>45657</v>
      </c>
      <c r="P663" s="165" t="s">
        <v>124</v>
      </c>
      <c r="Q663" s="166">
        <v>45288</v>
      </c>
      <c r="R663" s="165">
        <v>3685745</v>
      </c>
      <c r="S663" s="165" t="s">
        <v>22</v>
      </c>
      <c r="T663" s="166">
        <v>45300</v>
      </c>
      <c r="U663" s="232">
        <v>2024</v>
      </c>
      <c r="V663" s="150">
        <v>656</v>
      </c>
    </row>
    <row r="664" spans="1:22" x14ac:dyDescent="0.35">
      <c r="A66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4" s="231" t="str">
        <f>CONCATENATE(U664,".",TEXT(G664,"00000"),".",VLOOKUP(H664,'Dados (Listas Suspensas)'!$H$3:$I$7,2,FALSE),".",VLOOKUP(K664,'Dados (Listas Suspensas)'!$B$3:$C$8,2,FALSE),".",VLOOKUP(L664,'Dados (Listas Suspensas)'!$D$3:$E$9,2, FALSE),".",VLOOKUP(M664,'Dados (Listas Suspensas)'!$F$3:$G$10,2,FALSE))</f>
        <v>2024.00180.03.02.03.98</v>
      </c>
      <c r="C664" s="144" t="e">
        <f t="shared" si="40"/>
        <v>#REF!</v>
      </c>
      <c r="D664" s="144" t="e">
        <f t="shared" si="41"/>
        <v>#REF!</v>
      </c>
      <c r="E664" s="144" t="str">
        <f t="shared" si="42"/>
        <v>2024.00180</v>
      </c>
      <c r="F664" s="144" t="e">
        <f t="shared" si="43"/>
        <v>#REF!</v>
      </c>
      <c r="G664" s="158">
        <v>180</v>
      </c>
      <c r="H664" s="97" t="s">
        <v>132</v>
      </c>
      <c r="I664" s="97" t="s">
        <v>236</v>
      </c>
      <c r="J664" s="158" t="s">
        <v>237</v>
      </c>
      <c r="K664" s="97" t="s">
        <v>207</v>
      </c>
      <c r="L664" s="97" t="s">
        <v>162</v>
      </c>
      <c r="M664" s="97" t="s">
        <v>259</v>
      </c>
      <c r="N664" s="209">
        <v>45256</v>
      </c>
      <c r="O664" s="209">
        <v>45291</v>
      </c>
      <c r="P664" s="158" t="s">
        <v>124</v>
      </c>
      <c r="Q664" s="160">
        <v>45257</v>
      </c>
      <c r="R664" s="158">
        <v>3595306</v>
      </c>
      <c r="S664" s="158" t="s">
        <v>6</v>
      </c>
      <c r="T664" s="160">
        <v>45260</v>
      </c>
      <c r="U664" s="234">
        <v>2024</v>
      </c>
      <c r="V664" s="151">
        <v>657</v>
      </c>
    </row>
    <row r="665" spans="1:22" x14ac:dyDescent="0.35">
      <c r="A66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5" s="231" t="str">
        <f>CONCATENATE(U665,".",TEXT(G665,"00000"),".",VLOOKUP(H665,'Dados (Listas Suspensas)'!$H$3:$I$7,2,FALSE),".",VLOOKUP(K665,'Dados (Listas Suspensas)'!$B$3:$C$8,2,FALSE),".",VLOOKUP(L665,'Dados (Listas Suspensas)'!$D$3:$E$9,2, FALSE),".",VLOOKUP(M665,'Dados (Listas Suspensas)'!$F$3:$G$10,2,FALSE))</f>
        <v>2024.00181.03.04.99.99</v>
      </c>
      <c r="C665" s="144" t="e">
        <f t="shared" si="40"/>
        <v>#REF!</v>
      </c>
      <c r="D665" s="144" t="e">
        <f t="shared" si="41"/>
        <v>#REF!</v>
      </c>
      <c r="E665" s="144" t="str">
        <f t="shared" si="42"/>
        <v>2024.00181</v>
      </c>
      <c r="F665" s="144" t="e">
        <f t="shared" si="43"/>
        <v>#REF!</v>
      </c>
      <c r="G665" s="165">
        <v>181</v>
      </c>
      <c r="H665" s="96" t="s">
        <v>132</v>
      </c>
      <c r="I665" s="96" t="s">
        <v>236</v>
      </c>
      <c r="J665" s="165" t="s">
        <v>237</v>
      </c>
      <c r="K665" s="96" t="s">
        <v>187</v>
      </c>
      <c r="L665" s="96" t="s">
        <v>187</v>
      </c>
      <c r="M665" s="96" t="s">
        <v>188</v>
      </c>
      <c r="N665" s="236">
        <v>45263</v>
      </c>
      <c r="O665" s="236">
        <v>47118</v>
      </c>
      <c r="P665" s="165" t="s">
        <v>124</v>
      </c>
      <c r="Q665" s="166">
        <v>45263</v>
      </c>
      <c r="R665" s="165">
        <v>3671583</v>
      </c>
      <c r="S665" s="165" t="s">
        <v>6</v>
      </c>
      <c r="T665" s="223">
        <v>45294</v>
      </c>
      <c r="U665" s="232">
        <v>2024</v>
      </c>
      <c r="V665" s="150">
        <v>658</v>
      </c>
    </row>
    <row r="666" spans="1:22" x14ac:dyDescent="0.35">
      <c r="A66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6" s="231" t="str">
        <f>CONCATENATE(U666,".",TEXT(G666,"00000"),".",VLOOKUP(H666,'Dados (Listas Suspensas)'!$H$3:$I$7,2,FALSE),".",VLOOKUP(K666,'Dados (Listas Suspensas)'!$B$3:$C$8,2,FALSE),".",VLOOKUP(L666,'Dados (Listas Suspensas)'!$D$3:$E$9,2, FALSE),".",VLOOKUP(M666,'Dados (Listas Suspensas)'!$F$3:$G$10,2,FALSE))</f>
        <v>2024.00182.03.01.03.05</v>
      </c>
      <c r="C666" s="144" t="e">
        <f t="shared" si="40"/>
        <v>#REF!</v>
      </c>
      <c r="D666" s="144" t="e">
        <f t="shared" si="41"/>
        <v>#REF!</v>
      </c>
      <c r="E666" s="144" t="str">
        <f t="shared" si="42"/>
        <v>2024.00182</v>
      </c>
      <c r="F666" s="144" t="e">
        <f t="shared" si="43"/>
        <v>#REF!</v>
      </c>
      <c r="G666" s="158">
        <v>182</v>
      </c>
      <c r="H666" s="97" t="s">
        <v>132</v>
      </c>
      <c r="I666" s="97" t="s">
        <v>236</v>
      </c>
      <c r="J666" s="158" t="s">
        <v>237</v>
      </c>
      <c r="K666" s="97" t="s">
        <v>121</v>
      </c>
      <c r="L666" s="97" t="s">
        <v>162</v>
      </c>
      <c r="M666" s="97" t="s">
        <v>254</v>
      </c>
      <c r="N666" s="235">
        <v>45292</v>
      </c>
      <c r="O666" s="235">
        <v>45292</v>
      </c>
      <c r="P666" s="158" t="s">
        <v>124</v>
      </c>
      <c r="Q666" s="160">
        <v>45289</v>
      </c>
      <c r="R666" s="158">
        <v>3671584</v>
      </c>
      <c r="S666" s="158" t="s">
        <v>6</v>
      </c>
      <c r="T666" s="160">
        <v>45294</v>
      </c>
      <c r="U666" s="234">
        <v>2024</v>
      </c>
      <c r="V666" s="151">
        <v>659</v>
      </c>
    </row>
    <row r="667" spans="1:22" x14ac:dyDescent="0.35">
      <c r="A66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7" s="231" t="str">
        <f>CONCATENATE(U667,".",TEXT(G667,"00000"),".",VLOOKUP(H667,'Dados (Listas Suspensas)'!$H$3:$I$7,2,FALSE),".",VLOOKUP(K667,'Dados (Listas Suspensas)'!$B$3:$C$8,2,FALSE),".",VLOOKUP(L667,'Dados (Listas Suspensas)'!$D$3:$E$9,2, FALSE),".",VLOOKUP(M667,'Dados (Listas Suspensas)'!$F$3:$G$10,2,FALSE))</f>
        <v>2024.00183.03.01.03.05</v>
      </c>
      <c r="C667" s="144" t="e">
        <f t="shared" si="40"/>
        <v>#REF!</v>
      </c>
      <c r="D667" s="144" t="e">
        <f t="shared" si="41"/>
        <v>#REF!</v>
      </c>
      <c r="E667" s="144" t="str">
        <f t="shared" si="42"/>
        <v>2024.00183</v>
      </c>
      <c r="F667" s="144" t="e">
        <f t="shared" si="43"/>
        <v>#REF!</v>
      </c>
      <c r="G667" s="165">
        <v>183</v>
      </c>
      <c r="H667" s="96" t="s">
        <v>132</v>
      </c>
      <c r="I667" s="96" t="s">
        <v>236</v>
      </c>
      <c r="J667" s="165" t="s">
        <v>237</v>
      </c>
      <c r="K667" s="96" t="s">
        <v>121</v>
      </c>
      <c r="L667" s="96" t="s">
        <v>162</v>
      </c>
      <c r="M667" s="96" t="s">
        <v>254</v>
      </c>
      <c r="N667" s="236">
        <v>45293</v>
      </c>
      <c r="O667" s="236">
        <v>45293</v>
      </c>
      <c r="P667" s="165" t="s">
        <v>124</v>
      </c>
      <c r="Q667" s="166">
        <v>45289</v>
      </c>
      <c r="R667" s="165">
        <v>3671585</v>
      </c>
      <c r="S667" s="165" t="s">
        <v>6</v>
      </c>
      <c r="T667" s="166">
        <v>45294</v>
      </c>
      <c r="U667" s="232">
        <v>2024</v>
      </c>
      <c r="V667" s="150">
        <v>660</v>
      </c>
    </row>
    <row r="668" spans="1:22" x14ac:dyDescent="0.35">
      <c r="A66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8" s="231" t="str">
        <f>CONCATENATE(U668,".",TEXT(G668,"00000"),".",VLOOKUP(H668,'Dados (Listas Suspensas)'!$H$3:$I$7,2,FALSE),".",VLOOKUP(K668,'Dados (Listas Suspensas)'!$B$3:$C$8,2,FALSE),".",VLOOKUP(L668,'Dados (Listas Suspensas)'!$D$3:$E$9,2, FALSE),".",VLOOKUP(M668,'Dados (Listas Suspensas)'!$F$3:$G$10,2,FALSE))</f>
        <v>2024.00184.03.01.03.05</v>
      </c>
      <c r="C668" s="144" t="e">
        <f t="shared" si="40"/>
        <v>#REF!</v>
      </c>
      <c r="D668" s="144" t="e">
        <f t="shared" si="41"/>
        <v>#REF!</v>
      </c>
      <c r="E668" s="144" t="str">
        <f t="shared" si="42"/>
        <v>2024.00184</v>
      </c>
      <c r="F668" s="144" t="e">
        <f t="shared" si="43"/>
        <v>#REF!</v>
      </c>
      <c r="G668" s="158">
        <v>184</v>
      </c>
      <c r="H668" s="97" t="s">
        <v>132</v>
      </c>
      <c r="I668" s="97" t="s">
        <v>236</v>
      </c>
      <c r="J668" s="158" t="s">
        <v>237</v>
      </c>
      <c r="K668" s="97" t="s">
        <v>121</v>
      </c>
      <c r="L668" s="97" t="s">
        <v>162</v>
      </c>
      <c r="M668" s="97" t="s">
        <v>254</v>
      </c>
      <c r="N668" s="235">
        <v>45294</v>
      </c>
      <c r="O668" s="235">
        <v>45294</v>
      </c>
      <c r="P668" s="158" t="s">
        <v>124</v>
      </c>
      <c r="Q668" s="160">
        <v>45289</v>
      </c>
      <c r="R668" s="158">
        <v>3671586</v>
      </c>
      <c r="S668" s="158" t="s">
        <v>6</v>
      </c>
      <c r="T668" s="160">
        <v>45294</v>
      </c>
      <c r="U668" s="234">
        <v>2024</v>
      </c>
      <c r="V668" s="151">
        <v>661</v>
      </c>
    </row>
    <row r="669" spans="1:22" x14ac:dyDescent="0.35">
      <c r="A66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69" s="231" t="str">
        <f>CONCATENATE(U669,".",TEXT(G669,"00000"),".",VLOOKUP(H669,'Dados (Listas Suspensas)'!$H$3:$I$7,2,FALSE),".",VLOOKUP(K669,'Dados (Listas Suspensas)'!$B$3:$C$8,2,FALSE),".",VLOOKUP(L669,'Dados (Listas Suspensas)'!$D$3:$E$9,2, FALSE),".",VLOOKUP(M669,'Dados (Listas Suspensas)'!$F$3:$G$10,2,FALSE))</f>
        <v>2024.00185.03.01.03.05</v>
      </c>
      <c r="C669" s="144" t="e">
        <f t="shared" si="40"/>
        <v>#REF!</v>
      </c>
      <c r="D669" s="144" t="e">
        <f t="shared" si="41"/>
        <v>#REF!</v>
      </c>
      <c r="E669" s="144" t="str">
        <f t="shared" si="42"/>
        <v>2024.00185</v>
      </c>
      <c r="F669" s="144" t="e">
        <f t="shared" si="43"/>
        <v>#REF!</v>
      </c>
      <c r="G669" s="165">
        <v>185</v>
      </c>
      <c r="H669" s="96" t="s">
        <v>132</v>
      </c>
      <c r="I669" s="96" t="s">
        <v>236</v>
      </c>
      <c r="J669" s="165" t="s">
        <v>237</v>
      </c>
      <c r="K669" s="96" t="s">
        <v>121</v>
      </c>
      <c r="L669" s="96" t="s">
        <v>162</v>
      </c>
      <c r="M669" s="96" t="s">
        <v>254</v>
      </c>
      <c r="N669" s="236">
        <v>45295</v>
      </c>
      <c r="O669" s="236">
        <v>45295</v>
      </c>
      <c r="P669" s="165" t="s">
        <v>124</v>
      </c>
      <c r="Q669" s="166">
        <v>45289</v>
      </c>
      <c r="R669" s="165">
        <v>3671587</v>
      </c>
      <c r="S669" s="165" t="s">
        <v>6</v>
      </c>
      <c r="T669" s="166">
        <v>45294</v>
      </c>
      <c r="U669" s="232">
        <v>2024</v>
      </c>
      <c r="V669" s="150">
        <v>662</v>
      </c>
    </row>
    <row r="670" spans="1:22" x14ac:dyDescent="0.35">
      <c r="A67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0" s="231" t="str">
        <f>CONCATENATE(U670,".",TEXT(G670,"00000"),".",VLOOKUP(H670,'Dados (Listas Suspensas)'!$H$3:$I$7,2,FALSE),".",VLOOKUP(K670,'Dados (Listas Suspensas)'!$B$3:$C$8,2,FALSE),".",VLOOKUP(L670,'Dados (Listas Suspensas)'!$D$3:$E$9,2, FALSE),".",VLOOKUP(M670,'Dados (Listas Suspensas)'!$F$3:$G$10,2,FALSE))</f>
        <v>2024.00186.03.01.03.05</v>
      </c>
      <c r="C670" s="144" t="e">
        <f t="shared" si="40"/>
        <v>#REF!</v>
      </c>
      <c r="D670" s="144" t="e">
        <f t="shared" si="41"/>
        <v>#REF!</v>
      </c>
      <c r="E670" s="144" t="str">
        <f t="shared" si="42"/>
        <v>2024.00186</v>
      </c>
      <c r="F670" s="144" t="e">
        <f t="shared" si="43"/>
        <v>#REF!</v>
      </c>
      <c r="G670" s="158">
        <v>186</v>
      </c>
      <c r="H670" s="97" t="s">
        <v>132</v>
      </c>
      <c r="I670" s="97" t="s">
        <v>236</v>
      </c>
      <c r="J670" s="158" t="s">
        <v>237</v>
      </c>
      <c r="K670" s="97" t="s">
        <v>121</v>
      </c>
      <c r="L670" s="97" t="s">
        <v>162</v>
      </c>
      <c r="M670" s="97" t="s">
        <v>254</v>
      </c>
      <c r="N670" s="235">
        <v>45296</v>
      </c>
      <c r="O670" s="235">
        <v>45296</v>
      </c>
      <c r="P670" s="158" t="s">
        <v>124</v>
      </c>
      <c r="Q670" s="160">
        <v>45289</v>
      </c>
      <c r="R670" s="158">
        <v>3671588</v>
      </c>
      <c r="S670" s="158" t="s">
        <v>6</v>
      </c>
      <c r="T670" s="160">
        <v>45294</v>
      </c>
      <c r="U670" s="234">
        <v>2024</v>
      </c>
      <c r="V670" s="151">
        <v>663</v>
      </c>
    </row>
    <row r="671" spans="1:22" x14ac:dyDescent="0.35">
      <c r="A67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1" s="231" t="str">
        <f>CONCATENATE(U671,".",TEXT(G671,"00000"),".",VLOOKUP(H671,'Dados (Listas Suspensas)'!$H$3:$I$7,2,FALSE),".",VLOOKUP(K671,'Dados (Listas Suspensas)'!$B$3:$C$8,2,FALSE),".",VLOOKUP(L671,'Dados (Listas Suspensas)'!$D$3:$E$9,2, FALSE),".",VLOOKUP(M671,'Dados (Listas Suspensas)'!$F$3:$G$10,2,FALSE))</f>
        <v>2024.00187.03.01.03.05</v>
      </c>
      <c r="C671" s="144" t="e">
        <f t="shared" si="40"/>
        <v>#REF!</v>
      </c>
      <c r="D671" s="144" t="e">
        <f t="shared" si="41"/>
        <v>#REF!</v>
      </c>
      <c r="E671" s="144" t="str">
        <f t="shared" si="42"/>
        <v>2024.00187</v>
      </c>
      <c r="F671" s="144" t="e">
        <f t="shared" si="43"/>
        <v>#REF!</v>
      </c>
      <c r="G671" s="165">
        <v>187</v>
      </c>
      <c r="H671" s="96" t="s">
        <v>132</v>
      </c>
      <c r="I671" s="96" t="s">
        <v>236</v>
      </c>
      <c r="J671" s="165" t="s">
        <v>237</v>
      </c>
      <c r="K671" s="96" t="s">
        <v>121</v>
      </c>
      <c r="L671" s="96" t="s">
        <v>162</v>
      </c>
      <c r="M671" s="96" t="s">
        <v>254</v>
      </c>
      <c r="N671" s="236">
        <v>45297</v>
      </c>
      <c r="O671" s="236">
        <v>45297</v>
      </c>
      <c r="P671" s="165" t="s">
        <v>124</v>
      </c>
      <c r="Q671" s="166">
        <v>45289</v>
      </c>
      <c r="R671" s="165">
        <v>3671589</v>
      </c>
      <c r="S671" s="165" t="s">
        <v>6</v>
      </c>
      <c r="T671" s="166">
        <v>45294</v>
      </c>
      <c r="U671" s="232">
        <v>2024</v>
      </c>
      <c r="V671" s="150">
        <v>664</v>
      </c>
    </row>
    <row r="672" spans="1:22" x14ac:dyDescent="0.35">
      <c r="A67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2" s="231" t="str">
        <f>CONCATENATE(U672,".",TEXT(G672,"00000"),".",VLOOKUP(H672,'Dados (Listas Suspensas)'!$H$3:$I$7,2,FALSE),".",VLOOKUP(K672,'Dados (Listas Suspensas)'!$B$3:$C$8,2,FALSE),".",VLOOKUP(L672,'Dados (Listas Suspensas)'!$D$3:$E$9,2, FALSE),".",VLOOKUP(M672,'Dados (Listas Suspensas)'!$F$3:$G$10,2,FALSE))</f>
        <v>2024.00188.03.01.03.05</v>
      </c>
      <c r="C672" s="144" t="e">
        <f t="shared" si="40"/>
        <v>#REF!</v>
      </c>
      <c r="D672" s="144" t="e">
        <f t="shared" si="41"/>
        <v>#REF!</v>
      </c>
      <c r="E672" s="144" t="str">
        <f t="shared" si="42"/>
        <v>2024.00188</v>
      </c>
      <c r="F672" s="144" t="e">
        <f t="shared" si="43"/>
        <v>#REF!</v>
      </c>
      <c r="G672" s="158">
        <v>188</v>
      </c>
      <c r="H672" s="97" t="s">
        <v>132</v>
      </c>
      <c r="I672" s="97" t="s">
        <v>236</v>
      </c>
      <c r="J672" s="158" t="s">
        <v>237</v>
      </c>
      <c r="K672" s="97" t="s">
        <v>121</v>
      </c>
      <c r="L672" s="97" t="s">
        <v>162</v>
      </c>
      <c r="M672" s="97" t="s">
        <v>254</v>
      </c>
      <c r="N672" s="235">
        <v>45298</v>
      </c>
      <c r="O672" s="235">
        <v>45298</v>
      </c>
      <c r="P672" s="158" t="s">
        <v>124</v>
      </c>
      <c r="Q672" s="160">
        <v>45289</v>
      </c>
      <c r="R672" s="158">
        <v>3671590</v>
      </c>
      <c r="S672" s="158" t="s">
        <v>6</v>
      </c>
      <c r="T672" s="160">
        <v>45294</v>
      </c>
      <c r="U672" s="234">
        <v>2024</v>
      </c>
      <c r="V672" s="151">
        <v>665</v>
      </c>
    </row>
    <row r="673" spans="1:22" x14ac:dyDescent="0.35">
      <c r="A67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3" s="231" t="str">
        <f>CONCATENATE(U673,".",TEXT(G673,"00000"),".",VLOOKUP(H673,'Dados (Listas Suspensas)'!$H$3:$I$7,2,FALSE),".",VLOOKUP(K673,'Dados (Listas Suspensas)'!$B$3:$C$8,2,FALSE),".",VLOOKUP(L673,'Dados (Listas Suspensas)'!$D$3:$E$9,2, FALSE),".",VLOOKUP(M673,'Dados (Listas Suspensas)'!$F$3:$G$10,2,FALSE))</f>
        <v>2024.00189.03.01.03.02</v>
      </c>
      <c r="C673" s="144" t="e">
        <f t="shared" si="40"/>
        <v>#REF!</v>
      </c>
      <c r="D673" s="144" t="e">
        <f t="shared" si="41"/>
        <v>#REF!</v>
      </c>
      <c r="E673" s="144" t="str">
        <f t="shared" si="42"/>
        <v>2024.00189</v>
      </c>
      <c r="F673" s="144" t="e">
        <f t="shared" si="43"/>
        <v>#REF!</v>
      </c>
      <c r="G673" s="165">
        <v>189</v>
      </c>
      <c r="H673" s="96" t="s">
        <v>132</v>
      </c>
      <c r="I673" s="96" t="s">
        <v>236</v>
      </c>
      <c r="J673" s="165" t="s">
        <v>237</v>
      </c>
      <c r="K673" s="96" t="s">
        <v>121</v>
      </c>
      <c r="L673" s="96" t="s">
        <v>162</v>
      </c>
      <c r="M673" s="96" t="s">
        <v>155</v>
      </c>
      <c r="N673" s="236">
        <v>45292</v>
      </c>
      <c r="O673" s="236">
        <v>45657</v>
      </c>
      <c r="P673" s="165" t="s">
        <v>124</v>
      </c>
      <c r="Q673" s="166">
        <v>45279</v>
      </c>
      <c r="R673" s="165">
        <v>3671591</v>
      </c>
      <c r="S673" s="165" t="s">
        <v>6</v>
      </c>
      <c r="T673" s="166">
        <v>45294</v>
      </c>
      <c r="U673" s="232">
        <v>2024</v>
      </c>
      <c r="V673" s="150">
        <v>666</v>
      </c>
    </row>
    <row r="674" spans="1:22" x14ac:dyDescent="0.35">
      <c r="A67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4" s="231" t="str">
        <f>CONCATENATE(U674,".",TEXT(G674,"00000"),".",VLOOKUP(H674,'Dados (Listas Suspensas)'!$H$3:$I$7,2,FALSE),".",VLOOKUP(K674,'Dados (Listas Suspensas)'!$B$3:$C$8,2,FALSE),".",VLOOKUP(L674,'Dados (Listas Suspensas)'!$D$3:$E$9,2, FALSE),".",VLOOKUP(M674,'Dados (Listas Suspensas)'!$F$3:$G$10,2,FALSE))</f>
        <v>2024.00190.03.01.03.02</v>
      </c>
      <c r="C674" s="144" t="e">
        <f t="shared" si="40"/>
        <v>#REF!</v>
      </c>
      <c r="D674" s="144" t="e">
        <f t="shared" si="41"/>
        <v>#REF!</v>
      </c>
      <c r="E674" s="144" t="str">
        <f t="shared" si="42"/>
        <v>2024.00190</v>
      </c>
      <c r="F674" s="144" t="e">
        <f t="shared" si="43"/>
        <v>#REF!</v>
      </c>
      <c r="G674" s="158">
        <v>190</v>
      </c>
      <c r="H674" s="97" t="s">
        <v>132</v>
      </c>
      <c r="I674" s="97" t="s">
        <v>236</v>
      </c>
      <c r="J674" s="158" t="s">
        <v>237</v>
      </c>
      <c r="K674" s="97" t="s">
        <v>121</v>
      </c>
      <c r="L674" s="97" t="s">
        <v>162</v>
      </c>
      <c r="M674" s="97" t="s">
        <v>155</v>
      </c>
      <c r="N674" s="235">
        <v>45292</v>
      </c>
      <c r="O674" s="235">
        <v>45657</v>
      </c>
      <c r="P674" s="158" t="s">
        <v>124</v>
      </c>
      <c r="Q674" s="160">
        <v>45279</v>
      </c>
      <c r="R674" s="158">
        <v>3671592</v>
      </c>
      <c r="S674" s="158" t="s">
        <v>6</v>
      </c>
      <c r="T674" s="160">
        <v>45294</v>
      </c>
      <c r="U674" s="234">
        <v>2024</v>
      </c>
      <c r="V674" s="151">
        <v>667</v>
      </c>
    </row>
    <row r="675" spans="1:22" x14ac:dyDescent="0.35">
      <c r="A67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5" s="231" t="str">
        <f>CONCATENATE(U675,".",TEXT(G675,"00000"),".",VLOOKUP(H675,'Dados (Listas Suspensas)'!$H$3:$I$7,2,FALSE),".",VLOOKUP(K675,'Dados (Listas Suspensas)'!$B$3:$C$8,2,FALSE),".",VLOOKUP(L675,'Dados (Listas Suspensas)'!$D$3:$E$9,2, FALSE),".",VLOOKUP(M675,'Dados (Listas Suspensas)'!$F$3:$G$10,2,FALSE))</f>
        <v>2024.00191.03.01.03.02</v>
      </c>
      <c r="C675" s="144" t="e">
        <f t="shared" si="40"/>
        <v>#REF!</v>
      </c>
      <c r="D675" s="144" t="e">
        <f t="shared" si="41"/>
        <v>#REF!</v>
      </c>
      <c r="E675" s="144" t="str">
        <f t="shared" si="42"/>
        <v>2024.00191</v>
      </c>
      <c r="F675" s="144" t="e">
        <f t="shared" si="43"/>
        <v>#REF!</v>
      </c>
      <c r="G675" s="165">
        <v>191</v>
      </c>
      <c r="H675" s="96" t="s">
        <v>132</v>
      </c>
      <c r="I675" s="96" t="s">
        <v>236</v>
      </c>
      <c r="J675" s="165" t="s">
        <v>237</v>
      </c>
      <c r="K675" s="96" t="s">
        <v>121</v>
      </c>
      <c r="L675" s="96" t="s">
        <v>162</v>
      </c>
      <c r="M675" s="96" t="s">
        <v>155</v>
      </c>
      <c r="N675" s="236">
        <v>45292</v>
      </c>
      <c r="O675" s="236">
        <v>45657</v>
      </c>
      <c r="P675" s="165" t="s">
        <v>124</v>
      </c>
      <c r="Q675" s="166">
        <v>45279</v>
      </c>
      <c r="R675" s="165">
        <v>3671593</v>
      </c>
      <c r="S675" s="165" t="s">
        <v>6</v>
      </c>
      <c r="T675" s="166">
        <v>45294</v>
      </c>
      <c r="U675" s="232">
        <v>2024</v>
      </c>
      <c r="V675" s="150">
        <v>668</v>
      </c>
    </row>
    <row r="676" spans="1:22" x14ac:dyDescent="0.35">
      <c r="A67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6" s="231" t="str">
        <f>CONCATENATE(U676,".",TEXT(G676,"00000"),".",VLOOKUP(H676,'Dados (Listas Suspensas)'!$H$3:$I$7,2,FALSE),".",VLOOKUP(K676,'Dados (Listas Suspensas)'!$B$3:$C$8,2,FALSE),".",VLOOKUP(L676,'Dados (Listas Suspensas)'!$D$3:$E$9,2, FALSE),".",VLOOKUP(M676,'Dados (Listas Suspensas)'!$F$3:$G$10,2,FALSE))</f>
        <v>2024.00192.03.01.02.02</v>
      </c>
      <c r="C676" s="144" t="e">
        <f t="shared" si="40"/>
        <v>#REF!</v>
      </c>
      <c r="D676" s="144" t="e">
        <f t="shared" si="41"/>
        <v>#REF!</v>
      </c>
      <c r="E676" s="144" t="str">
        <f t="shared" si="42"/>
        <v>2024.00192</v>
      </c>
      <c r="F676" s="144" t="e">
        <f t="shared" si="43"/>
        <v>#REF!</v>
      </c>
      <c r="G676" s="158">
        <v>192</v>
      </c>
      <c r="H676" s="97" t="s">
        <v>132</v>
      </c>
      <c r="I676" s="97" t="s">
        <v>236</v>
      </c>
      <c r="J676" s="158" t="s">
        <v>237</v>
      </c>
      <c r="K676" s="97" t="s">
        <v>121</v>
      </c>
      <c r="L676" s="97" t="s">
        <v>169</v>
      </c>
      <c r="M676" s="97" t="s">
        <v>155</v>
      </c>
      <c r="N676" s="235">
        <v>45292</v>
      </c>
      <c r="O676" s="235">
        <v>45657</v>
      </c>
      <c r="P676" s="158" t="s">
        <v>124</v>
      </c>
      <c r="Q676" s="160">
        <v>45279</v>
      </c>
      <c r="R676" s="158">
        <v>3671594</v>
      </c>
      <c r="S676" s="158" t="s">
        <v>6</v>
      </c>
      <c r="T676" s="160">
        <v>45294</v>
      </c>
      <c r="U676" s="234">
        <v>2024</v>
      </c>
      <c r="V676" s="151">
        <v>669</v>
      </c>
    </row>
    <row r="677" spans="1:22" x14ac:dyDescent="0.35">
      <c r="A67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7" s="231" t="str">
        <f>CONCATENATE(U677,".",TEXT(G677,"00000"),".",VLOOKUP(H677,'Dados (Listas Suspensas)'!$H$3:$I$7,2,FALSE),".",VLOOKUP(K677,'Dados (Listas Suspensas)'!$B$3:$C$8,2,FALSE),".",VLOOKUP(L677,'Dados (Listas Suspensas)'!$D$3:$E$9,2, FALSE),".",VLOOKUP(M677,'Dados (Listas Suspensas)'!$F$3:$G$10,2,FALSE))</f>
        <v>2024.00193.03.01.03.05</v>
      </c>
      <c r="C677" s="144" t="e">
        <f t="shared" si="40"/>
        <v>#REF!</v>
      </c>
      <c r="D677" s="144" t="e">
        <f t="shared" si="41"/>
        <v>#REF!</v>
      </c>
      <c r="E677" s="144" t="str">
        <f t="shared" si="42"/>
        <v>2024.00193</v>
      </c>
      <c r="F677" s="144" t="e">
        <f t="shared" si="43"/>
        <v>#REF!</v>
      </c>
      <c r="G677" s="165">
        <v>193</v>
      </c>
      <c r="H677" s="96" t="s">
        <v>132</v>
      </c>
      <c r="I677" s="96" t="s">
        <v>236</v>
      </c>
      <c r="J677" s="165" t="s">
        <v>237</v>
      </c>
      <c r="K677" s="96" t="s">
        <v>121</v>
      </c>
      <c r="L677" s="96" t="s">
        <v>162</v>
      </c>
      <c r="M677" s="96" t="s">
        <v>254</v>
      </c>
      <c r="N677" s="236">
        <v>45299</v>
      </c>
      <c r="O677" s="236">
        <v>45299</v>
      </c>
      <c r="P677" s="165" t="s">
        <v>124</v>
      </c>
      <c r="Q677" s="166">
        <v>45296</v>
      </c>
      <c r="R677" s="165">
        <v>3685681</v>
      </c>
      <c r="S677" s="165" t="s">
        <v>6</v>
      </c>
      <c r="T677" s="166">
        <v>45300</v>
      </c>
      <c r="U677" s="232">
        <v>2024</v>
      </c>
      <c r="V677" s="150">
        <v>670</v>
      </c>
    </row>
    <row r="678" spans="1:22" x14ac:dyDescent="0.35">
      <c r="A67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8" s="231" t="str">
        <f>CONCATENATE(U678,".",TEXT(G678,"00000"),".",VLOOKUP(H678,'Dados (Listas Suspensas)'!$H$3:$I$7,2,FALSE),".",VLOOKUP(K678,'Dados (Listas Suspensas)'!$B$3:$C$8,2,FALSE),".",VLOOKUP(L678,'Dados (Listas Suspensas)'!$D$3:$E$9,2, FALSE),".",VLOOKUP(M678,'Dados (Listas Suspensas)'!$F$3:$G$10,2,FALSE))</f>
        <v>2024.00194.03.04.99.99</v>
      </c>
      <c r="C678" s="144" t="e">
        <f t="shared" si="40"/>
        <v>#REF!</v>
      </c>
      <c r="D678" s="144" t="e">
        <f t="shared" si="41"/>
        <v>#REF!</v>
      </c>
      <c r="E678" s="144" t="str">
        <f t="shared" si="42"/>
        <v>2024.00194</v>
      </c>
      <c r="F678" s="144" t="e">
        <f t="shared" si="43"/>
        <v>#REF!</v>
      </c>
      <c r="G678" s="158">
        <v>194</v>
      </c>
      <c r="H678" s="97" t="s">
        <v>132</v>
      </c>
      <c r="I678" s="159" t="s">
        <v>4124</v>
      </c>
      <c r="J678" s="158" t="s">
        <v>120</v>
      </c>
      <c r="K678" s="97" t="s">
        <v>187</v>
      </c>
      <c r="L678" s="97" t="s">
        <v>187</v>
      </c>
      <c r="M678" s="97" t="s">
        <v>188</v>
      </c>
      <c r="N678" s="209">
        <v>45264</v>
      </c>
      <c r="O678" s="235">
        <v>47118</v>
      </c>
      <c r="P678" s="158" t="s">
        <v>124</v>
      </c>
      <c r="Q678" s="160">
        <v>45264</v>
      </c>
      <c r="R678" s="158">
        <v>3671666</v>
      </c>
      <c r="S678" s="158" t="s">
        <v>50</v>
      </c>
      <c r="T678" s="223">
        <v>45294</v>
      </c>
      <c r="U678" s="234">
        <v>2024</v>
      </c>
      <c r="V678" s="151">
        <v>671</v>
      </c>
    </row>
    <row r="679" spans="1:22" x14ac:dyDescent="0.35">
      <c r="A67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79" s="231" t="str">
        <f>CONCATENATE(U679,".",TEXT(G679,"00000"),".",VLOOKUP(H679,'Dados (Listas Suspensas)'!$H$3:$I$7,2,FALSE),".",VLOOKUP(K679,'Dados (Listas Suspensas)'!$B$3:$C$8,2,FALSE),".",VLOOKUP(L679,'Dados (Listas Suspensas)'!$D$3:$E$9,2, FALSE),".",VLOOKUP(M679,'Dados (Listas Suspensas)'!$F$3:$G$10,2,FALSE))</f>
        <v>2024.00195.03.01.03.02</v>
      </c>
      <c r="C679" s="144" t="e">
        <f t="shared" si="40"/>
        <v>#REF!</v>
      </c>
      <c r="D679" s="144" t="e">
        <f t="shared" si="41"/>
        <v>#REF!</v>
      </c>
      <c r="E679" s="144" t="str">
        <f t="shared" si="42"/>
        <v>2024.00195</v>
      </c>
      <c r="F679" s="144" t="e">
        <f t="shared" si="43"/>
        <v>#REF!</v>
      </c>
      <c r="G679" s="165">
        <v>195</v>
      </c>
      <c r="H679" s="96" t="s">
        <v>132</v>
      </c>
      <c r="I679" s="141" t="s">
        <v>4124</v>
      </c>
      <c r="J679" s="165" t="s">
        <v>120</v>
      </c>
      <c r="K679" s="96" t="s">
        <v>121</v>
      </c>
      <c r="L679" s="96" t="s">
        <v>162</v>
      </c>
      <c r="M679" s="96" t="s">
        <v>155</v>
      </c>
      <c r="N679" s="236">
        <v>45292</v>
      </c>
      <c r="O679" s="236">
        <v>45657</v>
      </c>
      <c r="P679" s="165" t="s">
        <v>124</v>
      </c>
      <c r="Q679" s="166">
        <v>45275</v>
      </c>
      <c r="R679" s="165">
        <v>3671667</v>
      </c>
      <c r="S679" s="165" t="s">
        <v>50</v>
      </c>
      <c r="T679" s="223">
        <v>45294</v>
      </c>
      <c r="U679" s="232">
        <v>2024</v>
      </c>
      <c r="V679" s="150">
        <v>672</v>
      </c>
    </row>
    <row r="680" spans="1:22" x14ac:dyDescent="0.35">
      <c r="A68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0" s="231" t="str">
        <f>CONCATENATE(U680,".",TEXT(G680,"00000"),".",VLOOKUP(H680,'Dados (Listas Suspensas)'!$H$3:$I$7,2,FALSE),".",VLOOKUP(K680,'Dados (Listas Suspensas)'!$B$3:$C$8,2,FALSE),".",VLOOKUP(L680,'Dados (Listas Suspensas)'!$D$3:$E$9,2, FALSE),".",VLOOKUP(M680,'Dados (Listas Suspensas)'!$F$3:$G$10,2,FALSE))</f>
        <v>2024.00196.03.02.03.98</v>
      </c>
      <c r="C680" s="144" t="e">
        <f t="shared" si="40"/>
        <v>#REF!</v>
      </c>
      <c r="D680" s="144" t="e">
        <f t="shared" si="41"/>
        <v>#REF!</v>
      </c>
      <c r="E680" s="144" t="str">
        <f t="shared" si="42"/>
        <v>2024.00196</v>
      </c>
      <c r="F680" s="144" t="e">
        <f t="shared" si="43"/>
        <v>#REF!</v>
      </c>
      <c r="G680" s="158">
        <v>196</v>
      </c>
      <c r="H680" s="97" t="s">
        <v>132</v>
      </c>
      <c r="I680" s="97" t="s">
        <v>288</v>
      </c>
      <c r="J680" s="158" t="s">
        <v>289</v>
      </c>
      <c r="K680" s="97" t="s">
        <v>207</v>
      </c>
      <c r="L680" s="97" t="s">
        <v>162</v>
      </c>
      <c r="M680" s="97" t="s">
        <v>259</v>
      </c>
      <c r="N680" s="209">
        <v>45256</v>
      </c>
      <c r="O680" s="209">
        <v>45291</v>
      </c>
      <c r="P680" s="158" t="s">
        <v>124</v>
      </c>
      <c r="Q680" s="160">
        <v>45257</v>
      </c>
      <c r="R680" s="158">
        <v>3595270</v>
      </c>
      <c r="S680" s="158" t="s">
        <v>10</v>
      </c>
      <c r="T680" s="160">
        <v>45260</v>
      </c>
      <c r="U680" s="234">
        <v>2024</v>
      </c>
      <c r="V680" s="151">
        <v>673</v>
      </c>
    </row>
    <row r="681" spans="1:22" x14ac:dyDescent="0.35">
      <c r="A68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1" s="231" t="str">
        <f>CONCATENATE(U681,".",TEXT(G681,"00000"),".",VLOOKUP(H681,'Dados (Listas Suspensas)'!$H$3:$I$7,2,FALSE),".",VLOOKUP(K681,'Dados (Listas Suspensas)'!$B$3:$C$8,2,FALSE),".",VLOOKUP(L681,'Dados (Listas Suspensas)'!$D$3:$E$9,2, FALSE),".",VLOOKUP(M681,'Dados (Listas Suspensas)'!$F$3:$G$10,2,FALSE))</f>
        <v>2024.00197.03.04.99.99</v>
      </c>
      <c r="C681" s="144" t="e">
        <f t="shared" si="40"/>
        <v>#REF!</v>
      </c>
      <c r="D681" s="144" t="e">
        <f t="shared" si="41"/>
        <v>#REF!</v>
      </c>
      <c r="E681" s="144" t="str">
        <f t="shared" si="42"/>
        <v>2024.00197</v>
      </c>
      <c r="F681" s="144" t="e">
        <f t="shared" si="43"/>
        <v>#REF!</v>
      </c>
      <c r="G681" s="165">
        <v>197</v>
      </c>
      <c r="H681" s="96" t="s">
        <v>132</v>
      </c>
      <c r="I681" s="96" t="s">
        <v>288</v>
      </c>
      <c r="J681" s="165" t="s">
        <v>289</v>
      </c>
      <c r="K681" s="96" t="s">
        <v>187</v>
      </c>
      <c r="L681" s="96" t="s">
        <v>187</v>
      </c>
      <c r="M681" s="96" t="s">
        <v>188</v>
      </c>
      <c r="N681" s="210">
        <v>45264</v>
      </c>
      <c r="O681" s="236">
        <v>47118</v>
      </c>
      <c r="P681" s="165" t="s">
        <v>124</v>
      </c>
      <c r="Q681" s="166">
        <v>45264</v>
      </c>
      <c r="R681" s="165">
        <v>3671637</v>
      </c>
      <c r="S681" s="165" t="s">
        <v>10</v>
      </c>
      <c r="T681" s="223">
        <v>45294</v>
      </c>
      <c r="U681" s="232">
        <v>2024</v>
      </c>
      <c r="V681" s="150">
        <v>674</v>
      </c>
    </row>
    <row r="682" spans="1:22" x14ac:dyDescent="0.35">
      <c r="A68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2" s="231" t="str">
        <f>CONCATENATE(U682,".",TEXT(G682,"00000"),".",VLOOKUP(H682,'Dados (Listas Suspensas)'!$H$3:$I$7,2,FALSE),".",VLOOKUP(K682,'Dados (Listas Suspensas)'!$B$3:$C$8,2,FALSE),".",VLOOKUP(L682,'Dados (Listas Suspensas)'!$D$3:$E$9,2, FALSE),".",VLOOKUP(M682,'Dados (Listas Suspensas)'!$F$3:$G$10,2,FALSE))</f>
        <v>2024.00198.03.01.03.02</v>
      </c>
      <c r="C682" s="144" t="e">
        <f t="shared" si="40"/>
        <v>#REF!</v>
      </c>
      <c r="D682" s="144" t="e">
        <f t="shared" si="41"/>
        <v>#REF!</v>
      </c>
      <c r="E682" s="144" t="str">
        <f t="shared" si="42"/>
        <v>2024.00198</v>
      </c>
      <c r="F682" s="144" t="e">
        <f t="shared" si="43"/>
        <v>#REF!</v>
      </c>
      <c r="G682" s="158">
        <v>198</v>
      </c>
      <c r="H682" s="97" t="s">
        <v>132</v>
      </c>
      <c r="I682" s="97" t="s">
        <v>288</v>
      </c>
      <c r="J682" s="158" t="s">
        <v>289</v>
      </c>
      <c r="K682" s="97" t="s">
        <v>121</v>
      </c>
      <c r="L682" s="97" t="s">
        <v>162</v>
      </c>
      <c r="M682" s="97" t="s">
        <v>155</v>
      </c>
      <c r="N682" s="235">
        <v>45292</v>
      </c>
      <c r="O682" s="235">
        <v>45657</v>
      </c>
      <c r="P682" s="158" t="s">
        <v>124</v>
      </c>
      <c r="Q682" s="160">
        <v>45279</v>
      </c>
      <c r="R682" s="158">
        <v>3671638</v>
      </c>
      <c r="S682" s="158" t="s">
        <v>10</v>
      </c>
      <c r="T682" s="160">
        <v>45294</v>
      </c>
      <c r="U682" s="234">
        <v>2024</v>
      </c>
      <c r="V682" s="151">
        <v>675</v>
      </c>
    </row>
    <row r="683" spans="1:22" x14ac:dyDescent="0.35">
      <c r="A68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3" s="231" t="str">
        <f>CONCATENATE(U683,".",TEXT(G683,"00000"),".",VLOOKUP(H683,'Dados (Listas Suspensas)'!$H$3:$I$7,2,FALSE),".",VLOOKUP(K683,'Dados (Listas Suspensas)'!$B$3:$C$8,2,FALSE),".",VLOOKUP(L683,'Dados (Listas Suspensas)'!$D$3:$E$9,2, FALSE),".",VLOOKUP(M683,'Dados (Listas Suspensas)'!$F$3:$G$10,2,FALSE))</f>
        <v>2024.00199.03.01.02.02</v>
      </c>
      <c r="C683" s="144" t="e">
        <f t="shared" si="40"/>
        <v>#REF!</v>
      </c>
      <c r="D683" s="144" t="e">
        <f t="shared" si="41"/>
        <v>#REF!</v>
      </c>
      <c r="E683" s="144" t="str">
        <f t="shared" si="42"/>
        <v>2024.00199</v>
      </c>
      <c r="F683" s="144" t="e">
        <f t="shared" si="43"/>
        <v>#REF!</v>
      </c>
      <c r="G683" s="165">
        <v>199</v>
      </c>
      <c r="H683" s="96" t="s">
        <v>132</v>
      </c>
      <c r="I683" s="96" t="s">
        <v>288</v>
      </c>
      <c r="J683" s="165" t="s">
        <v>289</v>
      </c>
      <c r="K683" s="96" t="s">
        <v>121</v>
      </c>
      <c r="L683" s="96" t="s">
        <v>169</v>
      </c>
      <c r="M683" s="96" t="s">
        <v>155</v>
      </c>
      <c r="N683" s="236">
        <v>45292</v>
      </c>
      <c r="O683" s="236">
        <v>45657</v>
      </c>
      <c r="P683" s="165" t="s">
        <v>124</v>
      </c>
      <c r="Q683" s="166">
        <v>45279</v>
      </c>
      <c r="R683" s="165">
        <v>3671639</v>
      </c>
      <c r="S683" s="165" t="s">
        <v>10</v>
      </c>
      <c r="T683" s="166">
        <v>45294</v>
      </c>
      <c r="U683" s="232">
        <v>2024</v>
      </c>
      <c r="V683" s="150">
        <v>676</v>
      </c>
    </row>
    <row r="684" spans="1:22" x14ac:dyDescent="0.35">
      <c r="A68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4" s="231" t="str">
        <f>CONCATENATE(U684,".",TEXT(G684,"00000"),".",VLOOKUP(H684,'Dados (Listas Suspensas)'!$H$3:$I$7,2,FALSE),".",VLOOKUP(K684,'Dados (Listas Suspensas)'!$B$3:$C$8,2,FALSE),".",VLOOKUP(L684,'Dados (Listas Suspensas)'!$D$3:$E$9,2, FALSE),".",VLOOKUP(M684,'Dados (Listas Suspensas)'!$F$3:$G$10,2,FALSE))</f>
        <v>2024.00200.03.01.02.02</v>
      </c>
      <c r="C684" s="144" t="e">
        <f t="shared" si="40"/>
        <v>#REF!</v>
      </c>
      <c r="D684" s="144" t="e">
        <f t="shared" si="41"/>
        <v>#REF!</v>
      </c>
      <c r="E684" s="144" t="str">
        <f t="shared" si="42"/>
        <v>2024.00200</v>
      </c>
      <c r="F684" s="144" t="e">
        <f t="shared" si="43"/>
        <v>#REF!</v>
      </c>
      <c r="G684" s="158">
        <v>200</v>
      </c>
      <c r="H684" s="97" t="s">
        <v>132</v>
      </c>
      <c r="I684" s="97" t="s">
        <v>288</v>
      </c>
      <c r="J684" s="158" t="s">
        <v>289</v>
      </c>
      <c r="K684" s="97" t="s">
        <v>121</v>
      </c>
      <c r="L684" s="97" t="s">
        <v>169</v>
      </c>
      <c r="M684" s="97" t="s">
        <v>155</v>
      </c>
      <c r="N684" s="235">
        <v>45292</v>
      </c>
      <c r="O684" s="235">
        <v>45657</v>
      </c>
      <c r="P684" s="158" t="s">
        <v>124</v>
      </c>
      <c r="Q684" s="160">
        <v>45279</v>
      </c>
      <c r="R684" s="158">
        <v>3671640</v>
      </c>
      <c r="S684" s="158" t="s">
        <v>10</v>
      </c>
      <c r="T684" s="160">
        <v>45294</v>
      </c>
      <c r="U684" s="234">
        <v>2024</v>
      </c>
      <c r="V684" s="151">
        <v>677</v>
      </c>
    </row>
    <row r="685" spans="1:22" x14ac:dyDescent="0.35">
      <c r="A68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5" s="231" t="str">
        <f>CONCATENATE(U685,".",TEXT(G685,"00000"),".",VLOOKUP(H685,'Dados (Listas Suspensas)'!$H$3:$I$7,2,FALSE),".",VLOOKUP(K685,'Dados (Listas Suspensas)'!$B$3:$C$8,2,FALSE),".",VLOOKUP(L685,'Dados (Listas Suspensas)'!$D$3:$E$9,2, FALSE),".",VLOOKUP(M685,'Dados (Listas Suspensas)'!$F$3:$G$10,2,FALSE))</f>
        <v>2024.00201.03.01.02.02</v>
      </c>
      <c r="C685" s="144" t="e">
        <f t="shared" si="40"/>
        <v>#REF!</v>
      </c>
      <c r="D685" s="144" t="e">
        <f t="shared" si="41"/>
        <v>#REF!</v>
      </c>
      <c r="E685" s="144" t="str">
        <f t="shared" si="42"/>
        <v>2024.00201</v>
      </c>
      <c r="F685" s="144" t="e">
        <f t="shared" si="43"/>
        <v>#REF!</v>
      </c>
      <c r="G685" s="165">
        <v>201</v>
      </c>
      <c r="H685" s="96" t="s">
        <v>132</v>
      </c>
      <c r="I685" s="96" t="s">
        <v>4586</v>
      </c>
      <c r="J685" s="165" t="s">
        <v>239</v>
      </c>
      <c r="K685" s="96" t="s">
        <v>121</v>
      </c>
      <c r="L685" s="96" t="s">
        <v>169</v>
      </c>
      <c r="M685" s="96" t="s">
        <v>155</v>
      </c>
      <c r="N685" s="210">
        <v>45658</v>
      </c>
      <c r="O685" s="210">
        <v>46022</v>
      </c>
      <c r="P685" s="165" t="s">
        <v>124</v>
      </c>
      <c r="Q685" s="166">
        <v>45281</v>
      </c>
      <c r="R685" s="165">
        <v>3776975</v>
      </c>
      <c r="S685" s="165" t="s">
        <v>14</v>
      </c>
      <c r="T685" s="223">
        <v>45338</v>
      </c>
      <c r="U685" s="232">
        <v>2024</v>
      </c>
      <c r="V685" s="150">
        <v>678</v>
      </c>
    </row>
    <row r="686" spans="1:22" x14ac:dyDescent="0.35">
      <c r="A68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6" s="231" t="str">
        <f>CONCATENATE(U686,".",TEXT(G686,"00000"),".",VLOOKUP(H686,'Dados (Listas Suspensas)'!$H$3:$I$7,2,FALSE),".",VLOOKUP(K686,'Dados (Listas Suspensas)'!$B$3:$C$8,2,FALSE),".",VLOOKUP(L686,'Dados (Listas Suspensas)'!$D$3:$E$9,2, FALSE),".",VLOOKUP(M686,'Dados (Listas Suspensas)'!$F$3:$G$10,2,FALSE))</f>
        <v>2024.00202.03.04.99.99</v>
      </c>
      <c r="C686" s="144" t="e">
        <f t="shared" si="40"/>
        <v>#REF!</v>
      </c>
      <c r="D686" s="144" t="e">
        <f t="shared" si="41"/>
        <v>#REF!</v>
      </c>
      <c r="E686" s="144" t="str">
        <f t="shared" si="42"/>
        <v>2024.00202</v>
      </c>
      <c r="F686" s="144" t="e">
        <f t="shared" si="43"/>
        <v>#REF!</v>
      </c>
      <c r="G686" s="158">
        <v>202</v>
      </c>
      <c r="H686" s="97" t="s">
        <v>132</v>
      </c>
      <c r="I686" s="97" t="s">
        <v>4586</v>
      </c>
      <c r="J686" s="158" t="s">
        <v>239</v>
      </c>
      <c r="K686" s="97" t="s">
        <v>187</v>
      </c>
      <c r="L686" s="97" t="s">
        <v>187</v>
      </c>
      <c r="M686" s="97" t="s">
        <v>188</v>
      </c>
      <c r="N686" s="209">
        <v>45260</v>
      </c>
      <c r="O686" s="235">
        <v>47118</v>
      </c>
      <c r="P686" s="158" t="s">
        <v>124</v>
      </c>
      <c r="Q686" s="160">
        <v>45260</v>
      </c>
      <c r="R686" s="158">
        <v>3671691</v>
      </c>
      <c r="S686" s="158" t="s">
        <v>14</v>
      </c>
      <c r="T686" s="223">
        <v>45294</v>
      </c>
      <c r="U686" s="234">
        <v>2024</v>
      </c>
      <c r="V686" s="151">
        <v>679</v>
      </c>
    </row>
    <row r="687" spans="1:22" x14ac:dyDescent="0.35">
      <c r="A68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7" s="231" t="str">
        <f>CONCATENATE(U687,".",TEXT(G687,"00000"),".",VLOOKUP(H687,'Dados (Listas Suspensas)'!$H$3:$I$7,2,FALSE),".",VLOOKUP(K687,'Dados (Listas Suspensas)'!$B$3:$C$8,2,FALSE),".",VLOOKUP(L687,'Dados (Listas Suspensas)'!$D$3:$E$9,2, FALSE),".",VLOOKUP(M687,'Dados (Listas Suspensas)'!$F$3:$G$10,2,FALSE))</f>
        <v>2024.00203.03.01.02.02</v>
      </c>
      <c r="C687" s="144" t="e">
        <f t="shared" si="40"/>
        <v>#REF!</v>
      </c>
      <c r="D687" s="144" t="e">
        <f t="shared" si="41"/>
        <v>#REF!</v>
      </c>
      <c r="E687" s="144" t="str">
        <f t="shared" si="42"/>
        <v>2024.00203</v>
      </c>
      <c r="F687" s="144" t="e">
        <f t="shared" si="43"/>
        <v>#REF!</v>
      </c>
      <c r="G687" s="165">
        <v>203</v>
      </c>
      <c r="H687" s="96" t="s">
        <v>132</v>
      </c>
      <c r="I687" s="96" t="s">
        <v>4586</v>
      </c>
      <c r="J687" s="165" t="s">
        <v>239</v>
      </c>
      <c r="K687" s="96" t="s">
        <v>121</v>
      </c>
      <c r="L687" s="96" t="s">
        <v>169</v>
      </c>
      <c r="M687" s="96" t="s">
        <v>155</v>
      </c>
      <c r="N687" s="236">
        <v>45292</v>
      </c>
      <c r="O687" s="236">
        <v>45657</v>
      </c>
      <c r="P687" s="165" t="s">
        <v>124</v>
      </c>
      <c r="Q687" s="166">
        <v>45282</v>
      </c>
      <c r="R687" s="165">
        <v>3671692</v>
      </c>
      <c r="S687" s="165" t="s">
        <v>14</v>
      </c>
      <c r="T687" s="166">
        <v>45294</v>
      </c>
      <c r="U687" s="232">
        <v>2024</v>
      </c>
      <c r="V687" s="150">
        <v>680</v>
      </c>
    </row>
    <row r="688" spans="1:22" x14ac:dyDescent="0.35">
      <c r="A68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8" s="231" t="str">
        <f>CONCATENATE(U688,".",TEXT(G688,"00000"),".",VLOOKUP(H688,'Dados (Listas Suspensas)'!$H$3:$I$7,2,FALSE),".",VLOOKUP(K688,'Dados (Listas Suspensas)'!$B$3:$C$8,2,FALSE),".",VLOOKUP(L688,'Dados (Listas Suspensas)'!$D$3:$E$9,2, FALSE),".",VLOOKUP(M688,'Dados (Listas Suspensas)'!$F$3:$G$10,2,FALSE))</f>
        <v>2024.00204.03.01.02.02</v>
      </c>
      <c r="C688" s="144" t="e">
        <f t="shared" si="40"/>
        <v>#REF!</v>
      </c>
      <c r="D688" s="144" t="e">
        <f t="shared" si="41"/>
        <v>#REF!</v>
      </c>
      <c r="E688" s="144" t="str">
        <f t="shared" si="42"/>
        <v>2024.00204</v>
      </c>
      <c r="F688" s="144" t="e">
        <f t="shared" si="43"/>
        <v>#REF!</v>
      </c>
      <c r="G688" s="158">
        <v>204</v>
      </c>
      <c r="H688" s="97" t="s">
        <v>132</v>
      </c>
      <c r="I688" s="97" t="s">
        <v>4586</v>
      </c>
      <c r="J688" s="158" t="s">
        <v>239</v>
      </c>
      <c r="K688" s="97" t="s">
        <v>121</v>
      </c>
      <c r="L688" s="97" t="s">
        <v>169</v>
      </c>
      <c r="M688" s="97" t="s">
        <v>155</v>
      </c>
      <c r="N688" s="235">
        <v>45292</v>
      </c>
      <c r="O688" s="235">
        <v>45657</v>
      </c>
      <c r="P688" s="158" t="s">
        <v>124</v>
      </c>
      <c r="Q688" s="160">
        <v>45281</v>
      </c>
      <c r="R688" s="158">
        <v>3671693</v>
      </c>
      <c r="S688" s="158" t="s">
        <v>14</v>
      </c>
      <c r="T688" s="160">
        <v>45294</v>
      </c>
      <c r="U688" s="234">
        <v>2024</v>
      </c>
      <c r="V688" s="151">
        <v>681</v>
      </c>
    </row>
    <row r="689" spans="1:22" ht="45" customHeight="1" x14ac:dyDescent="0.35">
      <c r="A68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89" s="231" t="str">
        <f>CONCATENATE(U689,".",TEXT(G689,"00000"),".",VLOOKUP(H689,'Dados (Listas Suspensas)'!$H$3:$I$7,2,FALSE),".",VLOOKUP(K689,'Dados (Listas Suspensas)'!$B$3:$C$8,2,FALSE),".",VLOOKUP(L689,'Dados (Listas Suspensas)'!$D$3:$E$9,2, FALSE),".",VLOOKUP(M689,'Dados (Listas Suspensas)'!$F$3:$G$10,2,FALSE))</f>
        <v>2024.00205.03.04.99.99</v>
      </c>
      <c r="C689" s="144" t="e">
        <f t="shared" si="40"/>
        <v>#REF!</v>
      </c>
      <c r="D689" s="144" t="e">
        <f t="shared" si="41"/>
        <v>#REF!</v>
      </c>
      <c r="E689" s="144" t="str">
        <f t="shared" si="42"/>
        <v>2024.00205</v>
      </c>
      <c r="F689" s="144" t="e">
        <f t="shared" si="43"/>
        <v>#REF!</v>
      </c>
      <c r="G689" s="165">
        <v>205</v>
      </c>
      <c r="H689" s="96" t="s">
        <v>132</v>
      </c>
      <c r="I689" s="144" t="s">
        <v>280</v>
      </c>
      <c r="J689" s="211" t="s">
        <v>281</v>
      </c>
      <c r="K689" s="96" t="s">
        <v>187</v>
      </c>
      <c r="L689" s="96" t="s">
        <v>187</v>
      </c>
      <c r="M689" s="96" t="s">
        <v>188</v>
      </c>
      <c r="N689" s="210">
        <v>45264</v>
      </c>
      <c r="O689" s="236">
        <v>47118</v>
      </c>
      <c r="P689" s="165" t="s">
        <v>124</v>
      </c>
      <c r="Q689" s="166">
        <v>45264</v>
      </c>
      <c r="R689" s="165">
        <v>3671738</v>
      </c>
      <c r="S689" s="165" t="s">
        <v>41</v>
      </c>
      <c r="T689" s="223">
        <v>45294</v>
      </c>
      <c r="U689" s="232">
        <v>2024</v>
      </c>
      <c r="V689" s="150">
        <v>682</v>
      </c>
    </row>
    <row r="690" spans="1:22" ht="45" customHeight="1" x14ac:dyDescent="0.35">
      <c r="A69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0" s="231" t="str">
        <f>CONCATENATE(U690,".",TEXT(G690,"00000"),".",VLOOKUP(H690,'Dados (Listas Suspensas)'!$H$3:$I$7,2,FALSE),".",VLOOKUP(K690,'Dados (Listas Suspensas)'!$B$3:$C$8,2,FALSE),".",VLOOKUP(L690,'Dados (Listas Suspensas)'!$D$3:$E$9,2, FALSE),".",VLOOKUP(M690,'Dados (Listas Suspensas)'!$F$3:$G$10,2,FALSE))</f>
        <v>2024.00206.03.01.03.02</v>
      </c>
      <c r="C690" s="144" t="e">
        <f t="shared" si="40"/>
        <v>#REF!</v>
      </c>
      <c r="D690" s="144" t="e">
        <f t="shared" si="41"/>
        <v>#REF!</v>
      </c>
      <c r="E690" s="144" t="str">
        <f t="shared" si="42"/>
        <v>2024.00206</v>
      </c>
      <c r="F690" s="144" t="e">
        <f t="shared" si="43"/>
        <v>#REF!</v>
      </c>
      <c r="G690" s="158">
        <v>206</v>
      </c>
      <c r="H690" s="97" t="s">
        <v>132</v>
      </c>
      <c r="I690" s="178" t="s">
        <v>280</v>
      </c>
      <c r="J690" s="179" t="s">
        <v>281</v>
      </c>
      <c r="K690" s="97" t="s">
        <v>121</v>
      </c>
      <c r="L690" s="97" t="s">
        <v>162</v>
      </c>
      <c r="M690" s="97" t="s">
        <v>155</v>
      </c>
      <c r="N690" s="235">
        <v>45292</v>
      </c>
      <c r="O690" s="235">
        <v>45657</v>
      </c>
      <c r="P690" s="158" t="s">
        <v>124</v>
      </c>
      <c r="Q690" s="160">
        <v>45281</v>
      </c>
      <c r="R690" s="158">
        <v>3671739</v>
      </c>
      <c r="S690" s="158" t="s">
        <v>41</v>
      </c>
      <c r="T690" s="160">
        <v>45294</v>
      </c>
      <c r="U690" s="234">
        <v>2024</v>
      </c>
      <c r="V690" s="151">
        <v>683</v>
      </c>
    </row>
    <row r="691" spans="1:22" x14ac:dyDescent="0.35">
      <c r="A69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1" s="231" t="str">
        <f>CONCATENATE(U691,".",TEXT(G691,"00000"),".",VLOOKUP(H691,'Dados (Listas Suspensas)'!$H$3:$I$7,2,FALSE),".",VLOOKUP(K691,'Dados (Listas Suspensas)'!$B$3:$C$8,2,FALSE),".",VLOOKUP(L691,'Dados (Listas Suspensas)'!$D$3:$E$9,2, FALSE),".",VLOOKUP(M691,'Dados (Listas Suspensas)'!$F$3:$G$10,2,FALSE))</f>
        <v>2024.00207.03.03.02.04</v>
      </c>
      <c r="C691" s="144" t="e">
        <f t="shared" si="40"/>
        <v>#REF!</v>
      </c>
      <c r="D691" s="144" t="e">
        <f t="shared" si="41"/>
        <v>#REF!</v>
      </c>
      <c r="E691" s="144" t="str">
        <f t="shared" si="42"/>
        <v>2024.00207</v>
      </c>
      <c r="F691" s="144" t="e">
        <f t="shared" si="43"/>
        <v>#REF!</v>
      </c>
      <c r="G691" s="165">
        <v>207</v>
      </c>
      <c r="H691" s="96" t="s">
        <v>132</v>
      </c>
      <c r="I691" s="96" t="s">
        <v>4565</v>
      </c>
      <c r="J691" s="165" t="s">
        <v>241</v>
      </c>
      <c r="K691" s="96" t="s">
        <v>148</v>
      </c>
      <c r="L691" s="96" t="s">
        <v>169</v>
      </c>
      <c r="M691" s="96" t="s">
        <v>149</v>
      </c>
      <c r="N691" s="238">
        <v>45231</v>
      </c>
      <c r="O691" s="238">
        <v>45291</v>
      </c>
      <c r="P691" s="165" t="s">
        <v>124</v>
      </c>
      <c r="Q691" s="166">
        <v>45230</v>
      </c>
      <c r="R691" s="165">
        <v>3543591</v>
      </c>
      <c r="S691" s="165" t="s">
        <v>24</v>
      </c>
      <c r="T691" s="166">
        <v>45240</v>
      </c>
      <c r="U691" s="232">
        <v>2024</v>
      </c>
      <c r="V691" s="150">
        <v>684</v>
      </c>
    </row>
    <row r="692" spans="1:22" x14ac:dyDescent="0.35">
      <c r="A69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2" s="231" t="str">
        <f>CONCATENATE(U692,".",TEXT(G692,"00000"),".",VLOOKUP(H692,'Dados (Listas Suspensas)'!$H$3:$I$7,2,FALSE),".",VLOOKUP(K692,'Dados (Listas Suspensas)'!$B$3:$C$8,2,FALSE),".",VLOOKUP(L692,'Dados (Listas Suspensas)'!$D$3:$E$9,2, FALSE),".",VLOOKUP(M692,'Dados (Listas Suspensas)'!$F$3:$G$10,2,FALSE))</f>
        <v>2024.00208.03.03.02.04</v>
      </c>
      <c r="C692" s="144" t="e">
        <f t="shared" si="40"/>
        <v>#REF!</v>
      </c>
      <c r="D692" s="144" t="e">
        <f t="shared" si="41"/>
        <v>#REF!</v>
      </c>
      <c r="E692" s="144" t="str">
        <f t="shared" si="42"/>
        <v>2024.00208</v>
      </c>
      <c r="F692" s="144" t="e">
        <f t="shared" si="43"/>
        <v>#REF!</v>
      </c>
      <c r="G692" s="158">
        <v>208</v>
      </c>
      <c r="H692" s="97" t="s">
        <v>132</v>
      </c>
      <c r="I692" s="97" t="s">
        <v>4565</v>
      </c>
      <c r="J692" s="158" t="s">
        <v>241</v>
      </c>
      <c r="K692" s="97" t="s">
        <v>148</v>
      </c>
      <c r="L692" s="97" t="s">
        <v>169</v>
      </c>
      <c r="M692" s="97" t="s">
        <v>149</v>
      </c>
      <c r="N692" s="239">
        <v>45261</v>
      </c>
      <c r="O692" s="239">
        <v>45291</v>
      </c>
      <c r="P692" s="158" t="s">
        <v>124</v>
      </c>
      <c r="Q692" s="160">
        <v>45258</v>
      </c>
      <c r="R692" s="158">
        <v>3616651</v>
      </c>
      <c r="S692" s="158" t="s">
        <v>24</v>
      </c>
      <c r="T692" s="160">
        <v>45268</v>
      </c>
      <c r="U692" s="234">
        <v>2024</v>
      </c>
      <c r="V692" s="151">
        <v>685</v>
      </c>
    </row>
    <row r="693" spans="1:22" x14ac:dyDescent="0.35">
      <c r="A69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3" s="231" t="str">
        <f>CONCATENATE(U693,".",TEXT(G693,"00000"),".",VLOOKUP(H693,'Dados (Listas Suspensas)'!$H$3:$I$7,2,FALSE),".",VLOOKUP(K693,'Dados (Listas Suspensas)'!$B$3:$C$8,2,FALSE),".",VLOOKUP(L693,'Dados (Listas Suspensas)'!$D$3:$E$9,2, FALSE),".",VLOOKUP(M693,'Dados (Listas Suspensas)'!$F$3:$G$10,2,FALSE))</f>
        <v>2024.00209.03.04.99.99</v>
      </c>
      <c r="C693" s="144" t="e">
        <f t="shared" si="40"/>
        <v>#REF!</v>
      </c>
      <c r="D693" s="144" t="e">
        <f t="shared" si="41"/>
        <v>#REF!</v>
      </c>
      <c r="E693" s="144" t="str">
        <f t="shared" si="42"/>
        <v>2024.00209</v>
      </c>
      <c r="F693" s="144" t="e">
        <f t="shared" si="43"/>
        <v>#REF!</v>
      </c>
      <c r="G693" s="165">
        <v>209</v>
      </c>
      <c r="H693" s="96" t="s">
        <v>132</v>
      </c>
      <c r="I693" s="96" t="s">
        <v>4565</v>
      </c>
      <c r="J693" s="165" t="s">
        <v>241</v>
      </c>
      <c r="K693" s="96" t="s">
        <v>187</v>
      </c>
      <c r="L693" s="96" t="s">
        <v>187</v>
      </c>
      <c r="M693" s="96" t="s">
        <v>188</v>
      </c>
      <c r="N693" s="238">
        <v>45264</v>
      </c>
      <c r="O693" s="236">
        <v>47118</v>
      </c>
      <c r="P693" s="165" t="s">
        <v>124</v>
      </c>
      <c r="Q693" s="175">
        <v>45264</v>
      </c>
      <c r="R693" s="165">
        <v>3671776</v>
      </c>
      <c r="S693" s="165" t="s">
        <v>24</v>
      </c>
      <c r="T693" s="223">
        <v>45294</v>
      </c>
      <c r="U693" s="232">
        <v>2024</v>
      </c>
      <c r="V693" s="150">
        <v>686</v>
      </c>
    </row>
    <row r="694" spans="1:22" x14ac:dyDescent="0.35">
      <c r="A69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4" s="231" t="str">
        <f>CONCATENATE(U694,".",TEXT(G694,"00000"),".",VLOOKUP(H694,'Dados (Listas Suspensas)'!$H$3:$I$7,2,FALSE),".",VLOOKUP(K694,'Dados (Listas Suspensas)'!$B$3:$C$8,2,FALSE),".",VLOOKUP(L694,'Dados (Listas Suspensas)'!$D$3:$E$9,2, FALSE),".",VLOOKUP(M694,'Dados (Listas Suspensas)'!$F$3:$G$10,2,FALSE))</f>
        <v>2024.00210.03.01.03.02</v>
      </c>
      <c r="C694" s="144" t="e">
        <f t="shared" si="40"/>
        <v>#REF!</v>
      </c>
      <c r="D694" s="144" t="e">
        <f t="shared" si="41"/>
        <v>#REF!</v>
      </c>
      <c r="E694" s="144" t="str">
        <f t="shared" si="42"/>
        <v>2024.00210</v>
      </c>
      <c r="F694" s="144" t="e">
        <f t="shared" si="43"/>
        <v>#REF!</v>
      </c>
      <c r="G694" s="158">
        <v>210</v>
      </c>
      <c r="H694" s="97" t="s">
        <v>132</v>
      </c>
      <c r="I694" s="97" t="s">
        <v>4565</v>
      </c>
      <c r="J694" s="158" t="s">
        <v>241</v>
      </c>
      <c r="K694" s="97" t="s">
        <v>121</v>
      </c>
      <c r="L694" s="97" t="s">
        <v>162</v>
      </c>
      <c r="M694" s="97" t="s">
        <v>155</v>
      </c>
      <c r="N694" s="235">
        <v>45292</v>
      </c>
      <c r="O694" s="235">
        <v>45657</v>
      </c>
      <c r="P694" s="158" t="s">
        <v>124</v>
      </c>
      <c r="Q694" s="180">
        <v>45279</v>
      </c>
      <c r="R694" s="158">
        <v>3671777</v>
      </c>
      <c r="S694" s="158" t="s">
        <v>24</v>
      </c>
      <c r="T694" s="160">
        <v>45294</v>
      </c>
      <c r="U694" s="234">
        <v>2024</v>
      </c>
      <c r="V694" s="151">
        <v>687</v>
      </c>
    </row>
    <row r="695" spans="1:22" x14ac:dyDescent="0.35">
      <c r="A69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5" s="231" t="str">
        <f>CONCATENATE(U695,".",TEXT(G695,"00000"),".",VLOOKUP(H695,'Dados (Listas Suspensas)'!$H$3:$I$7,2,FALSE),".",VLOOKUP(K695,'Dados (Listas Suspensas)'!$B$3:$C$8,2,FALSE),".",VLOOKUP(L695,'Dados (Listas Suspensas)'!$D$3:$E$9,2, FALSE),".",VLOOKUP(M695,'Dados (Listas Suspensas)'!$F$3:$G$10,2,FALSE))</f>
        <v>2024.00211.03.01.03.02</v>
      </c>
      <c r="C695" s="144" t="e">
        <f t="shared" si="40"/>
        <v>#REF!</v>
      </c>
      <c r="D695" s="144" t="e">
        <f t="shared" si="41"/>
        <v>#REF!</v>
      </c>
      <c r="E695" s="144" t="str">
        <f t="shared" si="42"/>
        <v>2024.00211</v>
      </c>
      <c r="F695" s="144" t="e">
        <f t="shared" si="43"/>
        <v>#REF!</v>
      </c>
      <c r="G695" s="165">
        <v>211</v>
      </c>
      <c r="H695" s="96" t="s">
        <v>132</v>
      </c>
      <c r="I695" s="96" t="s">
        <v>4565</v>
      </c>
      <c r="J695" s="165" t="s">
        <v>241</v>
      </c>
      <c r="K695" s="96" t="s">
        <v>121</v>
      </c>
      <c r="L695" s="96" t="s">
        <v>162</v>
      </c>
      <c r="M695" s="96" t="s">
        <v>155</v>
      </c>
      <c r="N695" s="236">
        <v>45292</v>
      </c>
      <c r="O695" s="236">
        <v>45657</v>
      </c>
      <c r="P695" s="165" t="s">
        <v>124</v>
      </c>
      <c r="Q695" s="175">
        <v>45279</v>
      </c>
      <c r="R695" s="165">
        <v>3671778</v>
      </c>
      <c r="S695" s="165" t="s">
        <v>24</v>
      </c>
      <c r="T695" s="166">
        <v>45294</v>
      </c>
      <c r="U695" s="232">
        <v>2024</v>
      </c>
      <c r="V695" s="150">
        <v>688</v>
      </c>
    </row>
    <row r="696" spans="1:22" x14ac:dyDescent="0.35">
      <c r="A69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6" s="231" t="str">
        <f>CONCATENATE(U696,".",TEXT(G696,"00000"),".",VLOOKUP(H696,'Dados (Listas Suspensas)'!$H$3:$I$7,2,FALSE),".",VLOOKUP(K696,'Dados (Listas Suspensas)'!$B$3:$C$8,2,FALSE),".",VLOOKUP(L696,'Dados (Listas Suspensas)'!$D$3:$E$9,2, FALSE),".",VLOOKUP(M696,'Dados (Listas Suspensas)'!$F$3:$G$10,2,FALSE))</f>
        <v>2024.00212.03.01.02.02</v>
      </c>
      <c r="C696" s="144" t="e">
        <f t="shared" si="40"/>
        <v>#REF!</v>
      </c>
      <c r="D696" s="144" t="e">
        <f t="shared" si="41"/>
        <v>#REF!</v>
      </c>
      <c r="E696" s="144" t="str">
        <f t="shared" si="42"/>
        <v>2024.00212</v>
      </c>
      <c r="F696" s="144" t="e">
        <f t="shared" si="43"/>
        <v>#REF!</v>
      </c>
      <c r="G696" s="158">
        <v>212</v>
      </c>
      <c r="H696" s="97" t="s">
        <v>132</v>
      </c>
      <c r="I696" s="97" t="s">
        <v>4565</v>
      </c>
      <c r="J696" s="158" t="s">
        <v>241</v>
      </c>
      <c r="K696" s="97" t="s">
        <v>121</v>
      </c>
      <c r="L696" s="97" t="s">
        <v>169</v>
      </c>
      <c r="M696" s="97" t="s">
        <v>155</v>
      </c>
      <c r="N696" s="235">
        <v>45292</v>
      </c>
      <c r="O696" s="235">
        <v>45657</v>
      </c>
      <c r="P696" s="158" t="s">
        <v>124</v>
      </c>
      <c r="Q696" s="180">
        <v>45279</v>
      </c>
      <c r="R696" s="158">
        <v>3671779</v>
      </c>
      <c r="S696" s="158" t="s">
        <v>24</v>
      </c>
      <c r="T696" s="160">
        <v>45294</v>
      </c>
      <c r="U696" s="234">
        <v>2024</v>
      </c>
      <c r="V696" s="151">
        <v>689</v>
      </c>
    </row>
    <row r="697" spans="1:22" x14ac:dyDescent="0.35">
      <c r="A69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7" s="231" t="str">
        <f>CONCATENATE(U697,".",TEXT(G697,"00000"),".",VLOOKUP(H697,'Dados (Listas Suspensas)'!$H$3:$I$7,2,FALSE),".",VLOOKUP(K697,'Dados (Listas Suspensas)'!$B$3:$C$8,2,FALSE),".",VLOOKUP(L697,'Dados (Listas Suspensas)'!$D$3:$E$9,2, FALSE),".",VLOOKUP(M697,'Dados (Listas Suspensas)'!$F$3:$G$10,2,FALSE))</f>
        <v>2024.00213.03.04.99.99</v>
      </c>
      <c r="C697" s="144" t="e">
        <f t="shared" si="40"/>
        <v>#REF!</v>
      </c>
      <c r="D697" s="144" t="e">
        <f t="shared" si="41"/>
        <v>#REF!</v>
      </c>
      <c r="E697" s="144" t="str">
        <f t="shared" si="42"/>
        <v>2024.00213</v>
      </c>
      <c r="F697" s="144" t="e">
        <f t="shared" si="43"/>
        <v>#REF!</v>
      </c>
      <c r="G697" s="165">
        <v>213</v>
      </c>
      <c r="H697" s="96" t="s">
        <v>132</v>
      </c>
      <c r="I697" s="96" t="s">
        <v>290</v>
      </c>
      <c r="J697" s="165" t="s">
        <v>291</v>
      </c>
      <c r="K697" s="96" t="s">
        <v>187</v>
      </c>
      <c r="L697" s="96" t="s">
        <v>187</v>
      </c>
      <c r="M697" s="96" t="s">
        <v>188</v>
      </c>
      <c r="N697" s="238">
        <v>45264</v>
      </c>
      <c r="O697" s="236">
        <v>47118</v>
      </c>
      <c r="P697" s="165" t="s">
        <v>124</v>
      </c>
      <c r="Q697" s="175">
        <v>45264</v>
      </c>
      <c r="R697" s="165">
        <v>3671512</v>
      </c>
      <c r="S697" s="165" t="s">
        <v>26</v>
      </c>
      <c r="T697" s="223">
        <v>45294</v>
      </c>
      <c r="U697" s="232">
        <v>2024</v>
      </c>
      <c r="V697" s="150">
        <v>690</v>
      </c>
    </row>
    <row r="698" spans="1:22" x14ac:dyDescent="0.35">
      <c r="A69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8" s="231" t="str">
        <f>CONCATENATE(U698,".",TEXT(G698,"00000"),".",VLOOKUP(H698,'Dados (Listas Suspensas)'!$H$3:$I$7,2,FALSE),".",VLOOKUP(K698,'Dados (Listas Suspensas)'!$B$3:$C$8,2,FALSE),".",VLOOKUP(L698,'Dados (Listas Suspensas)'!$D$3:$E$9,2, FALSE),".",VLOOKUP(M698,'Dados (Listas Suspensas)'!$F$3:$G$10,2,FALSE))</f>
        <v>2024.00214.03.01.03.02</v>
      </c>
      <c r="C698" s="144" t="e">
        <f t="shared" si="40"/>
        <v>#REF!</v>
      </c>
      <c r="D698" s="144" t="e">
        <f t="shared" si="41"/>
        <v>#REF!</v>
      </c>
      <c r="E698" s="144" t="str">
        <f t="shared" si="42"/>
        <v>2024.00214</v>
      </c>
      <c r="F698" s="144" t="e">
        <f t="shared" si="43"/>
        <v>#REF!</v>
      </c>
      <c r="G698" s="158">
        <v>214</v>
      </c>
      <c r="H698" s="97" t="s">
        <v>132</v>
      </c>
      <c r="I698" s="97" t="s">
        <v>290</v>
      </c>
      <c r="J698" s="158" t="s">
        <v>291</v>
      </c>
      <c r="K698" s="97" t="s">
        <v>121</v>
      </c>
      <c r="L698" s="97" t="s">
        <v>162</v>
      </c>
      <c r="M698" s="97" t="s">
        <v>155</v>
      </c>
      <c r="N698" s="235">
        <v>45292</v>
      </c>
      <c r="O698" s="235">
        <v>45657</v>
      </c>
      <c r="P698" s="158" t="s">
        <v>124</v>
      </c>
      <c r="Q698" s="160">
        <v>45282</v>
      </c>
      <c r="R698" s="158">
        <v>3671513</v>
      </c>
      <c r="S698" s="158" t="s">
        <v>26</v>
      </c>
      <c r="T698" s="160">
        <v>45294</v>
      </c>
      <c r="U698" s="234">
        <v>2024</v>
      </c>
      <c r="V698" s="151">
        <v>691</v>
      </c>
    </row>
    <row r="699" spans="1:22" x14ac:dyDescent="0.35">
      <c r="A69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699" s="231" t="str">
        <f>CONCATENATE(U699,".",TEXT(G699,"00000"),".",VLOOKUP(H699,'Dados (Listas Suspensas)'!$H$3:$I$7,2,FALSE),".",VLOOKUP(K699,'Dados (Listas Suspensas)'!$B$3:$C$8,2,FALSE),".",VLOOKUP(L699,'Dados (Listas Suspensas)'!$D$3:$E$9,2, FALSE),".",VLOOKUP(M699,'Dados (Listas Suspensas)'!$F$3:$G$10,2,FALSE))</f>
        <v>2024.00215.03.01.03.02</v>
      </c>
      <c r="C699" s="144" t="e">
        <f t="shared" si="40"/>
        <v>#REF!</v>
      </c>
      <c r="D699" s="144" t="e">
        <f t="shared" si="41"/>
        <v>#REF!</v>
      </c>
      <c r="E699" s="144" t="str">
        <f t="shared" si="42"/>
        <v>2024.00215</v>
      </c>
      <c r="F699" s="144" t="e">
        <f t="shared" si="43"/>
        <v>#REF!</v>
      </c>
      <c r="G699" s="165">
        <v>215</v>
      </c>
      <c r="H699" s="96" t="s">
        <v>132</v>
      </c>
      <c r="I699" s="96" t="s">
        <v>290</v>
      </c>
      <c r="J699" s="165" t="s">
        <v>291</v>
      </c>
      <c r="K699" s="96" t="s">
        <v>121</v>
      </c>
      <c r="L699" s="96" t="s">
        <v>162</v>
      </c>
      <c r="M699" s="96" t="s">
        <v>155</v>
      </c>
      <c r="N699" s="236">
        <v>45292</v>
      </c>
      <c r="O699" s="236">
        <v>45657</v>
      </c>
      <c r="P699" s="165" t="s">
        <v>124</v>
      </c>
      <c r="Q699" s="166">
        <v>45282</v>
      </c>
      <c r="R699" s="165">
        <v>3671514</v>
      </c>
      <c r="S699" s="165" t="s">
        <v>26</v>
      </c>
      <c r="T699" s="166">
        <v>45294</v>
      </c>
      <c r="U699" s="232">
        <v>2024</v>
      </c>
      <c r="V699" s="150">
        <v>692</v>
      </c>
    </row>
    <row r="700" spans="1:22" x14ac:dyDescent="0.35">
      <c r="A70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0" s="231" t="str">
        <f>CONCATENATE(U700,".",TEXT(G700,"00000"),".",VLOOKUP(H700,'Dados (Listas Suspensas)'!$H$3:$I$7,2,FALSE),".",VLOOKUP(K700,'Dados (Listas Suspensas)'!$B$3:$C$8,2,FALSE),".",VLOOKUP(L700,'Dados (Listas Suspensas)'!$D$3:$E$9,2, FALSE),".",VLOOKUP(M700,'Dados (Listas Suspensas)'!$F$3:$G$10,2,FALSE))</f>
        <v>2024.00216.03.04.99.99</v>
      </c>
      <c r="C700" s="144" t="e">
        <f t="shared" si="40"/>
        <v>#REF!</v>
      </c>
      <c r="D700" s="144" t="e">
        <f t="shared" si="41"/>
        <v>#REF!</v>
      </c>
      <c r="E700" s="144" t="str">
        <f t="shared" si="42"/>
        <v>2024.00216</v>
      </c>
      <c r="F700" s="144" t="e">
        <f t="shared" si="43"/>
        <v>#REF!</v>
      </c>
      <c r="G700" s="158">
        <v>216</v>
      </c>
      <c r="H700" s="97" t="s">
        <v>132</v>
      </c>
      <c r="I700" s="97" t="s">
        <v>6166</v>
      </c>
      <c r="J700" s="158" t="s">
        <v>310</v>
      </c>
      <c r="K700" s="97" t="s">
        <v>187</v>
      </c>
      <c r="L700" s="97" t="s">
        <v>187</v>
      </c>
      <c r="M700" s="97" t="s">
        <v>188</v>
      </c>
      <c r="N700" s="239">
        <v>45264</v>
      </c>
      <c r="O700" s="235">
        <v>47118</v>
      </c>
      <c r="P700" s="158" t="s">
        <v>124</v>
      </c>
      <c r="Q700" s="180">
        <v>45264</v>
      </c>
      <c r="R700" s="158">
        <v>3671729</v>
      </c>
      <c r="S700" s="158" t="s">
        <v>311</v>
      </c>
      <c r="T700" s="223">
        <v>45294</v>
      </c>
      <c r="U700" s="234">
        <v>2024</v>
      </c>
      <c r="V700" s="151">
        <v>693</v>
      </c>
    </row>
    <row r="701" spans="1:22" x14ac:dyDescent="0.35">
      <c r="A70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1" s="231" t="str">
        <f>CONCATENATE(U701,".",TEXT(G701,"00000"),".",VLOOKUP(H701,'Dados (Listas Suspensas)'!$H$3:$I$7,2,FALSE),".",VLOOKUP(K701,'Dados (Listas Suspensas)'!$B$3:$C$8,2,FALSE),".",VLOOKUP(L701,'Dados (Listas Suspensas)'!$D$3:$E$9,2, FALSE),".",VLOOKUP(M701,'Dados (Listas Suspensas)'!$F$3:$G$10,2,FALSE))</f>
        <v>2024.00217.03.01.03.02</v>
      </c>
      <c r="C701" s="144" t="e">
        <f t="shared" si="40"/>
        <v>#REF!</v>
      </c>
      <c r="D701" s="144" t="e">
        <f t="shared" si="41"/>
        <v>#REF!</v>
      </c>
      <c r="E701" s="144" t="str">
        <f t="shared" si="42"/>
        <v>2024.00217</v>
      </c>
      <c r="F701" s="144" t="e">
        <f t="shared" si="43"/>
        <v>#REF!</v>
      </c>
      <c r="G701" s="165">
        <v>217</v>
      </c>
      <c r="H701" s="96" t="s">
        <v>132</v>
      </c>
      <c r="I701" s="96" t="s">
        <v>6166</v>
      </c>
      <c r="J701" s="165" t="s">
        <v>310</v>
      </c>
      <c r="K701" s="96" t="s">
        <v>121</v>
      </c>
      <c r="L701" s="96" t="s">
        <v>162</v>
      </c>
      <c r="M701" s="96" t="s">
        <v>155</v>
      </c>
      <c r="N701" s="236">
        <v>45292</v>
      </c>
      <c r="O701" s="236">
        <v>45657</v>
      </c>
      <c r="P701" s="165" t="s">
        <v>124</v>
      </c>
      <c r="Q701" s="166">
        <v>45286</v>
      </c>
      <c r="R701" s="165">
        <v>3671730</v>
      </c>
      <c r="S701" s="165" t="s">
        <v>311</v>
      </c>
      <c r="T701" s="166">
        <v>45294</v>
      </c>
      <c r="U701" s="232">
        <v>2024</v>
      </c>
      <c r="V701" s="150">
        <v>694</v>
      </c>
    </row>
    <row r="702" spans="1:22" x14ac:dyDescent="0.35">
      <c r="A70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2" s="231" t="str">
        <f>CONCATENATE(U702,".",TEXT(G702,"00000"),".",VLOOKUP(H702,'Dados (Listas Suspensas)'!$H$3:$I$7,2,FALSE),".",VLOOKUP(K702,'Dados (Listas Suspensas)'!$B$3:$C$8,2,FALSE),".",VLOOKUP(L702,'Dados (Listas Suspensas)'!$D$3:$E$9,2, FALSE),".",VLOOKUP(M702,'Dados (Listas Suspensas)'!$F$3:$G$10,2,FALSE))</f>
        <v>2024.00218.03.01.03.02</v>
      </c>
      <c r="C702" s="144" t="e">
        <f t="shared" si="40"/>
        <v>#REF!</v>
      </c>
      <c r="D702" s="144" t="e">
        <f t="shared" si="41"/>
        <v>#REF!</v>
      </c>
      <c r="E702" s="144" t="str">
        <f t="shared" si="42"/>
        <v>2024.00218</v>
      </c>
      <c r="F702" s="144" t="e">
        <f t="shared" si="43"/>
        <v>#REF!</v>
      </c>
      <c r="G702" s="158">
        <v>218</v>
      </c>
      <c r="H702" s="97" t="s">
        <v>132</v>
      </c>
      <c r="I702" s="97" t="s">
        <v>6166</v>
      </c>
      <c r="J702" s="158" t="s">
        <v>310</v>
      </c>
      <c r="K702" s="97" t="s">
        <v>121</v>
      </c>
      <c r="L702" s="97" t="s">
        <v>162</v>
      </c>
      <c r="M702" s="97" t="s">
        <v>155</v>
      </c>
      <c r="N702" s="235">
        <v>45292</v>
      </c>
      <c r="O702" s="235">
        <v>45657</v>
      </c>
      <c r="P702" s="158" t="s">
        <v>124</v>
      </c>
      <c r="Q702" s="160">
        <v>45286</v>
      </c>
      <c r="R702" s="158">
        <v>3671731</v>
      </c>
      <c r="S702" s="158" t="s">
        <v>311</v>
      </c>
      <c r="T702" s="160">
        <v>45294</v>
      </c>
      <c r="U702" s="234">
        <v>2024</v>
      </c>
      <c r="V702" s="151">
        <v>695</v>
      </c>
    </row>
    <row r="703" spans="1:22" x14ac:dyDescent="0.35">
      <c r="A70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3" s="231" t="str">
        <f>CONCATENATE(U703,".",TEXT(G703,"00000"),".",VLOOKUP(H703,'Dados (Listas Suspensas)'!$H$3:$I$7,2,FALSE),".",VLOOKUP(K703,'Dados (Listas Suspensas)'!$B$3:$C$8,2,FALSE),".",VLOOKUP(L703,'Dados (Listas Suspensas)'!$D$3:$E$9,2, FALSE),".",VLOOKUP(M703,'Dados (Listas Suspensas)'!$F$3:$G$10,2,FALSE))</f>
        <v>2024.00219.03.04.99.99</v>
      </c>
      <c r="C703" s="144" t="e">
        <f t="shared" si="40"/>
        <v>#REF!</v>
      </c>
      <c r="D703" s="144" t="e">
        <f t="shared" si="41"/>
        <v>#REF!</v>
      </c>
      <c r="E703" s="144" t="str">
        <f t="shared" si="42"/>
        <v>2024.00219</v>
      </c>
      <c r="F703" s="144" t="e">
        <f t="shared" si="43"/>
        <v>#REF!</v>
      </c>
      <c r="G703" s="165">
        <v>219</v>
      </c>
      <c r="H703" s="96" t="s">
        <v>132</v>
      </c>
      <c r="I703" s="96" t="s">
        <v>306</v>
      </c>
      <c r="J703" s="165" t="s">
        <v>307</v>
      </c>
      <c r="K703" s="96" t="s">
        <v>187</v>
      </c>
      <c r="L703" s="96" t="s">
        <v>187</v>
      </c>
      <c r="M703" s="96" t="s">
        <v>188</v>
      </c>
      <c r="N703" s="236">
        <v>45260</v>
      </c>
      <c r="O703" s="236">
        <v>47118</v>
      </c>
      <c r="P703" s="165" t="s">
        <v>124</v>
      </c>
      <c r="Q703" s="166">
        <v>45260</v>
      </c>
      <c r="R703" s="165">
        <v>3671800</v>
      </c>
      <c r="S703" s="165" t="s">
        <v>308</v>
      </c>
      <c r="T703" s="223">
        <v>45294</v>
      </c>
      <c r="U703" s="232">
        <v>2024</v>
      </c>
      <c r="V703" s="150">
        <v>696</v>
      </c>
    </row>
    <row r="704" spans="1:22" x14ac:dyDescent="0.35">
      <c r="A70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4" s="231" t="str">
        <f>CONCATENATE(U704,".",TEXT(G704,"00000"),".",VLOOKUP(H704,'Dados (Listas Suspensas)'!$H$3:$I$7,2,FALSE),".",VLOOKUP(K704,'Dados (Listas Suspensas)'!$B$3:$C$8,2,FALSE),".",VLOOKUP(L704,'Dados (Listas Suspensas)'!$D$3:$E$9,2, FALSE),".",VLOOKUP(M704,'Dados (Listas Suspensas)'!$F$3:$G$10,2,FALSE))</f>
        <v>2024.00220.03.01.03.02</v>
      </c>
      <c r="C704" s="144" t="e">
        <f t="shared" si="40"/>
        <v>#REF!</v>
      </c>
      <c r="D704" s="144" t="e">
        <f t="shared" si="41"/>
        <v>#REF!</v>
      </c>
      <c r="E704" s="144" t="str">
        <f t="shared" si="42"/>
        <v>2024.00220</v>
      </c>
      <c r="F704" s="144" t="e">
        <f t="shared" si="43"/>
        <v>#REF!</v>
      </c>
      <c r="G704" s="158">
        <v>220</v>
      </c>
      <c r="H704" s="97" t="s">
        <v>132</v>
      </c>
      <c r="I704" s="97" t="s">
        <v>306</v>
      </c>
      <c r="J704" s="158" t="s">
        <v>307</v>
      </c>
      <c r="K704" s="97" t="s">
        <v>121</v>
      </c>
      <c r="L704" s="97" t="s">
        <v>162</v>
      </c>
      <c r="M704" s="97" t="s">
        <v>155</v>
      </c>
      <c r="N704" s="235">
        <v>45292</v>
      </c>
      <c r="O704" s="235">
        <v>45657</v>
      </c>
      <c r="P704" s="158" t="s">
        <v>124</v>
      </c>
      <c r="Q704" s="160">
        <v>45289</v>
      </c>
      <c r="R704" s="158">
        <v>3671801</v>
      </c>
      <c r="S704" s="158" t="s">
        <v>308</v>
      </c>
      <c r="T704" s="160">
        <v>45294</v>
      </c>
      <c r="U704" s="234">
        <v>2024</v>
      </c>
      <c r="V704" s="151">
        <v>697</v>
      </c>
    </row>
    <row r="705" spans="1:22" x14ac:dyDescent="0.35">
      <c r="A70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5" s="231" t="str">
        <f>CONCATENATE(U705,".",TEXT(G705,"00000"),".",VLOOKUP(H705,'Dados (Listas Suspensas)'!$H$3:$I$7,2,FALSE),".",VLOOKUP(K705,'Dados (Listas Suspensas)'!$B$3:$C$8,2,FALSE),".",VLOOKUP(L705,'Dados (Listas Suspensas)'!$D$3:$E$9,2, FALSE),".",VLOOKUP(M705,'Dados (Listas Suspensas)'!$F$3:$G$10,2,FALSE))</f>
        <v>2024.00221.03.01.03.02</v>
      </c>
      <c r="C705" s="144" t="e">
        <f t="shared" si="40"/>
        <v>#REF!</v>
      </c>
      <c r="D705" s="144" t="e">
        <f t="shared" si="41"/>
        <v>#REF!</v>
      </c>
      <c r="E705" s="144" t="str">
        <f t="shared" si="42"/>
        <v>2024.00221</v>
      </c>
      <c r="F705" s="144" t="e">
        <f t="shared" si="43"/>
        <v>#REF!</v>
      </c>
      <c r="G705" s="165">
        <v>221</v>
      </c>
      <c r="H705" s="96" t="s">
        <v>132</v>
      </c>
      <c r="I705" s="96" t="s">
        <v>306</v>
      </c>
      <c r="J705" s="165" t="s">
        <v>307</v>
      </c>
      <c r="K705" s="96" t="s">
        <v>121</v>
      </c>
      <c r="L705" s="96" t="s">
        <v>162</v>
      </c>
      <c r="M705" s="96" t="s">
        <v>155</v>
      </c>
      <c r="N705" s="236">
        <v>45292</v>
      </c>
      <c r="O705" s="236">
        <v>45657</v>
      </c>
      <c r="P705" s="165" t="s">
        <v>124</v>
      </c>
      <c r="Q705" s="166">
        <v>45289</v>
      </c>
      <c r="R705" s="165">
        <v>3671802</v>
      </c>
      <c r="S705" s="165" t="s">
        <v>308</v>
      </c>
      <c r="T705" s="166">
        <v>45294</v>
      </c>
      <c r="U705" s="232">
        <v>2024</v>
      </c>
      <c r="V705" s="150">
        <v>698</v>
      </c>
    </row>
    <row r="706" spans="1:22" x14ac:dyDescent="0.35">
      <c r="A70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6" s="231" t="str">
        <f>CONCATENATE(U706,".",TEXT(G706,"00000"),".",VLOOKUP(H706,'Dados (Listas Suspensas)'!$H$3:$I$7,2,FALSE),".",VLOOKUP(K706,'Dados (Listas Suspensas)'!$B$3:$C$8,2,FALSE),".",VLOOKUP(L706,'Dados (Listas Suspensas)'!$D$3:$E$9,2, FALSE),".",VLOOKUP(M706,'Dados (Listas Suspensas)'!$F$3:$G$10,2,FALSE))</f>
        <v>2024.00222.03.04.99.99</v>
      </c>
      <c r="C706" s="144" t="e">
        <f t="shared" si="40"/>
        <v>#REF!</v>
      </c>
      <c r="D706" s="144" t="e">
        <f t="shared" si="41"/>
        <v>#REF!</v>
      </c>
      <c r="E706" s="144" t="str">
        <f t="shared" si="42"/>
        <v>2024.00222</v>
      </c>
      <c r="F706" s="144" t="e">
        <f t="shared" si="43"/>
        <v>#REF!</v>
      </c>
      <c r="G706" s="158">
        <v>222</v>
      </c>
      <c r="H706" s="97" t="s">
        <v>132</v>
      </c>
      <c r="I706" s="97" t="s">
        <v>282</v>
      </c>
      <c r="J706" s="158" t="s">
        <v>283</v>
      </c>
      <c r="K706" s="97" t="s">
        <v>187</v>
      </c>
      <c r="L706" s="97" t="s">
        <v>187</v>
      </c>
      <c r="M706" s="97" t="s">
        <v>188</v>
      </c>
      <c r="N706" s="239">
        <v>45264</v>
      </c>
      <c r="O706" s="235">
        <v>47118</v>
      </c>
      <c r="P706" s="158" t="s">
        <v>124</v>
      </c>
      <c r="Q706" s="180">
        <v>45264</v>
      </c>
      <c r="R706" s="158">
        <v>3671792</v>
      </c>
      <c r="S706" s="158" t="s">
        <v>284</v>
      </c>
      <c r="T706" s="223">
        <v>45294</v>
      </c>
      <c r="U706" s="234">
        <v>2024</v>
      </c>
      <c r="V706" s="151">
        <v>699</v>
      </c>
    </row>
    <row r="707" spans="1:22" x14ac:dyDescent="0.35">
      <c r="A70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7" s="231" t="str">
        <f>CONCATENATE(U707,".",TEXT(G707,"00000"),".",VLOOKUP(H707,'Dados (Listas Suspensas)'!$H$3:$I$7,2,FALSE),".",VLOOKUP(K707,'Dados (Listas Suspensas)'!$B$3:$C$8,2,FALSE),".",VLOOKUP(L707,'Dados (Listas Suspensas)'!$D$3:$E$9,2, FALSE),".",VLOOKUP(M707,'Dados (Listas Suspensas)'!$F$3:$G$10,2,FALSE))</f>
        <v>2024.00223.03.01.02.02</v>
      </c>
      <c r="C707" s="144" t="e">
        <f t="shared" si="40"/>
        <v>#REF!</v>
      </c>
      <c r="D707" s="144" t="e">
        <f t="shared" si="41"/>
        <v>#REF!</v>
      </c>
      <c r="E707" s="144" t="str">
        <f t="shared" si="42"/>
        <v>2024.00223</v>
      </c>
      <c r="F707" s="144" t="e">
        <f t="shared" si="43"/>
        <v>#REF!</v>
      </c>
      <c r="G707" s="165">
        <v>223</v>
      </c>
      <c r="H707" s="96" t="s">
        <v>132</v>
      </c>
      <c r="I707" s="96" t="s">
        <v>282</v>
      </c>
      <c r="J707" s="165" t="s">
        <v>283</v>
      </c>
      <c r="K707" s="96" t="s">
        <v>121</v>
      </c>
      <c r="L707" s="96" t="s">
        <v>169</v>
      </c>
      <c r="M707" s="96" t="s">
        <v>155</v>
      </c>
      <c r="N707" s="236">
        <v>45292</v>
      </c>
      <c r="O707" s="236">
        <v>45657</v>
      </c>
      <c r="P707" s="165" t="s">
        <v>124</v>
      </c>
      <c r="Q707" s="166">
        <v>45289</v>
      </c>
      <c r="R707" s="165">
        <v>3671793</v>
      </c>
      <c r="S707" s="165" t="s">
        <v>284</v>
      </c>
      <c r="T707" s="166">
        <v>45294</v>
      </c>
      <c r="U707" s="232">
        <v>2024</v>
      </c>
      <c r="V707" s="150">
        <v>700</v>
      </c>
    </row>
    <row r="708" spans="1:22" x14ac:dyDescent="0.35">
      <c r="A70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8" s="231" t="str">
        <f>CONCATENATE(U708,".",TEXT(G708,"00000"),".",VLOOKUP(H708,'Dados (Listas Suspensas)'!$H$3:$I$7,2,FALSE),".",VLOOKUP(K708,'Dados (Listas Suspensas)'!$B$3:$C$8,2,FALSE),".",VLOOKUP(L708,'Dados (Listas Suspensas)'!$D$3:$E$9,2, FALSE),".",VLOOKUP(M708,'Dados (Listas Suspensas)'!$F$3:$G$10,2,FALSE))</f>
        <v>2024.00224.03.04.99.99</v>
      </c>
      <c r="C708" s="144" t="e">
        <f t="shared" si="40"/>
        <v>#REF!</v>
      </c>
      <c r="D708" s="144" t="e">
        <f t="shared" si="41"/>
        <v>#REF!</v>
      </c>
      <c r="E708" s="144" t="str">
        <f t="shared" si="42"/>
        <v>2024.00224</v>
      </c>
      <c r="F708" s="144" t="e">
        <f t="shared" si="43"/>
        <v>#REF!</v>
      </c>
      <c r="G708" s="158">
        <v>224</v>
      </c>
      <c r="H708" s="97" t="s">
        <v>132</v>
      </c>
      <c r="I708" s="97" t="s">
        <v>282</v>
      </c>
      <c r="J708" s="158" t="s">
        <v>283</v>
      </c>
      <c r="K708" s="97" t="s">
        <v>187</v>
      </c>
      <c r="L708" s="97" t="s">
        <v>187</v>
      </c>
      <c r="M708" s="97" t="s">
        <v>188</v>
      </c>
      <c r="N708" s="209">
        <v>44890</v>
      </c>
      <c r="O708" s="235">
        <v>45291</v>
      </c>
      <c r="P708" s="158" t="s">
        <v>124</v>
      </c>
      <c r="Q708" s="160">
        <v>44890</v>
      </c>
      <c r="R708" s="158">
        <v>3671794</v>
      </c>
      <c r="S708" s="158" t="s">
        <v>284</v>
      </c>
      <c r="T708" s="223">
        <v>45294</v>
      </c>
      <c r="U708" s="234">
        <v>2024</v>
      </c>
      <c r="V708" s="151">
        <v>701</v>
      </c>
    </row>
    <row r="709" spans="1:22" x14ac:dyDescent="0.35">
      <c r="A70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09" s="231" t="str">
        <f>CONCATENATE(U709,".",TEXT(G709,"00000"),".",VLOOKUP(H709,'Dados (Listas Suspensas)'!$H$3:$I$7,2,FALSE),".",VLOOKUP(K709,'Dados (Listas Suspensas)'!$B$3:$C$8,2,FALSE),".",VLOOKUP(L709,'Dados (Listas Suspensas)'!$D$3:$E$9,2, FALSE),".",VLOOKUP(M709,'Dados (Listas Suspensas)'!$F$3:$G$10,2,FALSE))</f>
        <v>2024.00225.03.03.02.98</v>
      </c>
      <c r="C709" s="144" t="e">
        <f t="shared" si="40"/>
        <v>#REF!</v>
      </c>
      <c r="D709" s="144" t="e">
        <f t="shared" si="41"/>
        <v>#REF!</v>
      </c>
      <c r="E709" s="144" t="str">
        <f t="shared" si="42"/>
        <v>2024.00225</v>
      </c>
      <c r="F709" s="144" t="e">
        <f t="shared" si="43"/>
        <v>#REF!</v>
      </c>
      <c r="G709" s="165">
        <v>225</v>
      </c>
      <c r="H709" s="96" t="s">
        <v>132</v>
      </c>
      <c r="I709" s="96" t="s">
        <v>282</v>
      </c>
      <c r="J709" s="165" t="s">
        <v>283</v>
      </c>
      <c r="K709" s="96" t="s">
        <v>148</v>
      </c>
      <c r="L709" s="96" t="s">
        <v>169</v>
      </c>
      <c r="M709" s="96" t="s">
        <v>259</v>
      </c>
      <c r="N709" s="238">
        <v>45111</v>
      </c>
      <c r="O709" s="236">
        <v>45291</v>
      </c>
      <c r="P709" s="165" t="s">
        <v>124</v>
      </c>
      <c r="Q709" s="175">
        <v>45111</v>
      </c>
      <c r="R709" s="165">
        <v>3671795</v>
      </c>
      <c r="S709" s="165" t="s">
        <v>284</v>
      </c>
      <c r="T709" s="223">
        <v>45294</v>
      </c>
      <c r="U709" s="232">
        <v>2024</v>
      </c>
      <c r="V709" s="150">
        <v>702</v>
      </c>
    </row>
    <row r="710" spans="1:22" x14ac:dyDescent="0.35">
      <c r="A71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0" s="231" t="str">
        <f>CONCATENATE(U710,".",TEXT(G710,"00000"),".",VLOOKUP(H710,'Dados (Listas Suspensas)'!$H$3:$I$7,2,FALSE),".",VLOOKUP(K710,'Dados (Listas Suspensas)'!$B$3:$C$8,2,FALSE),".",VLOOKUP(L710,'Dados (Listas Suspensas)'!$D$3:$E$9,2, FALSE),".",VLOOKUP(M710,'Dados (Listas Suspensas)'!$F$3:$G$10,2,FALSE))</f>
        <v>2024.00226.03.04.99.99</v>
      </c>
      <c r="C710" s="144" t="e">
        <f t="shared" si="40"/>
        <v>#REF!</v>
      </c>
      <c r="D710" s="144" t="e">
        <f t="shared" si="41"/>
        <v>#REF!</v>
      </c>
      <c r="E710" s="144" t="str">
        <f t="shared" si="42"/>
        <v>2024.00226</v>
      </c>
      <c r="F710" s="144" t="e">
        <f t="shared" si="43"/>
        <v>#REF!</v>
      </c>
      <c r="G710" s="158">
        <v>226</v>
      </c>
      <c r="H710" s="97" t="s">
        <v>132</v>
      </c>
      <c r="I710" s="97" t="s">
        <v>285</v>
      </c>
      <c r="J710" s="158" t="s">
        <v>286</v>
      </c>
      <c r="K710" s="97" t="s">
        <v>187</v>
      </c>
      <c r="L710" s="97" t="s">
        <v>187</v>
      </c>
      <c r="M710" s="97" t="s">
        <v>188</v>
      </c>
      <c r="N710" s="209">
        <v>44890</v>
      </c>
      <c r="O710" s="235">
        <v>45291</v>
      </c>
      <c r="P710" s="158" t="s">
        <v>124</v>
      </c>
      <c r="Q710" s="160">
        <v>44890</v>
      </c>
      <c r="R710" s="158">
        <v>3153193</v>
      </c>
      <c r="S710" s="158" t="s">
        <v>287</v>
      </c>
      <c r="T710" s="223">
        <v>45093</v>
      </c>
      <c r="U710" s="234">
        <v>2024</v>
      </c>
      <c r="V710" s="151">
        <v>703</v>
      </c>
    </row>
    <row r="711" spans="1:22" x14ac:dyDescent="0.35">
      <c r="A71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1" s="231" t="str">
        <f>CONCATENATE(U711,".",TEXT(G711,"00000"),".",VLOOKUP(H711,'Dados (Listas Suspensas)'!$H$3:$I$7,2,FALSE),".",VLOOKUP(K711,'Dados (Listas Suspensas)'!$B$3:$C$8,2,FALSE),".",VLOOKUP(L711,'Dados (Listas Suspensas)'!$D$3:$E$9,2, FALSE),".",VLOOKUP(M711,'Dados (Listas Suspensas)'!$F$3:$G$10,2,FALSE))</f>
        <v>2024.00227.03.03.02.98</v>
      </c>
      <c r="C711" s="144" t="e">
        <f t="shared" si="40"/>
        <v>#REF!</v>
      </c>
      <c r="D711" s="144" t="e">
        <f t="shared" si="41"/>
        <v>#REF!</v>
      </c>
      <c r="E711" s="144" t="str">
        <f t="shared" si="42"/>
        <v>2024.00227</v>
      </c>
      <c r="F711" s="144" t="e">
        <f t="shared" si="43"/>
        <v>#REF!</v>
      </c>
      <c r="G711" s="165">
        <v>227</v>
      </c>
      <c r="H711" s="96" t="s">
        <v>132</v>
      </c>
      <c r="I711" s="96" t="s">
        <v>285</v>
      </c>
      <c r="J711" s="165" t="s">
        <v>286</v>
      </c>
      <c r="K711" s="96" t="s">
        <v>148</v>
      </c>
      <c r="L711" s="96" t="s">
        <v>169</v>
      </c>
      <c r="M711" s="96" t="s">
        <v>259</v>
      </c>
      <c r="N711" s="210">
        <v>45085</v>
      </c>
      <c r="O711" s="210">
        <v>45291</v>
      </c>
      <c r="P711" s="165" t="s">
        <v>124</v>
      </c>
      <c r="Q711" s="166">
        <v>45086</v>
      </c>
      <c r="R711" s="165">
        <v>3153194</v>
      </c>
      <c r="S711" s="165" t="s">
        <v>287</v>
      </c>
      <c r="T711" s="166">
        <v>45093</v>
      </c>
      <c r="U711" s="232">
        <v>2024</v>
      </c>
      <c r="V711" s="150">
        <v>704</v>
      </c>
    </row>
    <row r="712" spans="1:22" x14ac:dyDescent="0.35">
      <c r="A71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2" s="231" t="str">
        <f>CONCATENATE(U712,".",TEXT(G712,"00000"),".",VLOOKUP(H712,'Dados (Listas Suspensas)'!$H$3:$I$7,2,FALSE),".",VLOOKUP(K712,'Dados (Listas Suspensas)'!$B$3:$C$8,2,FALSE),".",VLOOKUP(L712,'Dados (Listas Suspensas)'!$D$3:$E$9,2, FALSE),".",VLOOKUP(M712,'Dados (Listas Suspensas)'!$F$3:$G$10,2,FALSE))</f>
        <v>2024.00228.03.04.99.99</v>
      </c>
      <c r="C712" s="144" t="e">
        <f t="shared" ref="C712:C775" si="44">IF(A712=B712,1,0)</f>
        <v>#REF!</v>
      </c>
      <c r="D712" s="144" t="e">
        <f t="shared" ref="D712:D775" si="45">LEFT(A712,10)</f>
        <v>#REF!</v>
      </c>
      <c r="E712" s="144" t="str">
        <f t="shared" ref="E712:E775" si="46">LEFT(B712,10)</f>
        <v>2024.00228</v>
      </c>
      <c r="F712" s="144" t="e">
        <f t="shared" ref="F712:F775" si="47">IF(D712=E712,1,0)</f>
        <v>#REF!</v>
      </c>
      <c r="G712" s="158">
        <v>228</v>
      </c>
      <c r="H712" s="97" t="s">
        <v>132</v>
      </c>
      <c r="I712" s="97" t="s">
        <v>285</v>
      </c>
      <c r="J712" s="158" t="s">
        <v>286</v>
      </c>
      <c r="K712" s="97" t="s">
        <v>187</v>
      </c>
      <c r="L712" s="97" t="s">
        <v>187</v>
      </c>
      <c r="M712" s="97" t="s">
        <v>188</v>
      </c>
      <c r="N712" s="209">
        <v>45264</v>
      </c>
      <c r="O712" s="235">
        <v>47118</v>
      </c>
      <c r="P712" s="158" t="s">
        <v>124</v>
      </c>
      <c r="Q712" s="160">
        <v>45264</v>
      </c>
      <c r="R712" s="158">
        <v>3671708</v>
      </c>
      <c r="S712" s="158" t="s">
        <v>287</v>
      </c>
      <c r="T712" s="223">
        <v>45294</v>
      </c>
      <c r="U712" s="234">
        <v>2024</v>
      </c>
      <c r="V712" s="151">
        <v>705</v>
      </c>
    </row>
    <row r="713" spans="1:22" x14ac:dyDescent="0.35">
      <c r="A71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3" s="231" t="str">
        <f>CONCATENATE(U713,".",TEXT(G713,"00000"),".",VLOOKUP(H713,'Dados (Listas Suspensas)'!$H$3:$I$7,2,FALSE),".",VLOOKUP(K713,'Dados (Listas Suspensas)'!$B$3:$C$8,2,FALSE),".",VLOOKUP(L713,'Dados (Listas Suspensas)'!$D$3:$E$9,2, FALSE),".",VLOOKUP(M713,'Dados (Listas Suspensas)'!$F$3:$G$10,2,FALSE))</f>
        <v>2024.00229.03.01.02.02</v>
      </c>
      <c r="C713" s="144" t="e">
        <f t="shared" si="44"/>
        <v>#REF!</v>
      </c>
      <c r="D713" s="144" t="e">
        <f t="shared" si="45"/>
        <v>#REF!</v>
      </c>
      <c r="E713" s="144" t="str">
        <f t="shared" si="46"/>
        <v>2024.00229</v>
      </c>
      <c r="F713" s="144" t="e">
        <f t="shared" si="47"/>
        <v>#REF!</v>
      </c>
      <c r="G713" s="165">
        <v>229</v>
      </c>
      <c r="H713" s="96" t="s">
        <v>132</v>
      </c>
      <c r="I713" s="96" t="s">
        <v>285</v>
      </c>
      <c r="J713" s="165" t="s">
        <v>286</v>
      </c>
      <c r="K713" s="96" t="s">
        <v>121</v>
      </c>
      <c r="L713" s="96" t="s">
        <v>169</v>
      </c>
      <c r="M713" s="96" t="s">
        <v>155</v>
      </c>
      <c r="N713" s="236">
        <v>45292</v>
      </c>
      <c r="O713" s="236">
        <v>45657</v>
      </c>
      <c r="P713" s="165" t="s">
        <v>124</v>
      </c>
      <c r="Q713" s="166">
        <v>45289</v>
      </c>
      <c r="R713" s="165">
        <v>3671709</v>
      </c>
      <c r="S713" s="165" t="s">
        <v>287</v>
      </c>
      <c r="T713" s="166">
        <v>45294</v>
      </c>
      <c r="U713" s="232">
        <v>2024</v>
      </c>
      <c r="V713" s="150">
        <v>706</v>
      </c>
    </row>
    <row r="714" spans="1:22" x14ac:dyDescent="0.35">
      <c r="A71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4" s="231" t="str">
        <f>CONCATENATE(U714,".",TEXT(G714,"00000"),".",VLOOKUP(H714,'Dados (Listas Suspensas)'!$H$3:$I$7,2,FALSE),".",VLOOKUP(K714,'Dados (Listas Suspensas)'!$B$3:$C$8,2,FALSE),".",VLOOKUP(L714,'Dados (Listas Suspensas)'!$D$3:$E$9,2, FALSE),".",VLOOKUP(M714,'Dados (Listas Suspensas)'!$F$3:$G$10,2,FALSE))</f>
        <v>2024.00230.04.04.99.99</v>
      </c>
      <c r="C714" s="144" t="e">
        <f t="shared" si="44"/>
        <v>#REF!</v>
      </c>
      <c r="D714" s="144" t="e">
        <f t="shared" si="45"/>
        <v>#REF!</v>
      </c>
      <c r="E714" s="144" t="str">
        <f t="shared" si="46"/>
        <v>2024.00230</v>
      </c>
      <c r="F714" s="144" t="e">
        <f t="shared" si="47"/>
        <v>#REF!</v>
      </c>
      <c r="G714" s="158">
        <v>230</v>
      </c>
      <c r="H714" s="178" t="s">
        <v>141</v>
      </c>
      <c r="I714" s="159" t="s">
        <v>267</v>
      </c>
      <c r="J714" s="140" t="s">
        <v>142</v>
      </c>
      <c r="K714" s="97" t="s">
        <v>187</v>
      </c>
      <c r="L714" s="97" t="s">
        <v>187</v>
      </c>
      <c r="M714" s="97" t="s">
        <v>188</v>
      </c>
      <c r="N714" s="209">
        <v>45265</v>
      </c>
      <c r="O714" s="235">
        <v>47118</v>
      </c>
      <c r="P714" s="158" t="s">
        <v>144</v>
      </c>
      <c r="Q714" s="160">
        <v>45265</v>
      </c>
      <c r="R714" s="158">
        <v>3677354</v>
      </c>
      <c r="S714" s="158" t="s">
        <v>313</v>
      </c>
      <c r="T714" s="223">
        <v>45296</v>
      </c>
      <c r="U714" s="234">
        <v>2024</v>
      </c>
      <c r="V714" s="151">
        <v>707</v>
      </c>
    </row>
    <row r="715" spans="1:22" x14ac:dyDescent="0.35">
      <c r="A71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5" s="231" t="str">
        <f>CONCATENATE(U715,".",TEXT(G715,"00000"),".",VLOOKUP(H715,'Dados (Listas Suspensas)'!$H$3:$I$7,2,FALSE),".",VLOOKUP(K715,'Dados (Listas Suspensas)'!$B$3:$C$8,2,FALSE),".",VLOOKUP(L715,'Dados (Listas Suspensas)'!$D$3:$E$9,2, FALSE),".",VLOOKUP(M715,'Dados (Listas Suspensas)'!$F$3:$G$10,2,FALSE))</f>
        <v>2024.00231.04.01.02.02</v>
      </c>
      <c r="C715" s="144" t="e">
        <f t="shared" si="44"/>
        <v>#REF!</v>
      </c>
      <c r="D715" s="144" t="e">
        <f t="shared" si="45"/>
        <v>#REF!</v>
      </c>
      <c r="E715" s="144" t="str">
        <f t="shared" si="46"/>
        <v>2024.00231</v>
      </c>
      <c r="F715" s="144" t="e">
        <f t="shared" si="47"/>
        <v>#REF!</v>
      </c>
      <c r="G715" s="165">
        <v>231</v>
      </c>
      <c r="H715" s="144" t="s">
        <v>141</v>
      </c>
      <c r="I715" s="141" t="s">
        <v>267</v>
      </c>
      <c r="J715" s="142" t="s">
        <v>142</v>
      </c>
      <c r="K715" s="96" t="s">
        <v>121</v>
      </c>
      <c r="L715" s="96" t="s">
        <v>169</v>
      </c>
      <c r="M715" s="96" t="s">
        <v>155</v>
      </c>
      <c r="N715" s="236">
        <v>45292</v>
      </c>
      <c r="O715" s="236">
        <v>45657</v>
      </c>
      <c r="P715" s="165" t="s">
        <v>144</v>
      </c>
      <c r="Q715" s="166">
        <v>45282</v>
      </c>
      <c r="R715" s="165">
        <v>3677355</v>
      </c>
      <c r="S715" s="165" t="s">
        <v>313</v>
      </c>
      <c r="T715" s="166">
        <v>45296</v>
      </c>
      <c r="U715" s="232">
        <v>2024</v>
      </c>
      <c r="V715" s="150">
        <v>708</v>
      </c>
    </row>
    <row r="716" spans="1:22" x14ac:dyDescent="0.35">
      <c r="A71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6" s="231" t="str">
        <f>CONCATENATE(U716,".",TEXT(G716,"00000"),".",VLOOKUP(H716,'Dados (Listas Suspensas)'!$H$3:$I$7,2,FALSE),".",VLOOKUP(K716,'Dados (Listas Suspensas)'!$B$3:$C$8,2,FALSE),".",VLOOKUP(L716,'Dados (Listas Suspensas)'!$D$3:$E$9,2, FALSE),".",VLOOKUP(M716,'Dados (Listas Suspensas)'!$F$3:$G$10,2,FALSE))</f>
        <v>2024.00232.04.01.03.02</v>
      </c>
      <c r="C716" s="144" t="e">
        <f t="shared" si="44"/>
        <v>#REF!</v>
      </c>
      <c r="D716" s="144" t="e">
        <f t="shared" si="45"/>
        <v>#REF!</v>
      </c>
      <c r="E716" s="144" t="str">
        <f t="shared" si="46"/>
        <v>2024.00232</v>
      </c>
      <c r="F716" s="144" t="e">
        <f t="shared" si="47"/>
        <v>#REF!</v>
      </c>
      <c r="G716" s="158">
        <v>232</v>
      </c>
      <c r="H716" s="178" t="s">
        <v>141</v>
      </c>
      <c r="I716" s="159" t="s">
        <v>267</v>
      </c>
      <c r="J716" s="140" t="s">
        <v>142</v>
      </c>
      <c r="K716" s="97" t="s">
        <v>121</v>
      </c>
      <c r="L716" s="97" t="s">
        <v>162</v>
      </c>
      <c r="M716" s="97" t="s">
        <v>155</v>
      </c>
      <c r="N716" s="235">
        <v>45292</v>
      </c>
      <c r="O716" s="235">
        <v>45657</v>
      </c>
      <c r="P716" s="158" t="s">
        <v>144</v>
      </c>
      <c r="Q716" s="160">
        <v>45282</v>
      </c>
      <c r="R716" s="158">
        <v>3677356</v>
      </c>
      <c r="S716" s="158" t="s">
        <v>313</v>
      </c>
      <c r="T716" s="160">
        <v>45296</v>
      </c>
      <c r="U716" s="234">
        <v>2024</v>
      </c>
      <c r="V716" s="151">
        <v>709</v>
      </c>
    </row>
    <row r="717" spans="1:22" x14ac:dyDescent="0.35">
      <c r="A71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7" s="231" t="str">
        <f>CONCATENATE(U717,".",TEXT(G717,"00000"),".",VLOOKUP(H717,'Dados (Listas Suspensas)'!$H$3:$I$7,2,FALSE),".",VLOOKUP(K717,'Dados (Listas Suspensas)'!$B$3:$C$8,2,FALSE),".",VLOOKUP(L717,'Dados (Listas Suspensas)'!$D$3:$E$9,2, FALSE),".",VLOOKUP(M717,'Dados (Listas Suspensas)'!$F$3:$G$10,2,FALSE))</f>
        <v>2024.00233.03.04.99.99</v>
      </c>
      <c r="C717" s="144" t="e">
        <f t="shared" si="44"/>
        <v>#REF!</v>
      </c>
      <c r="D717" s="144" t="e">
        <f t="shared" si="45"/>
        <v>#REF!</v>
      </c>
      <c r="E717" s="144" t="str">
        <f t="shared" si="46"/>
        <v>2024.00233</v>
      </c>
      <c r="F717" s="144" t="e">
        <f t="shared" si="47"/>
        <v>#REF!</v>
      </c>
      <c r="G717" s="165">
        <v>233</v>
      </c>
      <c r="H717" s="96" t="s">
        <v>132</v>
      </c>
      <c r="I717" s="96" t="s">
        <v>4693</v>
      </c>
      <c r="J717" s="165" t="s">
        <v>191</v>
      </c>
      <c r="K717" s="96" t="s">
        <v>187</v>
      </c>
      <c r="L717" s="96" t="s">
        <v>187</v>
      </c>
      <c r="M717" s="96" t="s">
        <v>188</v>
      </c>
      <c r="N717" s="210">
        <v>45190</v>
      </c>
      <c r="O717" s="210">
        <v>45291</v>
      </c>
      <c r="P717" s="165" t="s">
        <v>124</v>
      </c>
      <c r="Q717" s="166">
        <v>45190</v>
      </c>
      <c r="R717" s="165">
        <v>3473781</v>
      </c>
      <c r="S717" s="165" t="s">
        <v>305</v>
      </c>
      <c r="T717" s="223">
        <v>45215</v>
      </c>
      <c r="U717" s="232">
        <v>2024</v>
      </c>
      <c r="V717" s="150">
        <v>710</v>
      </c>
    </row>
    <row r="718" spans="1:22" x14ac:dyDescent="0.35">
      <c r="A71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8" s="231" t="str">
        <f>CONCATENATE(U718,".",TEXT(G718,"00000"),".",VLOOKUP(H718,'Dados (Listas Suspensas)'!$H$3:$I$7,2,FALSE),".",VLOOKUP(K718,'Dados (Listas Suspensas)'!$B$3:$C$8,2,FALSE),".",VLOOKUP(L718,'Dados (Listas Suspensas)'!$D$3:$E$9,2, FALSE),".",VLOOKUP(M718,'Dados (Listas Suspensas)'!$F$3:$G$10,2,FALSE))</f>
        <v>2024.00234.03.03.03.05</v>
      </c>
      <c r="C718" s="144" t="e">
        <f t="shared" si="44"/>
        <v>#REF!</v>
      </c>
      <c r="D718" s="144" t="e">
        <f t="shared" si="45"/>
        <v>#REF!</v>
      </c>
      <c r="E718" s="144" t="str">
        <f t="shared" si="46"/>
        <v>2024.00234</v>
      </c>
      <c r="F718" s="144" t="e">
        <f t="shared" si="47"/>
        <v>#REF!</v>
      </c>
      <c r="G718" s="158">
        <v>234</v>
      </c>
      <c r="H718" s="97" t="s">
        <v>132</v>
      </c>
      <c r="I718" s="97" t="s">
        <v>4693</v>
      </c>
      <c r="J718" s="158" t="s">
        <v>191</v>
      </c>
      <c r="K718" s="97" t="s">
        <v>148</v>
      </c>
      <c r="L718" s="97" t="s">
        <v>162</v>
      </c>
      <c r="M718" s="97" t="s">
        <v>254</v>
      </c>
      <c r="N718" s="235">
        <v>45192</v>
      </c>
      <c r="O718" s="235">
        <v>45192</v>
      </c>
      <c r="P718" s="158" t="s">
        <v>124</v>
      </c>
      <c r="Q718" s="160">
        <v>45191</v>
      </c>
      <c r="R718" s="158">
        <v>3473782</v>
      </c>
      <c r="S718" s="158" t="s">
        <v>305</v>
      </c>
      <c r="T718" s="223">
        <v>45215</v>
      </c>
      <c r="U718" s="234">
        <v>2024</v>
      </c>
      <c r="V718" s="151">
        <v>711</v>
      </c>
    </row>
    <row r="719" spans="1:22" x14ac:dyDescent="0.35">
      <c r="A71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19" s="231" t="str">
        <f>CONCATENATE(U719,".",TEXT(G719,"00000"),".",VLOOKUP(H719,'Dados (Listas Suspensas)'!$H$3:$I$7,2,FALSE),".",VLOOKUP(K719,'Dados (Listas Suspensas)'!$B$3:$C$8,2,FALSE),".",VLOOKUP(L719,'Dados (Listas Suspensas)'!$D$3:$E$9,2, FALSE),".",VLOOKUP(M719,'Dados (Listas Suspensas)'!$F$3:$G$10,2,FALSE))</f>
        <v>2024.00235.03.03.03.05</v>
      </c>
      <c r="C719" s="144" t="e">
        <f t="shared" si="44"/>
        <v>#REF!</v>
      </c>
      <c r="D719" s="144" t="e">
        <f t="shared" si="45"/>
        <v>#REF!</v>
      </c>
      <c r="E719" s="144" t="str">
        <f t="shared" si="46"/>
        <v>2024.00235</v>
      </c>
      <c r="F719" s="144" t="e">
        <f t="shared" si="47"/>
        <v>#REF!</v>
      </c>
      <c r="G719" s="165">
        <v>235</v>
      </c>
      <c r="H719" s="96" t="s">
        <v>132</v>
      </c>
      <c r="I719" s="96" t="s">
        <v>4693</v>
      </c>
      <c r="J719" s="165" t="s">
        <v>191</v>
      </c>
      <c r="K719" s="96" t="s">
        <v>148</v>
      </c>
      <c r="L719" s="96" t="s">
        <v>162</v>
      </c>
      <c r="M719" s="96" t="s">
        <v>254</v>
      </c>
      <c r="N719" s="236">
        <v>45193</v>
      </c>
      <c r="O719" s="236">
        <v>45193</v>
      </c>
      <c r="P719" s="165" t="s">
        <v>124</v>
      </c>
      <c r="Q719" s="166">
        <v>45191</v>
      </c>
      <c r="R719" s="165">
        <v>3473783</v>
      </c>
      <c r="S719" s="165" t="s">
        <v>305</v>
      </c>
      <c r="T719" s="223">
        <v>45215</v>
      </c>
      <c r="U719" s="232">
        <v>2024</v>
      </c>
      <c r="V719" s="150">
        <v>712</v>
      </c>
    </row>
    <row r="720" spans="1:22" x14ac:dyDescent="0.35">
      <c r="A72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0" s="231" t="str">
        <f>CONCATENATE(U720,".",TEXT(G720,"00000"),".",VLOOKUP(H720,'Dados (Listas Suspensas)'!$H$3:$I$7,2,FALSE),".",VLOOKUP(K720,'Dados (Listas Suspensas)'!$B$3:$C$8,2,FALSE),".",VLOOKUP(L720,'Dados (Listas Suspensas)'!$D$3:$E$9,2, FALSE),".",VLOOKUP(M720,'Dados (Listas Suspensas)'!$F$3:$G$10,2,FALSE))</f>
        <v>2024.00236.03.03.03.05</v>
      </c>
      <c r="C720" s="144" t="e">
        <f t="shared" si="44"/>
        <v>#REF!</v>
      </c>
      <c r="D720" s="144" t="e">
        <f t="shared" si="45"/>
        <v>#REF!</v>
      </c>
      <c r="E720" s="144" t="str">
        <f t="shared" si="46"/>
        <v>2024.00236</v>
      </c>
      <c r="F720" s="144" t="e">
        <f t="shared" si="47"/>
        <v>#REF!</v>
      </c>
      <c r="G720" s="158">
        <v>236</v>
      </c>
      <c r="H720" s="97" t="s">
        <v>132</v>
      </c>
      <c r="I720" s="97" t="s">
        <v>4693</v>
      </c>
      <c r="J720" s="158" t="s">
        <v>191</v>
      </c>
      <c r="K720" s="97" t="s">
        <v>148</v>
      </c>
      <c r="L720" s="97" t="s">
        <v>162</v>
      </c>
      <c r="M720" s="97" t="s">
        <v>254</v>
      </c>
      <c r="N720" s="235">
        <v>45194</v>
      </c>
      <c r="O720" s="235">
        <v>45194</v>
      </c>
      <c r="P720" s="158" t="s">
        <v>124</v>
      </c>
      <c r="Q720" s="160">
        <v>45191</v>
      </c>
      <c r="R720" s="158">
        <v>3473784</v>
      </c>
      <c r="S720" s="158" t="s">
        <v>305</v>
      </c>
      <c r="T720" s="223">
        <v>45215</v>
      </c>
      <c r="U720" s="234">
        <v>2024</v>
      </c>
      <c r="V720" s="151">
        <v>713</v>
      </c>
    </row>
    <row r="721" spans="1:22" x14ac:dyDescent="0.35">
      <c r="A72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1" s="231" t="str">
        <f>CONCATENATE(U721,".",TEXT(G721,"00000"),".",VLOOKUP(H721,'Dados (Listas Suspensas)'!$H$3:$I$7,2,FALSE),".",VLOOKUP(K721,'Dados (Listas Suspensas)'!$B$3:$C$8,2,FALSE),".",VLOOKUP(L721,'Dados (Listas Suspensas)'!$D$3:$E$9,2, FALSE),".",VLOOKUP(M721,'Dados (Listas Suspensas)'!$F$3:$G$10,2,FALSE))</f>
        <v>2024.00237.03.03.03.05</v>
      </c>
      <c r="C721" s="144" t="e">
        <f t="shared" si="44"/>
        <v>#REF!</v>
      </c>
      <c r="D721" s="144" t="e">
        <f t="shared" si="45"/>
        <v>#REF!</v>
      </c>
      <c r="E721" s="144" t="str">
        <f t="shared" si="46"/>
        <v>2024.00237</v>
      </c>
      <c r="F721" s="144" t="e">
        <f t="shared" si="47"/>
        <v>#REF!</v>
      </c>
      <c r="G721" s="165">
        <v>237</v>
      </c>
      <c r="H721" s="96" t="s">
        <v>132</v>
      </c>
      <c r="I721" s="96" t="s">
        <v>4693</v>
      </c>
      <c r="J721" s="165" t="s">
        <v>191</v>
      </c>
      <c r="K721" s="96" t="s">
        <v>148</v>
      </c>
      <c r="L721" s="96" t="s">
        <v>162</v>
      </c>
      <c r="M721" s="96" t="s">
        <v>254</v>
      </c>
      <c r="N721" s="236">
        <v>45195</v>
      </c>
      <c r="O721" s="236">
        <v>45195</v>
      </c>
      <c r="P721" s="165" t="s">
        <v>124</v>
      </c>
      <c r="Q721" s="166">
        <v>45194</v>
      </c>
      <c r="R721" s="165">
        <v>3473785</v>
      </c>
      <c r="S721" s="165" t="s">
        <v>305</v>
      </c>
      <c r="T721" s="223">
        <v>45215</v>
      </c>
      <c r="U721" s="232">
        <v>2024</v>
      </c>
      <c r="V721" s="150">
        <v>714</v>
      </c>
    </row>
    <row r="722" spans="1:22" x14ac:dyDescent="0.35">
      <c r="A72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2" s="231" t="str">
        <f>CONCATENATE(U722,".",TEXT(G722,"00000"),".",VLOOKUP(H722,'Dados (Listas Suspensas)'!$H$3:$I$7,2,FALSE),".",VLOOKUP(K722,'Dados (Listas Suspensas)'!$B$3:$C$8,2,FALSE),".",VLOOKUP(L722,'Dados (Listas Suspensas)'!$D$3:$E$9,2, FALSE),".",VLOOKUP(M722,'Dados (Listas Suspensas)'!$F$3:$G$10,2,FALSE))</f>
        <v>2024.00238.03.03.03.05</v>
      </c>
      <c r="C722" s="144" t="e">
        <f t="shared" si="44"/>
        <v>#REF!</v>
      </c>
      <c r="D722" s="144" t="e">
        <f t="shared" si="45"/>
        <v>#REF!</v>
      </c>
      <c r="E722" s="144" t="str">
        <f t="shared" si="46"/>
        <v>2024.00238</v>
      </c>
      <c r="F722" s="144" t="e">
        <f t="shared" si="47"/>
        <v>#REF!</v>
      </c>
      <c r="G722" s="158">
        <v>238</v>
      </c>
      <c r="H722" s="97" t="s">
        <v>132</v>
      </c>
      <c r="I722" s="97" t="s">
        <v>4693</v>
      </c>
      <c r="J722" s="158" t="s">
        <v>191</v>
      </c>
      <c r="K722" s="97" t="s">
        <v>148</v>
      </c>
      <c r="L722" s="97" t="s">
        <v>162</v>
      </c>
      <c r="M722" s="97" t="s">
        <v>254</v>
      </c>
      <c r="N722" s="235">
        <v>45196</v>
      </c>
      <c r="O722" s="235">
        <v>45196</v>
      </c>
      <c r="P722" s="158" t="s">
        <v>124</v>
      </c>
      <c r="Q722" s="160">
        <v>45195</v>
      </c>
      <c r="R722" s="158">
        <v>3473786</v>
      </c>
      <c r="S722" s="158" t="s">
        <v>305</v>
      </c>
      <c r="T722" s="223">
        <v>45215</v>
      </c>
      <c r="U722" s="234">
        <v>2024</v>
      </c>
      <c r="V722" s="151">
        <v>715</v>
      </c>
    </row>
    <row r="723" spans="1:22" x14ac:dyDescent="0.35">
      <c r="A72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3" s="231" t="str">
        <f>CONCATENATE(U723,".",TEXT(G723,"00000"),".",VLOOKUP(H723,'Dados (Listas Suspensas)'!$H$3:$I$7,2,FALSE),".",VLOOKUP(K723,'Dados (Listas Suspensas)'!$B$3:$C$8,2,FALSE),".",VLOOKUP(L723,'Dados (Listas Suspensas)'!$D$3:$E$9,2, FALSE),".",VLOOKUP(M723,'Dados (Listas Suspensas)'!$F$3:$G$10,2,FALSE))</f>
        <v>2024.00239.03.03.03.05</v>
      </c>
      <c r="C723" s="144" t="e">
        <f t="shared" si="44"/>
        <v>#REF!</v>
      </c>
      <c r="D723" s="144" t="e">
        <f t="shared" si="45"/>
        <v>#REF!</v>
      </c>
      <c r="E723" s="144" t="str">
        <f t="shared" si="46"/>
        <v>2024.00239</v>
      </c>
      <c r="F723" s="144" t="e">
        <f t="shared" si="47"/>
        <v>#REF!</v>
      </c>
      <c r="G723" s="165">
        <v>239</v>
      </c>
      <c r="H723" s="96" t="s">
        <v>132</v>
      </c>
      <c r="I723" s="96" t="s">
        <v>4693</v>
      </c>
      <c r="J723" s="165" t="s">
        <v>191</v>
      </c>
      <c r="K723" s="96" t="s">
        <v>148</v>
      </c>
      <c r="L723" s="96" t="s">
        <v>162</v>
      </c>
      <c r="M723" s="96" t="s">
        <v>254</v>
      </c>
      <c r="N723" s="236">
        <v>45219</v>
      </c>
      <c r="O723" s="236">
        <v>45219</v>
      </c>
      <c r="P723" s="165" t="s">
        <v>124</v>
      </c>
      <c r="Q723" s="166">
        <v>45217</v>
      </c>
      <c r="R723" s="165">
        <v>3490088</v>
      </c>
      <c r="S723" s="165" t="s">
        <v>305</v>
      </c>
      <c r="T723" s="166">
        <v>45222</v>
      </c>
      <c r="U723" s="232">
        <v>2024</v>
      </c>
      <c r="V723" s="150">
        <v>716</v>
      </c>
    </row>
    <row r="724" spans="1:22" x14ac:dyDescent="0.35">
      <c r="A72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4" s="231" t="str">
        <f>CONCATENATE(U724,".",TEXT(G724,"00000"),".",VLOOKUP(H724,'Dados (Listas Suspensas)'!$H$3:$I$7,2,FALSE),".",VLOOKUP(K724,'Dados (Listas Suspensas)'!$B$3:$C$8,2,FALSE),".",VLOOKUP(L724,'Dados (Listas Suspensas)'!$D$3:$E$9,2, FALSE),".",VLOOKUP(M724,'Dados (Listas Suspensas)'!$F$3:$G$10,2,FALSE))</f>
        <v>2024.00240.03.03.03.05</v>
      </c>
      <c r="C724" s="144" t="e">
        <f t="shared" si="44"/>
        <v>#REF!</v>
      </c>
      <c r="D724" s="144" t="e">
        <f t="shared" si="45"/>
        <v>#REF!</v>
      </c>
      <c r="E724" s="144" t="str">
        <f t="shared" si="46"/>
        <v>2024.00240</v>
      </c>
      <c r="F724" s="144" t="e">
        <f t="shared" si="47"/>
        <v>#REF!</v>
      </c>
      <c r="G724" s="158">
        <v>240</v>
      </c>
      <c r="H724" s="97" t="s">
        <v>132</v>
      </c>
      <c r="I724" s="97" t="s">
        <v>4693</v>
      </c>
      <c r="J724" s="158" t="s">
        <v>191</v>
      </c>
      <c r="K724" s="97" t="s">
        <v>148</v>
      </c>
      <c r="L724" s="97" t="s">
        <v>162</v>
      </c>
      <c r="M724" s="97" t="s">
        <v>254</v>
      </c>
      <c r="N724" s="235">
        <v>45220</v>
      </c>
      <c r="O724" s="235">
        <v>45220</v>
      </c>
      <c r="P724" s="158" t="s">
        <v>124</v>
      </c>
      <c r="Q724" s="160">
        <v>45217</v>
      </c>
      <c r="R724" s="158">
        <v>3490089</v>
      </c>
      <c r="S724" s="158" t="s">
        <v>305</v>
      </c>
      <c r="T724" s="160">
        <v>45222</v>
      </c>
      <c r="U724" s="234">
        <v>2024</v>
      </c>
      <c r="V724" s="151">
        <v>717</v>
      </c>
    </row>
    <row r="725" spans="1:22" x14ac:dyDescent="0.35">
      <c r="A72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5" s="231" t="str">
        <f>CONCATENATE(U725,".",TEXT(G725,"00000"),".",VLOOKUP(H725,'Dados (Listas Suspensas)'!$H$3:$I$7,2,FALSE),".",VLOOKUP(K725,'Dados (Listas Suspensas)'!$B$3:$C$8,2,FALSE),".",VLOOKUP(L725,'Dados (Listas Suspensas)'!$D$3:$E$9,2, FALSE),".",VLOOKUP(M725,'Dados (Listas Suspensas)'!$F$3:$G$10,2,FALSE))</f>
        <v>2024.00241.03.03.03.05</v>
      </c>
      <c r="C725" s="144" t="e">
        <f t="shared" si="44"/>
        <v>#REF!</v>
      </c>
      <c r="D725" s="144" t="e">
        <f t="shared" si="45"/>
        <v>#REF!</v>
      </c>
      <c r="E725" s="144" t="str">
        <f t="shared" si="46"/>
        <v>2024.00241</v>
      </c>
      <c r="F725" s="144" t="e">
        <f t="shared" si="47"/>
        <v>#REF!</v>
      </c>
      <c r="G725" s="165">
        <v>241</v>
      </c>
      <c r="H725" s="96" t="s">
        <v>132</v>
      </c>
      <c r="I725" s="96" t="s">
        <v>4693</v>
      </c>
      <c r="J725" s="165" t="s">
        <v>191</v>
      </c>
      <c r="K725" s="96" t="s">
        <v>148</v>
      </c>
      <c r="L725" s="96" t="s">
        <v>162</v>
      </c>
      <c r="M725" s="96" t="s">
        <v>254</v>
      </c>
      <c r="N725" s="236">
        <v>45260</v>
      </c>
      <c r="O725" s="236">
        <v>45260</v>
      </c>
      <c r="P725" s="165" t="s">
        <v>124</v>
      </c>
      <c r="Q725" s="166">
        <v>45258</v>
      </c>
      <c r="R725" s="165">
        <v>3616698</v>
      </c>
      <c r="S725" s="165" t="s">
        <v>305</v>
      </c>
      <c r="T725" s="166">
        <v>45268</v>
      </c>
      <c r="U725" s="232">
        <v>2024</v>
      </c>
      <c r="V725" s="150">
        <v>718</v>
      </c>
    </row>
    <row r="726" spans="1:22" x14ac:dyDescent="0.35">
      <c r="A72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6" s="231" t="str">
        <f>CONCATENATE(U726,".",TEXT(G726,"00000"),".",VLOOKUP(H726,'Dados (Listas Suspensas)'!$H$3:$I$7,2,FALSE),".",VLOOKUP(K726,'Dados (Listas Suspensas)'!$B$3:$C$8,2,FALSE),".",VLOOKUP(L726,'Dados (Listas Suspensas)'!$D$3:$E$9,2, FALSE),".",VLOOKUP(M726,'Dados (Listas Suspensas)'!$F$3:$G$10,2,FALSE))</f>
        <v>2024.00242.05.03.02.02</v>
      </c>
      <c r="C726" s="144" t="e">
        <f t="shared" si="44"/>
        <v>#REF!</v>
      </c>
      <c r="D726" s="144" t="e">
        <f t="shared" si="45"/>
        <v>#REF!</v>
      </c>
      <c r="E726" s="144" t="str">
        <f t="shared" si="46"/>
        <v>2024.00242</v>
      </c>
      <c r="F726" s="144" t="e">
        <f t="shared" si="47"/>
        <v>#REF!</v>
      </c>
      <c r="G726" s="158">
        <v>242</v>
      </c>
      <c r="H726" s="97" t="s">
        <v>145</v>
      </c>
      <c r="I726" s="178" t="s">
        <v>146</v>
      </c>
      <c r="J726" s="177" t="s">
        <v>147</v>
      </c>
      <c r="K726" s="97" t="s">
        <v>148</v>
      </c>
      <c r="L726" s="97" t="s">
        <v>169</v>
      </c>
      <c r="M726" s="97" t="s">
        <v>155</v>
      </c>
      <c r="N726" s="239">
        <v>45289</v>
      </c>
      <c r="O726" s="235">
        <v>45657</v>
      </c>
      <c r="P726" s="158" t="s">
        <v>150</v>
      </c>
      <c r="Q726" s="180">
        <v>45289</v>
      </c>
      <c r="R726" s="158">
        <v>3664469</v>
      </c>
      <c r="S726" s="158" t="s">
        <v>9</v>
      </c>
      <c r="T726" s="180">
        <v>45289</v>
      </c>
      <c r="U726" s="234">
        <v>2024</v>
      </c>
      <c r="V726" s="151">
        <v>719</v>
      </c>
    </row>
    <row r="727" spans="1:22" x14ac:dyDescent="0.35">
      <c r="A72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7" s="231" t="str">
        <f>CONCATENATE(U727,".",TEXT(G727,"00000"),".",VLOOKUP(H727,'Dados (Listas Suspensas)'!$H$3:$I$7,2,FALSE),".",VLOOKUP(K727,'Dados (Listas Suspensas)'!$B$3:$C$8,2,FALSE),".",VLOOKUP(L727,'Dados (Listas Suspensas)'!$D$3:$E$9,2, FALSE),".",VLOOKUP(M727,'Dados (Listas Suspensas)'!$F$3:$G$10,2,FALSE))</f>
        <v>2024.00243.05.03.03.02</v>
      </c>
      <c r="C727" s="144" t="e">
        <f t="shared" si="44"/>
        <v>#REF!</v>
      </c>
      <c r="D727" s="144" t="e">
        <f t="shared" si="45"/>
        <v>#REF!</v>
      </c>
      <c r="E727" s="144" t="str">
        <f t="shared" si="46"/>
        <v>2024.00243</v>
      </c>
      <c r="F727" s="144" t="e">
        <f t="shared" si="47"/>
        <v>#REF!</v>
      </c>
      <c r="G727" s="165">
        <v>243</v>
      </c>
      <c r="H727" s="96" t="s">
        <v>145</v>
      </c>
      <c r="I727" s="144" t="s">
        <v>146</v>
      </c>
      <c r="J727" s="111" t="s">
        <v>147</v>
      </c>
      <c r="K727" s="96" t="s">
        <v>148</v>
      </c>
      <c r="L727" s="96" t="s">
        <v>162</v>
      </c>
      <c r="M727" s="96" t="s">
        <v>155</v>
      </c>
      <c r="N727" s="238">
        <v>45289</v>
      </c>
      <c r="O727" s="236">
        <v>45657</v>
      </c>
      <c r="P727" s="165" t="s">
        <v>150</v>
      </c>
      <c r="Q727" s="175">
        <v>45289</v>
      </c>
      <c r="R727" s="165">
        <v>3664469</v>
      </c>
      <c r="S727" s="165" t="s">
        <v>9</v>
      </c>
      <c r="T727" s="175">
        <v>45289</v>
      </c>
      <c r="U727" s="232">
        <v>2024</v>
      </c>
      <c r="V727" s="150">
        <v>720</v>
      </c>
    </row>
    <row r="728" spans="1:22" x14ac:dyDescent="0.35">
      <c r="A72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8" s="231" t="str">
        <f>CONCATENATE(U728,".",TEXT(G728,"00000"),".",VLOOKUP(H728,'Dados (Listas Suspensas)'!$H$3:$I$7,2,FALSE),".",VLOOKUP(K728,'Dados (Listas Suspensas)'!$B$3:$C$8,2,FALSE),".",VLOOKUP(L728,'Dados (Listas Suspensas)'!$D$3:$E$9,2, FALSE),".",VLOOKUP(M728,'Dados (Listas Suspensas)'!$F$3:$G$10,2,FALSE))</f>
        <v>2024.00244.05.03.02.02</v>
      </c>
      <c r="C728" s="144" t="e">
        <f t="shared" si="44"/>
        <v>#REF!</v>
      </c>
      <c r="D728" s="144" t="e">
        <f t="shared" si="45"/>
        <v>#REF!</v>
      </c>
      <c r="E728" s="144" t="str">
        <f t="shared" si="46"/>
        <v>2024.00244</v>
      </c>
      <c r="F728" s="144" t="e">
        <f t="shared" si="47"/>
        <v>#REF!</v>
      </c>
      <c r="G728" s="158">
        <v>244</v>
      </c>
      <c r="H728" s="97" t="s">
        <v>145</v>
      </c>
      <c r="I728" s="97" t="s">
        <v>157</v>
      </c>
      <c r="J728" s="158" t="s">
        <v>158</v>
      </c>
      <c r="K728" s="97" t="s">
        <v>148</v>
      </c>
      <c r="L728" s="97" t="s">
        <v>169</v>
      </c>
      <c r="M728" s="97" t="s">
        <v>155</v>
      </c>
      <c r="N728" s="239">
        <v>45289</v>
      </c>
      <c r="O728" s="235">
        <v>45657</v>
      </c>
      <c r="P728" s="158" t="s">
        <v>150</v>
      </c>
      <c r="Q728" s="180">
        <v>45289</v>
      </c>
      <c r="R728" s="158">
        <v>3664470</v>
      </c>
      <c r="S728" s="158" t="s">
        <v>9</v>
      </c>
      <c r="T728" s="180">
        <v>45289</v>
      </c>
      <c r="U728" s="234">
        <v>2024</v>
      </c>
      <c r="V728" s="151">
        <v>721</v>
      </c>
    </row>
    <row r="729" spans="1:22" x14ac:dyDescent="0.35">
      <c r="A72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29" s="231" t="str">
        <f>CONCATENATE(U729,".",TEXT(G729,"00000"),".",VLOOKUP(H729,'Dados (Listas Suspensas)'!$H$3:$I$7,2,FALSE),".",VLOOKUP(K729,'Dados (Listas Suspensas)'!$B$3:$C$8,2,FALSE),".",VLOOKUP(L729,'Dados (Listas Suspensas)'!$D$3:$E$9,2, FALSE),".",VLOOKUP(M729,'Dados (Listas Suspensas)'!$F$3:$G$10,2,FALSE))</f>
        <v>2024.00245.05.03.03.02</v>
      </c>
      <c r="C729" s="144" t="e">
        <f t="shared" si="44"/>
        <v>#REF!</v>
      </c>
      <c r="D729" s="144" t="e">
        <f t="shared" si="45"/>
        <v>#REF!</v>
      </c>
      <c r="E729" s="144" t="str">
        <f t="shared" si="46"/>
        <v>2024.00245</v>
      </c>
      <c r="F729" s="144" t="e">
        <f t="shared" si="47"/>
        <v>#REF!</v>
      </c>
      <c r="G729" s="165">
        <v>245</v>
      </c>
      <c r="H729" s="96" t="s">
        <v>145</v>
      </c>
      <c r="I729" s="96" t="s">
        <v>157</v>
      </c>
      <c r="J729" s="165" t="s">
        <v>158</v>
      </c>
      <c r="K729" s="96" t="s">
        <v>148</v>
      </c>
      <c r="L729" s="96" t="s">
        <v>162</v>
      </c>
      <c r="M729" s="96" t="s">
        <v>155</v>
      </c>
      <c r="N729" s="238">
        <v>45289</v>
      </c>
      <c r="O729" s="236">
        <v>45657</v>
      </c>
      <c r="P729" s="165" t="s">
        <v>150</v>
      </c>
      <c r="Q729" s="175">
        <v>45289</v>
      </c>
      <c r="R729" s="165">
        <v>3664470</v>
      </c>
      <c r="S729" s="165" t="s">
        <v>9</v>
      </c>
      <c r="T729" s="175">
        <v>45289</v>
      </c>
      <c r="U729" s="232">
        <v>2024</v>
      </c>
      <c r="V729" s="150">
        <v>722</v>
      </c>
    </row>
    <row r="730" spans="1:22" x14ac:dyDescent="0.35">
      <c r="A73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0" s="231" t="str">
        <f>CONCATENATE(U730,".",TEXT(G730,"00000"),".",VLOOKUP(H730,'Dados (Listas Suspensas)'!$H$3:$I$7,2,FALSE),".",VLOOKUP(K730,'Dados (Listas Suspensas)'!$B$3:$C$8,2,FALSE),".",VLOOKUP(L730,'Dados (Listas Suspensas)'!$D$3:$E$9,2, FALSE),".",VLOOKUP(M730,'Dados (Listas Suspensas)'!$F$3:$G$10,2,FALSE))</f>
        <v>2024.00246.03.04.99.99</v>
      </c>
      <c r="C730" s="144" t="e">
        <f t="shared" si="44"/>
        <v>#REF!</v>
      </c>
      <c r="D730" s="144" t="e">
        <f t="shared" si="45"/>
        <v>#REF!</v>
      </c>
      <c r="E730" s="144" t="str">
        <f t="shared" si="46"/>
        <v>2024.00246</v>
      </c>
      <c r="F730" s="144" t="e">
        <f t="shared" si="47"/>
        <v>#REF!</v>
      </c>
      <c r="G730" s="158">
        <v>246</v>
      </c>
      <c r="H730" s="97" t="s">
        <v>132</v>
      </c>
      <c r="I730" s="97" t="s">
        <v>302</v>
      </c>
      <c r="J730" s="158" t="s">
        <v>303</v>
      </c>
      <c r="K730" s="97" t="s">
        <v>187</v>
      </c>
      <c r="L730" s="97" t="s">
        <v>187</v>
      </c>
      <c r="M730" s="97" t="s">
        <v>188</v>
      </c>
      <c r="N730" s="239">
        <v>45261</v>
      </c>
      <c r="O730" s="235">
        <v>47118</v>
      </c>
      <c r="P730" s="158" t="s">
        <v>124</v>
      </c>
      <c r="Q730" s="180">
        <v>45261</v>
      </c>
      <c r="R730" s="158">
        <v>3671760</v>
      </c>
      <c r="S730" s="158" t="s">
        <v>304</v>
      </c>
      <c r="T730" s="223">
        <v>45294</v>
      </c>
      <c r="U730" s="234">
        <v>2024</v>
      </c>
      <c r="V730" s="151">
        <v>723</v>
      </c>
    </row>
    <row r="731" spans="1:22" x14ac:dyDescent="0.35">
      <c r="A73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1" s="231" t="str">
        <f>CONCATENATE(U731,".",TEXT(G731,"00000"),".",VLOOKUP(H731,'Dados (Listas Suspensas)'!$H$3:$I$7,2,FALSE),".",VLOOKUP(K731,'Dados (Listas Suspensas)'!$B$3:$C$8,2,FALSE),".",VLOOKUP(L731,'Dados (Listas Suspensas)'!$D$3:$E$9,2, FALSE),".",VLOOKUP(M731,'Dados (Listas Suspensas)'!$F$3:$G$10,2,FALSE))</f>
        <v>2024.00247.03.01.03.02</v>
      </c>
      <c r="C731" s="144" t="e">
        <f t="shared" si="44"/>
        <v>#REF!</v>
      </c>
      <c r="D731" s="144" t="e">
        <f t="shared" si="45"/>
        <v>#REF!</v>
      </c>
      <c r="E731" s="144" t="str">
        <f t="shared" si="46"/>
        <v>2024.00247</v>
      </c>
      <c r="F731" s="144" t="e">
        <f t="shared" si="47"/>
        <v>#REF!</v>
      </c>
      <c r="G731" s="165">
        <v>247</v>
      </c>
      <c r="H731" s="96" t="s">
        <v>132</v>
      </c>
      <c r="I731" s="96" t="s">
        <v>302</v>
      </c>
      <c r="J731" s="165" t="s">
        <v>303</v>
      </c>
      <c r="K731" s="96" t="s">
        <v>121</v>
      </c>
      <c r="L731" s="96" t="s">
        <v>162</v>
      </c>
      <c r="M731" s="96" t="s">
        <v>155</v>
      </c>
      <c r="N731" s="236">
        <v>45292</v>
      </c>
      <c r="O731" s="236">
        <v>45657</v>
      </c>
      <c r="P731" s="165" t="s">
        <v>124</v>
      </c>
      <c r="Q731" s="175">
        <v>45287</v>
      </c>
      <c r="R731" s="165">
        <v>3671761</v>
      </c>
      <c r="S731" s="165" t="s">
        <v>304</v>
      </c>
      <c r="T731" s="166">
        <v>45294</v>
      </c>
      <c r="U731" s="232">
        <v>2024</v>
      </c>
      <c r="V731" s="150">
        <v>724</v>
      </c>
    </row>
    <row r="732" spans="1:22" x14ac:dyDescent="0.35">
      <c r="A73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2" s="231" t="str">
        <f>CONCATENATE(U732,".",TEXT(G732,"00000"),".",VLOOKUP(H732,'Dados (Listas Suspensas)'!$H$3:$I$7,2,FALSE),".",VLOOKUP(K732,'Dados (Listas Suspensas)'!$B$3:$C$8,2,FALSE),".",VLOOKUP(L732,'Dados (Listas Suspensas)'!$D$3:$E$9,2, FALSE),".",VLOOKUP(M732,'Dados (Listas Suspensas)'!$F$3:$G$10,2,FALSE))</f>
        <v>2024.00248.03.04.99.99</v>
      </c>
      <c r="C732" s="144" t="e">
        <f t="shared" si="44"/>
        <v>#REF!</v>
      </c>
      <c r="D732" s="144" t="e">
        <f t="shared" si="45"/>
        <v>#REF!</v>
      </c>
      <c r="E732" s="144" t="str">
        <f t="shared" si="46"/>
        <v>2024.00248</v>
      </c>
      <c r="F732" s="144" t="e">
        <f t="shared" si="47"/>
        <v>#REF!</v>
      </c>
      <c r="G732" s="158">
        <v>248</v>
      </c>
      <c r="H732" s="97" t="s">
        <v>132</v>
      </c>
      <c r="I732" s="97" t="s">
        <v>302</v>
      </c>
      <c r="J732" s="158" t="s">
        <v>303</v>
      </c>
      <c r="K732" s="97" t="s">
        <v>187</v>
      </c>
      <c r="L732" s="97" t="s">
        <v>187</v>
      </c>
      <c r="M732" s="97" t="s">
        <v>188</v>
      </c>
      <c r="N732" s="239">
        <v>45127</v>
      </c>
      <c r="O732" s="235">
        <v>45291</v>
      </c>
      <c r="P732" s="158" t="s">
        <v>124</v>
      </c>
      <c r="Q732" s="180">
        <v>45127</v>
      </c>
      <c r="R732" s="158">
        <v>3317697</v>
      </c>
      <c r="S732" s="158" t="s">
        <v>304</v>
      </c>
      <c r="T732" s="223">
        <v>45154</v>
      </c>
      <c r="U732" s="234">
        <v>2024</v>
      </c>
      <c r="V732" s="151">
        <v>725</v>
      </c>
    </row>
    <row r="733" spans="1:22" x14ac:dyDescent="0.35">
      <c r="A73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3" s="231" t="str">
        <f>CONCATENATE(U733,".",TEXT(G733,"00000"),".",VLOOKUP(H733,'Dados (Listas Suspensas)'!$H$3:$I$7,2,FALSE),".",VLOOKUP(K733,'Dados (Listas Suspensas)'!$B$3:$C$8,2,FALSE),".",VLOOKUP(L733,'Dados (Listas Suspensas)'!$D$3:$E$9,2, FALSE),".",VLOOKUP(M733,'Dados (Listas Suspensas)'!$F$3:$G$10,2,FALSE))</f>
        <v>2024.00249.03.03.03.98</v>
      </c>
      <c r="C733" s="144" t="e">
        <f t="shared" si="44"/>
        <v>#REF!</v>
      </c>
      <c r="D733" s="144" t="e">
        <f t="shared" si="45"/>
        <v>#REF!</v>
      </c>
      <c r="E733" s="144" t="str">
        <f t="shared" si="46"/>
        <v>2024.00249</v>
      </c>
      <c r="F733" s="144" t="e">
        <f t="shared" si="47"/>
        <v>#REF!</v>
      </c>
      <c r="G733" s="165">
        <v>249</v>
      </c>
      <c r="H733" s="96" t="s">
        <v>132</v>
      </c>
      <c r="I733" s="96" t="s">
        <v>302</v>
      </c>
      <c r="J733" s="165" t="s">
        <v>303</v>
      </c>
      <c r="K733" s="96" t="s">
        <v>148</v>
      </c>
      <c r="L733" s="96" t="s">
        <v>162</v>
      </c>
      <c r="M733" s="96" t="s">
        <v>259</v>
      </c>
      <c r="N733" s="236">
        <v>45140</v>
      </c>
      <c r="O733" s="236">
        <v>45291</v>
      </c>
      <c r="P733" s="165" t="s">
        <v>124</v>
      </c>
      <c r="Q733" s="166">
        <v>45139</v>
      </c>
      <c r="R733" s="165">
        <v>3317698</v>
      </c>
      <c r="S733" s="165" t="s">
        <v>304</v>
      </c>
      <c r="T733" s="166">
        <v>45154</v>
      </c>
      <c r="U733" s="232">
        <v>2024</v>
      </c>
      <c r="V733" s="150">
        <v>726</v>
      </c>
    </row>
    <row r="734" spans="1:22" x14ac:dyDescent="0.35">
      <c r="A73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4" s="231" t="str">
        <f>CONCATENATE(U734,".",TEXT(G734,"00000"),".",VLOOKUP(H734,'Dados (Listas Suspensas)'!$H$3:$I$7,2,FALSE),".",VLOOKUP(K734,'Dados (Listas Suspensas)'!$B$3:$C$8,2,FALSE),".",VLOOKUP(L734,'Dados (Listas Suspensas)'!$D$3:$E$9,2, FALSE),".",VLOOKUP(M734,'Dados (Listas Suspensas)'!$F$3:$G$10,2,FALSE))</f>
        <v>2024.00250.01.04.99.99</v>
      </c>
      <c r="C734" s="144" t="e">
        <f t="shared" si="44"/>
        <v>#REF!</v>
      </c>
      <c r="D734" s="144" t="e">
        <f t="shared" si="45"/>
        <v>#REF!</v>
      </c>
      <c r="E734" s="144" t="str">
        <f t="shared" si="46"/>
        <v>2024.00250</v>
      </c>
      <c r="F734" s="144" t="e">
        <f t="shared" si="47"/>
        <v>#REF!</v>
      </c>
      <c r="G734" s="158">
        <v>250</v>
      </c>
      <c r="H734" s="97" t="s">
        <v>119</v>
      </c>
      <c r="I734" s="97" t="s">
        <v>295</v>
      </c>
      <c r="J734" s="158" t="s">
        <v>296</v>
      </c>
      <c r="K734" s="97" t="s">
        <v>187</v>
      </c>
      <c r="L734" s="97" t="s">
        <v>187</v>
      </c>
      <c r="M734" s="97" t="s">
        <v>188</v>
      </c>
      <c r="N734" s="209">
        <v>45293</v>
      </c>
      <c r="O734" s="235">
        <v>47118</v>
      </c>
      <c r="P734" s="158" t="s">
        <v>124</v>
      </c>
      <c r="Q734" s="160">
        <v>45293</v>
      </c>
      <c r="R734" s="158">
        <v>3709735</v>
      </c>
      <c r="S734" s="158" t="s">
        <v>16</v>
      </c>
      <c r="T734" s="223">
        <v>45309</v>
      </c>
      <c r="U734" s="234">
        <v>2024</v>
      </c>
      <c r="V734" s="151">
        <v>727</v>
      </c>
    </row>
    <row r="735" spans="1:22" x14ac:dyDescent="0.35">
      <c r="A73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5" s="231" t="str">
        <f>CONCATENATE(U735,".",TEXT(G735,"00000"),".",VLOOKUP(H735,'Dados (Listas Suspensas)'!$H$3:$I$7,2,FALSE),".",VLOOKUP(K735,'Dados (Listas Suspensas)'!$B$3:$C$8,2,FALSE),".",VLOOKUP(L735,'Dados (Listas Suspensas)'!$D$3:$E$9,2, FALSE),".",VLOOKUP(M735,'Dados (Listas Suspensas)'!$F$3:$G$10,2,FALSE))</f>
        <v>2024.00251.02.02.03.02</v>
      </c>
      <c r="C735" s="144" t="e">
        <f t="shared" si="44"/>
        <v>#REF!</v>
      </c>
      <c r="D735" s="144" t="e">
        <f t="shared" si="45"/>
        <v>#REF!</v>
      </c>
      <c r="E735" s="144" t="str">
        <f t="shared" si="46"/>
        <v>2024.00251</v>
      </c>
      <c r="F735" s="144" t="e">
        <f t="shared" si="47"/>
        <v>#REF!</v>
      </c>
      <c r="G735" s="165">
        <v>251</v>
      </c>
      <c r="H735" s="96" t="s">
        <v>130</v>
      </c>
      <c r="I735" s="96" t="s">
        <v>4565</v>
      </c>
      <c r="J735" s="165" t="s">
        <v>241</v>
      </c>
      <c r="K735" s="96" t="s">
        <v>207</v>
      </c>
      <c r="L735" s="96" t="s">
        <v>162</v>
      </c>
      <c r="M735" s="96" t="s">
        <v>155</v>
      </c>
      <c r="N735" s="236">
        <v>45292</v>
      </c>
      <c r="O735" s="236">
        <v>45657</v>
      </c>
      <c r="P735" s="165" t="s">
        <v>124</v>
      </c>
      <c r="Q735" s="166">
        <v>45289</v>
      </c>
      <c r="R735" s="165">
        <v>3694477</v>
      </c>
      <c r="S735" s="165" t="s">
        <v>66</v>
      </c>
      <c r="T735" s="166">
        <v>45303</v>
      </c>
      <c r="U735" s="232">
        <v>2024</v>
      </c>
      <c r="V735" s="150">
        <v>728</v>
      </c>
    </row>
    <row r="736" spans="1:22" x14ac:dyDescent="0.35">
      <c r="A73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6" s="231" t="str">
        <f>CONCATENATE(U736,".",TEXT(G736,"00000"),".",VLOOKUP(H736,'Dados (Listas Suspensas)'!$H$3:$I$7,2,FALSE),".",VLOOKUP(K736,'Dados (Listas Suspensas)'!$B$3:$C$8,2,FALSE),".",VLOOKUP(L736,'Dados (Listas Suspensas)'!$D$3:$E$9,2, FALSE),".",VLOOKUP(M736,'Dados (Listas Suspensas)'!$F$3:$G$10,2,FALSE))</f>
        <v>2024.00252.01.01.02.05</v>
      </c>
      <c r="C736" s="144" t="e">
        <f t="shared" si="44"/>
        <v>#REF!</v>
      </c>
      <c r="D736" s="144" t="e">
        <f t="shared" si="45"/>
        <v>#REF!</v>
      </c>
      <c r="E736" s="144" t="str">
        <f t="shared" si="46"/>
        <v>2024.00252</v>
      </c>
      <c r="F736" s="144" t="e">
        <f t="shared" si="47"/>
        <v>#REF!</v>
      </c>
      <c r="G736" s="158">
        <v>252</v>
      </c>
      <c r="H736" s="97" t="s">
        <v>119</v>
      </c>
      <c r="I736" s="97" t="s">
        <v>6163</v>
      </c>
      <c r="J736" s="158" t="s">
        <v>301</v>
      </c>
      <c r="K736" s="97" t="s">
        <v>121</v>
      </c>
      <c r="L736" s="97" t="s">
        <v>169</v>
      </c>
      <c r="M736" s="97" t="s">
        <v>254</v>
      </c>
      <c r="N736" s="235">
        <v>45312</v>
      </c>
      <c r="O736" s="235">
        <v>45312</v>
      </c>
      <c r="P736" s="158" t="s">
        <v>124</v>
      </c>
      <c r="Q736" s="160">
        <v>45311</v>
      </c>
      <c r="R736" s="158">
        <v>3743355</v>
      </c>
      <c r="S736" s="158" t="s">
        <v>16</v>
      </c>
      <c r="T736" s="160">
        <v>45322</v>
      </c>
      <c r="U736" s="234">
        <v>2024</v>
      </c>
      <c r="V736" s="151">
        <v>729</v>
      </c>
    </row>
    <row r="737" spans="1:22" x14ac:dyDescent="0.35">
      <c r="A73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7" s="231" t="str">
        <f>CONCATENATE(U737,".",TEXT(G737,"00000"),".",VLOOKUP(H737,'Dados (Listas Suspensas)'!$H$3:$I$7,2,FALSE),".",VLOOKUP(K737,'Dados (Listas Suspensas)'!$B$3:$C$8,2,FALSE),".",VLOOKUP(L737,'Dados (Listas Suspensas)'!$D$3:$E$9,2, FALSE),".",VLOOKUP(M737,'Dados (Listas Suspensas)'!$F$3:$G$10,2,FALSE))</f>
        <v>2024.00253.01.01.03.05</v>
      </c>
      <c r="C737" s="144" t="e">
        <f t="shared" si="44"/>
        <v>#REF!</v>
      </c>
      <c r="D737" s="144" t="e">
        <f t="shared" si="45"/>
        <v>#REF!</v>
      </c>
      <c r="E737" s="144" t="str">
        <f t="shared" si="46"/>
        <v>2024.00253</v>
      </c>
      <c r="F737" s="144" t="e">
        <f t="shared" si="47"/>
        <v>#REF!</v>
      </c>
      <c r="G737" s="165">
        <v>253</v>
      </c>
      <c r="H737" s="96" t="s">
        <v>119</v>
      </c>
      <c r="I737" s="96" t="s">
        <v>6163</v>
      </c>
      <c r="J737" s="165" t="s">
        <v>301</v>
      </c>
      <c r="K737" s="96" t="s">
        <v>121</v>
      </c>
      <c r="L737" s="96" t="s">
        <v>162</v>
      </c>
      <c r="M737" s="96" t="s">
        <v>254</v>
      </c>
      <c r="N737" s="236">
        <v>45312</v>
      </c>
      <c r="O737" s="236">
        <v>45312</v>
      </c>
      <c r="P737" s="165" t="s">
        <v>124</v>
      </c>
      <c r="Q737" s="166">
        <v>45311</v>
      </c>
      <c r="R737" s="165">
        <v>3743356</v>
      </c>
      <c r="S737" s="165" t="s">
        <v>16</v>
      </c>
      <c r="T737" s="166">
        <v>45322</v>
      </c>
      <c r="U737" s="232">
        <v>2024</v>
      </c>
      <c r="V737" s="150">
        <v>730</v>
      </c>
    </row>
    <row r="738" spans="1:22" x14ac:dyDescent="0.35">
      <c r="A73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8" s="231" t="str">
        <f>CONCATENATE(U738,".",TEXT(G738,"00000"),".",VLOOKUP(H738,'Dados (Listas Suspensas)'!$H$3:$I$7,2,FALSE),".",VLOOKUP(K738,'Dados (Listas Suspensas)'!$B$3:$C$8,2,FALSE),".",VLOOKUP(L738,'Dados (Listas Suspensas)'!$D$3:$E$9,2, FALSE),".",VLOOKUP(M738,'Dados (Listas Suspensas)'!$F$3:$G$10,2,FALSE))</f>
        <v>2024.00254.01.01.02.05</v>
      </c>
      <c r="C738" s="144" t="e">
        <f t="shared" si="44"/>
        <v>#REF!</v>
      </c>
      <c r="D738" s="144" t="e">
        <f t="shared" si="45"/>
        <v>#REF!</v>
      </c>
      <c r="E738" s="144" t="str">
        <f t="shared" si="46"/>
        <v>2024.00254</v>
      </c>
      <c r="F738" s="144" t="e">
        <f t="shared" si="47"/>
        <v>#REF!</v>
      </c>
      <c r="G738" s="158">
        <v>254</v>
      </c>
      <c r="H738" s="97" t="s">
        <v>119</v>
      </c>
      <c r="I738" s="97" t="s">
        <v>6163</v>
      </c>
      <c r="J738" s="158" t="s">
        <v>301</v>
      </c>
      <c r="K738" s="97" t="s">
        <v>121</v>
      </c>
      <c r="L738" s="97" t="s">
        <v>169</v>
      </c>
      <c r="M738" s="97" t="s">
        <v>254</v>
      </c>
      <c r="N738" s="209">
        <v>45313</v>
      </c>
      <c r="O738" s="209">
        <v>45313</v>
      </c>
      <c r="P738" s="158" t="s">
        <v>124</v>
      </c>
      <c r="Q738" s="160">
        <v>45312</v>
      </c>
      <c r="R738" s="158">
        <v>3743357</v>
      </c>
      <c r="S738" s="158" t="s">
        <v>16</v>
      </c>
      <c r="T738" s="160">
        <v>45322</v>
      </c>
      <c r="U738" s="234">
        <v>2024</v>
      </c>
      <c r="V738" s="151">
        <v>731</v>
      </c>
    </row>
    <row r="739" spans="1:22" x14ac:dyDescent="0.35">
      <c r="A73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39" s="231" t="str">
        <f>CONCATENATE(U739,".",TEXT(G739,"00000"),".",VLOOKUP(H739,'Dados (Listas Suspensas)'!$H$3:$I$7,2,FALSE),".",VLOOKUP(K739,'Dados (Listas Suspensas)'!$B$3:$C$8,2,FALSE),".",VLOOKUP(L739,'Dados (Listas Suspensas)'!$D$3:$E$9,2, FALSE),".",VLOOKUP(M739,'Dados (Listas Suspensas)'!$F$3:$G$10,2,FALSE))</f>
        <v>2024.00255.01.01.03.05</v>
      </c>
      <c r="C739" s="144" t="e">
        <f t="shared" si="44"/>
        <v>#REF!</v>
      </c>
      <c r="D739" s="144" t="e">
        <f t="shared" si="45"/>
        <v>#REF!</v>
      </c>
      <c r="E739" s="144" t="str">
        <f t="shared" si="46"/>
        <v>2024.00255</v>
      </c>
      <c r="F739" s="144" t="e">
        <f t="shared" si="47"/>
        <v>#REF!</v>
      </c>
      <c r="G739" s="165">
        <v>255</v>
      </c>
      <c r="H739" s="96" t="s">
        <v>119</v>
      </c>
      <c r="I739" s="96" t="s">
        <v>6163</v>
      </c>
      <c r="J739" s="165" t="s">
        <v>301</v>
      </c>
      <c r="K739" s="96" t="s">
        <v>121</v>
      </c>
      <c r="L739" s="96" t="s">
        <v>162</v>
      </c>
      <c r="M739" s="96" t="s">
        <v>254</v>
      </c>
      <c r="N739" s="210">
        <v>45313</v>
      </c>
      <c r="O739" s="210">
        <v>45313</v>
      </c>
      <c r="P739" s="165" t="s">
        <v>124</v>
      </c>
      <c r="Q739" s="166">
        <v>45312</v>
      </c>
      <c r="R739" s="165">
        <v>3743358</v>
      </c>
      <c r="S739" s="165" t="s">
        <v>16</v>
      </c>
      <c r="T739" s="166">
        <v>45322</v>
      </c>
      <c r="U739" s="232">
        <v>2024</v>
      </c>
      <c r="V739" s="150">
        <v>732</v>
      </c>
    </row>
    <row r="740" spans="1:22" x14ac:dyDescent="0.35">
      <c r="A74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0" s="231" t="str">
        <f>CONCATENATE(U740,".",TEXT(G740,"00000"),".",VLOOKUP(H740,'Dados (Listas Suspensas)'!$H$3:$I$7,2,FALSE),".",VLOOKUP(K740,'Dados (Listas Suspensas)'!$B$3:$C$8,2,FALSE),".",VLOOKUP(L740,'Dados (Listas Suspensas)'!$D$3:$E$9,2, FALSE),".",VLOOKUP(M740,'Dados (Listas Suspensas)'!$F$3:$G$10,2,FALSE))</f>
        <v>2024.00256.01.01.02.05</v>
      </c>
      <c r="C740" s="144" t="e">
        <f t="shared" si="44"/>
        <v>#REF!</v>
      </c>
      <c r="D740" s="144" t="e">
        <f t="shared" si="45"/>
        <v>#REF!</v>
      </c>
      <c r="E740" s="144" t="str">
        <f t="shared" si="46"/>
        <v>2024.00256</v>
      </c>
      <c r="F740" s="144" t="e">
        <f t="shared" si="47"/>
        <v>#REF!</v>
      </c>
      <c r="G740" s="158">
        <v>256</v>
      </c>
      <c r="H740" s="97" t="s">
        <v>119</v>
      </c>
      <c r="I740" s="97" t="s">
        <v>6163</v>
      </c>
      <c r="J740" s="158" t="s">
        <v>301</v>
      </c>
      <c r="K740" s="97" t="s">
        <v>121</v>
      </c>
      <c r="L740" s="97" t="s">
        <v>169</v>
      </c>
      <c r="M740" s="97" t="s">
        <v>254</v>
      </c>
      <c r="N740" s="209">
        <v>45314</v>
      </c>
      <c r="O740" s="209">
        <v>45314</v>
      </c>
      <c r="P740" s="158" t="s">
        <v>124</v>
      </c>
      <c r="Q740" s="160">
        <v>45313</v>
      </c>
      <c r="R740" s="158">
        <v>3743359</v>
      </c>
      <c r="S740" s="158" t="s">
        <v>16</v>
      </c>
      <c r="T740" s="160">
        <v>45322</v>
      </c>
      <c r="U740" s="234">
        <v>2024</v>
      </c>
      <c r="V740" s="151">
        <v>733</v>
      </c>
    </row>
    <row r="741" spans="1:22" x14ac:dyDescent="0.35">
      <c r="A74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1" s="231" t="str">
        <f>CONCATENATE(U741,".",TEXT(G741,"00000"),".",VLOOKUP(H741,'Dados (Listas Suspensas)'!$H$3:$I$7,2,FALSE),".",VLOOKUP(K741,'Dados (Listas Suspensas)'!$B$3:$C$8,2,FALSE),".",VLOOKUP(L741,'Dados (Listas Suspensas)'!$D$3:$E$9,2, FALSE),".",VLOOKUP(M741,'Dados (Listas Suspensas)'!$F$3:$G$10,2,FALSE))</f>
        <v>2024.00257.01.01.03.05</v>
      </c>
      <c r="C741" s="144" t="e">
        <f t="shared" si="44"/>
        <v>#REF!</v>
      </c>
      <c r="D741" s="144" t="e">
        <f t="shared" si="45"/>
        <v>#REF!</v>
      </c>
      <c r="E741" s="144" t="str">
        <f t="shared" si="46"/>
        <v>2024.00257</v>
      </c>
      <c r="F741" s="144" t="e">
        <f t="shared" si="47"/>
        <v>#REF!</v>
      </c>
      <c r="G741" s="165">
        <v>257</v>
      </c>
      <c r="H741" s="96" t="s">
        <v>119</v>
      </c>
      <c r="I741" s="96" t="s">
        <v>6163</v>
      </c>
      <c r="J741" s="165" t="s">
        <v>301</v>
      </c>
      <c r="K741" s="96" t="s">
        <v>121</v>
      </c>
      <c r="L741" s="96" t="s">
        <v>162</v>
      </c>
      <c r="M741" s="96" t="s">
        <v>254</v>
      </c>
      <c r="N741" s="210">
        <v>45314</v>
      </c>
      <c r="O741" s="210">
        <v>45314</v>
      </c>
      <c r="P741" s="165" t="s">
        <v>124</v>
      </c>
      <c r="Q741" s="166">
        <v>45313</v>
      </c>
      <c r="R741" s="165">
        <v>3743360</v>
      </c>
      <c r="S741" s="165" t="s">
        <v>16</v>
      </c>
      <c r="T741" s="166">
        <v>45322</v>
      </c>
      <c r="U741" s="232">
        <v>2024</v>
      </c>
      <c r="V741" s="150">
        <v>734</v>
      </c>
    </row>
    <row r="742" spans="1:22" x14ac:dyDescent="0.35">
      <c r="A74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2" s="231" t="str">
        <f>CONCATENATE(U742,".",TEXT(G742,"00000"),".",VLOOKUP(H742,'Dados (Listas Suspensas)'!$H$3:$I$7,2,FALSE),".",VLOOKUP(K742,'Dados (Listas Suspensas)'!$B$3:$C$8,2,FALSE),".",VLOOKUP(L742,'Dados (Listas Suspensas)'!$D$3:$E$9,2, FALSE),".",VLOOKUP(M742,'Dados (Listas Suspensas)'!$F$3:$G$10,2,FALSE))</f>
        <v>2024.00258.01.01.03.05</v>
      </c>
      <c r="C742" s="144" t="e">
        <f t="shared" si="44"/>
        <v>#REF!</v>
      </c>
      <c r="D742" s="144" t="e">
        <f t="shared" si="45"/>
        <v>#REF!</v>
      </c>
      <c r="E742" s="144" t="str">
        <f t="shared" si="46"/>
        <v>2024.00258</v>
      </c>
      <c r="F742" s="144" t="e">
        <f t="shared" si="47"/>
        <v>#REF!</v>
      </c>
      <c r="G742" s="158">
        <v>258</v>
      </c>
      <c r="H742" s="97" t="s">
        <v>119</v>
      </c>
      <c r="I742" s="97" t="s">
        <v>6163</v>
      </c>
      <c r="J742" s="158" t="s">
        <v>301</v>
      </c>
      <c r="K742" s="97" t="s">
        <v>121</v>
      </c>
      <c r="L742" s="97" t="s">
        <v>162</v>
      </c>
      <c r="M742" s="97" t="s">
        <v>254</v>
      </c>
      <c r="N742" s="209">
        <v>45319</v>
      </c>
      <c r="O742" s="209">
        <v>45319</v>
      </c>
      <c r="P742" s="158" t="s">
        <v>124</v>
      </c>
      <c r="Q742" s="160">
        <v>45318</v>
      </c>
      <c r="R742" s="158">
        <v>3743361</v>
      </c>
      <c r="S742" s="158" t="s">
        <v>16</v>
      </c>
      <c r="T742" s="160">
        <v>45322</v>
      </c>
      <c r="U742" s="234">
        <v>2024</v>
      </c>
      <c r="V742" s="151">
        <v>735</v>
      </c>
    </row>
    <row r="743" spans="1:22" x14ac:dyDescent="0.35">
      <c r="A74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3" s="231" t="str">
        <f>CONCATENATE(U743,".",TEXT(G743,"00000"),".",VLOOKUP(H743,'Dados (Listas Suspensas)'!$H$3:$I$7,2,FALSE),".",VLOOKUP(K743,'Dados (Listas Suspensas)'!$B$3:$C$8,2,FALSE),".",VLOOKUP(L743,'Dados (Listas Suspensas)'!$D$3:$E$9,2, FALSE),".",VLOOKUP(M743,'Dados (Listas Suspensas)'!$F$3:$G$10,2,FALSE))</f>
        <v>2024.00259.01.01.03.05</v>
      </c>
      <c r="C743" s="144" t="e">
        <f t="shared" si="44"/>
        <v>#REF!</v>
      </c>
      <c r="D743" s="144" t="e">
        <f t="shared" si="45"/>
        <v>#REF!</v>
      </c>
      <c r="E743" s="144" t="str">
        <f t="shared" si="46"/>
        <v>2024.00259</v>
      </c>
      <c r="F743" s="144" t="e">
        <f t="shared" si="47"/>
        <v>#REF!</v>
      </c>
      <c r="G743" s="165">
        <v>259</v>
      </c>
      <c r="H743" s="96" t="s">
        <v>119</v>
      </c>
      <c r="I743" s="96" t="s">
        <v>236</v>
      </c>
      <c r="J743" s="165" t="s">
        <v>237</v>
      </c>
      <c r="K743" s="96" t="s">
        <v>121</v>
      </c>
      <c r="L743" s="96" t="s">
        <v>162</v>
      </c>
      <c r="M743" s="96" t="s">
        <v>254</v>
      </c>
      <c r="N743" s="210">
        <v>45323</v>
      </c>
      <c r="O743" s="210">
        <v>45323</v>
      </c>
      <c r="P743" s="165" t="s">
        <v>124</v>
      </c>
      <c r="Q743" s="166">
        <v>45322</v>
      </c>
      <c r="R743" s="165">
        <v>3765114</v>
      </c>
      <c r="S743" s="165" t="s">
        <v>16</v>
      </c>
      <c r="T743" s="166">
        <v>45330</v>
      </c>
      <c r="U743" s="232">
        <v>2024</v>
      </c>
      <c r="V743" s="150">
        <v>736</v>
      </c>
    </row>
    <row r="744" spans="1:22" x14ac:dyDescent="0.35">
      <c r="A74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4" s="231" t="str">
        <f>CONCATENATE(U744,".",TEXT(G744,"00000"),".",VLOOKUP(H744,'Dados (Listas Suspensas)'!$H$3:$I$7,2,FALSE),".",VLOOKUP(K744,'Dados (Listas Suspensas)'!$B$3:$C$8,2,FALSE),".",VLOOKUP(L744,'Dados (Listas Suspensas)'!$D$3:$E$9,2, FALSE),".",VLOOKUP(M744,'Dados (Listas Suspensas)'!$F$3:$G$10,2,FALSE))</f>
        <v>2024.00260.01.01.03.05</v>
      </c>
      <c r="C744" s="144" t="e">
        <f t="shared" si="44"/>
        <v>#REF!</v>
      </c>
      <c r="D744" s="144" t="e">
        <f t="shared" si="45"/>
        <v>#REF!</v>
      </c>
      <c r="E744" s="144" t="str">
        <f t="shared" si="46"/>
        <v>2024.00260</v>
      </c>
      <c r="F744" s="144" t="e">
        <f t="shared" si="47"/>
        <v>#REF!</v>
      </c>
      <c r="G744" s="158">
        <v>260</v>
      </c>
      <c r="H744" s="97" t="s">
        <v>119</v>
      </c>
      <c r="I744" s="97" t="s">
        <v>236</v>
      </c>
      <c r="J744" s="158" t="s">
        <v>237</v>
      </c>
      <c r="K744" s="97" t="s">
        <v>121</v>
      </c>
      <c r="L744" s="97" t="s">
        <v>162</v>
      </c>
      <c r="M744" s="97" t="s">
        <v>254</v>
      </c>
      <c r="N744" s="209">
        <v>45324</v>
      </c>
      <c r="O744" s="209">
        <v>45324</v>
      </c>
      <c r="P744" s="158" t="s">
        <v>124</v>
      </c>
      <c r="Q744" s="160">
        <v>45323</v>
      </c>
      <c r="R744" s="158">
        <v>3765114</v>
      </c>
      <c r="S744" s="158" t="s">
        <v>16</v>
      </c>
      <c r="T744" s="160">
        <v>45330</v>
      </c>
      <c r="U744" s="234">
        <v>2024</v>
      </c>
      <c r="V744" s="151">
        <v>737</v>
      </c>
    </row>
    <row r="745" spans="1:22" x14ac:dyDescent="0.35">
      <c r="A74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5" s="231" t="str">
        <f>CONCATENATE(U745,".",TEXT(G745,"00000"),".",VLOOKUP(H745,'Dados (Listas Suspensas)'!$H$3:$I$7,2,FALSE),".",VLOOKUP(K745,'Dados (Listas Suspensas)'!$B$3:$C$8,2,FALSE),".",VLOOKUP(L745,'Dados (Listas Suspensas)'!$D$3:$E$9,2, FALSE),".",VLOOKUP(M745,'Dados (Listas Suspensas)'!$F$3:$G$10,2,FALSE))</f>
        <v>2024.00261.01.01.03.05</v>
      </c>
      <c r="C745" s="144" t="e">
        <f t="shared" si="44"/>
        <v>#REF!</v>
      </c>
      <c r="D745" s="144" t="e">
        <f t="shared" si="45"/>
        <v>#REF!</v>
      </c>
      <c r="E745" s="144" t="str">
        <f t="shared" si="46"/>
        <v>2024.00261</v>
      </c>
      <c r="F745" s="144" t="e">
        <f t="shared" si="47"/>
        <v>#REF!</v>
      </c>
      <c r="G745" s="165">
        <v>261</v>
      </c>
      <c r="H745" s="96" t="s">
        <v>119</v>
      </c>
      <c r="I745" s="96" t="s">
        <v>236</v>
      </c>
      <c r="J745" s="165" t="s">
        <v>237</v>
      </c>
      <c r="K745" s="96" t="s">
        <v>121</v>
      </c>
      <c r="L745" s="96" t="s">
        <v>162</v>
      </c>
      <c r="M745" s="96" t="s">
        <v>254</v>
      </c>
      <c r="N745" s="210">
        <v>45325</v>
      </c>
      <c r="O745" s="210">
        <v>45325</v>
      </c>
      <c r="P745" s="165" t="s">
        <v>124</v>
      </c>
      <c r="Q745" s="166">
        <v>45324</v>
      </c>
      <c r="R745" s="165">
        <v>3765114</v>
      </c>
      <c r="S745" s="165" t="s">
        <v>16</v>
      </c>
      <c r="T745" s="166">
        <v>45330</v>
      </c>
      <c r="U745" s="232">
        <v>2024</v>
      </c>
      <c r="V745" s="150">
        <v>738</v>
      </c>
    </row>
    <row r="746" spans="1:22" x14ac:dyDescent="0.35">
      <c r="A74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6" s="231" t="str">
        <f>CONCATENATE(U746,".",TEXT(G746,"00000"),".",VLOOKUP(H746,'Dados (Listas Suspensas)'!$H$3:$I$7,2,FALSE),".",VLOOKUP(K746,'Dados (Listas Suspensas)'!$B$3:$C$8,2,FALSE),".",VLOOKUP(L746,'Dados (Listas Suspensas)'!$D$3:$E$9,2, FALSE),".",VLOOKUP(M746,'Dados (Listas Suspensas)'!$F$3:$G$10,2,FALSE))</f>
        <v>2024.00262.01.01.03.05</v>
      </c>
      <c r="C746" s="144" t="e">
        <f t="shared" si="44"/>
        <v>#REF!</v>
      </c>
      <c r="D746" s="144" t="e">
        <f t="shared" si="45"/>
        <v>#REF!</v>
      </c>
      <c r="E746" s="144" t="str">
        <f t="shared" si="46"/>
        <v>2024.00262</v>
      </c>
      <c r="F746" s="144" t="e">
        <f t="shared" si="47"/>
        <v>#REF!</v>
      </c>
      <c r="G746" s="158">
        <v>262</v>
      </c>
      <c r="H746" s="97" t="s">
        <v>119</v>
      </c>
      <c r="I746" s="97" t="s">
        <v>236</v>
      </c>
      <c r="J746" s="158" t="s">
        <v>237</v>
      </c>
      <c r="K746" s="97" t="s">
        <v>121</v>
      </c>
      <c r="L746" s="97" t="s">
        <v>162</v>
      </c>
      <c r="M746" s="97" t="s">
        <v>254</v>
      </c>
      <c r="N746" s="209">
        <v>45326</v>
      </c>
      <c r="O746" s="209">
        <v>45326</v>
      </c>
      <c r="P746" s="158" t="s">
        <v>124</v>
      </c>
      <c r="Q746" s="160">
        <v>45325</v>
      </c>
      <c r="R746" s="158">
        <v>3765114</v>
      </c>
      <c r="S746" s="158" t="s">
        <v>16</v>
      </c>
      <c r="T746" s="160">
        <v>45330</v>
      </c>
      <c r="U746" s="234">
        <v>2024</v>
      </c>
      <c r="V746" s="151">
        <v>739</v>
      </c>
    </row>
    <row r="747" spans="1:22" x14ac:dyDescent="0.35">
      <c r="A74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7" s="231" t="str">
        <f>CONCATENATE(U747,".",TEXT(G747,"00000"),".",VLOOKUP(H747,'Dados (Listas Suspensas)'!$H$3:$I$7,2,FALSE),".",VLOOKUP(K747,'Dados (Listas Suspensas)'!$B$3:$C$8,2,FALSE),".",VLOOKUP(L747,'Dados (Listas Suspensas)'!$D$3:$E$9,2, FALSE),".",VLOOKUP(M747,'Dados (Listas Suspensas)'!$F$3:$G$10,2,FALSE))</f>
        <v>2024.00263.01.01.03.05</v>
      </c>
      <c r="C747" s="144" t="e">
        <f t="shared" si="44"/>
        <v>#REF!</v>
      </c>
      <c r="D747" s="144" t="e">
        <f t="shared" si="45"/>
        <v>#REF!</v>
      </c>
      <c r="E747" s="144" t="str">
        <f t="shared" si="46"/>
        <v>2024.00263</v>
      </c>
      <c r="F747" s="144" t="e">
        <f t="shared" si="47"/>
        <v>#REF!</v>
      </c>
      <c r="G747" s="165">
        <v>263</v>
      </c>
      <c r="H747" s="96" t="s">
        <v>119</v>
      </c>
      <c r="I747" s="96" t="s">
        <v>236</v>
      </c>
      <c r="J747" s="165" t="s">
        <v>237</v>
      </c>
      <c r="K747" s="96" t="s">
        <v>121</v>
      </c>
      <c r="L747" s="96" t="s">
        <v>162</v>
      </c>
      <c r="M747" s="96" t="s">
        <v>254</v>
      </c>
      <c r="N747" s="210">
        <v>45327</v>
      </c>
      <c r="O747" s="210">
        <v>45327</v>
      </c>
      <c r="P747" s="165" t="s">
        <v>124</v>
      </c>
      <c r="Q747" s="166">
        <v>45326</v>
      </c>
      <c r="R747" s="165">
        <v>3765114</v>
      </c>
      <c r="S747" s="165" t="s">
        <v>16</v>
      </c>
      <c r="T747" s="166">
        <v>45330</v>
      </c>
      <c r="U747" s="232">
        <v>2024</v>
      </c>
      <c r="V747" s="150">
        <v>740</v>
      </c>
    </row>
    <row r="748" spans="1:22" x14ac:dyDescent="0.35">
      <c r="A74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8" s="231" t="str">
        <f>CONCATENATE(U748,".",TEXT(G748,"00000"),".",VLOOKUP(H748,'Dados (Listas Suspensas)'!$H$3:$I$7,2,FALSE),".",VLOOKUP(K748,'Dados (Listas Suspensas)'!$B$3:$C$8,2,FALSE),".",VLOOKUP(L748,'Dados (Listas Suspensas)'!$D$3:$E$9,2, FALSE),".",VLOOKUP(M748,'Dados (Listas Suspensas)'!$F$3:$G$10,2,FALSE))</f>
        <v>2024.00264.01.01.03.05</v>
      </c>
      <c r="C748" s="144" t="e">
        <f t="shared" si="44"/>
        <v>#REF!</v>
      </c>
      <c r="D748" s="144" t="e">
        <f t="shared" si="45"/>
        <v>#REF!</v>
      </c>
      <c r="E748" s="144" t="str">
        <f t="shared" si="46"/>
        <v>2024.00264</v>
      </c>
      <c r="F748" s="144" t="e">
        <f t="shared" si="47"/>
        <v>#REF!</v>
      </c>
      <c r="G748" s="158">
        <v>264</v>
      </c>
      <c r="H748" s="97" t="s">
        <v>119</v>
      </c>
      <c r="I748" s="97" t="s">
        <v>236</v>
      </c>
      <c r="J748" s="158" t="s">
        <v>237</v>
      </c>
      <c r="K748" s="97" t="s">
        <v>121</v>
      </c>
      <c r="L748" s="97" t="s">
        <v>162</v>
      </c>
      <c r="M748" s="97" t="s">
        <v>254</v>
      </c>
      <c r="N748" s="209">
        <v>45328</v>
      </c>
      <c r="O748" s="209">
        <v>45328</v>
      </c>
      <c r="P748" s="158" t="s">
        <v>124</v>
      </c>
      <c r="Q748" s="160">
        <v>45327</v>
      </c>
      <c r="R748" s="158">
        <v>3765114</v>
      </c>
      <c r="S748" s="158" t="s">
        <v>16</v>
      </c>
      <c r="T748" s="160">
        <v>45330</v>
      </c>
      <c r="U748" s="234">
        <v>2024</v>
      </c>
      <c r="V748" s="151">
        <v>741</v>
      </c>
    </row>
    <row r="749" spans="1:22" x14ac:dyDescent="0.35">
      <c r="A74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49" s="231" t="str">
        <f>CONCATENATE(U749,".",TEXT(G749,"00000"),".",VLOOKUP(H749,'Dados (Listas Suspensas)'!$H$3:$I$7,2,FALSE),".",VLOOKUP(K749,'Dados (Listas Suspensas)'!$B$3:$C$8,2,FALSE),".",VLOOKUP(L749,'Dados (Listas Suspensas)'!$D$3:$E$9,2, FALSE),".",VLOOKUP(M749,'Dados (Listas Suspensas)'!$F$3:$G$10,2,FALSE))</f>
        <v>2024.00265.01.01.03.05</v>
      </c>
      <c r="C749" s="144" t="e">
        <f t="shared" si="44"/>
        <v>#REF!</v>
      </c>
      <c r="D749" s="144" t="e">
        <f t="shared" si="45"/>
        <v>#REF!</v>
      </c>
      <c r="E749" s="144" t="str">
        <f t="shared" si="46"/>
        <v>2024.00265</v>
      </c>
      <c r="F749" s="144" t="e">
        <f t="shared" si="47"/>
        <v>#REF!</v>
      </c>
      <c r="G749" s="165">
        <v>265</v>
      </c>
      <c r="H749" s="96" t="s">
        <v>119</v>
      </c>
      <c r="I749" s="96" t="s">
        <v>236</v>
      </c>
      <c r="J749" s="165" t="s">
        <v>237</v>
      </c>
      <c r="K749" s="96" t="s">
        <v>121</v>
      </c>
      <c r="L749" s="96" t="s">
        <v>162</v>
      </c>
      <c r="M749" s="96" t="s">
        <v>254</v>
      </c>
      <c r="N749" s="210">
        <v>45329</v>
      </c>
      <c r="O749" s="210">
        <v>45329</v>
      </c>
      <c r="P749" s="165" t="s">
        <v>124</v>
      </c>
      <c r="Q749" s="166">
        <v>45328</v>
      </c>
      <c r="R749" s="165">
        <v>3765114</v>
      </c>
      <c r="S749" s="165" t="s">
        <v>16</v>
      </c>
      <c r="T749" s="166">
        <v>45330</v>
      </c>
      <c r="U749" s="232">
        <v>2024</v>
      </c>
      <c r="V749" s="150">
        <v>742</v>
      </c>
    </row>
    <row r="750" spans="1:22" x14ac:dyDescent="0.35">
      <c r="A75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0" s="231" t="str">
        <f>CONCATENATE(U750,".",TEXT(G750,"00000"),".",VLOOKUP(H750,'Dados (Listas Suspensas)'!$H$3:$I$7,2,FALSE),".",VLOOKUP(K750,'Dados (Listas Suspensas)'!$B$3:$C$8,2,FALSE),".",VLOOKUP(L750,'Dados (Listas Suspensas)'!$D$3:$E$9,2, FALSE),".",VLOOKUP(M750,'Dados (Listas Suspensas)'!$F$3:$G$10,2,FALSE))</f>
        <v>2024.00266.01.01.03.05</v>
      </c>
      <c r="C750" s="144" t="e">
        <f t="shared" si="44"/>
        <v>#REF!</v>
      </c>
      <c r="D750" s="144" t="e">
        <f t="shared" si="45"/>
        <v>#REF!</v>
      </c>
      <c r="E750" s="144" t="str">
        <f t="shared" si="46"/>
        <v>2024.00266</v>
      </c>
      <c r="F750" s="144" t="e">
        <f t="shared" si="47"/>
        <v>#REF!</v>
      </c>
      <c r="G750" s="158">
        <v>266</v>
      </c>
      <c r="H750" s="97" t="s">
        <v>119</v>
      </c>
      <c r="I750" s="97" t="s">
        <v>236</v>
      </c>
      <c r="J750" s="158" t="s">
        <v>237</v>
      </c>
      <c r="K750" s="97" t="s">
        <v>121</v>
      </c>
      <c r="L750" s="97" t="s">
        <v>162</v>
      </c>
      <c r="M750" s="97" t="s">
        <v>254</v>
      </c>
      <c r="N750" s="209">
        <v>45330</v>
      </c>
      <c r="O750" s="209">
        <v>45330</v>
      </c>
      <c r="P750" s="158" t="s">
        <v>124</v>
      </c>
      <c r="Q750" s="160">
        <v>45329</v>
      </c>
      <c r="R750" s="158">
        <v>3765114</v>
      </c>
      <c r="S750" s="158" t="s">
        <v>16</v>
      </c>
      <c r="T750" s="160">
        <v>45330</v>
      </c>
      <c r="U750" s="234">
        <v>2024</v>
      </c>
      <c r="V750" s="151">
        <v>743</v>
      </c>
    </row>
    <row r="751" spans="1:22" x14ac:dyDescent="0.35">
      <c r="A75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1" s="231" t="str">
        <f>CONCATENATE(U751,".",TEXT(G751,"00000"),".",VLOOKUP(H751,'Dados (Listas Suspensas)'!$H$3:$I$7,2,FALSE),".",VLOOKUP(K751,'Dados (Listas Suspensas)'!$B$3:$C$8,2,FALSE),".",VLOOKUP(L751,'Dados (Listas Suspensas)'!$D$3:$E$9,2, FALSE),".",VLOOKUP(M751,'Dados (Listas Suspensas)'!$F$3:$G$10,2,FALSE))</f>
        <v>2024.00267.01.01.03.05</v>
      </c>
      <c r="C751" s="144" t="e">
        <f t="shared" si="44"/>
        <v>#REF!</v>
      </c>
      <c r="D751" s="144" t="e">
        <f t="shared" si="45"/>
        <v>#REF!</v>
      </c>
      <c r="E751" s="144" t="str">
        <f t="shared" si="46"/>
        <v>2024.00267</v>
      </c>
      <c r="F751" s="144" t="e">
        <f t="shared" si="47"/>
        <v>#REF!</v>
      </c>
      <c r="G751" s="165">
        <v>267</v>
      </c>
      <c r="H751" s="96" t="s">
        <v>119</v>
      </c>
      <c r="I751" s="96" t="s">
        <v>236</v>
      </c>
      <c r="J751" s="165" t="s">
        <v>237</v>
      </c>
      <c r="K751" s="96" t="s">
        <v>121</v>
      </c>
      <c r="L751" s="96" t="s">
        <v>162</v>
      </c>
      <c r="M751" s="96" t="s">
        <v>254</v>
      </c>
      <c r="N751" s="210">
        <v>45331</v>
      </c>
      <c r="O751" s="210">
        <v>45331</v>
      </c>
      <c r="P751" s="165" t="s">
        <v>124</v>
      </c>
      <c r="Q751" s="166">
        <v>45330</v>
      </c>
      <c r="R751" s="165">
        <v>3765114</v>
      </c>
      <c r="S751" s="165" t="s">
        <v>16</v>
      </c>
      <c r="T751" s="166">
        <v>45330</v>
      </c>
      <c r="U751" s="232">
        <v>2024</v>
      </c>
      <c r="V751" s="150">
        <v>744</v>
      </c>
    </row>
    <row r="752" spans="1:22" x14ac:dyDescent="0.35">
      <c r="A75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2" s="231" t="str">
        <f>CONCATENATE(U752,".",TEXT(G752,"00000"),".",VLOOKUP(H752,'Dados (Listas Suspensas)'!$H$3:$I$7,2,FALSE),".",VLOOKUP(K752,'Dados (Listas Suspensas)'!$B$3:$C$8,2,FALSE),".",VLOOKUP(L752,'Dados (Listas Suspensas)'!$D$3:$E$9,2, FALSE),".",VLOOKUP(M752,'Dados (Listas Suspensas)'!$F$3:$G$10,2,FALSE))</f>
        <v>2024.00268.03.01.03.02</v>
      </c>
      <c r="C752" s="144" t="e">
        <f t="shared" si="44"/>
        <v>#REF!</v>
      </c>
      <c r="D752" s="144" t="e">
        <f t="shared" si="45"/>
        <v>#REF!</v>
      </c>
      <c r="E752" s="144" t="str">
        <f t="shared" si="46"/>
        <v>2024.00268</v>
      </c>
      <c r="F752" s="144" t="e">
        <f t="shared" si="47"/>
        <v>#REF!</v>
      </c>
      <c r="G752" s="158">
        <v>268</v>
      </c>
      <c r="H752" s="97" t="s">
        <v>132</v>
      </c>
      <c r="I752" s="97" t="s">
        <v>306</v>
      </c>
      <c r="J752" s="158" t="s">
        <v>307</v>
      </c>
      <c r="K752" s="97" t="s">
        <v>121</v>
      </c>
      <c r="L752" s="97" t="s">
        <v>162</v>
      </c>
      <c r="M752" s="97" t="s">
        <v>155</v>
      </c>
      <c r="N752" s="235">
        <v>45658</v>
      </c>
      <c r="O752" s="235">
        <v>46022</v>
      </c>
      <c r="P752" s="158" t="s">
        <v>124</v>
      </c>
      <c r="Q752" s="160">
        <v>45288</v>
      </c>
      <c r="R752" s="158">
        <v>3776931</v>
      </c>
      <c r="S752" s="158" t="s">
        <v>308</v>
      </c>
      <c r="T752" s="223">
        <v>45338</v>
      </c>
      <c r="U752" s="234">
        <v>2024</v>
      </c>
      <c r="V752" s="151">
        <v>745</v>
      </c>
    </row>
    <row r="753" spans="1:22" x14ac:dyDescent="0.35">
      <c r="A75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3" s="231" t="str">
        <f>CONCATENATE(U753,".",TEXT(G753,"00000"),".",VLOOKUP(H753,'Dados (Listas Suspensas)'!$H$3:$I$7,2,FALSE),".",VLOOKUP(K753,'Dados (Listas Suspensas)'!$B$3:$C$8,2,FALSE),".",VLOOKUP(L753,'Dados (Listas Suspensas)'!$D$3:$E$9,2, FALSE),".",VLOOKUP(M753,'Dados (Listas Suspensas)'!$F$3:$G$10,2,FALSE))</f>
        <v>2024.00269.03.01.03.02</v>
      </c>
      <c r="C753" s="144" t="e">
        <f t="shared" si="44"/>
        <v>#REF!</v>
      </c>
      <c r="D753" s="144" t="e">
        <f t="shared" si="45"/>
        <v>#REF!</v>
      </c>
      <c r="E753" s="144" t="str">
        <f t="shared" si="46"/>
        <v>2024.00269</v>
      </c>
      <c r="F753" s="144" t="e">
        <f t="shared" si="47"/>
        <v>#REF!</v>
      </c>
      <c r="G753" s="165">
        <v>269</v>
      </c>
      <c r="H753" s="96" t="s">
        <v>132</v>
      </c>
      <c r="I753" s="96" t="s">
        <v>306</v>
      </c>
      <c r="J753" s="165" t="s">
        <v>307</v>
      </c>
      <c r="K753" s="96" t="s">
        <v>121</v>
      </c>
      <c r="L753" s="96" t="s">
        <v>162</v>
      </c>
      <c r="M753" s="96" t="s">
        <v>155</v>
      </c>
      <c r="N753" s="236">
        <v>45658</v>
      </c>
      <c r="O753" s="236">
        <v>46022</v>
      </c>
      <c r="P753" s="165" t="s">
        <v>124</v>
      </c>
      <c r="Q753" s="166">
        <v>45288</v>
      </c>
      <c r="R753" s="165">
        <v>3776932</v>
      </c>
      <c r="S753" s="165" t="s">
        <v>308</v>
      </c>
      <c r="T753" s="223">
        <v>45338</v>
      </c>
      <c r="U753" s="232">
        <v>2024</v>
      </c>
      <c r="V753" s="150">
        <v>746</v>
      </c>
    </row>
    <row r="754" spans="1:22" x14ac:dyDescent="0.35">
      <c r="A75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4" s="231" t="str">
        <f>CONCATENATE(U754,".",TEXT(G754,"00000"),".",VLOOKUP(H754,'Dados (Listas Suspensas)'!$H$3:$I$7,2,FALSE),".",VLOOKUP(K754,'Dados (Listas Suspensas)'!$B$3:$C$8,2,FALSE),".",VLOOKUP(L754,'Dados (Listas Suspensas)'!$D$3:$E$9,2, FALSE),".",VLOOKUP(M754,'Dados (Listas Suspensas)'!$F$3:$G$10,2,FALSE))</f>
        <v>2024.00270.03.01.03.02</v>
      </c>
      <c r="C754" s="144" t="e">
        <f t="shared" si="44"/>
        <v>#REF!</v>
      </c>
      <c r="D754" s="144" t="e">
        <f t="shared" si="45"/>
        <v>#REF!</v>
      </c>
      <c r="E754" s="144" t="str">
        <f t="shared" si="46"/>
        <v>2024.00270</v>
      </c>
      <c r="F754" s="144" t="e">
        <f t="shared" si="47"/>
        <v>#REF!</v>
      </c>
      <c r="G754" s="158">
        <v>270</v>
      </c>
      <c r="H754" s="97" t="s">
        <v>132</v>
      </c>
      <c r="I754" s="97" t="s">
        <v>306</v>
      </c>
      <c r="J754" s="158" t="s">
        <v>307</v>
      </c>
      <c r="K754" s="97" t="s">
        <v>121</v>
      </c>
      <c r="L754" s="97" t="s">
        <v>162</v>
      </c>
      <c r="M754" s="97" t="s">
        <v>155</v>
      </c>
      <c r="N754" s="235">
        <v>46023</v>
      </c>
      <c r="O754" s="235">
        <v>46387</v>
      </c>
      <c r="P754" s="158" t="s">
        <v>124</v>
      </c>
      <c r="Q754" s="160">
        <v>45288</v>
      </c>
      <c r="R754" s="158">
        <v>3776933</v>
      </c>
      <c r="S754" s="158" t="s">
        <v>308</v>
      </c>
      <c r="T754" s="223">
        <v>45338</v>
      </c>
      <c r="U754" s="234">
        <v>2024</v>
      </c>
      <c r="V754" s="151">
        <v>747</v>
      </c>
    </row>
    <row r="755" spans="1:22" x14ac:dyDescent="0.35">
      <c r="A75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5" s="231" t="str">
        <f>CONCATENATE(U755,".",TEXT(G755,"00000"),".",VLOOKUP(H755,'Dados (Listas Suspensas)'!$H$3:$I$7,2,FALSE),".",VLOOKUP(K755,'Dados (Listas Suspensas)'!$B$3:$C$8,2,FALSE),".",VLOOKUP(L755,'Dados (Listas Suspensas)'!$D$3:$E$9,2, FALSE),".",VLOOKUP(M755,'Dados (Listas Suspensas)'!$F$3:$G$10,2,FALSE))</f>
        <v>2024.00271.03.01.03.02</v>
      </c>
      <c r="C755" s="144" t="e">
        <f t="shared" si="44"/>
        <v>#REF!</v>
      </c>
      <c r="D755" s="144" t="e">
        <f t="shared" si="45"/>
        <v>#REF!</v>
      </c>
      <c r="E755" s="144" t="str">
        <f t="shared" si="46"/>
        <v>2024.00271</v>
      </c>
      <c r="F755" s="144" t="e">
        <f t="shared" si="47"/>
        <v>#REF!</v>
      </c>
      <c r="G755" s="165">
        <v>271</v>
      </c>
      <c r="H755" s="96" t="s">
        <v>132</v>
      </c>
      <c r="I755" s="96" t="s">
        <v>306</v>
      </c>
      <c r="J755" s="165" t="s">
        <v>307</v>
      </c>
      <c r="K755" s="96" t="s">
        <v>121</v>
      </c>
      <c r="L755" s="96" t="s">
        <v>162</v>
      </c>
      <c r="M755" s="96" t="s">
        <v>155</v>
      </c>
      <c r="N755" s="236">
        <v>46023</v>
      </c>
      <c r="O755" s="236">
        <v>46387</v>
      </c>
      <c r="P755" s="165" t="s">
        <v>124</v>
      </c>
      <c r="Q755" s="166">
        <v>45288</v>
      </c>
      <c r="R755" s="165">
        <v>3776934</v>
      </c>
      <c r="S755" s="165" t="s">
        <v>308</v>
      </c>
      <c r="T755" s="223">
        <v>45338</v>
      </c>
      <c r="U755" s="232">
        <v>2024</v>
      </c>
      <c r="V755" s="150">
        <v>748</v>
      </c>
    </row>
    <row r="756" spans="1:22" x14ac:dyDescent="0.35">
      <c r="A75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6" s="231" t="str">
        <f>CONCATENATE(U756,".",TEXT(G756,"00000"),".",VLOOKUP(H756,'Dados (Listas Suspensas)'!$H$3:$I$7,2,FALSE),".",VLOOKUP(K756,'Dados (Listas Suspensas)'!$B$3:$C$8,2,FALSE),".",VLOOKUP(L756,'Dados (Listas Suspensas)'!$D$3:$E$9,2, FALSE),".",VLOOKUP(M756,'Dados (Listas Suspensas)'!$F$3:$G$10,2,FALSE))</f>
        <v>2024.00272.03.01.03.02</v>
      </c>
      <c r="C756" s="144" t="e">
        <f t="shared" si="44"/>
        <v>#REF!</v>
      </c>
      <c r="D756" s="144" t="e">
        <f t="shared" si="45"/>
        <v>#REF!</v>
      </c>
      <c r="E756" s="144" t="str">
        <f t="shared" si="46"/>
        <v>2024.00272</v>
      </c>
      <c r="F756" s="144" t="e">
        <f t="shared" si="47"/>
        <v>#REF!</v>
      </c>
      <c r="G756" s="158">
        <v>272</v>
      </c>
      <c r="H756" s="97" t="s">
        <v>132</v>
      </c>
      <c r="I756" s="97" t="s">
        <v>306</v>
      </c>
      <c r="J756" s="158" t="s">
        <v>307</v>
      </c>
      <c r="K756" s="97" t="s">
        <v>121</v>
      </c>
      <c r="L756" s="97" t="s">
        <v>162</v>
      </c>
      <c r="M756" s="97" t="s">
        <v>155</v>
      </c>
      <c r="N756" s="235">
        <v>46388</v>
      </c>
      <c r="O756" s="235">
        <v>46752</v>
      </c>
      <c r="P756" s="158" t="s">
        <v>124</v>
      </c>
      <c r="Q756" s="160">
        <v>45288</v>
      </c>
      <c r="R756" s="158">
        <v>3776935</v>
      </c>
      <c r="S756" s="158" t="s">
        <v>308</v>
      </c>
      <c r="T756" s="223">
        <v>45338</v>
      </c>
      <c r="U756" s="234">
        <v>2024</v>
      </c>
      <c r="V756" s="151">
        <v>749</v>
      </c>
    </row>
    <row r="757" spans="1:22" x14ac:dyDescent="0.35">
      <c r="A75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7" s="231" t="str">
        <f>CONCATENATE(U757,".",TEXT(G757,"00000"),".",VLOOKUP(H757,'Dados (Listas Suspensas)'!$H$3:$I$7,2,FALSE),".",VLOOKUP(K757,'Dados (Listas Suspensas)'!$B$3:$C$8,2,FALSE),".",VLOOKUP(L757,'Dados (Listas Suspensas)'!$D$3:$E$9,2, FALSE),".",VLOOKUP(M757,'Dados (Listas Suspensas)'!$F$3:$G$10,2,FALSE))</f>
        <v>2024.00273.03.01.03.02</v>
      </c>
      <c r="C757" s="144" t="e">
        <f t="shared" si="44"/>
        <v>#REF!</v>
      </c>
      <c r="D757" s="144" t="e">
        <f t="shared" si="45"/>
        <v>#REF!</v>
      </c>
      <c r="E757" s="144" t="str">
        <f t="shared" si="46"/>
        <v>2024.00273</v>
      </c>
      <c r="F757" s="144" t="e">
        <f t="shared" si="47"/>
        <v>#REF!</v>
      </c>
      <c r="G757" s="165">
        <v>273</v>
      </c>
      <c r="H757" s="96" t="s">
        <v>132</v>
      </c>
      <c r="I757" s="96" t="s">
        <v>306</v>
      </c>
      <c r="J757" s="165" t="s">
        <v>307</v>
      </c>
      <c r="K757" s="96" t="s">
        <v>121</v>
      </c>
      <c r="L757" s="96" t="s">
        <v>162</v>
      </c>
      <c r="M757" s="96" t="s">
        <v>155</v>
      </c>
      <c r="N757" s="236">
        <v>46388</v>
      </c>
      <c r="O757" s="236">
        <v>46752</v>
      </c>
      <c r="P757" s="165" t="s">
        <v>124</v>
      </c>
      <c r="Q757" s="166">
        <v>45288</v>
      </c>
      <c r="R757" s="165">
        <v>3776936</v>
      </c>
      <c r="S757" s="165" t="s">
        <v>308</v>
      </c>
      <c r="T757" s="223">
        <v>45338</v>
      </c>
      <c r="U757" s="232">
        <v>2024</v>
      </c>
      <c r="V757" s="150">
        <v>750</v>
      </c>
    </row>
    <row r="758" spans="1:22" x14ac:dyDescent="0.35">
      <c r="A75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8" s="231" t="str">
        <f>CONCATENATE(U758,".",TEXT(G758,"00000"),".",VLOOKUP(H758,'Dados (Listas Suspensas)'!$H$3:$I$7,2,FALSE),".",VLOOKUP(K758,'Dados (Listas Suspensas)'!$B$3:$C$8,2,FALSE),".",VLOOKUP(L758,'Dados (Listas Suspensas)'!$D$3:$E$9,2, FALSE),".",VLOOKUP(M758,'Dados (Listas Suspensas)'!$F$3:$G$10,2,FALSE))</f>
        <v>2024.00274.03.01.03.02</v>
      </c>
      <c r="C758" s="144" t="e">
        <f t="shared" si="44"/>
        <v>#REF!</v>
      </c>
      <c r="D758" s="144" t="e">
        <f t="shared" si="45"/>
        <v>#REF!</v>
      </c>
      <c r="E758" s="144" t="str">
        <f t="shared" si="46"/>
        <v>2024.00274</v>
      </c>
      <c r="F758" s="144" t="e">
        <f t="shared" si="47"/>
        <v>#REF!</v>
      </c>
      <c r="G758" s="158">
        <v>274</v>
      </c>
      <c r="H758" s="97" t="s">
        <v>132</v>
      </c>
      <c r="I758" s="97" t="s">
        <v>306</v>
      </c>
      <c r="J758" s="158" t="s">
        <v>307</v>
      </c>
      <c r="K758" s="97" t="s">
        <v>121</v>
      </c>
      <c r="L758" s="97" t="s">
        <v>162</v>
      </c>
      <c r="M758" s="97" t="s">
        <v>155</v>
      </c>
      <c r="N758" s="235">
        <v>46753</v>
      </c>
      <c r="O758" s="235">
        <v>47118</v>
      </c>
      <c r="P758" s="158" t="s">
        <v>124</v>
      </c>
      <c r="Q758" s="160">
        <v>45288</v>
      </c>
      <c r="R758" s="158">
        <v>3776937</v>
      </c>
      <c r="S758" s="158" t="s">
        <v>308</v>
      </c>
      <c r="T758" s="223">
        <v>45338</v>
      </c>
      <c r="U758" s="234">
        <v>2024</v>
      </c>
      <c r="V758" s="151">
        <v>751</v>
      </c>
    </row>
    <row r="759" spans="1:22" x14ac:dyDescent="0.35">
      <c r="A75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59" s="231" t="str">
        <f>CONCATENATE(U759,".",TEXT(G759,"00000"),".",VLOOKUP(H759,'Dados (Listas Suspensas)'!$H$3:$I$7,2,FALSE),".",VLOOKUP(K759,'Dados (Listas Suspensas)'!$B$3:$C$8,2,FALSE),".",VLOOKUP(L759,'Dados (Listas Suspensas)'!$D$3:$E$9,2, FALSE),".",VLOOKUP(M759,'Dados (Listas Suspensas)'!$F$3:$G$10,2,FALSE))</f>
        <v>2024.00275.03.01.03.02</v>
      </c>
      <c r="C759" s="144" t="e">
        <f t="shared" si="44"/>
        <v>#REF!</v>
      </c>
      <c r="D759" s="144" t="e">
        <f t="shared" si="45"/>
        <v>#REF!</v>
      </c>
      <c r="E759" s="144" t="str">
        <f t="shared" si="46"/>
        <v>2024.00275</v>
      </c>
      <c r="F759" s="144" t="e">
        <f t="shared" si="47"/>
        <v>#REF!</v>
      </c>
      <c r="G759" s="165">
        <v>275</v>
      </c>
      <c r="H759" s="96" t="s">
        <v>132</v>
      </c>
      <c r="I759" s="96" t="s">
        <v>306</v>
      </c>
      <c r="J759" s="165" t="s">
        <v>307</v>
      </c>
      <c r="K759" s="96" t="s">
        <v>121</v>
      </c>
      <c r="L759" s="96" t="s">
        <v>162</v>
      </c>
      <c r="M759" s="96" t="s">
        <v>155</v>
      </c>
      <c r="N759" s="236">
        <v>46753</v>
      </c>
      <c r="O759" s="236">
        <v>47118</v>
      </c>
      <c r="P759" s="165" t="s">
        <v>124</v>
      </c>
      <c r="Q759" s="166">
        <v>45288</v>
      </c>
      <c r="R759" s="165">
        <v>3776938</v>
      </c>
      <c r="S759" s="165" t="s">
        <v>308</v>
      </c>
      <c r="T759" s="223">
        <v>45338</v>
      </c>
      <c r="U759" s="232">
        <v>2024</v>
      </c>
      <c r="V759" s="150">
        <v>752</v>
      </c>
    </row>
    <row r="760" spans="1:22" x14ac:dyDescent="0.35">
      <c r="A76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0" s="231" t="str">
        <f>CONCATENATE(U760,".",TEXT(G760,"00000"),".",VLOOKUP(H760,'Dados (Listas Suspensas)'!$H$3:$I$7,2,FALSE),".",VLOOKUP(K760,'Dados (Listas Suspensas)'!$B$3:$C$8,2,FALSE),".",VLOOKUP(L760,'Dados (Listas Suspensas)'!$D$3:$E$9,2, FALSE),".",VLOOKUP(M760,'Dados (Listas Suspensas)'!$F$3:$G$10,2,FALSE))</f>
        <v>2024.00276.01.01.03.05</v>
      </c>
      <c r="C760" s="144" t="e">
        <f t="shared" si="44"/>
        <v>#REF!</v>
      </c>
      <c r="D760" s="144" t="e">
        <f t="shared" si="45"/>
        <v>#REF!</v>
      </c>
      <c r="E760" s="144" t="str">
        <f t="shared" si="46"/>
        <v>2024.00276</v>
      </c>
      <c r="F760" s="144" t="e">
        <f t="shared" si="47"/>
        <v>#REF!</v>
      </c>
      <c r="G760" s="158">
        <v>276</v>
      </c>
      <c r="H760" s="97" t="s">
        <v>119</v>
      </c>
      <c r="I760" s="97" t="s">
        <v>236</v>
      </c>
      <c r="J760" s="158" t="s">
        <v>237</v>
      </c>
      <c r="K760" s="97" t="s">
        <v>121</v>
      </c>
      <c r="L760" s="97" t="s">
        <v>162</v>
      </c>
      <c r="M760" s="97" t="s">
        <v>254</v>
      </c>
      <c r="N760" s="209">
        <v>45332</v>
      </c>
      <c r="O760" s="209">
        <v>45332</v>
      </c>
      <c r="P760" s="158" t="s">
        <v>124</v>
      </c>
      <c r="Q760" s="160">
        <v>45331</v>
      </c>
      <c r="R760" s="158">
        <v>3792248</v>
      </c>
      <c r="S760" s="158" t="s">
        <v>16</v>
      </c>
      <c r="T760" s="160">
        <v>45344</v>
      </c>
      <c r="U760" s="234">
        <v>2024</v>
      </c>
      <c r="V760" s="151">
        <v>753</v>
      </c>
    </row>
    <row r="761" spans="1:22" x14ac:dyDescent="0.35">
      <c r="A76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1" s="231" t="str">
        <f>CONCATENATE(U761,".",TEXT(G761,"00000"),".",VLOOKUP(H761,'Dados (Listas Suspensas)'!$H$3:$I$7,2,FALSE),".",VLOOKUP(K761,'Dados (Listas Suspensas)'!$B$3:$C$8,2,FALSE),".",VLOOKUP(L761,'Dados (Listas Suspensas)'!$D$3:$E$9,2, FALSE),".",VLOOKUP(M761,'Dados (Listas Suspensas)'!$F$3:$G$10,2,FALSE))</f>
        <v>2024.00277.01.01.03.05</v>
      </c>
      <c r="C761" s="144" t="e">
        <f t="shared" si="44"/>
        <v>#REF!</v>
      </c>
      <c r="D761" s="144" t="e">
        <f t="shared" si="45"/>
        <v>#REF!</v>
      </c>
      <c r="E761" s="144" t="str">
        <f t="shared" si="46"/>
        <v>2024.00277</v>
      </c>
      <c r="F761" s="144" t="e">
        <f t="shared" si="47"/>
        <v>#REF!</v>
      </c>
      <c r="G761" s="165">
        <v>277</v>
      </c>
      <c r="H761" s="96" t="s">
        <v>119</v>
      </c>
      <c r="I761" s="96" t="s">
        <v>236</v>
      </c>
      <c r="J761" s="165" t="s">
        <v>237</v>
      </c>
      <c r="K761" s="96" t="s">
        <v>121</v>
      </c>
      <c r="L761" s="96" t="s">
        <v>162</v>
      </c>
      <c r="M761" s="96" t="s">
        <v>254</v>
      </c>
      <c r="N761" s="210">
        <v>45333</v>
      </c>
      <c r="O761" s="210">
        <v>45333</v>
      </c>
      <c r="P761" s="165" t="s">
        <v>124</v>
      </c>
      <c r="Q761" s="166">
        <v>45331</v>
      </c>
      <c r="R761" s="165">
        <v>3792248</v>
      </c>
      <c r="S761" s="165" t="s">
        <v>16</v>
      </c>
      <c r="T761" s="166">
        <v>45344</v>
      </c>
      <c r="U761" s="232">
        <v>2024</v>
      </c>
      <c r="V761" s="150">
        <v>754</v>
      </c>
    </row>
    <row r="762" spans="1:22" x14ac:dyDescent="0.35">
      <c r="A76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2" s="231" t="str">
        <f>CONCATENATE(U762,".",TEXT(G762,"00000"),".",VLOOKUP(H762,'Dados (Listas Suspensas)'!$H$3:$I$7,2,FALSE),".",VLOOKUP(K762,'Dados (Listas Suspensas)'!$B$3:$C$8,2,FALSE),".",VLOOKUP(L762,'Dados (Listas Suspensas)'!$D$3:$E$9,2, FALSE),".",VLOOKUP(M762,'Dados (Listas Suspensas)'!$F$3:$G$10,2,FALSE))</f>
        <v>2024.00278.01.01.03.05</v>
      </c>
      <c r="C762" s="144" t="e">
        <f t="shared" si="44"/>
        <v>#REF!</v>
      </c>
      <c r="D762" s="144" t="e">
        <f t="shared" si="45"/>
        <v>#REF!</v>
      </c>
      <c r="E762" s="144" t="str">
        <f t="shared" si="46"/>
        <v>2024.00278</v>
      </c>
      <c r="F762" s="144" t="e">
        <f t="shared" si="47"/>
        <v>#REF!</v>
      </c>
      <c r="G762" s="158">
        <v>278</v>
      </c>
      <c r="H762" s="97" t="s">
        <v>119</v>
      </c>
      <c r="I762" s="97" t="s">
        <v>236</v>
      </c>
      <c r="J762" s="158" t="s">
        <v>237</v>
      </c>
      <c r="K762" s="97" t="s">
        <v>121</v>
      </c>
      <c r="L762" s="97" t="s">
        <v>162</v>
      </c>
      <c r="M762" s="97" t="s">
        <v>254</v>
      </c>
      <c r="N762" s="209">
        <v>45334</v>
      </c>
      <c r="O762" s="209">
        <v>45334</v>
      </c>
      <c r="P762" s="158" t="s">
        <v>124</v>
      </c>
      <c r="Q762" s="160">
        <v>45331</v>
      </c>
      <c r="R762" s="158">
        <v>3792248</v>
      </c>
      <c r="S762" s="158" t="s">
        <v>16</v>
      </c>
      <c r="T762" s="160">
        <v>45344</v>
      </c>
      <c r="U762" s="234">
        <v>2024</v>
      </c>
      <c r="V762" s="151">
        <v>755</v>
      </c>
    </row>
    <row r="763" spans="1:22" x14ac:dyDescent="0.35">
      <c r="A76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3" s="231" t="str">
        <f>CONCATENATE(U763,".",TEXT(G763,"00000"),".",VLOOKUP(H763,'Dados (Listas Suspensas)'!$H$3:$I$7,2,FALSE),".",VLOOKUP(K763,'Dados (Listas Suspensas)'!$B$3:$C$8,2,FALSE),".",VLOOKUP(L763,'Dados (Listas Suspensas)'!$D$3:$E$9,2, FALSE),".",VLOOKUP(M763,'Dados (Listas Suspensas)'!$F$3:$G$10,2,FALSE))</f>
        <v>2024.00279.01.01.03.05</v>
      </c>
      <c r="C763" s="144" t="e">
        <f t="shared" si="44"/>
        <v>#REF!</v>
      </c>
      <c r="D763" s="144" t="e">
        <f t="shared" si="45"/>
        <v>#REF!</v>
      </c>
      <c r="E763" s="144" t="str">
        <f t="shared" si="46"/>
        <v>2024.00279</v>
      </c>
      <c r="F763" s="144" t="e">
        <f t="shared" si="47"/>
        <v>#REF!</v>
      </c>
      <c r="G763" s="165">
        <v>279</v>
      </c>
      <c r="H763" s="96" t="s">
        <v>119</v>
      </c>
      <c r="I763" s="96" t="s">
        <v>236</v>
      </c>
      <c r="J763" s="165" t="s">
        <v>237</v>
      </c>
      <c r="K763" s="96" t="s">
        <v>121</v>
      </c>
      <c r="L763" s="96" t="s">
        <v>162</v>
      </c>
      <c r="M763" s="96" t="s">
        <v>254</v>
      </c>
      <c r="N763" s="210">
        <v>45335</v>
      </c>
      <c r="O763" s="210">
        <v>45335</v>
      </c>
      <c r="P763" s="165" t="s">
        <v>124</v>
      </c>
      <c r="Q763" s="166">
        <v>45331</v>
      </c>
      <c r="R763" s="165">
        <v>3792248</v>
      </c>
      <c r="S763" s="165" t="s">
        <v>16</v>
      </c>
      <c r="T763" s="166">
        <v>45344</v>
      </c>
      <c r="U763" s="232">
        <v>2024</v>
      </c>
      <c r="V763" s="150">
        <v>756</v>
      </c>
    </row>
    <row r="764" spans="1:22" x14ac:dyDescent="0.35">
      <c r="A76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4" s="231" t="str">
        <f>CONCATENATE(U764,".",TEXT(G764,"00000"),".",VLOOKUP(H764,'Dados (Listas Suspensas)'!$H$3:$I$7,2,FALSE),".",VLOOKUP(K764,'Dados (Listas Suspensas)'!$B$3:$C$8,2,FALSE),".",VLOOKUP(L764,'Dados (Listas Suspensas)'!$D$3:$E$9,2, FALSE),".",VLOOKUP(M764,'Dados (Listas Suspensas)'!$F$3:$G$10,2,FALSE))</f>
        <v>2024.00280.01.01.03.05</v>
      </c>
      <c r="C764" s="144" t="e">
        <f t="shared" si="44"/>
        <v>#REF!</v>
      </c>
      <c r="D764" s="144" t="e">
        <f t="shared" si="45"/>
        <v>#REF!</v>
      </c>
      <c r="E764" s="144" t="str">
        <f t="shared" si="46"/>
        <v>2024.00280</v>
      </c>
      <c r="F764" s="144" t="e">
        <f t="shared" si="47"/>
        <v>#REF!</v>
      </c>
      <c r="G764" s="158">
        <v>280</v>
      </c>
      <c r="H764" s="97" t="s">
        <v>119</v>
      </c>
      <c r="I764" s="97" t="s">
        <v>236</v>
      </c>
      <c r="J764" s="158" t="s">
        <v>237</v>
      </c>
      <c r="K764" s="97" t="s">
        <v>121</v>
      </c>
      <c r="L764" s="97" t="s">
        <v>162</v>
      </c>
      <c r="M764" s="97" t="s">
        <v>254</v>
      </c>
      <c r="N764" s="209">
        <v>45336</v>
      </c>
      <c r="O764" s="209">
        <v>45336</v>
      </c>
      <c r="P764" s="158" t="s">
        <v>124</v>
      </c>
      <c r="Q764" s="160">
        <v>45331</v>
      </c>
      <c r="R764" s="158">
        <v>3792248</v>
      </c>
      <c r="S764" s="158" t="s">
        <v>16</v>
      </c>
      <c r="T764" s="160">
        <v>45344</v>
      </c>
      <c r="U764" s="234">
        <v>2024</v>
      </c>
      <c r="V764" s="151">
        <v>757</v>
      </c>
    </row>
    <row r="765" spans="1:22" x14ac:dyDescent="0.35">
      <c r="A76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5" s="231" t="str">
        <f>CONCATENATE(U765,".",TEXT(G765,"00000"),".",VLOOKUP(H765,'Dados (Listas Suspensas)'!$H$3:$I$7,2,FALSE),".",VLOOKUP(K765,'Dados (Listas Suspensas)'!$B$3:$C$8,2,FALSE),".",VLOOKUP(L765,'Dados (Listas Suspensas)'!$D$3:$E$9,2, FALSE),".",VLOOKUP(M765,'Dados (Listas Suspensas)'!$F$3:$G$10,2,FALSE))</f>
        <v>2024.00281.01.01.03.05</v>
      </c>
      <c r="C765" s="144" t="e">
        <f t="shared" si="44"/>
        <v>#REF!</v>
      </c>
      <c r="D765" s="144" t="e">
        <f t="shared" si="45"/>
        <v>#REF!</v>
      </c>
      <c r="E765" s="144" t="str">
        <f t="shared" si="46"/>
        <v>2024.00281</v>
      </c>
      <c r="F765" s="144" t="e">
        <f t="shared" si="47"/>
        <v>#REF!</v>
      </c>
      <c r="G765" s="165">
        <v>281</v>
      </c>
      <c r="H765" s="96" t="s">
        <v>119</v>
      </c>
      <c r="I765" s="96" t="s">
        <v>236</v>
      </c>
      <c r="J765" s="165" t="s">
        <v>237</v>
      </c>
      <c r="K765" s="96" t="s">
        <v>121</v>
      </c>
      <c r="L765" s="96" t="s">
        <v>162</v>
      </c>
      <c r="M765" s="96" t="s">
        <v>254</v>
      </c>
      <c r="N765" s="210">
        <v>45337</v>
      </c>
      <c r="O765" s="210">
        <v>45337</v>
      </c>
      <c r="P765" s="165" t="s">
        <v>124</v>
      </c>
      <c r="Q765" s="166">
        <v>45331</v>
      </c>
      <c r="R765" s="165">
        <v>3792248</v>
      </c>
      <c r="S765" s="165" t="s">
        <v>16</v>
      </c>
      <c r="T765" s="166">
        <v>45344</v>
      </c>
      <c r="U765" s="232">
        <v>2024</v>
      </c>
      <c r="V765" s="150">
        <v>758</v>
      </c>
    </row>
    <row r="766" spans="1:22" x14ac:dyDescent="0.35">
      <c r="A76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6" s="231" t="str">
        <f>CONCATENATE(U766,".",TEXT(G766,"00000"),".",VLOOKUP(H766,'Dados (Listas Suspensas)'!$H$3:$I$7,2,FALSE),".",VLOOKUP(K766,'Dados (Listas Suspensas)'!$B$3:$C$8,2,FALSE),".",VLOOKUP(L766,'Dados (Listas Suspensas)'!$D$3:$E$9,2, FALSE),".",VLOOKUP(M766,'Dados (Listas Suspensas)'!$F$3:$G$10,2,FALSE))</f>
        <v>2024.00282.01.01.03.05</v>
      </c>
      <c r="C766" s="144" t="e">
        <f t="shared" si="44"/>
        <v>#REF!</v>
      </c>
      <c r="D766" s="144" t="e">
        <f t="shared" si="45"/>
        <v>#REF!</v>
      </c>
      <c r="E766" s="144" t="str">
        <f t="shared" si="46"/>
        <v>2024.00282</v>
      </c>
      <c r="F766" s="144" t="e">
        <f t="shared" si="47"/>
        <v>#REF!</v>
      </c>
      <c r="G766" s="158">
        <v>282</v>
      </c>
      <c r="H766" s="97" t="s">
        <v>119</v>
      </c>
      <c r="I766" s="97" t="s">
        <v>236</v>
      </c>
      <c r="J766" s="158" t="s">
        <v>237</v>
      </c>
      <c r="K766" s="97" t="s">
        <v>121</v>
      </c>
      <c r="L766" s="97" t="s">
        <v>162</v>
      </c>
      <c r="M766" s="97" t="s">
        <v>254</v>
      </c>
      <c r="N766" s="209">
        <v>45338</v>
      </c>
      <c r="O766" s="209">
        <v>45338</v>
      </c>
      <c r="P766" s="158" t="s">
        <v>124</v>
      </c>
      <c r="Q766" s="160">
        <v>45331</v>
      </c>
      <c r="R766" s="158">
        <v>3792248</v>
      </c>
      <c r="S766" s="158" t="s">
        <v>16</v>
      </c>
      <c r="T766" s="160">
        <v>45344</v>
      </c>
      <c r="U766" s="234">
        <v>2024</v>
      </c>
      <c r="V766" s="151">
        <v>759</v>
      </c>
    </row>
    <row r="767" spans="1:22" x14ac:dyDescent="0.35">
      <c r="A76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7" s="231" t="str">
        <f>CONCATENATE(U767,".",TEXT(G767,"00000"),".",VLOOKUP(H767,'Dados (Listas Suspensas)'!$H$3:$I$7,2,FALSE),".",VLOOKUP(K767,'Dados (Listas Suspensas)'!$B$3:$C$8,2,FALSE),".",VLOOKUP(L767,'Dados (Listas Suspensas)'!$D$3:$E$9,2, FALSE),".",VLOOKUP(M767,'Dados (Listas Suspensas)'!$F$3:$G$10,2,FALSE))</f>
        <v>2024.00283.01.01.03.05</v>
      </c>
      <c r="C767" s="144" t="e">
        <f t="shared" si="44"/>
        <v>#REF!</v>
      </c>
      <c r="D767" s="144" t="e">
        <f t="shared" si="45"/>
        <v>#REF!</v>
      </c>
      <c r="E767" s="144" t="str">
        <f t="shared" si="46"/>
        <v>2024.00283</v>
      </c>
      <c r="F767" s="144" t="e">
        <f t="shared" si="47"/>
        <v>#REF!</v>
      </c>
      <c r="G767" s="165">
        <v>283</v>
      </c>
      <c r="H767" s="96" t="s">
        <v>119</v>
      </c>
      <c r="I767" s="96" t="s">
        <v>236</v>
      </c>
      <c r="J767" s="165" t="s">
        <v>237</v>
      </c>
      <c r="K767" s="96" t="s">
        <v>121</v>
      </c>
      <c r="L767" s="96" t="s">
        <v>162</v>
      </c>
      <c r="M767" s="96" t="s">
        <v>254</v>
      </c>
      <c r="N767" s="210">
        <v>45339</v>
      </c>
      <c r="O767" s="210">
        <v>45339</v>
      </c>
      <c r="P767" s="165" t="s">
        <v>124</v>
      </c>
      <c r="Q767" s="166">
        <v>45331</v>
      </c>
      <c r="R767" s="165">
        <v>3792248</v>
      </c>
      <c r="S767" s="165" t="s">
        <v>16</v>
      </c>
      <c r="T767" s="166">
        <v>45344</v>
      </c>
      <c r="U767" s="232">
        <v>2024</v>
      </c>
      <c r="V767" s="150">
        <v>760</v>
      </c>
    </row>
    <row r="768" spans="1:22" x14ac:dyDescent="0.35">
      <c r="A76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8" s="231" t="str">
        <f>CONCATENATE(U768,".",TEXT(G768,"00000"),".",VLOOKUP(H768,'Dados (Listas Suspensas)'!$H$3:$I$7,2,FALSE),".",VLOOKUP(K768,'Dados (Listas Suspensas)'!$B$3:$C$8,2,FALSE),".",VLOOKUP(L768,'Dados (Listas Suspensas)'!$D$3:$E$9,2, FALSE),".",VLOOKUP(M768,'Dados (Listas Suspensas)'!$F$3:$G$10,2,FALSE))</f>
        <v>2024.00284.01.01.03.05</v>
      </c>
      <c r="C768" s="144" t="e">
        <f t="shared" si="44"/>
        <v>#REF!</v>
      </c>
      <c r="D768" s="144" t="e">
        <f t="shared" si="45"/>
        <v>#REF!</v>
      </c>
      <c r="E768" s="144" t="str">
        <f t="shared" si="46"/>
        <v>2024.00284</v>
      </c>
      <c r="F768" s="144" t="e">
        <f t="shared" si="47"/>
        <v>#REF!</v>
      </c>
      <c r="G768" s="158">
        <v>284</v>
      </c>
      <c r="H768" s="97" t="s">
        <v>119</v>
      </c>
      <c r="I768" s="97" t="s">
        <v>236</v>
      </c>
      <c r="J768" s="158" t="s">
        <v>237</v>
      </c>
      <c r="K768" s="97" t="s">
        <v>121</v>
      </c>
      <c r="L768" s="97" t="s">
        <v>162</v>
      </c>
      <c r="M768" s="97" t="s">
        <v>254</v>
      </c>
      <c r="N768" s="209">
        <v>45340</v>
      </c>
      <c r="O768" s="209">
        <v>45340</v>
      </c>
      <c r="P768" s="158" t="s">
        <v>124</v>
      </c>
      <c r="Q768" s="160">
        <v>45331</v>
      </c>
      <c r="R768" s="158">
        <v>3792248</v>
      </c>
      <c r="S768" s="158" t="s">
        <v>16</v>
      </c>
      <c r="T768" s="160">
        <v>45344</v>
      </c>
      <c r="U768" s="234">
        <v>2024</v>
      </c>
      <c r="V768" s="151">
        <v>761</v>
      </c>
    </row>
    <row r="769" spans="1:22" x14ac:dyDescent="0.35">
      <c r="A76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69" s="231" t="str">
        <f>CONCATENATE(U769,".",TEXT(G769,"00000"),".",VLOOKUP(H769,'Dados (Listas Suspensas)'!$H$3:$I$7,2,FALSE),".",VLOOKUP(K769,'Dados (Listas Suspensas)'!$B$3:$C$8,2,FALSE),".",VLOOKUP(L769,'Dados (Listas Suspensas)'!$D$3:$E$9,2, FALSE),".",VLOOKUP(M769,'Dados (Listas Suspensas)'!$F$3:$G$10,2,FALSE))</f>
        <v>2024.00285.01.01.03.05</v>
      </c>
      <c r="C769" s="144" t="e">
        <f t="shared" si="44"/>
        <v>#REF!</v>
      </c>
      <c r="D769" s="144" t="e">
        <f t="shared" si="45"/>
        <v>#REF!</v>
      </c>
      <c r="E769" s="144" t="str">
        <f t="shared" si="46"/>
        <v>2024.00285</v>
      </c>
      <c r="F769" s="144" t="e">
        <f t="shared" si="47"/>
        <v>#REF!</v>
      </c>
      <c r="G769" s="165">
        <v>285</v>
      </c>
      <c r="H769" s="96" t="s">
        <v>119</v>
      </c>
      <c r="I769" s="96" t="s">
        <v>236</v>
      </c>
      <c r="J769" s="165" t="s">
        <v>237</v>
      </c>
      <c r="K769" s="96" t="s">
        <v>121</v>
      </c>
      <c r="L769" s="96" t="s">
        <v>162</v>
      </c>
      <c r="M769" s="96" t="s">
        <v>254</v>
      </c>
      <c r="N769" s="210">
        <v>45341</v>
      </c>
      <c r="O769" s="210">
        <v>45341</v>
      </c>
      <c r="P769" s="165" t="s">
        <v>124</v>
      </c>
      <c r="Q769" s="166">
        <v>45331</v>
      </c>
      <c r="R769" s="165">
        <v>3792248</v>
      </c>
      <c r="S769" s="165" t="s">
        <v>16</v>
      </c>
      <c r="T769" s="166">
        <v>45344</v>
      </c>
      <c r="U769" s="232">
        <v>2024</v>
      </c>
      <c r="V769" s="150">
        <v>762</v>
      </c>
    </row>
    <row r="770" spans="1:22" x14ac:dyDescent="0.35">
      <c r="A77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0" s="231" t="str">
        <f>CONCATENATE(U770,".",TEXT(G770,"00000"),".",VLOOKUP(H770,'Dados (Listas Suspensas)'!$H$3:$I$7,2,FALSE),".",VLOOKUP(K770,'Dados (Listas Suspensas)'!$B$3:$C$8,2,FALSE),".",VLOOKUP(L770,'Dados (Listas Suspensas)'!$D$3:$E$9,2, FALSE),".",VLOOKUP(M770,'Dados (Listas Suspensas)'!$F$3:$G$10,2,FALSE))</f>
        <v>2024.00286.01.01.03.05</v>
      </c>
      <c r="C770" s="144" t="e">
        <f t="shared" si="44"/>
        <v>#REF!</v>
      </c>
      <c r="D770" s="144" t="e">
        <f t="shared" si="45"/>
        <v>#REF!</v>
      </c>
      <c r="E770" s="144" t="str">
        <f t="shared" si="46"/>
        <v>2024.00286</v>
      </c>
      <c r="F770" s="144" t="e">
        <f t="shared" si="47"/>
        <v>#REF!</v>
      </c>
      <c r="G770" s="158">
        <v>286</v>
      </c>
      <c r="H770" s="97" t="s">
        <v>119</v>
      </c>
      <c r="I770" s="97" t="s">
        <v>236</v>
      </c>
      <c r="J770" s="158" t="s">
        <v>237</v>
      </c>
      <c r="K770" s="97" t="s">
        <v>121</v>
      </c>
      <c r="L770" s="97" t="s">
        <v>162</v>
      </c>
      <c r="M770" s="97" t="s">
        <v>254</v>
      </c>
      <c r="N770" s="209">
        <v>45342</v>
      </c>
      <c r="O770" s="209">
        <v>45342</v>
      </c>
      <c r="P770" s="158" t="s">
        <v>124</v>
      </c>
      <c r="Q770" s="160">
        <v>45341</v>
      </c>
      <c r="R770" s="158">
        <v>3792248</v>
      </c>
      <c r="S770" s="158" t="s">
        <v>16</v>
      </c>
      <c r="T770" s="160">
        <v>45344</v>
      </c>
      <c r="U770" s="234">
        <v>2024</v>
      </c>
      <c r="V770" s="151">
        <v>763</v>
      </c>
    </row>
    <row r="771" spans="1:22" x14ac:dyDescent="0.35">
      <c r="A77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1" s="231" t="str">
        <f>CONCATENATE(U771,".",TEXT(G771,"00000"),".",VLOOKUP(H771,'Dados (Listas Suspensas)'!$H$3:$I$7,2,FALSE),".",VLOOKUP(K771,'Dados (Listas Suspensas)'!$B$3:$C$8,2,FALSE),".",VLOOKUP(L771,'Dados (Listas Suspensas)'!$D$3:$E$9,2, FALSE),".",VLOOKUP(M771,'Dados (Listas Suspensas)'!$F$3:$G$10,2,FALSE))</f>
        <v>2024.00287.01.01.03.03</v>
      </c>
      <c r="C771" s="144" t="e">
        <f t="shared" si="44"/>
        <v>#REF!</v>
      </c>
      <c r="D771" s="144" t="e">
        <f t="shared" si="45"/>
        <v>#REF!</v>
      </c>
      <c r="E771" s="144" t="str">
        <f t="shared" si="46"/>
        <v>2024.00287</v>
      </c>
      <c r="F771" s="144" t="e">
        <f t="shared" si="47"/>
        <v>#REF!</v>
      </c>
      <c r="G771" s="165">
        <v>287</v>
      </c>
      <c r="H771" s="96" t="s">
        <v>119</v>
      </c>
      <c r="I771" s="96" t="s">
        <v>236</v>
      </c>
      <c r="J771" s="165" t="s">
        <v>237</v>
      </c>
      <c r="K771" s="96" t="s">
        <v>121</v>
      </c>
      <c r="L771" s="96" t="s">
        <v>162</v>
      </c>
      <c r="M771" s="96" t="s">
        <v>219</v>
      </c>
      <c r="N771" s="210">
        <v>45383</v>
      </c>
      <c r="O771" s="210">
        <v>45473</v>
      </c>
      <c r="P771" s="165" t="s">
        <v>124</v>
      </c>
      <c r="Q771" s="166">
        <v>45331</v>
      </c>
      <c r="R771" s="165">
        <v>3792248</v>
      </c>
      <c r="S771" s="165" t="s">
        <v>16</v>
      </c>
      <c r="T771" s="166">
        <v>45344</v>
      </c>
      <c r="U771" s="232">
        <v>2024</v>
      </c>
      <c r="V771" s="150">
        <v>764</v>
      </c>
    </row>
    <row r="772" spans="1:22" x14ac:dyDescent="0.35">
      <c r="A77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2" s="231" t="str">
        <f>CONCATENATE(U772,".",TEXT(G772,"00000"),".",VLOOKUP(H772,'Dados (Listas Suspensas)'!$H$3:$I$7,2,FALSE),".",VLOOKUP(K772,'Dados (Listas Suspensas)'!$B$3:$C$8,2,FALSE),".",VLOOKUP(L772,'Dados (Listas Suspensas)'!$D$3:$E$9,2, FALSE),".",VLOOKUP(M772,'Dados (Listas Suspensas)'!$F$3:$G$10,2,FALSE))</f>
        <v>2024.00288.01.04.99.99</v>
      </c>
      <c r="C772" s="144" t="e">
        <f t="shared" si="44"/>
        <v>#REF!</v>
      </c>
      <c r="D772" s="144" t="e">
        <f t="shared" si="45"/>
        <v>#REF!</v>
      </c>
      <c r="E772" s="144" t="str">
        <f t="shared" si="46"/>
        <v>2024.00288</v>
      </c>
      <c r="F772" s="144" t="e">
        <f t="shared" si="47"/>
        <v>#REF!</v>
      </c>
      <c r="G772" s="158">
        <v>288</v>
      </c>
      <c r="H772" s="97" t="s">
        <v>119</v>
      </c>
      <c r="I772" s="97" t="s">
        <v>193</v>
      </c>
      <c r="J772" s="158" t="s">
        <v>194</v>
      </c>
      <c r="K772" s="97" t="s">
        <v>187</v>
      </c>
      <c r="L772" s="97" t="s">
        <v>187</v>
      </c>
      <c r="M772" s="97" t="s">
        <v>188</v>
      </c>
      <c r="N772" s="209">
        <v>45345</v>
      </c>
      <c r="O772" s="209">
        <v>47118</v>
      </c>
      <c r="P772" s="158" t="s">
        <v>124</v>
      </c>
      <c r="Q772" s="160">
        <v>45345</v>
      </c>
      <c r="R772" s="158">
        <v>3815285</v>
      </c>
      <c r="S772" s="158" t="s">
        <v>16</v>
      </c>
      <c r="T772" s="160">
        <v>45354</v>
      </c>
      <c r="U772" s="234">
        <v>2024</v>
      </c>
      <c r="V772" s="151">
        <v>765</v>
      </c>
    </row>
    <row r="773" spans="1:22" x14ac:dyDescent="0.35">
      <c r="A77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3" s="231" t="str">
        <f>CONCATENATE(U773,".",TEXT(G773,"00000"),".",VLOOKUP(H773,'Dados (Listas Suspensas)'!$H$3:$I$7,2,FALSE),".",VLOOKUP(K773,'Dados (Listas Suspensas)'!$B$3:$C$8,2,FALSE),".",VLOOKUP(L773,'Dados (Listas Suspensas)'!$D$3:$E$9,2, FALSE),".",VLOOKUP(M773,'Dados (Listas Suspensas)'!$F$3:$G$10,2,FALSE))</f>
        <v>2024.00289.01.01.03.05</v>
      </c>
      <c r="C773" s="144" t="e">
        <f t="shared" si="44"/>
        <v>#REF!</v>
      </c>
      <c r="D773" s="144" t="e">
        <f t="shared" si="45"/>
        <v>#REF!</v>
      </c>
      <c r="E773" s="144" t="str">
        <f t="shared" si="46"/>
        <v>2024.00289</v>
      </c>
      <c r="F773" s="144" t="e">
        <f t="shared" si="47"/>
        <v>#REF!</v>
      </c>
      <c r="G773" s="165">
        <v>289</v>
      </c>
      <c r="H773" s="96" t="s">
        <v>119</v>
      </c>
      <c r="I773" s="96" t="s">
        <v>236</v>
      </c>
      <c r="J773" s="165" t="s">
        <v>237</v>
      </c>
      <c r="K773" s="96" t="s">
        <v>121</v>
      </c>
      <c r="L773" s="96" t="s">
        <v>162</v>
      </c>
      <c r="M773" s="96" t="s">
        <v>254</v>
      </c>
      <c r="N773" s="210">
        <v>45343</v>
      </c>
      <c r="O773" s="210">
        <v>45343</v>
      </c>
      <c r="P773" s="165" t="s">
        <v>124</v>
      </c>
      <c r="Q773" s="166">
        <v>45342</v>
      </c>
      <c r="R773" s="165">
        <v>3815286</v>
      </c>
      <c r="S773" s="165" t="s">
        <v>16</v>
      </c>
      <c r="T773" s="166">
        <v>45354</v>
      </c>
      <c r="U773" s="232">
        <v>2024</v>
      </c>
      <c r="V773" s="150">
        <v>766</v>
      </c>
    </row>
    <row r="774" spans="1:22" x14ac:dyDescent="0.35">
      <c r="A77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4" s="231" t="str">
        <f>CONCATENATE(U774,".",TEXT(G774,"00000"),".",VLOOKUP(H774,'Dados (Listas Suspensas)'!$H$3:$I$7,2,FALSE),".",VLOOKUP(K774,'Dados (Listas Suspensas)'!$B$3:$C$8,2,FALSE),".",VLOOKUP(L774,'Dados (Listas Suspensas)'!$D$3:$E$9,2, FALSE),".",VLOOKUP(M774,'Dados (Listas Suspensas)'!$F$3:$G$10,2,FALSE))</f>
        <v>2024.00290.01.01.03.05</v>
      </c>
      <c r="C774" s="144" t="e">
        <f t="shared" si="44"/>
        <v>#REF!</v>
      </c>
      <c r="D774" s="144" t="e">
        <f t="shared" si="45"/>
        <v>#REF!</v>
      </c>
      <c r="E774" s="144" t="str">
        <f t="shared" si="46"/>
        <v>2024.00290</v>
      </c>
      <c r="F774" s="144" t="e">
        <f t="shared" si="47"/>
        <v>#REF!</v>
      </c>
      <c r="G774" s="158">
        <v>290</v>
      </c>
      <c r="H774" s="97" t="s">
        <v>119</v>
      </c>
      <c r="I774" s="97" t="s">
        <v>236</v>
      </c>
      <c r="J774" s="158" t="s">
        <v>237</v>
      </c>
      <c r="K774" s="97" t="s">
        <v>121</v>
      </c>
      <c r="L774" s="97" t="s">
        <v>162</v>
      </c>
      <c r="M774" s="97" t="s">
        <v>254</v>
      </c>
      <c r="N774" s="209">
        <v>45344</v>
      </c>
      <c r="O774" s="209">
        <v>45344</v>
      </c>
      <c r="P774" s="158" t="s">
        <v>124</v>
      </c>
      <c r="Q774" s="160">
        <v>45343</v>
      </c>
      <c r="R774" s="158">
        <v>3815286</v>
      </c>
      <c r="S774" s="158" t="s">
        <v>16</v>
      </c>
      <c r="T774" s="160">
        <v>45354</v>
      </c>
      <c r="U774" s="234">
        <v>2024</v>
      </c>
      <c r="V774" s="151">
        <v>767</v>
      </c>
    </row>
    <row r="775" spans="1:22" x14ac:dyDescent="0.35">
      <c r="A77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5" s="231" t="str">
        <f>CONCATENATE(U775,".",TEXT(G775,"00000"),".",VLOOKUP(H775,'Dados (Listas Suspensas)'!$H$3:$I$7,2,FALSE),".",VLOOKUP(K775,'Dados (Listas Suspensas)'!$B$3:$C$8,2,FALSE),".",VLOOKUP(L775,'Dados (Listas Suspensas)'!$D$3:$E$9,2, FALSE),".",VLOOKUP(M775,'Dados (Listas Suspensas)'!$F$3:$G$10,2,FALSE))</f>
        <v>2024.00291.01.01.03.05</v>
      </c>
      <c r="C775" s="144" t="e">
        <f t="shared" si="44"/>
        <v>#REF!</v>
      </c>
      <c r="D775" s="144" t="e">
        <f t="shared" si="45"/>
        <v>#REF!</v>
      </c>
      <c r="E775" s="144" t="str">
        <f t="shared" si="46"/>
        <v>2024.00291</v>
      </c>
      <c r="F775" s="144" t="e">
        <f t="shared" si="47"/>
        <v>#REF!</v>
      </c>
      <c r="G775" s="165">
        <v>291</v>
      </c>
      <c r="H775" s="96" t="s">
        <v>119</v>
      </c>
      <c r="I775" s="96" t="s">
        <v>236</v>
      </c>
      <c r="J775" s="165" t="s">
        <v>237</v>
      </c>
      <c r="K775" s="96" t="s">
        <v>121</v>
      </c>
      <c r="L775" s="96" t="s">
        <v>162</v>
      </c>
      <c r="M775" s="96" t="s">
        <v>254</v>
      </c>
      <c r="N775" s="210">
        <v>45345</v>
      </c>
      <c r="O775" s="210">
        <v>45345</v>
      </c>
      <c r="P775" s="165" t="s">
        <v>124</v>
      </c>
      <c r="Q775" s="166">
        <v>45344</v>
      </c>
      <c r="R775" s="165">
        <v>3815286</v>
      </c>
      <c r="S775" s="165" t="s">
        <v>16</v>
      </c>
      <c r="T775" s="166">
        <v>45354</v>
      </c>
      <c r="U775" s="232">
        <v>2024</v>
      </c>
      <c r="V775" s="150">
        <v>768</v>
      </c>
    </row>
    <row r="776" spans="1:22" x14ac:dyDescent="0.35">
      <c r="A77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6" s="231" t="str">
        <f>CONCATENATE(U776,".",TEXT(G776,"00000"),".",VLOOKUP(H776,'Dados (Listas Suspensas)'!$H$3:$I$7,2,FALSE),".",VLOOKUP(K776,'Dados (Listas Suspensas)'!$B$3:$C$8,2,FALSE),".",VLOOKUP(L776,'Dados (Listas Suspensas)'!$D$3:$E$9,2, FALSE),".",VLOOKUP(M776,'Dados (Listas Suspensas)'!$F$3:$G$10,2,FALSE))</f>
        <v>2024.00292.01.01.03.05</v>
      </c>
      <c r="C776" s="144" t="e">
        <f t="shared" ref="C776:C839" si="48">IF(A776=B776,1,0)</f>
        <v>#REF!</v>
      </c>
      <c r="D776" s="144" t="e">
        <f t="shared" ref="D776:D839" si="49">LEFT(A776,10)</f>
        <v>#REF!</v>
      </c>
      <c r="E776" s="144" t="str">
        <f t="shared" ref="E776:E839" si="50">LEFT(B776,10)</f>
        <v>2024.00292</v>
      </c>
      <c r="F776" s="144" t="e">
        <f t="shared" ref="F776:F839" si="51">IF(D776=E776,1,0)</f>
        <v>#REF!</v>
      </c>
      <c r="G776" s="158">
        <v>292</v>
      </c>
      <c r="H776" s="97" t="s">
        <v>119</v>
      </c>
      <c r="I776" s="97" t="s">
        <v>236</v>
      </c>
      <c r="J776" s="158" t="s">
        <v>237</v>
      </c>
      <c r="K776" s="97" t="s">
        <v>121</v>
      </c>
      <c r="L776" s="97" t="s">
        <v>162</v>
      </c>
      <c r="M776" s="97" t="s">
        <v>254</v>
      </c>
      <c r="N776" s="209">
        <v>45346</v>
      </c>
      <c r="O776" s="209">
        <v>45346</v>
      </c>
      <c r="P776" s="158" t="s">
        <v>124</v>
      </c>
      <c r="Q776" s="160">
        <v>45345</v>
      </c>
      <c r="R776" s="158">
        <v>3815286</v>
      </c>
      <c r="S776" s="158" t="s">
        <v>16</v>
      </c>
      <c r="T776" s="160">
        <v>45354</v>
      </c>
      <c r="U776" s="234">
        <v>2024</v>
      </c>
      <c r="V776" s="151">
        <v>769</v>
      </c>
    </row>
    <row r="777" spans="1:22" x14ac:dyDescent="0.35">
      <c r="A77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7" s="231" t="str">
        <f>CONCATENATE(U777,".",TEXT(G777,"00000"),".",VLOOKUP(H777,'Dados (Listas Suspensas)'!$H$3:$I$7,2,FALSE),".",VLOOKUP(K777,'Dados (Listas Suspensas)'!$B$3:$C$8,2,FALSE),".",VLOOKUP(L777,'Dados (Listas Suspensas)'!$D$3:$E$9,2, FALSE),".",VLOOKUP(M777,'Dados (Listas Suspensas)'!$F$3:$G$10,2,FALSE))</f>
        <v>2024.00293.01.01.03.05</v>
      </c>
      <c r="C777" s="144" t="e">
        <f t="shared" si="48"/>
        <v>#REF!</v>
      </c>
      <c r="D777" s="144" t="e">
        <f t="shared" si="49"/>
        <v>#REF!</v>
      </c>
      <c r="E777" s="144" t="str">
        <f t="shared" si="50"/>
        <v>2024.00293</v>
      </c>
      <c r="F777" s="144" t="e">
        <f t="shared" si="51"/>
        <v>#REF!</v>
      </c>
      <c r="G777" s="165">
        <v>293</v>
      </c>
      <c r="H777" s="96" t="s">
        <v>119</v>
      </c>
      <c r="I777" s="96" t="s">
        <v>236</v>
      </c>
      <c r="J777" s="165" t="s">
        <v>237</v>
      </c>
      <c r="K777" s="96" t="s">
        <v>121</v>
      </c>
      <c r="L777" s="96" t="s">
        <v>162</v>
      </c>
      <c r="M777" s="96" t="s">
        <v>254</v>
      </c>
      <c r="N777" s="210">
        <v>45347</v>
      </c>
      <c r="O777" s="210">
        <v>45347</v>
      </c>
      <c r="P777" s="165" t="s">
        <v>124</v>
      </c>
      <c r="Q777" s="166">
        <v>45346</v>
      </c>
      <c r="R777" s="165">
        <v>3815286</v>
      </c>
      <c r="S777" s="165" t="s">
        <v>16</v>
      </c>
      <c r="T777" s="166">
        <v>45354</v>
      </c>
      <c r="U777" s="232">
        <v>2024</v>
      </c>
      <c r="V777" s="150">
        <v>770</v>
      </c>
    </row>
    <row r="778" spans="1:22" x14ac:dyDescent="0.35">
      <c r="A77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8" s="231" t="str">
        <f>CONCATENATE(U778,".",TEXT(G778,"00000"),".",VLOOKUP(H778,'Dados (Listas Suspensas)'!$H$3:$I$7,2,FALSE),".",VLOOKUP(K778,'Dados (Listas Suspensas)'!$B$3:$C$8,2,FALSE),".",VLOOKUP(L778,'Dados (Listas Suspensas)'!$D$3:$E$9,2, FALSE),".",VLOOKUP(M778,'Dados (Listas Suspensas)'!$F$3:$G$10,2,FALSE))</f>
        <v>2024.00294.01.01.03.05</v>
      </c>
      <c r="C778" s="144" t="e">
        <f t="shared" si="48"/>
        <v>#REF!</v>
      </c>
      <c r="D778" s="144" t="e">
        <f t="shared" si="49"/>
        <v>#REF!</v>
      </c>
      <c r="E778" s="144" t="str">
        <f t="shared" si="50"/>
        <v>2024.00294</v>
      </c>
      <c r="F778" s="144" t="e">
        <f t="shared" si="51"/>
        <v>#REF!</v>
      </c>
      <c r="G778" s="158">
        <v>294</v>
      </c>
      <c r="H778" s="97" t="s">
        <v>119</v>
      </c>
      <c r="I778" s="97" t="s">
        <v>236</v>
      </c>
      <c r="J778" s="158" t="s">
        <v>237</v>
      </c>
      <c r="K778" s="97" t="s">
        <v>121</v>
      </c>
      <c r="L778" s="97" t="s">
        <v>162</v>
      </c>
      <c r="M778" s="97" t="s">
        <v>254</v>
      </c>
      <c r="N778" s="209">
        <v>45348</v>
      </c>
      <c r="O778" s="209">
        <v>45348</v>
      </c>
      <c r="P778" s="158" t="s">
        <v>124</v>
      </c>
      <c r="Q778" s="160">
        <v>45347</v>
      </c>
      <c r="R778" s="158">
        <v>3815286</v>
      </c>
      <c r="S778" s="158" t="s">
        <v>16</v>
      </c>
      <c r="T778" s="160">
        <v>45354</v>
      </c>
      <c r="U778" s="234">
        <v>2024</v>
      </c>
      <c r="V778" s="151">
        <v>771</v>
      </c>
    </row>
    <row r="779" spans="1:22" x14ac:dyDescent="0.35">
      <c r="A77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79" s="231" t="str">
        <f>CONCATENATE(U779,".",TEXT(G779,"00000"),".",VLOOKUP(H779,'Dados (Listas Suspensas)'!$H$3:$I$7,2,FALSE),".",VLOOKUP(K779,'Dados (Listas Suspensas)'!$B$3:$C$8,2,FALSE),".",VLOOKUP(L779,'Dados (Listas Suspensas)'!$D$3:$E$9,2, FALSE),".",VLOOKUP(M779,'Dados (Listas Suspensas)'!$F$3:$G$10,2,FALSE))</f>
        <v>2024.00295.01.01.02.05</v>
      </c>
      <c r="C779" s="144" t="e">
        <f t="shared" si="48"/>
        <v>#REF!</v>
      </c>
      <c r="D779" s="144" t="e">
        <f t="shared" si="49"/>
        <v>#REF!</v>
      </c>
      <c r="E779" s="144" t="str">
        <f t="shared" si="50"/>
        <v>2024.00295</v>
      </c>
      <c r="F779" s="144" t="e">
        <f t="shared" si="51"/>
        <v>#REF!</v>
      </c>
      <c r="G779" s="165">
        <v>295</v>
      </c>
      <c r="H779" s="96" t="s">
        <v>119</v>
      </c>
      <c r="I779" s="96" t="s">
        <v>6163</v>
      </c>
      <c r="J779" s="165" t="s">
        <v>301</v>
      </c>
      <c r="K779" s="96" t="s">
        <v>121</v>
      </c>
      <c r="L779" s="96" t="s">
        <v>169</v>
      </c>
      <c r="M779" s="96" t="s">
        <v>254</v>
      </c>
      <c r="N779" s="210">
        <v>45347</v>
      </c>
      <c r="O779" s="210">
        <v>45347</v>
      </c>
      <c r="P779" s="165" t="s">
        <v>124</v>
      </c>
      <c r="Q779" s="166">
        <v>45346</v>
      </c>
      <c r="R779" s="165">
        <v>3815286</v>
      </c>
      <c r="S779" s="165" t="s">
        <v>16</v>
      </c>
      <c r="T779" s="166">
        <v>45354</v>
      </c>
      <c r="U779" s="232">
        <v>2024</v>
      </c>
      <c r="V779" s="150">
        <v>772</v>
      </c>
    </row>
    <row r="780" spans="1:22" x14ac:dyDescent="0.35">
      <c r="A78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0" s="231" t="str">
        <f>CONCATENATE(U780,".",TEXT(G780,"00000"),".",VLOOKUP(H780,'Dados (Listas Suspensas)'!$H$3:$I$7,2,FALSE),".",VLOOKUP(K780,'Dados (Listas Suspensas)'!$B$3:$C$8,2,FALSE),".",VLOOKUP(L780,'Dados (Listas Suspensas)'!$D$3:$E$9,2, FALSE),".",VLOOKUP(M780,'Dados (Listas Suspensas)'!$F$3:$G$10,2,FALSE))</f>
        <v>2024.00296.01.01.03.05</v>
      </c>
      <c r="C780" s="144" t="e">
        <f t="shared" si="48"/>
        <v>#REF!</v>
      </c>
      <c r="D780" s="144" t="e">
        <f t="shared" si="49"/>
        <v>#REF!</v>
      </c>
      <c r="E780" s="144" t="str">
        <f t="shared" si="50"/>
        <v>2024.00296</v>
      </c>
      <c r="F780" s="144" t="e">
        <f t="shared" si="51"/>
        <v>#REF!</v>
      </c>
      <c r="G780" s="158">
        <v>296</v>
      </c>
      <c r="H780" s="97" t="s">
        <v>119</v>
      </c>
      <c r="I780" s="97" t="s">
        <v>236</v>
      </c>
      <c r="J780" s="158" t="s">
        <v>237</v>
      </c>
      <c r="K780" s="97" t="s">
        <v>121</v>
      </c>
      <c r="L780" s="97" t="s">
        <v>162</v>
      </c>
      <c r="M780" s="97" t="s">
        <v>254</v>
      </c>
      <c r="N780" s="209">
        <v>45349</v>
      </c>
      <c r="O780" s="209">
        <v>45349</v>
      </c>
      <c r="P780" s="158" t="s">
        <v>124</v>
      </c>
      <c r="Q780" s="160">
        <v>45348</v>
      </c>
      <c r="R780" s="158">
        <v>3815286</v>
      </c>
      <c r="S780" s="158" t="s">
        <v>16</v>
      </c>
      <c r="T780" s="160">
        <v>45354</v>
      </c>
      <c r="U780" s="234">
        <v>2024</v>
      </c>
      <c r="V780" s="151">
        <v>773</v>
      </c>
    </row>
    <row r="781" spans="1:22" x14ac:dyDescent="0.35">
      <c r="A78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1" s="231" t="str">
        <f>CONCATENATE(U781,".",TEXT(G781,"00000"),".",VLOOKUP(H781,'Dados (Listas Suspensas)'!$H$3:$I$7,2,FALSE),".",VLOOKUP(K781,'Dados (Listas Suspensas)'!$B$3:$C$8,2,FALSE),".",VLOOKUP(L781,'Dados (Listas Suspensas)'!$D$3:$E$9,2, FALSE),".",VLOOKUP(M781,'Dados (Listas Suspensas)'!$F$3:$G$10,2,FALSE))</f>
        <v>2024.00297.01.01.03.05</v>
      </c>
      <c r="C781" s="144" t="e">
        <f t="shared" si="48"/>
        <v>#REF!</v>
      </c>
      <c r="D781" s="144" t="e">
        <f t="shared" si="49"/>
        <v>#REF!</v>
      </c>
      <c r="E781" s="144" t="str">
        <f t="shared" si="50"/>
        <v>2024.00297</v>
      </c>
      <c r="F781" s="144" t="e">
        <f t="shared" si="51"/>
        <v>#REF!</v>
      </c>
      <c r="G781" s="165">
        <v>297</v>
      </c>
      <c r="H781" s="96" t="s">
        <v>119</v>
      </c>
      <c r="I781" s="96" t="s">
        <v>236</v>
      </c>
      <c r="J781" s="165" t="s">
        <v>237</v>
      </c>
      <c r="K781" s="96" t="s">
        <v>121</v>
      </c>
      <c r="L781" s="96" t="s">
        <v>162</v>
      </c>
      <c r="M781" s="96" t="s">
        <v>254</v>
      </c>
      <c r="N781" s="210">
        <v>45350</v>
      </c>
      <c r="O781" s="210">
        <v>45350</v>
      </c>
      <c r="P781" s="165" t="s">
        <v>124</v>
      </c>
      <c r="Q781" s="166">
        <v>45349</v>
      </c>
      <c r="R781" s="165">
        <v>3815286</v>
      </c>
      <c r="S781" s="165" t="s">
        <v>16</v>
      </c>
      <c r="T781" s="166">
        <v>45354</v>
      </c>
      <c r="U781" s="232">
        <v>2024</v>
      </c>
      <c r="V781" s="150">
        <v>774</v>
      </c>
    </row>
    <row r="782" spans="1:22" x14ac:dyDescent="0.35">
      <c r="A78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2" s="231" t="str">
        <f>CONCATENATE(U782,".",TEXT(G782,"00000"),".",VLOOKUP(H782,'Dados (Listas Suspensas)'!$H$3:$I$7,2,FALSE),".",VLOOKUP(K782,'Dados (Listas Suspensas)'!$B$3:$C$8,2,FALSE),".",VLOOKUP(L782,'Dados (Listas Suspensas)'!$D$3:$E$9,2, FALSE),".",VLOOKUP(M782,'Dados (Listas Suspensas)'!$F$3:$G$10,2,FALSE))</f>
        <v>2024.00298.01.01.03.05</v>
      </c>
      <c r="C782" s="144" t="e">
        <f t="shared" si="48"/>
        <v>#REF!</v>
      </c>
      <c r="D782" s="144" t="e">
        <f t="shared" si="49"/>
        <v>#REF!</v>
      </c>
      <c r="E782" s="144" t="str">
        <f t="shared" si="50"/>
        <v>2024.00298</v>
      </c>
      <c r="F782" s="144" t="e">
        <f t="shared" si="51"/>
        <v>#REF!</v>
      </c>
      <c r="G782" s="158">
        <v>298</v>
      </c>
      <c r="H782" s="97" t="s">
        <v>119</v>
      </c>
      <c r="I782" s="97" t="s">
        <v>236</v>
      </c>
      <c r="J782" s="158" t="s">
        <v>237</v>
      </c>
      <c r="K782" s="97" t="s">
        <v>121</v>
      </c>
      <c r="L782" s="97" t="s">
        <v>162</v>
      </c>
      <c r="M782" s="97" t="s">
        <v>254</v>
      </c>
      <c r="N782" s="209">
        <v>45351</v>
      </c>
      <c r="O782" s="209">
        <v>45351</v>
      </c>
      <c r="P782" s="158" t="s">
        <v>124</v>
      </c>
      <c r="Q782" s="160">
        <v>45350</v>
      </c>
      <c r="R782" s="158">
        <v>3815286</v>
      </c>
      <c r="S782" s="158" t="s">
        <v>16</v>
      </c>
      <c r="T782" s="160">
        <v>45354</v>
      </c>
      <c r="U782" s="234">
        <v>2024</v>
      </c>
      <c r="V782" s="151">
        <v>775</v>
      </c>
    </row>
    <row r="783" spans="1:22" x14ac:dyDescent="0.35">
      <c r="A78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3" s="231" t="str">
        <f>CONCATENATE(U783,".",TEXT(G783,"00000"),".",VLOOKUP(H783,'Dados (Listas Suspensas)'!$H$3:$I$7,2,FALSE),".",VLOOKUP(K783,'Dados (Listas Suspensas)'!$B$3:$C$8,2,FALSE),".",VLOOKUP(L783,'Dados (Listas Suspensas)'!$D$3:$E$9,2, FALSE),".",VLOOKUP(M783,'Dados (Listas Suspensas)'!$F$3:$G$10,2,FALSE))</f>
        <v>2024.00299.01.01.03.05</v>
      </c>
      <c r="C783" s="144" t="e">
        <f t="shared" si="48"/>
        <v>#REF!</v>
      </c>
      <c r="D783" s="144" t="e">
        <f t="shared" si="49"/>
        <v>#REF!</v>
      </c>
      <c r="E783" s="144" t="str">
        <f t="shared" si="50"/>
        <v>2024.00299</v>
      </c>
      <c r="F783" s="144" t="e">
        <f t="shared" si="51"/>
        <v>#REF!</v>
      </c>
      <c r="G783" s="165">
        <v>299</v>
      </c>
      <c r="H783" s="96" t="s">
        <v>119</v>
      </c>
      <c r="I783" s="96" t="s">
        <v>6163</v>
      </c>
      <c r="J783" s="165" t="s">
        <v>301</v>
      </c>
      <c r="K783" s="96" t="s">
        <v>121</v>
      </c>
      <c r="L783" s="96" t="s">
        <v>162</v>
      </c>
      <c r="M783" s="96" t="s">
        <v>254</v>
      </c>
      <c r="N783" s="210">
        <v>45351</v>
      </c>
      <c r="O783" s="210">
        <v>45351</v>
      </c>
      <c r="P783" s="165" t="s">
        <v>124</v>
      </c>
      <c r="Q783" s="166">
        <v>45350</v>
      </c>
      <c r="R783" s="165">
        <v>3815286</v>
      </c>
      <c r="S783" s="165" t="s">
        <v>16</v>
      </c>
      <c r="T783" s="166">
        <v>45354</v>
      </c>
      <c r="U783" s="232">
        <v>2024</v>
      </c>
      <c r="V783" s="150">
        <v>776</v>
      </c>
    </row>
    <row r="784" spans="1:22" x14ac:dyDescent="0.35">
      <c r="A78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4" s="231" t="str">
        <f>CONCATENATE(U784,".",TEXT(G784,"00000"),".",VLOOKUP(H784,'Dados (Listas Suspensas)'!$H$3:$I$7,2,FALSE),".",VLOOKUP(K784,'Dados (Listas Suspensas)'!$B$3:$C$8,2,FALSE),".",VLOOKUP(L784,'Dados (Listas Suspensas)'!$D$3:$E$9,2, FALSE),".",VLOOKUP(M784,'Dados (Listas Suspensas)'!$F$3:$G$10,2,FALSE))</f>
        <v>2024.00300.01.01.02.05</v>
      </c>
      <c r="C784" s="144" t="e">
        <f t="shared" si="48"/>
        <v>#REF!</v>
      </c>
      <c r="D784" s="144" t="e">
        <f t="shared" si="49"/>
        <v>#REF!</v>
      </c>
      <c r="E784" s="144" t="str">
        <f t="shared" si="50"/>
        <v>2024.00300</v>
      </c>
      <c r="F784" s="144" t="e">
        <f t="shared" si="51"/>
        <v>#REF!</v>
      </c>
      <c r="G784" s="158">
        <v>300</v>
      </c>
      <c r="H784" s="97" t="s">
        <v>119</v>
      </c>
      <c r="I784" s="97" t="s">
        <v>6163</v>
      </c>
      <c r="J784" s="158" t="s">
        <v>301</v>
      </c>
      <c r="K784" s="97" t="s">
        <v>121</v>
      </c>
      <c r="L784" s="97" t="s">
        <v>169</v>
      </c>
      <c r="M784" s="97" t="s">
        <v>254</v>
      </c>
      <c r="N784" s="209">
        <v>45351</v>
      </c>
      <c r="O784" s="209">
        <v>45351</v>
      </c>
      <c r="P784" s="158" t="s">
        <v>124</v>
      </c>
      <c r="Q784" s="160">
        <v>45350</v>
      </c>
      <c r="R784" s="158">
        <v>3815286</v>
      </c>
      <c r="S784" s="158" t="s">
        <v>16</v>
      </c>
      <c r="T784" s="160">
        <v>45354</v>
      </c>
      <c r="U784" s="234">
        <v>2024</v>
      </c>
      <c r="V784" s="151">
        <v>777</v>
      </c>
    </row>
    <row r="785" spans="1:22" x14ac:dyDescent="0.35">
      <c r="A78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5" s="231" t="str">
        <f>CONCATENATE(U785,".",TEXT(G785,"00000"),".",VLOOKUP(H785,'Dados (Listas Suspensas)'!$H$3:$I$7,2,FALSE),".",VLOOKUP(K785,'Dados (Listas Suspensas)'!$B$3:$C$8,2,FALSE),".",VLOOKUP(L785,'Dados (Listas Suspensas)'!$D$3:$E$9,2, FALSE),".",VLOOKUP(M785,'Dados (Listas Suspensas)'!$F$3:$G$10,2,FALSE))</f>
        <v>2024.00301.01.01.02.05</v>
      </c>
      <c r="C785" s="144" t="e">
        <f t="shared" si="48"/>
        <v>#REF!</v>
      </c>
      <c r="D785" s="144" t="e">
        <f t="shared" si="49"/>
        <v>#REF!</v>
      </c>
      <c r="E785" s="144" t="str">
        <f t="shared" si="50"/>
        <v>2024.00301</v>
      </c>
      <c r="F785" s="144" t="e">
        <f t="shared" si="51"/>
        <v>#REF!</v>
      </c>
      <c r="G785" s="165">
        <v>301</v>
      </c>
      <c r="H785" s="96" t="s">
        <v>119</v>
      </c>
      <c r="I785" s="96" t="s">
        <v>6163</v>
      </c>
      <c r="J785" s="165" t="s">
        <v>301</v>
      </c>
      <c r="K785" s="96" t="s">
        <v>121</v>
      </c>
      <c r="L785" s="96" t="s">
        <v>169</v>
      </c>
      <c r="M785" s="96" t="s">
        <v>254</v>
      </c>
      <c r="N785" s="210">
        <v>45352</v>
      </c>
      <c r="O785" s="210">
        <v>45352</v>
      </c>
      <c r="P785" s="165" t="s">
        <v>124</v>
      </c>
      <c r="Q785" s="166">
        <v>45351</v>
      </c>
      <c r="R785" s="165">
        <v>3815286</v>
      </c>
      <c r="S785" s="165" t="s">
        <v>16</v>
      </c>
      <c r="T785" s="166">
        <v>45354</v>
      </c>
      <c r="U785" s="232">
        <v>2024</v>
      </c>
      <c r="V785" s="150">
        <v>778</v>
      </c>
    </row>
    <row r="786" spans="1:22" x14ac:dyDescent="0.35">
      <c r="A78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6" s="231" t="str">
        <f>CONCATENATE(U786,".",TEXT(G786,"00000"),".",VLOOKUP(H786,'Dados (Listas Suspensas)'!$H$3:$I$7,2,FALSE),".",VLOOKUP(K786,'Dados (Listas Suspensas)'!$B$3:$C$8,2,FALSE),".",VLOOKUP(L786,'Dados (Listas Suspensas)'!$D$3:$E$9,2, FALSE),".",VLOOKUP(M786,'Dados (Listas Suspensas)'!$F$3:$G$10,2,FALSE))</f>
        <v>2024.00302.01.01.02.05</v>
      </c>
      <c r="C786" s="144" t="e">
        <f t="shared" si="48"/>
        <v>#REF!</v>
      </c>
      <c r="D786" s="144" t="e">
        <f t="shared" si="49"/>
        <v>#REF!</v>
      </c>
      <c r="E786" s="144" t="str">
        <f t="shared" si="50"/>
        <v>2024.00302</v>
      </c>
      <c r="F786" s="144" t="e">
        <f t="shared" si="51"/>
        <v>#REF!</v>
      </c>
      <c r="G786" s="158">
        <v>302</v>
      </c>
      <c r="H786" s="97" t="s">
        <v>119</v>
      </c>
      <c r="I786" s="97" t="s">
        <v>193</v>
      </c>
      <c r="J786" s="158" t="s">
        <v>194</v>
      </c>
      <c r="K786" s="97" t="s">
        <v>121</v>
      </c>
      <c r="L786" s="97" t="s">
        <v>169</v>
      </c>
      <c r="M786" s="97" t="s">
        <v>254</v>
      </c>
      <c r="N786" s="209">
        <v>45352</v>
      </c>
      <c r="O786" s="209">
        <v>45352</v>
      </c>
      <c r="P786" s="158" t="s">
        <v>124</v>
      </c>
      <c r="Q786" s="160">
        <v>45351</v>
      </c>
      <c r="R786" s="158">
        <v>3815286</v>
      </c>
      <c r="S786" s="158" t="s">
        <v>16</v>
      </c>
      <c r="T786" s="160">
        <v>45354</v>
      </c>
      <c r="U786" s="234">
        <v>2024</v>
      </c>
      <c r="V786" s="151">
        <v>779</v>
      </c>
    </row>
    <row r="787" spans="1:22" x14ac:dyDescent="0.35">
      <c r="A78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7" s="231" t="str">
        <f>CONCATENATE(U787,".",TEXT(G787,"00000"),".",VLOOKUP(H787,'Dados (Listas Suspensas)'!$H$3:$I$7,2,FALSE),".",VLOOKUP(K787,'Dados (Listas Suspensas)'!$B$3:$C$8,2,FALSE),".",VLOOKUP(L787,'Dados (Listas Suspensas)'!$D$3:$E$9,2, FALSE),".",VLOOKUP(M787,'Dados (Listas Suspensas)'!$F$3:$G$10,2,FALSE))</f>
        <v>2024.00303.01.01.03.05</v>
      </c>
      <c r="C787" s="144" t="e">
        <f t="shared" si="48"/>
        <v>#REF!</v>
      </c>
      <c r="D787" s="144" t="e">
        <f t="shared" si="49"/>
        <v>#REF!</v>
      </c>
      <c r="E787" s="144" t="str">
        <f t="shared" si="50"/>
        <v>2024.00303</v>
      </c>
      <c r="F787" s="144" t="e">
        <f t="shared" si="51"/>
        <v>#REF!</v>
      </c>
      <c r="G787" s="165">
        <v>303</v>
      </c>
      <c r="H787" s="96" t="s">
        <v>119</v>
      </c>
      <c r="I787" s="96" t="s">
        <v>193</v>
      </c>
      <c r="J787" s="165" t="s">
        <v>194</v>
      </c>
      <c r="K787" s="96" t="s">
        <v>121</v>
      </c>
      <c r="L787" s="96" t="s">
        <v>162</v>
      </c>
      <c r="M787" s="96" t="s">
        <v>254</v>
      </c>
      <c r="N787" s="210">
        <v>45352</v>
      </c>
      <c r="O787" s="210">
        <v>45352</v>
      </c>
      <c r="P787" s="165" t="s">
        <v>124</v>
      </c>
      <c r="Q787" s="166">
        <v>45351</v>
      </c>
      <c r="R787" s="165">
        <v>3815286</v>
      </c>
      <c r="S787" s="165" t="s">
        <v>16</v>
      </c>
      <c r="T787" s="166">
        <v>45354</v>
      </c>
      <c r="U787" s="232">
        <v>2024</v>
      </c>
      <c r="V787" s="150">
        <v>780</v>
      </c>
    </row>
    <row r="788" spans="1:22" x14ac:dyDescent="0.35">
      <c r="A78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8" s="231" t="str">
        <f>CONCATENATE(U788,".",TEXT(G788,"00000"),".",VLOOKUP(H788,'Dados (Listas Suspensas)'!$H$3:$I$7,2,FALSE),".",VLOOKUP(K788,'Dados (Listas Suspensas)'!$B$3:$C$8,2,FALSE),".",VLOOKUP(L788,'Dados (Listas Suspensas)'!$D$3:$E$9,2, FALSE),".",VLOOKUP(M788,'Dados (Listas Suspensas)'!$F$3:$G$10,2,FALSE))</f>
        <v>2024.00304.01.01.03.05</v>
      </c>
      <c r="C788" s="144" t="e">
        <f t="shared" si="48"/>
        <v>#REF!</v>
      </c>
      <c r="D788" s="144" t="e">
        <f t="shared" si="49"/>
        <v>#REF!</v>
      </c>
      <c r="E788" s="144" t="str">
        <f t="shared" si="50"/>
        <v>2024.00304</v>
      </c>
      <c r="F788" s="144" t="e">
        <f t="shared" si="51"/>
        <v>#REF!</v>
      </c>
      <c r="G788" s="158">
        <v>304</v>
      </c>
      <c r="H788" s="97" t="s">
        <v>119</v>
      </c>
      <c r="I788" s="97" t="s">
        <v>193</v>
      </c>
      <c r="J788" s="158" t="s">
        <v>194</v>
      </c>
      <c r="K788" s="97" t="s">
        <v>121</v>
      </c>
      <c r="L788" s="97" t="s">
        <v>162</v>
      </c>
      <c r="M788" s="97" t="s">
        <v>254</v>
      </c>
      <c r="N788" s="209">
        <v>45353</v>
      </c>
      <c r="O788" s="209">
        <v>45353</v>
      </c>
      <c r="P788" s="158" t="s">
        <v>124</v>
      </c>
      <c r="Q788" s="160">
        <v>45352</v>
      </c>
      <c r="R788" s="158">
        <v>3815286</v>
      </c>
      <c r="S788" s="158" t="s">
        <v>16</v>
      </c>
      <c r="T788" s="160">
        <v>45354</v>
      </c>
      <c r="U788" s="234">
        <v>2024</v>
      </c>
      <c r="V788" s="151">
        <v>781</v>
      </c>
    </row>
    <row r="789" spans="1:22" x14ac:dyDescent="0.35">
      <c r="A78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89" s="231" t="str">
        <f>CONCATENATE(U789,".",TEXT(G789,"00000"),".",VLOOKUP(H789,'Dados (Listas Suspensas)'!$H$3:$I$7,2,FALSE),".",VLOOKUP(K789,'Dados (Listas Suspensas)'!$B$3:$C$8,2,FALSE),".",VLOOKUP(L789,'Dados (Listas Suspensas)'!$D$3:$E$9,2, FALSE),".",VLOOKUP(M789,'Dados (Listas Suspensas)'!$F$3:$G$10,2,FALSE))</f>
        <v>2024.00305.01.01.02.05</v>
      </c>
      <c r="C789" s="144" t="e">
        <f t="shared" si="48"/>
        <v>#REF!</v>
      </c>
      <c r="D789" s="144" t="e">
        <f t="shared" si="49"/>
        <v>#REF!</v>
      </c>
      <c r="E789" s="144" t="str">
        <f t="shared" si="50"/>
        <v>2024.00305</v>
      </c>
      <c r="F789" s="144" t="e">
        <f t="shared" si="51"/>
        <v>#REF!</v>
      </c>
      <c r="G789" s="165">
        <v>305</v>
      </c>
      <c r="H789" s="96" t="s">
        <v>119</v>
      </c>
      <c r="I789" s="96" t="s">
        <v>193</v>
      </c>
      <c r="J789" s="165" t="s">
        <v>194</v>
      </c>
      <c r="K789" s="96" t="s">
        <v>121</v>
      </c>
      <c r="L789" s="96" t="s">
        <v>169</v>
      </c>
      <c r="M789" s="96" t="s">
        <v>254</v>
      </c>
      <c r="N789" s="210">
        <v>45353</v>
      </c>
      <c r="O789" s="210">
        <v>45353</v>
      </c>
      <c r="P789" s="165" t="s">
        <v>124</v>
      </c>
      <c r="Q789" s="166">
        <v>45352</v>
      </c>
      <c r="R789" s="165">
        <v>3815286</v>
      </c>
      <c r="S789" s="165" t="s">
        <v>16</v>
      </c>
      <c r="T789" s="166">
        <v>45354</v>
      </c>
      <c r="U789" s="232">
        <v>2024</v>
      </c>
      <c r="V789" s="150">
        <v>782</v>
      </c>
    </row>
    <row r="790" spans="1:22" x14ac:dyDescent="0.35">
      <c r="A79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0" s="231" t="str">
        <f>CONCATENATE(U790,".",TEXT(G790,"00000"),".",VLOOKUP(H790,'Dados (Listas Suspensas)'!$H$3:$I$7,2,FALSE),".",VLOOKUP(K790,'Dados (Listas Suspensas)'!$B$3:$C$8,2,FALSE),".",VLOOKUP(L790,'Dados (Listas Suspensas)'!$D$3:$E$9,2, FALSE),".",VLOOKUP(M790,'Dados (Listas Suspensas)'!$F$3:$G$10,2,FALSE))</f>
        <v>2024.00306.02.03.03.05</v>
      </c>
      <c r="C790" s="144" t="e">
        <f t="shared" si="48"/>
        <v>#REF!</v>
      </c>
      <c r="D790" s="144" t="e">
        <f t="shared" si="49"/>
        <v>#REF!</v>
      </c>
      <c r="E790" s="144" t="str">
        <f t="shared" si="50"/>
        <v>2024.00306</v>
      </c>
      <c r="F790" s="144" t="e">
        <f t="shared" si="51"/>
        <v>#REF!</v>
      </c>
      <c r="G790" s="158">
        <v>306</v>
      </c>
      <c r="H790" s="97" t="s">
        <v>130</v>
      </c>
      <c r="I790" s="97" t="s">
        <v>6163</v>
      </c>
      <c r="J790" s="158" t="s">
        <v>301</v>
      </c>
      <c r="K790" s="97" t="s">
        <v>148</v>
      </c>
      <c r="L790" s="97" t="s">
        <v>162</v>
      </c>
      <c r="M790" s="97" t="s">
        <v>254</v>
      </c>
      <c r="N790" s="209">
        <v>45347</v>
      </c>
      <c r="O790" s="209">
        <v>45347</v>
      </c>
      <c r="P790" s="158" t="s">
        <v>124</v>
      </c>
      <c r="Q790" s="160">
        <v>45346</v>
      </c>
      <c r="R790" s="158">
        <v>3811427</v>
      </c>
      <c r="S790" s="158" t="s">
        <v>13</v>
      </c>
      <c r="T790" s="160">
        <v>45351</v>
      </c>
      <c r="U790" s="234">
        <v>2024</v>
      </c>
      <c r="V790" s="151">
        <v>783</v>
      </c>
    </row>
    <row r="791" spans="1:22" x14ac:dyDescent="0.35">
      <c r="A79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1" s="231" t="str">
        <f>CONCATENATE(U791,".",TEXT(G791,"00000"),".",VLOOKUP(H791,'Dados (Listas Suspensas)'!$H$3:$I$7,2,FALSE),".",VLOOKUP(K791,'Dados (Listas Suspensas)'!$B$3:$C$8,2,FALSE),".",VLOOKUP(L791,'Dados (Listas Suspensas)'!$D$3:$E$9,2, FALSE),".",VLOOKUP(M791,'Dados (Listas Suspensas)'!$F$3:$G$10,2,FALSE))</f>
        <v>2024.00307.02.03.02.05</v>
      </c>
      <c r="C791" s="144" t="e">
        <f t="shared" si="48"/>
        <v>#REF!</v>
      </c>
      <c r="D791" s="144" t="e">
        <f t="shared" si="49"/>
        <v>#REF!</v>
      </c>
      <c r="E791" s="144" t="str">
        <f t="shared" si="50"/>
        <v>2024.00307</v>
      </c>
      <c r="F791" s="144" t="e">
        <f t="shared" si="51"/>
        <v>#REF!</v>
      </c>
      <c r="G791" s="165">
        <v>307</v>
      </c>
      <c r="H791" s="96" t="s">
        <v>130</v>
      </c>
      <c r="I791" s="96" t="s">
        <v>6163</v>
      </c>
      <c r="J791" s="165" t="s">
        <v>301</v>
      </c>
      <c r="K791" s="96" t="s">
        <v>148</v>
      </c>
      <c r="L791" s="96" t="s">
        <v>169</v>
      </c>
      <c r="M791" s="96" t="s">
        <v>254</v>
      </c>
      <c r="N791" s="210">
        <v>45351</v>
      </c>
      <c r="O791" s="210">
        <v>45351</v>
      </c>
      <c r="P791" s="165" t="s">
        <v>124</v>
      </c>
      <c r="Q791" s="166">
        <v>45350</v>
      </c>
      <c r="R791" s="165">
        <v>3811429</v>
      </c>
      <c r="S791" s="165" t="s">
        <v>13</v>
      </c>
      <c r="T791" s="166">
        <v>45351</v>
      </c>
      <c r="U791" s="232">
        <v>2024</v>
      </c>
      <c r="V791" s="150">
        <v>784</v>
      </c>
    </row>
    <row r="792" spans="1:22" x14ac:dyDescent="0.35">
      <c r="A79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2" s="231" t="str">
        <f>CONCATENATE(U792,".",TEXT(G792,"00000"),".",VLOOKUP(H792,'Dados (Listas Suspensas)'!$H$3:$I$7,2,FALSE),".",VLOOKUP(K792,'Dados (Listas Suspensas)'!$B$3:$C$8,2,FALSE),".",VLOOKUP(L792,'Dados (Listas Suspensas)'!$D$3:$E$9,2, FALSE),".",VLOOKUP(M792,'Dados (Listas Suspensas)'!$F$3:$G$10,2,FALSE))</f>
        <v>2024.00308.02.04.99.99</v>
      </c>
      <c r="C792" s="144" t="e">
        <f t="shared" si="48"/>
        <v>#REF!</v>
      </c>
      <c r="D792" s="144" t="e">
        <f t="shared" si="49"/>
        <v>#REF!</v>
      </c>
      <c r="E792" s="144" t="str">
        <f t="shared" si="50"/>
        <v>2024.00308</v>
      </c>
      <c r="F792" s="144" t="e">
        <f t="shared" si="51"/>
        <v>#REF!</v>
      </c>
      <c r="G792" s="158">
        <v>308</v>
      </c>
      <c r="H792" s="97" t="s">
        <v>130</v>
      </c>
      <c r="I792" s="97" t="s">
        <v>193</v>
      </c>
      <c r="J792" s="158" t="s">
        <v>194</v>
      </c>
      <c r="K792" s="97" t="s">
        <v>187</v>
      </c>
      <c r="L792" s="97" t="s">
        <v>187</v>
      </c>
      <c r="M792" s="97" t="s">
        <v>188</v>
      </c>
      <c r="N792" s="209">
        <v>45345</v>
      </c>
      <c r="O792" s="209">
        <v>45657</v>
      </c>
      <c r="P792" s="158" t="s">
        <v>124</v>
      </c>
      <c r="Q792" s="160">
        <v>45345</v>
      </c>
      <c r="R792" s="158">
        <v>3811441</v>
      </c>
      <c r="S792" s="158" t="s">
        <v>13</v>
      </c>
      <c r="T792" s="160">
        <v>45351</v>
      </c>
      <c r="U792" s="234">
        <v>2024</v>
      </c>
      <c r="V792" s="151">
        <v>785</v>
      </c>
    </row>
    <row r="793" spans="1:22" ht="45" customHeight="1" x14ac:dyDescent="0.35">
      <c r="A79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3" s="231" t="str">
        <f>CONCATENATE(U793,".",TEXT(G793,"00000"),".",VLOOKUP(H793,'Dados (Listas Suspensas)'!$H$3:$I$7,2,FALSE),".",VLOOKUP(K793,'Dados (Listas Suspensas)'!$B$3:$C$8,2,FALSE),".",VLOOKUP(L793,'Dados (Listas Suspensas)'!$D$3:$E$9,2, FALSE),".",VLOOKUP(M793,'Dados (Listas Suspensas)'!$F$3:$G$10,2,FALSE))</f>
        <v>2024.00309.03.01.03.04</v>
      </c>
      <c r="C793" s="144" t="e">
        <f t="shared" si="48"/>
        <v>#REF!</v>
      </c>
      <c r="D793" s="144" t="e">
        <f t="shared" si="49"/>
        <v>#REF!</v>
      </c>
      <c r="E793" s="144" t="str">
        <f t="shared" si="50"/>
        <v>2024.00309</v>
      </c>
      <c r="F793" s="144" t="e">
        <f t="shared" si="51"/>
        <v>#REF!</v>
      </c>
      <c r="G793" s="165">
        <v>309</v>
      </c>
      <c r="H793" s="96" t="s">
        <v>132</v>
      </c>
      <c r="I793" s="144" t="s">
        <v>280</v>
      </c>
      <c r="J793" s="211" t="s">
        <v>281</v>
      </c>
      <c r="K793" s="96" t="s">
        <v>121</v>
      </c>
      <c r="L793" s="96" t="s">
        <v>162</v>
      </c>
      <c r="M793" s="96" t="s">
        <v>149</v>
      </c>
      <c r="N793" s="210">
        <v>45352</v>
      </c>
      <c r="O793" s="210">
        <v>45382</v>
      </c>
      <c r="P793" s="165" t="s">
        <v>124</v>
      </c>
      <c r="Q793" s="166">
        <v>45351</v>
      </c>
      <c r="R793" s="165">
        <v>3816713</v>
      </c>
      <c r="S793" s="165" t="s">
        <v>41</v>
      </c>
      <c r="T793" s="166">
        <v>45355</v>
      </c>
      <c r="U793" s="232">
        <v>2024</v>
      </c>
      <c r="V793" s="150">
        <v>786</v>
      </c>
    </row>
    <row r="794" spans="1:22" x14ac:dyDescent="0.35">
      <c r="A79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4" s="231" t="str">
        <f>CONCATENATE(U794,".",TEXT(G794,"00000"),".",VLOOKUP(H794,'Dados (Listas Suspensas)'!$H$3:$I$7,2,FALSE),".",VLOOKUP(K794,'Dados (Listas Suspensas)'!$B$3:$C$8,2,FALSE),".",VLOOKUP(L794,'Dados (Listas Suspensas)'!$D$3:$E$9,2, FALSE),".",VLOOKUP(M794,'Dados (Listas Suspensas)'!$F$3:$G$10,2,FALSE))</f>
        <v>2024.00310.03.01.02.02</v>
      </c>
      <c r="C794" s="144" t="e">
        <f t="shared" si="48"/>
        <v>#REF!</v>
      </c>
      <c r="D794" s="144" t="e">
        <f t="shared" si="49"/>
        <v>#REF!</v>
      </c>
      <c r="E794" s="144" t="str">
        <f t="shared" si="50"/>
        <v>2024.00310</v>
      </c>
      <c r="F794" s="144" t="e">
        <f t="shared" si="51"/>
        <v>#REF!</v>
      </c>
      <c r="G794" s="158">
        <v>310</v>
      </c>
      <c r="H794" s="97" t="s">
        <v>132</v>
      </c>
      <c r="I794" s="97" t="s">
        <v>4586</v>
      </c>
      <c r="J794" s="158" t="s">
        <v>239</v>
      </c>
      <c r="K794" s="97" t="s">
        <v>121</v>
      </c>
      <c r="L794" s="97" t="s">
        <v>169</v>
      </c>
      <c r="M794" s="97" t="s">
        <v>155</v>
      </c>
      <c r="N794" s="209">
        <v>46023</v>
      </c>
      <c r="O794" s="209">
        <v>46387</v>
      </c>
      <c r="P794" s="158" t="s">
        <v>124</v>
      </c>
      <c r="Q794" s="160">
        <v>45281</v>
      </c>
      <c r="R794" s="158">
        <v>3776976</v>
      </c>
      <c r="S794" s="158" t="s">
        <v>14</v>
      </c>
      <c r="T794" s="223">
        <v>45338</v>
      </c>
      <c r="U794" s="234">
        <v>2024</v>
      </c>
      <c r="V794" s="151">
        <v>787</v>
      </c>
    </row>
    <row r="795" spans="1:22" x14ac:dyDescent="0.35">
      <c r="A79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5" s="231" t="str">
        <f>CONCATENATE(U795,".",TEXT(G795,"00000"),".",VLOOKUP(H795,'Dados (Listas Suspensas)'!$H$3:$I$7,2,FALSE),".",VLOOKUP(K795,'Dados (Listas Suspensas)'!$B$3:$C$8,2,FALSE),".",VLOOKUP(L795,'Dados (Listas Suspensas)'!$D$3:$E$9,2, FALSE),".",VLOOKUP(M795,'Dados (Listas Suspensas)'!$F$3:$G$10,2,FALSE))</f>
        <v>2024.00311.03.01.02.02</v>
      </c>
      <c r="C795" s="144" t="e">
        <f t="shared" si="48"/>
        <v>#REF!</v>
      </c>
      <c r="D795" s="144" t="e">
        <f t="shared" si="49"/>
        <v>#REF!</v>
      </c>
      <c r="E795" s="144" t="str">
        <f t="shared" si="50"/>
        <v>2024.00311</v>
      </c>
      <c r="F795" s="144" t="e">
        <f t="shared" si="51"/>
        <v>#REF!</v>
      </c>
      <c r="G795" s="165">
        <v>311</v>
      </c>
      <c r="H795" s="96" t="s">
        <v>132</v>
      </c>
      <c r="I795" s="96" t="s">
        <v>4586</v>
      </c>
      <c r="J795" s="165" t="s">
        <v>239</v>
      </c>
      <c r="K795" s="96" t="s">
        <v>121</v>
      </c>
      <c r="L795" s="96" t="s">
        <v>169</v>
      </c>
      <c r="M795" s="96" t="s">
        <v>155</v>
      </c>
      <c r="N795" s="210">
        <v>46388</v>
      </c>
      <c r="O795" s="210">
        <v>46752</v>
      </c>
      <c r="P795" s="165" t="s">
        <v>124</v>
      </c>
      <c r="Q795" s="166">
        <v>45281</v>
      </c>
      <c r="R795" s="165">
        <v>3776977</v>
      </c>
      <c r="S795" s="165" t="s">
        <v>14</v>
      </c>
      <c r="T795" s="223">
        <v>45338</v>
      </c>
      <c r="U795" s="232">
        <v>2024</v>
      </c>
      <c r="V795" s="150">
        <v>788</v>
      </c>
    </row>
    <row r="796" spans="1:22" x14ac:dyDescent="0.35">
      <c r="A79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6" s="231" t="str">
        <f>CONCATENATE(U796,".",TEXT(G796,"00000"),".",VLOOKUP(H796,'Dados (Listas Suspensas)'!$H$3:$I$7,2,FALSE),".",VLOOKUP(K796,'Dados (Listas Suspensas)'!$B$3:$C$8,2,FALSE),".",VLOOKUP(L796,'Dados (Listas Suspensas)'!$D$3:$E$9,2, FALSE),".",VLOOKUP(M796,'Dados (Listas Suspensas)'!$F$3:$G$10,2,FALSE))</f>
        <v>2024.00312.03.01.02.02</v>
      </c>
      <c r="C796" s="144" t="e">
        <f t="shared" si="48"/>
        <v>#REF!</v>
      </c>
      <c r="D796" s="144" t="e">
        <f t="shared" si="49"/>
        <v>#REF!</v>
      </c>
      <c r="E796" s="144" t="str">
        <f t="shared" si="50"/>
        <v>2024.00312</v>
      </c>
      <c r="F796" s="144" t="e">
        <f t="shared" si="51"/>
        <v>#REF!</v>
      </c>
      <c r="G796" s="158">
        <v>312</v>
      </c>
      <c r="H796" s="97" t="s">
        <v>132</v>
      </c>
      <c r="I796" s="97" t="s">
        <v>4586</v>
      </c>
      <c r="J796" s="158" t="s">
        <v>239</v>
      </c>
      <c r="K796" s="97" t="s">
        <v>121</v>
      </c>
      <c r="L796" s="97" t="s">
        <v>169</v>
      </c>
      <c r="M796" s="97" t="s">
        <v>155</v>
      </c>
      <c r="N796" s="209">
        <v>46753</v>
      </c>
      <c r="O796" s="209">
        <v>47118</v>
      </c>
      <c r="P796" s="158" t="s">
        <v>124</v>
      </c>
      <c r="Q796" s="160">
        <v>45281</v>
      </c>
      <c r="R796" s="158">
        <v>3776978</v>
      </c>
      <c r="S796" s="158" t="s">
        <v>14</v>
      </c>
      <c r="T796" s="223">
        <v>45338</v>
      </c>
      <c r="U796" s="234">
        <v>2024</v>
      </c>
      <c r="V796" s="151">
        <v>789</v>
      </c>
    </row>
    <row r="797" spans="1:22" x14ac:dyDescent="0.35">
      <c r="A79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7" s="231" t="str">
        <f>CONCATENATE(U797,".",TEXT(G797,"00000"),".",VLOOKUP(H797,'Dados (Listas Suspensas)'!$H$3:$I$7,2,FALSE),".",VLOOKUP(K797,'Dados (Listas Suspensas)'!$B$3:$C$8,2,FALSE),".",VLOOKUP(L797,'Dados (Listas Suspensas)'!$D$3:$E$9,2, FALSE),".",VLOOKUP(M797,'Dados (Listas Suspensas)'!$F$3:$G$10,2,FALSE))</f>
        <v>2024.00313.02.03.02.05</v>
      </c>
      <c r="C797" s="144" t="e">
        <f t="shared" si="48"/>
        <v>#REF!</v>
      </c>
      <c r="D797" s="144" t="e">
        <f t="shared" si="49"/>
        <v>#REF!</v>
      </c>
      <c r="E797" s="144" t="str">
        <f t="shared" si="50"/>
        <v>2024.00313</v>
      </c>
      <c r="F797" s="144" t="e">
        <f t="shared" si="51"/>
        <v>#REF!</v>
      </c>
      <c r="G797" s="165">
        <v>313</v>
      </c>
      <c r="H797" s="96" t="s">
        <v>130</v>
      </c>
      <c r="I797" s="96" t="s">
        <v>236</v>
      </c>
      <c r="J797" s="165" t="s">
        <v>237</v>
      </c>
      <c r="K797" s="96" t="s">
        <v>148</v>
      </c>
      <c r="L797" s="96" t="s">
        <v>169</v>
      </c>
      <c r="M797" s="96" t="s">
        <v>254</v>
      </c>
      <c r="N797" s="210">
        <v>45306</v>
      </c>
      <c r="O797" s="210">
        <v>45306</v>
      </c>
      <c r="P797" s="165" t="s">
        <v>124</v>
      </c>
      <c r="Q797" s="166">
        <v>45306</v>
      </c>
      <c r="R797" s="165">
        <v>3735666</v>
      </c>
      <c r="S797" s="165" t="s">
        <v>13</v>
      </c>
      <c r="T797" s="166">
        <v>45320</v>
      </c>
      <c r="U797" s="232">
        <v>2024</v>
      </c>
      <c r="V797" s="150">
        <v>790</v>
      </c>
    </row>
    <row r="798" spans="1:22" x14ac:dyDescent="0.35">
      <c r="A79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8" s="231" t="str">
        <f>CONCATENATE(U798,".",TEXT(G798,"00000"),".",VLOOKUP(H798,'Dados (Listas Suspensas)'!$H$3:$I$7,2,FALSE),".",VLOOKUP(K798,'Dados (Listas Suspensas)'!$B$3:$C$8,2,FALSE),".",VLOOKUP(L798,'Dados (Listas Suspensas)'!$D$3:$E$9,2, FALSE),".",VLOOKUP(M798,'Dados (Listas Suspensas)'!$F$3:$G$10,2,FALSE))</f>
        <v>2024.00314.02.03.02.05</v>
      </c>
      <c r="C798" s="144" t="e">
        <f t="shared" si="48"/>
        <v>#REF!</v>
      </c>
      <c r="D798" s="144" t="e">
        <f t="shared" si="49"/>
        <v>#REF!</v>
      </c>
      <c r="E798" s="144" t="str">
        <f t="shared" si="50"/>
        <v>2024.00314</v>
      </c>
      <c r="F798" s="144" t="e">
        <f t="shared" si="51"/>
        <v>#REF!</v>
      </c>
      <c r="G798" s="158">
        <v>314</v>
      </c>
      <c r="H798" s="97" t="s">
        <v>130</v>
      </c>
      <c r="I798" s="97" t="s">
        <v>236</v>
      </c>
      <c r="J798" s="158" t="s">
        <v>237</v>
      </c>
      <c r="K798" s="97" t="s">
        <v>148</v>
      </c>
      <c r="L798" s="97" t="s">
        <v>169</v>
      </c>
      <c r="M798" s="97" t="s">
        <v>254</v>
      </c>
      <c r="N798" s="209">
        <v>45307</v>
      </c>
      <c r="O798" s="209">
        <v>45307</v>
      </c>
      <c r="P798" s="158" t="s">
        <v>124</v>
      </c>
      <c r="Q798" s="160">
        <v>45306</v>
      </c>
      <c r="R798" s="158">
        <v>3735668</v>
      </c>
      <c r="S798" s="158" t="s">
        <v>13</v>
      </c>
      <c r="T798" s="160">
        <v>45320</v>
      </c>
      <c r="U798" s="234">
        <v>2024</v>
      </c>
      <c r="V798" s="151">
        <v>791</v>
      </c>
    </row>
    <row r="799" spans="1:22" x14ac:dyDescent="0.35">
      <c r="A79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799" s="231" t="str">
        <f>CONCATENATE(U799,".",TEXT(G799,"00000"),".",VLOOKUP(H799,'Dados (Listas Suspensas)'!$H$3:$I$7,2,FALSE),".",VLOOKUP(K799,'Dados (Listas Suspensas)'!$B$3:$C$8,2,FALSE),".",VLOOKUP(L799,'Dados (Listas Suspensas)'!$D$3:$E$9,2, FALSE),".",VLOOKUP(M799,'Dados (Listas Suspensas)'!$F$3:$G$10,2,FALSE))</f>
        <v>2024.00315.02.03.02.05</v>
      </c>
      <c r="C799" s="144" t="e">
        <f t="shared" si="48"/>
        <v>#REF!</v>
      </c>
      <c r="D799" s="144" t="e">
        <f t="shared" si="49"/>
        <v>#REF!</v>
      </c>
      <c r="E799" s="144" t="str">
        <f t="shared" si="50"/>
        <v>2024.00315</v>
      </c>
      <c r="F799" s="144" t="e">
        <f t="shared" si="51"/>
        <v>#REF!</v>
      </c>
      <c r="G799" s="165">
        <v>315</v>
      </c>
      <c r="H799" s="96" t="s">
        <v>130</v>
      </c>
      <c r="I799" s="96" t="s">
        <v>236</v>
      </c>
      <c r="J799" s="165" t="s">
        <v>237</v>
      </c>
      <c r="K799" s="96" t="s">
        <v>148</v>
      </c>
      <c r="L799" s="96" t="s">
        <v>169</v>
      </c>
      <c r="M799" s="96" t="s">
        <v>254</v>
      </c>
      <c r="N799" s="210">
        <v>45308</v>
      </c>
      <c r="O799" s="210">
        <v>45308</v>
      </c>
      <c r="P799" s="165" t="s">
        <v>124</v>
      </c>
      <c r="Q799" s="166">
        <v>45306</v>
      </c>
      <c r="R799" s="165">
        <v>3735670</v>
      </c>
      <c r="S799" s="165" t="s">
        <v>13</v>
      </c>
      <c r="T799" s="166">
        <v>45320</v>
      </c>
      <c r="U799" s="232">
        <v>2024</v>
      </c>
      <c r="V799" s="150">
        <v>792</v>
      </c>
    </row>
    <row r="800" spans="1:22" x14ac:dyDescent="0.35">
      <c r="A80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0" s="231" t="str">
        <f>CONCATENATE(U800,".",TEXT(G800,"00000"),".",VLOOKUP(H800,'Dados (Listas Suspensas)'!$H$3:$I$7,2,FALSE),".",VLOOKUP(K800,'Dados (Listas Suspensas)'!$B$3:$C$8,2,FALSE),".",VLOOKUP(L800,'Dados (Listas Suspensas)'!$D$3:$E$9,2, FALSE),".",VLOOKUP(M800,'Dados (Listas Suspensas)'!$F$3:$G$10,2,FALSE))</f>
        <v>2024.00316.02.03.02.05</v>
      </c>
      <c r="C800" s="144" t="e">
        <f t="shared" si="48"/>
        <v>#REF!</v>
      </c>
      <c r="D800" s="144" t="e">
        <f t="shared" si="49"/>
        <v>#REF!</v>
      </c>
      <c r="E800" s="144" t="str">
        <f t="shared" si="50"/>
        <v>2024.00316</v>
      </c>
      <c r="F800" s="144" t="e">
        <f t="shared" si="51"/>
        <v>#REF!</v>
      </c>
      <c r="G800" s="158">
        <v>316</v>
      </c>
      <c r="H800" s="97" t="s">
        <v>130</v>
      </c>
      <c r="I800" s="97" t="s">
        <v>236</v>
      </c>
      <c r="J800" s="158" t="s">
        <v>237</v>
      </c>
      <c r="K800" s="97" t="s">
        <v>148</v>
      </c>
      <c r="L800" s="97" t="s">
        <v>169</v>
      </c>
      <c r="M800" s="97" t="s">
        <v>254</v>
      </c>
      <c r="N800" s="209">
        <v>45309</v>
      </c>
      <c r="O800" s="209">
        <v>45309</v>
      </c>
      <c r="P800" s="158" t="s">
        <v>124</v>
      </c>
      <c r="Q800" s="160">
        <v>45311</v>
      </c>
      <c r="R800" s="158">
        <v>3735672</v>
      </c>
      <c r="S800" s="158" t="s">
        <v>13</v>
      </c>
      <c r="T800" s="160">
        <v>45320</v>
      </c>
      <c r="U800" s="234">
        <v>2024</v>
      </c>
      <c r="V800" s="151">
        <v>793</v>
      </c>
    </row>
    <row r="801" spans="1:22" x14ac:dyDescent="0.35">
      <c r="A80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1" s="231" t="str">
        <f>CONCATENATE(U801,".",TEXT(G801,"00000"),".",VLOOKUP(H801,'Dados (Listas Suspensas)'!$H$3:$I$7,2,FALSE),".",VLOOKUP(K801,'Dados (Listas Suspensas)'!$B$3:$C$8,2,FALSE),".",VLOOKUP(L801,'Dados (Listas Suspensas)'!$D$3:$E$9,2, FALSE),".",VLOOKUP(M801,'Dados (Listas Suspensas)'!$F$3:$G$10,2,FALSE))</f>
        <v>2024.00317.02.03.02.05</v>
      </c>
      <c r="C801" s="144" t="e">
        <f t="shared" si="48"/>
        <v>#REF!</v>
      </c>
      <c r="D801" s="144" t="e">
        <f t="shared" si="49"/>
        <v>#REF!</v>
      </c>
      <c r="E801" s="144" t="str">
        <f t="shared" si="50"/>
        <v>2024.00317</v>
      </c>
      <c r="F801" s="144" t="e">
        <f t="shared" si="51"/>
        <v>#REF!</v>
      </c>
      <c r="G801" s="165">
        <v>317</v>
      </c>
      <c r="H801" s="96" t="s">
        <v>130</v>
      </c>
      <c r="I801" s="96" t="s">
        <v>236</v>
      </c>
      <c r="J801" s="165" t="s">
        <v>237</v>
      </c>
      <c r="K801" s="96" t="s">
        <v>148</v>
      </c>
      <c r="L801" s="96" t="s">
        <v>169</v>
      </c>
      <c r="M801" s="96" t="s">
        <v>254</v>
      </c>
      <c r="N801" s="210">
        <v>45310</v>
      </c>
      <c r="O801" s="210">
        <v>45310</v>
      </c>
      <c r="P801" s="165" t="s">
        <v>124</v>
      </c>
      <c r="Q801" s="166">
        <v>45308</v>
      </c>
      <c r="R801" s="165">
        <v>3735674</v>
      </c>
      <c r="S801" s="165" t="s">
        <v>13</v>
      </c>
      <c r="T801" s="166">
        <v>45320</v>
      </c>
      <c r="U801" s="232">
        <v>2024</v>
      </c>
      <c r="V801" s="150">
        <v>794</v>
      </c>
    </row>
    <row r="802" spans="1:22" x14ac:dyDescent="0.35">
      <c r="A80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2" s="231" t="str">
        <f>CONCATENATE(U802,".",TEXT(G802,"00000"),".",VLOOKUP(H802,'Dados (Listas Suspensas)'!$H$3:$I$7,2,FALSE),".",VLOOKUP(K802,'Dados (Listas Suspensas)'!$B$3:$C$8,2,FALSE),".",VLOOKUP(L802,'Dados (Listas Suspensas)'!$D$3:$E$9,2, FALSE),".",VLOOKUP(M802,'Dados (Listas Suspensas)'!$F$3:$G$10,2,FALSE))</f>
        <v>2024.00318.02.03.02.05</v>
      </c>
      <c r="C802" s="144" t="e">
        <f t="shared" si="48"/>
        <v>#REF!</v>
      </c>
      <c r="D802" s="144" t="e">
        <f t="shared" si="49"/>
        <v>#REF!</v>
      </c>
      <c r="E802" s="144" t="str">
        <f t="shared" si="50"/>
        <v>2024.00318</v>
      </c>
      <c r="F802" s="144" t="e">
        <f t="shared" si="51"/>
        <v>#REF!</v>
      </c>
      <c r="G802" s="158">
        <v>318</v>
      </c>
      <c r="H802" s="97" t="s">
        <v>130</v>
      </c>
      <c r="I802" s="97" t="s">
        <v>236</v>
      </c>
      <c r="J802" s="158" t="s">
        <v>237</v>
      </c>
      <c r="K802" s="97" t="s">
        <v>148</v>
      </c>
      <c r="L802" s="97" t="s">
        <v>169</v>
      </c>
      <c r="M802" s="97" t="s">
        <v>254</v>
      </c>
      <c r="N802" s="209">
        <v>45311</v>
      </c>
      <c r="O802" s="209">
        <v>45311</v>
      </c>
      <c r="P802" s="158" t="s">
        <v>124</v>
      </c>
      <c r="Q802" s="160">
        <v>45310</v>
      </c>
      <c r="R802" s="158">
        <v>3735676</v>
      </c>
      <c r="S802" s="158" t="s">
        <v>13</v>
      </c>
      <c r="T802" s="160">
        <v>45320</v>
      </c>
      <c r="U802" s="234">
        <v>2024</v>
      </c>
      <c r="V802" s="151">
        <v>795</v>
      </c>
    </row>
    <row r="803" spans="1:22" x14ac:dyDescent="0.35">
      <c r="A80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3" s="231" t="str">
        <f>CONCATENATE(U803,".",TEXT(G803,"00000"),".",VLOOKUP(H803,'Dados (Listas Suspensas)'!$H$3:$I$7,2,FALSE),".",VLOOKUP(K803,'Dados (Listas Suspensas)'!$B$3:$C$8,2,FALSE),".",VLOOKUP(L803,'Dados (Listas Suspensas)'!$D$3:$E$9,2, FALSE),".",VLOOKUP(M803,'Dados (Listas Suspensas)'!$F$3:$G$10,2,FALSE))</f>
        <v>2024.00319.02.03.02.05</v>
      </c>
      <c r="C803" s="144" t="e">
        <f t="shared" si="48"/>
        <v>#REF!</v>
      </c>
      <c r="D803" s="144" t="e">
        <f t="shared" si="49"/>
        <v>#REF!</v>
      </c>
      <c r="E803" s="144" t="str">
        <f t="shared" si="50"/>
        <v>2024.00319</v>
      </c>
      <c r="F803" s="144" t="e">
        <f t="shared" si="51"/>
        <v>#REF!</v>
      </c>
      <c r="G803" s="165">
        <v>319</v>
      </c>
      <c r="H803" s="96" t="s">
        <v>130</v>
      </c>
      <c r="I803" s="96" t="s">
        <v>236</v>
      </c>
      <c r="J803" s="165" t="s">
        <v>237</v>
      </c>
      <c r="K803" s="96" t="s">
        <v>148</v>
      </c>
      <c r="L803" s="96" t="s">
        <v>169</v>
      </c>
      <c r="M803" s="96" t="s">
        <v>254</v>
      </c>
      <c r="N803" s="210">
        <v>45312</v>
      </c>
      <c r="O803" s="210">
        <v>45312</v>
      </c>
      <c r="P803" s="165" t="s">
        <v>124</v>
      </c>
      <c r="Q803" s="166">
        <v>45310</v>
      </c>
      <c r="R803" s="165">
        <v>3735678</v>
      </c>
      <c r="S803" s="165" t="s">
        <v>13</v>
      </c>
      <c r="T803" s="166">
        <v>45320</v>
      </c>
      <c r="U803" s="232">
        <v>2024</v>
      </c>
      <c r="V803" s="150">
        <v>796</v>
      </c>
    </row>
    <row r="804" spans="1:22" x14ac:dyDescent="0.35">
      <c r="A80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4" s="231" t="str">
        <f>CONCATENATE(U804,".",TEXT(G804,"00000"),".",VLOOKUP(H804,'Dados (Listas Suspensas)'!$H$3:$I$7,2,FALSE),".",VLOOKUP(K804,'Dados (Listas Suspensas)'!$B$3:$C$8,2,FALSE),".",VLOOKUP(L804,'Dados (Listas Suspensas)'!$D$3:$E$9,2, FALSE),".",VLOOKUP(M804,'Dados (Listas Suspensas)'!$F$3:$G$10,2,FALSE))</f>
        <v>2024.00320.02.03.02.05</v>
      </c>
      <c r="C804" s="144" t="e">
        <f t="shared" si="48"/>
        <v>#REF!</v>
      </c>
      <c r="D804" s="144" t="e">
        <f t="shared" si="49"/>
        <v>#REF!</v>
      </c>
      <c r="E804" s="144" t="str">
        <f t="shared" si="50"/>
        <v>2024.00320</v>
      </c>
      <c r="F804" s="144" t="e">
        <f t="shared" si="51"/>
        <v>#REF!</v>
      </c>
      <c r="G804" s="158">
        <v>320</v>
      </c>
      <c r="H804" s="97" t="s">
        <v>130</v>
      </c>
      <c r="I804" s="97" t="s">
        <v>236</v>
      </c>
      <c r="J804" s="158" t="s">
        <v>237</v>
      </c>
      <c r="K804" s="97" t="s">
        <v>148</v>
      </c>
      <c r="L804" s="97" t="s">
        <v>169</v>
      </c>
      <c r="M804" s="97" t="s">
        <v>254</v>
      </c>
      <c r="N804" s="209">
        <v>45313</v>
      </c>
      <c r="O804" s="209">
        <v>45313</v>
      </c>
      <c r="P804" s="158" t="s">
        <v>124</v>
      </c>
      <c r="Q804" s="160">
        <v>45310</v>
      </c>
      <c r="R804" s="158">
        <v>3735680</v>
      </c>
      <c r="S804" s="158" t="s">
        <v>13</v>
      </c>
      <c r="T804" s="160">
        <v>45320</v>
      </c>
      <c r="U804" s="234">
        <v>2024</v>
      </c>
      <c r="V804" s="151">
        <v>797</v>
      </c>
    </row>
    <row r="805" spans="1:22" x14ac:dyDescent="0.35">
      <c r="A80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5" s="231" t="str">
        <f>CONCATENATE(U805,".",TEXT(G805,"00000"),".",VLOOKUP(H805,'Dados (Listas Suspensas)'!$H$3:$I$7,2,FALSE),".",VLOOKUP(K805,'Dados (Listas Suspensas)'!$B$3:$C$8,2,FALSE),".",VLOOKUP(L805,'Dados (Listas Suspensas)'!$D$3:$E$9,2, FALSE),".",VLOOKUP(M805,'Dados (Listas Suspensas)'!$F$3:$G$10,2,FALSE))</f>
        <v>2024.00321.02.03.02.05</v>
      </c>
      <c r="C805" s="144" t="e">
        <f t="shared" si="48"/>
        <v>#REF!</v>
      </c>
      <c r="D805" s="144" t="e">
        <f t="shared" si="49"/>
        <v>#REF!</v>
      </c>
      <c r="E805" s="144" t="str">
        <f t="shared" si="50"/>
        <v>2024.00321</v>
      </c>
      <c r="F805" s="144" t="e">
        <f t="shared" si="51"/>
        <v>#REF!</v>
      </c>
      <c r="G805" s="165">
        <v>321</v>
      </c>
      <c r="H805" s="96" t="s">
        <v>130</v>
      </c>
      <c r="I805" s="96" t="s">
        <v>6163</v>
      </c>
      <c r="J805" s="165" t="s">
        <v>301</v>
      </c>
      <c r="K805" s="96" t="s">
        <v>148</v>
      </c>
      <c r="L805" s="96" t="s">
        <v>169</v>
      </c>
      <c r="M805" s="96" t="s">
        <v>254</v>
      </c>
      <c r="N805" s="210">
        <v>45312</v>
      </c>
      <c r="O805" s="210">
        <v>45312</v>
      </c>
      <c r="P805" s="165" t="s">
        <v>124</v>
      </c>
      <c r="Q805" s="166">
        <v>45311</v>
      </c>
      <c r="R805" s="165">
        <v>3739135</v>
      </c>
      <c r="S805" s="165" t="s">
        <v>13</v>
      </c>
      <c r="T805" s="166">
        <v>45321</v>
      </c>
      <c r="U805" s="232">
        <v>2024</v>
      </c>
      <c r="V805" s="150">
        <v>798</v>
      </c>
    </row>
    <row r="806" spans="1:22" x14ac:dyDescent="0.35">
      <c r="A80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6" s="231" t="str">
        <f>CONCATENATE(U806,".",TEXT(G806,"00000"),".",VLOOKUP(H806,'Dados (Listas Suspensas)'!$H$3:$I$7,2,FALSE),".",VLOOKUP(K806,'Dados (Listas Suspensas)'!$B$3:$C$8,2,FALSE),".",VLOOKUP(L806,'Dados (Listas Suspensas)'!$D$3:$E$9,2, FALSE),".",VLOOKUP(M806,'Dados (Listas Suspensas)'!$F$3:$G$10,2,FALSE))</f>
        <v>2024.00322.02.03.02.05</v>
      </c>
      <c r="C806" s="144" t="e">
        <f t="shared" si="48"/>
        <v>#REF!</v>
      </c>
      <c r="D806" s="144" t="e">
        <f t="shared" si="49"/>
        <v>#REF!</v>
      </c>
      <c r="E806" s="144" t="str">
        <f t="shared" si="50"/>
        <v>2024.00322</v>
      </c>
      <c r="F806" s="144" t="e">
        <f t="shared" si="51"/>
        <v>#REF!</v>
      </c>
      <c r="G806" s="158">
        <v>322</v>
      </c>
      <c r="H806" s="97" t="s">
        <v>130</v>
      </c>
      <c r="I806" s="97" t="s">
        <v>6163</v>
      </c>
      <c r="J806" s="158" t="s">
        <v>301</v>
      </c>
      <c r="K806" s="97" t="s">
        <v>148</v>
      </c>
      <c r="L806" s="97" t="s">
        <v>169</v>
      </c>
      <c r="M806" s="97" t="s">
        <v>254</v>
      </c>
      <c r="N806" s="209">
        <v>45313</v>
      </c>
      <c r="O806" s="209">
        <v>45313</v>
      </c>
      <c r="P806" s="158" t="s">
        <v>124</v>
      </c>
      <c r="Q806" s="160">
        <v>45311</v>
      </c>
      <c r="R806" s="158">
        <v>3739137</v>
      </c>
      <c r="S806" s="158" t="s">
        <v>13</v>
      </c>
      <c r="T806" s="160">
        <v>45321</v>
      </c>
      <c r="U806" s="234">
        <v>2024</v>
      </c>
      <c r="V806" s="151">
        <v>799</v>
      </c>
    </row>
    <row r="807" spans="1:22" x14ac:dyDescent="0.35">
      <c r="A80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7" s="231" t="str">
        <f>CONCATENATE(U807,".",TEXT(G807,"00000"),".",VLOOKUP(H807,'Dados (Listas Suspensas)'!$H$3:$I$7,2,FALSE),".",VLOOKUP(K807,'Dados (Listas Suspensas)'!$B$3:$C$8,2,FALSE),".",VLOOKUP(L807,'Dados (Listas Suspensas)'!$D$3:$E$9,2, FALSE),".",VLOOKUP(M807,'Dados (Listas Suspensas)'!$F$3:$G$10,2,FALSE))</f>
        <v>2024.00323.02.03.02.05</v>
      </c>
      <c r="C807" s="144" t="e">
        <f t="shared" si="48"/>
        <v>#REF!</v>
      </c>
      <c r="D807" s="144" t="e">
        <f t="shared" si="49"/>
        <v>#REF!</v>
      </c>
      <c r="E807" s="144" t="str">
        <f t="shared" si="50"/>
        <v>2024.00323</v>
      </c>
      <c r="F807" s="144" t="e">
        <f t="shared" si="51"/>
        <v>#REF!</v>
      </c>
      <c r="G807" s="165">
        <v>323</v>
      </c>
      <c r="H807" s="96" t="s">
        <v>130</v>
      </c>
      <c r="I807" s="96" t="s">
        <v>6163</v>
      </c>
      <c r="J807" s="165" t="s">
        <v>301</v>
      </c>
      <c r="K807" s="96" t="s">
        <v>148</v>
      </c>
      <c r="L807" s="96" t="s">
        <v>169</v>
      </c>
      <c r="M807" s="96" t="s">
        <v>254</v>
      </c>
      <c r="N807" s="210">
        <v>45314</v>
      </c>
      <c r="O807" s="210">
        <v>45314</v>
      </c>
      <c r="P807" s="165" t="s">
        <v>124</v>
      </c>
      <c r="Q807" s="166">
        <v>45313</v>
      </c>
      <c r="R807" s="165">
        <v>3739139</v>
      </c>
      <c r="S807" s="165" t="s">
        <v>13</v>
      </c>
      <c r="T807" s="166">
        <v>45321</v>
      </c>
      <c r="U807" s="232">
        <v>2024</v>
      </c>
      <c r="V807" s="150">
        <v>800</v>
      </c>
    </row>
    <row r="808" spans="1:22" x14ac:dyDescent="0.35">
      <c r="A80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8" s="231" t="str">
        <f>CONCATENATE(U808,".",TEXT(G808,"00000"),".",VLOOKUP(H808,'Dados (Listas Suspensas)'!$H$3:$I$7,2,FALSE),".",VLOOKUP(K808,'Dados (Listas Suspensas)'!$B$3:$C$8,2,FALSE),".",VLOOKUP(L808,'Dados (Listas Suspensas)'!$D$3:$E$9,2, FALSE),".",VLOOKUP(M808,'Dados (Listas Suspensas)'!$F$3:$G$10,2,FALSE))</f>
        <v>2024.00324.02.03.02.05</v>
      </c>
      <c r="C808" s="144" t="e">
        <f t="shared" si="48"/>
        <v>#REF!</v>
      </c>
      <c r="D808" s="144" t="e">
        <f t="shared" si="49"/>
        <v>#REF!</v>
      </c>
      <c r="E808" s="144" t="str">
        <f t="shared" si="50"/>
        <v>2024.00324</v>
      </c>
      <c r="F808" s="144" t="e">
        <f t="shared" si="51"/>
        <v>#REF!</v>
      </c>
      <c r="G808" s="158">
        <v>324</v>
      </c>
      <c r="H808" s="97" t="s">
        <v>130</v>
      </c>
      <c r="I808" s="97" t="s">
        <v>236</v>
      </c>
      <c r="J808" s="158" t="s">
        <v>237</v>
      </c>
      <c r="K808" s="97" t="s">
        <v>148</v>
      </c>
      <c r="L808" s="97" t="s">
        <v>169</v>
      </c>
      <c r="M808" s="97" t="s">
        <v>254</v>
      </c>
      <c r="N808" s="209">
        <v>45314</v>
      </c>
      <c r="O808" s="209">
        <v>45314</v>
      </c>
      <c r="P808" s="158" t="s">
        <v>124</v>
      </c>
      <c r="Q808" s="160">
        <v>45315</v>
      </c>
      <c r="R808" s="158">
        <v>3749774</v>
      </c>
      <c r="S808" s="158" t="s">
        <v>13</v>
      </c>
      <c r="T808" s="160">
        <v>45324</v>
      </c>
      <c r="U808" s="234">
        <v>2024</v>
      </c>
      <c r="V808" s="151">
        <v>801</v>
      </c>
    </row>
    <row r="809" spans="1:22" x14ac:dyDescent="0.35">
      <c r="A80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09" s="231" t="str">
        <f>CONCATENATE(U809,".",TEXT(G809,"00000"),".",VLOOKUP(H809,'Dados (Listas Suspensas)'!$H$3:$I$7,2,FALSE),".",VLOOKUP(K809,'Dados (Listas Suspensas)'!$B$3:$C$8,2,FALSE),".",VLOOKUP(L809,'Dados (Listas Suspensas)'!$D$3:$E$9,2, FALSE),".",VLOOKUP(M809,'Dados (Listas Suspensas)'!$F$3:$G$10,2,FALSE))</f>
        <v>2024.00325.02.03.02.05</v>
      </c>
      <c r="C809" s="144" t="e">
        <f t="shared" si="48"/>
        <v>#REF!</v>
      </c>
      <c r="D809" s="144" t="e">
        <f t="shared" si="49"/>
        <v>#REF!</v>
      </c>
      <c r="E809" s="144" t="str">
        <f t="shared" si="50"/>
        <v>2024.00325</v>
      </c>
      <c r="F809" s="144" t="e">
        <f t="shared" si="51"/>
        <v>#REF!</v>
      </c>
      <c r="G809" s="165">
        <v>325</v>
      </c>
      <c r="H809" s="96" t="s">
        <v>130</v>
      </c>
      <c r="I809" s="96" t="s">
        <v>236</v>
      </c>
      <c r="J809" s="165" t="s">
        <v>237</v>
      </c>
      <c r="K809" s="96" t="s">
        <v>148</v>
      </c>
      <c r="L809" s="96" t="s">
        <v>169</v>
      </c>
      <c r="M809" s="96" t="s">
        <v>254</v>
      </c>
      <c r="N809" s="210">
        <v>45315</v>
      </c>
      <c r="O809" s="210">
        <v>45315</v>
      </c>
      <c r="P809" s="165" t="s">
        <v>124</v>
      </c>
      <c r="Q809" s="166">
        <v>45315</v>
      </c>
      <c r="R809" s="165">
        <v>3749777</v>
      </c>
      <c r="S809" s="165" t="s">
        <v>13</v>
      </c>
      <c r="T809" s="166">
        <v>45324</v>
      </c>
      <c r="U809" s="232">
        <v>2024</v>
      </c>
      <c r="V809" s="150">
        <v>802</v>
      </c>
    </row>
    <row r="810" spans="1:22" x14ac:dyDescent="0.35">
      <c r="A81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0" s="231" t="str">
        <f>CONCATENATE(U810,".",TEXT(G810,"00000"),".",VLOOKUP(H810,'Dados (Listas Suspensas)'!$H$3:$I$7,2,FALSE),".",VLOOKUP(K810,'Dados (Listas Suspensas)'!$B$3:$C$8,2,FALSE),".",VLOOKUP(L810,'Dados (Listas Suspensas)'!$D$3:$E$9,2, FALSE),".",VLOOKUP(M810,'Dados (Listas Suspensas)'!$F$3:$G$10,2,FALSE))</f>
        <v>2024.00326.02.03.02.05</v>
      </c>
      <c r="C810" s="144" t="e">
        <f t="shared" si="48"/>
        <v>#REF!</v>
      </c>
      <c r="D810" s="144" t="e">
        <f t="shared" si="49"/>
        <v>#REF!</v>
      </c>
      <c r="E810" s="144" t="str">
        <f t="shared" si="50"/>
        <v>2024.00326</v>
      </c>
      <c r="F810" s="144" t="e">
        <f t="shared" si="51"/>
        <v>#REF!</v>
      </c>
      <c r="G810" s="158">
        <v>326</v>
      </c>
      <c r="H810" s="97" t="s">
        <v>130</v>
      </c>
      <c r="I810" s="97" t="s">
        <v>236</v>
      </c>
      <c r="J810" s="158" t="s">
        <v>237</v>
      </c>
      <c r="K810" s="97" t="s">
        <v>148</v>
      </c>
      <c r="L810" s="97" t="s">
        <v>169</v>
      </c>
      <c r="M810" s="97" t="s">
        <v>254</v>
      </c>
      <c r="N810" s="209">
        <v>45316</v>
      </c>
      <c r="O810" s="209">
        <v>45316</v>
      </c>
      <c r="P810" s="158" t="s">
        <v>124</v>
      </c>
      <c r="Q810" s="160">
        <v>45315</v>
      </c>
      <c r="R810" s="158">
        <v>3749779</v>
      </c>
      <c r="S810" s="158" t="s">
        <v>13</v>
      </c>
      <c r="T810" s="160">
        <v>45324</v>
      </c>
      <c r="U810" s="234">
        <v>2024</v>
      </c>
      <c r="V810" s="151">
        <v>803</v>
      </c>
    </row>
    <row r="811" spans="1:22" x14ac:dyDescent="0.35">
      <c r="A81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1" s="231" t="str">
        <f>CONCATENATE(U811,".",TEXT(G811,"00000"),".",VLOOKUP(H811,'Dados (Listas Suspensas)'!$H$3:$I$7,2,FALSE),".",VLOOKUP(K811,'Dados (Listas Suspensas)'!$B$3:$C$8,2,FALSE),".",VLOOKUP(L811,'Dados (Listas Suspensas)'!$D$3:$E$9,2, FALSE),".",VLOOKUP(M811,'Dados (Listas Suspensas)'!$F$3:$G$10,2,FALSE))</f>
        <v>2024.00327.02.03.02.05</v>
      </c>
      <c r="C811" s="144" t="e">
        <f t="shared" si="48"/>
        <v>#REF!</v>
      </c>
      <c r="D811" s="144" t="e">
        <f t="shared" si="49"/>
        <v>#REF!</v>
      </c>
      <c r="E811" s="144" t="str">
        <f t="shared" si="50"/>
        <v>2024.00327</v>
      </c>
      <c r="F811" s="144" t="e">
        <f t="shared" si="51"/>
        <v>#REF!</v>
      </c>
      <c r="G811" s="165">
        <v>327</v>
      </c>
      <c r="H811" s="96" t="s">
        <v>130</v>
      </c>
      <c r="I811" s="96" t="s">
        <v>236</v>
      </c>
      <c r="J811" s="165" t="s">
        <v>237</v>
      </c>
      <c r="K811" s="96" t="s">
        <v>148</v>
      </c>
      <c r="L811" s="96" t="s">
        <v>169</v>
      </c>
      <c r="M811" s="96" t="s">
        <v>254</v>
      </c>
      <c r="N811" s="210">
        <v>45317</v>
      </c>
      <c r="O811" s="210">
        <v>45317</v>
      </c>
      <c r="P811" s="165" t="s">
        <v>124</v>
      </c>
      <c r="Q811" s="166">
        <v>45316</v>
      </c>
      <c r="R811" s="165">
        <v>3749781</v>
      </c>
      <c r="S811" s="165" t="s">
        <v>13</v>
      </c>
      <c r="T811" s="166">
        <v>45324</v>
      </c>
      <c r="U811" s="232">
        <v>2024</v>
      </c>
      <c r="V811" s="150">
        <v>804</v>
      </c>
    </row>
    <row r="812" spans="1:22" x14ac:dyDescent="0.35">
      <c r="A81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2" s="231" t="str">
        <f>CONCATENATE(U812,".",TEXT(G812,"00000"),".",VLOOKUP(H812,'Dados (Listas Suspensas)'!$H$3:$I$7,2,FALSE),".",VLOOKUP(K812,'Dados (Listas Suspensas)'!$B$3:$C$8,2,FALSE),".",VLOOKUP(L812,'Dados (Listas Suspensas)'!$D$3:$E$9,2, FALSE),".",VLOOKUP(M812,'Dados (Listas Suspensas)'!$F$3:$G$10,2,FALSE))</f>
        <v>2024.00328.02.03.02.05</v>
      </c>
      <c r="C812" s="144" t="e">
        <f t="shared" si="48"/>
        <v>#REF!</v>
      </c>
      <c r="D812" s="144" t="e">
        <f t="shared" si="49"/>
        <v>#REF!</v>
      </c>
      <c r="E812" s="144" t="str">
        <f t="shared" si="50"/>
        <v>2024.00328</v>
      </c>
      <c r="F812" s="144" t="e">
        <f t="shared" si="51"/>
        <v>#REF!</v>
      </c>
      <c r="G812" s="158">
        <v>328</v>
      </c>
      <c r="H812" s="97" t="s">
        <v>130</v>
      </c>
      <c r="I812" s="97" t="s">
        <v>236</v>
      </c>
      <c r="J812" s="158" t="s">
        <v>237</v>
      </c>
      <c r="K812" s="97" t="s">
        <v>148</v>
      </c>
      <c r="L812" s="97" t="s">
        <v>169</v>
      </c>
      <c r="M812" s="97" t="s">
        <v>254</v>
      </c>
      <c r="N812" s="209">
        <v>45318</v>
      </c>
      <c r="O812" s="209">
        <v>45318</v>
      </c>
      <c r="P812" s="158" t="s">
        <v>124</v>
      </c>
      <c r="Q812" s="160">
        <v>45317</v>
      </c>
      <c r="R812" s="158">
        <v>3749783</v>
      </c>
      <c r="S812" s="158" t="s">
        <v>13</v>
      </c>
      <c r="T812" s="160">
        <v>45324</v>
      </c>
      <c r="U812" s="234">
        <v>2024</v>
      </c>
      <c r="V812" s="151">
        <v>805</v>
      </c>
    </row>
    <row r="813" spans="1:22" x14ac:dyDescent="0.35">
      <c r="A81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3" s="231" t="str">
        <f>CONCATENATE(U813,".",TEXT(G813,"00000"),".",VLOOKUP(H813,'Dados (Listas Suspensas)'!$H$3:$I$7,2,FALSE),".",VLOOKUP(K813,'Dados (Listas Suspensas)'!$B$3:$C$8,2,FALSE),".",VLOOKUP(L813,'Dados (Listas Suspensas)'!$D$3:$E$9,2, FALSE),".",VLOOKUP(M813,'Dados (Listas Suspensas)'!$F$3:$G$10,2,FALSE))</f>
        <v>2024.00329.02.03.02.05</v>
      </c>
      <c r="C813" s="144" t="e">
        <f t="shared" si="48"/>
        <v>#REF!</v>
      </c>
      <c r="D813" s="144" t="e">
        <f t="shared" si="49"/>
        <v>#REF!</v>
      </c>
      <c r="E813" s="144" t="str">
        <f t="shared" si="50"/>
        <v>2024.00329</v>
      </c>
      <c r="F813" s="144" t="e">
        <f t="shared" si="51"/>
        <v>#REF!</v>
      </c>
      <c r="G813" s="165">
        <v>329</v>
      </c>
      <c r="H813" s="96" t="s">
        <v>130</v>
      </c>
      <c r="I813" s="96" t="s">
        <v>236</v>
      </c>
      <c r="J813" s="165" t="s">
        <v>237</v>
      </c>
      <c r="K813" s="96" t="s">
        <v>148</v>
      </c>
      <c r="L813" s="96" t="s">
        <v>169</v>
      </c>
      <c r="M813" s="96" t="s">
        <v>254</v>
      </c>
      <c r="N813" s="210">
        <v>45319</v>
      </c>
      <c r="O813" s="210">
        <v>45319</v>
      </c>
      <c r="P813" s="165" t="s">
        <v>124</v>
      </c>
      <c r="Q813" s="166">
        <v>45317</v>
      </c>
      <c r="R813" s="165">
        <v>3749785</v>
      </c>
      <c r="S813" s="165" t="s">
        <v>13</v>
      </c>
      <c r="T813" s="166">
        <v>45324</v>
      </c>
      <c r="U813" s="232">
        <v>2024</v>
      </c>
      <c r="V813" s="150">
        <v>806</v>
      </c>
    </row>
    <row r="814" spans="1:22" x14ac:dyDescent="0.35">
      <c r="A81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4" s="231" t="str">
        <f>CONCATENATE(U814,".",TEXT(G814,"00000"),".",VLOOKUP(H814,'Dados (Listas Suspensas)'!$H$3:$I$7,2,FALSE),".",VLOOKUP(K814,'Dados (Listas Suspensas)'!$B$3:$C$8,2,FALSE),".",VLOOKUP(L814,'Dados (Listas Suspensas)'!$D$3:$E$9,2, FALSE),".",VLOOKUP(M814,'Dados (Listas Suspensas)'!$F$3:$G$10,2,FALSE))</f>
        <v>2024.00330.02.03.02.05</v>
      </c>
      <c r="C814" s="144" t="e">
        <f t="shared" si="48"/>
        <v>#REF!</v>
      </c>
      <c r="D814" s="144" t="e">
        <f t="shared" si="49"/>
        <v>#REF!</v>
      </c>
      <c r="E814" s="144" t="str">
        <f t="shared" si="50"/>
        <v>2024.00330</v>
      </c>
      <c r="F814" s="144" t="e">
        <f t="shared" si="51"/>
        <v>#REF!</v>
      </c>
      <c r="G814" s="158">
        <v>330</v>
      </c>
      <c r="H814" s="97" t="s">
        <v>130</v>
      </c>
      <c r="I814" s="97" t="s">
        <v>236</v>
      </c>
      <c r="J814" s="158" t="s">
        <v>237</v>
      </c>
      <c r="K814" s="97" t="s">
        <v>148</v>
      </c>
      <c r="L814" s="97" t="s">
        <v>169</v>
      </c>
      <c r="M814" s="97" t="s">
        <v>254</v>
      </c>
      <c r="N814" s="209">
        <v>45320</v>
      </c>
      <c r="O814" s="209">
        <v>45320</v>
      </c>
      <c r="P814" s="158" t="s">
        <v>124</v>
      </c>
      <c r="Q814" s="160">
        <v>45317</v>
      </c>
      <c r="R814" s="158">
        <v>3749787</v>
      </c>
      <c r="S814" s="158" t="s">
        <v>13</v>
      </c>
      <c r="T814" s="160">
        <v>45324</v>
      </c>
      <c r="U814" s="234">
        <v>2024</v>
      </c>
      <c r="V814" s="151">
        <v>807</v>
      </c>
    </row>
    <row r="815" spans="1:22" x14ac:dyDescent="0.35">
      <c r="A81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5" s="231" t="str">
        <f>CONCATENATE(U815,".",TEXT(G815,"00000"),".",VLOOKUP(H815,'Dados (Listas Suspensas)'!$H$3:$I$7,2,FALSE),".",VLOOKUP(K815,'Dados (Listas Suspensas)'!$B$3:$C$8,2,FALSE),".",VLOOKUP(L815,'Dados (Listas Suspensas)'!$D$3:$E$9,2, FALSE),".",VLOOKUP(M815,'Dados (Listas Suspensas)'!$F$3:$G$10,2,FALSE))</f>
        <v>2024.00331.02.03.02.05</v>
      </c>
      <c r="C815" s="144" t="e">
        <f t="shared" si="48"/>
        <v>#REF!</v>
      </c>
      <c r="D815" s="144" t="e">
        <f t="shared" si="49"/>
        <v>#REF!</v>
      </c>
      <c r="E815" s="144" t="str">
        <f t="shared" si="50"/>
        <v>2024.00331</v>
      </c>
      <c r="F815" s="144" t="e">
        <f t="shared" si="51"/>
        <v>#REF!</v>
      </c>
      <c r="G815" s="165">
        <v>331</v>
      </c>
      <c r="H815" s="96" t="s">
        <v>130</v>
      </c>
      <c r="I815" s="96" t="s">
        <v>236</v>
      </c>
      <c r="J815" s="165" t="s">
        <v>237</v>
      </c>
      <c r="K815" s="96" t="s">
        <v>148</v>
      </c>
      <c r="L815" s="96" t="s">
        <v>169</v>
      </c>
      <c r="M815" s="96" t="s">
        <v>254</v>
      </c>
      <c r="N815" s="210">
        <v>45321</v>
      </c>
      <c r="O815" s="210">
        <v>45321</v>
      </c>
      <c r="P815" s="165" t="s">
        <v>124</v>
      </c>
      <c r="Q815" s="166">
        <v>45320</v>
      </c>
      <c r="R815" s="165">
        <v>3749790</v>
      </c>
      <c r="S815" s="165" t="s">
        <v>13</v>
      </c>
      <c r="T815" s="166">
        <v>45324</v>
      </c>
      <c r="U815" s="232">
        <v>2024</v>
      </c>
      <c r="V815" s="150">
        <v>808</v>
      </c>
    </row>
    <row r="816" spans="1:22" x14ac:dyDescent="0.35">
      <c r="A81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6" s="231" t="str">
        <f>CONCATENATE(U816,".",TEXT(G816,"00000"),".",VLOOKUP(H816,'Dados (Listas Suspensas)'!$H$3:$I$7,2,FALSE),".",VLOOKUP(K816,'Dados (Listas Suspensas)'!$B$3:$C$8,2,FALSE),".",VLOOKUP(L816,'Dados (Listas Suspensas)'!$D$3:$E$9,2, FALSE),".",VLOOKUP(M816,'Dados (Listas Suspensas)'!$F$3:$G$10,2,FALSE))</f>
        <v>2024.00332.02.03.02.05</v>
      </c>
      <c r="C816" s="144" t="e">
        <f t="shared" si="48"/>
        <v>#REF!</v>
      </c>
      <c r="D816" s="144" t="e">
        <f t="shared" si="49"/>
        <v>#REF!</v>
      </c>
      <c r="E816" s="144" t="str">
        <f t="shared" si="50"/>
        <v>2024.00332</v>
      </c>
      <c r="F816" s="144" t="e">
        <f t="shared" si="51"/>
        <v>#REF!</v>
      </c>
      <c r="G816" s="158">
        <v>332</v>
      </c>
      <c r="H816" s="97" t="s">
        <v>130</v>
      </c>
      <c r="I816" s="97" t="s">
        <v>236</v>
      </c>
      <c r="J816" s="158" t="s">
        <v>237</v>
      </c>
      <c r="K816" s="97" t="s">
        <v>148</v>
      </c>
      <c r="L816" s="97" t="s">
        <v>169</v>
      </c>
      <c r="M816" s="97" t="s">
        <v>254</v>
      </c>
      <c r="N816" s="209">
        <v>45322</v>
      </c>
      <c r="O816" s="209">
        <v>45322</v>
      </c>
      <c r="P816" s="158" t="s">
        <v>124</v>
      </c>
      <c r="Q816" s="160">
        <v>45321</v>
      </c>
      <c r="R816" s="158">
        <v>3749792</v>
      </c>
      <c r="S816" s="158" t="s">
        <v>13</v>
      </c>
      <c r="T816" s="160">
        <v>45324</v>
      </c>
      <c r="U816" s="234">
        <v>2024</v>
      </c>
      <c r="V816" s="151">
        <v>809</v>
      </c>
    </row>
    <row r="817" spans="1:22" x14ac:dyDescent="0.35">
      <c r="A81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7" s="231" t="str">
        <f>CONCATENATE(U817,".",TEXT(G817,"00000"),".",VLOOKUP(H817,'Dados (Listas Suspensas)'!$H$3:$I$7,2,FALSE),".",VLOOKUP(K817,'Dados (Listas Suspensas)'!$B$3:$C$8,2,FALSE),".",VLOOKUP(L817,'Dados (Listas Suspensas)'!$D$3:$E$9,2, FALSE),".",VLOOKUP(M817,'Dados (Listas Suspensas)'!$F$3:$G$10,2,FALSE))</f>
        <v>2024.00333.02.03.02.04</v>
      </c>
      <c r="C817" s="144" t="e">
        <f t="shared" si="48"/>
        <v>#REF!</v>
      </c>
      <c r="D817" s="144" t="e">
        <f t="shared" si="49"/>
        <v>#REF!</v>
      </c>
      <c r="E817" s="144" t="str">
        <f t="shared" si="50"/>
        <v>2024.00333</v>
      </c>
      <c r="F817" s="144" t="e">
        <f t="shared" si="51"/>
        <v>#REF!</v>
      </c>
      <c r="G817" s="165">
        <v>333</v>
      </c>
      <c r="H817" s="96" t="s">
        <v>130</v>
      </c>
      <c r="I817" s="96" t="s">
        <v>236</v>
      </c>
      <c r="J817" s="165" t="s">
        <v>237</v>
      </c>
      <c r="K817" s="96" t="s">
        <v>148</v>
      </c>
      <c r="L817" s="96" t="s">
        <v>169</v>
      </c>
      <c r="M817" s="96" t="s">
        <v>149</v>
      </c>
      <c r="N817" s="210">
        <v>45323</v>
      </c>
      <c r="O817" s="210">
        <v>45351</v>
      </c>
      <c r="P817" s="165" t="s">
        <v>124</v>
      </c>
      <c r="Q817" s="166">
        <v>45313</v>
      </c>
      <c r="R817" s="165">
        <v>3749794</v>
      </c>
      <c r="S817" s="165" t="s">
        <v>13</v>
      </c>
      <c r="T817" s="166">
        <v>45324</v>
      </c>
      <c r="U817" s="232">
        <v>2024</v>
      </c>
      <c r="V817" s="150">
        <v>810</v>
      </c>
    </row>
    <row r="818" spans="1:22" x14ac:dyDescent="0.35">
      <c r="A81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8" s="231" t="str">
        <f>CONCATENATE(U818,".",TEXT(G818,"00000"),".",VLOOKUP(H818,'Dados (Listas Suspensas)'!$H$3:$I$7,2,FALSE),".",VLOOKUP(K818,'Dados (Listas Suspensas)'!$B$3:$C$8,2,FALSE),".",VLOOKUP(L818,'Dados (Listas Suspensas)'!$D$3:$E$9,2, FALSE),".",VLOOKUP(M818,'Dados (Listas Suspensas)'!$F$3:$G$10,2,FALSE))</f>
        <v>2024.00334.02.03.02.05</v>
      </c>
      <c r="C818" s="144" t="e">
        <f t="shared" si="48"/>
        <v>#REF!</v>
      </c>
      <c r="D818" s="144" t="e">
        <f t="shared" si="49"/>
        <v>#REF!</v>
      </c>
      <c r="E818" s="144" t="str">
        <f t="shared" si="50"/>
        <v>2024.00334</v>
      </c>
      <c r="F818" s="144" t="e">
        <f t="shared" si="51"/>
        <v>#REF!</v>
      </c>
      <c r="G818" s="158">
        <v>334</v>
      </c>
      <c r="H818" s="97" t="s">
        <v>130</v>
      </c>
      <c r="I818" s="97" t="s">
        <v>6163</v>
      </c>
      <c r="J818" s="158" t="s">
        <v>301</v>
      </c>
      <c r="K818" s="97" t="s">
        <v>148</v>
      </c>
      <c r="L818" s="97" t="s">
        <v>169</v>
      </c>
      <c r="M818" s="97" t="s">
        <v>254</v>
      </c>
      <c r="N818" s="209">
        <v>45319</v>
      </c>
      <c r="O818" s="209">
        <v>45319</v>
      </c>
      <c r="P818" s="158" t="s">
        <v>124</v>
      </c>
      <c r="Q818" s="160">
        <v>45318</v>
      </c>
      <c r="R818" s="158">
        <v>3749803</v>
      </c>
      <c r="S818" s="158" t="s">
        <v>13</v>
      </c>
      <c r="T818" s="160">
        <v>45324</v>
      </c>
      <c r="U818" s="234">
        <v>2024</v>
      </c>
      <c r="V818" s="151">
        <v>811</v>
      </c>
    </row>
    <row r="819" spans="1:22" x14ac:dyDescent="0.35">
      <c r="A81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19" s="231" t="str">
        <f>CONCATENATE(U819,".",TEXT(G819,"00000"),".",VLOOKUP(H819,'Dados (Listas Suspensas)'!$H$3:$I$7,2,FALSE),".",VLOOKUP(K819,'Dados (Listas Suspensas)'!$B$3:$C$8,2,FALSE),".",VLOOKUP(L819,'Dados (Listas Suspensas)'!$D$3:$E$9,2, FALSE),".",VLOOKUP(M819,'Dados (Listas Suspensas)'!$F$3:$G$10,2,FALSE))</f>
        <v>2024.00335.02.03.03.98</v>
      </c>
      <c r="C819" s="144" t="e">
        <f t="shared" si="48"/>
        <v>#REF!</v>
      </c>
      <c r="D819" s="144" t="e">
        <f t="shared" si="49"/>
        <v>#REF!</v>
      </c>
      <c r="E819" s="144" t="str">
        <f t="shared" si="50"/>
        <v>2024.00335</v>
      </c>
      <c r="F819" s="144" t="e">
        <f t="shared" si="51"/>
        <v>#REF!</v>
      </c>
      <c r="G819" s="165">
        <v>335</v>
      </c>
      <c r="H819" s="96" t="s">
        <v>130</v>
      </c>
      <c r="I819" s="96" t="s">
        <v>4565</v>
      </c>
      <c r="J819" s="165" t="s">
        <v>241</v>
      </c>
      <c r="K819" s="96" t="s">
        <v>148</v>
      </c>
      <c r="L819" s="96" t="s">
        <v>162</v>
      </c>
      <c r="M819" s="96" t="s">
        <v>259</v>
      </c>
      <c r="N819" s="210">
        <v>45323</v>
      </c>
      <c r="O819" s="210">
        <v>45657</v>
      </c>
      <c r="P819" s="165" t="s">
        <v>124</v>
      </c>
      <c r="Q819" s="166">
        <v>45322</v>
      </c>
      <c r="R819" s="165">
        <v>3749824</v>
      </c>
      <c r="S819" s="165" t="s">
        <v>13</v>
      </c>
      <c r="T819" s="166">
        <v>45324</v>
      </c>
      <c r="U819" s="232">
        <v>2024</v>
      </c>
      <c r="V819" s="150">
        <v>812</v>
      </c>
    </row>
    <row r="820" spans="1:22" x14ac:dyDescent="0.35">
      <c r="A82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0" s="231" t="str">
        <f>CONCATENATE(U820,".",TEXT(G820,"00000"),".",VLOOKUP(H820,'Dados (Listas Suspensas)'!$H$3:$I$7,2,FALSE),".",VLOOKUP(K820,'Dados (Listas Suspensas)'!$B$3:$C$8,2,FALSE),".",VLOOKUP(L820,'Dados (Listas Suspensas)'!$D$3:$E$9,2, FALSE),".",VLOOKUP(M820,'Dados (Listas Suspensas)'!$F$3:$G$10,2,FALSE))</f>
        <v>2024.00336.02.03.03.98</v>
      </c>
      <c r="C820" s="144" t="e">
        <f t="shared" si="48"/>
        <v>#REF!</v>
      </c>
      <c r="D820" s="144" t="e">
        <f t="shared" si="49"/>
        <v>#REF!</v>
      </c>
      <c r="E820" s="144" t="str">
        <f t="shared" si="50"/>
        <v>2024.00336</v>
      </c>
      <c r="F820" s="144" t="e">
        <f t="shared" si="51"/>
        <v>#REF!</v>
      </c>
      <c r="G820" s="158">
        <v>336</v>
      </c>
      <c r="H820" s="97" t="s">
        <v>130</v>
      </c>
      <c r="I820" s="97" t="s">
        <v>4565</v>
      </c>
      <c r="J820" s="158" t="s">
        <v>241</v>
      </c>
      <c r="K820" s="97" t="s">
        <v>148</v>
      </c>
      <c r="L820" s="97" t="s">
        <v>162</v>
      </c>
      <c r="M820" s="97" t="s">
        <v>259</v>
      </c>
      <c r="N820" s="209">
        <v>45323</v>
      </c>
      <c r="O820" s="209">
        <v>45657</v>
      </c>
      <c r="P820" s="158" t="s">
        <v>124</v>
      </c>
      <c r="Q820" s="160">
        <v>45322</v>
      </c>
      <c r="R820" s="158">
        <v>3749826</v>
      </c>
      <c r="S820" s="158" t="s">
        <v>13</v>
      </c>
      <c r="T820" s="160">
        <v>45324</v>
      </c>
      <c r="U820" s="234">
        <v>2024</v>
      </c>
      <c r="V820" s="151">
        <v>813</v>
      </c>
    </row>
    <row r="821" spans="1:22" x14ac:dyDescent="0.35">
      <c r="A82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1" s="231" t="str">
        <f>CONCATENATE(U821,".",TEXT(G821,"00000"),".",VLOOKUP(H821,'Dados (Listas Suspensas)'!$H$3:$I$7,2,FALSE),".",VLOOKUP(K821,'Dados (Listas Suspensas)'!$B$3:$C$8,2,FALSE),".",VLOOKUP(L821,'Dados (Listas Suspensas)'!$D$3:$E$9,2, FALSE),".",VLOOKUP(M821,'Dados (Listas Suspensas)'!$F$3:$G$10,2,FALSE))</f>
        <v>2024.00337.01.01.02.05</v>
      </c>
      <c r="C821" s="144" t="e">
        <f t="shared" si="48"/>
        <v>#REF!</v>
      </c>
      <c r="D821" s="144" t="e">
        <f t="shared" si="49"/>
        <v>#REF!</v>
      </c>
      <c r="E821" s="144" t="str">
        <f t="shared" si="50"/>
        <v>2024.00337</v>
      </c>
      <c r="F821" s="144" t="e">
        <f t="shared" si="51"/>
        <v>#REF!</v>
      </c>
      <c r="G821" s="165">
        <v>337</v>
      </c>
      <c r="H821" s="96" t="s">
        <v>119</v>
      </c>
      <c r="I821" s="96" t="s">
        <v>193</v>
      </c>
      <c r="J821" s="165" t="s">
        <v>194</v>
      </c>
      <c r="K821" s="96" t="s">
        <v>121</v>
      </c>
      <c r="L821" s="96" t="s">
        <v>169</v>
      </c>
      <c r="M821" s="96" t="s">
        <v>254</v>
      </c>
      <c r="N821" s="210">
        <v>45354</v>
      </c>
      <c r="O821" s="210">
        <v>45354</v>
      </c>
      <c r="P821" s="165" t="s">
        <v>124</v>
      </c>
      <c r="Q821" s="166">
        <v>45353</v>
      </c>
      <c r="R821" s="165">
        <v>3842310</v>
      </c>
      <c r="S821" s="165" t="s">
        <v>16</v>
      </c>
      <c r="T821" s="166">
        <v>45364</v>
      </c>
      <c r="U821" s="232">
        <v>2024</v>
      </c>
      <c r="V821" s="150">
        <v>814</v>
      </c>
    </row>
    <row r="822" spans="1:22" x14ac:dyDescent="0.35">
      <c r="A82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2" s="231" t="str">
        <f>CONCATENATE(U822,".",TEXT(G822,"00000"),".",VLOOKUP(H822,'Dados (Listas Suspensas)'!$H$3:$I$7,2,FALSE),".",VLOOKUP(K822,'Dados (Listas Suspensas)'!$B$3:$C$8,2,FALSE),".",VLOOKUP(L822,'Dados (Listas Suspensas)'!$D$3:$E$9,2, FALSE),".",VLOOKUP(M822,'Dados (Listas Suspensas)'!$F$3:$G$10,2,FALSE))</f>
        <v>2024.00338.01.01.03.05</v>
      </c>
      <c r="C822" s="144" t="e">
        <f t="shared" si="48"/>
        <v>#REF!</v>
      </c>
      <c r="D822" s="144" t="e">
        <f t="shared" si="49"/>
        <v>#REF!</v>
      </c>
      <c r="E822" s="144" t="str">
        <f t="shared" si="50"/>
        <v>2024.00338</v>
      </c>
      <c r="F822" s="144" t="e">
        <f t="shared" si="51"/>
        <v>#REF!</v>
      </c>
      <c r="G822" s="158">
        <v>338</v>
      </c>
      <c r="H822" s="97" t="s">
        <v>119</v>
      </c>
      <c r="I822" s="97" t="s">
        <v>193</v>
      </c>
      <c r="J822" s="158" t="s">
        <v>194</v>
      </c>
      <c r="K822" s="97" t="s">
        <v>121</v>
      </c>
      <c r="L822" s="97" t="s">
        <v>162</v>
      </c>
      <c r="M822" s="97" t="s">
        <v>254</v>
      </c>
      <c r="N822" s="209">
        <v>45354</v>
      </c>
      <c r="O822" s="209">
        <v>45354</v>
      </c>
      <c r="P822" s="158" t="s">
        <v>124</v>
      </c>
      <c r="Q822" s="160">
        <v>45353</v>
      </c>
      <c r="R822" s="158">
        <v>3842310</v>
      </c>
      <c r="S822" s="158" t="s">
        <v>16</v>
      </c>
      <c r="T822" s="160">
        <v>45364</v>
      </c>
      <c r="U822" s="234">
        <v>2024</v>
      </c>
      <c r="V822" s="151">
        <v>815</v>
      </c>
    </row>
    <row r="823" spans="1:22" x14ac:dyDescent="0.35">
      <c r="A82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3" s="231" t="str">
        <f>CONCATENATE(U823,".",TEXT(G823,"00000"),".",VLOOKUP(H823,'Dados (Listas Suspensas)'!$H$3:$I$7,2,FALSE),".",VLOOKUP(K823,'Dados (Listas Suspensas)'!$B$3:$C$8,2,FALSE),".",VLOOKUP(L823,'Dados (Listas Suspensas)'!$D$3:$E$9,2, FALSE),".",VLOOKUP(M823,'Dados (Listas Suspensas)'!$F$3:$G$10,2,FALSE))</f>
        <v>2024.00339.01.01.02.05</v>
      </c>
      <c r="C823" s="144" t="e">
        <f t="shared" si="48"/>
        <v>#REF!</v>
      </c>
      <c r="D823" s="144" t="e">
        <f t="shared" si="49"/>
        <v>#REF!</v>
      </c>
      <c r="E823" s="144" t="str">
        <f t="shared" si="50"/>
        <v>2024.00339</v>
      </c>
      <c r="F823" s="144" t="e">
        <f t="shared" si="51"/>
        <v>#REF!</v>
      </c>
      <c r="G823" s="165">
        <v>339</v>
      </c>
      <c r="H823" s="96" t="s">
        <v>119</v>
      </c>
      <c r="I823" s="96" t="s">
        <v>193</v>
      </c>
      <c r="J823" s="165" t="s">
        <v>194</v>
      </c>
      <c r="K823" s="96" t="s">
        <v>121</v>
      </c>
      <c r="L823" s="96" t="s">
        <v>169</v>
      </c>
      <c r="M823" s="96" t="s">
        <v>254</v>
      </c>
      <c r="N823" s="210">
        <v>45355</v>
      </c>
      <c r="O823" s="210">
        <v>45355</v>
      </c>
      <c r="P823" s="165" t="s">
        <v>124</v>
      </c>
      <c r="Q823" s="166">
        <v>45354</v>
      </c>
      <c r="R823" s="165">
        <v>3842310</v>
      </c>
      <c r="S823" s="165" t="s">
        <v>16</v>
      </c>
      <c r="T823" s="166">
        <v>45364</v>
      </c>
      <c r="U823" s="232">
        <v>2024</v>
      </c>
      <c r="V823" s="150">
        <v>816</v>
      </c>
    </row>
    <row r="824" spans="1:22" x14ac:dyDescent="0.35">
      <c r="A82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4" s="231" t="str">
        <f>CONCATENATE(U824,".",TEXT(G824,"00000"),".",VLOOKUP(H824,'Dados (Listas Suspensas)'!$H$3:$I$7,2,FALSE),".",VLOOKUP(K824,'Dados (Listas Suspensas)'!$B$3:$C$8,2,FALSE),".",VLOOKUP(L824,'Dados (Listas Suspensas)'!$D$3:$E$9,2, FALSE),".",VLOOKUP(M824,'Dados (Listas Suspensas)'!$F$3:$G$10,2,FALSE))</f>
        <v>2024.00340.01.01.03.05</v>
      </c>
      <c r="C824" s="144" t="e">
        <f t="shared" si="48"/>
        <v>#REF!</v>
      </c>
      <c r="D824" s="144" t="e">
        <f t="shared" si="49"/>
        <v>#REF!</v>
      </c>
      <c r="E824" s="144" t="str">
        <f t="shared" si="50"/>
        <v>2024.00340</v>
      </c>
      <c r="F824" s="144" t="e">
        <f t="shared" si="51"/>
        <v>#REF!</v>
      </c>
      <c r="G824" s="158">
        <v>340</v>
      </c>
      <c r="H824" s="97" t="s">
        <v>119</v>
      </c>
      <c r="I824" s="97" t="s">
        <v>193</v>
      </c>
      <c r="J824" s="158" t="s">
        <v>194</v>
      </c>
      <c r="K824" s="97" t="s">
        <v>121</v>
      </c>
      <c r="L824" s="97" t="s">
        <v>162</v>
      </c>
      <c r="M824" s="97" t="s">
        <v>254</v>
      </c>
      <c r="N824" s="209">
        <v>45355</v>
      </c>
      <c r="O824" s="209">
        <v>45355</v>
      </c>
      <c r="P824" s="158" t="s">
        <v>124</v>
      </c>
      <c r="Q824" s="160">
        <v>45355</v>
      </c>
      <c r="R824" s="158">
        <v>3842310</v>
      </c>
      <c r="S824" s="158" t="s">
        <v>16</v>
      </c>
      <c r="T824" s="160">
        <v>45364</v>
      </c>
      <c r="U824" s="234">
        <v>2024</v>
      </c>
      <c r="V824" s="151">
        <v>817</v>
      </c>
    </row>
    <row r="825" spans="1:22" x14ac:dyDescent="0.35">
      <c r="A82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5" s="231" t="str">
        <f>CONCATENATE(U825,".",TEXT(G825,"00000"),".",VLOOKUP(H825,'Dados (Listas Suspensas)'!$H$3:$I$7,2,FALSE),".",VLOOKUP(K825,'Dados (Listas Suspensas)'!$B$3:$C$8,2,FALSE),".",VLOOKUP(L825,'Dados (Listas Suspensas)'!$D$3:$E$9,2, FALSE),".",VLOOKUP(M825,'Dados (Listas Suspensas)'!$F$3:$G$10,2,FALSE))</f>
        <v>2024.00341.01.01.02.05</v>
      </c>
      <c r="C825" s="144" t="e">
        <f t="shared" si="48"/>
        <v>#REF!</v>
      </c>
      <c r="D825" s="144" t="e">
        <f t="shared" si="49"/>
        <v>#REF!</v>
      </c>
      <c r="E825" s="144" t="str">
        <f t="shared" si="50"/>
        <v>2024.00341</v>
      </c>
      <c r="F825" s="144" t="e">
        <f t="shared" si="51"/>
        <v>#REF!</v>
      </c>
      <c r="G825" s="165">
        <v>341</v>
      </c>
      <c r="H825" s="96" t="s">
        <v>119</v>
      </c>
      <c r="I825" s="96" t="s">
        <v>193</v>
      </c>
      <c r="J825" s="165" t="s">
        <v>194</v>
      </c>
      <c r="K825" s="96" t="s">
        <v>121</v>
      </c>
      <c r="L825" s="96" t="s">
        <v>169</v>
      </c>
      <c r="M825" s="96" t="s">
        <v>254</v>
      </c>
      <c r="N825" s="210">
        <v>45356</v>
      </c>
      <c r="O825" s="210">
        <v>45356</v>
      </c>
      <c r="P825" s="165" t="s">
        <v>124</v>
      </c>
      <c r="Q825" s="166">
        <v>45355</v>
      </c>
      <c r="R825" s="165">
        <v>3842310</v>
      </c>
      <c r="S825" s="165" t="s">
        <v>16</v>
      </c>
      <c r="T825" s="166">
        <v>45364</v>
      </c>
      <c r="U825" s="232">
        <v>2024</v>
      </c>
      <c r="V825" s="150">
        <v>818</v>
      </c>
    </row>
    <row r="826" spans="1:22" x14ac:dyDescent="0.35">
      <c r="A82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6" s="231" t="str">
        <f>CONCATENATE(U826,".",TEXT(G826,"00000"),".",VLOOKUP(H826,'Dados (Listas Suspensas)'!$H$3:$I$7,2,FALSE),".",VLOOKUP(K826,'Dados (Listas Suspensas)'!$B$3:$C$8,2,FALSE),".",VLOOKUP(L826,'Dados (Listas Suspensas)'!$D$3:$E$9,2, FALSE),".",VLOOKUP(M826,'Dados (Listas Suspensas)'!$F$3:$G$10,2,FALSE))</f>
        <v>2024.00342.01.01.03.05</v>
      </c>
      <c r="C826" s="144" t="e">
        <f t="shared" si="48"/>
        <v>#REF!</v>
      </c>
      <c r="D826" s="144" t="e">
        <f t="shared" si="49"/>
        <v>#REF!</v>
      </c>
      <c r="E826" s="144" t="str">
        <f t="shared" si="50"/>
        <v>2024.00342</v>
      </c>
      <c r="F826" s="144" t="e">
        <f t="shared" si="51"/>
        <v>#REF!</v>
      </c>
      <c r="G826" s="158">
        <v>342</v>
      </c>
      <c r="H826" s="97" t="s">
        <v>119</v>
      </c>
      <c r="I826" s="97" t="s">
        <v>193</v>
      </c>
      <c r="J826" s="158" t="s">
        <v>194</v>
      </c>
      <c r="K826" s="97" t="s">
        <v>121</v>
      </c>
      <c r="L826" s="97" t="s">
        <v>162</v>
      </c>
      <c r="M826" s="97" t="s">
        <v>254</v>
      </c>
      <c r="N826" s="209">
        <v>45356</v>
      </c>
      <c r="O826" s="209">
        <v>45356</v>
      </c>
      <c r="P826" s="158" t="s">
        <v>124</v>
      </c>
      <c r="Q826" s="160">
        <v>45355</v>
      </c>
      <c r="R826" s="158">
        <v>3842310</v>
      </c>
      <c r="S826" s="158" t="s">
        <v>16</v>
      </c>
      <c r="T826" s="160">
        <v>45364</v>
      </c>
      <c r="U826" s="234">
        <v>2024</v>
      </c>
      <c r="V826" s="151">
        <v>819</v>
      </c>
    </row>
    <row r="827" spans="1:22" x14ac:dyDescent="0.35">
      <c r="A82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7" s="231" t="str">
        <f>CONCATENATE(U827,".",TEXT(G827,"00000"),".",VLOOKUP(H827,'Dados (Listas Suspensas)'!$H$3:$I$7,2,FALSE),".",VLOOKUP(K827,'Dados (Listas Suspensas)'!$B$3:$C$8,2,FALSE),".",VLOOKUP(L827,'Dados (Listas Suspensas)'!$D$3:$E$9,2, FALSE),".",VLOOKUP(M827,'Dados (Listas Suspensas)'!$F$3:$G$10,2,FALSE))</f>
        <v>2024.00343.01.01.02.05</v>
      </c>
      <c r="C827" s="144" t="e">
        <f t="shared" si="48"/>
        <v>#REF!</v>
      </c>
      <c r="D827" s="144" t="e">
        <f t="shared" si="49"/>
        <v>#REF!</v>
      </c>
      <c r="E827" s="144" t="str">
        <f t="shared" si="50"/>
        <v>2024.00343</v>
      </c>
      <c r="F827" s="144" t="e">
        <f t="shared" si="51"/>
        <v>#REF!</v>
      </c>
      <c r="G827" s="165">
        <v>343</v>
      </c>
      <c r="H827" s="96" t="s">
        <v>119</v>
      </c>
      <c r="I827" s="96" t="s">
        <v>193</v>
      </c>
      <c r="J827" s="165" t="s">
        <v>194</v>
      </c>
      <c r="K827" s="96" t="s">
        <v>121</v>
      </c>
      <c r="L827" s="96" t="s">
        <v>169</v>
      </c>
      <c r="M827" s="96" t="s">
        <v>254</v>
      </c>
      <c r="N827" s="210">
        <v>45357</v>
      </c>
      <c r="O827" s="210">
        <v>45357</v>
      </c>
      <c r="P827" s="165" t="s">
        <v>124</v>
      </c>
      <c r="Q827" s="166">
        <v>45356</v>
      </c>
      <c r="R827" s="165">
        <v>3842310</v>
      </c>
      <c r="S827" s="165" t="s">
        <v>16</v>
      </c>
      <c r="T827" s="166">
        <v>45364</v>
      </c>
      <c r="U827" s="232">
        <v>2024</v>
      </c>
      <c r="V827" s="150">
        <v>820</v>
      </c>
    </row>
    <row r="828" spans="1:22" x14ac:dyDescent="0.35">
      <c r="A82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8" s="231" t="str">
        <f>CONCATENATE(U828,".",TEXT(G828,"00000"),".",VLOOKUP(H828,'Dados (Listas Suspensas)'!$H$3:$I$7,2,FALSE),".",VLOOKUP(K828,'Dados (Listas Suspensas)'!$B$3:$C$8,2,FALSE),".",VLOOKUP(L828,'Dados (Listas Suspensas)'!$D$3:$E$9,2, FALSE),".",VLOOKUP(M828,'Dados (Listas Suspensas)'!$F$3:$G$10,2,FALSE))</f>
        <v>2024.00344.01.01.03.05</v>
      </c>
      <c r="C828" s="144" t="e">
        <f t="shared" si="48"/>
        <v>#REF!</v>
      </c>
      <c r="D828" s="144" t="e">
        <f t="shared" si="49"/>
        <v>#REF!</v>
      </c>
      <c r="E828" s="144" t="str">
        <f t="shared" si="50"/>
        <v>2024.00344</v>
      </c>
      <c r="F828" s="144" t="e">
        <f t="shared" si="51"/>
        <v>#REF!</v>
      </c>
      <c r="G828" s="158">
        <v>344</v>
      </c>
      <c r="H828" s="97" t="s">
        <v>119</v>
      </c>
      <c r="I828" s="97" t="s">
        <v>193</v>
      </c>
      <c r="J828" s="158" t="s">
        <v>194</v>
      </c>
      <c r="K828" s="97" t="s">
        <v>121</v>
      </c>
      <c r="L828" s="97" t="s">
        <v>162</v>
      </c>
      <c r="M828" s="97" t="s">
        <v>254</v>
      </c>
      <c r="N828" s="209">
        <v>45357</v>
      </c>
      <c r="O828" s="209">
        <v>45357</v>
      </c>
      <c r="P828" s="158" t="s">
        <v>124</v>
      </c>
      <c r="Q828" s="160">
        <v>45356</v>
      </c>
      <c r="R828" s="158">
        <v>3842310</v>
      </c>
      <c r="S828" s="158" t="s">
        <v>16</v>
      </c>
      <c r="T828" s="160">
        <v>45364</v>
      </c>
      <c r="U828" s="234">
        <v>2024</v>
      </c>
      <c r="V828" s="151">
        <v>821</v>
      </c>
    </row>
    <row r="829" spans="1:22" x14ac:dyDescent="0.35">
      <c r="A82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29" s="231" t="str">
        <f>CONCATENATE(U829,".",TEXT(G829,"00000"),".",VLOOKUP(H829,'Dados (Listas Suspensas)'!$H$3:$I$7,2,FALSE),".",VLOOKUP(K829,'Dados (Listas Suspensas)'!$B$3:$C$8,2,FALSE),".",VLOOKUP(L829,'Dados (Listas Suspensas)'!$D$3:$E$9,2, FALSE),".",VLOOKUP(M829,'Dados (Listas Suspensas)'!$F$3:$G$10,2,FALSE))</f>
        <v>2024.00345.01.01.02.05</v>
      </c>
      <c r="C829" s="144" t="e">
        <f t="shared" si="48"/>
        <v>#REF!</v>
      </c>
      <c r="D829" s="144" t="e">
        <f t="shared" si="49"/>
        <v>#REF!</v>
      </c>
      <c r="E829" s="144" t="str">
        <f t="shared" si="50"/>
        <v>2024.00345</v>
      </c>
      <c r="F829" s="144" t="e">
        <f t="shared" si="51"/>
        <v>#REF!</v>
      </c>
      <c r="G829" s="165">
        <v>345</v>
      </c>
      <c r="H829" s="96" t="s">
        <v>119</v>
      </c>
      <c r="I829" s="96" t="s">
        <v>193</v>
      </c>
      <c r="J829" s="165" t="s">
        <v>194</v>
      </c>
      <c r="K829" s="96" t="s">
        <v>121</v>
      </c>
      <c r="L829" s="96" t="s">
        <v>169</v>
      </c>
      <c r="M829" s="96" t="s">
        <v>254</v>
      </c>
      <c r="N829" s="210">
        <v>45358</v>
      </c>
      <c r="O829" s="210">
        <v>45358</v>
      </c>
      <c r="P829" s="165" t="s">
        <v>124</v>
      </c>
      <c r="Q829" s="166">
        <v>45357</v>
      </c>
      <c r="R829" s="165">
        <v>3842310</v>
      </c>
      <c r="S829" s="165" t="s">
        <v>16</v>
      </c>
      <c r="T829" s="166">
        <v>45364</v>
      </c>
      <c r="U829" s="232">
        <v>2024</v>
      </c>
      <c r="V829" s="150">
        <v>822</v>
      </c>
    </row>
    <row r="830" spans="1:22" x14ac:dyDescent="0.35">
      <c r="A83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0" s="231" t="str">
        <f>CONCATENATE(U830,".",TEXT(G830,"00000"),".",VLOOKUP(H830,'Dados (Listas Suspensas)'!$H$3:$I$7,2,FALSE),".",VLOOKUP(K830,'Dados (Listas Suspensas)'!$B$3:$C$8,2,FALSE),".",VLOOKUP(L830,'Dados (Listas Suspensas)'!$D$3:$E$9,2, FALSE),".",VLOOKUP(M830,'Dados (Listas Suspensas)'!$F$3:$G$10,2,FALSE))</f>
        <v>2024.00346.01.01.03.05</v>
      </c>
      <c r="C830" s="144" t="e">
        <f t="shared" si="48"/>
        <v>#REF!</v>
      </c>
      <c r="D830" s="144" t="e">
        <f t="shared" si="49"/>
        <v>#REF!</v>
      </c>
      <c r="E830" s="144" t="str">
        <f t="shared" si="50"/>
        <v>2024.00346</v>
      </c>
      <c r="F830" s="144" t="e">
        <f t="shared" si="51"/>
        <v>#REF!</v>
      </c>
      <c r="G830" s="158">
        <v>346</v>
      </c>
      <c r="H830" s="97" t="s">
        <v>119</v>
      </c>
      <c r="I830" s="97" t="s">
        <v>193</v>
      </c>
      <c r="J830" s="158" t="s">
        <v>194</v>
      </c>
      <c r="K830" s="97" t="s">
        <v>121</v>
      </c>
      <c r="L830" s="97" t="s">
        <v>162</v>
      </c>
      <c r="M830" s="97" t="s">
        <v>254</v>
      </c>
      <c r="N830" s="209">
        <v>45358</v>
      </c>
      <c r="O830" s="209">
        <v>45358</v>
      </c>
      <c r="P830" s="158" t="s">
        <v>124</v>
      </c>
      <c r="Q830" s="160">
        <v>45357</v>
      </c>
      <c r="R830" s="158">
        <v>3842310</v>
      </c>
      <c r="S830" s="158" t="s">
        <v>16</v>
      </c>
      <c r="T830" s="160">
        <v>45364</v>
      </c>
      <c r="U830" s="234">
        <v>2024</v>
      </c>
      <c r="V830" s="151">
        <v>823</v>
      </c>
    </row>
    <row r="831" spans="1:22" x14ac:dyDescent="0.35">
      <c r="A83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1" s="231" t="str">
        <f>CONCATENATE(U831,".",TEXT(G831,"00000"),".",VLOOKUP(H831,'Dados (Listas Suspensas)'!$H$3:$I$7,2,FALSE),".",VLOOKUP(K831,'Dados (Listas Suspensas)'!$B$3:$C$8,2,FALSE),".",VLOOKUP(L831,'Dados (Listas Suspensas)'!$D$3:$E$9,2, FALSE),".",VLOOKUP(M831,'Dados (Listas Suspensas)'!$F$3:$G$10,2,FALSE))</f>
        <v>2024.00347.01.01.02.05</v>
      </c>
      <c r="C831" s="144" t="e">
        <f t="shared" si="48"/>
        <v>#REF!</v>
      </c>
      <c r="D831" s="144" t="e">
        <f t="shared" si="49"/>
        <v>#REF!</v>
      </c>
      <c r="E831" s="144" t="str">
        <f t="shared" si="50"/>
        <v>2024.00347</v>
      </c>
      <c r="F831" s="144" t="e">
        <f t="shared" si="51"/>
        <v>#REF!</v>
      </c>
      <c r="G831" s="165">
        <v>347</v>
      </c>
      <c r="H831" s="96" t="s">
        <v>119</v>
      </c>
      <c r="I831" s="96" t="s">
        <v>193</v>
      </c>
      <c r="J831" s="165" t="s">
        <v>194</v>
      </c>
      <c r="K831" s="96" t="s">
        <v>121</v>
      </c>
      <c r="L831" s="96" t="s">
        <v>169</v>
      </c>
      <c r="M831" s="96" t="s">
        <v>254</v>
      </c>
      <c r="N831" s="210">
        <v>45359</v>
      </c>
      <c r="O831" s="210">
        <v>45359</v>
      </c>
      <c r="P831" s="165" t="s">
        <v>124</v>
      </c>
      <c r="Q831" s="166">
        <v>45358</v>
      </c>
      <c r="R831" s="165">
        <v>3842310</v>
      </c>
      <c r="S831" s="165" t="s">
        <v>16</v>
      </c>
      <c r="T831" s="166">
        <v>45364</v>
      </c>
      <c r="U831" s="232">
        <v>2024</v>
      </c>
      <c r="V831" s="150">
        <v>824</v>
      </c>
    </row>
    <row r="832" spans="1:22" x14ac:dyDescent="0.35">
      <c r="A83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2" s="231" t="str">
        <f>CONCATENATE(U832,".",TEXT(G832,"00000"),".",VLOOKUP(H832,'Dados (Listas Suspensas)'!$H$3:$I$7,2,FALSE),".",VLOOKUP(K832,'Dados (Listas Suspensas)'!$B$3:$C$8,2,FALSE),".",VLOOKUP(L832,'Dados (Listas Suspensas)'!$D$3:$E$9,2, FALSE),".",VLOOKUP(M832,'Dados (Listas Suspensas)'!$F$3:$G$10,2,FALSE))</f>
        <v>2024.00348.01.01.03.05</v>
      </c>
      <c r="C832" s="144" t="e">
        <f t="shared" si="48"/>
        <v>#REF!</v>
      </c>
      <c r="D832" s="144" t="e">
        <f t="shared" si="49"/>
        <v>#REF!</v>
      </c>
      <c r="E832" s="144" t="str">
        <f t="shared" si="50"/>
        <v>2024.00348</v>
      </c>
      <c r="F832" s="144" t="e">
        <f t="shared" si="51"/>
        <v>#REF!</v>
      </c>
      <c r="G832" s="158">
        <v>348</v>
      </c>
      <c r="H832" s="97" t="s">
        <v>119</v>
      </c>
      <c r="I832" s="97" t="s">
        <v>193</v>
      </c>
      <c r="J832" s="158" t="s">
        <v>194</v>
      </c>
      <c r="K832" s="97" t="s">
        <v>121</v>
      </c>
      <c r="L832" s="97" t="s">
        <v>162</v>
      </c>
      <c r="M832" s="97" t="s">
        <v>254</v>
      </c>
      <c r="N832" s="209">
        <v>45359</v>
      </c>
      <c r="O832" s="209">
        <v>45359</v>
      </c>
      <c r="P832" s="158" t="s">
        <v>124</v>
      </c>
      <c r="Q832" s="160">
        <v>45358</v>
      </c>
      <c r="R832" s="158">
        <v>3842310</v>
      </c>
      <c r="S832" s="158" t="s">
        <v>16</v>
      </c>
      <c r="T832" s="160">
        <v>45364</v>
      </c>
      <c r="U832" s="234">
        <v>2024</v>
      </c>
      <c r="V832" s="151">
        <v>825</v>
      </c>
    </row>
    <row r="833" spans="1:22" x14ac:dyDescent="0.35">
      <c r="A83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3" s="231" t="str">
        <f>CONCATENATE(U833,".",TEXT(G833,"00000"),".",VLOOKUP(H833,'Dados (Listas Suspensas)'!$H$3:$I$7,2,FALSE),".",VLOOKUP(K833,'Dados (Listas Suspensas)'!$B$3:$C$8,2,FALSE),".",VLOOKUP(L833,'Dados (Listas Suspensas)'!$D$3:$E$9,2, FALSE),".",VLOOKUP(M833,'Dados (Listas Suspensas)'!$F$3:$G$10,2,FALSE))</f>
        <v>2024.00349.01.01.02.05</v>
      </c>
      <c r="C833" s="144" t="e">
        <f t="shared" si="48"/>
        <v>#REF!</v>
      </c>
      <c r="D833" s="144" t="e">
        <f t="shared" si="49"/>
        <v>#REF!</v>
      </c>
      <c r="E833" s="144" t="str">
        <f t="shared" si="50"/>
        <v>2024.00349</v>
      </c>
      <c r="F833" s="144" t="e">
        <f t="shared" si="51"/>
        <v>#REF!</v>
      </c>
      <c r="G833" s="165">
        <v>349</v>
      </c>
      <c r="H833" s="96" t="s">
        <v>119</v>
      </c>
      <c r="I833" s="96" t="s">
        <v>193</v>
      </c>
      <c r="J833" s="165" t="s">
        <v>194</v>
      </c>
      <c r="K833" s="96" t="s">
        <v>121</v>
      </c>
      <c r="L833" s="96" t="s">
        <v>169</v>
      </c>
      <c r="M833" s="96" t="s">
        <v>254</v>
      </c>
      <c r="N833" s="210">
        <v>45360</v>
      </c>
      <c r="O833" s="210">
        <v>45360</v>
      </c>
      <c r="P833" s="165" t="s">
        <v>124</v>
      </c>
      <c r="Q833" s="166">
        <v>45359</v>
      </c>
      <c r="R833" s="165">
        <v>3842310</v>
      </c>
      <c r="S833" s="165" t="s">
        <v>16</v>
      </c>
      <c r="T833" s="166">
        <v>45364</v>
      </c>
      <c r="U833" s="232">
        <v>2024</v>
      </c>
      <c r="V833" s="150">
        <v>826</v>
      </c>
    </row>
    <row r="834" spans="1:22" x14ac:dyDescent="0.35">
      <c r="A83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4" s="231" t="str">
        <f>CONCATENATE(U834,".",TEXT(G834,"00000"),".",VLOOKUP(H834,'Dados (Listas Suspensas)'!$H$3:$I$7,2,FALSE),".",VLOOKUP(K834,'Dados (Listas Suspensas)'!$B$3:$C$8,2,FALSE),".",VLOOKUP(L834,'Dados (Listas Suspensas)'!$D$3:$E$9,2, FALSE),".",VLOOKUP(M834,'Dados (Listas Suspensas)'!$F$3:$G$10,2,FALSE))</f>
        <v>2024.00350.01.01.03.05</v>
      </c>
      <c r="C834" s="144" t="e">
        <f t="shared" si="48"/>
        <v>#REF!</v>
      </c>
      <c r="D834" s="144" t="e">
        <f t="shared" si="49"/>
        <v>#REF!</v>
      </c>
      <c r="E834" s="144" t="str">
        <f t="shared" si="50"/>
        <v>2024.00350</v>
      </c>
      <c r="F834" s="144" t="e">
        <f t="shared" si="51"/>
        <v>#REF!</v>
      </c>
      <c r="G834" s="158">
        <v>350</v>
      </c>
      <c r="H834" s="97" t="s">
        <v>119</v>
      </c>
      <c r="I834" s="97" t="s">
        <v>193</v>
      </c>
      <c r="J834" s="158" t="s">
        <v>194</v>
      </c>
      <c r="K834" s="97" t="s">
        <v>121</v>
      </c>
      <c r="L834" s="97" t="s">
        <v>162</v>
      </c>
      <c r="M834" s="97" t="s">
        <v>254</v>
      </c>
      <c r="N834" s="209">
        <v>45360</v>
      </c>
      <c r="O834" s="209">
        <v>45360</v>
      </c>
      <c r="P834" s="158" t="s">
        <v>124</v>
      </c>
      <c r="Q834" s="160">
        <v>45359</v>
      </c>
      <c r="R834" s="158">
        <v>3842310</v>
      </c>
      <c r="S834" s="158" t="s">
        <v>16</v>
      </c>
      <c r="T834" s="160">
        <v>45364</v>
      </c>
      <c r="U834" s="234">
        <v>2024</v>
      </c>
      <c r="V834" s="151">
        <v>827</v>
      </c>
    </row>
    <row r="835" spans="1:22" x14ac:dyDescent="0.35">
      <c r="A83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5" s="231" t="str">
        <f>CONCATENATE(U835,".",TEXT(G835,"00000"),".",VLOOKUP(H835,'Dados (Listas Suspensas)'!$H$3:$I$7,2,FALSE),".",VLOOKUP(K835,'Dados (Listas Suspensas)'!$B$3:$C$8,2,FALSE),".",VLOOKUP(L835,'Dados (Listas Suspensas)'!$D$3:$E$9,2, FALSE),".",VLOOKUP(M835,'Dados (Listas Suspensas)'!$F$3:$G$10,2,FALSE))</f>
        <v>2024.00351.01.01.02.05</v>
      </c>
      <c r="C835" s="144" t="e">
        <f t="shared" si="48"/>
        <v>#REF!</v>
      </c>
      <c r="D835" s="144" t="e">
        <f t="shared" si="49"/>
        <v>#REF!</v>
      </c>
      <c r="E835" s="144" t="str">
        <f t="shared" si="50"/>
        <v>2024.00351</v>
      </c>
      <c r="F835" s="144" t="e">
        <f t="shared" si="51"/>
        <v>#REF!</v>
      </c>
      <c r="G835" s="165">
        <v>351</v>
      </c>
      <c r="H835" s="96" t="s">
        <v>119</v>
      </c>
      <c r="I835" s="96" t="s">
        <v>193</v>
      </c>
      <c r="J835" s="165" t="s">
        <v>194</v>
      </c>
      <c r="K835" s="96" t="s">
        <v>121</v>
      </c>
      <c r="L835" s="96" t="s">
        <v>169</v>
      </c>
      <c r="M835" s="96" t="s">
        <v>254</v>
      </c>
      <c r="N835" s="210">
        <v>45361</v>
      </c>
      <c r="O835" s="210">
        <v>45361</v>
      </c>
      <c r="P835" s="165" t="s">
        <v>124</v>
      </c>
      <c r="Q835" s="166">
        <v>45360</v>
      </c>
      <c r="R835" s="165">
        <v>3842310</v>
      </c>
      <c r="S835" s="165" t="s">
        <v>16</v>
      </c>
      <c r="T835" s="166">
        <v>45364</v>
      </c>
      <c r="U835" s="232">
        <v>2024</v>
      </c>
      <c r="V835" s="150">
        <v>828</v>
      </c>
    </row>
    <row r="836" spans="1:22" x14ac:dyDescent="0.35">
      <c r="A83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6" s="231" t="str">
        <f>CONCATENATE(U836,".",TEXT(G836,"00000"),".",VLOOKUP(H836,'Dados (Listas Suspensas)'!$H$3:$I$7,2,FALSE),".",VLOOKUP(K836,'Dados (Listas Suspensas)'!$B$3:$C$8,2,FALSE),".",VLOOKUP(L836,'Dados (Listas Suspensas)'!$D$3:$E$9,2, FALSE),".",VLOOKUP(M836,'Dados (Listas Suspensas)'!$F$3:$G$10,2,FALSE))</f>
        <v>2024.00352.01.01.03.05</v>
      </c>
      <c r="C836" s="144" t="e">
        <f t="shared" si="48"/>
        <v>#REF!</v>
      </c>
      <c r="D836" s="144" t="e">
        <f t="shared" si="49"/>
        <v>#REF!</v>
      </c>
      <c r="E836" s="144" t="str">
        <f t="shared" si="50"/>
        <v>2024.00352</v>
      </c>
      <c r="F836" s="144" t="e">
        <f t="shared" si="51"/>
        <v>#REF!</v>
      </c>
      <c r="G836" s="158">
        <v>352</v>
      </c>
      <c r="H836" s="97" t="s">
        <v>119</v>
      </c>
      <c r="I836" s="97" t="s">
        <v>193</v>
      </c>
      <c r="J836" s="158" t="s">
        <v>194</v>
      </c>
      <c r="K836" s="97" t="s">
        <v>121</v>
      </c>
      <c r="L836" s="97" t="s">
        <v>162</v>
      </c>
      <c r="M836" s="97" t="s">
        <v>254</v>
      </c>
      <c r="N836" s="209">
        <v>45361</v>
      </c>
      <c r="O836" s="209">
        <v>45361</v>
      </c>
      <c r="P836" s="158" t="s">
        <v>124</v>
      </c>
      <c r="Q836" s="160">
        <v>45360</v>
      </c>
      <c r="R836" s="158">
        <v>3842310</v>
      </c>
      <c r="S836" s="158" t="s">
        <v>16</v>
      </c>
      <c r="T836" s="160">
        <v>45364</v>
      </c>
      <c r="U836" s="234">
        <v>2024</v>
      </c>
      <c r="V836" s="151">
        <v>829</v>
      </c>
    </row>
    <row r="837" spans="1:22" x14ac:dyDescent="0.35">
      <c r="A83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7" s="231" t="str">
        <f>CONCATENATE(U837,".",TEXT(G837,"00000"),".",VLOOKUP(H837,'Dados (Listas Suspensas)'!$H$3:$I$7,2,FALSE),".",VLOOKUP(K837,'Dados (Listas Suspensas)'!$B$3:$C$8,2,FALSE),".",VLOOKUP(L837,'Dados (Listas Suspensas)'!$D$3:$E$9,2, FALSE),".",VLOOKUP(M837,'Dados (Listas Suspensas)'!$F$3:$G$10,2,FALSE))</f>
        <v>2024.00353.01.01.02.05</v>
      </c>
      <c r="C837" s="144" t="e">
        <f t="shared" si="48"/>
        <v>#REF!</v>
      </c>
      <c r="D837" s="144" t="e">
        <f t="shared" si="49"/>
        <v>#REF!</v>
      </c>
      <c r="E837" s="144" t="str">
        <f t="shared" si="50"/>
        <v>2024.00353</v>
      </c>
      <c r="F837" s="144" t="e">
        <f t="shared" si="51"/>
        <v>#REF!</v>
      </c>
      <c r="G837" s="165">
        <v>353</v>
      </c>
      <c r="H837" s="96" t="s">
        <v>119</v>
      </c>
      <c r="I837" s="96" t="s">
        <v>193</v>
      </c>
      <c r="J837" s="165" t="s">
        <v>194</v>
      </c>
      <c r="K837" s="96" t="s">
        <v>121</v>
      </c>
      <c r="L837" s="96" t="s">
        <v>169</v>
      </c>
      <c r="M837" s="96" t="s">
        <v>254</v>
      </c>
      <c r="N837" s="210">
        <v>45362</v>
      </c>
      <c r="O837" s="210">
        <v>45362</v>
      </c>
      <c r="P837" s="165" t="s">
        <v>124</v>
      </c>
      <c r="Q837" s="166">
        <v>45361</v>
      </c>
      <c r="R837" s="165">
        <v>3842310</v>
      </c>
      <c r="S837" s="165" t="s">
        <v>16</v>
      </c>
      <c r="T837" s="166">
        <v>45364</v>
      </c>
      <c r="U837" s="232">
        <v>2024</v>
      </c>
      <c r="V837" s="150">
        <v>830</v>
      </c>
    </row>
    <row r="838" spans="1:22" x14ac:dyDescent="0.35">
      <c r="A83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8" s="231" t="str">
        <f>CONCATENATE(U838,".",TEXT(G838,"00000"),".",VLOOKUP(H838,'Dados (Listas Suspensas)'!$H$3:$I$7,2,FALSE),".",VLOOKUP(K838,'Dados (Listas Suspensas)'!$B$3:$C$8,2,FALSE),".",VLOOKUP(L838,'Dados (Listas Suspensas)'!$D$3:$E$9,2, FALSE),".",VLOOKUP(M838,'Dados (Listas Suspensas)'!$F$3:$G$10,2,FALSE))</f>
        <v>2024.00354.01.01.03.05</v>
      </c>
      <c r="C838" s="144" t="e">
        <f t="shared" si="48"/>
        <v>#REF!</v>
      </c>
      <c r="D838" s="144" t="e">
        <f t="shared" si="49"/>
        <v>#REF!</v>
      </c>
      <c r="E838" s="144" t="str">
        <f t="shared" si="50"/>
        <v>2024.00354</v>
      </c>
      <c r="F838" s="144" t="e">
        <f t="shared" si="51"/>
        <v>#REF!</v>
      </c>
      <c r="G838" s="158">
        <v>354</v>
      </c>
      <c r="H838" s="97" t="s">
        <v>119</v>
      </c>
      <c r="I838" s="97" t="s">
        <v>193</v>
      </c>
      <c r="J838" s="158" t="s">
        <v>194</v>
      </c>
      <c r="K838" s="97" t="s">
        <v>121</v>
      </c>
      <c r="L838" s="97" t="s">
        <v>162</v>
      </c>
      <c r="M838" s="97" t="s">
        <v>254</v>
      </c>
      <c r="N838" s="209">
        <v>45362</v>
      </c>
      <c r="O838" s="209">
        <v>45362</v>
      </c>
      <c r="P838" s="158" t="s">
        <v>124</v>
      </c>
      <c r="Q838" s="160">
        <v>45361</v>
      </c>
      <c r="R838" s="158">
        <v>3842310</v>
      </c>
      <c r="S838" s="158" t="s">
        <v>16</v>
      </c>
      <c r="T838" s="160">
        <v>45364</v>
      </c>
      <c r="U838" s="234">
        <v>2024</v>
      </c>
      <c r="V838" s="151">
        <v>831</v>
      </c>
    </row>
    <row r="839" spans="1:22" x14ac:dyDescent="0.35">
      <c r="A83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39" s="231" t="str">
        <f>CONCATENATE(U839,".",TEXT(G839,"00000"),".",VLOOKUP(H839,'Dados (Listas Suspensas)'!$H$3:$I$7,2,FALSE),".",VLOOKUP(K839,'Dados (Listas Suspensas)'!$B$3:$C$8,2,FALSE),".",VLOOKUP(L839,'Dados (Listas Suspensas)'!$D$3:$E$9,2, FALSE),".",VLOOKUP(M839,'Dados (Listas Suspensas)'!$F$3:$G$10,2,FALSE))</f>
        <v>2024.00355.01.01.02.05</v>
      </c>
      <c r="C839" s="144" t="e">
        <f t="shared" si="48"/>
        <v>#REF!</v>
      </c>
      <c r="D839" s="144" t="e">
        <f t="shared" si="49"/>
        <v>#REF!</v>
      </c>
      <c r="E839" s="144" t="str">
        <f t="shared" si="50"/>
        <v>2024.00355</v>
      </c>
      <c r="F839" s="144" t="e">
        <f t="shared" si="51"/>
        <v>#REF!</v>
      </c>
      <c r="G839" s="165">
        <v>355</v>
      </c>
      <c r="H839" s="96" t="s">
        <v>119</v>
      </c>
      <c r="I839" s="96" t="s">
        <v>193</v>
      </c>
      <c r="J839" s="165" t="s">
        <v>194</v>
      </c>
      <c r="K839" s="96" t="s">
        <v>121</v>
      </c>
      <c r="L839" s="96" t="s">
        <v>169</v>
      </c>
      <c r="M839" s="96" t="s">
        <v>254</v>
      </c>
      <c r="N839" s="210">
        <v>45363</v>
      </c>
      <c r="O839" s="210">
        <v>45363</v>
      </c>
      <c r="P839" s="165" t="s">
        <v>124</v>
      </c>
      <c r="Q839" s="166">
        <v>45362</v>
      </c>
      <c r="R839" s="165">
        <v>3842310</v>
      </c>
      <c r="S839" s="165" t="s">
        <v>16</v>
      </c>
      <c r="T839" s="166">
        <v>45364</v>
      </c>
      <c r="U839" s="232">
        <v>2024</v>
      </c>
      <c r="V839" s="150">
        <v>832</v>
      </c>
    </row>
    <row r="840" spans="1:22" x14ac:dyDescent="0.35">
      <c r="A84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0" s="231" t="str">
        <f>CONCATENATE(U840,".",TEXT(G840,"00000"),".",VLOOKUP(H840,'Dados (Listas Suspensas)'!$H$3:$I$7,2,FALSE),".",VLOOKUP(K840,'Dados (Listas Suspensas)'!$B$3:$C$8,2,FALSE),".",VLOOKUP(L840,'Dados (Listas Suspensas)'!$D$3:$E$9,2, FALSE),".",VLOOKUP(M840,'Dados (Listas Suspensas)'!$F$3:$G$10,2,FALSE))</f>
        <v>2024.00356.01.01.03.05</v>
      </c>
      <c r="C840" s="144" t="e">
        <f t="shared" ref="C840:C903" si="52">IF(A840=B840,1,0)</f>
        <v>#REF!</v>
      </c>
      <c r="D840" s="144" t="e">
        <f t="shared" ref="D840:D903" si="53">LEFT(A840,10)</f>
        <v>#REF!</v>
      </c>
      <c r="E840" s="144" t="str">
        <f t="shared" ref="E840:E903" si="54">LEFT(B840,10)</f>
        <v>2024.00356</v>
      </c>
      <c r="F840" s="144" t="e">
        <f t="shared" ref="F840:F903" si="55">IF(D840=E840,1,0)</f>
        <v>#REF!</v>
      </c>
      <c r="G840" s="158">
        <v>356</v>
      </c>
      <c r="H840" s="97" t="s">
        <v>119</v>
      </c>
      <c r="I840" s="97" t="s">
        <v>193</v>
      </c>
      <c r="J840" s="158" t="s">
        <v>194</v>
      </c>
      <c r="K840" s="97" t="s">
        <v>121</v>
      </c>
      <c r="L840" s="97" t="s">
        <v>162</v>
      </c>
      <c r="M840" s="97" t="s">
        <v>254</v>
      </c>
      <c r="N840" s="209">
        <v>45363</v>
      </c>
      <c r="O840" s="209">
        <v>45363</v>
      </c>
      <c r="P840" s="158" t="s">
        <v>124</v>
      </c>
      <c r="Q840" s="160">
        <v>45362</v>
      </c>
      <c r="R840" s="158">
        <v>3842310</v>
      </c>
      <c r="S840" s="158" t="s">
        <v>16</v>
      </c>
      <c r="T840" s="160">
        <v>45364</v>
      </c>
      <c r="U840" s="234">
        <v>2024</v>
      </c>
      <c r="V840" s="151">
        <v>833</v>
      </c>
    </row>
    <row r="841" spans="1:22" x14ac:dyDescent="0.35">
      <c r="A84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1" s="231" t="str">
        <f>CONCATENATE(U841,".",TEXT(G841,"00000"),".",VLOOKUP(H841,'Dados (Listas Suspensas)'!$H$3:$I$7,2,FALSE),".",VLOOKUP(K841,'Dados (Listas Suspensas)'!$B$3:$C$8,2,FALSE),".",VLOOKUP(L841,'Dados (Listas Suspensas)'!$D$3:$E$9,2, FALSE),".",VLOOKUP(M841,'Dados (Listas Suspensas)'!$F$3:$G$10,2,FALSE))</f>
        <v>2024.00357.02.04.99.99</v>
      </c>
      <c r="C841" s="144" t="e">
        <f t="shared" si="52"/>
        <v>#REF!</v>
      </c>
      <c r="D841" s="144" t="e">
        <f t="shared" si="53"/>
        <v>#REF!</v>
      </c>
      <c r="E841" s="144" t="str">
        <f t="shared" si="54"/>
        <v>2024.00357</v>
      </c>
      <c r="F841" s="144" t="e">
        <f t="shared" si="55"/>
        <v>#REF!</v>
      </c>
      <c r="G841" s="165">
        <v>357</v>
      </c>
      <c r="H841" s="96" t="s">
        <v>130</v>
      </c>
      <c r="I841" s="141" t="s">
        <v>257</v>
      </c>
      <c r="J841" s="142" t="s">
        <v>258</v>
      </c>
      <c r="K841" s="96" t="s">
        <v>187</v>
      </c>
      <c r="L841" s="96" t="s">
        <v>187</v>
      </c>
      <c r="M841" s="96" t="s">
        <v>188</v>
      </c>
      <c r="N841" s="210">
        <v>45306</v>
      </c>
      <c r="O841" s="210">
        <v>45657</v>
      </c>
      <c r="P841" s="165" t="s">
        <v>124</v>
      </c>
      <c r="Q841" s="166">
        <v>45306</v>
      </c>
      <c r="R841" s="165">
        <v>3876648</v>
      </c>
      <c r="S841" s="165" t="s">
        <v>13</v>
      </c>
      <c r="T841" s="223">
        <v>45376</v>
      </c>
      <c r="U841" s="232">
        <v>2024</v>
      </c>
      <c r="V841" s="150">
        <v>834</v>
      </c>
    </row>
    <row r="842" spans="1:22" x14ac:dyDescent="0.35">
      <c r="A84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2" s="231" t="str">
        <f>CONCATENATE(U842,".",TEXT(G842,"00000"),".",VLOOKUP(H842,'Dados (Listas Suspensas)'!$H$3:$I$7,2,FALSE),".",VLOOKUP(K842,'Dados (Listas Suspensas)'!$B$3:$C$8,2,FALSE),".",VLOOKUP(L842,'Dados (Listas Suspensas)'!$D$3:$E$9,2, FALSE),".",VLOOKUP(M842,'Dados (Listas Suspensas)'!$F$3:$G$10,2,FALSE))</f>
        <v>2024.00358.02.04.99.99</v>
      </c>
      <c r="C842" s="144" t="e">
        <f t="shared" si="52"/>
        <v>#REF!</v>
      </c>
      <c r="D842" s="144" t="e">
        <f t="shared" si="53"/>
        <v>#REF!</v>
      </c>
      <c r="E842" s="144" t="str">
        <f t="shared" si="54"/>
        <v>2024.00358</v>
      </c>
      <c r="F842" s="144" t="e">
        <f t="shared" si="55"/>
        <v>#REF!</v>
      </c>
      <c r="G842" s="158">
        <v>358</v>
      </c>
      <c r="H842" s="97" t="s">
        <v>130</v>
      </c>
      <c r="I842" s="97" t="s">
        <v>338</v>
      </c>
      <c r="J842" s="158" t="s">
        <v>339</v>
      </c>
      <c r="K842" s="97" t="s">
        <v>187</v>
      </c>
      <c r="L842" s="97" t="s">
        <v>187</v>
      </c>
      <c r="M842" s="97" t="s">
        <v>188</v>
      </c>
      <c r="N842" s="209">
        <v>45355</v>
      </c>
      <c r="O842" s="209">
        <v>45657</v>
      </c>
      <c r="P842" s="158" t="s">
        <v>124</v>
      </c>
      <c r="Q842" s="160">
        <v>45355</v>
      </c>
      <c r="R842" s="158">
        <v>3876659</v>
      </c>
      <c r="S842" s="158" t="s">
        <v>13</v>
      </c>
      <c r="T842" s="223">
        <v>45376</v>
      </c>
      <c r="U842" s="234">
        <v>2024</v>
      </c>
      <c r="V842" s="151">
        <v>835</v>
      </c>
    </row>
    <row r="843" spans="1:22" x14ac:dyDescent="0.35">
      <c r="A84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3" s="231" t="str">
        <f>CONCATENATE(U843,".",TEXT(G843,"00000"),".",VLOOKUP(H843,'Dados (Listas Suspensas)'!$H$3:$I$7,2,FALSE),".",VLOOKUP(K843,'Dados (Listas Suspensas)'!$B$3:$C$8,2,FALSE),".",VLOOKUP(L843,'Dados (Listas Suspensas)'!$D$3:$E$9,2, FALSE),".",VLOOKUP(M843,'Dados (Listas Suspensas)'!$F$3:$G$10,2,FALSE))</f>
        <v>2024.00359.02.03.02.05</v>
      </c>
      <c r="C843" s="144" t="e">
        <f t="shared" si="52"/>
        <v>#REF!</v>
      </c>
      <c r="D843" s="144" t="e">
        <f t="shared" si="53"/>
        <v>#REF!</v>
      </c>
      <c r="E843" s="144" t="str">
        <f t="shared" si="54"/>
        <v>2024.00359</v>
      </c>
      <c r="F843" s="144" t="e">
        <f t="shared" si="55"/>
        <v>#REF!</v>
      </c>
      <c r="G843" s="165">
        <v>359</v>
      </c>
      <c r="H843" s="96" t="s">
        <v>130</v>
      </c>
      <c r="I843" s="96" t="s">
        <v>6163</v>
      </c>
      <c r="J843" s="165" t="s">
        <v>301</v>
      </c>
      <c r="K843" s="96" t="s">
        <v>148</v>
      </c>
      <c r="L843" s="96" t="s">
        <v>169</v>
      </c>
      <c r="M843" s="96" t="s">
        <v>254</v>
      </c>
      <c r="N843" s="210">
        <v>45375</v>
      </c>
      <c r="O843" s="210">
        <v>45375</v>
      </c>
      <c r="P843" s="165" t="s">
        <v>124</v>
      </c>
      <c r="Q843" s="166">
        <v>45374</v>
      </c>
      <c r="R843" s="165">
        <v>3887931</v>
      </c>
      <c r="S843" s="165" t="s">
        <v>13</v>
      </c>
      <c r="T843" s="166">
        <v>45379</v>
      </c>
      <c r="U843" s="232">
        <v>2024</v>
      </c>
      <c r="V843" s="150">
        <v>836</v>
      </c>
    </row>
    <row r="844" spans="1:22" x14ac:dyDescent="0.35">
      <c r="A84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4" s="231" t="str">
        <f>CONCATENATE(U844,".",TEXT(G844,"00000"),".",VLOOKUP(H844,'Dados (Listas Suspensas)'!$H$3:$I$7,2,FALSE),".",VLOOKUP(K844,'Dados (Listas Suspensas)'!$B$3:$C$8,2,FALSE),".",VLOOKUP(L844,'Dados (Listas Suspensas)'!$D$3:$E$9,2, FALSE),".",VLOOKUP(M844,'Dados (Listas Suspensas)'!$F$3:$G$10,2,FALSE))</f>
        <v>2024.00360.02.03.02.03</v>
      </c>
      <c r="C844" s="144" t="e">
        <f t="shared" si="52"/>
        <v>#REF!</v>
      </c>
      <c r="D844" s="144" t="e">
        <f t="shared" si="53"/>
        <v>#REF!</v>
      </c>
      <c r="E844" s="144" t="str">
        <f t="shared" si="54"/>
        <v>2024.00360</v>
      </c>
      <c r="F844" s="144" t="e">
        <f t="shared" si="55"/>
        <v>#REF!</v>
      </c>
      <c r="G844" s="158">
        <v>360</v>
      </c>
      <c r="H844" s="97" t="s">
        <v>130</v>
      </c>
      <c r="I844" s="97" t="s">
        <v>6163</v>
      </c>
      <c r="J844" s="158" t="s">
        <v>301</v>
      </c>
      <c r="K844" s="97" t="s">
        <v>148</v>
      </c>
      <c r="L844" s="97" t="s">
        <v>169</v>
      </c>
      <c r="M844" s="97" t="s">
        <v>219</v>
      </c>
      <c r="N844" s="209">
        <v>45352</v>
      </c>
      <c r="O844" s="209">
        <v>45473</v>
      </c>
      <c r="P844" s="158" t="s">
        <v>124</v>
      </c>
      <c r="Q844" s="160">
        <v>45371</v>
      </c>
      <c r="R844" s="158">
        <v>3887933</v>
      </c>
      <c r="S844" s="158" t="s">
        <v>13</v>
      </c>
      <c r="T844" s="160">
        <v>45379</v>
      </c>
      <c r="U844" s="234">
        <v>2024</v>
      </c>
      <c r="V844" s="151">
        <v>837</v>
      </c>
    </row>
    <row r="845" spans="1:22" x14ac:dyDescent="0.35">
      <c r="A84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5" s="231" t="str">
        <f>CONCATENATE(U845,".",TEXT(G845,"00000"),".",VLOOKUP(H845,'Dados (Listas Suspensas)'!$H$3:$I$7,2,FALSE),".",VLOOKUP(K845,'Dados (Listas Suspensas)'!$B$3:$C$8,2,FALSE),".",VLOOKUP(L845,'Dados (Listas Suspensas)'!$D$3:$E$9,2, FALSE),".",VLOOKUP(M845,'Dados (Listas Suspensas)'!$F$3:$G$10,2,FALSE))</f>
        <v>2024.00361.02.03.03.03</v>
      </c>
      <c r="C845" s="144" t="e">
        <f t="shared" si="52"/>
        <v>#REF!</v>
      </c>
      <c r="D845" s="144" t="e">
        <f t="shared" si="53"/>
        <v>#REF!</v>
      </c>
      <c r="E845" s="144" t="str">
        <f t="shared" si="54"/>
        <v>2024.00361</v>
      </c>
      <c r="F845" s="144" t="e">
        <f t="shared" si="55"/>
        <v>#REF!</v>
      </c>
      <c r="G845" s="165">
        <v>361</v>
      </c>
      <c r="H845" s="96" t="s">
        <v>130</v>
      </c>
      <c r="I845" s="96" t="s">
        <v>193</v>
      </c>
      <c r="J845" s="165" t="s">
        <v>194</v>
      </c>
      <c r="K845" s="96" t="s">
        <v>148</v>
      </c>
      <c r="L845" s="96" t="s">
        <v>162</v>
      </c>
      <c r="M845" s="96" t="s">
        <v>219</v>
      </c>
      <c r="N845" s="210">
        <v>45352</v>
      </c>
      <c r="O845" s="210">
        <v>45473</v>
      </c>
      <c r="P845" s="165" t="s">
        <v>124</v>
      </c>
      <c r="Q845" s="166">
        <v>45377</v>
      </c>
      <c r="R845" s="165">
        <v>3887985</v>
      </c>
      <c r="S845" s="165" t="s">
        <v>13</v>
      </c>
      <c r="T845" s="166">
        <v>45379</v>
      </c>
      <c r="U845" s="232">
        <v>2024</v>
      </c>
      <c r="V845" s="150">
        <v>838</v>
      </c>
    </row>
    <row r="846" spans="1:22" x14ac:dyDescent="0.35">
      <c r="A84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6" s="231" t="str">
        <f>CONCATENATE(U846,".",TEXT(G846,"00000"),".",VLOOKUP(H846,'Dados (Listas Suspensas)'!$H$3:$I$7,2,FALSE),".",VLOOKUP(K846,'Dados (Listas Suspensas)'!$B$3:$C$8,2,FALSE),".",VLOOKUP(L846,'Dados (Listas Suspensas)'!$D$3:$E$9,2, FALSE),".",VLOOKUP(M846,'Dados (Listas Suspensas)'!$F$3:$G$10,2,FALSE))</f>
        <v>2024.00362.01.04.99.99</v>
      </c>
      <c r="C846" s="144" t="e">
        <f t="shared" si="52"/>
        <v>#REF!</v>
      </c>
      <c r="D846" s="144" t="e">
        <f t="shared" si="53"/>
        <v>#REF!</v>
      </c>
      <c r="E846" s="144" t="str">
        <f t="shared" si="54"/>
        <v>2024.00362</v>
      </c>
      <c r="F846" s="144" t="e">
        <f t="shared" si="55"/>
        <v>#REF!</v>
      </c>
      <c r="G846" s="158">
        <v>362</v>
      </c>
      <c r="H846" s="97" t="s">
        <v>119</v>
      </c>
      <c r="I846" s="97" t="s">
        <v>272</v>
      </c>
      <c r="J846" s="158" t="s">
        <v>273</v>
      </c>
      <c r="K846" s="97" t="s">
        <v>187</v>
      </c>
      <c r="L846" s="97" t="s">
        <v>187</v>
      </c>
      <c r="M846" s="97" t="s">
        <v>188</v>
      </c>
      <c r="N846" s="209">
        <v>45356</v>
      </c>
      <c r="O846" s="209">
        <v>47118</v>
      </c>
      <c r="P846" s="158" t="s">
        <v>124</v>
      </c>
      <c r="Q846" s="160">
        <v>45356</v>
      </c>
      <c r="R846" s="158">
        <v>3842311</v>
      </c>
      <c r="S846" s="158" t="s">
        <v>16</v>
      </c>
      <c r="T846" s="160">
        <v>45364</v>
      </c>
      <c r="U846" s="234">
        <v>2024</v>
      </c>
      <c r="V846" s="151">
        <v>839</v>
      </c>
    </row>
    <row r="847" spans="1:22" x14ac:dyDescent="0.35">
      <c r="A84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7" s="231" t="str">
        <f>CONCATENATE(U847,".",TEXT(G847,"00000"),".",VLOOKUP(H847,'Dados (Listas Suspensas)'!$H$3:$I$7,2,FALSE),".",VLOOKUP(K847,'Dados (Listas Suspensas)'!$B$3:$C$8,2,FALSE),".",VLOOKUP(L847,'Dados (Listas Suspensas)'!$D$3:$E$9,2, FALSE),".",VLOOKUP(M847,'Dados (Listas Suspensas)'!$F$3:$G$10,2,FALSE))</f>
        <v>2024.00363.01.04.99.99</v>
      </c>
      <c r="C847" s="144" t="e">
        <f t="shared" si="52"/>
        <v>#REF!</v>
      </c>
      <c r="D847" s="144" t="e">
        <f t="shared" si="53"/>
        <v>#REF!</v>
      </c>
      <c r="E847" s="144" t="str">
        <f t="shared" si="54"/>
        <v>2024.00363</v>
      </c>
      <c r="F847" s="144" t="e">
        <f t="shared" si="55"/>
        <v>#REF!</v>
      </c>
      <c r="G847" s="165">
        <v>363</v>
      </c>
      <c r="H847" s="96" t="s">
        <v>119</v>
      </c>
      <c r="I847" s="96" t="s">
        <v>315</v>
      </c>
      <c r="J847" s="165" t="s">
        <v>316</v>
      </c>
      <c r="K847" s="96" t="s">
        <v>187</v>
      </c>
      <c r="L847" s="96" t="s">
        <v>187</v>
      </c>
      <c r="M847" s="96" t="s">
        <v>188</v>
      </c>
      <c r="N847" s="210">
        <v>45356</v>
      </c>
      <c r="O847" s="210">
        <v>47118</v>
      </c>
      <c r="P847" s="165" t="s">
        <v>124</v>
      </c>
      <c r="Q847" s="166">
        <v>45356</v>
      </c>
      <c r="R847" s="165">
        <v>3842312</v>
      </c>
      <c r="S847" s="165" t="s">
        <v>16</v>
      </c>
      <c r="T847" s="166">
        <v>45364</v>
      </c>
      <c r="U847" s="232">
        <v>2024</v>
      </c>
      <c r="V847" s="150">
        <v>840</v>
      </c>
    </row>
    <row r="848" spans="1:22" x14ac:dyDescent="0.35">
      <c r="A84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8" s="231" t="str">
        <f>CONCATENATE(U848,".",TEXT(G848,"00000"),".",VLOOKUP(H848,'Dados (Listas Suspensas)'!$H$3:$I$7,2,FALSE),".",VLOOKUP(K848,'Dados (Listas Suspensas)'!$B$3:$C$8,2,FALSE),".",VLOOKUP(L848,'Dados (Listas Suspensas)'!$D$3:$E$9,2, FALSE),".",VLOOKUP(M848,'Dados (Listas Suspensas)'!$F$3:$G$10,2,FALSE))</f>
        <v>2024.00364.01.04.99.99</v>
      </c>
      <c r="C848" s="144" t="e">
        <f t="shared" si="52"/>
        <v>#REF!</v>
      </c>
      <c r="D848" s="144" t="e">
        <f t="shared" si="53"/>
        <v>#REF!</v>
      </c>
      <c r="E848" s="144" t="str">
        <f t="shared" si="54"/>
        <v>2024.00364</v>
      </c>
      <c r="F848" s="144" t="e">
        <f t="shared" si="55"/>
        <v>#REF!</v>
      </c>
      <c r="G848" s="158">
        <v>364</v>
      </c>
      <c r="H848" s="97" t="s">
        <v>119</v>
      </c>
      <c r="I848" s="97" t="s">
        <v>338</v>
      </c>
      <c r="J848" s="158" t="s">
        <v>339</v>
      </c>
      <c r="K848" s="97" t="s">
        <v>187</v>
      </c>
      <c r="L848" s="97" t="s">
        <v>187</v>
      </c>
      <c r="M848" s="97" t="s">
        <v>188</v>
      </c>
      <c r="N848" s="209">
        <v>45357</v>
      </c>
      <c r="O848" s="209">
        <v>47118</v>
      </c>
      <c r="P848" s="158" t="s">
        <v>124</v>
      </c>
      <c r="Q848" s="160">
        <v>45357</v>
      </c>
      <c r="R848" s="158">
        <v>3842313</v>
      </c>
      <c r="S848" s="158" t="s">
        <v>16</v>
      </c>
      <c r="T848" s="160">
        <v>45364</v>
      </c>
      <c r="U848" s="234">
        <v>2024</v>
      </c>
      <c r="V848" s="151">
        <v>841</v>
      </c>
    </row>
    <row r="849" spans="1:22" x14ac:dyDescent="0.35">
      <c r="A84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49" s="231" t="str">
        <f>CONCATENATE(U849,".",TEXT(G849,"00000"),".",VLOOKUP(H849,'Dados (Listas Suspensas)'!$H$3:$I$7,2,FALSE),".",VLOOKUP(K849,'Dados (Listas Suspensas)'!$B$3:$C$8,2,FALSE),".",VLOOKUP(L849,'Dados (Listas Suspensas)'!$D$3:$E$9,2, FALSE),".",VLOOKUP(M849,'Dados (Listas Suspensas)'!$F$3:$G$10,2,FALSE))</f>
        <v>2024.00365.01.01.02.05</v>
      </c>
      <c r="C849" s="144" t="e">
        <f t="shared" si="52"/>
        <v>#REF!</v>
      </c>
      <c r="D849" s="144" t="e">
        <f t="shared" si="53"/>
        <v>#REF!</v>
      </c>
      <c r="E849" s="144" t="str">
        <f t="shared" si="54"/>
        <v>2024.00365</v>
      </c>
      <c r="F849" s="144" t="e">
        <f t="shared" si="55"/>
        <v>#REF!</v>
      </c>
      <c r="G849" s="165">
        <v>365</v>
      </c>
      <c r="H849" s="96" t="s">
        <v>119</v>
      </c>
      <c r="I849" s="96" t="s">
        <v>193</v>
      </c>
      <c r="J849" s="165" t="s">
        <v>194</v>
      </c>
      <c r="K849" s="96" t="s">
        <v>121</v>
      </c>
      <c r="L849" s="96" t="s">
        <v>169</v>
      </c>
      <c r="M849" s="96" t="s">
        <v>254</v>
      </c>
      <c r="N849" s="210">
        <v>45364</v>
      </c>
      <c r="O849" s="210">
        <v>45364</v>
      </c>
      <c r="P849" s="165" t="s">
        <v>124</v>
      </c>
      <c r="Q849" s="166">
        <v>45363</v>
      </c>
      <c r="R849" s="165">
        <v>3871938</v>
      </c>
      <c r="S849" s="165" t="s">
        <v>16</v>
      </c>
      <c r="T849" s="166">
        <v>45373</v>
      </c>
      <c r="U849" s="232">
        <v>2024</v>
      </c>
      <c r="V849" s="150">
        <v>842</v>
      </c>
    </row>
    <row r="850" spans="1:22" x14ac:dyDescent="0.35">
      <c r="A85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0" s="231" t="str">
        <f>CONCATENATE(U850,".",TEXT(G850,"00000"),".",VLOOKUP(H850,'Dados (Listas Suspensas)'!$H$3:$I$7,2,FALSE),".",VLOOKUP(K850,'Dados (Listas Suspensas)'!$B$3:$C$8,2,FALSE),".",VLOOKUP(L850,'Dados (Listas Suspensas)'!$D$3:$E$9,2, FALSE),".",VLOOKUP(M850,'Dados (Listas Suspensas)'!$F$3:$G$10,2,FALSE))</f>
        <v>2024.00366.01.01.03.05</v>
      </c>
      <c r="C850" s="144" t="e">
        <f t="shared" si="52"/>
        <v>#REF!</v>
      </c>
      <c r="D850" s="144" t="e">
        <f t="shared" si="53"/>
        <v>#REF!</v>
      </c>
      <c r="E850" s="144" t="str">
        <f t="shared" si="54"/>
        <v>2024.00366</v>
      </c>
      <c r="F850" s="144" t="e">
        <f t="shared" si="55"/>
        <v>#REF!</v>
      </c>
      <c r="G850" s="158">
        <v>366</v>
      </c>
      <c r="H850" s="97" t="s">
        <v>119</v>
      </c>
      <c r="I850" s="97" t="s">
        <v>193</v>
      </c>
      <c r="J850" s="158" t="s">
        <v>194</v>
      </c>
      <c r="K850" s="97" t="s">
        <v>121</v>
      </c>
      <c r="L850" s="97" t="s">
        <v>162</v>
      </c>
      <c r="M850" s="97" t="s">
        <v>254</v>
      </c>
      <c r="N850" s="209">
        <v>45364</v>
      </c>
      <c r="O850" s="209">
        <v>45364</v>
      </c>
      <c r="P850" s="158" t="s">
        <v>124</v>
      </c>
      <c r="Q850" s="160">
        <v>45363</v>
      </c>
      <c r="R850" s="158">
        <v>3871938</v>
      </c>
      <c r="S850" s="158" t="s">
        <v>16</v>
      </c>
      <c r="T850" s="160">
        <v>45373</v>
      </c>
      <c r="U850" s="234">
        <v>2024</v>
      </c>
      <c r="V850" s="151">
        <v>843</v>
      </c>
    </row>
    <row r="851" spans="1:22" x14ac:dyDescent="0.35">
      <c r="A85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1" s="231" t="str">
        <f>CONCATENATE(U851,".",TEXT(G851,"00000"),".",VLOOKUP(H851,'Dados (Listas Suspensas)'!$H$3:$I$7,2,FALSE),".",VLOOKUP(K851,'Dados (Listas Suspensas)'!$B$3:$C$8,2,FALSE),".",VLOOKUP(L851,'Dados (Listas Suspensas)'!$D$3:$E$9,2, FALSE),".",VLOOKUP(M851,'Dados (Listas Suspensas)'!$F$3:$G$10,2,FALSE))</f>
        <v>2024.00367.01.01.02.05</v>
      </c>
      <c r="C851" s="144" t="e">
        <f t="shared" si="52"/>
        <v>#REF!</v>
      </c>
      <c r="D851" s="144" t="e">
        <f t="shared" si="53"/>
        <v>#REF!</v>
      </c>
      <c r="E851" s="144" t="str">
        <f t="shared" si="54"/>
        <v>2024.00367</v>
      </c>
      <c r="F851" s="144" t="e">
        <f t="shared" si="55"/>
        <v>#REF!</v>
      </c>
      <c r="G851" s="165">
        <v>367</v>
      </c>
      <c r="H851" s="96" t="s">
        <v>119</v>
      </c>
      <c r="I851" s="96" t="s">
        <v>193</v>
      </c>
      <c r="J851" s="165" t="s">
        <v>194</v>
      </c>
      <c r="K851" s="96" t="s">
        <v>121</v>
      </c>
      <c r="L851" s="96" t="s">
        <v>169</v>
      </c>
      <c r="M851" s="96" t="s">
        <v>254</v>
      </c>
      <c r="N851" s="210">
        <v>45365</v>
      </c>
      <c r="O851" s="210">
        <v>45365</v>
      </c>
      <c r="P851" s="165" t="s">
        <v>124</v>
      </c>
      <c r="Q851" s="166">
        <v>45364</v>
      </c>
      <c r="R851" s="165">
        <v>3871938</v>
      </c>
      <c r="S851" s="165" t="s">
        <v>16</v>
      </c>
      <c r="T851" s="166">
        <v>45373</v>
      </c>
      <c r="U851" s="232">
        <v>2024</v>
      </c>
      <c r="V851" s="150">
        <v>844</v>
      </c>
    </row>
    <row r="852" spans="1:22" x14ac:dyDescent="0.35">
      <c r="A85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2" s="231" t="str">
        <f>CONCATENATE(U852,".",TEXT(G852,"00000"),".",VLOOKUP(H852,'Dados (Listas Suspensas)'!$H$3:$I$7,2,FALSE),".",VLOOKUP(K852,'Dados (Listas Suspensas)'!$B$3:$C$8,2,FALSE),".",VLOOKUP(L852,'Dados (Listas Suspensas)'!$D$3:$E$9,2, FALSE),".",VLOOKUP(M852,'Dados (Listas Suspensas)'!$F$3:$G$10,2,FALSE))</f>
        <v>2024.00368.01.01.03.05</v>
      </c>
      <c r="C852" s="144" t="e">
        <f t="shared" si="52"/>
        <v>#REF!</v>
      </c>
      <c r="D852" s="144" t="e">
        <f t="shared" si="53"/>
        <v>#REF!</v>
      </c>
      <c r="E852" s="144" t="str">
        <f t="shared" si="54"/>
        <v>2024.00368</v>
      </c>
      <c r="F852" s="144" t="e">
        <f t="shared" si="55"/>
        <v>#REF!</v>
      </c>
      <c r="G852" s="158">
        <v>368</v>
      </c>
      <c r="H852" s="97" t="s">
        <v>119</v>
      </c>
      <c r="I852" s="97" t="s">
        <v>193</v>
      </c>
      <c r="J852" s="158" t="s">
        <v>194</v>
      </c>
      <c r="K852" s="97" t="s">
        <v>121</v>
      </c>
      <c r="L852" s="97" t="s">
        <v>162</v>
      </c>
      <c r="M852" s="97" t="s">
        <v>254</v>
      </c>
      <c r="N852" s="209">
        <v>45365</v>
      </c>
      <c r="O852" s="209">
        <v>45365</v>
      </c>
      <c r="P852" s="158" t="s">
        <v>124</v>
      </c>
      <c r="Q852" s="160">
        <v>45364</v>
      </c>
      <c r="R852" s="158">
        <v>3871938</v>
      </c>
      <c r="S852" s="158" t="s">
        <v>16</v>
      </c>
      <c r="T852" s="160">
        <v>45373</v>
      </c>
      <c r="U852" s="234">
        <v>2024</v>
      </c>
      <c r="V852" s="151">
        <v>845</v>
      </c>
    </row>
    <row r="853" spans="1:22" x14ac:dyDescent="0.35">
      <c r="A85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3" s="231" t="str">
        <f>CONCATENATE(U853,".",TEXT(G853,"00000"),".",VLOOKUP(H853,'Dados (Listas Suspensas)'!$H$3:$I$7,2,FALSE),".",VLOOKUP(K853,'Dados (Listas Suspensas)'!$B$3:$C$8,2,FALSE),".",VLOOKUP(L853,'Dados (Listas Suspensas)'!$D$3:$E$9,2, FALSE),".",VLOOKUP(M853,'Dados (Listas Suspensas)'!$F$3:$G$10,2,FALSE))</f>
        <v>2024.00369.01.01.02.05</v>
      </c>
      <c r="C853" s="144" t="e">
        <f t="shared" si="52"/>
        <v>#REF!</v>
      </c>
      <c r="D853" s="144" t="e">
        <f t="shared" si="53"/>
        <v>#REF!</v>
      </c>
      <c r="E853" s="144" t="str">
        <f t="shared" si="54"/>
        <v>2024.00369</v>
      </c>
      <c r="F853" s="144" t="e">
        <f t="shared" si="55"/>
        <v>#REF!</v>
      </c>
      <c r="G853" s="165">
        <v>369</v>
      </c>
      <c r="H853" s="96" t="s">
        <v>119</v>
      </c>
      <c r="I853" s="96" t="s">
        <v>193</v>
      </c>
      <c r="J853" s="165" t="s">
        <v>194</v>
      </c>
      <c r="K853" s="96" t="s">
        <v>121</v>
      </c>
      <c r="L853" s="96" t="s">
        <v>169</v>
      </c>
      <c r="M853" s="96" t="s">
        <v>254</v>
      </c>
      <c r="N853" s="210">
        <v>45366</v>
      </c>
      <c r="O853" s="210">
        <v>45366</v>
      </c>
      <c r="P853" s="165" t="s">
        <v>124</v>
      </c>
      <c r="Q853" s="166">
        <v>45365</v>
      </c>
      <c r="R853" s="165">
        <v>3871938</v>
      </c>
      <c r="S853" s="165" t="s">
        <v>16</v>
      </c>
      <c r="T853" s="166">
        <v>45373</v>
      </c>
      <c r="U853" s="232">
        <v>2024</v>
      </c>
      <c r="V853" s="150">
        <v>846</v>
      </c>
    </row>
    <row r="854" spans="1:22" x14ac:dyDescent="0.35">
      <c r="A85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4" s="231" t="str">
        <f>CONCATENATE(U854,".",TEXT(G854,"00000"),".",VLOOKUP(H854,'Dados (Listas Suspensas)'!$H$3:$I$7,2,FALSE),".",VLOOKUP(K854,'Dados (Listas Suspensas)'!$B$3:$C$8,2,FALSE),".",VLOOKUP(L854,'Dados (Listas Suspensas)'!$D$3:$E$9,2, FALSE),".",VLOOKUP(M854,'Dados (Listas Suspensas)'!$F$3:$G$10,2,FALSE))</f>
        <v>2024.00370.01.01.03.05</v>
      </c>
      <c r="C854" s="144" t="e">
        <f t="shared" si="52"/>
        <v>#REF!</v>
      </c>
      <c r="D854" s="144" t="e">
        <f t="shared" si="53"/>
        <v>#REF!</v>
      </c>
      <c r="E854" s="144" t="str">
        <f t="shared" si="54"/>
        <v>2024.00370</v>
      </c>
      <c r="F854" s="144" t="e">
        <f t="shared" si="55"/>
        <v>#REF!</v>
      </c>
      <c r="G854" s="158">
        <v>370</v>
      </c>
      <c r="H854" s="97" t="s">
        <v>119</v>
      </c>
      <c r="I854" s="97" t="s">
        <v>193</v>
      </c>
      <c r="J854" s="158" t="s">
        <v>194</v>
      </c>
      <c r="K854" s="97" t="s">
        <v>121</v>
      </c>
      <c r="L854" s="97" t="s">
        <v>162</v>
      </c>
      <c r="M854" s="97" t="s">
        <v>254</v>
      </c>
      <c r="N854" s="209">
        <v>45366</v>
      </c>
      <c r="O854" s="209">
        <v>45366</v>
      </c>
      <c r="P854" s="158" t="s">
        <v>124</v>
      </c>
      <c r="Q854" s="160">
        <v>45365</v>
      </c>
      <c r="R854" s="158">
        <v>3871938</v>
      </c>
      <c r="S854" s="158" t="s">
        <v>16</v>
      </c>
      <c r="T854" s="160">
        <v>45373</v>
      </c>
      <c r="U854" s="234">
        <v>2024</v>
      </c>
      <c r="V854" s="151">
        <v>847</v>
      </c>
    </row>
    <row r="855" spans="1:22" x14ac:dyDescent="0.35">
      <c r="A85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5" s="231" t="str">
        <f>CONCATENATE(U855,".",TEXT(G855,"00000"),".",VLOOKUP(H855,'Dados (Listas Suspensas)'!$H$3:$I$7,2,FALSE),".",VLOOKUP(K855,'Dados (Listas Suspensas)'!$B$3:$C$8,2,FALSE),".",VLOOKUP(L855,'Dados (Listas Suspensas)'!$D$3:$E$9,2, FALSE),".",VLOOKUP(M855,'Dados (Listas Suspensas)'!$F$3:$G$10,2,FALSE))</f>
        <v>2024.00371.01.01.03.05</v>
      </c>
      <c r="C855" s="144" t="e">
        <f t="shared" si="52"/>
        <v>#REF!</v>
      </c>
      <c r="D855" s="144" t="e">
        <f t="shared" si="53"/>
        <v>#REF!</v>
      </c>
      <c r="E855" s="144" t="str">
        <f t="shared" si="54"/>
        <v>2024.00371</v>
      </c>
      <c r="F855" s="144" t="e">
        <f t="shared" si="55"/>
        <v>#REF!</v>
      </c>
      <c r="G855" s="165">
        <v>371</v>
      </c>
      <c r="H855" s="96" t="s">
        <v>119</v>
      </c>
      <c r="I855" s="96" t="s">
        <v>236</v>
      </c>
      <c r="J855" s="165" t="s">
        <v>237</v>
      </c>
      <c r="K855" s="96" t="s">
        <v>121</v>
      </c>
      <c r="L855" s="96" t="s">
        <v>162</v>
      </c>
      <c r="M855" s="96" t="s">
        <v>254</v>
      </c>
      <c r="N855" s="210">
        <v>45366</v>
      </c>
      <c r="O855" s="210">
        <v>45366</v>
      </c>
      <c r="P855" s="165" t="s">
        <v>124</v>
      </c>
      <c r="Q855" s="166">
        <v>45365</v>
      </c>
      <c r="R855" s="165">
        <v>3871938</v>
      </c>
      <c r="S855" s="165" t="s">
        <v>16</v>
      </c>
      <c r="T855" s="166">
        <v>45373</v>
      </c>
      <c r="U855" s="232">
        <v>2024</v>
      </c>
      <c r="V855" s="150">
        <v>848</v>
      </c>
    </row>
    <row r="856" spans="1:22" x14ac:dyDescent="0.35">
      <c r="A85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6" s="231" t="str">
        <f>CONCATENATE(U856,".",TEXT(G856,"00000"),".",VLOOKUP(H856,'Dados (Listas Suspensas)'!$H$3:$I$7,2,FALSE),".",VLOOKUP(K856,'Dados (Listas Suspensas)'!$B$3:$C$8,2,FALSE),".",VLOOKUP(L856,'Dados (Listas Suspensas)'!$D$3:$E$9,2, FALSE),".",VLOOKUP(M856,'Dados (Listas Suspensas)'!$F$3:$G$10,2,FALSE))</f>
        <v>2024.00372.01.01.02.05</v>
      </c>
      <c r="C856" s="144" t="e">
        <f t="shared" si="52"/>
        <v>#REF!</v>
      </c>
      <c r="D856" s="144" t="e">
        <f t="shared" si="53"/>
        <v>#REF!</v>
      </c>
      <c r="E856" s="144" t="str">
        <f t="shared" si="54"/>
        <v>2024.00372</v>
      </c>
      <c r="F856" s="144" t="e">
        <f t="shared" si="55"/>
        <v>#REF!</v>
      </c>
      <c r="G856" s="158">
        <v>372</v>
      </c>
      <c r="H856" s="97" t="s">
        <v>119</v>
      </c>
      <c r="I856" s="97" t="s">
        <v>193</v>
      </c>
      <c r="J856" s="158" t="s">
        <v>194</v>
      </c>
      <c r="K856" s="97" t="s">
        <v>121</v>
      </c>
      <c r="L856" s="97" t="s">
        <v>169</v>
      </c>
      <c r="M856" s="97" t="s">
        <v>254</v>
      </c>
      <c r="N856" s="209">
        <v>45367</v>
      </c>
      <c r="O856" s="209">
        <v>45367</v>
      </c>
      <c r="P856" s="158" t="s">
        <v>124</v>
      </c>
      <c r="Q856" s="160">
        <v>45366</v>
      </c>
      <c r="R856" s="158">
        <v>3871938</v>
      </c>
      <c r="S856" s="158" t="s">
        <v>16</v>
      </c>
      <c r="T856" s="160">
        <v>45373</v>
      </c>
      <c r="U856" s="234">
        <v>2024</v>
      </c>
      <c r="V856" s="151">
        <v>849</v>
      </c>
    </row>
    <row r="857" spans="1:22" x14ac:dyDescent="0.35">
      <c r="A85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7" s="231" t="str">
        <f>CONCATENATE(U857,".",TEXT(G857,"00000"),".",VLOOKUP(H857,'Dados (Listas Suspensas)'!$H$3:$I$7,2,FALSE),".",VLOOKUP(K857,'Dados (Listas Suspensas)'!$B$3:$C$8,2,FALSE),".",VLOOKUP(L857,'Dados (Listas Suspensas)'!$D$3:$E$9,2, FALSE),".",VLOOKUP(M857,'Dados (Listas Suspensas)'!$F$3:$G$10,2,FALSE))</f>
        <v>2024.00373.01.01.03.05</v>
      </c>
      <c r="C857" s="144" t="e">
        <f t="shared" si="52"/>
        <v>#REF!</v>
      </c>
      <c r="D857" s="144" t="e">
        <f t="shared" si="53"/>
        <v>#REF!</v>
      </c>
      <c r="E857" s="144" t="str">
        <f t="shared" si="54"/>
        <v>2024.00373</v>
      </c>
      <c r="F857" s="144" t="e">
        <f t="shared" si="55"/>
        <v>#REF!</v>
      </c>
      <c r="G857" s="165">
        <v>373</v>
      </c>
      <c r="H857" s="96" t="s">
        <v>119</v>
      </c>
      <c r="I857" s="96" t="s">
        <v>193</v>
      </c>
      <c r="J857" s="165" t="s">
        <v>194</v>
      </c>
      <c r="K857" s="96" t="s">
        <v>121</v>
      </c>
      <c r="L857" s="96" t="s">
        <v>162</v>
      </c>
      <c r="M857" s="96" t="s">
        <v>254</v>
      </c>
      <c r="N857" s="210">
        <v>45367</v>
      </c>
      <c r="O857" s="210">
        <v>45367</v>
      </c>
      <c r="P857" s="165" t="s">
        <v>124</v>
      </c>
      <c r="Q857" s="166">
        <v>45366</v>
      </c>
      <c r="R857" s="165">
        <v>3871938</v>
      </c>
      <c r="S857" s="165" t="s">
        <v>16</v>
      </c>
      <c r="T857" s="166">
        <v>45373</v>
      </c>
      <c r="U857" s="232">
        <v>2024</v>
      </c>
      <c r="V857" s="150">
        <v>850</v>
      </c>
    </row>
    <row r="858" spans="1:22" x14ac:dyDescent="0.35">
      <c r="A85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8" s="231" t="str">
        <f>CONCATENATE(U858,".",TEXT(G858,"00000"),".",VLOOKUP(H858,'Dados (Listas Suspensas)'!$H$3:$I$7,2,FALSE),".",VLOOKUP(K858,'Dados (Listas Suspensas)'!$B$3:$C$8,2,FALSE),".",VLOOKUP(L858,'Dados (Listas Suspensas)'!$D$3:$E$9,2, FALSE),".",VLOOKUP(M858,'Dados (Listas Suspensas)'!$F$3:$G$10,2,FALSE))</f>
        <v>2024.00374.01.01.02.05</v>
      </c>
      <c r="C858" s="144" t="e">
        <f t="shared" si="52"/>
        <v>#REF!</v>
      </c>
      <c r="D858" s="144" t="e">
        <f t="shared" si="53"/>
        <v>#REF!</v>
      </c>
      <c r="E858" s="144" t="str">
        <f t="shared" si="54"/>
        <v>2024.00374</v>
      </c>
      <c r="F858" s="144" t="e">
        <f t="shared" si="55"/>
        <v>#REF!</v>
      </c>
      <c r="G858" s="158">
        <v>374</v>
      </c>
      <c r="H858" s="97" t="s">
        <v>119</v>
      </c>
      <c r="I858" s="97" t="s">
        <v>193</v>
      </c>
      <c r="J858" s="158" t="s">
        <v>194</v>
      </c>
      <c r="K858" s="97" t="s">
        <v>121</v>
      </c>
      <c r="L858" s="97" t="s">
        <v>169</v>
      </c>
      <c r="M858" s="97" t="s">
        <v>254</v>
      </c>
      <c r="N858" s="209">
        <v>45368</v>
      </c>
      <c r="O858" s="209">
        <v>45368</v>
      </c>
      <c r="P858" s="158" t="s">
        <v>124</v>
      </c>
      <c r="Q858" s="160">
        <v>45367</v>
      </c>
      <c r="R858" s="158">
        <v>3871938</v>
      </c>
      <c r="S858" s="158" t="s">
        <v>16</v>
      </c>
      <c r="T858" s="160">
        <v>45373</v>
      </c>
      <c r="U858" s="234">
        <v>2024</v>
      </c>
      <c r="V858" s="151">
        <v>851</v>
      </c>
    </row>
    <row r="859" spans="1:22" x14ac:dyDescent="0.35">
      <c r="A85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59" s="231" t="str">
        <f>CONCATENATE(U859,".",TEXT(G859,"00000"),".",VLOOKUP(H859,'Dados (Listas Suspensas)'!$H$3:$I$7,2,FALSE),".",VLOOKUP(K859,'Dados (Listas Suspensas)'!$B$3:$C$8,2,FALSE),".",VLOOKUP(L859,'Dados (Listas Suspensas)'!$D$3:$E$9,2, FALSE),".",VLOOKUP(M859,'Dados (Listas Suspensas)'!$F$3:$G$10,2,FALSE))</f>
        <v>2024.00375.01.01.03.05</v>
      </c>
      <c r="C859" s="144" t="e">
        <f t="shared" si="52"/>
        <v>#REF!</v>
      </c>
      <c r="D859" s="144" t="e">
        <f t="shared" si="53"/>
        <v>#REF!</v>
      </c>
      <c r="E859" s="144" t="str">
        <f t="shared" si="54"/>
        <v>2024.00375</v>
      </c>
      <c r="F859" s="144" t="e">
        <f t="shared" si="55"/>
        <v>#REF!</v>
      </c>
      <c r="G859" s="165">
        <v>375</v>
      </c>
      <c r="H859" s="96" t="s">
        <v>119</v>
      </c>
      <c r="I859" s="96" t="s">
        <v>193</v>
      </c>
      <c r="J859" s="165" t="s">
        <v>194</v>
      </c>
      <c r="K859" s="96" t="s">
        <v>121</v>
      </c>
      <c r="L859" s="96" t="s">
        <v>162</v>
      </c>
      <c r="M859" s="96" t="s">
        <v>254</v>
      </c>
      <c r="N859" s="210">
        <v>45368</v>
      </c>
      <c r="O859" s="210">
        <v>45368</v>
      </c>
      <c r="P859" s="165" t="s">
        <v>124</v>
      </c>
      <c r="Q859" s="166">
        <v>45367</v>
      </c>
      <c r="R859" s="165">
        <v>3871938</v>
      </c>
      <c r="S859" s="165" t="s">
        <v>16</v>
      </c>
      <c r="T859" s="166">
        <v>45373</v>
      </c>
      <c r="U859" s="232">
        <v>2024</v>
      </c>
      <c r="V859" s="150">
        <v>852</v>
      </c>
    </row>
    <row r="860" spans="1:22" x14ac:dyDescent="0.35">
      <c r="A86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0" s="231" t="str">
        <f>CONCATENATE(U860,".",TEXT(G860,"00000"),".",VLOOKUP(H860,'Dados (Listas Suspensas)'!$H$3:$I$7,2,FALSE),".",VLOOKUP(K860,'Dados (Listas Suspensas)'!$B$3:$C$8,2,FALSE),".",VLOOKUP(L860,'Dados (Listas Suspensas)'!$D$3:$E$9,2, FALSE),".",VLOOKUP(M860,'Dados (Listas Suspensas)'!$F$3:$G$10,2,FALSE))</f>
        <v>2024.00376.01.01.02.05</v>
      </c>
      <c r="C860" s="144" t="e">
        <f t="shared" si="52"/>
        <v>#REF!</v>
      </c>
      <c r="D860" s="144" t="e">
        <f t="shared" si="53"/>
        <v>#REF!</v>
      </c>
      <c r="E860" s="144" t="str">
        <f t="shared" si="54"/>
        <v>2024.00376</v>
      </c>
      <c r="F860" s="144" t="e">
        <f t="shared" si="55"/>
        <v>#REF!</v>
      </c>
      <c r="G860" s="158">
        <v>376</v>
      </c>
      <c r="H860" s="97" t="s">
        <v>119</v>
      </c>
      <c r="I860" s="97" t="s">
        <v>193</v>
      </c>
      <c r="J860" s="158" t="s">
        <v>194</v>
      </c>
      <c r="K860" s="97" t="s">
        <v>121</v>
      </c>
      <c r="L860" s="97" t="s">
        <v>169</v>
      </c>
      <c r="M860" s="97" t="s">
        <v>254</v>
      </c>
      <c r="N860" s="209">
        <v>45369</v>
      </c>
      <c r="O860" s="209">
        <v>45369</v>
      </c>
      <c r="P860" s="158" t="s">
        <v>124</v>
      </c>
      <c r="Q860" s="160">
        <v>45368</v>
      </c>
      <c r="R860" s="158">
        <v>3871938</v>
      </c>
      <c r="S860" s="158" t="s">
        <v>16</v>
      </c>
      <c r="T860" s="160">
        <v>45373</v>
      </c>
      <c r="U860" s="234">
        <v>2024</v>
      </c>
      <c r="V860" s="151">
        <v>853</v>
      </c>
    </row>
    <row r="861" spans="1:22" x14ac:dyDescent="0.35">
      <c r="A86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1" s="231" t="str">
        <f>CONCATENATE(U861,".",TEXT(G861,"00000"),".",VLOOKUP(H861,'Dados (Listas Suspensas)'!$H$3:$I$7,2,FALSE),".",VLOOKUP(K861,'Dados (Listas Suspensas)'!$B$3:$C$8,2,FALSE),".",VLOOKUP(L861,'Dados (Listas Suspensas)'!$D$3:$E$9,2, FALSE),".",VLOOKUP(M861,'Dados (Listas Suspensas)'!$F$3:$G$10,2,FALSE))</f>
        <v>2024.00377.01.01.03.05</v>
      </c>
      <c r="C861" s="144" t="e">
        <f t="shared" si="52"/>
        <v>#REF!</v>
      </c>
      <c r="D861" s="144" t="e">
        <f t="shared" si="53"/>
        <v>#REF!</v>
      </c>
      <c r="E861" s="144" t="str">
        <f t="shared" si="54"/>
        <v>2024.00377</v>
      </c>
      <c r="F861" s="144" t="e">
        <f t="shared" si="55"/>
        <v>#REF!</v>
      </c>
      <c r="G861" s="165">
        <v>377</v>
      </c>
      <c r="H861" s="96" t="s">
        <v>119</v>
      </c>
      <c r="I861" s="96" t="s">
        <v>193</v>
      </c>
      <c r="J861" s="165" t="s">
        <v>194</v>
      </c>
      <c r="K861" s="96" t="s">
        <v>121</v>
      </c>
      <c r="L861" s="96" t="s">
        <v>162</v>
      </c>
      <c r="M861" s="96" t="s">
        <v>254</v>
      </c>
      <c r="N861" s="210">
        <v>45369</v>
      </c>
      <c r="O861" s="210">
        <v>45369</v>
      </c>
      <c r="P861" s="165" t="s">
        <v>124</v>
      </c>
      <c r="Q861" s="166">
        <v>45368</v>
      </c>
      <c r="R861" s="165">
        <v>3871938</v>
      </c>
      <c r="S861" s="165" t="s">
        <v>16</v>
      </c>
      <c r="T861" s="166">
        <v>45373</v>
      </c>
      <c r="U861" s="232">
        <v>2024</v>
      </c>
      <c r="V861" s="150">
        <v>854</v>
      </c>
    </row>
    <row r="862" spans="1:22" x14ac:dyDescent="0.35">
      <c r="A86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2" s="231" t="str">
        <f>CONCATENATE(U862,".",TEXT(G862,"00000"),".",VLOOKUP(H862,'Dados (Listas Suspensas)'!$H$3:$I$7,2,FALSE),".",VLOOKUP(K862,'Dados (Listas Suspensas)'!$B$3:$C$8,2,FALSE),".",VLOOKUP(L862,'Dados (Listas Suspensas)'!$D$3:$E$9,2, FALSE),".",VLOOKUP(M862,'Dados (Listas Suspensas)'!$F$3:$G$10,2,FALSE))</f>
        <v>2024.00378.01.01.02.05</v>
      </c>
      <c r="C862" s="144" t="e">
        <f t="shared" si="52"/>
        <v>#REF!</v>
      </c>
      <c r="D862" s="144" t="e">
        <f t="shared" si="53"/>
        <v>#REF!</v>
      </c>
      <c r="E862" s="144" t="str">
        <f t="shared" si="54"/>
        <v>2024.00378</v>
      </c>
      <c r="F862" s="144" t="e">
        <f t="shared" si="55"/>
        <v>#REF!</v>
      </c>
      <c r="G862" s="158">
        <v>378</v>
      </c>
      <c r="H862" s="97" t="s">
        <v>119</v>
      </c>
      <c r="I862" s="97" t="s">
        <v>193</v>
      </c>
      <c r="J862" s="158" t="s">
        <v>194</v>
      </c>
      <c r="K862" s="97" t="s">
        <v>121</v>
      </c>
      <c r="L862" s="97" t="s">
        <v>169</v>
      </c>
      <c r="M862" s="97" t="s">
        <v>254</v>
      </c>
      <c r="N862" s="209">
        <v>45370</v>
      </c>
      <c r="O862" s="209">
        <v>45370</v>
      </c>
      <c r="P862" s="158" t="s">
        <v>124</v>
      </c>
      <c r="Q862" s="160">
        <v>45369</v>
      </c>
      <c r="R862" s="158">
        <v>3871938</v>
      </c>
      <c r="S862" s="158" t="s">
        <v>16</v>
      </c>
      <c r="T862" s="160">
        <v>45373</v>
      </c>
      <c r="U862" s="234">
        <v>2024</v>
      </c>
      <c r="V862" s="151">
        <v>855</v>
      </c>
    </row>
    <row r="863" spans="1:22" x14ac:dyDescent="0.35">
      <c r="A86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3" s="231" t="str">
        <f>CONCATENATE(U863,".",TEXT(G863,"00000"),".",VLOOKUP(H863,'Dados (Listas Suspensas)'!$H$3:$I$7,2,FALSE),".",VLOOKUP(K863,'Dados (Listas Suspensas)'!$B$3:$C$8,2,FALSE),".",VLOOKUP(L863,'Dados (Listas Suspensas)'!$D$3:$E$9,2, FALSE),".",VLOOKUP(M863,'Dados (Listas Suspensas)'!$F$3:$G$10,2,FALSE))</f>
        <v>2024.00379.01.01.03.05</v>
      </c>
      <c r="C863" s="144" t="e">
        <f t="shared" si="52"/>
        <v>#REF!</v>
      </c>
      <c r="D863" s="144" t="e">
        <f t="shared" si="53"/>
        <v>#REF!</v>
      </c>
      <c r="E863" s="144" t="str">
        <f t="shared" si="54"/>
        <v>2024.00379</v>
      </c>
      <c r="F863" s="144" t="e">
        <f t="shared" si="55"/>
        <v>#REF!</v>
      </c>
      <c r="G863" s="165">
        <v>379</v>
      </c>
      <c r="H863" s="96" t="s">
        <v>119</v>
      </c>
      <c r="I863" s="96" t="s">
        <v>193</v>
      </c>
      <c r="J863" s="165" t="s">
        <v>194</v>
      </c>
      <c r="K863" s="96" t="s">
        <v>121</v>
      </c>
      <c r="L863" s="96" t="s">
        <v>162</v>
      </c>
      <c r="M863" s="96" t="s">
        <v>254</v>
      </c>
      <c r="N863" s="210">
        <v>45370</v>
      </c>
      <c r="O863" s="210">
        <v>45370</v>
      </c>
      <c r="P863" s="165" t="s">
        <v>124</v>
      </c>
      <c r="Q863" s="166">
        <v>45369</v>
      </c>
      <c r="R863" s="165">
        <v>3871938</v>
      </c>
      <c r="S863" s="165" t="s">
        <v>16</v>
      </c>
      <c r="T863" s="166">
        <v>45373</v>
      </c>
      <c r="U863" s="232">
        <v>2024</v>
      </c>
      <c r="V863" s="150">
        <v>856</v>
      </c>
    </row>
    <row r="864" spans="1:22" x14ac:dyDescent="0.35">
      <c r="A86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4" s="231" t="str">
        <f>CONCATENATE(U864,".",TEXT(G864,"00000"),".",VLOOKUP(H864,'Dados (Listas Suspensas)'!$H$3:$I$7,2,FALSE),".",VLOOKUP(K864,'Dados (Listas Suspensas)'!$B$3:$C$8,2,FALSE),".",VLOOKUP(L864,'Dados (Listas Suspensas)'!$D$3:$E$9,2, FALSE),".",VLOOKUP(M864,'Dados (Listas Suspensas)'!$F$3:$G$10,2,FALSE))</f>
        <v>2024.00380.01.01.02.05</v>
      </c>
      <c r="C864" s="144" t="e">
        <f t="shared" si="52"/>
        <v>#REF!</v>
      </c>
      <c r="D864" s="144" t="e">
        <f t="shared" si="53"/>
        <v>#REF!</v>
      </c>
      <c r="E864" s="144" t="str">
        <f t="shared" si="54"/>
        <v>2024.00380</v>
      </c>
      <c r="F864" s="144" t="e">
        <f t="shared" si="55"/>
        <v>#REF!</v>
      </c>
      <c r="G864" s="158">
        <v>380</v>
      </c>
      <c r="H864" s="97" t="s">
        <v>119</v>
      </c>
      <c r="I864" s="97" t="s">
        <v>193</v>
      </c>
      <c r="J864" s="158" t="s">
        <v>194</v>
      </c>
      <c r="K864" s="97" t="s">
        <v>121</v>
      </c>
      <c r="L864" s="97" t="s">
        <v>169</v>
      </c>
      <c r="M864" s="97" t="s">
        <v>254</v>
      </c>
      <c r="N864" s="209">
        <v>45371</v>
      </c>
      <c r="O864" s="209">
        <v>45371</v>
      </c>
      <c r="P864" s="158" t="s">
        <v>124</v>
      </c>
      <c r="Q864" s="160">
        <v>45370</v>
      </c>
      <c r="R864" s="158">
        <v>3871938</v>
      </c>
      <c r="S864" s="158" t="s">
        <v>16</v>
      </c>
      <c r="T864" s="160">
        <v>45373</v>
      </c>
      <c r="U864" s="234">
        <v>2024</v>
      </c>
      <c r="V864" s="151">
        <v>857</v>
      </c>
    </row>
    <row r="865" spans="1:22" x14ac:dyDescent="0.35">
      <c r="A86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5" s="231" t="str">
        <f>CONCATENATE(U865,".",TEXT(G865,"00000"),".",VLOOKUP(H865,'Dados (Listas Suspensas)'!$H$3:$I$7,2,FALSE),".",VLOOKUP(K865,'Dados (Listas Suspensas)'!$B$3:$C$8,2,FALSE),".",VLOOKUP(L865,'Dados (Listas Suspensas)'!$D$3:$E$9,2, FALSE),".",VLOOKUP(M865,'Dados (Listas Suspensas)'!$F$3:$G$10,2,FALSE))</f>
        <v>2024.00381.01.01.03.05</v>
      </c>
      <c r="C865" s="144" t="e">
        <f t="shared" si="52"/>
        <v>#REF!</v>
      </c>
      <c r="D865" s="144" t="e">
        <f t="shared" si="53"/>
        <v>#REF!</v>
      </c>
      <c r="E865" s="144" t="str">
        <f t="shared" si="54"/>
        <v>2024.00381</v>
      </c>
      <c r="F865" s="144" t="e">
        <f t="shared" si="55"/>
        <v>#REF!</v>
      </c>
      <c r="G865" s="165">
        <v>381</v>
      </c>
      <c r="H865" s="96" t="s">
        <v>119</v>
      </c>
      <c r="I865" s="96" t="s">
        <v>193</v>
      </c>
      <c r="J865" s="165" t="s">
        <v>194</v>
      </c>
      <c r="K865" s="96" t="s">
        <v>121</v>
      </c>
      <c r="L865" s="96" t="s">
        <v>162</v>
      </c>
      <c r="M865" s="96" t="s">
        <v>254</v>
      </c>
      <c r="N865" s="210">
        <v>45371</v>
      </c>
      <c r="O865" s="210">
        <v>45371</v>
      </c>
      <c r="P865" s="165" t="s">
        <v>124</v>
      </c>
      <c r="Q865" s="166">
        <v>45370</v>
      </c>
      <c r="R865" s="165">
        <v>3871938</v>
      </c>
      <c r="S865" s="165" t="s">
        <v>16</v>
      </c>
      <c r="T865" s="166">
        <v>45373</v>
      </c>
      <c r="U865" s="232">
        <v>2024</v>
      </c>
      <c r="V865" s="150">
        <v>858</v>
      </c>
    </row>
    <row r="866" spans="1:22" x14ac:dyDescent="0.35">
      <c r="A86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6" s="231" t="str">
        <f>CONCATENATE(U866,".",TEXT(G866,"00000"),".",VLOOKUP(H866,'Dados (Listas Suspensas)'!$H$3:$I$7,2,FALSE),".",VLOOKUP(K866,'Dados (Listas Suspensas)'!$B$3:$C$8,2,FALSE),".",VLOOKUP(L866,'Dados (Listas Suspensas)'!$D$3:$E$9,2, FALSE),".",VLOOKUP(M866,'Dados (Listas Suspensas)'!$F$3:$G$10,2,FALSE))</f>
        <v>2024.00382.01.01.02.05</v>
      </c>
      <c r="C866" s="144" t="e">
        <f t="shared" si="52"/>
        <v>#REF!</v>
      </c>
      <c r="D866" s="144" t="e">
        <f t="shared" si="53"/>
        <v>#REF!</v>
      </c>
      <c r="E866" s="144" t="str">
        <f t="shared" si="54"/>
        <v>2024.00382</v>
      </c>
      <c r="F866" s="144" t="e">
        <f t="shared" si="55"/>
        <v>#REF!</v>
      </c>
      <c r="G866" s="158">
        <v>382</v>
      </c>
      <c r="H866" s="97" t="s">
        <v>119</v>
      </c>
      <c r="I866" s="97" t="s">
        <v>193</v>
      </c>
      <c r="J866" s="158" t="s">
        <v>194</v>
      </c>
      <c r="K866" s="97" t="s">
        <v>121</v>
      </c>
      <c r="L866" s="97" t="s">
        <v>169</v>
      </c>
      <c r="M866" s="97" t="s">
        <v>254</v>
      </c>
      <c r="N866" s="209">
        <v>45372</v>
      </c>
      <c r="O866" s="209">
        <v>45372</v>
      </c>
      <c r="P866" s="158" t="s">
        <v>124</v>
      </c>
      <c r="Q866" s="160">
        <v>45372</v>
      </c>
      <c r="R866" s="158">
        <v>3871938</v>
      </c>
      <c r="S866" s="158" t="s">
        <v>16</v>
      </c>
      <c r="T866" s="160">
        <v>45373</v>
      </c>
      <c r="U866" s="234">
        <v>2024</v>
      </c>
      <c r="V866" s="151">
        <v>859</v>
      </c>
    </row>
    <row r="867" spans="1:22" x14ac:dyDescent="0.35">
      <c r="A86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7" s="231" t="str">
        <f>CONCATENATE(U867,".",TEXT(G867,"00000"),".",VLOOKUP(H867,'Dados (Listas Suspensas)'!$H$3:$I$7,2,FALSE),".",VLOOKUP(K867,'Dados (Listas Suspensas)'!$B$3:$C$8,2,FALSE),".",VLOOKUP(L867,'Dados (Listas Suspensas)'!$D$3:$E$9,2, FALSE),".",VLOOKUP(M867,'Dados (Listas Suspensas)'!$F$3:$G$10,2,FALSE))</f>
        <v>2024.00383.01.01.03.05</v>
      </c>
      <c r="C867" s="144" t="e">
        <f t="shared" si="52"/>
        <v>#REF!</v>
      </c>
      <c r="D867" s="144" t="e">
        <f t="shared" si="53"/>
        <v>#REF!</v>
      </c>
      <c r="E867" s="144" t="str">
        <f t="shared" si="54"/>
        <v>2024.00383</v>
      </c>
      <c r="F867" s="144" t="e">
        <f t="shared" si="55"/>
        <v>#REF!</v>
      </c>
      <c r="G867" s="165">
        <v>383</v>
      </c>
      <c r="H867" s="96" t="s">
        <v>119</v>
      </c>
      <c r="I867" s="96" t="s">
        <v>193</v>
      </c>
      <c r="J867" s="165" t="s">
        <v>194</v>
      </c>
      <c r="K867" s="96" t="s">
        <v>121</v>
      </c>
      <c r="L867" s="96" t="s">
        <v>162</v>
      </c>
      <c r="M867" s="96" t="s">
        <v>254</v>
      </c>
      <c r="N867" s="210">
        <v>45372</v>
      </c>
      <c r="O867" s="210">
        <v>45372</v>
      </c>
      <c r="P867" s="165" t="s">
        <v>124</v>
      </c>
      <c r="Q867" s="166">
        <v>45372</v>
      </c>
      <c r="R867" s="165">
        <v>3871938</v>
      </c>
      <c r="S867" s="165" t="s">
        <v>16</v>
      </c>
      <c r="T867" s="166">
        <v>45373</v>
      </c>
      <c r="U867" s="232">
        <v>2024</v>
      </c>
      <c r="V867" s="150">
        <v>860</v>
      </c>
    </row>
    <row r="868" spans="1:22" x14ac:dyDescent="0.35">
      <c r="A86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8" s="231" t="str">
        <f>CONCATENATE(U868,".",TEXT(G868,"00000"),".",VLOOKUP(H868,'Dados (Listas Suspensas)'!$H$3:$I$7,2,FALSE),".",VLOOKUP(K868,'Dados (Listas Suspensas)'!$B$3:$C$8,2,FALSE),".",VLOOKUP(L868,'Dados (Listas Suspensas)'!$D$3:$E$9,2, FALSE),".",VLOOKUP(M868,'Dados (Listas Suspensas)'!$F$3:$G$10,2,FALSE))</f>
        <v>2024.00384.01.01.03.05</v>
      </c>
      <c r="C868" s="144" t="e">
        <f t="shared" si="52"/>
        <v>#REF!</v>
      </c>
      <c r="D868" s="144" t="e">
        <f t="shared" si="53"/>
        <v>#REF!</v>
      </c>
      <c r="E868" s="144" t="str">
        <f t="shared" si="54"/>
        <v>2024.00384</v>
      </c>
      <c r="F868" s="144" t="e">
        <f t="shared" si="55"/>
        <v>#REF!</v>
      </c>
      <c r="G868" s="158">
        <v>384</v>
      </c>
      <c r="H868" s="97" t="s">
        <v>119</v>
      </c>
      <c r="I868" s="97" t="s">
        <v>236</v>
      </c>
      <c r="J868" s="158" t="s">
        <v>237</v>
      </c>
      <c r="K868" s="97" t="s">
        <v>121</v>
      </c>
      <c r="L868" s="97" t="s">
        <v>162</v>
      </c>
      <c r="M868" s="97" t="s">
        <v>254</v>
      </c>
      <c r="N868" s="209">
        <v>45373</v>
      </c>
      <c r="O868" s="209">
        <v>45373</v>
      </c>
      <c r="P868" s="158" t="s">
        <v>124</v>
      </c>
      <c r="Q868" s="160">
        <v>45373</v>
      </c>
      <c r="R868" s="158">
        <v>3871938</v>
      </c>
      <c r="S868" s="158" t="s">
        <v>16</v>
      </c>
      <c r="T868" s="160">
        <v>45373</v>
      </c>
      <c r="U868" s="234">
        <v>2024</v>
      </c>
      <c r="V868" s="151">
        <v>861</v>
      </c>
    </row>
    <row r="869" spans="1:22" x14ac:dyDescent="0.35">
      <c r="A86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69" s="231" t="str">
        <f>CONCATENATE(U869,".",TEXT(G869,"00000"),".",VLOOKUP(H869,'Dados (Listas Suspensas)'!$H$3:$I$7,2,FALSE),".",VLOOKUP(K869,'Dados (Listas Suspensas)'!$B$3:$C$8,2,FALSE),".",VLOOKUP(L869,'Dados (Listas Suspensas)'!$D$3:$E$9,2, FALSE),".",VLOOKUP(M869,'Dados (Listas Suspensas)'!$F$3:$G$10,2,FALSE))</f>
        <v>2024.00385.01.01.02.05</v>
      </c>
      <c r="C869" s="144" t="e">
        <f t="shared" si="52"/>
        <v>#REF!</v>
      </c>
      <c r="D869" s="144" t="e">
        <f t="shared" si="53"/>
        <v>#REF!</v>
      </c>
      <c r="E869" s="144" t="str">
        <f t="shared" si="54"/>
        <v>2024.00385</v>
      </c>
      <c r="F869" s="144" t="e">
        <f t="shared" si="55"/>
        <v>#REF!</v>
      </c>
      <c r="G869" s="165">
        <v>385</v>
      </c>
      <c r="H869" s="96" t="s">
        <v>119</v>
      </c>
      <c r="I869" s="96" t="s">
        <v>193</v>
      </c>
      <c r="J869" s="165" t="s">
        <v>194</v>
      </c>
      <c r="K869" s="96" t="s">
        <v>121</v>
      </c>
      <c r="L869" s="96" t="s">
        <v>169</v>
      </c>
      <c r="M869" s="96" t="s">
        <v>254</v>
      </c>
      <c r="N869" s="210">
        <v>45373</v>
      </c>
      <c r="O869" s="210">
        <v>45373</v>
      </c>
      <c r="P869" s="165" t="s">
        <v>124</v>
      </c>
      <c r="Q869" s="166">
        <v>45373</v>
      </c>
      <c r="R869" s="165">
        <v>3871938</v>
      </c>
      <c r="S869" s="165" t="s">
        <v>16</v>
      </c>
      <c r="T869" s="166">
        <v>45373</v>
      </c>
      <c r="U869" s="232">
        <v>2024</v>
      </c>
      <c r="V869" s="150">
        <v>862</v>
      </c>
    </row>
    <row r="870" spans="1:22" x14ac:dyDescent="0.35">
      <c r="A87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0" s="231" t="str">
        <f>CONCATENATE(U870,".",TEXT(G870,"00000"),".",VLOOKUP(H870,'Dados (Listas Suspensas)'!$H$3:$I$7,2,FALSE),".",VLOOKUP(K870,'Dados (Listas Suspensas)'!$B$3:$C$8,2,FALSE),".",VLOOKUP(L870,'Dados (Listas Suspensas)'!$D$3:$E$9,2, FALSE),".",VLOOKUP(M870,'Dados (Listas Suspensas)'!$F$3:$G$10,2,FALSE))</f>
        <v>2024.00386.01.01.03.05</v>
      </c>
      <c r="C870" s="144" t="e">
        <f t="shared" si="52"/>
        <v>#REF!</v>
      </c>
      <c r="D870" s="144" t="e">
        <f t="shared" si="53"/>
        <v>#REF!</v>
      </c>
      <c r="E870" s="144" t="str">
        <f t="shared" si="54"/>
        <v>2024.00386</v>
      </c>
      <c r="F870" s="144" t="e">
        <f t="shared" si="55"/>
        <v>#REF!</v>
      </c>
      <c r="G870" s="158">
        <v>386</v>
      </c>
      <c r="H870" s="97" t="s">
        <v>119</v>
      </c>
      <c r="I870" s="97" t="s">
        <v>193</v>
      </c>
      <c r="J870" s="158" t="s">
        <v>194</v>
      </c>
      <c r="K870" s="97" t="s">
        <v>121</v>
      </c>
      <c r="L870" s="97" t="s">
        <v>162</v>
      </c>
      <c r="M870" s="97" t="s">
        <v>254</v>
      </c>
      <c r="N870" s="209">
        <v>45373</v>
      </c>
      <c r="O870" s="209">
        <v>45373</v>
      </c>
      <c r="P870" s="158" t="s">
        <v>124</v>
      </c>
      <c r="Q870" s="160">
        <v>45373</v>
      </c>
      <c r="R870" s="158">
        <v>3871938</v>
      </c>
      <c r="S870" s="158" t="s">
        <v>16</v>
      </c>
      <c r="T870" s="160">
        <v>45373</v>
      </c>
      <c r="U870" s="234">
        <v>2024</v>
      </c>
      <c r="V870" s="151">
        <v>863</v>
      </c>
    </row>
    <row r="871" spans="1:22" x14ac:dyDescent="0.35">
      <c r="A87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1" s="231" t="str">
        <f>CONCATENATE(U871,".",TEXT(G871,"00000"),".",VLOOKUP(H871,'Dados (Listas Suspensas)'!$H$3:$I$7,2,FALSE),".",VLOOKUP(K871,'Dados (Listas Suspensas)'!$B$3:$C$8,2,FALSE),".",VLOOKUP(L871,'Dados (Listas Suspensas)'!$D$3:$E$9,2, FALSE),".",VLOOKUP(M871,'Dados (Listas Suspensas)'!$F$3:$G$10,2,FALSE))</f>
        <v>2024.00387.01.01.02.03</v>
      </c>
      <c r="C871" s="144" t="e">
        <f t="shared" si="52"/>
        <v>#REF!</v>
      </c>
      <c r="D871" s="144" t="e">
        <f t="shared" si="53"/>
        <v>#REF!</v>
      </c>
      <c r="E871" s="144" t="str">
        <f t="shared" si="54"/>
        <v>2024.00387</v>
      </c>
      <c r="F871" s="144" t="e">
        <f t="shared" si="55"/>
        <v>#REF!</v>
      </c>
      <c r="G871" s="165">
        <v>387</v>
      </c>
      <c r="H871" s="96" t="s">
        <v>119</v>
      </c>
      <c r="I871" s="96" t="s">
        <v>6163</v>
      </c>
      <c r="J871" s="165" t="s">
        <v>301</v>
      </c>
      <c r="K871" s="96" t="s">
        <v>121</v>
      </c>
      <c r="L871" s="96" t="s">
        <v>169</v>
      </c>
      <c r="M871" s="96" t="s">
        <v>219</v>
      </c>
      <c r="N871" s="210">
        <v>45383</v>
      </c>
      <c r="O871" s="210">
        <v>45473</v>
      </c>
      <c r="P871" s="165" t="s">
        <v>124</v>
      </c>
      <c r="Q871" s="166">
        <v>45369</v>
      </c>
      <c r="R871" s="165">
        <v>3871938</v>
      </c>
      <c r="S871" s="165" t="s">
        <v>16</v>
      </c>
      <c r="T871" s="166">
        <v>45373</v>
      </c>
      <c r="U871" s="232">
        <v>2024</v>
      </c>
      <c r="V871" s="150">
        <v>864</v>
      </c>
    </row>
    <row r="872" spans="1:22" x14ac:dyDescent="0.35">
      <c r="A87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2" s="231" t="str">
        <f>CONCATENATE(U872,".",TEXT(G872,"00000"),".",VLOOKUP(H872,'Dados (Listas Suspensas)'!$H$3:$I$7,2,FALSE),".",VLOOKUP(K872,'Dados (Listas Suspensas)'!$B$3:$C$8,2,FALSE),".",VLOOKUP(L872,'Dados (Listas Suspensas)'!$D$3:$E$9,2, FALSE),".",VLOOKUP(M872,'Dados (Listas Suspensas)'!$F$3:$G$10,2,FALSE))</f>
        <v>2024.00388.01.01.03.03</v>
      </c>
      <c r="C872" s="144" t="e">
        <f t="shared" si="52"/>
        <v>#REF!</v>
      </c>
      <c r="D872" s="144" t="e">
        <f t="shared" si="53"/>
        <v>#REF!</v>
      </c>
      <c r="E872" s="144" t="str">
        <f t="shared" si="54"/>
        <v>2024.00388</v>
      </c>
      <c r="F872" s="144" t="e">
        <f t="shared" si="55"/>
        <v>#REF!</v>
      </c>
      <c r="G872" s="158">
        <v>388</v>
      </c>
      <c r="H872" s="97" t="s">
        <v>119</v>
      </c>
      <c r="I872" s="97" t="s">
        <v>6163</v>
      </c>
      <c r="J872" s="158" t="s">
        <v>301</v>
      </c>
      <c r="K872" s="97" t="s">
        <v>121</v>
      </c>
      <c r="L872" s="97" t="s">
        <v>162</v>
      </c>
      <c r="M872" s="97" t="s">
        <v>219</v>
      </c>
      <c r="N872" s="209">
        <v>45383</v>
      </c>
      <c r="O872" s="209">
        <v>45473</v>
      </c>
      <c r="P872" s="158" t="s">
        <v>124</v>
      </c>
      <c r="Q872" s="160">
        <v>45369</v>
      </c>
      <c r="R872" s="158">
        <v>3871938</v>
      </c>
      <c r="S872" s="158" t="s">
        <v>16</v>
      </c>
      <c r="T872" s="160">
        <v>45373</v>
      </c>
      <c r="U872" s="234">
        <v>2024</v>
      </c>
      <c r="V872" s="151">
        <v>865</v>
      </c>
    </row>
    <row r="873" spans="1:22" x14ac:dyDescent="0.35">
      <c r="A87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3" s="231" t="str">
        <f>CONCATENATE(U873,".",TEXT(G873,"00000"),".",VLOOKUP(H873,'Dados (Listas Suspensas)'!$H$3:$I$7,2,FALSE),".",VLOOKUP(K873,'Dados (Listas Suspensas)'!$B$3:$C$8,2,FALSE),".",VLOOKUP(L873,'Dados (Listas Suspensas)'!$D$3:$E$9,2, FALSE),".",VLOOKUP(M873,'Dados (Listas Suspensas)'!$F$3:$G$10,2,FALSE))</f>
        <v>2024.00389.01.01.02.05</v>
      </c>
      <c r="C873" s="144" t="e">
        <f t="shared" si="52"/>
        <v>#REF!</v>
      </c>
      <c r="D873" s="144" t="e">
        <f t="shared" si="53"/>
        <v>#REF!</v>
      </c>
      <c r="E873" s="144" t="str">
        <f t="shared" si="54"/>
        <v>2024.00389</v>
      </c>
      <c r="F873" s="144" t="e">
        <f t="shared" si="55"/>
        <v>#REF!</v>
      </c>
      <c r="G873" s="165">
        <v>389</v>
      </c>
      <c r="H873" s="96" t="s">
        <v>119</v>
      </c>
      <c r="I873" s="96" t="s">
        <v>193</v>
      </c>
      <c r="J873" s="165" t="s">
        <v>194</v>
      </c>
      <c r="K873" s="96" t="s">
        <v>121</v>
      </c>
      <c r="L873" s="96" t="s">
        <v>169</v>
      </c>
      <c r="M873" s="96" t="s">
        <v>254</v>
      </c>
      <c r="N873" s="210">
        <v>45374</v>
      </c>
      <c r="O873" s="210">
        <v>45374</v>
      </c>
      <c r="P873" s="165" t="s">
        <v>124</v>
      </c>
      <c r="Q873" s="166">
        <v>45373</v>
      </c>
      <c r="R873" s="165">
        <v>3908875</v>
      </c>
      <c r="S873" s="165" t="s">
        <v>16</v>
      </c>
      <c r="T873" s="166">
        <v>45387</v>
      </c>
      <c r="U873" s="232">
        <v>2024</v>
      </c>
      <c r="V873" s="150">
        <v>866</v>
      </c>
    </row>
    <row r="874" spans="1:22" x14ac:dyDescent="0.35">
      <c r="A87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4" s="231" t="str">
        <f>CONCATENATE(U874,".",TEXT(G874,"00000"),".",VLOOKUP(H874,'Dados (Listas Suspensas)'!$H$3:$I$7,2,FALSE),".",VLOOKUP(K874,'Dados (Listas Suspensas)'!$B$3:$C$8,2,FALSE),".",VLOOKUP(L874,'Dados (Listas Suspensas)'!$D$3:$E$9,2, FALSE),".",VLOOKUP(M874,'Dados (Listas Suspensas)'!$F$3:$G$10,2,FALSE))</f>
        <v>2024.00390.01.01.03.05</v>
      </c>
      <c r="C874" s="144" t="e">
        <f t="shared" si="52"/>
        <v>#REF!</v>
      </c>
      <c r="D874" s="144" t="e">
        <f t="shared" si="53"/>
        <v>#REF!</v>
      </c>
      <c r="E874" s="144" t="str">
        <f t="shared" si="54"/>
        <v>2024.00390</v>
      </c>
      <c r="F874" s="144" t="e">
        <f t="shared" si="55"/>
        <v>#REF!</v>
      </c>
      <c r="G874" s="158">
        <v>390</v>
      </c>
      <c r="H874" s="97" t="s">
        <v>119</v>
      </c>
      <c r="I874" s="97" t="s">
        <v>193</v>
      </c>
      <c r="J874" s="158" t="s">
        <v>194</v>
      </c>
      <c r="K874" s="97" t="s">
        <v>121</v>
      </c>
      <c r="L874" s="97" t="s">
        <v>162</v>
      </c>
      <c r="M874" s="97" t="s">
        <v>254</v>
      </c>
      <c r="N874" s="209">
        <v>45374</v>
      </c>
      <c r="O874" s="209">
        <v>45374</v>
      </c>
      <c r="P874" s="158" t="s">
        <v>124</v>
      </c>
      <c r="Q874" s="160">
        <v>45373</v>
      </c>
      <c r="R874" s="158">
        <v>3908875</v>
      </c>
      <c r="S874" s="158" t="s">
        <v>16</v>
      </c>
      <c r="T874" s="160">
        <v>45387</v>
      </c>
      <c r="U874" s="234">
        <v>2024</v>
      </c>
      <c r="V874" s="151">
        <v>867</v>
      </c>
    </row>
    <row r="875" spans="1:22" x14ac:dyDescent="0.35">
      <c r="A87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5" s="231" t="str">
        <f>CONCATENATE(U875,".",TEXT(G875,"00000"),".",VLOOKUP(H875,'Dados (Listas Suspensas)'!$H$3:$I$7,2,FALSE),".",VLOOKUP(K875,'Dados (Listas Suspensas)'!$B$3:$C$8,2,FALSE),".",VLOOKUP(L875,'Dados (Listas Suspensas)'!$D$3:$E$9,2, FALSE),".",VLOOKUP(M875,'Dados (Listas Suspensas)'!$F$3:$G$10,2,FALSE))</f>
        <v>2024.00391.01.01.03.05</v>
      </c>
      <c r="C875" s="144" t="e">
        <f t="shared" si="52"/>
        <v>#REF!</v>
      </c>
      <c r="D875" s="144" t="e">
        <f t="shared" si="53"/>
        <v>#REF!</v>
      </c>
      <c r="E875" s="144" t="str">
        <f t="shared" si="54"/>
        <v>2024.00391</v>
      </c>
      <c r="F875" s="144" t="e">
        <f t="shared" si="55"/>
        <v>#REF!</v>
      </c>
      <c r="G875" s="165">
        <v>391</v>
      </c>
      <c r="H875" s="96" t="s">
        <v>119</v>
      </c>
      <c r="I875" s="96" t="s">
        <v>6163</v>
      </c>
      <c r="J875" s="165" t="s">
        <v>301</v>
      </c>
      <c r="K875" s="96" t="s">
        <v>121</v>
      </c>
      <c r="L875" s="96" t="s">
        <v>162</v>
      </c>
      <c r="M875" s="96" t="s">
        <v>254</v>
      </c>
      <c r="N875" s="210">
        <v>45375</v>
      </c>
      <c r="O875" s="210">
        <v>45375</v>
      </c>
      <c r="P875" s="165" t="s">
        <v>124</v>
      </c>
      <c r="Q875" s="166">
        <v>45374</v>
      </c>
      <c r="R875" s="165">
        <v>3908875</v>
      </c>
      <c r="S875" s="165" t="s">
        <v>16</v>
      </c>
      <c r="T875" s="166">
        <v>45387</v>
      </c>
      <c r="U875" s="232">
        <v>2024</v>
      </c>
      <c r="V875" s="150">
        <v>868</v>
      </c>
    </row>
    <row r="876" spans="1:22" x14ac:dyDescent="0.35">
      <c r="A87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6" s="231" t="str">
        <f>CONCATENATE(U876,".",TEXT(G876,"00000"),".",VLOOKUP(H876,'Dados (Listas Suspensas)'!$H$3:$I$7,2,FALSE),".",VLOOKUP(K876,'Dados (Listas Suspensas)'!$B$3:$C$8,2,FALSE),".",VLOOKUP(L876,'Dados (Listas Suspensas)'!$D$3:$E$9,2, FALSE),".",VLOOKUP(M876,'Dados (Listas Suspensas)'!$F$3:$G$10,2,FALSE))</f>
        <v>2024.00392.01.01.02.05</v>
      </c>
      <c r="C876" s="144" t="e">
        <f t="shared" si="52"/>
        <v>#REF!</v>
      </c>
      <c r="D876" s="144" t="e">
        <f t="shared" si="53"/>
        <v>#REF!</v>
      </c>
      <c r="E876" s="144" t="str">
        <f t="shared" si="54"/>
        <v>2024.00392</v>
      </c>
      <c r="F876" s="144" t="e">
        <f t="shared" si="55"/>
        <v>#REF!</v>
      </c>
      <c r="G876" s="158">
        <v>392</v>
      </c>
      <c r="H876" s="97" t="s">
        <v>119</v>
      </c>
      <c r="I876" s="97" t="s">
        <v>193</v>
      </c>
      <c r="J876" s="158" t="s">
        <v>194</v>
      </c>
      <c r="K876" s="97" t="s">
        <v>121</v>
      </c>
      <c r="L876" s="97" t="s">
        <v>169</v>
      </c>
      <c r="M876" s="97" t="s">
        <v>254</v>
      </c>
      <c r="N876" s="209">
        <v>45375</v>
      </c>
      <c r="O876" s="209">
        <v>45375</v>
      </c>
      <c r="P876" s="158" t="s">
        <v>124</v>
      </c>
      <c r="Q876" s="160">
        <v>45374</v>
      </c>
      <c r="R876" s="158">
        <v>3908875</v>
      </c>
      <c r="S876" s="158" t="s">
        <v>16</v>
      </c>
      <c r="T876" s="160">
        <v>45387</v>
      </c>
      <c r="U876" s="234">
        <v>2024</v>
      </c>
      <c r="V876" s="151">
        <v>869</v>
      </c>
    </row>
    <row r="877" spans="1:22" x14ac:dyDescent="0.35">
      <c r="A87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7" s="231" t="str">
        <f>CONCATENATE(U877,".",TEXT(G877,"00000"),".",VLOOKUP(H877,'Dados (Listas Suspensas)'!$H$3:$I$7,2,FALSE),".",VLOOKUP(K877,'Dados (Listas Suspensas)'!$B$3:$C$8,2,FALSE),".",VLOOKUP(L877,'Dados (Listas Suspensas)'!$D$3:$E$9,2, FALSE),".",VLOOKUP(M877,'Dados (Listas Suspensas)'!$F$3:$G$10,2,FALSE))</f>
        <v>2024.00393.01.01.03.05</v>
      </c>
      <c r="C877" s="144" t="e">
        <f t="shared" si="52"/>
        <v>#REF!</v>
      </c>
      <c r="D877" s="144" t="e">
        <f t="shared" si="53"/>
        <v>#REF!</v>
      </c>
      <c r="E877" s="144" t="str">
        <f t="shared" si="54"/>
        <v>2024.00393</v>
      </c>
      <c r="F877" s="144" t="e">
        <f t="shared" si="55"/>
        <v>#REF!</v>
      </c>
      <c r="G877" s="165">
        <v>393</v>
      </c>
      <c r="H877" s="96" t="s">
        <v>119</v>
      </c>
      <c r="I877" s="96" t="s">
        <v>193</v>
      </c>
      <c r="J877" s="165" t="s">
        <v>194</v>
      </c>
      <c r="K877" s="96" t="s">
        <v>121</v>
      </c>
      <c r="L877" s="96" t="s">
        <v>162</v>
      </c>
      <c r="M877" s="96" t="s">
        <v>254</v>
      </c>
      <c r="N877" s="210">
        <v>45375</v>
      </c>
      <c r="O877" s="210">
        <v>45375</v>
      </c>
      <c r="P877" s="165" t="s">
        <v>124</v>
      </c>
      <c r="Q877" s="166">
        <v>45374</v>
      </c>
      <c r="R877" s="165">
        <v>3908875</v>
      </c>
      <c r="S877" s="165" t="s">
        <v>16</v>
      </c>
      <c r="T877" s="166">
        <v>45387</v>
      </c>
      <c r="U877" s="232">
        <v>2024</v>
      </c>
      <c r="V877" s="150">
        <v>870</v>
      </c>
    </row>
    <row r="878" spans="1:22" x14ac:dyDescent="0.35">
      <c r="A87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8" s="231" t="str">
        <f>CONCATENATE(U878,".",TEXT(G878,"00000"),".",VLOOKUP(H878,'Dados (Listas Suspensas)'!$H$3:$I$7,2,FALSE),".",VLOOKUP(K878,'Dados (Listas Suspensas)'!$B$3:$C$8,2,FALSE),".",VLOOKUP(L878,'Dados (Listas Suspensas)'!$D$3:$E$9,2, FALSE),".",VLOOKUP(M878,'Dados (Listas Suspensas)'!$F$3:$G$10,2,FALSE))</f>
        <v>2024.00394.01.01.02.05</v>
      </c>
      <c r="C878" s="144" t="e">
        <f t="shared" si="52"/>
        <v>#REF!</v>
      </c>
      <c r="D878" s="144" t="e">
        <f t="shared" si="53"/>
        <v>#REF!</v>
      </c>
      <c r="E878" s="144" t="str">
        <f t="shared" si="54"/>
        <v>2024.00394</v>
      </c>
      <c r="F878" s="144" t="e">
        <f t="shared" si="55"/>
        <v>#REF!</v>
      </c>
      <c r="G878" s="158">
        <v>394</v>
      </c>
      <c r="H878" s="97" t="s">
        <v>119</v>
      </c>
      <c r="I878" s="97" t="s">
        <v>193</v>
      </c>
      <c r="J878" s="158" t="s">
        <v>194</v>
      </c>
      <c r="K878" s="97" t="s">
        <v>121</v>
      </c>
      <c r="L878" s="97" t="s">
        <v>169</v>
      </c>
      <c r="M878" s="97" t="s">
        <v>254</v>
      </c>
      <c r="N878" s="209">
        <v>45376</v>
      </c>
      <c r="O878" s="209">
        <v>45376</v>
      </c>
      <c r="P878" s="158" t="s">
        <v>124</v>
      </c>
      <c r="Q878" s="160">
        <v>45375</v>
      </c>
      <c r="R878" s="158">
        <v>3908875</v>
      </c>
      <c r="S878" s="158" t="s">
        <v>16</v>
      </c>
      <c r="T878" s="160">
        <v>45387</v>
      </c>
      <c r="U878" s="234">
        <v>2024</v>
      </c>
      <c r="V878" s="151">
        <v>871</v>
      </c>
    </row>
    <row r="879" spans="1:22" x14ac:dyDescent="0.35">
      <c r="A87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79" s="231" t="str">
        <f>CONCATENATE(U879,".",TEXT(G879,"00000"),".",VLOOKUP(H879,'Dados (Listas Suspensas)'!$H$3:$I$7,2,FALSE),".",VLOOKUP(K879,'Dados (Listas Suspensas)'!$B$3:$C$8,2,FALSE),".",VLOOKUP(L879,'Dados (Listas Suspensas)'!$D$3:$E$9,2, FALSE),".",VLOOKUP(M879,'Dados (Listas Suspensas)'!$F$3:$G$10,2,FALSE))</f>
        <v>2024.00395.01.01.03.05</v>
      </c>
      <c r="C879" s="144" t="e">
        <f t="shared" si="52"/>
        <v>#REF!</v>
      </c>
      <c r="D879" s="144" t="e">
        <f t="shared" si="53"/>
        <v>#REF!</v>
      </c>
      <c r="E879" s="144" t="str">
        <f t="shared" si="54"/>
        <v>2024.00395</v>
      </c>
      <c r="F879" s="144" t="e">
        <f t="shared" si="55"/>
        <v>#REF!</v>
      </c>
      <c r="G879" s="165">
        <v>395</v>
      </c>
      <c r="H879" s="96" t="s">
        <v>119</v>
      </c>
      <c r="I879" s="96" t="s">
        <v>193</v>
      </c>
      <c r="J879" s="165" t="s">
        <v>194</v>
      </c>
      <c r="K879" s="96" t="s">
        <v>121</v>
      </c>
      <c r="L879" s="96" t="s">
        <v>162</v>
      </c>
      <c r="M879" s="96" t="s">
        <v>254</v>
      </c>
      <c r="N879" s="210">
        <v>45376</v>
      </c>
      <c r="O879" s="210">
        <v>45376</v>
      </c>
      <c r="P879" s="165" t="s">
        <v>124</v>
      </c>
      <c r="Q879" s="166">
        <v>45375</v>
      </c>
      <c r="R879" s="165">
        <v>3908875</v>
      </c>
      <c r="S879" s="165" t="s">
        <v>16</v>
      </c>
      <c r="T879" s="166">
        <v>45387</v>
      </c>
      <c r="U879" s="232">
        <v>2024</v>
      </c>
      <c r="V879" s="150">
        <v>872</v>
      </c>
    </row>
    <row r="880" spans="1:22" x14ac:dyDescent="0.35">
      <c r="A88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0" s="231" t="str">
        <f>CONCATENATE(U880,".",TEXT(G880,"00000"),".",VLOOKUP(H880,'Dados (Listas Suspensas)'!$H$3:$I$7,2,FALSE),".",VLOOKUP(K880,'Dados (Listas Suspensas)'!$B$3:$C$8,2,FALSE),".",VLOOKUP(L880,'Dados (Listas Suspensas)'!$D$3:$E$9,2, FALSE),".",VLOOKUP(M880,'Dados (Listas Suspensas)'!$F$3:$G$10,2,FALSE))</f>
        <v>2024.00396.01.01.02.05</v>
      </c>
      <c r="C880" s="144" t="e">
        <f t="shared" si="52"/>
        <v>#REF!</v>
      </c>
      <c r="D880" s="144" t="e">
        <f t="shared" si="53"/>
        <v>#REF!</v>
      </c>
      <c r="E880" s="144" t="str">
        <f t="shared" si="54"/>
        <v>2024.00396</v>
      </c>
      <c r="F880" s="144" t="e">
        <f t="shared" si="55"/>
        <v>#REF!</v>
      </c>
      <c r="G880" s="158">
        <v>396</v>
      </c>
      <c r="H880" s="97" t="s">
        <v>119</v>
      </c>
      <c r="I880" s="97" t="s">
        <v>193</v>
      </c>
      <c r="J880" s="158" t="s">
        <v>194</v>
      </c>
      <c r="K880" s="97" t="s">
        <v>121</v>
      </c>
      <c r="L880" s="97" t="s">
        <v>169</v>
      </c>
      <c r="M880" s="97" t="s">
        <v>254</v>
      </c>
      <c r="N880" s="209">
        <v>45377</v>
      </c>
      <c r="O880" s="209">
        <v>45377</v>
      </c>
      <c r="P880" s="158" t="s">
        <v>124</v>
      </c>
      <c r="Q880" s="160">
        <v>45376</v>
      </c>
      <c r="R880" s="158">
        <v>3908875</v>
      </c>
      <c r="S880" s="158" t="s">
        <v>16</v>
      </c>
      <c r="T880" s="160">
        <v>45387</v>
      </c>
      <c r="U880" s="234">
        <v>2024</v>
      </c>
      <c r="V880" s="151">
        <v>873</v>
      </c>
    </row>
    <row r="881" spans="1:22" x14ac:dyDescent="0.35">
      <c r="A88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1" s="231" t="str">
        <f>CONCATENATE(U881,".",TEXT(G881,"00000"),".",VLOOKUP(H881,'Dados (Listas Suspensas)'!$H$3:$I$7,2,FALSE),".",VLOOKUP(K881,'Dados (Listas Suspensas)'!$B$3:$C$8,2,FALSE),".",VLOOKUP(L881,'Dados (Listas Suspensas)'!$D$3:$E$9,2, FALSE),".",VLOOKUP(M881,'Dados (Listas Suspensas)'!$F$3:$G$10,2,FALSE))</f>
        <v>2024.00397.01.01.03.05</v>
      </c>
      <c r="C881" s="144" t="e">
        <f t="shared" si="52"/>
        <v>#REF!</v>
      </c>
      <c r="D881" s="144" t="e">
        <f t="shared" si="53"/>
        <v>#REF!</v>
      </c>
      <c r="E881" s="144" t="str">
        <f t="shared" si="54"/>
        <v>2024.00397</v>
      </c>
      <c r="F881" s="144" t="e">
        <f t="shared" si="55"/>
        <v>#REF!</v>
      </c>
      <c r="G881" s="165">
        <v>397</v>
      </c>
      <c r="H881" s="96" t="s">
        <v>119</v>
      </c>
      <c r="I881" s="96" t="s">
        <v>193</v>
      </c>
      <c r="J881" s="165" t="s">
        <v>194</v>
      </c>
      <c r="K881" s="96" t="s">
        <v>121</v>
      </c>
      <c r="L881" s="96" t="s">
        <v>162</v>
      </c>
      <c r="M881" s="96" t="s">
        <v>254</v>
      </c>
      <c r="N881" s="210">
        <v>45377</v>
      </c>
      <c r="O881" s="210">
        <v>45377</v>
      </c>
      <c r="P881" s="165" t="s">
        <v>124</v>
      </c>
      <c r="Q881" s="166">
        <v>45376</v>
      </c>
      <c r="R881" s="165">
        <v>3908875</v>
      </c>
      <c r="S881" s="165" t="s">
        <v>16</v>
      </c>
      <c r="T881" s="166">
        <v>45387</v>
      </c>
      <c r="U881" s="232">
        <v>2024</v>
      </c>
      <c r="V881" s="150">
        <v>874</v>
      </c>
    </row>
    <row r="882" spans="1:22" x14ac:dyDescent="0.35">
      <c r="A88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2" s="231" t="str">
        <f>CONCATENATE(U882,".",TEXT(G882,"00000"),".",VLOOKUP(H882,'Dados (Listas Suspensas)'!$H$3:$I$7,2,FALSE),".",VLOOKUP(K882,'Dados (Listas Suspensas)'!$B$3:$C$8,2,FALSE),".",VLOOKUP(L882,'Dados (Listas Suspensas)'!$D$3:$E$9,2, FALSE),".",VLOOKUP(M882,'Dados (Listas Suspensas)'!$F$3:$G$10,2,FALSE))</f>
        <v>2024.00398.01.01.02.05</v>
      </c>
      <c r="C882" s="144" t="e">
        <f t="shared" si="52"/>
        <v>#REF!</v>
      </c>
      <c r="D882" s="144" t="e">
        <f t="shared" si="53"/>
        <v>#REF!</v>
      </c>
      <c r="E882" s="144" t="str">
        <f t="shared" si="54"/>
        <v>2024.00398</v>
      </c>
      <c r="F882" s="144" t="e">
        <f t="shared" si="55"/>
        <v>#REF!</v>
      </c>
      <c r="G882" s="158">
        <v>398</v>
      </c>
      <c r="H882" s="97" t="s">
        <v>119</v>
      </c>
      <c r="I882" s="97" t="s">
        <v>193</v>
      </c>
      <c r="J882" s="158" t="s">
        <v>194</v>
      </c>
      <c r="K882" s="97" t="s">
        <v>121</v>
      </c>
      <c r="L882" s="97" t="s">
        <v>169</v>
      </c>
      <c r="M882" s="97" t="s">
        <v>254</v>
      </c>
      <c r="N882" s="209">
        <v>45378</v>
      </c>
      <c r="O882" s="209">
        <v>45378</v>
      </c>
      <c r="P882" s="158" t="s">
        <v>124</v>
      </c>
      <c r="Q882" s="160">
        <v>45377</v>
      </c>
      <c r="R882" s="158">
        <v>3908875</v>
      </c>
      <c r="S882" s="158" t="s">
        <v>16</v>
      </c>
      <c r="T882" s="160">
        <v>45387</v>
      </c>
      <c r="U882" s="234">
        <v>2024</v>
      </c>
      <c r="V882" s="151">
        <v>875</v>
      </c>
    </row>
    <row r="883" spans="1:22" x14ac:dyDescent="0.35">
      <c r="A88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3" s="231" t="str">
        <f>CONCATENATE(U883,".",TEXT(G883,"00000"),".",VLOOKUP(H883,'Dados (Listas Suspensas)'!$H$3:$I$7,2,FALSE),".",VLOOKUP(K883,'Dados (Listas Suspensas)'!$B$3:$C$8,2,FALSE),".",VLOOKUP(L883,'Dados (Listas Suspensas)'!$D$3:$E$9,2, FALSE),".",VLOOKUP(M883,'Dados (Listas Suspensas)'!$F$3:$G$10,2,FALSE))</f>
        <v>2024.00399.01.01.03.05</v>
      </c>
      <c r="C883" s="144" t="e">
        <f t="shared" si="52"/>
        <v>#REF!</v>
      </c>
      <c r="D883" s="144" t="e">
        <f t="shared" si="53"/>
        <v>#REF!</v>
      </c>
      <c r="E883" s="144" t="str">
        <f t="shared" si="54"/>
        <v>2024.00399</v>
      </c>
      <c r="F883" s="144" t="e">
        <f t="shared" si="55"/>
        <v>#REF!</v>
      </c>
      <c r="G883" s="165">
        <v>399</v>
      </c>
      <c r="H883" s="96" t="s">
        <v>119</v>
      </c>
      <c r="I883" s="96" t="s">
        <v>193</v>
      </c>
      <c r="J883" s="165" t="s">
        <v>194</v>
      </c>
      <c r="K883" s="96" t="s">
        <v>121</v>
      </c>
      <c r="L883" s="96" t="s">
        <v>162</v>
      </c>
      <c r="M883" s="96" t="s">
        <v>254</v>
      </c>
      <c r="N883" s="210">
        <v>45378</v>
      </c>
      <c r="O883" s="210">
        <v>45378</v>
      </c>
      <c r="P883" s="165" t="s">
        <v>124</v>
      </c>
      <c r="Q883" s="166">
        <v>45377</v>
      </c>
      <c r="R883" s="165">
        <v>3908875</v>
      </c>
      <c r="S883" s="165" t="s">
        <v>16</v>
      </c>
      <c r="T883" s="166">
        <v>45387</v>
      </c>
      <c r="U883" s="232">
        <v>2024</v>
      </c>
      <c r="V883" s="150">
        <v>876</v>
      </c>
    </row>
    <row r="884" spans="1:22" x14ac:dyDescent="0.35">
      <c r="A88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4" s="231" t="str">
        <f>CONCATENATE(U884,".",TEXT(G884,"00000"),".",VLOOKUP(H884,'Dados (Listas Suspensas)'!$H$3:$I$7,2,FALSE),".",VLOOKUP(K884,'Dados (Listas Suspensas)'!$B$3:$C$8,2,FALSE),".",VLOOKUP(L884,'Dados (Listas Suspensas)'!$D$3:$E$9,2, FALSE),".",VLOOKUP(M884,'Dados (Listas Suspensas)'!$F$3:$G$10,2,FALSE))</f>
        <v>2024.00400.01.01.02.05</v>
      </c>
      <c r="C884" s="144" t="e">
        <f t="shared" si="52"/>
        <v>#REF!</v>
      </c>
      <c r="D884" s="144" t="e">
        <f t="shared" si="53"/>
        <v>#REF!</v>
      </c>
      <c r="E884" s="144" t="str">
        <f t="shared" si="54"/>
        <v>2024.00400</v>
      </c>
      <c r="F884" s="144" t="e">
        <f t="shared" si="55"/>
        <v>#REF!</v>
      </c>
      <c r="G884" s="158">
        <v>400</v>
      </c>
      <c r="H884" s="97" t="s">
        <v>119</v>
      </c>
      <c r="I884" s="97" t="s">
        <v>193</v>
      </c>
      <c r="J884" s="158" t="s">
        <v>194</v>
      </c>
      <c r="K884" s="97" t="s">
        <v>121</v>
      </c>
      <c r="L884" s="97" t="s">
        <v>169</v>
      </c>
      <c r="M884" s="97" t="s">
        <v>254</v>
      </c>
      <c r="N884" s="209">
        <v>45379</v>
      </c>
      <c r="O884" s="209">
        <v>45379</v>
      </c>
      <c r="P884" s="158" t="s">
        <v>124</v>
      </c>
      <c r="Q884" s="160">
        <v>45378</v>
      </c>
      <c r="R884" s="158">
        <v>3908875</v>
      </c>
      <c r="S884" s="158" t="s">
        <v>16</v>
      </c>
      <c r="T884" s="160">
        <v>45387</v>
      </c>
      <c r="U884" s="234">
        <v>2024</v>
      </c>
      <c r="V884" s="151">
        <v>877</v>
      </c>
    </row>
    <row r="885" spans="1:22" x14ac:dyDescent="0.35">
      <c r="A88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5" s="231" t="str">
        <f>CONCATENATE(U885,".",TEXT(G885,"00000"),".",VLOOKUP(H885,'Dados (Listas Suspensas)'!$H$3:$I$7,2,FALSE),".",VLOOKUP(K885,'Dados (Listas Suspensas)'!$B$3:$C$8,2,FALSE),".",VLOOKUP(L885,'Dados (Listas Suspensas)'!$D$3:$E$9,2, FALSE),".",VLOOKUP(M885,'Dados (Listas Suspensas)'!$F$3:$G$10,2,FALSE))</f>
        <v>2024.00401.01.01.03.05</v>
      </c>
      <c r="C885" s="144" t="e">
        <f t="shared" si="52"/>
        <v>#REF!</v>
      </c>
      <c r="D885" s="144" t="e">
        <f t="shared" si="53"/>
        <v>#REF!</v>
      </c>
      <c r="E885" s="144" t="str">
        <f t="shared" si="54"/>
        <v>2024.00401</v>
      </c>
      <c r="F885" s="144" t="e">
        <f t="shared" si="55"/>
        <v>#REF!</v>
      </c>
      <c r="G885" s="165">
        <v>401</v>
      </c>
      <c r="H885" s="96" t="s">
        <v>119</v>
      </c>
      <c r="I885" s="96" t="s">
        <v>193</v>
      </c>
      <c r="J885" s="165" t="s">
        <v>194</v>
      </c>
      <c r="K885" s="96" t="s">
        <v>121</v>
      </c>
      <c r="L885" s="96" t="s">
        <v>162</v>
      </c>
      <c r="M885" s="96" t="s">
        <v>254</v>
      </c>
      <c r="N885" s="210">
        <v>45379</v>
      </c>
      <c r="O885" s="210">
        <v>45379</v>
      </c>
      <c r="P885" s="165" t="s">
        <v>124</v>
      </c>
      <c r="Q885" s="166">
        <v>45378</v>
      </c>
      <c r="R885" s="165">
        <v>3908875</v>
      </c>
      <c r="S885" s="165" t="s">
        <v>16</v>
      </c>
      <c r="T885" s="166">
        <v>45387</v>
      </c>
      <c r="U885" s="232">
        <v>2024</v>
      </c>
      <c r="V885" s="150">
        <v>878</v>
      </c>
    </row>
    <row r="886" spans="1:22" x14ac:dyDescent="0.35">
      <c r="A88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6" s="231" t="str">
        <f>CONCATENATE(U886,".",TEXT(G886,"00000"),".",VLOOKUP(H886,'Dados (Listas Suspensas)'!$H$3:$I$7,2,FALSE),".",VLOOKUP(K886,'Dados (Listas Suspensas)'!$B$3:$C$8,2,FALSE),".",VLOOKUP(L886,'Dados (Listas Suspensas)'!$D$3:$E$9,2, FALSE),".",VLOOKUP(M886,'Dados (Listas Suspensas)'!$F$3:$G$10,2,FALSE))</f>
        <v>2024.00402.01.01.02.05</v>
      </c>
      <c r="C886" s="144" t="e">
        <f t="shared" si="52"/>
        <v>#REF!</v>
      </c>
      <c r="D886" s="144" t="e">
        <f t="shared" si="53"/>
        <v>#REF!</v>
      </c>
      <c r="E886" s="144" t="str">
        <f t="shared" si="54"/>
        <v>2024.00402</v>
      </c>
      <c r="F886" s="144" t="e">
        <f t="shared" si="55"/>
        <v>#REF!</v>
      </c>
      <c r="G886" s="158">
        <v>402</v>
      </c>
      <c r="H886" s="97" t="s">
        <v>119</v>
      </c>
      <c r="I886" s="97" t="s">
        <v>193</v>
      </c>
      <c r="J886" s="158" t="s">
        <v>194</v>
      </c>
      <c r="K886" s="97" t="s">
        <v>121</v>
      </c>
      <c r="L886" s="97" t="s">
        <v>169</v>
      </c>
      <c r="M886" s="97" t="s">
        <v>254</v>
      </c>
      <c r="N886" s="209">
        <v>45380</v>
      </c>
      <c r="O886" s="209">
        <v>45380</v>
      </c>
      <c r="P886" s="158" t="s">
        <v>124</v>
      </c>
      <c r="Q886" s="160">
        <v>45379</v>
      </c>
      <c r="R886" s="158">
        <v>3908875</v>
      </c>
      <c r="S886" s="158" t="s">
        <v>16</v>
      </c>
      <c r="T886" s="160">
        <v>45387</v>
      </c>
      <c r="U886" s="234">
        <v>2024</v>
      </c>
      <c r="V886" s="151">
        <v>879</v>
      </c>
    </row>
    <row r="887" spans="1:22" x14ac:dyDescent="0.35">
      <c r="A88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7" s="231" t="str">
        <f>CONCATENATE(U887,".",TEXT(G887,"00000"),".",VLOOKUP(H887,'Dados (Listas Suspensas)'!$H$3:$I$7,2,FALSE),".",VLOOKUP(K887,'Dados (Listas Suspensas)'!$B$3:$C$8,2,FALSE),".",VLOOKUP(L887,'Dados (Listas Suspensas)'!$D$3:$E$9,2, FALSE),".",VLOOKUP(M887,'Dados (Listas Suspensas)'!$F$3:$G$10,2,FALSE))</f>
        <v>2024.00403.01.01.03.05</v>
      </c>
      <c r="C887" s="144" t="e">
        <f t="shared" si="52"/>
        <v>#REF!</v>
      </c>
      <c r="D887" s="144" t="e">
        <f t="shared" si="53"/>
        <v>#REF!</v>
      </c>
      <c r="E887" s="144" t="str">
        <f t="shared" si="54"/>
        <v>2024.00403</v>
      </c>
      <c r="F887" s="144" t="e">
        <f t="shared" si="55"/>
        <v>#REF!</v>
      </c>
      <c r="G887" s="165">
        <v>403</v>
      </c>
      <c r="H887" s="96" t="s">
        <v>119</v>
      </c>
      <c r="I887" s="96" t="s">
        <v>193</v>
      </c>
      <c r="J887" s="165" t="s">
        <v>194</v>
      </c>
      <c r="K887" s="96" t="s">
        <v>121</v>
      </c>
      <c r="L887" s="96" t="s">
        <v>162</v>
      </c>
      <c r="M887" s="96" t="s">
        <v>254</v>
      </c>
      <c r="N887" s="210">
        <v>45380</v>
      </c>
      <c r="O887" s="210">
        <v>45380</v>
      </c>
      <c r="P887" s="165" t="s">
        <v>124</v>
      </c>
      <c r="Q887" s="166">
        <v>45379</v>
      </c>
      <c r="R887" s="165">
        <v>3908875</v>
      </c>
      <c r="S887" s="165" t="s">
        <v>16</v>
      </c>
      <c r="T887" s="166">
        <v>45387</v>
      </c>
      <c r="U887" s="232">
        <v>2024</v>
      </c>
      <c r="V887" s="150">
        <v>880</v>
      </c>
    </row>
    <row r="888" spans="1:22" x14ac:dyDescent="0.35">
      <c r="A88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8" s="231" t="str">
        <f>CONCATENATE(U888,".",TEXT(G888,"00000"),".",VLOOKUP(H888,'Dados (Listas Suspensas)'!$H$3:$I$7,2,FALSE),".",VLOOKUP(K888,'Dados (Listas Suspensas)'!$B$3:$C$8,2,FALSE),".",VLOOKUP(L888,'Dados (Listas Suspensas)'!$D$3:$E$9,2, FALSE),".",VLOOKUP(M888,'Dados (Listas Suspensas)'!$F$3:$G$10,2,FALSE))</f>
        <v>2024.00404.01.01.02.05</v>
      </c>
      <c r="C888" s="144" t="e">
        <f t="shared" si="52"/>
        <v>#REF!</v>
      </c>
      <c r="D888" s="144" t="e">
        <f t="shared" si="53"/>
        <v>#REF!</v>
      </c>
      <c r="E888" s="144" t="str">
        <f t="shared" si="54"/>
        <v>2024.00404</v>
      </c>
      <c r="F888" s="144" t="e">
        <f t="shared" si="55"/>
        <v>#REF!</v>
      </c>
      <c r="G888" s="158">
        <v>404</v>
      </c>
      <c r="H888" s="97" t="s">
        <v>119</v>
      </c>
      <c r="I888" s="97" t="s">
        <v>193</v>
      </c>
      <c r="J888" s="158" t="s">
        <v>194</v>
      </c>
      <c r="K888" s="97" t="s">
        <v>121</v>
      </c>
      <c r="L888" s="97" t="s">
        <v>169</v>
      </c>
      <c r="M888" s="97" t="s">
        <v>254</v>
      </c>
      <c r="N888" s="209">
        <v>45381</v>
      </c>
      <c r="O888" s="209">
        <v>45381</v>
      </c>
      <c r="P888" s="158" t="s">
        <v>124</v>
      </c>
      <c r="Q888" s="160">
        <v>45380</v>
      </c>
      <c r="R888" s="158">
        <v>3908875</v>
      </c>
      <c r="S888" s="158" t="s">
        <v>16</v>
      </c>
      <c r="T888" s="160">
        <v>45387</v>
      </c>
      <c r="U888" s="234">
        <v>2024</v>
      </c>
      <c r="V888" s="151">
        <v>881</v>
      </c>
    </row>
    <row r="889" spans="1:22" x14ac:dyDescent="0.35">
      <c r="A88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89" s="231" t="str">
        <f>CONCATENATE(U889,".",TEXT(G889,"00000"),".",VLOOKUP(H889,'Dados (Listas Suspensas)'!$H$3:$I$7,2,FALSE),".",VLOOKUP(K889,'Dados (Listas Suspensas)'!$B$3:$C$8,2,FALSE),".",VLOOKUP(L889,'Dados (Listas Suspensas)'!$D$3:$E$9,2, FALSE),".",VLOOKUP(M889,'Dados (Listas Suspensas)'!$F$3:$G$10,2,FALSE))</f>
        <v>2024.00405.01.01.03.05</v>
      </c>
      <c r="C889" s="144" t="e">
        <f t="shared" si="52"/>
        <v>#REF!</v>
      </c>
      <c r="D889" s="144" t="e">
        <f t="shared" si="53"/>
        <v>#REF!</v>
      </c>
      <c r="E889" s="144" t="str">
        <f t="shared" si="54"/>
        <v>2024.00405</v>
      </c>
      <c r="F889" s="144" t="e">
        <f t="shared" si="55"/>
        <v>#REF!</v>
      </c>
      <c r="G889" s="165">
        <v>405</v>
      </c>
      <c r="H889" s="96" t="s">
        <v>119</v>
      </c>
      <c r="I889" s="96" t="s">
        <v>193</v>
      </c>
      <c r="J889" s="165" t="s">
        <v>194</v>
      </c>
      <c r="K889" s="96" t="s">
        <v>121</v>
      </c>
      <c r="L889" s="96" t="s">
        <v>162</v>
      </c>
      <c r="M889" s="96" t="s">
        <v>254</v>
      </c>
      <c r="N889" s="210">
        <v>45381</v>
      </c>
      <c r="O889" s="210">
        <v>45381</v>
      </c>
      <c r="P889" s="165" t="s">
        <v>124</v>
      </c>
      <c r="Q889" s="166">
        <v>45380</v>
      </c>
      <c r="R889" s="165">
        <v>3908875</v>
      </c>
      <c r="S889" s="165" t="s">
        <v>16</v>
      </c>
      <c r="T889" s="166">
        <v>45387</v>
      </c>
      <c r="U889" s="232">
        <v>2024</v>
      </c>
      <c r="V889" s="150">
        <v>882</v>
      </c>
    </row>
    <row r="890" spans="1:22" x14ac:dyDescent="0.35">
      <c r="A89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0" s="231" t="str">
        <f>CONCATENATE(U890,".",TEXT(G890,"00000"),".",VLOOKUP(H890,'Dados (Listas Suspensas)'!$H$3:$I$7,2,FALSE),".",VLOOKUP(K890,'Dados (Listas Suspensas)'!$B$3:$C$8,2,FALSE),".",VLOOKUP(L890,'Dados (Listas Suspensas)'!$D$3:$E$9,2, FALSE),".",VLOOKUP(M890,'Dados (Listas Suspensas)'!$F$3:$G$10,2,FALSE))</f>
        <v>2024.00406.01.01.02.05</v>
      </c>
      <c r="C890" s="144" t="e">
        <f t="shared" si="52"/>
        <v>#REF!</v>
      </c>
      <c r="D890" s="144" t="e">
        <f t="shared" si="53"/>
        <v>#REF!</v>
      </c>
      <c r="E890" s="144" t="str">
        <f t="shared" si="54"/>
        <v>2024.00406</v>
      </c>
      <c r="F890" s="144" t="e">
        <f t="shared" si="55"/>
        <v>#REF!</v>
      </c>
      <c r="G890" s="158">
        <v>406</v>
      </c>
      <c r="H890" s="97" t="s">
        <v>119</v>
      </c>
      <c r="I890" s="97" t="s">
        <v>193</v>
      </c>
      <c r="J890" s="158" t="s">
        <v>194</v>
      </c>
      <c r="K890" s="97" t="s">
        <v>121</v>
      </c>
      <c r="L890" s="97" t="s">
        <v>169</v>
      </c>
      <c r="M890" s="97" t="s">
        <v>254</v>
      </c>
      <c r="N890" s="209">
        <v>45382</v>
      </c>
      <c r="O890" s="209">
        <v>45382</v>
      </c>
      <c r="P890" s="158" t="s">
        <v>124</v>
      </c>
      <c r="Q890" s="160">
        <v>45381</v>
      </c>
      <c r="R890" s="158">
        <v>3908875</v>
      </c>
      <c r="S890" s="158" t="s">
        <v>16</v>
      </c>
      <c r="T890" s="160">
        <v>45387</v>
      </c>
      <c r="U890" s="234">
        <v>2024</v>
      </c>
      <c r="V890" s="151">
        <v>883</v>
      </c>
    </row>
    <row r="891" spans="1:22" x14ac:dyDescent="0.35">
      <c r="A89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1" s="231" t="str">
        <f>CONCATENATE(U891,".",TEXT(G891,"00000"),".",VLOOKUP(H891,'Dados (Listas Suspensas)'!$H$3:$I$7,2,FALSE),".",VLOOKUP(K891,'Dados (Listas Suspensas)'!$B$3:$C$8,2,FALSE),".",VLOOKUP(L891,'Dados (Listas Suspensas)'!$D$3:$E$9,2, FALSE),".",VLOOKUP(M891,'Dados (Listas Suspensas)'!$F$3:$G$10,2,FALSE))</f>
        <v>2024.00407.01.01.03.05</v>
      </c>
      <c r="C891" s="144" t="e">
        <f t="shared" si="52"/>
        <v>#REF!</v>
      </c>
      <c r="D891" s="144" t="e">
        <f t="shared" si="53"/>
        <v>#REF!</v>
      </c>
      <c r="E891" s="144" t="str">
        <f t="shared" si="54"/>
        <v>2024.00407</v>
      </c>
      <c r="F891" s="144" t="e">
        <f t="shared" si="55"/>
        <v>#REF!</v>
      </c>
      <c r="G891" s="165">
        <v>407</v>
      </c>
      <c r="H891" s="96" t="s">
        <v>119</v>
      </c>
      <c r="I891" s="96" t="s">
        <v>193</v>
      </c>
      <c r="J891" s="165" t="s">
        <v>194</v>
      </c>
      <c r="K891" s="96" t="s">
        <v>121</v>
      </c>
      <c r="L891" s="96" t="s">
        <v>162</v>
      </c>
      <c r="M891" s="96" t="s">
        <v>254</v>
      </c>
      <c r="N891" s="210">
        <v>45382</v>
      </c>
      <c r="O891" s="210">
        <v>45382</v>
      </c>
      <c r="P891" s="165" t="s">
        <v>124</v>
      </c>
      <c r="Q891" s="166">
        <v>45381</v>
      </c>
      <c r="R891" s="165">
        <v>3908875</v>
      </c>
      <c r="S891" s="165" t="s">
        <v>16</v>
      </c>
      <c r="T891" s="166">
        <v>45387</v>
      </c>
      <c r="U891" s="232">
        <v>2024</v>
      </c>
      <c r="V891" s="150">
        <v>884</v>
      </c>
    </row>
    <row r="892" spans="1:22" x14ac:dyDescent="0.35">
      <c r="A89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2" s="231" t="str">
        <f>CONCATENATE(U892,".",TEXT(G892,"00000"),".",VLOOKUP(H892,'Dados (Listas Suspensas)'!$H$3:$I$7,2,FALSE),".",VLOOKUP(K892,'Dados (Listas Suspensas)'!$B$3:$C$8,2,FALSE),".",VLOOKUP(L892,'Dados (Listas Suspensas)'!$D$3:$E$9,2, FALSE),".",VLOOKUP(M892,'Dados (Listas Suspensas)'!$F$3:$G$10,2,FALSE))</f>
        <v>2024.00408.01.01.02.05</v>
      </c>
      <c r="C892" s="144" t="e">
        <f t="shared" si="52"/>
        <v>#REF!</v>
      </c>
      <c r="D892" s="144" t="e">
        <f t="shared" si="53"/>
        <v>#REF!</v>
      </c>
      <c r="E892" s="144" t="str">
        <f t="shared" si="54"/>
        <v>2024.00408</v>
      </c>
      <c r="F892" s="144" t="e">
        <f t="shared" si="55"/>
        <v>#REF!</v>
      </c>
      <c r="G892" s="158">
        <v>408</v>
      </c>
      <c r="H892" s="97" t="s">
        <v>119</v>
      </c>
      <c r="I892" s="97" t="s">
        <v>193</v>
      </c>
      <c r="J892" s="158" t="s">
        <v>194</v>
      </c>
      <c r="K892" s="97" t="s">
        <v>121</v>
      </c>
      <c r="L892" s="97" t="s">
        <v>169</v>
      </c>
      <c r="M892" s="97" t="s">
        <v>254</v>
      </c>
      <c r="N892" s="209">
        <v>45388</v>
      </c>
      <c r="O892" s="209">
        <v>45388</v>
      </c>
      <c r="P892" s="158" t="s">
        <v>124</v>
      </c>
      <c r="Q892" s="160">
        <v>45387</v>
      </c>
      <c r="R892" s="158">
        <v>3937504</v>
      </c>
      <c r="S892" s="158" t="s">
        <v>16</v>
      </c>
      <c r="T892" s="160">
        <v>45398</v>
      </c>
      <c r="U892" s="234">
        <v>2024</v>
      </c>
      <c r="V892" s="151">
        <v>885</v>
      </c>
    </row>
    <row r="893" spans="1:22" x14ac:dyDescent="0.35">
      <c r="A89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3" s="231" t="str">
        <f>CONCATENATE(U893,".",TEXT(G893,"00000"),".",VLOOKUP(H893,'Dados (Listas Suspensas)'!$H$3:$I$7,2,FALSE),".",VLOOKUP(K893,'Dados (Listas Suspensas)'!$B$3:$C$8,2,FALSE),".",VLOOKUP(L893,'Dados (Listas Suspensas)'!$D$3:$E$9,2, FALSE),".",VLOOKUP(M893,'Dados (Listas Suspensas)'!$F$3:$G$10,2,FALSE))</f>
        <v>2024.00409.01.01.03.05</v>
      </c>
      <c r="C893" s="144" t="e">
        <f t="shared" si="52"/>
        <v>#REF!</v>
      </c>
      <c r="D893" s="144" t="e">
        <f t="shared" si="53"/>
        <v>#REF!</v>
      </c>
      <c r="E893" s="144" t="str">
        <f t="shared" si="54"/>
        <v>2024.00409</v>
      </c>
      <c r="F893" s="144" t="e">
        <f t="shared" si="55"/>
        <v>#REF!</v>
      </c>
      <c r="G893" s="165">
        <v>409</v>
      </c>
      <c r="H893" s="96" t="s">
        <v>119</v>
      </c>
      <c r="I893" s="96" t="s">
        <v>193</v>
      </c>
      <c r="J893" s="165" t="s">
        <v>194</v>
      </c>
      <c r="K893" s="96" t="s">
        <v>121</v>
      </c>
      <c r="L893" s="96" t="s">
        <v>162</v>
      </c>
      <c r="M893" s="96" t="s">
        <v>254</v>
      </c>
      <c r="N893" s="210">
        <v>45388</v>
      </c>
      <c r="O893" s="210">
        <v>45388</v>
      </c>
      <c r="P893" s="165" t="s">
        <v>124</v>
      </c>
      <c r="Q893" s="166">
        <v>45387</v>
      </c>
      <c r="R893" s="165">
        <v>3937504</v>
      </c>
      <c r="S893" s="165" t="s">
        <v>16</v>
      </c>
      <c r="T893" s="166">
        <v>45398</v>
      </c>
      <c r="U893" s="232">
        <v>2024</v>
      </c>
      <c r="V893" s="150">
        <v>886</v>
      </c>
    </row>
    <row r="894" spans="1:22" x14ac:dyDescent="0.35">
      <c r="A89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4" s="231" t="str">
        <f>CONCATENATE(U894,".",TEXT(G894,"00000"),".",VLOOKUP(H894,'Dados (Listas Suspensas)'!$H$3:$I$7,2,FALSE),".",VLOOKUP(K894,'Dados (Listas Suspensas)'!$B$3:$C$8,2,FALSE),".",VLOOKUP(L894,'Dados (Listas Suspensas)'!$D$3:$E$9,2, FALSE),".",VLOOKUP(M894,'Dados (Listas Suspensas)'!$F$3:$G$10,2,FALSE))</f>
        <v>2024.00410.01.01.02.05</v>
      </c>
      <c r="C894" s="144" t="e">
        <f t="shared" si="52"/>
        <v>#REF!</v>
      </c>
      <c r="D894" s="144" t="e">
        <f t="shared" si="53"/>
        <v>#REF!</v>
      </c>
      <c r="E894" s="144" t="str">
        <f t="shared" si="54"/>
        <v>2024.00410</v>
      </c>
      <c r="F894" s="144" t="e">
        <f t="shared" si="55"/>
        <v>#REF!</v>
      </c>
      <c r="G894" s="158">
        <v>410</v>
      </c>
      <c r="H894" s="97" t="s">
        <v>119</v>
      </c>
      <c r="I894" s="97" t="s">
        <v>193</v>
      </c>
      <c r="J894" s="158" t="s">
        <v>194</v>
      </c>
      <c r="K894" s="97" t="s">
        <v>121</v>
      </c>
      <c r="L894" s="97" t="s">
        <v>169</v>
      </c>
      <c r="M894" s="97" t="s">
        <v>254</v>
      </c>
      <c r="N894" s="209">
        <v>45389</v>
      </c>
      <c r="O894" s="209">
        <v>45389</v>
      </c>
      <c r="P894" s="158" t="s">
        <v>124</v>
      </c>
      <c r="Q894" s="160">
        <v>45388</v>
      </c>
      <c r="R894" s="158">
        <v>3937504</v>
      </c>
      <c r="S894" s="158" t="s">
        <v>16</v>
      </c>
      <c r="T894" s="160">
        <v>45398</v>
      </c>
      <c r="U894" s="234">
        <v>2024</v>
      </c>
      <c r="V894" s="151">
        <v>887</v>
      </c>
    </row>
    <row r="895" spans="1:22" x14ac:dyDescent="0.35">
      <c r="A89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5" s="231" t="str">
        <f>CONCATENATE(U895,".",TEXT(G895,"00000"),".",VLOOKUP(H895,'Dados (Listas Suspensas)'!$H$3:$I$7,2,FALSE),".",VLOOKUP(K895,'Dados (Listas Suspensas)'!$B$3:$C$8,2,FALSE),".",VLOOKUP(L895,'Dados (Listas Suspensas)'!$D$3:$E$9,2, FALSE),".",VLOOKUP(M895,'Dados (Listas Suspensas)'!$F$3:$G$10,2,FALSE))</f>
        <v>2024.00411.01.01.03.05</v>
      </c>
      <c r="C895" s="144" t="e">
        <f t="shared" si="52"/>
        <v>#REF!</v>
      </c>
      <c r="D895" s="144" t="e">
        <f t="shared" si="53"/>
        <v>#REF!</v>
      </c>
      <c r="E895" s="144" t="str">
        <f t="shared" si="54"/>
        <v>2024.00411</v>
      </c>
      <c r="F895" s="144" t="e">
        <f t="shared" si="55"/>
        <v>#REF!</v>
      </c>
      <c r="G895" s="165">
        <v>411</v>
      </c>
      <c r="H895" s="96" t="s">
        <v>119</v>
      </c>
      <c r="I895" s="96" t="s">
        <v>193</v>
      </c>
      <c r="J895" s="165" t="s">
        <v>194</v>
      </c>
      <c r="K895" s="96" t="s">
        <v>121</v>
      </c>
      <c r="L895" s="96" t="s">
        <v>162</v>
      </c>
      <c r="M895" s="96" t="s">
        <v>254</v>
      </c>
      <c r="N895" s="210">
        <v>45389</v>
      </c>
      <c r="O895" s="210">
        <v>45389</v>
      </c>
      <c r="P895" s="165" t="s">
        <v>124</v>
      </c>
      <c r="Q895" s="166">
        <v>45388</v>
      </c>
      <c r="R895" s="165">
        <v>3937504</v>
      </c>
      <c r="S895" s="165" t="s">
        <v>16</v>
      </c>
      <c r="T895" s="166">
        <v>45398</v>
      </c>
      <c r="U895" s="232">
        <v>2024</v>
      </c>
      <c r="V895" s="150">
        <v>888</v>
      </c>
    </row>
    <row r="896" spans="1:22" x14ac:dyDescent="0.35">
      <c r="A89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6" s="231" t="str">
        <f>CONCATENATE(U896,".",TEXT(G896,"00000"),".",VLOOKUP(H896,'Dados (Listas Suspensas)'!$H$3:$I$7,2,FALSE),".",VLOOKUP(K896,'Dados (Listas Suspensas)'!$B$3:$C$8,2,FALSE),".",VLOOKUP(L896,'Dados (Listas Suspensas)'!$D$3:$E$9,2, FALSE),".",VLOOKUP(M896,'Dados (Listas Suspensas)'!$F$3:$G$10,2,FALSE))</f>
        <v>2024.00412.01.01.02.05</v>
      </c>
      <c r="C896" s="144" t="e">
        <f t="shared" si="52"/>
        <v>#REF!</v>
      </c>
      <c r="D896" s="144" t="e">
        <f t="shared" si="53"/>
        <v>#REF!</v>
      </c>
      <c r="E896" s="144" t="str">
        <f t="shared" si="54"/>
        <v>2024.00412</v>
      </c>
      <c r="F896" s="144" t="e">
        <f t="shared" si="55"/>
        <v>#REF!</v>
      </c>
      <c r="G896" s="158">
        <v>412</v>
      </c>
      <c r="H896" s="97" t="s">
        <v>119</v>
      </c>
      <c r="I896" s="97" t="s">
        <v>193</v>
      </c>
      <c r="J896" s="158" t="s">
        <v>194</v>
      </c>
      <c r="K896" s="97" t="s">
        <v>121</v>
      </c>
      <c r="L896" s="97" t="s">
        <v>169</v>
      </c>
      <c r="M896" s="97" t="s">
        <v>254</v>
      </c>
      <c r="N896" s="209">
        <v>45390</v>
      </c>
      <c r="O896" s="209">
        <v>45390</v>
      </c>
      <c r="P896" s="158" t="s">
        <v>124</v>
      </c>
      <c r="Q896" s="160">
        <v>45389</v>
      </c>
      <c r="R896" s="158">
        <v>3937504</v>
      </c>
      <c r="S896" s="158" t="s">
        <v>16</v>
      </c>
      <c r="T896" s="160">
        <v>45398</v>
      </c>
      <c r="U896" s="234">
        <v>2024</v>
      </c>
      <c r="V896" s="151">
        <v>889</v>
      </c>
    </row>
    <row r="897" spans="1:22" x14ac:dyDescent="0.35">
      <c r="A89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7" s="231" t="str">
        <f>CONCATENATE(U897,".",TEXT(G897,"00000"),".",VLOOKUP(H897,'Dados (Listas Suspensas)'!$H$3:$I$7,2,FALSE),".",VLOOKUP(K897,'Dados (Listas Suspensas)'!$B$3:$C$8,2,FALSE),".",VLOOKUP(L897,'Dados (Listas Suspensas)'!$D$3:$E$9,2, FALSE),".",VLOOKUP(M897,'Dados (Listas Suspensas)'!$F$3:$G$10,2,FALSE))</f>
        <v>2024.00413.01.01.03.05</v>
      </c>
      <c r="C897" s="144" t="e">
        <f t="shared" si="52"/>
        <v>#REF!</v>
      </c>
      <c r="D897" s="144" t="e">
        <f t="shared" si="53"/>
        <v>#REF!</v>
      </c>
      <c r="E897" s="144" t="str">
        <f t="shared" si="54"/>
        <v>2024.00413</v>
      </c>
      <c r="F897" s="144" t="e">
        <f t="shared" si="55"/>
        <v>#REF!</v>
      </c>
      <c r="G897" s="165">
        <v>413</v>
      </c>
      <c r="H897" s="96" t="s">
        <v>119</v>
      </c>
      <c r="I897" s="96" t="s">
        <v>193</v>
      </c>
      <c r="J897" s="165" t="s">
        <v>194</v>
      </c>
      <c r="K897" s="96" t="s">
        <v>121</v>
      </c>
      <c r="L897" s="96" t="s">
        <v>162</v>
      </c>
      <c r="M897" s="96" t="s">
        <v>254</v>
      </c>
      <c r="N897" s="210">
        <v>45390</v>
      </c>
      <c r="O897" s="210">
        <v>45390</v>
      </c>
      <c r="P897" s="165" t="s">
        <v>124</v>
      </c>
      <c r="Q897" s="166">
        <v>45389</v>
      </c>
      <c r="R897" s="165">
        <v>3937504</v>
      </c>
      <c r="S897" s="165" t="s">
        <v>16</v>
      </c>
      <c r="T897" s="166">
        <v>45398</v>
      </c>
      <c r="U897" s="232">
        <v>2024</v>
      </c>
      <c r="V897" s="150">
        <v>890</v>
      </c>
    </row>
    <row r="898" spans="1:22" x14ac:dyDescent="0.35">
      <c r="A89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8" s="231" t="str">
        <f>CONCATENATE(U898,".",TEXT(G898,"00000"),".",VLOOKUP(H898,'Dados (Listas Suspensas)'!$H$3:$I$7,2,FALSE),".",VLOOKUP(K898,'Dados (Listas Suspensas)'!$B$3:$C$8,2,FALSE),".",VLOOKUP(L898,'Dados (Listas Suspensas)'!$D$3:$E$9,2, FALSE),".",VLOOKUP(M898,'Dados (Listas Suspensas)'!$F$3:$G$10,2,FALSE))</f>
        <v>2024.00414.01.01.02.05</v>
      </c>
      <c r="C898" s="144" t="e">
        <f t="shared" si="52"/>
        <v>#REF!</v>
      </c>
      <c r="D898" s="144" t="e">
        <f t="shared" si="53"/>
        <v>#REF!</v>
      </c>
      <c r="E898" s="144" t="str">
        <f t="shared" si="54"/>
        <v>2024.00414</v>
      </c>
      <c r="F898" s="144" t="e">
        <f t="shared" si="55"/>
        <v>#REF!</v>
      </c>
      <c r="G898" s="158">
        <v>414</v>
      </c>
      <c r="H898" s="97" t="s">
        <v>119</v>
      </c>
      <c r="I898" s="97" t="s">
        <v>193</v>
      </c>
      <c r="J898" s="158" t="s">
        <v>194</v>
      </c>
      <c r="K898" s="97" t="s">
        <v>121</v>
      </c>
      <c r="L898" s="97" t="s">
        <v>169</v>
      </c>
      <c r="M898" s="97" t="s">
        <v>254</v>
      </c>
      <c r="N898" s="209">
        <v>45393</v>
      </c>
      <c r="O898" s="209">
        <v>45393</v>
      </c>
      <c r="P898" s="158" t="s">
        <v>124</v>
      </c>
      <c r="Q898" s="160">
        <v>45392</v>
      </c>
      <c r="R898" s="158">
        <v>3937504</v>
      </c>
      <c r="S898" s="158" t="s">
        <v>16</v>
      </c>
      <c r="T898" s="160">
        <v>45398</v>
      </c>
      <c r="U898" s="234">
        <v>2024</v>
      </c>
      <c r="V898" s="151">
        <v>891</v>
      </c>
    </row>
    <row r="899" spans="1:22" x14ac:dyDescent="0.35">
      <c r="A89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899" s="231" t="str">
        <f>CONCATENATE(U899,".",TEXT(G899,"00000"),".",VLOOKUP(H899,'Dados (Listas Suspensas)'!$H$3:$I$7,2,FALSE),".",VLOOKUP(K899,'Dados (Listas Suspensas)'!$B$3:$C$8,2,FALSE),".",VLOOKUP(L899,'Dados (Listas Suspensas)'!$D$3:$E$9,2, FALSE),".",VLOOKUP(M899,'Dados (Listas Suspensas)'!$F$3:$G$10,2,FALSE))</f>
        <v>2024.00415.01.01.03.05</v>
      </c>
      <c r="C899" s="144" t="e">
        <f t="shared" si="52"/>
        <v>#REF!</v>
      </c>
      <c r="D899" s="144" t="e">
        <f t="shared" si="53"/>
        <v>#REF!</v>
      </c>
      <c r="E899" s="144" t="str">
        <f t="shared" si="54"/>
        <v>2024.00415</v>
      </c>
      <c r="F899" s="144" t="e">
        <f t="shared" si="55"/>
        <v>#REF!</v>
      </c>
      <c r="G899" s="165">
        <v>415</v>
      </c>
      <c r="H899" s="96" t="s">
        <v>119</v>
      </c>
      <c r="I899" s="96" t="s">
        <v>193</v>
      </c>
      <c r="J899" s="165" t="s">
        <v>194</v>
      </c>
      <c r="K899" s="96" t="s">
        <v>121</v>
      </c>
      <c r="L899" s="96" t="s">
        <v>162</v>
      </c>
      <c r="M899" s="96" t="s">
        <v>254</v>
      </c>
      <c r="N899" s="210">
        <v>45393</v>
      </c>
      <c r="O899" s="210">
        <v>45393</v>
      </c>
      <c r="P899" s="165" t="s">
        <v>124</v>
      </c>
      <c r="Q899" s="166">
        <v>45392</v>
      </c>
      <c r="R899" s="165">
        <v>3937504</v>
      </c>
      <c r="S899" s="165" t="s">
        <v>16</v>
      </c>
      <c r="T899" s="166">
        <v>45398</v>
      </c>
      <c r="U899" s="232">
        <v>2024</v>
      </c>
      <c r="V899" s="150">
        <v>892</v>
      </c>
    </row>
    <row r="900" spans="1:22" x14ac:dyDescent="0.35">
      <c r="A90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0" s="231" t="str">
        <f>CONCATENATE(U900,".",TEXT(G900,"00000"),".",VLOOKUP(H900,'Dados (Listas Suspensas)'!$H$3:$I$7,2,FALSE),".",VLOOKUP(K900,'Dados (Listas Suspensas)'!$B$3:$C$8,2,FALSE),".",VLOOKUP(L900,'Dados (Listas Suspensas)'!$D$3:$E$9,2, FALSE),".",VLOOKUP(M900,'Dados (Listas Suspensas)'!$F$3:$G$10,2,FALSE))</f>
        <v>2024.00416.01.01.02.05</v>
      </c>
      <c r="C900" s="144" t="e">
        <f t="shared" si="52"/>
        <v>#REF!</v>
      </c>
      <c r="D900" s="144" t="e">
        <f t="shared" si="53"/>
        <v>#REF!</v>
      </c>
      <c r="E900" s="144" t="str">
        <f t="shared" si="54"/>
        <v>2024.00416</v>
      </c>
      <c r="F900" s="144" t="e">
        <f t="shared" si="55"/>
        <v>#REF!</v>
      </c>
      <c r="G900" s="158">
        <v>416</v>
      </c>
      <c r="H900" s="97" t="s">
        <v>119</v>
      </c>
      <c r="I900" s="97" t="s">
        <v>193</v>
      </c>
      <c r="J900" s="158" t="s">
        <v>194</v>
      </c>
      <c r="K900" s="97" t="s">
        <v>121</v>
      </c>
      <c r="L900" s="97" t="s">
        <v>169</v>
      </c>
      <c r="M900" s="97" t="s">
        <v>254</v>
      </c>
      <c r="N900" s="209">
        <v>45394</v>
      </c>
      <c r="O900" s="209">
        <v>45394</v>
      </c>
      <c r="P900" s="158" t="s">
        <v>124</v>
      </c>
      <c r="Q900" s="160">
        <v>45393</v>
      </c>
      <c r="R900" s="158">
        <v>3937504</v>
      </c>
      <c r="S900" s="158" t="s">
        <v>16</v>
      </c>
      <c r="T900" s="160">
        <v>45398</v>
      </c>
      <c r="U900" s="234">
        <v>2024</v>
      </c>
      <c r="V900" s="151">
        <v>893</v>
      </c>
    </row>
    <row r="901" spans="1:22" x14ac:dyDescent="0.35">
      <c r="A90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1" s="231" t="str">
        <f>CONCATENATE(U901,".",TEXT(G901,"00000"),".",VLOOKUP(H901,'Dados (Listas Suspensas)'!$H$3:$I$7,2,FALSE),".",VLOOKUP(K901,'Dados (Listas Suspensas)'!$B$3:$C$8,2,FALSE),".",VLOOKUP(L901,'Dados (Listas Suspensas)'!$D$3:$E$9,2, FALSE),".",VLOOKUP(M901,'Dados (Listas Suspensas)'!$F$3:$G$10,2,FALSE))</f>
        <v>2024.00417.01.01.03.05</v>
      </c>
      <c r="C901" s="144" t="e">
        <f t="shared" si="52"/>
        <v>#REF!</v>
      </c>
      <c r="D901" s="144" t="e">
        <f t="shared" si="53"/>
        <v>#REF!</v>
      </c>
      <c r="E901" s="144" t="str">
        <f t="shared" si="54"/>
        <v>2024.00417</v>
      </c>
      <c r="F901" s="144" t="e">
        <f t="shared" si="55"/>
        <v>#REF!</v>
      </c>
      <c r="G901" s="165">
        <v>417</v>
      </c>
      <c r="H901" s="96" t="s">
        <v>119</v>
      </c>
      <c r="I901" s="96" t="s">
        <v>193</v>
      </c>
      <c r="J901" s="165" t="s">
        <v>194</v>
      </c>
      <c r="K901" s="96" t="s">
        <v>121</v>
      </c>
      <c r="L901" s="96" t="s">
        <v>162</v>
      </c>
      <c r="M901" s="96" t="s">
        <v>254</v>
      </c>
      <c r="N901" s="210">
        <v>45394</v>
      </c>
      <c r="O901" s="210">
        <v>45394</v>
      </c>
      <c r="P901" s="165" t="s">
        <v>124</v>
      </c>
      <c r="Q901" s="166">
        <v>45393</v>
      </c>
      <c r="R901" s="165">
        <v>3937504</v>
      </c>
      <c r="S901" s="165" t="s">
        <v>16</v>
      </c>
      <c r="T901" s="166">
        <v>45398</v>
      </c>
      <c r="U901" s="232">
        <v>2024</v>
      </c>
      <c r="V901" s="150">
        <v>894</v>
      </c>
    </row>
    <row r="902" spans="1:22" x14ac:dyDescent="0.35">
      <c r="A90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2" s="231" t="str">
        <f>CONCATENATE(U902,".",TEXT(G902,"00000"),".",VLOOKUP(H902,'Dados (Listas Suspensas)'!$H$3:$I$7,2,FALSE),".",VLOOKUP(K902,'Dados (Listas Suspensas)'!$B$3:$C$8,2,FALSE),".",VLOOKUP(L902,'Dados (Listas Suspensas)'!$D$3:$E$9,2, FALSE),".",VLOOKUP(M902,'Dados (Listas Suspensas)'!$F$3:$G$10,2,FALSE))</f>
        <v>2024.00418.01.01.02.05</v>
      </c>
      <c r="C902" s="144" t="e">
        <f t="shared" si="52"/>
        <v>#REF!</v>
      </c>
      <c r="D902" s="144" t="e">
        <f t="shared" si="53"/>
        <v>#REF!</v>
      </c>
      <c r="E902" s="144" t="str">
        <f t="shared" si="54"/>
        <v>2024.00418</v>
      </c>
      <c r="F902" s="144" t="e">
        <f t="shared" si="55"/>
        <v>#REF!</v>
      </c>
      <c r="G902" s="158">
        <v>418</v>
      </c>
      <c r="H902" s="97" t="s">
        <v>119</v>
      </c>
      <c r="I902" s="97" t="s">
        <v>6163</v>
      </c>
      <c r="J902" s="158" t="s">
        <v>301</v>
      </c>
      <c r="K902" s="97" t="s">
        <v>121</v>
      </c>
      <c r="L902" s="97" t="s">
        <v>169</v>
      </c>
      <c r="M902" s="97" t="s">
        <v>254</v>
      </c>
      <c r="N902" s="209">
        <v>45394</v>
      </c>
      <c r="O902" s="209">
        <v>45394</v>
      </c>
      <c r="P902" s="158" t="s">
        <v>124</v>
      </c>
      <c r="Q902" s="160">
        <v>45393</v>
      </c>
      <c r="R902" s="158">
        <v>3937504</v>
      </c>
      <c r="S902" s="158" t="s">
        <v>16</v>
      </c>
      <c r="T902" s="160">
        <v>45398</v>
      </c>
      <c r="U902" s="234">
        <v>2024</v>
      </c>
      <c r="V902" s="151">
        <v>895</v>
      </c>
    </row>
    <row r="903" spans="1:22" x14ac:dyDescent="0.35">
      <c r="A90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3" s="231" t="str">
        <f>CONCATENATE(U903,".",TEXT(G903,"00000"),".",VLOOKUP(H903,'Dados (Listas Suspensas)'!$H$3:$I$7,2,FALSE),".",VLOOKUP(K903,'Dados (Listas Suspensas)'!$B$3:$C$8,2,FALSE),".",VLOOKUP(L903,'Dados (Listas Suspensas)'!$D$3:$E$9,2, FALSE),".",VLOOKUP(M903,'Dados (Listas Suspensas)'!$F$3:$G$10,2,FALSE))</f>
        <v>2024.00419.01.01.02.05</v>
      </c>
      <c r="C903" s="144" t="e">
        <f t="shared" si="52"/>
        <v>#REF!</v>
      </c>
      <c r="D903" s="144" t="e">
        <f t="shared" si="53"/>
        <v>#REF!</v>
      </c>
      <c r="E903" s="144" t="str">
        <f t="shared" si="54"/>
        <v>2024.00419</v>
      </c>
      <c r="F903" s="144" t="e">
        <f t="shared" si="55"/>
        <v>#REF!</v>
      </c>
      <c r="G903" s="165">
        <v>419</v>
      </c>
      <c r="H903" s="96" t="s">
        <v>119</v>
      </c>
      <c r="I903" s="96" t="s">
        <v>6163</v>
      </c>
      <c r="J903" s="165" t="s">
        <v>301</v>
      </c>
      <c r="K903" s="96" t="s">
        <v>121</v>
      </c>
      <c r="L903" s="96" t="s">
        <v>169</v>
      </c>
      <c r="M903" s="96" t="s">
        <v>254</v>
      </c>
      <c r="N903" s="210">
        <v>45395</v>
      </c>
      <c r="O903" s="210">
        <v>45395</v>
      </c>
      <c r="P903" s="165" t="s">
        <v>124</v>
      </c>
      <c r="Q903" s="166">
        <v>45394</v>
      </c>
      <c r="R903" s="165">
        <v>3937504</v>
      </c>
      <c r="S903" s="165" t="s">
        <v>16</v>
      </c>
      <c r="T903" s="166">
        <v>45398</v>
      </c>
      <c r="U903" s="232">
        <v>2024</v>
      </c>
      <c r="V903" s="150">
        <v>896</v>
      </c>
    </row>
    <row r="904" spans="1:22" x14ac:dyDescent="0.35">
      <c r="A90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4" s="231" t="str">
        <f>CONCATENATE(U904,".",TEXT(G904,"00000"),".",VLOOKUP(H904,'Dados (Listas Suspensas)'!$H$3:$I$7,2,FALSE),".",VLOOKUP(K904,'Dados (Listas Suspensas)'!$B$3:$C$8,2,FALSE),".",VLOOKUP(L904,'Dados (Listas Suspensas)'!$D$3:$E$9,2, FALSE),".",VLOOKUP(M904,'Dados (Listas Suspensas)'!$F$3:$G$10,2,FALSE))</f>
        <v>2024.00420.01.01.02.05</v>
      </c>
      <c r="C904" s="144" t="e">
        <f t="shared" ref="C904:C967" si="56">IF(A904=B904,1,0)</f>
        <v>#REF!</v>
      </c>
      <c r="D904" s="144" t="e">
        <f t="shared" ref="D904:D967" si="57">LEFT(A904,10)</f>
        <v>#REF!</v>
      </c>
      <c r="E904" s="144" t="str">
        <f t="shared" ref="E904:E967" si="58">LEFT(B904,10)</f>
        <v>2024.00420</v>
      </c>
      <c r="F904" s="144" t="e">
        <f t="shared" ref="F904:F967" si="59">IF(D904=E904,1,0)</f>
        <v>#REF!</v>
      </c>
      <c r="G904" s="158">
        <v>420</v>
      </c>
      <c r="H904" s="97" t="s">
        <v>119</v>
      </c>
      <c r="I904" s="97" t="s">
        <v>6163</v>
      </c>
      <c r="J904" s="158" t="s">
        <v>301</v>
      </c>
      <c r="K904" s="97" t="s">
        <v>121</v>
      </c>
      <c r="L904" s="97" t="s">
        <v>169</v>
      </c>
      <c r="M904" s="97" t="s">
        <v>254</v>
      </c>
      <c r="N904" s="209">
        <v>45396</v>
      </c>
      <c r="O904" s="209">
        <v>45396</v>
      </c>
      <c r="P904" s="158" t="s">
        <v>124</v>
      </c>
      <c r="Q904" s="160">
        <v>45395</v>
      </c>
      <c r="R904" s="158">
        <v>3937504</v>
      </c>
      <c r="S904" s="158" t="s">
        <v>16</v>
      </c>
      <c r="T904" s="160">
        <v>45398</v>
      </c>
      <c r="U904" s="234">
        <v>2024</v>
      </c>
      <c r="V904" s="151">
        <v>897</v>
      </c>
    </row>
    <row r="905" spans="1:22" x14ac:dyDescent="0.35">
      <c r="A90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5" s="231" t="str">
        <f>CONCATENATE(U905,".",TEXT(G905,"00000"),".",VLOOKUP(H905,'Dados (Listas Suspensas)'!$H$3:$I$7,2,FALSE),".",VLOOKUP(K905,'Dados (Listas Suspensas)'!$B$3:$C$8,2,FALSE),".",VLOOKUP(L905,'Dados (Listas Suspensas)'!$D$3:$E$9,2, FALSE),".",VLOOKUP(M905,'Dados (Listas Suspensas)'!$F$3:$G$10,2,FALSE))</f>
        <v>2024.00421.01.01.02.05</v>
      </c>
      <c r="C905" s="144" t="e">
        <f t="shared" si="56"/>
        <v>#REF!</v>
      </c>
      <c r="D905" s="144" t="e">
        <f t="shared" si="57"/>
        <v>#REF!</v>
      </c>
      <c r="E905" s="144" t="str">
        <f t="shared" si="58"/>
        <v>2024.00421</v>
      </c>
      <c r="F905" s="144" t="e">
        <f t="shared" si="59"/>
        <v>#REF!</v>
      </c>
      <c r="G905" s="165">
        <v>421</v>
      </c>
      <c r="H905" s="96" t="s">
        <v>119</v>
      </c>
      <c r="I905" s="96" t="s">
        <v>6163</v>
      </c>
      <c r="J905" s="165" t="s">
        <v>301</v>
      </c>
      <c r="K905" s="96" t="s">
        <v>121</v>
      </c>
      <c r="L905" s="96" t="s">
        <v>169</v>
      </c>
      <c r="M905" s="96" t="s">
        <v>254</v>
      </c>
      <c r="N905" s="210">
        <v>45397</v>
      </c>
      <c r="O905" s="210">
        <v>45397</v>
      </c>
      <c r="P905" s="165" t="s">
        <v>124</v>
      </c>
      <c r="Q905" s="166">
        <v>45396</v>
      </c>
      <c r="R905" s="165">
        <v>3937504</v>
      </c>
      <c r="S905" s="165" t="s">
        <v>16</v>
      </c>
      <c r="T905" s="166">
        <v>45398</v>
      </c>
      <c r="U905" s="232">
        <v>2024</v>
      </c>
      <c r="V905" s="150">
        <v>898</v>
      </c>
    </row>
    <row r="906" spans="1:22" x14ac:dyDescent="0.35">
      <c r="A90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6" s="231" t="str">
        <f>CONCATENATE(U906,".",TEXT(G906,"00000"),".",VLOOKUP(H906,'Dados (Listas Suspensas)'!$H$3:$I$7,2,FALSE),".",VLOOKUP(K906,'Dados (Listas Suspensas)'!$B$3:$C$8,2,FALSE),".",VLOOKUP(L906,'Dados (Listas Suspensas)'!$D$3:$E$9,2, FALSE),".",VLOOKUP(M906,'Dados (Listas Suspensas)'!$F$3:$G$10,2,FALSE))</f>
        <v>2024.00422.01.01.02.05</v>
      </c>
      <c r="C906" s="144" t="e">
        <f t="shared" si="56"/>
        <v>#REF!</v>
      </c>
      <c r="D906" s="144" t="e">
        <f t="shared" si="57"/>
        <v>#REF!</v>
      </c>
      <c r="E906" s="144" t="str">
        <f t="shared" si="58"/>
        <v>2024.00422</v>
      </c>
      <c r="F906" s="144" t="e">
        <f t="shared" si="59"/>
        <v>#REF!</v>
      </c>
      <c r="G906" s="158">
        <v>422</v>
      </c>
      <c r="H906" s="97" t="s">
        <v>119</v>
      </c>
      <c r="I906" s="97" t="s">
        <v>6163</v>
      </c>
      <c r="J906" s="158" t="s">
        <v>301</v>
      </c>
      <c r="K906" s="97" t="s">
        <v>121</v>
      </c>
      <c r="L906" s="97" t="s">
        <v>169</v>
      </c>
      <c r="M906" s="97" t="s">
        <v>254</v>
      </c>
      <c r="N906" s="209">
        <v>45398</v>
      </c>
      <c r="O906" s="209">
        <v>45398</v>
      </c>
      <c r="P906" s="158" t="s">
        <v>124</v>
      </c>
      <c r="Q906" s="160">
        <v>45397</v>
      </c>
      <c r="R906" s="158">
        <v>3937504</v>
      </c>
      <c r="S906" s="158" t="s">
        <v>16</v>
      </c>
      <c r="T906" s="160">
        <v>45398</v>
      </c>
      <c r="U906" s="234">
        <v>2024</v>
      </c>
      <c r="V906" s="151">
        <v>899</v>
      </c>
    </row>
    <row r="907" spans="1:22" x14ac:dyDescent="0.35">
      <c r="A90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7" s="231" t="str">
        <f>CONCATENATE(U907,".",TEXT(G907,"00000"),".",VLOOKUP(H907,'Dados (Listas Suspensas)'!$H$3:$I$7,2,FALSE),".",VLOOKUP(K907,'Dados (Listas Suspensas)'!$B$3:$C$8,2,FALSE),".",VLOOKUP(L907,'Dados (Listas Suspensas)'!$D$3:$E$9,2, FALSE),".",VLOOKUP(M907,'Dados (Listas Suspensas)'!$F$3:$G$10,2,FALSE))</f>
        <v>2024.00423.01.01.03.05</v>
      </c>
      <c r="C907" s="144" t="e">
        <f t="shared" si="56"/>
        <v>#REF!</v>
      </c>
      <c r="D907" s="144" t="e">
        <f t="shared" si="57"/>
        <v>#REF!</v>
      </c>
      <c r="E907" s="144" t="str">
        <f t="shared" si="58"/>
        <v>2024.00423</v>
      </c>
      <c r="F907" s="144" t="e">
        <f t="shared" si="59"/>
        <v>#REF!</v>
      </c>
      <c r="G907" s="165">
        <v>423</v>
      </c>
      <c r="H907" s="96" t="s">
        <v>119</v>
      </c>
      <c r="I907" s="96" t="s">
        <v>236</v>
      </c>
      <c r="J907" s="165" t="s">
        <v>237</v>
      </c>
      <c r="K907" s="96" t="s">
        <v>121</v>
      </c>
      <c r="L907" s="96" t="s">
        <v>162</v>
      </c>
      <c r="M907" s="96" t="s">
        <v>254</v>
      </c>
      <c r="N907" s="210">
        <v>45395</v>
      </c>
      <c r="O907" s="210">
        <v>45395</v>
      </c>
      <c r="P907" s="165" t="s">
        <v>124</v>
      </c>
      <c r="Q907" s="166">
        <v>45394</v>
      </c>
      <c r="R907" s="165">
        <v>3937504</v>
      </c>
      <c r="S907" s="165" t="s">
        <v>16</v>
      </c>
      <c r="T907" s="166">
        <v>45398</v>
      </c>
      <c r="U907" s="232">
        <v>2024</v>
      </c>
      <c r="V907" s="150">
        <v>900</v>
      </c>
    </row>
    <row r="908" spans="1:22" x14ac:dyDescent="0.35">
      <c r="A90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8" s="231" t="str">
        <f>CONCATENATE(U908,".",TEXT(G908,"00000"),".",VLOOKUP(H908,'Dados (Listas Suspensas)'!$H$3:$I$7,2,FALSE),".",VLOOKUP(K908,'Dados (Listas Suspensas)'!$B$3:$C$8,2,FALSE),".",VLOOKUP(L908,'Dados (Listas Suspensas)'!$D$3:$E$9,2, FALSE),".",VLOOKUP(M908,'Dados (Listas Suspensas)'!$F$3:$G$10,2,FALSE))</f>
        <v>2024.00424.01.01.03.05</v>
      </c>
      <c r="C908" s="144" t="e">
        <f t="shared" si="56"/>
        <v>#REF!</v>
      </c>
      <c r="D908" s="144" t="e">
        <f t="shared" si="57"/>
        <v>#REF!</v>
      </c>
      <c r="E908" s="144" t="str">
        <f t="shared" si="58"/>
        <v>2024.00424</v>
      </c>
      <c r="F908" s="144" t="e">
        <f t="shared" si="59"/>
        <v>#REF!</v>
      </c>
      <c r="G908" s="158">
        <v>424</v>
      </c>
      <c r="H908" s="97" t="s">
        <v>119</v>
      </c>
      <c r="I908" s="97" t="s">
        <v>236</v>
      </c>
      <c r="J908" s="158" t="s">
        <v>237</v>
      </c>
      <c r="K908" s="97" t="s">
        <v>121</v>
      </c>
      <c r="L908" s="97" t="s">
        <v>162</v>
      </c>
      <c r="M908" s="97" t="s">
        <v>254</v>
      </c>
      <c r="N908" s="209">
        <v>45396</v>
      </c>
      <c r="O908" s="209">
        <v>45396</v>
      </c>
      <c r="P908" s="158" t="s">
        <v>124</v>
      </c>
      <c r="Q908" s="160">
        <v>45395</v>
      </c>
      <c r="R908" s="158">
        <v>3937504</v>
      </c>
      <c r="S908" s="158" t="s">
        <v>16</v>
      </c>
      <c r="T908" s="160">
        <v>45398</v>
      </c>
      <c r="U908" s="234">
        <v>2024</v>
      </c>
      <c r="V908" s="151">
        <v>901</v>
      </c>
    </row>
    <row r="909" spans="1:22" x14ac:dyDescent="0.35">
      <c r="A90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09" s="231" t="str">
        <f>CONCATENATE(U909,".",TEXT(G909,"00000"),".",VLOOKUP(H909,'Dados (Listas Suspensas)'!$H$3:$I$7,2,FALSE),".",VLOOKUP(K909,'Dados (Listas Suspensas)'!$B$3:$C$8,2,FALSE),".",VLOOKUP(L909,'Dados (Listas Suspensas)'!$D$3:$E$9,2, FALSE),".",VLOOKUP(M909,'Dados (Listas Suspensas)'!$F$3:$G$10,2,FALSE))</f>
        <v>2024.00425.01.01.03.05</v>
      </c>
      <c r="C909" s="144" t="e">
        <f t="shared" si="56"/>
        <v>#REF!</v>
      </c>
      <c r="D909" s="144" t="e">
        <f t="shared" si="57"/>
        <v>#REF!</v>
      </c>
      <c r="E909" s="144" t="str">
        <f t="shared" si="58"/>
        <v>2024.00425</v>
      </c>
      <c r="F909" s="144" t="e">
        <f t="shared" si="59"/>
        <v>#REF!</v>
      </c>
      <c r="G909" s="165">
        <v>425</v>
      </c>
      <c r="H909" s="96" t="s">
        <v>119</v>
      </c>
      <c r="I909" s="96" t="s">
        <v>236</v>
      </c>
      <c r="J909" s="165" t="s">
        <v>237</v>
      </c>
      <c r="K909" s="96" t="s">
        <v>121</v>
      </c>
      <c r="L909" s="96" t="s">
        <v>162</v>
      </c>
      <c r="M909" s="96" t="s">
        <v>254</v>
      </c>
      <c r="N909" s="210">
        <v>45397</v>
      </c>
      <c r="O909" s="210">
        <v>45397</v>
      </c>
      <c r="P909" s="165" t="s">
        <v>124</v>
      </c>
      <c r="Q909" s="166">
        <v>45397</v>
      </c>
      <c r="R909" s="165">
        <v>3937504</v>
      </c>
      <c r="S909" s="165" t="s">
        <v>16</v>
      </c>
      <c r="T909" s="166">
        <v>45398</v>
      </c>
      <c r="U909" s="232">
        <v>2024</v>
      </c>
      <c r="V909" s="150">
        <v>902</v>
      </c>
    </row>
    <row r="910" spans="1:22" x14ac:dyDescent="0.35">
      <c r="A91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10" s="231" t="str">
        <f>CONCATENATE(U910,".",TEXT(G910,"00000"),".",VLOOKUP(H910,'Dados (Listas Suspensas)'!$H$3:$I$7,2,FALSE),".",VLOOKUP(K910,'Dados (Listas Suspensas)'!$B$3:$C$8,2,FALSE),".",VLOOKUP(L910,'Dados (Listas Suspensas)'!$D$3:$E$9,2, FALSE),".",VLOOKUP(M910,'Dados (Listas Suspensas)'!$F$3:$G$10,2,FALSE))</f>
        <v>2024.00426.01.01.03.05</v>
      </c>
      <c r="C910" s="144" t="e">
        <f t="shared" si="56"/>
        <v>#REF!</v>
      </c>
      <c r="D910" s="144" t="e">
        <f t="shared" si="57"/>
        <v>#REF!</v>
      </c>
      <c r="E910" s="144" t="str">
        <f t="shared" si="58"/>
        <v>2024.00426</v>
      </c>
      <c r="F910" s="144" t="e">
        <f t="shared" si="59"/>
        <v>#REF!</v>
      </c>
      <c r="G910" s="158">
        <v>426</v>
      </c>
      <c r="H910" s="97" t="s">
        <v>119</v>
      </c>
      <c r="I910" s="97" t="s">
        <v>236</v>
      </c>
      <c r="J910" s="158" t="s">
        <v>237</v>
      </c>
      <c r="K910" s="97" t="s">
        <v>121</v>
      </c>
      <c r="L910" s="97" t="s">
        <v>162</v>
      </c>
      <c r="M910" s="97" t="s">
        <v>254</v>
      </c>
      <c r="N910" s="209">
        <v>45398</v>
      </c>
      <c r="O910" s="209">
        <v>45398</v>
      </c>
      <c r="P910" s="158" t="s">
        <v>124</v>
      </c>
      <c r="Q910" s="160">
        <v>45397</v>
      </c>
      <c r="R910" s="158">
        <v>3937504</v>
      </c>
      <c r="S910" s="158" t="s">
        <v>16</v>
      </c>
      <c r="T910" s="160">
        <v>45398</v>
      </c>
      <c r="U910" s="234">
        <v>2024</v>
      </c>
      <c r="V910" s="151">
        <v>903</v>
      </c>
    </row>
    <row r="911" spans="1:22" x14ac:dyDescent="0.35">
      <c r="A91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11" s="231" t="str">
        <f>CONCATENATE(U911,".",TEXT(G911,"00000"),".",VLOOKUP(H911,'Dados (Listas Suspensas)'!$H$3:$I$7,2,FALSE),".",VLOOKUP(K911,'Dados (Listas Suspensas)'!$B$3:$C$8,2,FALSE),".",VLOOKUP(L911,'Dados (Listas Suspensas)'!$D$3:$E$9,2, FALSE),".",VLOOKUP(M911,'Dados (Listas Suspensas)'!$F$3:$G$10,2,FALSE))</f>
        <v>2024.00427.01.01.02.05</v>
      </c>
      <c r="C911" s="144" t="e">
        <f t="shared" si="56"/>
        <v>#REF!</v>
      </c>
      <c r="D911" s="144" t="e">
        <f t="shared" si="57"/>
        <v>#REF!</v>
      </c>
      <c r="E911" s="144" t="str">
        <f t="shared" si="58"/>
        <v>2024.00427</v>
      </c>
      <c r="F911" s="144" t="e">
        <f t="shared" si="59"/>
        <v>#REF!</v>
      </c>
      <c r="G911" s="165">
        <v>427</v>
      </c>
      <c r="H911" s="96" t="s">
        <v>119</v>
      </c>
      <c r="I911" s="96" t="s">
        <v>193</v>
      </c>
      <c r="J911" s="165" t="s">
        <v>194</v>
      </c>
      <c r="K911" s="96" t="s">
        <v>121</v>
      </c>
      <c r="L911" s="96" t="s">
        <v>169</v>
      </c>
      <c r="M911" s="96" t="s">
        <v>254</v>
      </c>
      <c r="N911" s="210">
        <v>45395</v>
      </c>
      <c r="O911" s="210">
        <v>45395</v>
      </c>
      <c r="P911" s="165" t="s">
        <v>124</v>
      </c>
      <c r="Q911" s="166">
        <v>45394</v>
      </c>
      <c r="R911" s="165">
        <v>3937504</v>
      </c>
      <c r="S911" s="165" t="s">
        <v>16</v>
      </c>
      <c r="T911" s="166">
        <v>45398</v>
      </c>
      <c r="U911" s="232">
        <v>2024</v>
      </c>
      <c r="V911" s="150">
        <v>904</v>
      </c>
    </row>
    <row r="912" spans="1:22" x14ac:dyDescent="0.35">
      <c r="A91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#REF!</v>
      </c>
      <c r="B912" s="231" t="str">
        <f>CONCATENATE(U912,".",TEXT(G912,"00000"),".",VLOOKUP(H912,'Dados (Listas Suspensas)'!$H$3:$I$7,2,FALSE),".",VLOOKUP(K912,'Dados (Listas Suspensas)'!$B$3:$C$8,2,FALSE),".",VLOOKUP(L912,'Dados (Listas Suspensas)'!$D$3:$E$9,2, FALSE),".",VLOOKUP(M912,'Dados (Listas Suspensas)'!$F$3:$G$10,2,FALSE))</f>
        <v>2024.00428.01.01.03.05</v>
      </c>
      <c r="C912" s="144" t="e">
        <f t="shared" si="56"/>
        <v>#REF!</v>
      </c>
      <c r="D912" s="144" t="e">
        <f t="shared" si="57"/>
        <v>#REF!</v>
      </c>
      <c r="E912" s="144" t="str">
        <f t="shared" si="58"/>
        <v>2024.00428</v>
      </c>
      <c r="F912" s="144" t="e">
        <f t="shared" si="59"/>
        <v>#REF!</v>
      </c>
      <c r="G912" s="158">
        <v>428</v>
      </c>
      <c r="H912" s="97" t="s">
        <v>119</v>
      </c>
      <c r="I912" s="97" t="s">
        <v>193</v>
      </c>
      <c r="J912" s="158" t="s">
        <v>194</v>
      </c>
      <c r="K912" s="97" t="s">
        <v>121</v>
      </c>
      <c r="L912" s="97" t="s">
        <v>162</v>
      </c>
      <c r="M912" s="97" t="s">
        <v>254</v>
      </c>
      <c r="N912" s="209">
        <v>45395</v>
      </c>
      <c r="O912" s="209">
        <v>45395</v>
      </c>
      <c r="P912" s="158" t="s">
        <v>124</v>
      </c>
      <c r="Q912" s="160">
        <v>45394</v>
      </c>
      <c r="R912" s="158">
        <v>3937504</v>
      </c>
      <c r="S912" s="158" t="s">
        <v>16</v>
      </c>
      <c r="T912" s="160">
        <v>45398</v>
      </c>
      <c r="U912" s="234">
        <v>2024</v>
      </c>
      <c r="V912" s="151">
        <v>905</v>
      </c>
    </row>
    <row r="913" spans="1:22" x14ac:dyDescent="0.35">
      <c r="A91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3" s="231" t="str">
        <f>CONCATENATE(U913,".",TEXT(G913,"00000"),".",VLOOKUP(H913,'Dados (Listas Suspensas)'!$H$3:$I$7,2,FALSE),".",VLOOKUP(K913,'Dados (Listas Suspensas)'!$B$3:$C$8,2,FALSE),".",VLOOKUP(L913,'Dados (Listas Suspensas)'!$D$3:$E$9,2, FALSE),".",VLOOKUP(M913,'Dados (Listas Suspensas)'!$F$3:$G$10,2,FALSE))</f>
        <v>2024.00429.01.01.02.05</v>
      </c>
      <c r="C913" s="144" t="e">
        <f t="shared" si="56"/>
        <v>#VALUE!</v>
      </c>
      <c r="D913" s="144" t="e">
        <f t="shared" si="57"/>
        <v>#VALUE!</v>
      </c>
      <c r="E913" s="144" t="str">
        <f t="shared" si="58"/>
        <v>2024.00429</v>
      </c>
      <c r="F913" s="144" t="e">
        <f t="shared" si="59"/>
        <v>#VALUE!</v>
      </c>
      <c r="G913" s="165">
        <v>429</v>
      </c>
      <c r="H913" s="96" t="s">
        <v>119</v>
      </c>
      <c r="I913" s="96" t="s">
        <v>193</v>
      </c>
      <c r="J913" s="165" t="s">
        <v>194</v>
      </c>
      <c r="K913" s="96" t="s">
        <v>121</v>
      </c>
      <c r="L913" s="96" t="s">
        <v>169</v>
      </c>
      <c r="M913" s="96" t="s">
        <v>254</v>
      </c>
      <c r="N913" s="210">
        <v>45396</v>
      </c>
      <c r="O913" s="210">
        <v>45396</v>
      </c>
      <c r="P913" s="165" t="s">
        <v>124</v>
      </c>
      <c r="Q913" s="166">
        <v>45395</v>
      </c>
      <c r="R913" s="165">
        <v>3937504</v>
      </c>
      <c r="S913" s="165" t="s">
        <v>16</v>
      </c>
      <c r="T913" s="166">
        <v>45398</v>
      </c>
      <c r="U913" s="232">
        <v>2024</v>
      </c>
      <c r="V913" s="150">
        <v>906</v>
      </c>
    </row>
    <row r="914" spans="1:22" x14ac:dyDescent="0.35">
      <c r="A91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4" s="231" t="str">
        <f>CONCATENATE(U914,".",TEXT(G914,"00000"),".",VLOOKUP(H914,'Dados (Listas Suspensas)'!$H$3:$I$7,2,FALSE),".",VLOOKUP(K914,'Dados (Listas Suspensas)'!$B$3:$C$8,2,FALSE),".",VLOOKUP(L914,'Dados (Listas Suspensas)'!$D$3:$E$9,2, FALSE),".",VLOOKUP(M914,'Dados (Listas Suspensas)'!$F$3:$G$10,2,FALSE))</f>
        <v>2024.00430.01.01.03.05</v>
      </c>
      <c r="C914" s="144" t="e">
        <f t="shared" si="56"/>
        <v>#VALUE!</v>
      </c>
      <c r="D914" s="144" t="e">
        <f t="shared" si="57"/>
        <v>#VALUE!</v>
      </c>
      <c r="E914" s="144" t="str">
        <f t="shared" si="58"/>
        <v>2024.00430</v>
      </c>
      <c r="F914" s="144" t="e">
        <f t="shared" si="59"/>
        <v>#VALUE!</v>
      </c>
      <c r="G914" s="158">
        <v>430</v>
      </c>
      <c r="H914" s="97" t="s">
        <v>119</v>
      </c>
      <c r="I914" s="97" t="s">
        <v>193</v>
      </c>
      <c r="J914" s="158" t="s">
        <v>194</v>
      </c>
      <c r="K914" s="97" t="s">
        <v>121</v>
      </c>
      <c r="L914" s="97" t="s">
        <v>162</v>
      </c>
      <c r="M914" s="97" t="s">
        <v>254</v>
      </c>
      <c r="N914" s="209">
        <v>45396</v>
      </c>
      <c r="O914" s="209">
        <v>45396</v>
      </c>
      <c r="P914" s="158" t="s">
        <v>124</v>
      </c>
      <c r="Q914" s="160">
        <v>45396</v>
      </c>
      <c r="R914" s="158">
        <v>3937504</v>
      </c>
      <c r="S914" s="158" t="s">
        <v>16</v>
      </c>
      <c r="T914" s="160">
        <v>45398</v>
      </c>
      <c r="U914" s="234">
        <v>2024</v>
      </c>
      <c r="V914" s="151">
        <v>907</v>
      </c>
    </row>
    <row r="915" spans="1:22" x14ac:dyDescent="0.35">
      <c r="A91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5" s="231" t="str">
        <f>CONCATENATE(U915,".",TEXT(G915,"00000"),".",VLOOKUP(H915,'Dados (Listas Suspensas)'!$H$3:$I$7,2,FALSE),".",VLOOKUP(K915,'Dados (Listas Suspensas)'!$B$3:$C$8,2,FALSE),".",VLOOKUP(L915,'Dados (Listas Suspensas)'!$D$3:$E$9,2, FALSE),".",VLOOKUP(M915,'Dados (Listas Suspensas)'!$F$3:$G$10,2,FALSE))</f>
        <v>2024.00431.01.01.02.05</v>
      </c>
      <c r="C915" s="144" t="e">
        <f t="shared" si="56"/>
        <v>#VALUE!</v>
      </c>
      <c r="D915" s="144" t="e">
        <f t="shared" si="57"/>
        <v>#VALUE!</v>
      </c>
      <c r="E915" s="144" t="str">
        <f t="shared" si="58"/>
        <v>2024.00431</v>
      </c>
      <c r="F915" s="144" t="e">
        <f t="shared" si="59"/>
        <v>#VALUE!</v>
      </c>
      <c r="G915" s="165">
        <v>431</v>
      </c>
      <c r="H915" s="96" t="s">
        <v>119</v>
      </c>
      <c r="I915" s="96" t="s">
        <v>193</v>
      </c>
      <c r="J915" s="165" t="s">
        <v>194</v>
      </c>
      <c r="K915" s="96" t="s">
        <v>121</v>
      </c>
      <c r="L915" s="96" t="s">
        <v>169</v>
      </c>
      <c r="M915" s="96" t="s">
        <v>254</v>
      </c>
      <c r="N915" s="210">
        <v>45397</v>
      </c>
      <c r="O915" s="210">
        <v>45397</v>
      </c>
      <c r="P915" s="165" t="s">
        <v>124</v>
      </c>
      <c r="Q915" s="166">
        <v>45396</v>
      </c>
      <c r="R915" s="165">
        <v>3937504</v>
      </c>
      <c r="S915" s="165" t="s">
        <v>16</v>
      </c>
      <c r="T915" s="166">
        <v>45398</v>
      </c>
      <c r="U915" s="232">
        <v>2024</v>
      </c>
      <c r="V915" s="150">
        <v>908</v>
      </c>
    </row>
    <row r="916" spans="1:22" x14ac:dyDescent="0.35">
      <c r="A91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6" s="231" t="str">
        <f>CONCATENATE(U916,".",TEXT(G916,"00000"),".",VLOOKUP(H916,'Dados (Listas Suspensas)'!$H$3:$I$7,2,FALSE),".",VLOOKUP(K916,'Dados (Listas Suspensas)'!$B$3:$C$8,2,FALSE),".",VLOOKUP(L916,'Dados (Listas Suspensas)'!$D$3:$E$9,2, FALSE),".",VLOOKUP(M916,'Dados (Listas Suspensas)'!$F$3:$G$10,2,FALSE))</f>
        <v>2024.00432.01.01.03.05</v>
      </c>
      <c r="C916" s="144" t="e">
        <f t="shared" si="56"/>
        <v>#VALUE!</v>
      </c>
      <c r="D916" s="144" t="e">
        <f t="shared" si="57"/>
        <v>#VALUE!</v>
      </c>
      <c r="E916" s="144" t="str">
        <f t="shared" si="58"/>
        <v>2024.00432</v>
      </c>
      <c r="F916" s="144" t="e">
        <f t="shared" si="59"/>
        <v>#VALUE!</v>
      </c>
      <c r="G916" s="158">
        <v>432</v>
      </c>
      <c r="H916" s="97" t="s">
        <v>119</v>
      </c>
      <c r="I916" s="97" t="s">
        <v>193</v>
      </c>
      <c r="J916" s="158" t="s">
        <v>194</v>
      </c>
      <c r="K916" s="97" t="s">
        <v>121</v>
      </c>
      <c r="L916" s="97" t="s">
        <v>162</v>
      </c>
      <c r="M916" s="97" t="s">
        <v>254</v>
      </c>
      <c r="N916" s="209">
        <v>45397</v>
      </c>
      <c r="O916" s="209">
        <v>45397</v>
      </c>
      <c r="P916" s="158" t="s">
        <v>124</v>
      </c>
      <c r="Q916" s="160">
        <v>45396</v>
      </c>
      <c r="R916" s="158">
        <v>3937504</v>
      </c>
      <c r="S916" s="158" t="s">
        <v>16</v>
      </c>
      <c r="T916" s="160">
        <v>45398</v>
      </c>
      <c r="U916" s="234">
        <v>2024</v>
      </c>
      <c r="V916" s="151">
        <v>909</v>
      </c>
    </row>
    <row r="917" spans="1:22" x14ac:dyDescent="0.35">
      <c r="A91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7" s="231" t="str">
        <f>CONCATENATE(U917,".",TEXT(G917,"00000"),".",VLOOKUP(H917,'Dados (Listas Suspensas)'!$H$3:$I$7,2,FALSE),".",VLOOKUP(K917,'Dados (Listas Suspensas)'!$B$3:$C$8,2,FALSE),".",VLOOKUP(L917,'Dados (Listas Suspensas)'!$D$3:$E$9,2, FALSE),".",VLOOKUP(M917,'Dados (Listas Suspensas)'!$F$3:$G$10,2,FALSE))</f>
        <v>2024.00433.01.01.02.05</v>
      </c>
      <c r="C917" s="144" t="e">
        <f t="shared" si="56"/>
        <v>#VALUE!</v>
      </c>
      <c r="D917" s="144" t="e">
        <f t="shared" si="57"/>
        <v>#VALUE!</v>
      </c>
      <c r="E917" s="144" t="str">
        <f t="shared" si="58"/>
        <v>2024.00433</v>
      </c>
      <c r="F917" s="144" t="e">
        <f t="shared" si="59"/>
        <v>#VALUE!</v>
      </c>
      <c r="G917" s="165">
        <v>433</v>
      </c>
      <c r="H917" s="96" t="s">
        <v>119</v>
      </c>
      <c r="I917" s="96" t="s">
        <v>193</v>
      </c>
      <c r="J917" s="165" t="s">
        <v>194</v>
      </c>
      <c r="K917" s="96" t="s">
        <v>121</v>
      </c>
      <c r="L917" s="96" t="s">
        <v>169</v>
      </c>
      <c r="M917" s="96" t="s">
        <v>254</v>
      </c>
      <c r="N917" s="210">
        <v>45398</v>
      </c>
      <c r="O917" s="210">
        <v>45398</v>
      </c>
      <c r="P917" s="165" t="s">
        <v>124</v>
      </c>
      <c r="Q917" s="166">
        <v>45397</v>
      </c>
      <c r="R917" s="165">
        <v>3937504</v>
      </c>
      <c r="S917" s="165" t="s">
        <v>16</v>
      </c>
      <c r="T917" s="166">
        <v>45398</v>
      </c>
      <c r="U917" s="232">
        <v>2024</v>
      </c>
      <c r="V917" s="150">
        <v>910</v>
      </c>
    </row>
    <row r="918" spans="1:22" x14ac:dyDescent="0.35">
      <c r="A91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8" s="231" t="str">
        <f>CONCATENATE(U918,".",TEXT(G918,"00000"),".",VLOOKUP(H918,'Dados (Listas Suspensas)'!$H$3:$I$7,2,FALSE),".",VLOOKUP(K918,'Dados (Listas Suspensas)'!$B$3:$C$8,2,FALSE),".",VLOOKUP(L918,'Dados (Listas Suspensas)'!$D$3:$E$9,2, FALSE),".",VLOOKUP(M918,'Dados (Listas Suspensas)'!$F$3:$G$10,2,FALSE))</f>
        <v>2024.00434.01.01.03.05</v>
      </c>
      <c r="C918" s="144" t="e">
        <f t="shared" si="56"/>
        <v>#VALUE!</v>
      </c>
      <c r="D918" s="144" t="e">
        <f t="shared" si="57"/>
        <v>#VALUE!</v>
      </c>
      <c r="E918" s="144" t="str">
        <f t="shared" si="58"/>
        <v>2024.00434</v>
      </c>
      <c r="F918" s="144" t="e">
        <f t="shared" si="59"/>
        <v>#VALUE!</v>
      </c>
      <c r="G918" s="158">
        <v>434</v>
      </c>
      <c r="H918" s="97" t="s">
        <v>119</v>
      </c>
      <c r="I918" s="97" t="s">
        <v>193</v>
      </c>
      <c r="J918" s="158" t="s">
        <v>194</v>
      </c>
      <c r="K918" s="97" t="s">
        <v>121</v>
      </c>
      <c r="L918" s="97" t="s">
        <v>162</v>
      </c>
      <c r="M918" s="97" t="s">
        <v>254</v>
      </c>
      <c r="N918" s="209">
        <v>45398</v>
      </c>
      <c r="O918" s="209">
        <v>45398</v>
      </c>
      <c r="P918" s="158" t="s">
        <v>124</v>
      </c>
      <c r="Q918" s="160">
        <v>45397</v>
      </c>
      <c r="R918" s="158">
        <v>3937504</v>
      </c>
      <c r="S918" s="158" t="s">
        <v>16</v>
      </c>
      <c r="T918" s="160">
        <v>45398</v>
      </c>
      <c r="U918" s="234">
        <v>2024</v>
      </c>
      <c r="V918" s="151">
        <v>911</v>
      </c>
    </row>
    <row r="919" spans="1:22" x14ac:dyDescent="0.35">
      <c r="A91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19" s="231" t="str">
        <f>CONCATENATE(U919,".",TEXT(G919,"00000"),".",VLOOKUP(H919,'Dados (Listas Suspensas)'!$H$3:$I$7,2,FALSE),".",VLOOKUP(K919,'Dados (Listas Suspensas)'!$B$3:$C$8,2,FALSE),".",VLOOKUP(L919,'Dados (Listas Suspensas)'!$D$3:$E$9,2, FALSE),".",VLOOKUP(M919,'Dados (Listas Suspensas)'!$F$3:$G$10,2,FALSE))</f>
        <v>2024.00435.01.04.99.99</v>
      </c>
      <c r="C919" s="144" t="e">
        <f t="shared" si="56"/>
        <v>#VALUE!</v>
      </c>
      <c r="D919" s="144" t="e">
        <f t="shared" si="57"/>
        <v>#VALUE!</v>
      </c>
      <c r="E919" s="144" t="str">
        <f t="shared" si="58"/>
        <v>2024.00435</v>
      </c>
      <c r="F919" s="144" t="e">
        <f t="shared" si="59"/>
        <v>#VALUE!</v>
      </c>
      <c r="G919" s="165">
        <v>435</v>
      </c>
      <c r="H919" s="96" t="s">
        <v>119</v>
      </c>
      <c r="I919" s="96" t="s">
        <v>4606</v>
      </c>
      <c r="J919" s="165" t="s">
        <v>294</v>
      </c>
      <c r="K919" s="96" t="s">
        <v>187</v>
      </c>
      <c r="L919" s="96" t="s">
        <v>187</v>
      </c>
      <c r="M919" s="96" t="s">
        <v>188</v>
      </c>
      <c r="N919" s="210">
        <v>45387</v>
      </c>
      <c r="O919" s="210">
        <v>47118</v>
      </c>
      <c r="P919" s="165" t="s">
        <v>124</v>
      </c>
      <c r="Q919" s="166">
        <v>45387</v>
      </c>
      <c r="R919" s="165">
        <v>3937504</v>
      </c>
      <c r="S919" s="165" t="s">
        <v>16</v>
      </c>
      <c r="T919" s="166">
        <v>45398</v>
      </c>
      <c r="U919" s="232">
        <v>2024</v>
      </c>
      <c r="V919" s="150">
        <v>912</v>
      </c>
    </row>
    <row r="920" spans="1:22" x14ac:dyDescent="0.35">
      <c r="A92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0" s="231" t="str">
        <f>CONCATENATE(U920,".",TEXT(G920,"00000"),".",VLOOKUP(H920,'Dados (Listas Suspensas)'!$H$3:$I$7,2,FALSE),".",VLOOKUP(K920,'Dados (Listas Suspensas)'!$B$3:$C$8,2,FALSE),".",VLOOKUP(L920,'Dados (Listas Suspensas)'!$D$3:$E$9,2, FALSE),".",VLOOKUP(M920,'Dados (Listas Suspensas)'!$F$3:$G$10,2,FALSE))</f>
        <v>2024.00436.01.01.02.05</v>
      </c>
      <c r="C920" s="144" t="e">
        <f t="shared" si="56"/>
        <v>#VALUE!</v>
      </c>
      <c r="D920" s="144" t="e">
        <f t="shared" si="57"/>
        <v>#VALUE!</v>
      </c>
      <c r="E920" s="144" t="str">
        <f t="shared" si="58"/>
        <v>2024.00436</v>
      </c>
      <c r="F920" s="144" t="e">
        <f t="shared" si="59"/>
        <v>#VALUE!</v>
      </c>
      <c r="G920" s="158">
        <v>436</v>
      </c>
      <c r="H920" s="97" t="s">
        <v>119</v>
      </c>
      <c r="I920" s="97" t="s">
        <v>6163</v>
      </c>
      <c r="J920" s="158" t="s">
        <v>301</v>
      </c>
      <c r="K920" s="97" t="s">
        <v>121</v>
      </c>
      <c r="L920" s="97" t="s">
        <v>169</v>
      </c>
      <c r="M920" s="97" t="s">
        <v>254</v>
      </c>
      <c r="N920" s="209">
        <v>45401</v>
      </c>
      <c r="O920" s="209">
        <v>45401</v>
      </c>
      <c r="P920" s="158" t="s">
        <v>124</v>
      </c>
      <c r="Q920" s="160">
        <v>45400</v>
      </c>
      <c r="R920" s="158">
        <v>3964586</v>
      </c>
      <c r="S920" s="158" t="s">
        <v>16</v>
      </c>
      <c r="T920" s="160">
        <v>45407</v>
      </c>
      <c r="U920" s="234">
        <v>2024</v>
      </c>
      <c r="V920" s="151">
        <v>913</v>
      </c>
    </row>
    <row r="921" spans="1:22" x14ac:dyDescent="0.35">
      <c r="A92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1" s="231" t="str">
        <f>CONCATENATE(U921,".",TEXT(G921,"00000"),".",VLOOKUP(H921,'Dados (Listas Suspensas)'!$H$3:$I$7,2,FALSE),".",VLOOKUP(K921,'Dados (Listas Suspensas)'!$B$3:$C$8,2,FALSE),".",VLOOKUP(L921,'Dados (Listas Suspensas)'!$D$3:$E$9,2, FALSE),".",VLOOKUP(M921,'Dados (Listas Suspensas)'!$F$3:$G$10,2,FALSE))</f>
        <v>2024.00437.01.01.02.05</v>
      </c>
      <c r="C921" s="144" t="e">
        <f t="shared" si="56"/>
        <v>#VALUE!</v>
      </c>
      <c r="D921" s="144" t="e">
        <f t="shared" si="57"/>
        <v>#VALUE!</v>
      </c>
      <c r="E921" s="144" t="str">
        <f t="shared" si="58"/>
        <v>2024.00437</v>
      </c>
      <c r="F921" s="144" t="e">
        <f t="shared" si="59"/>
        <v>#VALUE!</v>
      </c>
      <c r="G921" s="165">
        <v>437</v>
      </c>
      <c r="H921" s="96" t="s">
        <v>119</v>
      </c>
      <c r="I921" s="96" t="s">
        <v>6163</v>
      </c>
      <c r="J921" s="165" t="s">
        <v>301</v>
      </c>
      <c r="K921" s="96" t="s">
        <v>121</v>
      </c>
      <c r="L921" s="96" t="s">
        <v>169</v>
      </c>
      <c r="M921" s="96" t="s">
        <v>254</v>
      </c>
      <c r="N921" s="210">
        <v>45399</v>
      </c>
      <c r="O921" s="210">
        <v>45399</v>
      </c>
      <c r="P921" s="165" t="s">
        <v>124</v>
      </c>
      <c r="Q921" s="166">
        <v>45398</v>
      </c>
      <c r="R921" s="165">
        <v>3964586</v>
      </c>
      <c r="S921" s="165" t="s">
        <v>16</v>
      </c>
      <c r="T921" s="166">
        <v>45407</v>
      </c>
      <c r="U921" s="232">
        <v>2024</v>
      </c>
      <c r="V921" s="150">
        <v>914</v>
      </c>
    </row>
    <row r="922" spans="1:22" x14ac:dyDescent="0.35">
      <c r="A92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2" s="231" t="str">
        <f>CONCATENATE(U922,".",TEXT(G922,"00000"),".",VLOOKUP(H922,'Dados (Listas Suspensas)'!$H$3:$I$7,2,FALSE),".",VLOOKUP(K922,'Dados (Listas Suspensas)'!$B$3:$C$8,2,FALSE),".",VLOOKUP(L922,'Dados (Listas Suspensas)'!$D$3:$E$9,2, FALSE),".",VLOOKUP(M922,'Dados (Listas Suspensas)'!$F$3:$G$10,2,FALSE))</f>
        <v>2024.00438.01.01.02.05</v>
      </c>
      <c r="C922" s="144" t="e">
        <f t="shared" si="56"/>
        <v>#VALUE!</v>
      </c>
      <c r="D922" s="144" t="e">
        <f t="shared" si="57"/>
        <v>#VALUE!</v>
      </c>
      <c r="E922" s="144" t="str">
        <f t="shared" si="58"/>
        <v>2024.00438</v>
      </c>
      <c r="F922" s="144" t="e">
        <f t="shared" si="59"/>
        <v>#VALUE!</v>
      </c>
      <c r="G922" s="158">
        <v>438</v>
      </c>
      <c r="H922" s="97" t="s">
        <v>119</v>
      </c>
      <c r="I922" s="97" t="s">
        <v>6163</v>
      </c>
      <c r="J922" s="158" t="s">
        <v>301</v>
      </c>
      <c r="K922" s="97" t="s">
        <v>121</v>
      </c>
      <c r="L922" s="97" t="s">
        <v>169</v>
      </c>
      <c r="M922" s="97" t="s">
        <v>254</v>
      </c>
      <c r="N922" s="209">
        <v>45400</v>
      </c>
      <c r="O922" s="209">
        <v>45400</v>
      </c>
      <c r="P922" s="158" t="s">
        <v>124</v>
      </c>
      <c r="Q922" s="160">
        <v>45399</v>
      </c>
      <c r="R922" s="158">
        <v>3964586</v>
      </c>
      <c r="S922" s="158" t="s">
        <v>16</v>
      </c>
      <c r="T922" s="160">
        <v>45407</v>
      </c>
      <c r="U922" s="234">
        <v>2024</v>
      </c>
      <c r="V922" s="151">
        <v>915</v>
      </c>
    </row>
    <row r="923" spans="1:22" x14ac:dyDescent="0.35">
      <c r="A92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3" s="231" t="str">
        <f>CONCATENATE(U923,".",TEXT(G923,"00000"),".",VLOOKUP(H923,'Dados (Listas Suspensas)'!$H$3:$I$7,2,FALSE),".",VLOOKUP(K923,'Dados (Listas Suspensas)'!$B$3:$C$8,2,FALSE),".",VLOOKUP(L923,'Dados (Listas Suspensas)'!$D$3:$E$9,2, FALSE),".",VLOOKUP(M923,'Dados (Listas Suspensas)'!$F$3:$G$10,2,FALSE))</f>
        <v>2024.00439.01.01.02.05</v>
      </c>
      <c r="C923" s="144" t="e">
        <f t="shared" si="56"/>
        <v>#VALUE!</v>
      </c>
      <c r="D923" s="144" t="e">
        <f t="shared" si="57"/>
        <v>#VALUE!</v>
      </c>
      <c r="E923" s="144" t="str">
        <f t="shared" si="58"/>
        <v>2024.00439</v>
      </c>
      <c r="F923" s="144" t="e">
        <f t="shared" si="59"/>
        <v>#VALUE!</v>
      </c>
      <c r="G923" s="165">
        <v>439</v>
      </c>
      <c r="H923" s="96" t="s">
        <v>119</v>
      </c>
      <c r="I923" s="96" t="s">
        <v>6163</v>
      </c>
      <c r="J923" s="165" t="s">
        <v>301</v>
      </c>
      <c r="K923" s="96" t="s">
        <v>121</v>
      </c>
      <c r="L923" s="96" t="s">
        <v>169</v>
      </c>
      <c r="M923" s="96" t="s">
        <v>254</v>
      </c>
      <c r="N923" s="210">
        <v>45402</v>
      </c>
      <c r="O923" s="210">
        <v>45402</v>
      </c>
      <c r="P923" s="165" t="s">
        <v>124</v>
      </c>
      <c r="Q923" s="166">
        <v>45401</v>
      </c>
      <c r="R923" s="165">
        <v>3964586</v>
      </c>
      <c r="S923" s="165" t="s">
        <v>16</v>
      </c>
      <c r="T923" s="166">
        <v>45407</v>
      </c>
      <c r="U923" s="232">
        <v>2024</v>
      </c>
      <c r="V923" s="150">
        <v>916</v>
      </c>
    </row>
    <row r="924" spans="1:22" x14ac:dyDescent="0.35">
      <c r="A92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4" s="231" t="str">
        <f>CONCATENATE(U924,".",TEXT(G924,"00000"),".",VLOOKUP(H924,'Dados (Listas Suspensas)'!$H$3:$I$7,2,FALSE),".",VLOOKUP(K924,'Dados (Listas Suspensas)'!$B$3:$C$8,2,FALSE),".",VLOOKUP(L924,'Dados (Listas Suspensas)'!$D$3:$E$9,2, FALSE),".",VLOOKUP(M924,'Dados (Listas Suspensas)'!$F$3:$G$10,2,FALSE))</f>
        <v>2024.00440.01.01.02.05</v>
      </c>
      <c r="C924" s="144" t="e">
        <f t="shared" si="56"/>
        <v>#VALUE!</v>
      </c>
      <c r="D924" s="144" t="e">
        <f t="shared" si="57"/>
        <v>#VALUE!</v>
      </c>
      <c r="E924" s="144" t="str">
        <f t="shared" si="58"/>
        <v>2024.00440</v>
      </c>
      <c r="F924" s="144" t="e">
        <f t="shared" si="59"/>
        <v>#VALUE!</v>
      </c>
      <c r="G924" s="158">
        <v>440</v>
      </c>
      <c r="H924" s="97" t="s">
        <v>119</v>
      </c>
      <c r="I924" s="97" t="s">
        <v>6163</v>
      </c>
      <c r="J924" s="158" t="s">
        <v>301</v>
      </c>
      <c r="K924" s="97" t="s">
        <v>121</v>
      </c>
      <c r="L924" s="97" t="s">
        <v>169</v>
      </c>
      <c r="M924" s="97" t="s">
        <v>254</v>
      </c>
      <c r="N924" s="209">
        <v>45403</v>
      </c>
      <c r="O924" s="209">
        <v>45403</v>
      </c>
      <c r="P924" s="158" t="s">
        <v>124</v>
      </c>
      <c r="Q924" s="160">
        <v>45402</v>
      </c>
      <c r="R924" s="158">
        <v>3964586</v>
      </c>
      <c r="S924" s="158" t="s">
        <v>16</v>
      </c>
      <c r="T924" s="160">
        <v>45407</v>
      </c>
      <c r="U924" s="234">
        <v>2024</v>
      </c>
      <c r="V924" s="151">
        <v>917</v>
      </c>
    </row>
    <row r="925" spans="1:22" x14ac:dyDescent="0.35">
      <c r="A92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5" s="231" t="str">
        <f>CONCATENATE(U925,".",TEXT(G925,"00000"),".",VLOOKUP(H925,'Dados (Listas Suspensas)'!$H$3:$I$7,2,FALSE),".",VLOOKUP(K925,'Dados (Listas Suspensas)'!$B$3:$C$8,2,FALSE),".",VLOOKUP(L925,'Dados (Listas Suspensas)'!$D$3:$E$9,2, FALSE),".",VLOOKUP(M925,'Dados (Listas Suspensas)'!$F$3:$G$10,2,FALSE))</f>
        <v>2024.00441.01.01.03.05</v>
      </c>
      <c r="C925" s="144" t="e">
        <f t="shared" si="56"/>
        <v>#VALUE!</v>
      </c>
      <c r="D925" s="144" t="e">
        <f t="shared" si="57"/>
        <v>#VALUE!</v>
      </c>
      <c r="E925" s="144" t="str">
        <f t="shared" si="58"/>
        <v>2024.00441</v>
      </c>
      <c r="F925" s="144" t="e">
        <f t="shared" si="59"/>
        <v>#VALUE!</v>
      </c>
      <c r="G925" s="165">
        <v>441</v>
      </c>
      <c r="H925" s="96" t="s">
        <v>119</v>
      </c>
      <c r="I925" s="96" t="s">
        <v>236</v>
      </c>
      <c r="J925" s="165" t="s">
        <v>237</v>
      </c>
      <c r="K925" s="96" t="s">
        <v>121</v>
      </c>
      <c r="L925" s="96" t="s">
        <v>162</v>
      </c>
      <c r="M925" s="96" t="s">
        <v>254</v>
      </c>
      <c r="N925" s="210">
        <v>45402</v>
      </c>
      <c r="O925" s="210">
        <v>45402</v>
      </c>
      <c r="P925" s="165" t="s">
        <v>124</v>
      </c>
      <c r="Q925" s="166">
        <v>45401</v>
      </c>
      <c r="R925" s="165">
        <v>3964586</v>
      </c>
      <c r="S925" s="165" t="s">
        <v>16</v>
      </c>
      <c r="T925" s="166">
        <v>45407</v>
      </c>
      <c r="U925" s="232">
        <v>2024</v>
      </c>
      <c r="V925" s="150">
        <v>918</v>
      </c>
    </row>
    <row r="926" spans="1:22" x14ac:dyDescent="0.35">
      <c r="A92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6" s="231" t="str">
        <f>CONCATENATE(U926,".",TEXT(G926,"00000"),".",VLOOKUP(H926,'Dados (Listas Suspensas)'!$H$3:$I$7,2,FALSE),".",VLOOKUP(K926,'Dados (Listas Suspensas)'!$B$3:$C$8,2,FALSE),".",VLOOKUP(L926,'Dados (Listas Suspensas)'!$D$3:$E$9,2, FALSE),".",VLOOKUP(M926,'Dados (Listas Suspensas)'!$F$3:$G$10,2,FALSE))</f>
        <v>2024.00442.01.01.03.05</v>
      </c>
      <c r="C926" s="144" t="e">
        <f t="shared" si="56"/>
        <v>#VALUE!</v>
      </c>
      <c r="D926" s="144" t="e">
        <f t="shared" si="57"/>
        <v>#VALUE!</v>
      </c>
      <c r="E926" s="144" t="str">
        <f t="shared" si="58"/>
        <v>2024.00442</v>
      </c>
      <c r="F926" s="144" t="e">
        <f t="shared" si="59"/>
        <v>#VALUE!</v>
      </c>
      <c r="G926" s="158">
        <v>442</v>
      </c>
      <c r="H926" s="97" t="s">
        <v>119</v>
      </c>
      <c r="I926" s="97" t="s">
        <v>236</v>
      </c>
      <c r="J926" s="158" t="s">
        <v>237</v>
      </c>
      <c r="K926" s="97" t="s">
        <v>121</v>
      </c>
      <c r="L926" s="97" t="s">
        <v>162</v>
      </c>
      <c r="M926" s="97" t="s">
        <v>254</v>
      </c>
      <c r="N926" s="209">
        <v>45403</v>
      </c>
      <c r="O926" s="209">
        <v>45403</v>
      </c>
      <c r="P926" s="158" t="s">
        <v>124</v>
      </c>
      <c r="Q926" s="160">
        <v>45402</v>
      </c>
      <c r="R926" s="158">
        <v>3964586</v>
      </c>
      <c r="S926" s="158" t="s">
        <v>16</v>
      </c>
      <c r="T926" s="160">
        <v>45407</v>
      </c>
      <c r="U926" s="234">
        <v>2024</v>
      </c>
      <c r="V926" s="151">
        <v>919</v>
      </c>
    </row>
    <row r="927" spans="1:22" x14ac:dyDescent="0.35">
      <c r="A92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7" s="231" t="str">
        <f>CONCATENATE(U927,".",TEXT(G927,"00000"),".",VLOOKUP(H927,'Dados (Listas Suspensas)'!$H$3:$I$7,2,FALSE),".",VLOOKUP(K927,'Dados (Listas Suspensas)'!$B$3:$C$8,2,FALSE),".",VLOOKUP(L927,'Dados (Listas Suspensas)'!$D$3:$E$9,2, FALSE),".",VLOOKUP(M927,'Dados (Listas Suspensas)'!$F$3:$G$10,2,FALSE))</f>
        <v>2024.00443.01.01.03.05</v>
      </c>
      <c r="C927" s="144" t="e">
        <f t="shared" si="56"/>
        <v>#VALUE!</v>
      </c>
      <c r="D927" s="144" t="e">
        <f t="shared" si="57"/>
        <v>#VALUE!</v>
      </c>
      <c r="E927" s="144" t="str">
        <f t="shared" si="58"/>
        <v>2024.00443</v>
      </c>
      <c r="F927" s="144" t="e">
        <f t="shared" si="59"/>
        <v>#VALUE!</v>
      </c>
      <c r="G927" s="165">
        <v>443</v>
      </c>
      <c r="H927" s="96" t="s">
        <v>119</v>
      </c>
      <c r="I927" s="96" t="s">
        <v>236</v>
      </c>
      <c r="J927" s="165" t="s">
        <v>237</v>
      </c>
      <c r="K927" s="96" t="s">
        <v>121</v>
      </c>
      <c r="L927" s="96" t="s">
        <v>162</v>
      </c>
      <c r="M927" s="96" t="s">
        <v>254</v>
      </c>
      <c r="N927" s="210">
        <v>45404</v>
      </c>
      <c r="O927" s="210">
        <v>45404</v>
      </c>
      <c r="P927" s="165" t="s">
        <v>124</v>
      </c>
      <c r="Q927" s="166">
        <v>45404</v>
      </c>
      <c r="R927" s="165">
        <v>3964586</v>
      </c>
      <c r="S927" s="165" t="s">
        <v>16</v>
      </c>
      <c r="T927" s="166">
        <v>45407</v>
      </c>
      <c r="U927" s="232">
        <v>2024</v>
      </c>
      <c r="V927" s="150">
        <v>920</v>
      </c>
    </row>
    <row r="928" spans="1:22" x14ac:dyDescent="0.35">
      <c r="A92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8" s="231" t="str">
        <f>CONCATENATE(U928,".",TEXT(G928,"00000"),".",VLOOKUP(H928,'Dados (Listas Suspensas)'!$H$3:$I$7,2,FALSE),".",VLOOKUP(K928,'Dados (Listas Suspensas)'!$B$3:$C$8,2,FALSE),".",VLOOKUP(L928,'Dados (Listas Suspensas)'!$D$3:$E$9,2, FALSE),".",VLOOKUP(M928,'Dados (Listas Suspensas)'!$F$3:$G$10,2,FALSE))</f>
        <v>2024.00444.01.01.02.05</v>
      </c>
      <c r="C928" s="144" t="e">
        <f t="shared" si="56"/>
        <v>#VALUE!</v>
      </c>
      <c r="D928" s="144" t="e">
        <f t="shared" si="57"/>
        <v>#VALUE!</v>
      </c>
      <c r="E928" s="144" t="str">
        <f t="shared" si="58"/>
        <v>2024.00444</v>
      </c>
      <c r="F928" s="144" t="e">
        <f t="shared" si="59"/>
        <v>#VALUE!</v>
      </c>
      <c r="G928" s="158">
        <v>444</v>
      </c>
      <c r="H928" s="97" t="s">
        <v>119</v>
      </c>
      <c r="I928" s="159" t="s">
        <v>257</v>
      </c>
      <c r="J928" s="140" t="s">
        <v>258</v>
      </c>
      <c r="K928" s="97" t="s">
        <v>121</v>
      </c>
      <c r="L928" s="97" t="s">
        <v>169</v>
      </c>
      <c r="M928" s="97" t="s">
        <v>254</v>
      </c>
      <c r="N928" s="209">
        <v>45403</v>
      </c>
      <c r="O928" s="209">
        <v>45403</v>
      </c>
      <c r="P928" s="158" t="s">
        <v>124</v>
      </c>
      <c r="Q928" s="160">
        <v>45402</v>
      </c>
      <c r="R928" s="158">
        <v>3964586</v>
      </c>
      <c r="S928" s="158" t="s">
        <v>16</v>
      </c>
      <c r="T928" s="160">
        <v>45407</v>
      </c>
      <c r="U928" s="234">
        <v>2024</v>
      </c>
      <c r="V928" s="151">
        <v>921</v>
      </c>
    </row>
    <row r="929" spans="1:22" x14ac:dyDescent="0.35">
      <c r="A92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29" s="231" t="str">
        <f>CONCATENATE(U929,".",TEXT(G929,"00000"),".",VLOOKUP(H929,'Dados (Listas Suspensas)'!$H$3:$I$7,2,FALSE),".",VLOOKUP(K929,'Dados (Listas Suspensas)'!$B$3:$C$8,2,FALSE),".",VLOOKUP(L929,'Dados (Listas Suspensas)'!$D$3:$E$9,2, FALSE),".",VLOOKUP(M929,'Dados (Listas Suspensas)'!$F$3:$G$10,2,FALSE))</f>
        <v>2024.00445.01.01.02.05</v>
      </c>
      <c r="C929" s="144" t="e">
        <f t="shared" si="56"/>
        <v>#VALUE!</v>
      </c>
      <c r="D929" s="144" t="e">
        <f t="shared" si="57"/>
        <v>#VALUE!</v>
      </c>
      <c r="E929" s="144" t="str">
        <f t="shared" si="58"/>
        <v>2024.00445</v>
      </c>
      <c r="F929" s="144" t="e">
        <f t="shared" si="59"/>
        <v>#VALUE!</v>
      </c>
      <c r="G929" s="165">
        <v>445</v>
      </c>
      <c r="H929" s="96" t="s">
        <v>119</v>
      </c>
      <c r="I929" s="141" t="s">
        <v>257</v>
      </c>
      <c r="J929" s="142" t="s">
        <v>258</v>
      </c>
      <c r="K929" s="96" t="s">
        <v>121</v>
      </c>
      <c r="L929" s="96" t="s">
        <v>169</v>
      </c>
      <c r="M929" s="96" t="s">
        <v>254</v>
      </c>
      <c r="N929" s="210">
        <v>45404</v>
      </c>
      <c r="O929" s="210">
        <v>45404</v>
      </c>
      <c r="P929" s="165" t="s">
        <v>124</v>
      </c>
      <c r="Q929" s="166">
        <v>45403</v>
      </c>
      <c r="R929" s="165">
        <v>3964586</v>
      </c>
      <c r="S929" s="165" t="s">
        <v>16</v>
      </c>
      <c r="T929" s="166">
        <v>45407</v>
      </c>
      <c r="U929" s="232">
        <v>2024</v>
      </c>
      <c r="V929" s="150">
        <v>922</v>
      </c>
    </row>
    <row r="930" spans="1:22" x14ac:dyDescent="0.35">
      <c r="A93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0" s="231" t="str">
        <f>CONCATENATE(U930,".",TEXT(G930,"00000"),".",VLOOKUP(H930,'Dados (Listas Suspensas)'!$H$3:$I$7,2,FALSE),".",VLOOKUP(K930,'Dados (Listas Suspensas)'!$B$3:$C$8,2,FALSE),".",VLOOKUP(L930,'Dados (Listas Suspensas)'!$D$3:$E$9,2, FALSE),".",VLOOKUP(M930,'Dados (Listas Suspensas)'!$F$3:$G$10,2,FALSE))</f>
        <v>2024.00446.01.01.02.05</v>
      </c>
      <c r="C930" s="144" t="e">
        <f t="shared" si="56"/>
        <v>#VALUE!</v>
      </c>
      <c r="D930" s="144" t="e">
        <f t="shared" si="57"/>
        <v>#VALUE!</v>
      </c>
      <c r="E930" s="144" t="str">
        <f t="shared" si="58"/>
        <v>2024.00446</v>
      </c>
      <c r="F930" s="144" t="e">
        <f t="shared" si="59"/>
        <v>#VALUE!</v>
      </c>
      <c r="G930" s="158">
        <v>446</v>
      </c>
      <c r="H930" s="97" t="s">
        <v>119</v>
      </c>
      <c r="I930" s="159" t="s">
        <v>257</v>
      </c>
      <c r="J930" s="140" t="s">
        <v>258</v>
      </c>
      <c r="K930" s="97" t="s">
        <v>121</v>
      </c>
      <c r="L930" s="97" t="s">
        <v>169</v>
      </c>
      <c r="M930" s="97" t="s">
        <v>254</v>
      </c>
      <c r="N930" s="209">
        <v>45405</v>
      </c>
      <c r="O930" s="209">
        <v>45405</v>
      </c>
      <c r="P930" s="158" t="s">
        <v>124</v>
      </c>
      <c r="Q930" s="160">
        <v>45404</v>
      </c>
      <c r="R930" s="158">
        <v>3964586</v>
      </c>
      <c r="S930" s="158" t="s">
        <v>16</v>
      </c>
      <c r="T930" s="160">
        <v>45407</v>
      </c>
      <c r="U930" s="234">
        <v>2024</v>
      </c>
      <c r="V930" s="151">
        <v>923</v>
      </c>
    </row>
    <row r="931" spans="1:22" x14ac:dyDescent="0.35">
      <c r="A93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1" s="231" t="str">
        <f>CONCATENATE(U931,".",TEXT(G931,"00000"),".",VLOOKUP(H931,'Dados (Listas Suspensas)'!$H$3:$I$7,2,FALSE),".",VLOOKUP(K931,'Dados (Listas Suspensas)'!$B$3:$C$8,2,FALSE),".",VLOOKUP(L931,'Dados (Listas Suspensas)'!$D$3:$E$9,2, FALSE),".",VLOOKUP(M931,'Dados (Listas Suspensas)'!$F$3:$G$10,2,FALSE))</f>
        <v>2024.00447.01.01.03.05</v>
      </c>
      <c r="C931" s="144" t="e">
        <f t="shared" si="56"/>
        <v>#VALUE!</v>
      </c>
      <c r="D931" s="144" t="e">
        <f t="shared" si="57"/>
        <v>#VALUE!</v>
      </c>
      <c r="E931" s="144" t="str">
        <f t="shared" si="58"/>
        <v>2024.00447</v>
      </c>
      <c r="F931" s="144" t="e">
        <f t="shared" si="59"/>
        <v>#VALUE!</v>
      </c>
      <c r="G931" s="165">
        <v>447</v>
      </c>
      <c r="H931" s="96" t="s">
        <v>119</v>
      </c>
      <c r="I931" s="96" t="s">
        <v>236</v>
      </c>
      <c r="J931" s="165" t="s">
        <v>237</v>
      </c>
      <c r="K931" s="96" t="s">
        <v>121</v>
      </c>
      <c r="L931" s="96" t="s">
        <v>162</v>
      </c>
      <c r="M931" s="96" t="s">
        <v>254</v>
      </c>
      <c r="N931" s="210">
        <v>45405</v>
      </c>
      <c r="O931" s="210">
        <v>45405</v>
      </c>
      <c r="P931" s="165" t="s">
        <v>124</v>
      </c>
      <c r="Q931" s="166">
        <v>45404</v>
      </c>
      <c r="R931" s="165">
        <v>3964586</v>
      </c>
      <c r="S931" s="165" t="s">
        <v>16</v>
      </c>
      <c r="T931" s="166">
        <v>45407</v>
      </c>
      <c r="U931" s="232">
        <v>2024</v>
      </c>
      <c r="V931" s="150">
        <v>924</v>
      </c>
    </row>
    <row r="932" spans="1:22" x14ac:dyDescent="0.35">
      <c r="A93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2" s="231" t="str">
        <f>CONCATENATE(U932,".",TEXT(G932,"00000"),".",VLOOKUP(H932,'Dados (Listas Suspensas)'!$H$3:$I$7,2,FALSE),".",VLOOKUP(K932,'Dados (Listas Suspensas)'!$B$3:$C$8,2,FALSE),".",VLOOKUP(L932,'Dados (Listas Suspensas)'!$D$3:$E$9,2, FALSE),".",VLOOKUP(M932,'Dados (Listas Suspensas)'!$F$3:$G$10,2,FALSE))</f>
        <v>2024.00448.01.01.02.05</v>
      </c>
      <c r="C932" s="144" t="e">
        <f t="shared" si="56"/>
        <v>#VALUE!</v>
      </c>
      <c r="D932" s="144" t="e">
        <f t="shared" si="57"/>
        <v>#VALUE!</v>
      </c>
      <c r="E932" s="144" t="str">
        <f t="shared" si="58"/>
        <v>2024.00448</v>
      </c>
      <c r="F932" s="144" t="e">
        <f t="shared" si="59"/>
        <v>#VALUE!</v>
      </c>
      <c r="G932" s="158">
        <v>448</v>
      </c>
      <c r="H932" s="97" t="s">
        <v>119</v>
      </c>
      <c r="I932" s="97" t="s">
        <v>251</v>
      </c>
      <c r="J932" s="158" t="s">
        <v>252</v>
      </c>
      <c r="K932" s="97" t="s">
        <v>121</v>
      </c>
      <c r="L932" s="97" t="s">
        <v>169</v>
      </c>
      <c r="M932" s="97" t="s">
        <v>254</v>
      </c>
      <c r="N932" s="209">
        <v>45405</v>
      </c>
      <c r="O932" s="209">
        <v>45405</v>
      </c>
      <c r="P932" s="158" t="s">
        <v>124</v>
      </c>
      <c r="Q932" s="160">
        <v>45404</v>
      </c>
      <c r="R932" s="158">
        <v>3964586</v>
      </c>
      <c r="S932" s="158" t="s">
        <v>16</v>
      </c>
      <c r="T932" s="160">
        <v>45407</v>
      </c>
      <c r="U932" s="234">
        <v>2024</v>
      </c>
      <c r="V932" s="151">
        <v>925</v>
      </c>
    </row>
    <row r="933" spans="1:22" x14ac:dyDescent="0.35">
      <c r="A93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3" s="231" t="str">
        <f>CONCATENATE(U933,".",TEXT(G933,"00000"),".",VLOOKUP(H933,'Dados (Listas Suspensas)'!$H$3:$I$7,2,FALSE),".",VLOOKUP(K933,'Dados (Listas Suspensas)'!$B$3:$C$8,2,FALSE),".",VLOOKUP(L933,'Dados (Listas Suspensas)'!$D$3:$E$9,2, FALSE),".",VLOOKUP(M933,'Dados (Listas Suspensas)'!$F$3:$G$10,2,FALSE))</f>
        <v>2024.00449.01.01.02.05</v>
      </c>
      <c r="C933" s="144" t="e">
        <f t="shared" si="56"/>
        <v>#VALUE!</v>
      </c>
      <c r="D933" s="144" t="e">
        <f t="shared" si="57"/>
        <v>#VALUE!</v>
      </c>
      <c r="E933" s="144" t="str">
        <f t="shared" si="58"/>
        <v>2024.00449</v>
      </c>
      <c r="F933" s="144" t="e">
        <f t="shared" si="59"/>
        <v>#VALUE!</v>
      </c>
      <c r="G933" s="165">
        <v>449</v>
      </c>
      <c r="H933" s="96" t="s">
        <v>119</v>
      </c>
      <c r="I933" s="96" t="s">
        <v>251</v>
      </c>
      <c r="J933" s="165" t="s">
        <v>252</v>
      </c>
      <c r="K933" s="96" t="s">
        <v>121</v>
      </c>
      <c r="L933" s="96" t="s">
        <v>169</v>
      </c>
      <c r="M933" s="96" t="s">
        <v>254</v>
      </c>
      <c r="N933" s="210">
        <v>45406</v>
      </c>
      <c r="O933" s="210">
        <v>45406</v>
      </c>
      <c r="P933" s="165" t="s">
        <v>124</v>
      </c>
      <c r="Q933" s="166">
        <v>45405</v>
      </c>
      <c r="R933" s="165">
        <v>3964586</v>
      </c>
      <c r="S933" s="165" t="s">
        <v>16</v>
      </c>
      <c r="T933" s="166">
        <v>45407</v>
      </c>
      <c r="U933" s="232">
        <v>2024</v>
      </c>
      <c r="V933" s="150">
        <v>926</v>
      </c>
    </row>
    <row r="934" spans="1:22" x14ac:dyDescent="0.35">
      <c r="A93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4" s="231" t="str">
        <f>CONCATENATE(U934,".",TEXT(G934,"00000"),".",VLOOKUP(H934,'Dados (Listas Suspensas)'!$H$3:$I$7,2,FALSE),".",VLOOKUP(K934,'Dados (Listas Suspensas)'!$B$3:$C$8,2,FALSE),".",VLOOKUP(L934,'Dados (Listas Suspensas)'!$D$3:$E$9,2, FALSE),".",VLOOKUP(M934,'Dados (Listas Suspensas)'!$F$3:$G$10,2,FALSE))</f>
        <v>2024.00450.01.01.02.05</v>
      </c>
      <c r="C934" s="144" t="e">
        <f t="shared" si="56"/>
        <v>#VALUE!</v>
      </c>
      <c r="D934" s="144" t="e">
        <f t="shared" si="57"/>
        <v>#VALUE!</v>
      </c>
      <c r="E934" s="144" t="str">
        <f t="shared" si="58"/>
        <v>2024.00450</v>
      </c>
      <c r="F934" s="144" t="e">
        <f t="shared" si="59"/>
        <v>#VALUE!</v>
      </c>
      <c r="G934" s="158">
        <v>450</v>
      </c>
      <c r="H934" s="97" t="s">
        <v>119</v>
      </c>
      <c r="I934" s="97" t="s">
        <v>251</v>
      </c>
      <c r="J934" s="158" t="s">
        <v>252</v>
      </c>
      <c r="K934" s="97" t="s">
        <v>121</v>
      </c>
      <c r="L934" s="97" t="s">
        <v>169</v>
      </c>
      <c r="M934" s="97" t="s">
        <v>254</v>
      </c>
      <c r="N934" s="209">
        <v>45407</v>
      </c>
      <c r="O934" s="209">
        <v>45407</v>
      </c>
      <c r="P934" s="158" t="s">
        <v>124</v>
      </c>
      <c r="Q934" s="160">
        <v>45406</v>
      </c>
      <c r="R934" s="158">
        <v>3964586</v>
      </c>
      <c r="S934" s="158" t="s">
        <v>16</v>
      </c>
      <c r="T934" s="160">
        <v>45407</v>
      </c>
      <c r="U934" s="234">
        <v>2024</v>
      </c>
      <c r="V934" s="151">
        <v>927</v>
      </c>
    </row>
    <row r="935" spans="1:22" x14ac:dyDescent="0.35">
      <c r="A93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5" s="231" t="str">
        <f>CONCATENATE(U935,".",TEXT(G935,"00000"),".",VLOOKUP(H935,'Dados (Listas Suspensas)'!$H$3:$I$7,2,FALSE),".",VLOOKUP(K935,'Dados (Listas Suspensas)'!$B$3:$C$8,2,FALSE),".",VLOOKUP(L935,'Dados (Listas Suspensas)'!$D$3:$E$9,2, FALSE),".",VLOOKUP(M935,'Dados (Listas Suspensas)'!$F$3:$G$10,2,FALSE))</f>
        <v>2024.00451.01.01.03.05</v>
      </c>
      <c r="C935" s="144" t="e">
        <f t="shared" si="56"/>
        <v>#VALUE!</v>
      </c>
      <c r="D935" s="144" t="e">
        <f t="shared" si="57"/>
        <v>#VALUE!</v>
      </c>
      <c r="E935" s="144" t="str">
        <f t="shared" si="58"/>
        <v>2024.00451</v>
      </c>
      <c r="F935" s="144" t="e">
        <f t="shared" si="59"/>
        <v>#VALUE!</v>
      </c>
      <c r="G935" s="165">
        <v>451</v>
      </c>
      <c r="H935" s="96" t="s">
        <v>119</v>
      </c>
      <c r="I935" s="96" t="s">
        <v>236</v>
      </c>
      <c r="J935" s="165" t="s">
        <v>237</v>
      </c>
      <c r="K935" s="96" t="s">
        <v>121</v>
      </c>
      <c r="L935" s="96" t="s">
        <v>162</v>
      </c>
      <c r="M935" s="96" t="s">
        <v>254</v>
      </c>
      <c r="N935" s="210">
        <v>45406</v>
      </c>
      <c r="O935" s="210">
        <v>45406</v>
      </c>
      <c r="P935" s="165" t="s">
        <v>124</v>
      </c>
      <c r="Q935" s="166">
        <v>45405</v>
      </c>
      <c r="R935" s="165">
        <v>3964586</v>
      </c>
      <c r="S935" s="165" t="s">
        <v>16</v>
      </c>
      <c r="T935" s="166">
        <v>45407</v>
      </c>
      <c r="U935" s="232">
        <v>2024</v>
      </c>
      <c r="V935" s="150">
        <v>928</v>
      </c>
    </row>
    <row r="936" spans="1:22" x14ac:dyDescent="0.35">
      <c r="A93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6" s="231" t="str">
        <f>CONCATENATE(U936,".",TEXT(G936,"00000"),".",VLOOKUP(H936,'Dados (Listas Suspensas)'!$H$3:$I$7,2,FALSE),".",VLOOKUP(K936,'Dados (Listas Suspensas)'!$B$3:$C$8,2,FALSE),".",VLOOKUP(L936,'Dados (Listas Suspensas)'!$D$3:$E$9,2, FALSE),".",VLOOKUP(M936,'Dados (Listas Suspensas)'!$F$3:$G$10,2,FALSE))</f>
        <v>2024.00452.01.04.99.99</v>
      </c>
      <c r="C936" s="144" t="e">
        <f t="shared" si="56"/>
        <v>#VALUE!</v>
      </c>
      <c r="D936" s="144" t="e">
        <f t="shared" si="57"/>
        <v>#VALUE!</v>
      </c>
      <c r="E936" s="144" t="str">
        <f t="shared" si="58"/>
        <v>2024.00452</v>
      </c>
      <c r="F936" s="144" t="e">
        <f t="shared" si="59"/>
        <v>#VALUE!</v>
      </c>
      <c r="G936" s="158">
        <v>452</v>
      </c>
      <c r="H936" s="97" t="s">
        <v>119</v>
      </c>
      <c r="I936" s="97" t="s">
        <v>251</v>
      </c>
      <c r="J936" s="158" t="s">
        <v>252</v>
      </c>
      <c r="K936" s="97" t="s">
        <v>187</v>
      </c>
      <c r="L936" s="97" t="s">
        <v>187</v>
      </c>
      <c r="M936" s="97" t="s">
        <v>188</v>
      </c>
      <c r="N936" s="209">
        <v>45402</v>
      </c>
      <c r="O936" s="209">
        <v>47118</v>
      </c>
      <c r="P936" s="158" t="s">
        <v>124</v>
      </c>
      <c r="Q936" s="160">
        <v>45402</v>
      </c>
      <c r="R936" s="158">
        <v>3964586</v>
      </c>
      <c r="S936" s="158" t="s">
        <v>16</v>
      </c>
      <c r="T936" s="160">
        <v>45407</v>
      </c>
      <c r="U936" s="234">
        <v>2024</v>
      </c>
      <c r="V936" s="151">
        <v>929</v>
      </c>
    </row>
    <row r="937" spans="1:22" x14ac:dyDescent="0.35">
      <c r="A93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7" s="231" t="str">
        <f>CONCATENATE(U937,".",TEXT(G937,"00000"),".",VLOOKUP(H937,'Dados (Listas Suspensas)'!$H$3:$I$7,2,FALSE),".",VLOOKUP(K937,'Dados (Listas Suspensas)'!$B$3:$C$8,2,FALSE),".",VLOOKUP(L937,'Dados (Listas Suspensas)'!$D$3:$E$9,2, FALSE),".",VLOOKUP(M937,'Dados (Listas Suspensas)'!$F$3:$G$10,2,FALSE))</f>
        <v>2024.00453.01.01.02.05</v>
      </c>
      <c r="C937" s="144" t="e">
        <f t="shared" si="56"/>
        <v>#VALUE!</v>
      </c>
      <c r="D937" s="144" t="e">
        <f t="shared" si="57"/>
        <v>#VALUE!</v>
      </c>
      <c r="E937" s="144" t="str">
        <f t="shared" si="58"/>
        <v>2024.00453</v>
      </c>
      <c r="F937" s="144" t="e">
        <f t="shared" si="59"/>
        <v>#VALUE!</v>
      </c>
      <c r="G937" s="165">
        <v>453</v>
      </c>
      <c r="H937" s="96" t="s">
        <v>119</v>
      </c>
      <c r="I937" s="96" t="s">
        <v>251</v>
      </c>
      <c r="J937" s="165" t="s">
        <v>252</v>
      </c>
      <c r="K937" s="96" t="s">
        <v>121</v>
      </c>
      <c r="L937" s="96" t="s">
        <v>169</v>
      </c>
      <c r="M937" s="96" t="s">
        <v>254</v>
      </c>
      <c r="N937" s="210">
        <v>45408</v>
      </c>
      <c r="O937" s="210">
        <v>45408</v>
      </c>
      <c r="P937" s="165" t="s">
        <v>124</v>
      </c>
      <c r="Q937" s="166">
        <v>45407</v>
      </c>
      <c r="R937" s="165">
        <v>4029606</v>
      </c>
      <c r="S937" s="165" t="s">
        <v>16</v>
      </c>
      <c r="T937" s="223">
        <v>45430</v>
      </c>
      <c r="U937" s="232">
        <v>2024</v>
      </c>
      <c r="V937" s="150">
        <v>930</v>
      </c>
    </row>
    <row r="938" spans="1:22" x14ac:dyDescent="0.35">
      <c r="A93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8" s="231" t="str">
        <f>CONCATENATE(U938,".",TEXT(G938,"00000"),".",VLOOKUP(H938,'Dados (Listas Suspensas)'!$H$3:$I$7,2,FALSE),".",VLOOKUP(K938,'Dados (Listas Suspensas)'!$B$3:$C$8,2,FALSE),".",VLOOKUP(L938,'Dados (Listas Suspensas)'!$D$3:$E$9,2, FALSE),".",VLOOKUP(M938,'Dados (Listas Suspensas)'!$F$3:$G$10,2,FALSE))</f>
        <v>2024.00454.01.01.03.05</v>
      </c>
      <c r="C938" s="144" t="e">
        <f t="shared" si="56"/>
        <v>#VALUE!</v>
      </c>
      <c r="D938" s="144" t="e">
        <f t="shared" si="57"/>
        <v>#VALUE!</v>
      </c>
      <c r="E938" s="144" t="str">
        <f t="shared" si="58"/>
        <v>2024.00454</v>
      </c>
      <c r="F938" s="144" t="e">
        <f t="shared" si="59"/>
        <v>#VALUE!</v>
      </c>
      <c r="G938" s="158">
        <v>454</v>
      </c>
      <c r="H938" s="97" t="s">
        <v>119</v>
      </c>
      <c r="I938" s="97" t="s">
        <v>236</v>
      </c>
      <c r="J938" s="158" t="s">
        <v>237</v>
      </c>
      <c r="K938" s="97" t="s">
        <v>121</v>
      </c>
      <c r="L938" s="97" t="s">
        <v>162</v>
      </c>
      <c r="M938" s="97" t="s">
        <v>254</v>
      </c>
      <c r="N938" s="209">
        <v>45408</v>
      </c>
      <c r="O938" s="209">
        <v>45408</v>
      </c>
      <c r="P938" s="158" t="s">
        <v>124</v>
      </c>
      <c r="Q938" s="160">
        <v>45407</v>
      </c>
      <c r="R938" s="158">
        <v>4029606</v>
      </c>
      <c r="S938" s="158" t="s">
        <v>16</v>
      </c>
      <c r="T938" s="223">
        <v>45430</v>
      </c>
      <c r="U938" s="234">
        <v>2024</v>
      </c>
      <c r="V938" s="151">
        <v>931</v>
      </c>
    </row>
    <row r="939" spans="1:22" x14ac:dyDescent="0.35">
      <c r="A93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39" s="231" t="str">
        <f>CONCATENATE(U939,".",TEXT(G939,"00000"),".",VLOOKUP(H939,'Dados (Listas Suspensas)'!$H$3:$I$7,2,FALSE),".",VLOOKUP(K939,'Dados (Listas Suspensas)'!$B$3:$C$8,2,FALSE),".",VLOOKUP(L939,'Dados (Listas Suspensas)'!$D$3:$E$9,2, FALSE),".",VLOOKUP(M939,'Dados (Listas Suspensas)'!$F$3:$G$10,2,FALSE))</f>
        <v>2024.00455.01.01.03.05</v>
      </c>
      <c r="C939" s="144" t="e">
        <f t="shared" si="56"/>
        <v>#VALUE!</v>
      </c>
      <c r="D939" s="144" t="e">
        <f t="shared" si="57"/>
        <v>#VALUE!</v>
      </c>
      <c r="E939" s="144" t="str">
        <f t="shared" si="58"/>
        <v>2024.00455</v>
      </c>
      <c r="F939" s="144" t="e">
        <f t="shared" si="59"/>
        <v>#VALUE!</v>
      </c>
      <c r="G939" s="165">
        <v>455</v>
      </c>
      <c r="H939" s="96" t="s">
        <v>119</v>
      </c>
      <c r="I939" s="96" t="s">
        <v>236</v>
      </c>
      <c r="J939" s="165" t="s">
        <v>237</v>
      </c>
      <c r="K939" s="96" t="s">
        <v>121</v>
      </c>
      <c r="L939" s="96" t="s">
        <v>162</v>
      </c>
      <c r="M939" s="96" t="s">
        <v>254</v>
      </c>
      <c r="N939" s="210">
        <v>45409</v>
      </c>
      <c r="O939" s="210">
        <v>45409</v>
      </c>
      <c r="P939" s="165" t="s">
        <v>124</v>
      </c>
      <c r="Q939" s="166">
        <v>45409</v>
      </c>
      <c r="R939" s="165">
        <v>4029606</v>
      </c>
      <c r="S939" s="165" t="s">
        <v>16</v>
      </c>
      <c r="T939" s="223">
        <v>45430</v>
      </c>
      <c r="U939" s="232">
        <v>2024</v>
      </c>
      <c r="V939" s="150">
        <v>932</v>
      </c>
    </row>
    <row r="940" spans="1:22" x14ac:dyDescent="0.35">
      <c r="A94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0" s="231" t="str">
        <f>CONCATENATE(U940,".",TEXT(G940,"00000"),".",VLOOKUP(H940,'Dados (Listas Suspensas)'!$H$3:$I$7,2,FALSE),".",VLOOKUP(K940,'Dados (Listas Suspensas)'!$B$3:$C$8,2,FALSE),".",VLOOKUP(L940,'Dados (Listas Suspensas)'!$D$3:$E$9,2, FALSE),".",VLOOKUP(M940,'Dados (Listas Suspensas)'!$F$3:$G$10,2,FALSE))</f>
        <v>2024.00456.01.01.03.05</v>
      </c>
      <c r="C940" s="144" t="e">
        <f t="shared" si="56"/>
        <v>#VALUE!</v>
      </c>
      <c r="D940" s="144" t="e">
        <f t="shared" si="57"/>
        <v>#VALUE!</v>
      </c>
      <c r="E940" s="144" t="str">
        <f t="shared" si="58"/>
        <v>2024.00456</v>
      </c>
      <c r="F940" s="144" t="e">
        <f t="shared" si="59"/>
        <v>#VALUE!</v>
      </c>
      <c r="G940" s="158">
        <v>456</v>
      </c>
      <c r="H940" s="97" t="s">
        <v>119</v>
      </c>
      <c r="I940" s="97" t="s">
        <v>236</v>
      </c>
      <c r="J940" s="158" t="s">
        <v>237</v>
      </c>
      <c r="K940" s="97" t="s">
        <v>121</v>
      </c>
      <c r="L940" s="97" t="s">
        <v>162</v>
      </c>
      <c r="M940" s="97" t="s">
        <v>254</v>
      </c>
      <c r="N940" s="209">
        <v>45410</v>
      </c>
      <c r="O940" s="209">
        <v>45410</v>
      </c>
      <c r="P940" s="158" t="s">
        <v>124</v>
      </c>
      <c r="Q940" s="160">
        <v>45409</v>
      </c>
      <c r="R940" s="158">
        <v>4029606</v>
      </c>
      <c r="S940" s="158" t="s">
        <v>16</v>
      </c>
      <c r="T940" s="223">
        <v>45430</v>
      </c>
      <c r="U940" s="234">
        <v>2024</v>
      </c>
      <c r="V940" s="151">
        <v>933</v>
      </c>
    </row>
    <row r="941" spans="1:22" x14ac:dyDescent="0.35">
      <c r="A94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1" s="231" t="str">
        <f>CONCATENATE(U941,".",TEXT(G941,"00000"),".",VLOOKUP(H941,'Dados (Listas Suspensas)'!$H$3:$I$7,2,FALSE),".",VLOOKUP(K941,'Dados (Listas Suspensas)'!$B$3:$C$8,2,FALSE),".",VLOOKUP(L941,'Dados (Listas Suspensas)'!$D$3:$E$9,2, FALSE),".",VLOOKUP(M941,'Dados (Listas Suspensas)'!$F$3:$G$10,2,FALSE))</f>
        <v>2024.00457.01.01.02.05</v>
      </c>
      <c r="C941" s="144" t="e">
        <f t="shared" si="56"/>
        <v>#VALUE!</v>
      </c>
      <c r="D941" s="144" t="e">
        <f t="shared" si="57"/>
        <v>#VALUE!</v>
      </c>
      <c r="E941" s="144" t="str">
        <f t="shared" si="58"/>
        <v>2024.00457</v>
      </c>
      <c r="F941" s="144" t="e">
        <f t="shared" si="59"/>
        <v>#VALUE!</v>
      </c>
      <c r="G941" s="165">
        <v>457</v>
      </c>
      <c r="H941" s="96" t="s">
        <v>119</v>
      </c>
      <c r="I941" s="96" t="s">
        <v>251</v>
      </c>
      <c r="J941" s="165" t="s">
        <v>252</v>
      </c>
      <c r="K941" s="96" t="s">
        <v>121</v>
      </c>
      <c r="L941" s="96" t="s">
        <v>169</v>
      </c>
      <c r="M941" s="96" t="s">
        <v>254</v>
      </c>
      <c r="N941" s="210">
        <v>45414</v>
      </c>
      <c r="O941" s="210">
        <v>45414</v>
      </c>
      <c r="P941" s="165" t="s">
        <v>124</v>
      </c>
      <c r="Q941" s="166">
        <v>45413</v>
      </c>
      <c r="R941" s="165">
        <v>4029606</v>
      </c>
      <c r="S941" s="165" t="s">
        <v>16</v>
      </c>
      <c r="T941" s="223">
        <v>45430</v>
      </c>
      <c r="U941" s="232">
        <v>2024</v>
      </c>
      <c r="V941" s="150">
        <v>934</v>
      </c>
    </row>
    <row r="942" spans="1:22" x14ac:dyDescent="0.35">
      <c r="A94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2" s="231" t="str">
        <f>CONCATENATE(U942,".",TEXT(G942,"00000"),".",VLOOKUP(H942,'Dados (Listas Suspensas)'!$H$3:$I$7,2,FALSE),".",VLOOKUP(K942,'Dados (Listas Suspensas)'!$B$3:$C$8,2,FALSE),".",VLOOKUP(L942,'Dados (Listas Suspensas)'!$D$3:$E$9,2, FALSE),".",VLOOKUP(M942,'Dados (Listas Suspensas)'!$F$3:$G$10,2,FALSE))</f>
        <v>2024.00458.01.01.02.05</v>
      </c>
      <c r="C942" s="144" t="e">
        <f t="shared" si="56"/>
        <v>#VALUE!</v>
      </c>
      <c r="D942" s="144" t="e">
        <f t="shared" si="57"/>
        <v>#VALUE!</v>
      </c>
      <c r="E942" s="144" t="str">
        <f t="shared" si="58"/>
        <v>2024.00458</v>
      </c>
      <c r="F942" s="144" t="e">
        <f t="shared" si="59"/>
        <v>#VALUE!</v>
      </c>
      <c r="G942" s="158">
        <v>458</v>
      </c>
      <c r="H942" s="97" t="s">
        <v>119</v>
      </c>
      <c r="I942" s="97" t="s">
        <v>251</v>
      </c>
      <c r="J942" s="158" t="s">
        <v>252</v>
      </c>
      <c r="K942" s="97" t="s">
        <v>121</v>
      </c>
      <c r="L942" s="97" t="s">
        <v>169</v>
      </c>
      <c r="M942" s="97" t="s">
        <v>254</v>
      </c>
      <c r="N942" s="209">
        <v>45415</v>
      </c>
      <c r="O942" s="209">
        <v>45415</v>
      </c>
      <c r="P942" s="158" t="s">
        <v>124</v>
      </c>
      <c r="Q942" s="160">
        <v>45414</v>
      </c>
      <c r="R942" s="158">
        <v>4029606</v>
      </c>
      <c r="S942" s="158" t="s">
        <v>16</v>
      </c>
      <c r="T942" s="223">
        <v>45430</v>
      </c>
      <c r="U942" s="234">
        <v>2024</v>
      </c>
      <c r="V942" s="151">
        <v>935</v>
      </c>
    </row>
    <row r="943" spans="1:22" x14ac:dyDescent="0.35">
      <c r="A94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3" s="231" t="str">
        <f>CONCATENATE(U943,".",TEXT(G943,"00000"),".",VLOOKUP(H943,'Dados (Listas Suspensas)'!$H$3:$I$7,2,FALSE),".",VLOOKUP(K943,'Dados (Listas Suspensas)'!$B$3:$C$8,2,FALSE),".",VLOOKUP(L943,'Dados (Listas Suspensas)'!$D$3:$E$9,2, FALSE),".",VLOOKUP(M943,'Dados (Listas Suspensas)'!$F$3:$G$10,2,FALSE))</f>
        <v>2024.00459.01.01.03.05</v>
      </c>
      <c r="C943" s="144" t="e">
        <f t="shared" si="56"/>
        <v>#VALUE!</v>
      </c>
      <c r="D943" s="144" t="e">
        <f t="shared" si="57"/>
        <v>#VALUE!</v>
      </c>
      <c r="E943" s="144" t="str">
        <f t="shared" si="58"/>
        <v>2024.00459</v>
      </c>
      <c r="F943" s="144" t="e">
        <f t="shared" si="59"/>
        <v>#VALUE!</v>
      </c>
      <c r="G943" s="165">
        <v>459</v>
      </c>
      <c r="H943" s="96" t="s">
        <v>119</v>
      </c>
      <c r="I943" s="96" t="s">
        <v>236</v>
      </c>
      <c r="J943" s="165" t="s">
        <v>237</v>
      </c>
      <c r="K943" s="96" t="s">
        <v>121</v>
      </c>
      <c r="L943" s="96" t="s">
        <v>162</v>
      </c>
      <c r="M943" s="96" t="s">
        <v>254</v>
      </c>
      <c r="N943" s="210">
        <v>45411</v>
      </c>
      <c r="O943" s="210">
        <v>45411</v>
      </c>
      <c r="P943" s="165" t="s">
        <v>124</v>
      </c>
      <c r="Q943" s="166">
        <v>45410</v>
      </c>
      <c r="R943" s="165">
        <v>4029606</v>
      </c>
      <c r="S943" s="165" t="s">
        <v>16</v>
      </c>
      <c r="T943" s="223">
        <v>45430</v>
      </c>
      <c r="U943" s="232">
        <v>2024</v>
      </c>
      <c r="V943" s="150">
        <v>936</v>
      </c>
    </row>
    <row r="944" spans="1:22" x14ac:dyDescent="0.35">
      <c r="A94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4" s="231" t="str">
        <f>CONCATENATE(U944,".",TEXT(G944,"00000"),".",VLOOKUP(H944,'Dados (Listas Suspensas)'!$H$3:$I$7,2,FALSE),".",VLOOKUP(K944,'Dados (Listas Suspensas)'!$B$3:$C$8,2,FALSE),".",VLOOKUP(L944,'Dados (Listas Suspensas)'!$D$3:$E$9,2, FALSE),".",VLOOKUP(M944,'Dados (Listas Suspensas)'!$F$3:$G$10,2,FALSE))</f>
        <v>2024.00460.01.01.02.05</v>
      </c>
      <c r="C944" s="144" t="e">
        <f t="shared" si="56"/>
        <v>#VALUE!</v>
      </c>
      <c r="D944" s="144" t="e">
        <f t="shared" si="57"/>
        <v>#VALUE!</v>
      </c>
      <c r="E944" s="144" t="str">
        <f t="shared" si="58"/>
        <v>2024.00460</v>
      </c>
      <c r="F944" s="144" t="e">
        <f t="shared" si="59"/>
        <v>#VALUE!</v>
      </c>
      <c r="G944" s="158">
        <v>460</v>
      </c>
      <c r="H944" s="97" t="s">
        <v>119</v>
      </c>
      <c r="I944" s="97" t="s">
        <v>251</v>
      </c>
      <c r="J944" s="158" t="s">
        <v>252</v>
      </c>
      <c r="K944" s="97" t="s">
        <v>121</v>
      </c>
      <c r="L944" s="97" t="s">
        <v>169</v>
      </c>
      <c r="M944" s="97" t="s">
        <v>254</v>
      </c>
      <c r="N944" s="209">
        <v>45412</v>
      </c>
      <c r="O944" s="209">
        <v>45412</v>
      </c>
      <c r="P944" s="158" t="s">
        <v>124</v>
      </c>
      <c r="Q944" s="160">
        <v>45411</v>
      </c>
      <c r="R944" s="158">
        <v>4029606</v>
      </c>
      <c r="S944" s="158" t="s">
        <v>16</v>
      </c>
      <c r="T944" s="223">
        <v>45430</v>
      </c>
      <c r="U944" s="234">
        <v>2024</v>
      </c>
      <c r="V944" s="151">
        <v>937</v>
      </c>
    </row>
    <row r="945" spans="1:22" x14ac:dyDescent="0.35">
      <c r="A94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5" s="231" t="str">
        <f>CONCATENATE(U945,".",TEXT(G945,"00000"),".",VLOOKUP(H945,'Dados (Listas Suspensas)'!$H$3:$I$7,2,FALSE),".",VLOOKUP(K945,'Dados (Listas Suspensas)'!$B$3:$C$8,2,FALSE),".",VLOOKUP(L945,'Dados (Listas Suspensas)'!$D$3:$E$9,2, FALSE),".",VLOOKUP(M945,'Dados (Listas Suspensas)'!$F$3:$G$10,2,FALSE))</f>
        <v>2024.00461.01.01.02.05</v>
      </c>
      <c r="C945" s="144" t="e">
        <f t="shared" si="56"/>
        <v>#VALUE!</v>
      </c>
      <c r="D945" s="144" t="e">
        <f t="shared" si="57"/>
        <v>#VALUE!</v>
      </c>
      <c r="E945" s="144" t="str">
        <f t="shared" si="58"/>
        <v>2024.00461</v>
      </c>
      <c r="F945" s="144" t="e">
        <f t="shared" si="59"/>
        <v>#VALUE!</v>
      </c>
      <c r="G945" s="165">
        <v>461</v>
      </c>
      <c r="H945" s="96" t="s">
        <v>119</v>
      </c>
      <c r="I945" s="96" t="s">
        <v>4565</v>
      </c>
      <c r="J945" s="165" t="s">
        <v>241</v>
      </c>
      <c r="K945" s="96" t="s">
        <v>121</v>
      </c>
      <c r="L945" s="96" t="s">
        <v>169</v>
      </c>
      <c r="M945" s="96" t="s">
        <v>254</v>
      </c>
      <c r="N945" s="210">
        <v>45421</v>
      </c>
      <c r="O945" s="210">
        <v>45421</v>
      </c>
      <c r="P945" s="165" t="s">
        <v>124</v>
      </c>
      <c r="Q945" s="166">
        <v>45420</v>
      </c>
      <c r="R945" s="165">
        <v>4029606</v>
      </c>
      <c r="S945" s="165" t="s">
        <v>16</v>
      </c>
      <c r="T945" s="166">
        <v>45430</v>
      </c>
      <c r="U945" s="232">
        <v>2024</v>
      </c>
      <c r="V945" s="150">
        <v>938</v>
      </c>
    </row>
    <row r="946" spans="1:22" x14ac:dyDescent="0.35">
      <c r="A94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6" s="231" t="str">
        <f>CONCATENATE(U946,".",TEXT(G946,"00000"),".",VLOOKUP(H946,'Dados (Listas Suspensas)'!$H$3:$I$7,2,FALSE),".",VLOOKUP(K946,'Dados (Listas Suspensas)'!$B$3:$C$8,2,FALSE),".",VLOOKUP(L946,'Dados (Listas Suspensas)'!$D$3:$E$9,2, FALSE),".",VLOOKUP(M946,'Dados (Listas Suspensas)'!$F$3:$G$10,2,FALSE))</f>
        <v>2024.00462.01.01.02.05</v>
      </c>
      <c r="C946" s="144" t="e">
        <f t="shared" si="56"/>
        <v>#VALUE!</v>
      </c>
      <c r="D946" s="144" t="e">
        <f t="shared" si="57"/>
        <v>#VALUE!</v>
      </c>
      <c r="E946" s="144" t="str">
        <f t="shared" si="58"/>
        <v>2024.00462</v>
      </c>
      <c r="F946" s="144" t="e">
        <f t="shared" si="59"/>
        <v>#VALUE!</v>
      </c>
      <c r="G946" s="158">
        <v>462</v>
      </c>
      <c r="H946" s="97" t="s">
        <v>119</v>
      </c>
      <c r="I946" s="97" t="s">
        <v>4565</v>
      </c>
      <c r="J946" s="158" t="s">
        <v>241</v>
      </c>
      <c r="K946" s="97" t="s">
        <v>121</v>
      </c>
      <c r="L946" s="97" t="s">
        <v>169</v>
      </c>
      <c r="M946" s="97" t="s">
        <v>254</v>
      </c>
      <c r="N946" s="209">
        <v>45420</v>
      </c>
      <c r="O946" s="209">
        <v>45420</v>
      </c>
      <c r="P946" s="158" t="s">
        <v>124</v>
      </c>
      <c r="Q946" s="160">
        <v>45419</v>
      </c>
      <c r="R946" s="158">
        <v>4029606</v>
      </c>
      <c r="S946" s="158" t="s">
        <v>16</v>
      </c>
      <c r="T946" s="160">
        <v>45430</v>
      </c>
      <c r="U946" s="234">
        <v>2024</v>
      </c>
      <c r="V946" s="151">
        <v>939</v>
      </c>
    </row>
    <row r="947" spans="1:22" x14ac:dyDescent="0.35">
      <c r="A94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7" s="231" t="str">
        <f>CONCATENATE(U947,".",TEXT(G947,"00000"),".",VLOOKUP(H947,'Dados (Listas Suspensas)'!$H$3:$I$7,2,FALSE),".",VLOOKUP(K947,'Dados (Listas Suspensas)'!$B$3:$C$8,2,FALSE),".",VLOOKUP(L947,'Dados (Listas Suspensas)'!$D$3:$E$9,2, FALSE),".",VLOOKUP(M947,'Dados (Listas Suspensas)'!$F$3:$G$10,2,FALSE))</f>
        <v>2024.00463.01.04.99.99</v>
      </c>
      <c r="C947" s="144" t="e">
        <f t="shared" si="56"/>
        <v>#VALUE!</v>
      </c>
      <c r="D947" s="144" t="e">
        <f t="shared" si="57"/>
        <v>#VALUE!</v>
      </c>
      <c r="E947" s="144" t="str">
        <f t="shared" si="58"/>
        <v>2024.00463</v>
      </c>
      <c r="F947" s="144" t="e">
        <f t="shared" si="59"/>
        <v>#VALUE!</v>
      </c>
      <c r="G947" s="165">
        <v>463</v>
      </c>
      <c r="H947" s="96" t="s">
        <v>119</v>
      </c>
      <c r="I947" s="96" t="s">
        <v>230</v>
      </c>
      <c r="J947" s="165" t="s">
        <v>231</v>
      </c>
      <c r="K947" s="96" t="s">
        <v>187</v>
      </c>
      <c r="L947" s="96" t="s">
        <v>187</v>
      </c>
      <c r="M947" s="96" t="s">
        <v>188</v>
      </c>
      <c r="N947" s="210">
        <v>45419</v>
      </c>
      <c r="O947" s="210">
        <v>47118</v>
      </c>
      <c r="P947" s="165" t="s">
        <v>124</v>
      </c>
      <c r="Q947" s="166">
        <v>45419</v>
      </c>
      <c r="R947" s="165">
        <v>4029606</v>
      </c>
      <c r="S947" s="165" t="s">
        <v>16</v>
      </c>
      <c r="T947" s="166">
        <v>45430</v>
      </c>
      <c r="U947" s="232">
        <v>2024</v>
      </c>
      <c r="V947" s="150">
        <v>940</v>
      </c>
    </row>
    <row r="948" spans="1:22" x14ac:dyDescent="0.35">
      <c r="A94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8" s="231" t="str">
        <f>CONCATENATE(U948,".",TEXT(G948,"00000"),".",VLOOKUP(H948,'Dados (Listas Suspensas)'!$H$3:$I$7,2,FALSE),".",VLOOKUP(K948,'Dados (Listas Suspensas)'!$B$3:$C$8,2,FALSE),".",VLOOKUP(L948,'Dados (Listas Suspensas)'!$D$3:$E$9,2, FALSE),".",VLOOKUP(M948,'Dados (Listas Suspensas)'!$F$3:$G$10,2,FALSE))</f>
        <v>2024.00464.01.01.02.05</v>
      </c>
      <c r="C948" s="144" t="e">
        <f t="shared" si="56"/>
        <v>#VALUE!</v>
      </c>
      <c r="D948" s="144" t="e">
        <f t="shared" si="57"/>
        <v>#VALUE!</v>
      </c>
      <c r="E948" s="144" t="str">
        <f t="shared" si="58"/>
        <v>2024.00464</v>
      </c>
      <c r="F948" s="144" t="e">
        <f t="shared" si="59"/>
        <v>#VALUE!</v>
      </c>
      <c r="G948" s="158">
        <v>464</v>
      </c>
      <c r="H948" s="97" t="s">
        <v>119</v>
      </c>
      <c r="I948" s="97" t="s">
        <v>4565</v>
      </c>
      <c r="J948" s="158" t="s">
        <v>241</v>
      </c>
      <c r="K948" s="97" t="s">
        <v>121</v>
      </c>
      <c r="L948" s="97" t="s">
        <v>169</v>
      </c>
      <c r="M948" s="97" t="s">
        <v>254</v>
      </c>
      <c r="N948" s="209">
        <v>45423</v>
      </c>
      <c r="O948" s="209">
        <v>45423</v>
      </c>
      <c r="P948" s="158" t="s">
        <v>124</v>
      </c>
      <c r="Q948" s="160">
        <v>45422</v>
      </c>
      <c r="R948" s="158">
        <v>4039635</v>
      </c>
      <c r="S948" s="158" t="s">
        <v>16</v>
      </c>
      <c r="T948" s="160">
        <v>45434</v>
      </c>
      <c r="U948" s="234">
        <v>2024</v>
      </c>
      <c r="V948" s="151">
        <v>941</v>
      </c>
    </row>
    <row r="949" spans="1:22" x14ac:dyDescent="0.35">
      <c r="A94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49" s="231" t="str">
        <f>CONCATENATE(U949,".",TEXT(G949,"00000"),".",VLOOKUP(H949,'Dados (Listas Suspensas)'!$H$3:$I$7,2,FALSE),".",VLOOKUP(K949,'Dados (Listas Suspensas)'!$B$3:$C$8,2,FALSE),".",VLOOKUP(L949,'Dados (Listas Suspensas)'!$D$3:$E$9,2, FALSE),".",VLOOKUP(M949,'Dados (Listas Suspensas)'!$F$3:$G$10,2,FALSE))</f>
        <v>2024.00465.01.01.02.05</v>
      </c>
      <c r="C949" s="144" t="e">
        <f t="shared" si="56"/>
        <v>#VALUE!</v>
      </c>
      <c r="D949" s="144" t="e">
        <f t="shared" si="57"/>
        <v>#VALUE!</v>
      </c>
      <c r="E949" s="144" t="str">
        <f t="shared" si="58"/>
        <v>2024.00465</v>
      </c>
      <c r="F949" s="144" t="e">
        <f t="shared" si="59"/>
        <v>#VALUE!</v>
      </c>
      <c r="G949" s="165">
        <v>465</v>
      </c>
      <c r="H949" s="96" t="s">
        <v>119</v>
      </c>
      <c r="I949" s="96" t="s">
        <v>4565</v>
      </c>
      <c r="J949" s="165" t="s">
        <v>241</v>
      </c>
      <c r="K949" s="96" t="s">
        <v>121</v>
      </c>
      <c r="L949" s="96" t="s">
        <v>169</v>
      </c>
      <c r="M949" s="96" t="s">
        <v>254</v>
      </c>
      <c r="N949" s="210">
        <v>45422</v>
      </c>
      <c r="O949" s="210">
        <v>45422</v>
      </c>
      <c r="P949" s="165" t="s">
        <v>124</v>
      </c>
      <c r="Q949" s="166">
        <v>45421</v>
      </c>
      <c r="R949" s="165">
        <v>4039635</v>
      </c>
      <c r="S949" s="165" t="s">
        <v>16</v>
      </c>
      <c r="T949" s="166">
        <v>45434</v>
      </c>
      <c r="U949" s="232">
        <v>2024</v>
      </c>
      <c r="V949" s="150">
        <v>942</v>
      </c>
    </row>
    <row r="950" spans="1:22" x14ac:dyDescent="0.35">
      <c r="A95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0" s="231" t="str">
        <f>CONCATENATE(U950,".",TEXT(G950,"00000"),".",VLOOKUP(H950,'Dados (Listas Suspensas)'!$H$3:$I$7,2,FALSE),".",VLOOKUP(K950,'Dados (Listas Suspensas)'!$B$3:$C$8,2,FALSE),".",VLOOKUP(L950,'Dados (Listas Suspensas)'!$D$3:$E$9,2, FALSE),".",VLOOKUP(M950,'Dados (Listas Suspensas)'!$F$3:$G$10,2,FALSE))</f>
        <v>2024.00466.01.01.02.05</v>
      </c>
      <c r="C950" s="144" t="e">
        <f t="shared" si="56"/>
        <v>#VALUE!</v>
      </c>
      <c r="D950" s="144" t="e">
        <f t="shared" si="57"/>
        <v>#VALUE!</v>
      </c>
      <c r="E950" s="144" t="str">
        <f t="shared" si="58"/>
        <v>2024.00466</v>
      </c>
      <c r="F950" s="144" t="e">
        <f t="shared" si="59"/>
        <v>#VALUE!</v>
      </c>
      <c r="G950" s="158">
        <v>466</v>
      </c>
      <c r="H950" s="97" t="s">
        <v>119</v>
      </c>
      <c r="I950" s="97" t="s">
        <v>4565</v>
      </c>
      <c r="J950" s="158" t="s">
        <v>241</v>
      </c>
      <c r="K950" s="97" t="s">
        <v>121</v>
      </c>
      <c r="L950" s="97" t="s">
        <v>169</v>
      </c>
      <c r="M950" s="97" t="s">
        <v>254</v>
      </c>
      <c r="N950" s="209">
        <v>45426</v>
      </c>
      <c r="O950" s="209">
        <v>45426</v>
      </c>
      <c r="P950" s="158" t="s">
        <v>124</v>
      </c>
      <c r="Q950" s="160">
        <v>45426</v>
      </c>
      <c r="R950" s="158">
        <v>4039635</v>
      </c>
      <c r="S950" s="158" t="s">
        <v>16</v>
      </c>
      <c r="T950" s="160">
        <v>45434</v>
      </c>
      <c r="U950" s="234">
        <v>2024</v>
      </c>
      <c r="V950" s="151">
        <v>943</v>
      </c>
    </row>
    <row r="951" spans="1:22" x14ac:dyDescent="0.35">
      <c r="A95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1" s="231" t="str">
        <f>CONCATENATE(U951,".",TEXT(G951,"00000"),".",VLOOKUP(H951,'Dados (Listas Suspensas)'!$H$3:$I$7,2,FALSE),".",VLOOKUP(K951,'Dados (Listas Suspensas)'!$B$3:$C$8,2,FALSE),".",VLOOKUP(L951,'Dados (Listas Suspensas)'!$D$3:$E$9,2, FALSE),".",VLOOKUP(M951,'Dados (Listas Suspensas)'!$F$3:$G$10,2,FALSE))</f>
        <v>2024.00467.01.01.02.05</v>
      </c>
      <c r="C951" s="144" t="e">
        <f t="shared" si="56"/>
        <v>#VALUE!</v>
      </c>
      <c r="D951" s="144" t="e">
        <f t="shared" si="57"/>
        <v>#VALUE!</v>
      </c>
      <c r="E951" s="144" t="str">
        <f t="shared" si="58"/>
        <v>2024.00467</v>
      </c>
      <c r="F951" s="144" t="e">
        <f t="shared" si="59"/>
        <v>#VALUE!</v>
      </c>
      <c r="G951" s="165">
        <v>467</v>
      </c>
      <c r="H951" s="96" t="s">
        <v>119</v>
      </c>
      <c r="I951" s="96" t="s">
        <v>4565</v>
      </c>
      <c r="J951" s="165" t="s">
        <v>241</v>
      </c>
      <c r="K951" s="96" t="s">
        <v>121</v>
      </c>
      <c r="L951" s="96" t="s">
        <v>169</v>
      </c>
      <c r="M951" s="96" t="s">
        <v>254</v>
      </c>
      <c r="N951" s="210">
        <v>45427</v>
      </c>
      <c r="O951" s="210">
        <v>45427</v>
      </c>
      <c r="P951" s="165" t="s">
        <v>124</v>
      </c>
      <c r="Q951" s="166">
        <v>45426</v>
      </c>
      <c r="R951" s="165">
        <v>4039635</v>
      </c>
      <c r="S951" s="165" t="s">
        <v>16</v>
      </c>
      <c r="T951" s="166">
        <v>45434</v>
      </c>
      <c r="U951" s="232">
        <v>2024</v>
      </c>
      <c r="V951" s="150">
        <v>944</v>
      </c>
    </row>
    <row r="952" spans="1:22" x14ac:dyDescent="0.35">
      <c r="A95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2" s="231" t="str">
        <f>CONCATENATE(U952,".",TEXT(G952,"00000"),".",VLOOKUP(H952,'Dados (Listas Suspensas)'!$H$3:$I$7,2,FALSE),".",VLOOKUP(K952,'Dados (Listas Suspensas)'!$B$3:$C$8,2,FALSE),".",VLOOKUP(L952,'Dados (Listas Suspensas)'!$D$3:$E$9,2, FALSE),".",VLOOKUP(M952,'Dados (Listas Suspensas)'!$F$3:$G$10,2,FALSE))</f>
        <v>2024.00468.01.01.02.05</v>
      </c>
      <c r="C952" s="144" t="e">
        <f t="shared" si="56"/>
        <v>#VALUE!</v>
      </c>
      <c r="D952" s="144" t="e">
        <f t="shared" si="57"/>
        <v>#VALUE!</v>
      </c>
      <c r="E952" s="144" t="str">
        <f t="shared" si="58"/>
        <v>2024.00468</v>
      </c>
      <c r="F952" s="144" t="e">
        <f t="shared" si="59"/>
        <v>#VALUE!</v>
      </c>
      <c r="G952" s="158">
        <v>468</v>
      </c>
      <c r="H952" s="97" t="s">
        <v>119</v>
      </c>
      <c r="I952" s="97" t="s">
        <v>4565</v>
      </c>
      <c r="J952" s="158" t="s">
        <v>241</v>
      </c>
      <c r="K952" s="97" t="s">
        <v>121</v>
      </c>
      <c r="L952" s="97" t="s">
        <v>169</v>
      </c>
      <c r="M952" s="97" t="s">
        <v>254</v>
      </c>
      <c r="N952" s="209">
        <v>45428</v>
      </c>
      <c r="O952" s="209">
        <v>45428</v>
      </c>
      <c r="P952" s="158" t="s">
        <v>124</v>
      </c>
      <c r="Q952" s="160">
        <v>45427</v>
      </c>
      <c r="R952" s="158">
        <v>4039635</v>
      </c>
      <c r="S952" s="158" t="s">
        <v>16</v>
      </c>
      <c r="T952" s="160">
        <v>45434</v>
      </c>
      <c r="U952" s="234">
        <v>2024</v>
      </c>
      <c r="V952" s="151">
        <v>945</v>
      </c>
    </row>
    <row r="953" spans="1:22" x14ac:dyDescent="0.35">
      <c r="A95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3" s="231" t="str">
        <f>CONCATENATE(U953,".",TEXT(G953,"00000"),".",VLOOKUP(H953,'Dados (Listas Suspensas)'!$H$3:$I$7,2,FALSE),".",VLOOKUP(K953,'Dados (Listas Suspensas)'!$B$3:$C$8,2,FALSE),".",VLOOKUP(L953,'Dados (Listas Suspensas)'!$D$3:$E$9,2, FALSE),".",VLOOKUP(M953,'Dados (Listas Suspensas)'!$F$3:$G$10,2,FALSE))</f>
        <v>2024.00469.01.01.02.05</v>
      </c>
      <c r="C953" s="144" t="e">
        <f t="shared" si="56"/>
        <v>#VALUE!</v>
      </c>
      <c r="D953" s="144" t="e">
        <f t="shared" si="57"/>
        <v>#VALUE!</v>
      </c>
      <c r="E953" s="144" t="str">
        <f t="shared" si="58"/>
        <v>2024.00469</v>
      </c>
      <c r="F953" s="144" t="e">
        <f t="shared" si="59"/>
        <v>#VALUE!</v>
      </c>
      <c r="G953" s="165">
        <v>469</v>
      </c>
      <c r="H953" s="96" t="s">
        <v>119</v>
      </c>
      <c r="I953" s="96" t="s">
        <v>4565</v>
      </c>
      <c r="J953" s="165" t="s">
        <v>241</v>
      </c>
      <c r="K953" s="96" t="s">
        <v>121</v>
      </c>
      <c r="L953" s="96" t="s">
        <v>169</v>
      </c>
      <c r="M953" s="96" t="s">
        <v>254</v>
      </c>
      <c r="N953" s="210">
        <v>45429</v>
      </c>
      <c r="O953" s="210">
        <v>45429</v>
      </c>
      <c r="P953" s="165" t="s">
        <v>124</v>
      </c>
      <c r="Q953" s="166">
        <v>45428</v>
      </c>
      <c r="R953" s="165">
        <v>4039635</v>
      </c>
      <c r="S953" s="165" t="s">
        <v>16</v>
      </c>
      <c r="T953" s="166">
        <v>45434</v>
      </c>
      <c r="U953" s="232">
        <v>2024</v>
      </c>
      <c r="V953" s="150">
        <v>946</v>
      </c>
    </row>
    <row r="954" spans="1:22" x14ac:dyDescent="0.35">
      <c r="A95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4" s="231" t="str">
        <f>CONCATENATE(U954,".",TEXT(G954,"00000"),".",VLOOKUP(H954,'Dados (Listas Suspensas)'!$H$3:$I$7,2,FALSE),".",VLOOKUP(K954,'Dados (Listas Suspensas)'!$B$3:$C$8,2,FALSE),".",VLOOKUP(L954,'Dados (Listas Suspensas)'!$D$3:$E$9,2, FALSE),".",VLOOKUP(M954,'Dados (Listas Suspensas)'!$F$3:$G$10,2,FALSE))</f>
        <v>2024.00470.01.01.02.05</v>
      </c>
      <c r="C954" s="144" t="e">
        <f t="shared" si="56"/>
        <v>#VALUE!</v>
      </c>
      <c r="D954" s="144" t="e">
        <f t="shared" si="57"/>
        <v>#VALUE!</v>
      </c>
      <c r="E954" s="144" t="str">
        <f t="shared" si="58"/>
        <v>2024.00470</v>
      </c>
      <c r="F954" s="144" t="e">
        <f t="shared" si="59"/>
        <v>#VALUE!</v>
      </c>
      <c r="G954" s="158">
        <v>470</v>
      </c>
      <c r="H954" s="97" t="s">
        <v>119</v>
      </c>
      <c r="I954" s="97" t="s">
        <v>4565</v>
      </c>
      <c r="J954" s="158" t="s">
        <v>241</v>
      </c>
      <c r="K954" s="97" t="s">
        <v>121</v>
      </c>
      <c r="L954" s="97" t="s">
        <v>169</v>
      </c>
      <c r="M954" s="97" t="s">
        <v>254</v>
      </c>
      <c r="N954" s="209">
        <v>45430</v>
      </c>
      <c r="O954" s="209">
        <v>45430</v>
      </c>
      <c r="P954" s="158" t="s">
        <v>124</v>
      </c>
      <c r="Q954" s="160">
        <v>45428</v>
      </c>
      <c r="R954" s="158">
        <v>4039635</v>
      </c>
      <c r="S954" s="158" t="s">
        <v>16</v>
      </c>
      <c r="T954" s="160">
        <v>45434</v>
      </c>
      <c r="U954" s="234">
        <v>2024</v>
      </c>
      <c r="V954" s="151">
        <v>947</v>
      </c>
    </row>
    <row r="955" spans="1:22" x14ac:dyDescent="0.35">
      <c r="A95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5" s="231" t="str">
        <f>CONCATENATE(U955,".",TEXT(G955,"00000"),".",VLOOKUP(H955,'Dados (Listas Suspensas)'!$H$3:$I$7,2,FALSE),".",VLOOKUP(K955,'Dados (Listas Suspensas)'!$B$3:$C$8,2,FALSE),".",VLOOKUP(L955,'Dados (Listas Suspensas)'!$D$3:$E$9,2, FALSE),".",VLOOKUP(M955,'Dados (Listas Suspensas)'!$F$3:$G$10,2,FALSE))</f>
        <v>2024.00471.01.01.02.05</v>
      </c>
      <c r="C955" s="144" t="e">
        <f t="shared" si="56"/>
        <v>#VALUE!</v>
      </c>
      <c r="D955" s="144" t="e">
        <f t="shared" si="57"/>
        <v>#VALUE!</v>
      </c>
      <c r="E955" s="144" t="str">
        <f t="shared" si="58"/>
        <v>2024.00471</v>
      </c>
      <c r="F955" s="144" t="e">
        <f t="shared" si="59"/>
        <v>#VALUE!</v>
      </c>
      <c r="G955" s="165">
        <v>471</v>
      </c>
      <c r="H955" s="96" t="s">
        <v>119</v>
      </c>
      <c r="I955" s="96" t="s">
        <v>4565</v>
      </c>
      <c r="J955" s="165" t="s">
        <v>241</v>
      </c>
      <c r="K955" s="96" t="s">
        <v>121</v>
      </c>
      <c r="L955" s="96" t="s">
        <v>169</v>
      </c>
      <c r="M955" s="96" t="s">
        <v>254</v>
      </c>
      <c r="N955" s="210">
        <v>45433</v>
      </c>
      <c r="O955" s="210">
        <v>45433</v>
      </c>
      <c r="P955" s="165" t="s">
        <v>124</v>
      </c>
      <c r="Q955" s="166">
        <v>45432</v>
      </c>
      <c r="R955" s="165">
        <v>4039635</v>
      </c>
      <c r="S955" s="165" t="s">
        <v>16</v>
      </c>
      <c r="T955" s="166">
        <v>45434</v>
      </c>
      <c r="U955" s="232">
        <v>2024</v>
      </c>
      <c r="V955" s="150">
        <v>948</v>
      </c>
    </row>
    <row r="956" spans="1:22" x14ac:dyDescent="0.35">
      <c r="A95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6" s="231" t="str">
        <f>CONCATENATE(U956,".",TEXT(G956,"00000"),".",VLOOKUP(H956,'Dados (Listas Suspensas)'!$H$3:$I$7,2,FALSE),".",VLOOKUP(K956,'Dados (Listas Suspensas)'!$B$3:$C$8,2,FALSE),".",VLOOKUP(L956,'Dados (Listas Suspensas)'!$D$3:$E$9,2, FALSE),".",VLOOKUP(M956,'Dados (Listas Suspensas)'!$F$3:$G$10,2,FALSE))</f>
        <v>2024.00472.01.01.02.05</v>
      </c>
      <c r="C956" s="144" t="e">
        <f t="shared" si="56"/>
        <v>#VALUE!</v>
      </c>
      <c r="D956" s="144" t="e">
        <f t="shared" si="57"/>
        <v>#VALUE!</v>
      </c>
      <c r="E956" s="144" t="str">
        <f t="shared" si="58"/>
        <v>2024.00472</v>
      </c>
      <c r="F956" s="144" t="e">
        <f t="shared" si="59"/>
        <v>#VALUE!</v>
      </c>
      <c r="G956" s="158">
        <v>472</v>
      </c>
      <c r="H956" s="97" t="s">
        <v>119</v>
      </c>
      <c r="I956" s="97" t="s">
        <v>4565</v>
      </c>
      <c r="J956" s="158" t="s">
        <v>241</v>
      </c>
      <c r="K956" s="97" t="s">
        <v>121</v>
      </c>
      <c r="L956" s="97" t="s">
        <v>169</v>
      </c>
      <c r="M956" s="97" t="s">
        <v>254</v>
      </c>
      <c r="N956" s="209">
        <v>45434</v>
      </c>
      <c r="O956" s="209">
        <v>45434</v>
      </c>
      <c r="P956" s="158" t="s">
        <v>124</v>
      </c>
      <c r="Q956" s="160">
        <v>45432</v>
      </c>
      <c r="R956" s="158">
        <v>4039635</v>
      </c>
      <c r="S956" s="158" t="s">
        <v>16</v>
      </c>
      <c r="T956" s="160">
        <v>45434</v>
      </c>
      <c r="U956" s="234">
        <v>2024</v>
      </c>
      <c r="V956" s="151">
        <v>949</v>
      </c>
    </row>
    <row r="957" spans="1:22" x14ac:dyDescent="0.35">
      <c r="A95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7" s="231" t="str">
        <f>CONCATENATE(U957,".",TEXT(G957,"00000"),".",VLOOKUP(H957,'Dados (Listas Suspensas)'!$H$3:$I$7,2,FALSE),".",VLOOKUP(K957,'Dados (Listas Suspensas)'!$B$3:$C$8,2,FALSE),".",VLOOKUP(L957,'Dados (Listas Suspensas)'!$D$3:$E$9,2, FALSE),".",VLOOKUP(M957,'Dados (Listas Suspensas)'!$F$3:$G$10,2,FALSE))</f>
        <v>2024.00473.01.01.02.05</v>
      </c>
      <c r="C957" s="144" t="e">
        <f t="shared" si="56"/>
        <v>#VALUE!</v>
      </c>
      <c r="D957" s="144" t="e">
        <f t="shared" si="57"/>
        <v>#VALUE!</v>
      </c>
      <c r="E957" s="144" t="str">
        <f t="shared" si="58"/>
        <v>2024.00473</v>
      </c>
      <c r="F957" s="144" t="e">
        <f t="shared" si="59"/>
        <v>#VALUE!</v>
      </c>
      <c r="G957" s="165">
        <v>473</v>
      </c>
      <c r="H957" s="96" t="s">
        <v>119</v>
      </c>
      <c r="I957" s="96" t="s">
        <v>4565</v>
      </c>
      <c r="J957" s="165" t="s">
        <v>241</v>
      </c>
      <c r="K957" s="96" t="s">
        <v>121</v>
      </c>
      <c r="L957" s="96" t="s">
        <v>169</v>
      </c>
      <c r="M957" s="96" t="s">
        <v>254</v>
      </c>
      <c r="N957" s="210">
        <v>45435</v>
      </c>
      <c r="O957" s="210">
        <v>45435</v>
      </c>
      <c r="P957" s="165" t="s">
        <v>124</v>
      </c>
      <c r="Q957" s="166">
        <v>45432</v>
      </c>
      <c r="R957" s="165">
        <v>4039635</v>
      </c>
      <c r="S957" s="165" t="s">
        <v>16</v>
      </c>
      <c r="T957" s="166">
        <v>45434</v>
      </c>
      <c r="U957" s="232">
        <v>2024</v>
      </c>
      <c r="V957" s="150">
        <v>950</v>
      </c>
    </row>
    <row r="958" spans="1:22" x14ac:dyDescent="0.35">
      <c r="A95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8" s="231" t="str">
        <f>CONCATENATE(U958,".",TEXT(G958,"00000"),".",VLOOKUP(H958,'Dados (Listas Suspensas)'!$H$3:$I$7,2,FALSE),".",VLOOKUP(K958,'Dados (Listas Suspensas)'!$B$3:$C$8,2,FALSE),".",VLOOKUP(L958,'Dados (Listas Suspensas)'!$D$3:$E$9,2, FALSE),".",VLOOKUP(M958,'Dados (Listas Suspensas)'!$F$3:$G$10,2,FALSE))</f>
        <v>2024.00474.01.01.02.05</v>
      </c>
      <c r="C958" s="144" t="e">
        <f t="shared" si="56"/>
        <v>#VALUE!</v>
      </c>
      <c r="D958" s="144" t="e">
        <f t="shared" si="57"/>
        <v>#VALUE!</v>
      </c>
      <c r="E958" s="144" t="str">
        <f t="shared" si="58"/>
        <v>2024.00474</v>
      </c>
      <c r="F958" s="144" t="e">
        <f t="shared" si="59"/>
        <v>#VALUE!</v>
      </c>
      <c r="G958" s="158">
        <v>474</v>
      </c>
      <c r="H958" s="97" t="s">
        <v>119</v>
      </c>
      <c r="I958" s="97" t="s">
        <v>4565</v>
      </c>
      <c r="J958" s="158" t="s">
        <v>241</v>
      </c>
      <c r="K958" s="97" t="s">
        <v>121</v>
      </c>
      <c r="L958" s="97" t="s">
        <v>169</v>
      </c>
      <c r="M958" s="97" t="s">
        <v>254</v>
      </c>
      <c r="N958" s="209">
        <v>45436</v>
      </c>
      <c r="O958" s="209">
        <v>45436</v>
      </c>
      <c r="P958" s="158" t="s">
        <v>124</v>
      </c>
      <c r="Q958" s="160">
        <v>45432</v>
      </c>
      <c r="R958" s="158">
        <v>4039635</v>
      </c>
      <c r="S958" s="158" t="s">
        <v>16</v>
      </c>
      <c r="T958" s="160">
        <v>45434</v>
      </c>
      <c r="U958" s="234">
        <v>2024</v>
      </c>
      <c r="V958" s="151">
        <v>951</v>
      </c>
    </row>
    <row r="959" spans="1:22" x14ac:dyDescent="0.35">
      <c r="A95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59" s="231" t="str">
        <f>CONCATENATE(U959,".",TEXT(G959,"00000"),".",VLOOKUP(H959,'Dados (Listas Suspensas)'!$H$3:$I$7,2,FALSE),".",VLOOKUP(K959,'Dados (Listas Suspensas)'!$B$3:$C$8,2,FALSE),".",VLOOKUP(L959,'Dados (Listas Suspensas)'!$D$3:$E$9,2, FALSE),".",VLOOKUP(M959,'Dados (Listas Suspensas)'!$F$3:$G$10,2,FALSE))</f>
        <v>2024.00475.01.01.02.05</v>
      </c>
      <c r="C959" s="144" t="e">
        <f t="shared" si="56"/>
        <v>#VALUE!</v>
      </c>
      <c r="D959" s="144" t="e">
        <f t="shared" si="57"/>
        <v>#VALUE!</v>
      </c>
      <c r="E959" s="144" t="str">
        <f t="shared" si="58"/>
        <v>2024.00475</v>
      </c>
      <c r="F959" s="144" t="e">
        <f t="shared" si="59"/>
        <v>#VALUE!</v>
      </c>
      <c r="G959" s="165">
        <v>475</v>
      </c>
      <c r="H959" s="96" t="s">
        <v>119</v>
      </c>
      <c r="I959" s="96" t="s">
        <v>4565</v>
      </c>
      <c r="J959" s="165" t="s">
        <v>241</v>
      </c>
      <c r="K959" s="96" t="s">
        <v>121</v>
      </c>
      <c r="L959" s="96" t="s">
        <v>169</v>
      </c>
      <c r="M959" s="96" t="s">
        <v>254</v>
      </c>
      <c r="N959" s="210">
        <v>45437</v>
      </c>
      <c r="O959" s="210">
        <v>45437</v>
      </c>
      <c r="P959" s="165" t="s">
        <v>124</v>
      </c>
      <c r="Q959" s="166">
        <v>45432</v>
      </c>
      <c r="R959" s="165">
        <v>4039635</v>
      </c>
      <c r="S959" s="165" t="s">
        <v>16</v>
      </c>
      <c r="T959" s="166">
        <v>45434</v>
      </c>
      <c r="U959" s="232">
        <v>2024</v>
      </c>
      <c r="V959" s="150">
        <v>952</v>
      </c>
    </row>
    <row r="960" spans="1:22" x14ac:dyDescent="0.35">
      <c r="A96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0" s="231" t="str">
        <f>CONCATENATE(U960,".",TEXT(G960,"00000"),".",VLOOKUP(H960,'Dados (Listas Suspensas)'!$H$3:$I$7,2,FALSE),".",VLOOKUP(K960,'Dados (Listas Suspensas)'!$B$3:$C$8,2,FALSE),".",VLOOKUP(L960,'Dados (Listas Suspensas)'!$D$3:$E$9,2, FALSE),".",VLOOKUP(M960,'Dados (Listas Suspensas)'!$F$3:$G$10,2,FALSE))</f>
        <v>2024.00476.02.04.99.99</v>
      </c>
      <c r="C960" s="144" t="e">
        <f t="shared" si="56"/>
        <v>#VALUE!</v>
      </c>
      <c r="D960" s="144" t="e">
        <f t="shared" si="57"/>
        <v>#VALUE!</v>
      </c>
      <c r="E960" s="144" t="str">
        <f t="shared" si="58"/>
        <v>2024.00476</v>
      </c>
      <c r="F960" s="144" t="e">
        <f t="shared" si="59"/>
        <v>#VALUE!</v>
      </c>
      <c r="G960" s="158">
        <v>476</v>
      </c>
      <c r="H960" s="97" t="s">
        <v>130</v>
      </c>
      <c r="I960" s="97" t="s">
        <v>4606</v>
      </c>
      <c r="J960" s="158" t="s">
        <v>294</v>
      </c>
      <c r="K960" s="97" t="s">
        <v>187</v>
      </c>
      <c r="L960" s="97" t="s">
        <v>187</v>
      </c>
      <c r="M960" s="97" t="s">
        <v>188</v>
      </c>
      <c r="N960" s="209">
        <v>45387</v>
      </c>
      <c r="O960" s="209">
        <v>45657</v>
      </c>
      <c r="P960" s="158" t="s">
        <v>124</v>
      </c>
      <c r="Q960" s="160">
        <v>45387</v>
      </c>
      <c r="R960" s="158">
        <v>3928934</v>
      </c>
      <c r="S960" s="158" t="s">
        <v>13</v>
      </c>
      <c r="T960" s="160">
        <v>45394</v>
      </c>
      <c r="U960" s="234">
        <v>2024</v>
      </c>
      <c r="V960" s="151">
        <v>953</v>
      </c>
    </row>
    <row r="961" spans="1:22" x14ac:dyDescent="0.35">
      <c r="A96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1" s="231" t="str">
        <f>CONCATENATE(U961,".",TEXT(G961,"00000"),".",VLOOKUP(H961,'Dados (Listas Suspensas)'!$H$3:$I$7,2,FALSE),".",VLOOKUP(K961,'Dados (Listas Suspensas)'!$B$3:$C$8,2,FALSE),".",VLOOKUP(L961,'Dados (Listas Suspensas)'!$D$3:$E$9,2, FALSE),".",VLOOKUP(M961,'Dados (Listas Suspensas)'!$F$3:$G$10,2,FALSE))</f>
        <v>2024.00477.02.04.99.99</v>
      </c>
      <c r="C961" s="144" t="e">
        <f t="shared" si="56"/>
        <v>#VALUE!</v>
      </c>
      <c r="D961" s="144" t="e">
        <f t="shared" si="57"/>
        <v>#VALUE!</v>
      </c>
      <c r="E961" s="144" t="str">
        <f t="shared" si="58"/>
        <v>2024.00477</v>
      </c>
      <c r="F961" s="144" t="e">
        <f t="shared" si="59"/>
        <v>#VALUE!</v>
      </c>
      <c r="G961" s="165">
        <v>477</v>
      </c>
      <c r="H961" s="96" t="s">
        <v>130</v>
      </c>
      <c r="I961" s="96" t="s">
        <v>292</v>
      </c>
      <c r="J961" s="165" t="s">
        <v>248</v>
      </c>
      <c r="K961" s="96" t="s">
        <v>187</v>
      </c>
      <c r="L961" s="96" t="s">
        <v>187</v>
      </c>
      <c r="M961" s="96" t="s">
        <v>188</v>
      </c>
      <c r="N961" s="210">
        <v>45383</v>
      </c>
      <c r="O961" s="210">
        <v>45657</v>
      </c>
      <c r="P961" s="165" t="s">
        <v>124</v>
      </c>
      <c r="Q961" s="166">
        <v>45383</v>
      </c>
      <c r="R961" s="165">
        <v>3928956</v>
      </c>
      <c r="S961" s="165" t="s">
        <v>13</v>
      </c>
      <c r="T961" s="166">
        <v>45394</v>
      </c>
      <c r="U961" s="232">
        <v>2024</v>
      </c>
      <c r="V961" s="150">
        <v>954</v>
      </c>
    </row>
    <row r="962" spans="1:22" x14ac:dyDescent="0.35">
      <c r="A96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2" s="231" t="str">
        <f>CONCATENATE(U962,".",TEXT(G962,"00000"),".",VLOOKUP(H962,'Dados (Listas Suspensas)'!$H$3:$I$7,2,FALSE),".",VLOOKUP(K962,'Dados (Listas Suspensas)'!$B$3:$C$8,2,FALSE),".",VLOOKUP(L962,'Dados (Listas Suspensas)'!$D$3:$E$9,2, FALSE),".",VLOOKUP(M962,'Dados (Listas Suspensas)'!$F$3:$G$10,2,FALSE))</f>
        <v>2024.00478.02.03.02.05</v>
      </c>
      <c r="C962" s="144" t="e">
        <f t="shared" si="56"/>
        <v>#VALUE!</v>
      </c>
      <c r="D962" s="144" t="e">
        <f t="shared" si="57"/>
        <v>#VALUE!</v>
      </c>
      <c r="E962" s="144" t="str">
        <f t="shared" si="58"/>
        <v>2024.00478</v>
      </c>
      <c r="F962" s="144" t="e">
        <f t="shared" si="59"/>
        <v>#VALUE!</v>
      </c>
      <c r="G962" s="158">
        <v>478</v>
      </c>
      <c r="H962" s="97" t="s">
        <v>130</v>
      </c>
      <c r="I962" s="97" t="s">
        <v>236</v>
      </c>
      <c r="J962" s="158" t="s">
        <v>237</v>
      </c>
      <c r="K962" s="97" t="s">
        <v>148</v>
      </c>
      <c r="L962" s="97" t="s">
        <v>169</v>
      </c>
      <c r="M962" s="97" t="s">
        <v>254</v>
      </c>
      <c r="N962" s="209">
        <v>45394</v>
      </c>
      <c r="O962" s="209">
        <v>45394</v>
      </c>
      <c r="P962" s="158" t="s">
        <v>124</v>
      </c>
      <c r="Q962" s="160">
        <v>45393</v>
      </c>
      <c r="R962" s="158">
        <v>3942407</v>
      </c>
      <c r="S962" s="158" t="s">
        <v>13</v>
      </c>
      <c r="T962" s="160">
        <v>45399</v>
      </c>
      <c r="U962" s="234">
        <v>2024</v>
      </c>
      <c r="V962" s="151">
        <v>955</v>
      </c>
    </row>
    <row r="963" spans="1:22" x14ac:dyDescent="0.35">
      <c r="A96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3" s="231" t="str">
        <f>CONCATENATE(U963,".",TEXT(G963,"00000"),".",VLOOKUP(H963,'Dados (Listas Suspensas)'!$H$3:$I$7,2,FALSE),".",VLOOKUP(K963,'Dados (Listas Suspensas)'!$B$3:$C$8,2,FALSE),".",VLOOKUP(L963,'Dados (Listas Suspensas)'!$D$3:$E$9,2, FALSE),".",VLOOKUP(M963,'Dados (Listas Suspensas)'!$F$3:$G$10,2,FALSE))</f>
        <v>2024.00479.02.03.03.05</v>
      </c>
      <c r="C963" s="144" t="e">
        <f t="shared" si="56"/>
        <v>#VALUE!</v>
      </c>
      <c r="D963" s="144" t="e">
        <f t="shared" si="57"/>
        <v>#VALUE!</v>
      </c>
      <c r="E963" s="144" t="str">
        <f t="shared" si="58"/>
        <v>2024.00479</v>
      </c>
      <c r="F963" s="144" t="e">
        <f t="shared" si="59"/>
        <v>#VALUE!</v>
      </c>
      <c r="G963" s="165">
        <v>479</v>
      </c>
      <c r="H963" s="96" t="s">
        <v>130</v>
      </c>
      <c r="I963" s="96" t="s">
        <v>236</v>
      </c>
      <c r="J963" s="165" t="s">
        <v>237</v>
      </c>
      <c r="K963" s="96" t="s">
        <v>148</v>
      </c>
      <c r="L963" s="96" t="s">
        <v>162</v>
      </c>
      <c r="M963" s="96" t="s">
        <v>254</v>
      </c>
      <c r="N963" s="210">
        <v>45394</v>
      </c>
      <c r="O963" s="210">
        <v>45394</v>
      </c>
      <c r="P963" s="165" t="s">
        <v>124</v>
      </c>
      <c r="Q963" s="166">
        <v>45393</v>
      </c>
      <c r="R963" s="165">
        <v>3942407</v>
      </c>
      <c r="S963" s="165" t="s">
        <v>13</v>
      </c>
      <c r="T963" s="166">
        <v>45399</v>
      </c>
      <c r="U963" s="232">
        <v>2024</v>
      </c>
      <c r="V963" s="150">
        <v>956</v>
      </c>
    </row>
    <row r="964" spans="1:22" x14ac:dyDescent="0.35">
      <c r="A96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4" s="231" t="str">
        <f>CONCATENATE(U964,".",TEXT(G964,"00000"),".",VLOOKUP(H964,'Dados (Listas Suspensas)'!$H$3:$I$7,2,FALSE),".",VLOOKUP(K964,'Dados (Listas Suspensas)'!$B$3:$C$8,2,FALSE),".",VLOOKUP(L964,'Dados (Listas Suspensas)'!$D$3:$E$9,2, FALSE),".",VLOOKUP(M964,'Dados (Listas Suspensas)'!$F$3:$G$10,2,FALSE))</f>
        <v>2024.00480.02.03.02.05</v>
      </c>
      <c r="C964" s="144" t="e">
        <f t="shared" si="56"/>
        <v>#VALUE!</v>
      </c>
      <c r="D964" s="144" t="e">
        <f t="shared" si="57"/>
        <v>#VALUE!</v>
      </c>
      <c r="E964" s="144" t="str">
        <f t="shared" si="58"/>
        <v>2024.00480</v>
      </c>
      <c r="F964" s="144" t="e">
        <f t="shared" si="59"/>
        <v>#VALUE!</v>
      </c>
      <c r="G964" s="158">
        <v>480</v>
      </c>
      <c r="H964" s="97" t="s">
        <v>130</v>
      </c>
      <c r="I964" s="97" t="s">
        <v>236</v>
      </c>
      <c r="J964" s="158" t="s">
        <v>237</v>
      </c>
      <c r="K964" s="97" t="s">
        <v>148</v>
      </c>
      <c r="L964" s="97" t="s">
        <v>169</v>
      </c>
      <c r="M964" s="97" t="s">
        <v>254</v>
      </c>
      <c r="N964" s="209">
        <v>45395</v>
      </c>
      <c r="O964" s="209">
        <v>45395</v>
      </c>
      <c r="P964" s="158" t="s">
        <v>124</v>
      </c>
      <c r="Q964" s="160">
        <v>45394</v>
      </c>
      <c r="R964" s="158">
        <v>3942407</v>
      </c>
      <c r="S964" s="158" t="s">
        <v>13</v>
      </c>
      <c r="T964" s="160">
        <v>45399</v>
      </c>
      <c r="U964" s="234">
        <v>2024</v>
      </c>
      <c r="V964" s="151">
        <v>957</v>
      </c>
    </row>
    <row r="965" spans="1:22" x14ac:dyDescent="0.35">
      <c r="A96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5" s="231" t="str">
        <f>CONCATENATE(U965,".",TEXT(G965,"00000"),".",VLOOKUP(H965,'Dados (Listas Suspensas)'!$H$3:$I$7,2,FALSE),".",VLOOKUP(K965,'Dados (Listas Suspensas)'!$B$3:$C$8,2,FALSE),".",VLOOKUP(L965,'Dados (Listas Suspensas)'!$D$3:$E$9,2, FALSE),".",VLOOKUP(M965,'Dados (Listas Suspensas)'!$F$3:$G$10,2,FALSE))</f>
        <v>2024.00481.02.03.03.05</v>
      </c>
      <c r="C965" s="144" t="e">
        <f t="shared" si="56"/>
        <v>#VALUE!</v>
      </c>
      <c r="D965" s="144" t="e">
        <f t="shared" si="57"/>
        <v>#VALUE!</v>
      </c>
      <c r="E965" s="144" t="str">
        <f t="shared" si="58"/>
        <v>2024.00481</v>
      </c>
      <c r="F965" s="144" t="e">
        <f t="shared" si="59"/>
        <v>#VALUE!</v>
      </c>
      <c r="G965" s="165">
        <v>481</v>
      </c>
      <c r="H965" s="96" t="s">
        <v>130</v>
      </c>
      <c r="I965" s="96" t="s">
        <v>236</v>
      </c>
      <c r="J965" s="165" t="s">
        <v>237</v>
      </c>
      <c r="K965" s="96" t="s">
        <v>148</v>
      </c>
      <c r="L965" s="96" t="s">
        <v>162</v>
      </c>
      <c r="M965" s="96" t="s">
        <v>254</v>
      </c>
      <c r="N965" s="210">
        <v>45395</v>
      </c>
      <c r="O965" s="210">
        <v>45395</v>
      </c>
      <c r="P965" s="165" t="s">
        <v>124</v>
      </c>
      <c r="Q965" s="166">
        <v>45394</v>
      </c>
      <c r="R965" s="165">
        <v>3942407</v>
      </c>
      <c r="S965" s="165" t="s">
        <v>13</v>
      </c>
      <c r="T965" s="166">
        <v>45399</v>
      </c>
      <c r="U965" s="232">
        <v>2024</v>
      </c>
      <c r="V965" s="150">
        <v>958</v>
      </c>
    </row>
    <row r="966" spans="1:22" x14ac:dyDescent="0.35">
      <c r="A96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6" s="231" t="str">
        <f>CONCATENATE(U966,".",TEXT(G966,"00000"),".",VLOOKUP(H966,'Dados (Listas Suspensas)'!$H$3:$I$7,2,FALSE),".",VLOOKUP(K966,'Dados (Listas Suspensas)'!$B$3:$C$8,2,FALSE),".",VLOOKUP(L966,'Dados (Listas Suspensas)'!$D$3:$E$9,2, FALSE),".",VLOOKUP(M966,'Dados (Listas Suspensas)'!$F$3:$G$10,2,FALSE))</f>
        <v>2024.00482.02.03.02.05</v>
      </c>
      <c r="C966" s="144" t="e">
        <f t="shared" si="56"/>
        <v>#VALUE!</v>
      </c>
      <c r="D966" s="144" t="e">
        <f t="shared" si="57"/>
        <v>#VALUE!</v>
      </c>
      <c r="E966" s="144" t="str">
        <f t="shared" si="58"/>
        <v>2024.00482</v>
      </c>
      <c r="F966" s="144" t="e">
        <f t="shared" si="59"/>
        <v>#VALUE!</v>
      </c>
      <c r="G966" s="158">
        <v>482</v>
      </c>
      <c r="H966" s="97" t="s">
        <v>130</v>
      </c>
      <c r="I966" s="97" t="s">
        <v>236</v>
      </c>
      <c r="J966" s="158" t="s">
        <v>237</v>
      </c>
      <c r="K966" s="97" t="s">
        <v>148</v>
      </c>
      <c r="L966" s="97" t="s">
        <v>169</v>
      </c>
      <c r="M966" s="97" t="s">
        <v>254</v>
      </c>
      <c r="N966" s="209">
        <v>45398</v>
      </c>
      <c r="O966" s="209">
        <v>45398</v>
      </c>
      <c r="P966" s="158" t="s">
        <v>124</v>
      </c>
      <c r="Q966" s="160">
        <v>45397</v>
      </c>
      <c r="R966" s="158">
        <v>3942407</v>
      </c>
      <c r="S966" s="158" t="s">
        <v>13</v>
      </c>
      <c r="T966" s="160">
        <v>45399</v>
      </c>
      <c r="U966" s="234">
        <v>2024</v>
      </c>
      <c r="V966" s="151">
        <v>959</v>
      </c>
    </row>
    <row r="967" spans="1:22" x14ac:dyDescent="0.35">
      <c r="A96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7" s="231" t="str">
        <f>CONCATENATE(U967,".",TEXT(G967,"00000"),".",VLOOKUP(H967,'Dados (Listas Suspensas)'!$H$3:$I$7,2,FALSE),".",VLOOKUP(K967,'Dados (Listas Suspensas)'!$B$3:$C$8,2,FALSE),".",VLOOKUP(L967,'Dados (Listas Suspensas)'!$D$3:$E$9,2, FALSE),".",VLOOKUP(M967,'Dados (Listas Suspensas)'!$F$3:$G$10,2,FALSE))</f>
        <v>2024.00483.02.03.02.05</v>
      </c>
      <c r="C967" s="144" t="e">
        <f t="shared" si="56"/>
        <v>#VALUE!</v>
      </c>
      <c r="D967" s="144" t="e">
        <f t="shared" si="57"/>
        <v>#VALUE!</v>
      </c>
      <c r="E967" s="144" t="str">
        <f t="shared" si="58"/>
        <v>2024.00483</v>
      </c>
      <c r="F967" s="144" t="e">
        <f t="shared" si="59"/>
        <v>#VALUE!</v>
      </c>
      <c r="G967" s="165">
        <v>483</v>
      </c>
      <c r="H967" s="96" t="s">
        <v>130</v>
      </c>
      <c r="I967" s="96" t="s">
        <v>236</v>
      </c>
      <c r="J967" s="165" t="s">
        <v>237</v>
      </c>
      <c r="K967" s="96" t="s">
        <v>148</v>
      </c>
      <c r="L967" s="96" t="s">
        <v>169</v>
      </c>
      <c r="M967" s="96" t="s">
        <v>254</v>
      </c>
      <c r="N967" s="210">
        <v>45396</v>
      </c>
      <c r="O967" s="210">
        <v>45396</v>
      </c>
      <c r="P967" s="165" t="s">
        <v>124</v>
      </c>
      <c r="Q967" s="166">
        <v>45394</v>
      </c>
      <c r="R967" s="165">
        <v>3942407</v>
      </c>
      <c r="S967" s="165" t="s">
        <v>13</v>
      </c>
      <c r="T967" s="166">
        <v>45399</v>
      </c>
      <c r="U967" s="232">
        <v>2024</v>
      </c>
      <c r="V967" s="150">
        <v>960</v>
      </c>
    </row>
    <row r="968" spans="1:22" x14ac:dyDescent="0.35">
      <c r="A96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8" s="231" t="str">
        <f>CONCATENATE(U968,".",TEXT(G968,"00000"),".",VLOOKUP(H968,'Dados (Listas Suspensas)'!$H$3:$I$7,2,FALSE),".",VLOOKUP(K968,'Dados (Listas Suspensas)'!$B$3:$C$8,2,FALSE),".",VLOOKUP(L968,'Dados (Listas Suspensas)'!$D$3:$E$9,2, FALSE),".",VLOOKUP(M968,'Dados (Listas Suspensas)'!$F$3:$G$10,2,FALSE))</f>
        <v>2024.00484.02.03.03.05</v>
      </c>
      <c r="C968" s="144" t="e">
        <f t="shared" ref="C968:C1031" si="60">IF(A968=B968,1,0)</f>
        <v>#VALUE!</v>
      </c>
      <c r="D968" s="144" t="e">
        <f t="shared" ref="D968:D1031" si="61">LEFT(A968,10)</f>
        <v>#VALUE!</v>
      </c>
      <c r="E968" s="144" t="str">
        <f t="shared" ref="E968:E1031" si="62">LEFT(B968,10)</f>
        <v>2024.00484</v>
      </c>
      <c r="F968" s="144" t="e">
        <f t="shared" ref="F968:F1031" si="63">IF(D968=E968,1,0)</f>
        <v>#VALUE!</v>
      </c>
      <c r="G968" s="158">
        <v>484</v>
      </c>
      <c r="H968" s="97" t="s">
        <v>130</v>
      </c>
      <c r="I968" s="97" t="s">
        <v>236</v>
      </c>
      <c r="J968" s="158" t="s">
        <v>237</v>
      </c>
      <c r="K968" s="97" t="s">
        <v>148</v>
      </c>
      <c r="L968" s="97" t="s">
        <v>162</v>
      </c>
      <c r="M968" s="97" t="s">
        <v>254</v>
      </c>
      <c r="N968" s="209">
        <v>45396</v>
      </c>
      <c r="O968" s="209">
        <v>45396</v>
      </c>
      <c r="P968" s="158" t="s">
        <v>124</v>
      </c>
      <c r="Q968" s="160">
        <v>45394</v>
      </c>
      <c r="R968" s="158">
        <v>3942407</v>
      </c>
      <c r="S968" s="158" t="s">
        <v>13</v>
      </c>
      <c r="T968" s="160">
        <v>45399</v>
      </c>
      <c r="U968" s="234">
        <v>2024</v>
      </c>
      <c r="V968" s="151">
        <v>961</v>
      </c>
    </row>
    <row r="969" spans="1:22" x14ac:dyDescent="0.35">
      <c r="A96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69" s="231" t="str">
        <f>CONCATENATE(U969,".",TEXT(G969,"00000"),".",VLOOKUP(H969,'Dados (Listas Suspensas)'!$H$3:$I$7,2,FALSE),".",VLOOKUP(K969,'Dados (Listas Suspensas)'!$B$3:$C$8,2,FALSE),".",VLOOKUP(L969,'Dados (Listas Suspensas)'!$D$3:$E$9,2, FALSE),".",VLOOKUP(M969,'Dados (Listas Suspensas)'!$F$3:$G$10,2,FALSE))</f>
        <v>2024.00485.02.03.02.05</v>
      </c>
      <c r="C969" s="144" t="e">
        <f t="shared" si="60"/>
        <v>#VALUE!</v>
      </c>
      <c r="D969" s="144" t="e">
        <f t="shared" si="61"/>
        <v>#VALUE!</v>
      </c>
      <c r="E969" s="144" t="str">
        <f t="shared" si="62"/>
        <v>2024.00485</v>
      </c>
      <c r="F969" s="144" t="e">
        <f t="shared" si="63"/>
        <v>#VALUE!</v>
      </c>
      <c r="G969" s="165">
        <v>485</v>
      </c>
      <c r="H969" s="96" t="s">
        <v>130</v>
      </c>
      <c r="I969" s="96" t="s">
        <v>236</v>
      </c>
      <c r="J969" s="165" t="s">
        <v>237</v>
      </c>
      <c r="K969" s="96" t="s">
        <v>148</v>
      </c>
      <c r="L969" s="96" t="s">
        <v>169</v>
      </c>
      <c r="M969" s="96" t="s">
        <v>254</v>
      </c>
      <c r="N969" s="210">
        <v>45397</v>
      </c>
      <c r="O969" s="210">
        <v>45397</v>
      </c>
      <c r="P969" s="165" t="s">
        <v>124</v>
      </c>
      <c r="Q969" s="166">
        <v>45394</v>
      </c>
      <c r="R969" s="165">
        <v>3942407</v>
      </c>
      <c r="S969" s="165" t="s">
        <v>13</v>
      </c>
      <c r="T969" s="166">
        <v>45399</v>
      </c>
      <c r="U969" s="232">
        <v>2024</v>
      </c>
      <c r="V969" s="150">
        <v>962</v>
      </c>
    </row>
    <row r="970" spans="1:22" x14ac:dyDescent="0.35">
      <c r="A97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0" s="231" t="str">
        <f>CONCATENATE(U970,".",TEXT(G970,"00000"),".",VLOOKUP(H970,'Dados (Listas Suspensas)'!$H$3:$I$7,2,FALSE),".",VLOOKUP(K970,'Dados (Listas Suspensas)'!$B$3:$C$8,2,FALSE),".",VLOOKUP(L970,'Dados (Listas Suspensas)'!$D$3:$E$9,2, FALSE),".",VLOOKUP(M970,'Dados (Listas Suspensas)'!$F$3:$G$10,2,FALSE))</f>
        <v>2024.00486.02.03.03.05</v>
      </c>
      <c r="C970" s="144" t="e">
        <f t="shared" si="60"/>
        <v>#VALUE!</v>
      </c>
      <c r="D970" s="144" t="e">
        <f t="shared" si="61"/>
        <v>#VALUE!</v>
      </c>
      <c r="E970" s="144" t="str">
        <f t="shared" si="62"/>
        <v>2024.00486</v>
      </c>
      <c r="F970" s="144" t="e">
        <f t="shared" si="63"/>
        <v>#VALUE!</v>
      </c>
      <c r="G970" s="158">
        <v>486</v>
      </c>
      <c r="H970" s="97" t="s">
        <v>130</v>
      </c>
      <c r="I970" s="97" t="s">
        <v>236</v>
      </c>
      <c r="J970" s="158" t="s">
        <v>237</v>
      </c>
      <c r="K970" s="97" t="s">
        <v>148</v>
      </c>
      <c r="L970" s="97" t="s">
        <v>162</v>
      </c>
      <c r="M970" s="97" t="s">
        <v>254</v>
      </c>
      <c r="N970" s="209">
        <v>45397</v>
      </c>
      <c r="O970" s="209">
        <v>45397</v>
      </c>
      <c r="P970" s="158" t="s">
        <v>124</v>
      </c>
      <c r="Q970" s="160">
        <v>45394</v>
      </c>
      <c r="R970" s="158">
        <v>3942407</v>
      </c>
      <c r="S970" s="158" t="s">
        <v>13</v>
      </c>
      <c r="T970" s="160">
        <v>45399</v>
      </c>
      <c r="U970" s="234">
        <v>2024</v>
      </c>
      <c r="V970" s="151">
        <v>963</v>
      </c>
    </row>
    <row r="971" spans="1:22" x14ac:dyDescent="0.35">
      <c r="A97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1" s="231" t="str">
        <f>CONCATENATE(U971,".",TEXT(G971,"00000"),".",VLOOKUP(H971,'Dados (Listas Suspensas)'!$H$3:$I$7,2,FALSE),".",VLOOKUP(K971,'Dados (Listas Suspensas)'!$B$3:$C$8,2,FALSE),".",VLOOKUP(L971,'Dados (Listas Suspensas)'!$D$3:$E$9,2, FALSE),".",VLOOKUP(M971,'Dados (Listas Suspensas)'!$F$3:$G$10,2,FALSE))</f>
        <v>2024.00487.02.03.03.05</v>
      </c>
      <c r="C971" s="144" t="e">
        <f t="shared" si="60"/>
        <v>#VALUE!</v>
      </c>
      <c r="D971" s="144" t="e">
        <f t="shared" si="61"/>
        <v>#VALUE!</v>
      </c>
      <c r="E971" s="144" t="str">
        <f t="shared" si="62"/>
        <v>2024.00487</v>
      </c>
      <c r="F971" s="144" t="e">
        <f t="shared" si="63"/>
        <v>#VALUE!</v>
      </c>
      <c r="G971" s="165">
        <v>487</v>
      </c>
      <c r="H971" s="96" t="s">
        <v>130</v>
      </c>
      <c r="I971" s="96" t="s">
        <v>236</v>
      </c>
      <c r="J971" s="165" t="s">
        <v>237</v>
      </c>
      <c r="K971" s="96" t="s">
        <v>148</v>
      </c>
      <c r="L971" s="96" t="s">
        <v>162</v>
      </c>
      <c r="M971" s="96" t="s">
        <v>254</v>
      </c>
      <c r="N971" s="210">
        <v>45398</v>
      </c>
      <c r="O971" s="210">
        <v>45398</v>
      </c>
      <c r="P971" s="165" t="s">
        <v>124</v>
      </c>
      <c r="Q971" s="166">
        <v>45397</v>
      </c>
      <c r="R971" s="165">
        <v>3942407</v>
      </c>
      <c r="S971" s="165" t="s">
        <v>13</v>
      </c>
      <c r="T971" s="166">
        <v>45399</v>
      </c>
      <c r="U971" s="232">
        <v>2024</v>
      </c>
      <c r="V971" s="150">
        <v>964</v>
      </c>
    </row>
    <row r="972" spans="1:22" x14ac:dyDescent="0.35">
      <c r="A97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2" s="231" t="str">
        <f>CONCATENATE(U972,".",TEXT(G972,"00000"),".",VLOOKUP(H972,'Dados (Listas Suspensas)'!$H$3:$I$7,2,FALSE),".",VLOOKUP(K972,'Dados (Listas Suspensas)'!$B$3:$C$8,2,FALSE),".",VLOOKUP(L972,'Dados (Listas Suspensas)'!$D$3:$E$9,2, FALSE),".",VLOOKUP(M972,'Dados (Listas Suspensas)'!$F$3:$G$10,2,FALSE))</f>
        <v>2024.00488.02.03.02.05</v>
      </c>
      <c r="C972" s="144" t="e">
        <f t="shared" si="60"/>
        <v>#VALUE!</v>
      </c>
      <c r="D972" s="144" t="e">
        <f t="shared" si="61"/>
        <v>#VALUE!</v>
      </c>
      <c r="E972" s="144" t="str">
        <f t="shared" si="62"/>
        <v>2024.00488</v>
      </c>
      <c r="F972" s="144" t="e">
        <f t="shared" si="63"/>
        <v>#VALUE!</v>
      </c>
      <c r="G972" s="158">
        <v>488</v>
      </c>
      <c r="H972" s="97" t="s">
        <v>130</v>
      </c>
      <c r="I972" s="97" t="s">
        <v>193</v>
      </c>
      <c r="J972" s="158" t="s">
        <v>194</v>
      </c>
      <c r="K972" s="97" t="s">
        <v>148</v>
      </c>
      <c r="L972" s="97" t="s">
        <v>169</v>
      </c>
      <c r="M972" s="97" t="s">
        <v>254</v>
      </c>
      <c r="N972" s="209">
        <v>45388</v>
      </c>
      <c r="O972" s="209">
        <v>45388</v>
      </c>
      <c r="P972" s="158" t="s">
        <v>124</v>
      </c>
      <c r="Q972" s="160">
        <v>45387</v>
      </c>
      <c r="R972" s="158">
        <v>3942421</v>
      </c>
      <c r="S972" s="158" t="s">
        <v>13</v>
      </c>
      <c r="T972" s="160">
        <v>45399</v>
      </c>
      <c r="U972" s="234">
        <v>2024</v>
      </c>
      <c r="V972" s="151">
        <v>965</v>
      </c>
    </row>
    <row r="973" spans="1:22" x14ac:dyDescent="0.35">
      <c r="A97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3" s="231" t="str">
        <f>CONCATENATE(U973,".",TEXT(G973,"00000"),".",VLOOKUP(H973,'Dados (Listas Suspensas)'!$H$3:$I$7,2,FALSE),".",VLOOKUP(K973,'Dados (Listas Suspensas)'!$B$3:$C$8,2,FALSE),".",VLOOKUP(L973,'Dados (Listas Suspensas)'!$D$3:$E$9,2, FALSE),".",VLOOKUP(M973,'Dados (Listas Suspensas)'!$F$3:$G$10,2,FALSE))</f>
        <v>2024.00489.02.03.03.05</v>
      </c>
      <c r="C973" s="144" t="e">
        <f t="shared" si="60"/>
        <v>#VALUE!</v>
      </c>
      <c r="D973" s="144" t="e">
        <f t="shared" si="61"/>
        <v>#VALUE!</v>
      </c>
      <c r="E973" s="144" t="str">
        <f t="shared" si="62"/>
        <v>2024.00489</v>
      </c>
      <c r="F973" s="144" t="e">
        <f t="shared" si="63"/>
        <v>#VALUE!</v>
      </c>
      <c r="G973" s="165">
        <v>489</v>
      </c>
      <c r="H973" s="96" t="s">
        <v>130</v>
      </c>
      <c r="I973" s="96" t="s">
        <v>193</v>
      </c>
      <c r="J973" s="165" t="s">
        <v>194</v>
      </c>
      <c r="K973" s="96" t="s">
        <v>148</v>
      </c>
      <c r="L973" s="96" t="s">
        <v>162</v>
      </c>
      <c r="M973" s="96" t="s">
        <v>254</v>
      </c>
      <c r="N973" s="210">
        <v>45388</v>
      </c>
      <c r="O973" s="210">
        <v>45388</v>
      </c>
      <c r="P973" s="165" t="s">
        <v>124</v>
      </c>
      <c r="Q973" s="166">
        <v>45387</v>
      </c>
      <c r="R973" s="165">
        <v>3942421</v>
      </c>
      <c r="S973" s="165" t="s">
        <v>13</v>
      </c>
      <c r="T973" s="166">
        <v>45399</v>
      </c>
      <c r="U973" s="232">
        <v>2024</v>
      </c>
      <c r="V973" s="150">
        <v>966</v>
      </c>
    </row>
    <row r="974" spans="1:22" x14ac:dyDescent="0.35">
      <c r="A97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4" s="231" t="str">
        <f>CONCATENATE(U974,".",TEXT(G974,"00000"),".",VLOOKUP(H974,'Dados (Listas Suspensas)'!$H$3:$I$7,2,FALSE),".",VLOOKUP(K974,'Dados (Listas Suspensas)'!$B$3:$C$8,2,FALSE),".",VLOOKUP(L974,'Dados (Listas Suspensas)'!$D$3:$E$9,2, FALSE),".",VLOOKUP(M974,'Dados (Listas Suspensas)'!$F$3:$G$10,2,FALSE))</f>
        <v>2024.00490.02.03.02.05</v>
      </c>
      <c r="C974" s="144" t="e">
        <f t="shared" si="60"/>
        <v>#VALUE!</v>
      </c>
      <c r="D974" s="144" t="e">
        <f t="shared" si="61"/>
        <v>#VALUE!</v>
      </c>
      <c r="E974" s="144" t="str">
        <f t="shared" si="62"/>
        <v>2024.00490</v>
      </c>
      <c r="F974" s="144" t="e">
        <f t="shared" si="63"/>
        <v>#VALUE!</v>
      </c>
      <c r="G974" s="158">
        <v>490</v>
      </c>
      <c r="H974" s="97" t="s">
        <v>130</v>
      </c>
      <c r="I974" s="97" t="s">
        <v>193</v>
      </c>
      <c r="J974" s="158" t="s">
        <v>194</v>
      </c>
      <c r="K974" s="97" t="s">
        <v>148</v>
      </c>
      <c r="L974" s="97" t="s">
        <v>169</v>
      </c>
      <c r="M974" s="97" t="s">
        <v>254</v>
      </c>
      <c r="N974" s="209">
        <v>45389</v>
      </c>
      <c r="O974" s="209">
        <v>45389</v>
      </c>
      <c r="P974" s="158" t="s">
        <v>124</v>
      </c>
      <c r="Q974" s="160">
        <v>45388</v>
      </c>
      <c r="R974" s="158">
        <v>3942421</v>
      </c>
      <c r="S974" s="158" t="s">
        <v>13</v>
      </c>
      <c r="T974" s="160">
        <v>45399</v>
      </c>
      <c r="U974" s="234">
        <v>2024</v>
      </c>
      <c r="V974" s="151">
        <v>967</v>
      </c>
    </row>
    <row r="975" spans="1:22" x14ac:dyDescent="0.35">
      <c r="A97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5" s="231" t="str">
        <f>CONCATENATE(U975,".",TEXT(G975,"00000"),".",VLOOKUP(H975,'Dados (Listas Suspensas)'!$H$3:$I$7,2,FALSE),".",VLOOKUP(K975,'Dados (Listas Suspensas)'!$B$3:$C$8,2,FALSE),".",VLOOKUP(L975,'Dados (Listas Suspensas)'!$D$3:$E$9,2, FALSE),".",VLOOKUP(M975,'Dados (Listas Suspensas)'!$F$3:$G$10,2,FALSE))</f>
        <v>2024.00491.02.03.03.05</v>
      </c>
      <c r="C975" s="144" t="e">
        <f t="shared" si="60"/>
        <v>#VALUE!</v>
      </c>
      <c r="D975" s="144" t="e">
        <f t="shared" si="61"/>
        <v>#VALUE!</v>
      </c>
      <c r="E975" s="144" t="str">
        <f t="shared" si="62"/>
        <v>2024.00491</v>
      </c>
      <c r="F975" s="144" t="e">
        <f t="shared" si="63"/>
        <v>#VALUE!</v>
      </c>
      <c r="G975" s="165">
        <v>491</v>
      </c>
      <c r="H975" s="96" t="s">
        <v>130</v>
      </c>
      <c r="I975" s="96" t="s">
        <v>193</v>
      </c>
      <c r="J975" s="165" t="s">
        <v>194</v>
      </c>
      <c r="K975" s="96" t="s">
        <v>148</v>
      </c>
      <c r="L975" s="96" t="s">
        <v>162</v>
      </c>
      <c r="M975" s="96" t="s">
        <v>254</v>
      </c>
      <c r="N975" s="210">
        <v>45389</v>
      </c>
      <c r="O975" s="210">
        <v>45389</v>
      </c>
      <c r="P975" s="165" t="s">
        <v>124</v>
      </c>
      <c r="Q975" s="166">
        <v>45388</v>
      </c>
      <c r="R975" s="165">
        <v>3942421</v>
      </c>
      <c r="S975" s="165" t="s">
        <v>13</v>
      </c>
      <c r="T975" s="166">
        <v>45399</v>
      </c>
      <c r="U975" s="232">
        <v>2024</v>
      </c>
      <c r="V975" s="150">
        <v>968</v>
      </c>
    </row>
    <row r="976" spans="1:22" x14ac:dyDescent="0.35">
      <c r="A97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6" s="231" t="str">
        <f>CONCATENATE(U976,".",TEXT(G976,"00000"),".",VLOOKUP(H976,'Dados (Listas Suspensas)'!$H$3:$I$7,2,FALSE),".",VLOOKUP(K976,'Dados (Listas Suspensas)'!$B$3:$C$8,2,FALSE),".",VLOOKUP(L976,'Dados (Listas Suspensas)'!$D$3:$E$9,2, FALSE),".",VLOOKUP(M976,'Dados (Listas Suspensas)'!$F$3:$G$10,2,FALSE))</f>
        <v>2024.00492.02.03.02.05</v>
      </c>
      <c r="C976" s="144" t="e">
        <f t="shared" si="60"/>
        <v>#VALUE!</v>
      </c>
      <c r="D976" s="144" t="e">
        <f t="shared" si="61"/>
        <v>#VALUE!</v>
      </c>
      <c r="E976" s="144" t="str">
        <f t="shared" si="62"/>
        <v>2024.00492</v>
      </c>
      <c r="F976" s="144" t="e">
        <f t="shared" si="63"/>
        <v>#VALUE!</v>
      </c>
      <c r="G976" s="158">
        <v>492</v>
      </c>
      <c r="H976" s="97" t="s">
        <v>130</v>
      </c>
      <c r="I976" s="97" t="s">
        <v>193</v>
      </c>
      <c r="J976" s="158" t="s">
        <v>194</v>
      </c>
      <c r="K976" s="97" t="s">
        <v>148</v>
      </c>
      <c r="L976" s="97" t="s">
        <v>169</v>
      </c>
      <c r="M976" s="97" t="s">
        <v>254</v>
      </c>
      <c r="N976" s="209">
        <v>45394</v>
      </c>
      <c r="O976" s="209">
        <v>45394</v>
      </c>
      <c r="P976" s="158" t="s">
        <v>124</v>
      </c>
      <c r="Q976" s="160">
        <v>45393</v>
      </c>
      <c r="R976" s="158">
        <v>3942421</v>
      </c>
      <c r="S976" s="158" t="s">
        <v>13</v>
      </c>
      <c r="T976" s="160">
        <v>45399</v>
      </c>
      <c r="U976" s="234">
        <v>2024</v>
      </c>
      <c r="V976" s="151">
        <v>969</v>
      </c>
    </row>
    <row r="977" spans="1:22" x14ac:dyDescent="0.35">
      <c r="A97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7" s="231" t="str">
        <f>CONCATENATE(U977,".",TEXT(G977,"00000"),".",VLOOKUP(H977,'Dados (Listas Suspensas)'!$H$3:$I$7,2,FALSE),".",VLOOKUP(K977,'Dados (Listas Suspensas)'!$B$3:$C$8,2,FALSE),".",VLOOKUP(L977,'Dados (Listas Suspensas)'!$D$3:$E$9,2, FALSE),".",VLOOKUP(M977,'Dados (Listas Suspensas)'!$F$3:$G$10,2,FALSE))</f>
        <v>2024.00493.02.03.02.05</v>
      </c>
      <c r="C977" s="144" t="e">
        <f t="shared" si="60"/>
        <v>#VALUE!</v>
      </c>
      <c r="D977" s="144" t="e">
        <f t="shared" si="61"/>
        <v>#VALUE!</v>
      </c>
      <c r="E977" s="144" t="str">
        <f t="shared" si="62"/>
        <v>2024.00493</v>
      </c>
      <c r="F977" s="144" t="e">
        <f t="shared" si="63"/>
        <v>#VALUE!</v>
      </c>
      <c r="G977" s="165">
        <v>493</v>
      </c>
      <c r="H977" s="96" t="s">
        <v>130</v>
      </c>
      <c r="I977" s="96" t="s">
        <v>193</v>
      </c>
      <c r="J977" s="165" t="s">
        <v>194</v>
      </c>
      <c r="K977" s="96" t="s">
        <v>148</v>
      </c>
      <c r="L977" s="96" t="s">
        <v>169</v>
      </c>
      <c r="M977" s="96" t="s">
        <v>254</v>
      </c>
      <c r="N977" s="210">
        <v>45390</v>
      </c>
      <c r="O977" s="210">
        <v>45390</v>
      </c>
      <c r="P977" s="165" t="s">
        <v>124</v>
      </c>
      <c r="Q977" s="166">
        <v>45388</v>
      </c>
      <c r="R977" s="165">
        <v>3942421</v>
      </c>
      <c r="S977" s="165" t="s">
        <v>13</v>
      </c>
      <c r="T977" s="166">
        <v>45399</v>
      </c>
      <c r="U977" s="232">
        <v>2024</v>
      </c>
      <c r="V977" s="150">
        <v>970</v>
      </c>
    </row>
    <row r="978" spans="1:22" x14ac:dyDescent="0.35">
      <c r="A97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8" s="231" t="str">
        <f>CONCATENATE(U978,".",TEXT(G978,"00000"),".",VLOOKUP(H978,'Dados (Listas Suspensas)'!$H$3:$I$7,2,FALSE),".",VLOOKUP(K978,'Dados (Listas Suspensas)'!$B$3:$C$8,2,FALSE),".",VLOOKUP(L978,'Dados (Listas Suspensas)'!$D$3:$E$9,2, FALSE),".",VLOOKUP(M978,'Dados (Listas Suspensas)'!$F$3:$G$10,2,FALSE))</f>
        <v>2024.00494.02.03.03.05</v>
      </c>
      <c r="C978" s="144" t="e">
        <f t="shared" si="60"/>
        <v>#VALUE!</v>
      </c>
      <c r="D978" s="144" t="e">
        <f t="shared" si="61"/>
        <v>#VALUE!</v>
      </c>
      <c r="E978" s="144" t="str">
        <f t="shared" si="62"/>
        <v>2024.00494</v>
      </c>
      <c r="F978" s="144" t="e">
        <f t="shared" si="63"/>
        <v>#VALUE!</v>
      </c>
      <c r="G978" s="158">
        <v>494</v>
      </c>
      <c r="H978" s="97" t="s">
        <v>130</v>
      </c>
      <c r="I978" s="97" t="s">
        <v>193</v>
      </c>
      <c r="J978" s="158" t="s">
        <v>194</v>
      </c>
      <c r="K978" s="97" t="s">
        <v>148</v>
      </c>
      <c r="L978" s="97" t="s">
        <v>162</v>
      </c>
      <c r="M978" s="97" t="s">
        <v>254</v>
      </c>
      <c r="N978" s="209">
        <v>45390</v>
      </c>
      <c r="O978" s="209">
        <v>45390</v>
      </c>
      <c r="P978" s="158" t="s">
        <v>124</v>
      </c>
      <c r="Q978" s="160">
        <v>45388</v>
      </c>
      <c r="R978" s="158">
        <v>3942421</v>
      </c>
      <c r="S978" s="158" t="s">
        <v>13</v>
      </c>
      <c r="T978" s="160">
        <v>45399</v>
      </c>
      <c r="U978" s="234">
        <v>2024</v>
      </c>
      <c r="V978" s="151">
        <v>971</v>
      </c>
    </row>
    <row r="979" spans="1:22" x14ac:dyDescent="0.35">
      <c r="A97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79" s="231" t="str">
        <f>CONCATENATE(U979,".",TEXT(G979,"00000"),".",VLOOKUP(H979,'Dados (Listas Suspensas)'!$H$3:$I$7,2,FALSE),".",VLOOKUP(K979,'Dados (Listas Suspensas)'!$B$3:$C$8,2,FALSE),".",VLOOKUP(L979,'Dados (Listas Suspensas)'!$D$3:$E$9,2, FALSE),".",VLOOKUP(M979,'Dados (Listas Suspensas)'!$F$3:$G$10,2,FALSE))</f>
        <v>2024.00495.02.03.02.05</v>
      </c>
      <c r="C979" s="144" t="e">
        <f t="shared" si="60"/>
        <v>#VALUE!</v>
      </c>
      <c r="D979" s="144" t="e">
        <f t="shared" si="61"/>
        <v>#VALUE!</v>
      </c>
      <c r="E979" s="144" t="str">
        <f t="shared" si="62"/>
        <v>2024.00495</v>
      </c>
      <c r="F979" s="144" t="e">
        <f t="shared" si="63"/>
        <v>#VALUE!</v>
      </c>
      <c r="G979" s="165">
        <v>495</v>
      </c>
      <c r="H979" s="96" t="s">
        <v>130</v>
      </c>
      <c r="I979" s="96" t="s">
        <v>193</v>
      </c>
      <c r="J979" s="165" t="s">
        <v>194</v>
      </c>
      <c r="K979" s="96" t="s">
        <v>148</v>
      </c>
      <c r="L979" s="96" t="s">
        <v>169</v>
      </c>
      <c r="M979" s="96" t="s">
        <v>254</v>
      </c>
      <c r="N979" s="210">
        <v>45393</v>
      </c>
      <c r="O979" s="210">
        <v>45393</v>
      </c>
      <c r="P979" s="165" t="s">
        <v>124</v>
      </c>
      <c r="Q979" s="166">
        <v>45392</v>
      </c>
      <c r="R979" s="165">
        <v>3942421</v>
      </c>
      <c r="S979" s="165" t="s">
        <v>13</v>
      </c>
      <c r="T979" s="166">
        <v>45399</v>
      </c>
      <c r="U979" s="232">
        <v>2024</v>
      </c>
      <c r="V979" s="150">
        <v>972</v>
      </c>
    </row>
    <row r="980" spans="1:22" x14ac:dyDescent="0.35">
      <c r="A98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0" s="231" t="str">
        <f>CONCATENATE(U980,".",TEXT(G980,"00000"),".",VLOOKUP(H980,'Dados (Listas Suspensas)'!$H$3:$I$7,2,FALSE),".",VLOOKUP(K980,'Dados (Listas Suspensas)'!$B$3:$C$8,2,FALSE),".",VLOOKUP(L980,'Dados (Listas Suspensas)'!$D$3:$E$9,2, FALSE),".",VLOOKUP(M980,'Dados (Listas Suspensas)'!$F$3:$G$10,2,FALSE))</f>
        <v>2024.00496.02.03.03.05</v>
      </c>
      <c r="C980" s="144" t="e">
        <f t="shared" si="60"/>
        <v>#VALUE!</v>
      </c>
      <c r="D980" s="144" t="e">
        <f t="shared" si="61"/>
        <v>#VALUE!</v>
      </c>
      <c r="E980" s="144" t="str">
        <f t="shared" si="62"/>
        <v>2024.00496</v>
      </c>
      <c r="F980" s="144" t="e">
        <f t="shared" si="63"/>
        <v>#VALUE!</v>
      </c>
      <c r="G980" s="158">
        <v>496</v>
      </c>
      <c r="H980" s="97" t="s">
        <v>130</v>
      </c>
      <c r="I980" s="97" t="s">
        <v>193</v>
      </c>
      <c r="J980" s="158" t="s">
        <v>194</v>
      </c>
      <c r="K980" s="97" t="s">
        <v>148</v>
      </c>
      <c r="L980" s="97" t="s">
        <v>162</v>
      </c>
      <c r="M980" s="97" t="s">
        <v>254</v>
      </c>
      <c r="N980" s="209">
        <v>45393</v>
      </c>
      <c r="O980" s="209">
        <v>45393</v>
      </c>
      <c r="P980" s="158" t="s">
        <v>124</v>
      </c>
      <c r="Q980" s="160">
        <v>45392</v>
      </c>
      <c r="R980" s="158">
        <v>3942421</v>
      </c>
      <c r="S980" s="158" t="s">
        <v>13</v>
      </c>
      <c r="T980" s="160">
        <v>45399</v>
      </c>
      <c r="U980" s="234">
        <v>2024</v>
      </c>
      <c r="V980" s="151">
        <v>973</v>
      </c>
    </row>
    <row r="981" spans="1:22" x14ac:dyDescent="0.35">
      <c r="A98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1" s="231" t="str">
        <f>CONCATENATE(U981,".",TEXT(G981,"00000"),".",VLOOKUP(H981,'Dados (Listas Suspensas)'!$H$3:$I$7,2,FALSE),".",VLOOKUP(K981,'Dados (Listas Suspensas)'!$B$3:$C$8,2,FALSE),".",VLOOKUP(L981,'Dados (Listas Suspensas)'!$D$3:$E$9,2, FALSE),".",VLOOKUP(M981,'Dados (Listas Suspensas)'!$F$3:$G$10,2,FALSE))</f>
        <v>2024.00497.02.03.03.05</v>
      </c>
      <c r="C981" s="144" t="e">
        <f t="shared" si="60"/>
        <v>#VALUE!</v>
      </c>
      <c r="D981" s="144" t="e">
        <f t="shared" si="61"/>
        <v>#VALUE!</v>
      </c>
      <c r="E981" s="144" t="str">
        <f t="shared" si="62"/>
        <v>2024.00497</v>
      </c>
      <c r="F981" s="144" t="e">
        <f t="shared" si="63"/>
        <v>#VALUE!</v>
      </c>
      <c r="G981" s="165">
        <v>497</v>
      </c>
      <c r="H981" s="96" t="s">
        <v>130</v>
      </c>
      <c r="I981" s="96" t="s">
        <v>193</v>
      </c>
      <c r="J981" s="165" t="s">
        <v>194</v>
      </c>
      <c r="K981" s="96" t="s">
        <v>148</v>
      </c>
      <c r="L981" s="96" t="s">
        <v>162</v>
      </c>
      <c r="M981" s="96" t="s">
        <v>254</v>
      </c>
      <c r="N981" s="210">
        <v>45394</v>
      </c>
      <c r="O981" s="210">
        <v>45394</v>
      </c>
      <c r="P981" s="165" t="s">
        <v>124</v>
      </c>
      <c r="Q981" s="166">
        <v>45393</v>
      </c>
      <c r="R981" s="165">
        <v>3942421</v>
      </c>
      <c r="S981" s="165" t="s">
        <v>13</v>
      </c>
      <c r="T981" s="166">
        <v>45399</v>
      </c>
      <c r="U981" s="232">
        <v>2024</v>
      </c>
      <c r="V981" s="150">
        <v>974</v>
      </c>
    </row>
    <row r="982" spans="1:22" x14ac:dyDescent="0.35">
      <c r="A98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2" s="231" t="str">
        <f>CONCATENATE(U982,".",TEXT(G982,"00000"),".",VLOOKUP(H982,'Dados (Listas Suspensas)'!$H$3:$I$7,2,FALSE),".",VLOOKUP(K982,'Dados (Listas Suspensas)'!$B$3:$C$8,2,FALSE),".",VLOOKUP(L982,'Dados (Listas Suspensas)'!$D$3:$E$9,2, FALSE),".",VLOOKUP(M982,'Dados (Listas Suspensas)'!$F$3:$G$10,2,FALSE))</f>
        <v>2024.00498.02.03.02.05</v>
      </c>
      <c r="C982" s="144" t="e">
        <f t="shared" si="60"/>
        <v>#VALUE!</v>
      </c>
      <c r="D982" s="144" t="e">
        <f t="shared" si="61"/>
        <v>#VALUE!</v>
      </c>
      <c r="E982" s="144" t="str">
        <f t="shared" si="62"/>
        <v>2024.00498</v>
      </c>
      <c r="F982" s="144" t="e">
        <f t="shared" si="63"/>
        <v>#VALUE!</v>
      </c>
      <c r="G982" s="158">
        <v>498</v>
      </c>
      <c r="H982" s="97" t="s">
        <v>130</v>
      </c>
      <c r="I982" s="97" t="s">
        <v>193</v>
      </c>
      <c r="J982" s="158" t="s">
        <v>194</v>
      </c>
      <c r="K982" s="97" t="s">
        <v>148</v>
      </c>
      <c r="L982" s="97" t="s">
        <v>169</v>
      </c>
      <c r="M982" s="97" t="s">
        <v>254</v>
      </c>
      <c r="N982" s="209">
        <v>45395</v>
      </c>
      <c r="O982" s="209">
        <v>45395</v>
      </c>
      <c r="P982" s="158" t="s">
        <v>124</v>
      </c>
      <c r="Q982" s="160">
        <v>45394</v>
      </c>
      <c r="R982" s="158">
        <v>3942421</v>
      </c>
      <c r="S982" s="158" t="s">
        <v>13</v>
      </c>
      <c r="T982" s="160">
        <v>45399</v>
      </c>
      <c r="U982" s="234">
        <v>2024</v>
      </c>
      <c r="V982" s="151">
        <v>975</v>
      </c>
    </row>
    <row r="983" spans="1:22" x14ac:dyDescent="0.35">
      <c r="A98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3" s="231" t="str">
        <f>CONCATENATE(U983,".",TEXT(G983,"00000"),".",VLOOKUP(H983,'Dados (Listas Suspensas)'!$H$3:$I$7,2,FALSE),".",VLOOKUP(K983,'Dados (Listas Suspensas)'!$B$3:$C$8,2,FALSE),".",VLOOKUP(L983,'Dados (Listas Suspensas)'!$D$3:$E$9,2, FALSE),".",VLOOKUP(M983,'Dados (Listas Suspensas)'!$F$3:$G$10,2,FALSE))</f>
        <v>2024.00499.02.03.03.05</v>
      </c>
      <c r="C983" s="144" t="e">
        <f t="shared" si="60"/>
        <v>#VALUE!</v>
      </c>
      <c r="D983" s="144" t="e">
        <f t="shared" si="61"/>
        <v>#VALUE!</v>
      </c>
      <c r="E983" s="144" t="str">
        <f t="shared" si="62"/>
        <v>2024.00499</v>
      </c>
      <c r="F983" s="144" t="e">
        <f t="shared" si="63"/>
        <v>#VALUE!</v>
      </c>
      <c r="G983" s="165">
        <v>499</v>
      </c>
      <c r="H983" s="96" t="s">
        <v>130</v>
      </c>
      <c r="I983" s="96" t="s">
        <v>193</v>
      </c>
      <c r="J983" s="165" t="s">
        <v>194</v>
      </c>
      <c r="K983" s="96" t="s">
        <v>148</v>
      </c>
      <c r="L983" s="96" t="s">
        <v>162</v>
      </c>
      <c r="M983" s="96" t="s">
        <v>254</v>
      </c>
      <c r="N983" s="210">
        <v>45395</v>
      </c>
      <c r="O983" s="210">
        <v>45395</v>
      </c>
      <c r="P983" s="165" t="s">
        <v>124</v>
      </c>
      <c r="Q983" s="166">
        <v>45394</v>
      </c>
      <c r="R983" s="165">
        <v>3942421</v>
      </c>
      <c r="S983" s="165" t="s">
        <v>13</v>
      </c>
      <c r="T983" s="166">
        <v>45399</v>
      </c>
      <c r="U983" s="232">
        <v>2024</v>
      </c>
      <c r="V983" s="150">
        <v>976</v>
      </c>
    </row>
    <row r="984" spans="1:22" x14ac:dyDescent="0.35">
      <c r="A98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4" s="231" t="str">
        <f>CONCATENATE(U984,".",TEXT(G984,"00000"),".",VLOOKUP(H984,'Dados (Listas Suspensas)'!$H$3:$I$7,2,FALSE),".",VLOOKUP(K984,'Dados (Listas Suspensas)'!$B$3:$C$8,2,FALSE),".",VLOOKUP(L984,'Dados (Listas Suspensas)'!$D$3:$E$9,2, FALSE),".",VLOOKUP(M984,'Dados (Listas Suspensas)'!$F$3:$G$10,2,FALSE))</f>
        <v>2024.00500.02.03.02.05</v>
      </c>
      <c r="C984" s="144" t="e">
        <f t="shared" si="60"/>
        <v>#VALUE!</v>
      </c>
      <c r="D984" s="144" t="e">
        <f t="shared" si="61"/>
        <v>#VALUE!</v>
      </c>
      <c r="E984" s="144" t="str">
        <f t="shared" si="62"/>
        <v>2024.00500</v>
      </c>
      <c r="F984" s="144" t="e">
        <f t="shared" si="63"/>
        <v>#VALUE!</v>
      </c>
      <c r="G984" s="158">
        <v>500</v>
      </c>
      <c r="H984" s="97" t="s">
        <v>130</v>
      </c>
      <c r="I984" s="97" t="s">
        <v>193</v>
      </c>
      <c r="J984" s="158" t="s">
        <v>194</v>
      </c>
      <c r="K984" s="97" t="s">
        <v>148</v>
      </c>
      <c r="L984" s="97" t="s">
        <v>169</v>
      </c>
      <c r="M984" s="97" t="s">
        <v>254</v>
      </c>
      <c r="N984" s="209">
        <v>45396</v>
      </c>
      <c r="O984" s="209">
        <v>45396</v>
      </c>
      <c r="P984" s="158" t="s">
        <v>124</v>
      </c>
      <c r="Q984" s="160">
        <v>45394</v>
      </c>
      <c r="R984" s="158">
        <v>3942421</v>
      </c>
      <c r="S984" s="158" t="s">
        <v>13</v>
      </c>
      <c r="T984" s="160">
        <v>45399</v>
      </c>
      <c r="U984" s="234">
        <v>2024</v>
      </c>
      <c r="V984" s="151">
        <v>977</v>
      </c>
    </row>
    <row r="985" spans="1:22" x14ac:dyDescent="0.35">
      <c r="A98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5" s="231" t="str">
        <f>CONCATENATE(U985,".",TEXT(G985,"00000"),".",VLOOKUP(H985,'Dados (Listas Suspensas)'!$H$3:$I$7,2,FALSE),".",VLOOKUP(K985,'Dados (Listas Suspensas)'!$B$3:$C$8,2,FALSE),".",VLOOKUP(L985,'Dados (Listas Suspensas)'!$D$3:$E$9,2, FALSE),".",VLOOKUP(M985,'Dados (Listas Suspensas)'!$F$3:$G$10,2,FALSE))</f>
        <v>2024.00501.02.03.03.05</v>
      </c>
      <c r="C985" s="144" t="e">
        <f t="shared" si="60"/>
        <v>#VALUE!</v>
      </c>
      <c r="D985" s="144" t="e">
        <f t="shared" si="61"/>
        <v>#VALUE!</v>
      </c>
      <c r="E985" s="144" t="str">
        <f t="shared" si="62"/>
        <v>2024.00501</v>
      </c>
      <c r="F985" s="144" t="e">
        <f t="shared" si="63"/>
        <v>#VALUE!</v>
      </c>
      <c r="G985" s="165">
        <v>501</v>
      </c>
      <c r="H985" s="96" t="s">
        <v>130</v>
      </c>
      <c r="I985" s="96" t="s">
        <v>193</v>
      </c>
      <c r="J985" s="165" t="s">
        <v>194</v>
      </c>
      <c r="K985" s="96" t="s">
        <v>148</v>
      </c>
      <c r="L985" s="96" t="s">
        <v>162</v>
      </c>
      <c r="M985" s="96" t="s">
        <v>254</v>
      </c>
      <c r="N985" s="210">
        <v>45396</v>
      </c>
      <c r="O985" s="210">
        <v>45396</v>
      </c>
      <c r="P985" s="165" t="s">
        <v>124</v>
      </c>
      <c r="Q985" s="166">
        <v>45394</v>
      </c>
      <c r="R985" s="165">
        <v>3942421</v>
      </c>
      <c r="S985" s="165" t="s">
        <v>13</v>
      </c>
      <c r="T985" s="166">
        <v>45399</v>
      </c>
      <c r="U985" s="232">
        <v>2024</v>
      </c>
      <c r="V985" s="150">
        <v>978</v>
      </c>
    </row>
    <row r="986" spans="1:22" x14ac:dyDescent="0.35">
      <c r="A98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6" s="231" t="str">
        <f>CONCATENATE(U986,".",TEXT(G986,"00000"),".",VLOOKUP(H986,'Dados (Listas Suspensas)'!$H$3:$I$7,2,FALSE),".",VLOOKUP(K986,'Dados (Listas Suspensas)'!$B$3:$C$8,2,FALSE),".",VLOOKUP(L986,'Dados (Listas Suspensas)'!$D$3:$E$9,2, FALSE),".",VLOOKUP(M986,'Dados (Listas Suspensas)'!$F$3:$G$10,2,FALSE))</f>
        <v>2024.00502.02.03.02.05</v>
      </c>
      <c r="C986" s="144" t="e">
        <f t="shared" si="60"/>
        <v>#VALUE!</v>
      </c>
      <c r="D986" s="144" t="e">
        <f t="shared" si="61"/>
        <v>#VALUE!</v>
      </c>
      <c r="E986" s="144" t="str">
        <f t="shared" si="62"/>
        <v>2024.00502</v>
      </c>
      <c r="F986" s="144" t="e">
        <f t="shared" si="63"/>
        <v>#VALUE!</v>
      </c>
      <c r="G986" s="158">
        <v>502</v>
      </c>
      <c r="H986" s="97" t="s">
        <v>130</v>
      </c>
      <c r="I986" s="97" t="s">
        <v>193</v>
      </c>
      <c r="J986" s="158" t="s">
        <v>194</v>
      </c>
      <c r="K986" s="97" t="s">
        <v>148</v>
      </c>
      <c r="L986" s="97" t="s">
        <v>169</v>
      </c>
      <c r="M986" s="97" t="s">
        <v>254</v>
      </c>
      <c r="N986" s="209">
        <v>45397</v>
      </c>
      <c r="O986" s="209">
        <v>45397</v>
      </c>
      <c r="P986" s="158" t="s">
        <v>124</v>
      </c>
      <c r="Q986" s="160">
        <v>45394</v>
      </c>
      <c r="R986" s="158">
        <v>3942421</v>
      </c>
      <c r="S986" s="158" t="s">
        <v>13</v>
      </c>
      <c r="T986" s="160">
        <v>45399</v>
      </c>
      <c r="U986" s="234">
        <v>2024</v>
      </c>
      <c r="V986" s="151">
        <v>979</v>
      </c>
    </row>
    <row r="987" spans="1:22" x14ac:dyDescent="0.35">
      <c r="A98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7" s="231" t="str">
        <f>CONCATENATE(U987,".",TEXT(G987,"00000"),".",VLOOKUP(H987,'Dados (Listas Suspensas)'!$H$3:$I$7,2,FALSE),".",VLOOKUP(K987,'Dados (Listas Suspensas)'!$B$3:$C$8,2,FALSE),".",VLOOKUP(L987,'Dados (Listas Suspensas)'!$D$3:$E$9,2, FALSE),".",VLOOKUP(M987,'Dados (Listas Suspensas)'!$F$3:$G$10,2,FALSE))</f>
        <v>2024.00503.02.03.03.05</v>
      </c>
      <c r="C987" s="144" t="e">
        <f t="shared" si="60"/>
        <v>#VALUE!</v>
      </c>
      <c r="D987" s="144" t="e">
        <f t="shared" si="61"/>
        <v>#VALUE!</v>
      </c>
      <c r="E987" s="144" t="str">
        <f t="shared" si="62"/>
        <v>2024.00503</v>
      </c>
      <c r="F987" s="144" t="e">
        <f t="shared" si="63"/>
        <v>#VALUE!</v>
      </c>
      <c r="G987" s="165">
        <v>503</v>
      </c>
      <c r="H987" s="96" t="s">
        <v>130</v>
      </c>
      <c r="I987" s="96" t="s">
        <v>193</v>
      </c>
      <c r="J987" s="165" t="s">
        <v>194</v>
      </c>
      <c r="K987" s="96" t="s">
        <v>148</v>
      </c>
      <c r="L987" s="96" t="s">
        <v>162</v>
      </c>
      <c r="M987" s="96" t="s">
        <v>254</v>
      </c>
      <c r="N987" s="210">
        <v>45397</v>
      </c>
      <c r="O987" s="210">
        <v>45397</v>
      </c>
      <c r="P987" s="165" t="s">
        <v>124</v>
      </c>
      <c r="Q987" s="166">
        <v>45394</v>
      </c>
      <c r="R987" s="165">
        <v>3942421</v>
      </c>
      <c r="S987" s="165" t="s">
        <v>13</v>
      </c>
      <c r="T987" s="166">
        <v>45399</v>
      </c>
      <c r="U987" s="232">
        <v>2024</v>
      </c>
      <c r="V987" s="150">
        <v>980</v>
      </c>
    </row>
    <row r="988" spans="1:22" x14ac:dyDescent="0.35">
      <c r="A98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8" s="231" t="str">
        <f>CONCATENATE(U988,".",TEXT(G988,"00000"),".",VLOOKUP(H988,'Dados (Listas Suspensas)'!$H$3:$I$7,2,FALSE),".",VLOOKUP(K988,'Dados (Listas Suspensas)'!$B$3:$C$8,2,FALSE),".",VLOOKUP(L988,'Dados (Listas Suspensas)'!$D$3:$E$9,2, FALSE),".",VLOOKUP(M988,'Dados (Listas Suspensas)'!$F$3:$G$10,2,FALSE))</f>
        <v>2024.00504.02.03.02.05</v>
      </c>
      <c r="C988" s="144" t="e">
        <f t="shared" si="60"/>
        <v>#VALUE!</v>
      </c>
      <c r="D988" s="144" t="e">
        <f t="shared" si="61"/>
        <v>#VALUE!</v>
      </c>
      <c r="E988" s="144" t="str">
        <f t="shared" si="62"/>
        <v>2024.00504</v>
      </c>
      <c r="F988" s="144" t="e">
        <f t="shared" si="63"/>
        <v>#VALUE!</v>
      </c>
      <c r="G988" s="158">
        <v>504</v>
      </c>
      <c r="H988" s="97" t="s">
        <v>130</v>
      </c>
      <c r="I988" s="97" t="s">
        <v>193</v>
      </c>
      <c r="J988" s="158" t="s">
        <v>194</v>
      </c>
      <c r="K988" s="97" t="s">
        <v>148</v>
      </c>
      <c r="L988" s="97" t="s">
        <v>169</v>
      </c>
      <c r="M988" s="97" t="s">
        <v>254</v>
      </c>
      <c r="N988" s="209">
        <v>45398</v>
      </c>
      <c r="O988" s="209">
        <v>45398</v>
      </c>
      <c r="P988" s="158" t="s">
        <v>124</v>
      </c>
      <c r="Q988" s="160">
        <v>45397</v>
      </c>
      <c r="R988" s="158">
        <v>3942421</v>
      </c>
      <c r="S988" s="158" t="s">
        <v>13</v>
      </c>
      <c r="T988" s="160">
        <v>45399</v>
      </c>
      <c r="U988" s="234">
        <v>2024</v>
      </c>
      <c r="V988" s="151">
        <v>981</v>
      </c>
    </row>
    <row r="989" spans="1:22" x14ac:dyDescent="0.35">
      <c r="A98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89" s="231" t="str">
        <f>CONCATENATE(U989,".",TEXT(G989,"00000"),".",VLOOKUP(H989,'Dados (Listas Suspensas)'!$H$3:$I$7,2,FALSE),".",VLOOKUP(K989,'Dados (Listas Suspensas)'!$B$3:$C$8,2,FALSE),".",VLOOKUP(L989,'Dados (Listas Suspensas)'!$D$3:$E$9,2, FALSE),".",VLOOKUP(M989,'Dados (Listas Suspensas)'!$F$3:$G$10,2,FALSE))</f>
        <v>2024.00505.02.03.03.05</v>
      </c>
      <c r="C989" s="144" t="e">
        <f t="shared" si="60"/>
        <v>#VALUE!</v>
      </c>
      <c r="D989" s="144" t="e">
        <f t="shared" si="61"/>
        <v>#VALUE!</v>
      </c>
      <c r="E989" s="144" t="str">
        <f t="shared" si="62"/>
        <v>2024.00505</v>
      </c>
      <c r="F989" s="144" t="e">
        <f t="shared" si="63"/>
        <v>#VALUE!</v>
      </c>
      <c r="G989" s="165">
        <v>505</v>
      </c>
      <c r="H989" s="96" t="s">
        <v>130</v>
      </c>
      <c r="I989" s="96" t="s">
        <v>193</v>
      </c>
      <c r="J989" s="165" t="s">
        <v>194</v>
      </c>
      <c r="K989" s="96" t="s">
        <v>148</v>
      </c>
      <c r="L989" s="96" t="s">
        <v>162</v>
      </c>
      <c r="M989" s="96" t="s">
        <v>254</v>
      </c>
      <c r="N989" s="210">
        <v>45398</v>
      </c>
      <c r="O989" s="210">
        <v>45398</v>
      </c>
      <c r="P989" s="165" t="s">
        <v>124</v>
      </c>
      <c r="Q989" s="166">
        <v>45397</v>
      </c>
      <c r="R989" s="165">
        <v>3942421</v>
      </c>
      <c r="S989" s="165" t="s">
        <v>13</v>
      </c>
      <c r="T989" s="166">
        <v>45399</v>
      </c>
      <c r="U989" s="232">
        <v>2024</v>
      </c>
      <c r="V989" s="150">
        <v>982</v>
      </c>
    </row>
    <row r="990" spans="1:22" x14ac:dyDescent="0.35">
      <c r="A99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0" s="231" t="str">
        <f>CONCATENATE(U990,".",TEXT(G990,"00000"),".",VLOOKUP(H990,'Dados (Listas Suspensas)'!$H$3:$I$7,2,FALSE),".",VLOOKUP(K990,'Dados (Listas Suspensas)'!$B$3:$C$8,2,FALSE),".",VLOOKUP(L990,'Dados (Listas Suspensas)'!$D$3:$E$9,2, FALSE),".",VLOOKUP(M990,'Dados (Listas Suspensas)'!$F$3:$G$10,2,FALSE))</f>
        <v>2024.00506.02.03.02.05</v>
      </c>
      <c r="C990" s="144" t="e">
        <f t="shared" si="60"/>
        <v>#VALUE!</v>
      </c>
      <c r="D990" s="144" t="e">
        <f t="shared" si="61"/>
        <v>#VALUE!</v>
      </c>
      <c r="E990" s="144" t="str">
        <f t="shared" si="62"/>
        <v>2024.00506</v>
      </c>
      <c r="F990" s="144" t="e">
        <f t="shared" si="63"/>
        <v>#VALUE!</v>
      </c>
      <c r="G990" s="158">
        <v>506</v>
      </c>
      <c r="H990" s="97" t="s">
        <v>130</v>
      </c>
      <c r="I990" s="97" t="s">
        <v>236</v>
      </c>
      <c r="J990" s="158" t="s">
        <v>237</v>
      </c>
      <c r="K990" s="97" t="s">
        <v>148</v>
      </c>
      <c r="L990" s="97" t="s">
        <v>169</v>
      </c>
      <c r="M990" s="97" t="s">
        <v>254</v>
      </c>
      <c r="N990" s="209">
        <v>45402</v>
      </c>
      <c r="O990" s="209">
        <v>45402</v>
      </c>
      <c r="P990" s="158" t="s">
        <v>124</v>
      </c>
      <c r="Q990" s="160">
        <v>45401</v>
      </c>
      <c r="R990" s="158">
        <v>3968119</v>
      </c>
      <c r="S990" s="158" t="s">
        <v>13</v>
      </c>
      <c r="T990" s="160">
        <v>45408</v>
      </c>
      <c r="U990" s="234">
        <v>2024</v>
      </c>
      <c r="V990" s="151">
        <v>983</v>
      </c>
    </row>
    <row r="991" spans="1:22" x14ac:dyDescent="0.35">
      <c r="A99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1" s="231" t="str">
        <f>CONCATENATE(U991,".",TEXT(G991,"00000"),".",VLOOKUP(H991,'Dados (Listas Suspensas)'!$H$3:$I$7,2,FALSE),".",VLOOKUP(K991,'Dados (Listas Suspensas)'!$B$3:$C$8,2,FALSE),".",VLOOKUP(L991,'Dados (Listas Suspensas)'!$D$3:$E$9,2, FALSE),".",VLOOKUP(M991,'Dados (Listas Suspensas)'!$F$3:$G$10,2,FALSE))</f>
        <v>2024.00507.02.03.02.05</v>
      </c>
      <c r="C991" s="144" t="e">
        <f t="shared" si="60"/>
        <v>#VALUE!</v>
      </c>
      <c r="D991" s="144" t="e">
        <f t="shared" si="61"/>
        <v>#VALUE!</v>
      </c>
      <c r="E991" s="144" t="str">
        <f t="shared" si="62"/>
        <v>2024.00507</v>
      </c>
      <c r="F991" s="144" t="e">
        <f t="shared" si="63"/>
        <v>#VALUE!</v>
      </c>
      <c r="G991" s="165">
        <v>507</v>
      </c>
      <c r="H991" s="96" t="s">
        <v>130</v>
      </c>
      <c r="I991" s="96" t="s">
        <v>236</v>
      </c>
      <c r="J991" s="165" t="s">
        <v>237</v>
      </c>
      <c r="K991" s="96" t="s">
        <v>148</v>
      </c>
      <c r="L991" s="96" t="s">
        <v>169</v>
      </c>
      <c r="M991" s="96" t="s">
        <v>254</v>
      </c>
      <c r="N991" s="210">
        <v>45403</v>
      </c>
      <c r="O991" s="210">
        <v>45403</v>
      </c>
      <c r="P991" s="165" t="s">
        <v>124</v>
      </c>
      <c r="Q991" s="166">
        <v>45401</v>
      </c>
      <c r="R991" s="165">
        <v>3968119</v>
      </c>
      <c r="S991" s="165" t="s">
        <v>13</v>
      </c>
      <c r="T991" s="166">
        <v>45408</v>
      </c>
      <c r="U991" s="232">
        <v>2024</v>
      </c>
      <c r="V991" s="150">
        <v>984</v>
      </c>
    </row>
    <row r="992" spans="1:22" x14ac:dyDescent="0.35">
      <c r="A99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2" s="231" t="str">
        <f>CONCATENATE(U992,".",TEXT(G992,"00000"),".",VLOOKUP(H992,'Dados (Listas Suspensas)'!$H$3:$I$7,2,FALSE),".",VLOOKUP(K992,'Dados (Listas Suspensas)'!$B$3:$C$8,2,FALSE),".",VLOOKUP(L992,'Dados (Listas Suspensas)'!$D$3:$E$9,2, FALSE),".",VLOOKUP(M992,'Dados (Listas Suspensas)'!$F$3:$G$10,2,FALSE))</f>
        <v>2024.00508.02.03.02.05</v>
      </c>
      <c r="C992" s="144" t="e">
        <f t="shared" si="60"/>
        <v>#VALUE!</v>
      </c>
      <c r="D992" s="144" t="e">
        <f t="shared" si="61"/>
        <v>#VALUE!</v>
      </c>
      <c r="E992" s="144" t="str">
        <f t="shared" si="62"/>
        <v>2024.00508</v>
      </c>
      <c r="F992" s="144" t="e">
        <f t="shared" si="63"/>
        <v>#VALUE!</v>
      </c>
      <c r="G992" s="158">
        <v>508</v>
      </c>
      <c r="H992" s="97" t="s">
        <v>130</v>
      </c>
      <c r="I992" s="97" t="s">
        <v>236</v>
      </c>
      <c r="J992" s="158" t="s">
        <v>237</v>
      </c>
      <c r="K992" s="97" t="s">
        <v>148</v>
      </c>
      <c r="L992" s="97" t="s">
        <v>169</v>
      </c>
      <c r="M992" s="97" t="s">
        <v>254</v>
      </c>
      <c r="N992" s="209">
        <v>45404</v>
      </c>
      <c r="O992" s="209">
        <v>45404</v>
      </c>
      <c r="P992" s="158" t="s">
        <v>124</v>
      </c>
      <c r="Q992" s="160">
        <v>45401</v>
      </c>
      <c r="R992" s="158">
        <v>3968119</v>
      </c>
      <c r="S992" s="158" t="s">
        <v>13</v>
      </c>
      <c r="T992" s="160">
        <v>45408</v>
      </c>
      <c r="U992" s="234">
        <v>2024</v>
      </c>
      <c r="V992" s="151">
        <v>985</v>
      </c>
    </row>
    <row r="993" spans="1:22" x14ac:dyDescent="0.35">
      <c r="A99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3" s="231" t="str">
        <f>CONCATENATE(U993,".",TEXT(G993,"00000"),".",VLOOKUP(H993,'Dados (Listas Suspensas)'!$H$3:$I$7,2,FALSE),".",VLOOKUP(K993,'Dados (Listas Suspensas)'!$B$3:$C$8,2,FALSE),".",VLOOKUP(L993,'Dados (Listas Suspensas)'!$D$3:$E$9,2, FALSE),".",VLOOKUP(M993,'Dados (Listas Suspensas)'!$F$3:$G$10,2,FALSE))</f>
        <v>2024.00509.02.03.02.05</v>
      </c>
      <c r="C993" s="144" t="e">
        <f t="shared" si="60"/>
        <v>#VALUE!</v>
      </c>
      <c r="D993" s="144" t="e">
        <f t="shared" si="61"/>
        <v>#VALUE!</v>
      </c>
      <c r="E993" s="144" t="str">
        <f t="shared" si="62"/>
        <v>2024.00509</v>
      </c>
      <c r="F993" s="144" t="e">
        <f t="shared" si="63"/>
        <v>#VALUE!</v>
      </c>
      <c r="G993" s="165">
        <v>509</v>
      </c>
      <c r="H993" s="96" t="s">
        <v>130</v>
      </c>
      <c r="I993" s="96" t="s">
        <v>236</v>
      </c>
      <c r="J993" s="165" t="s">
        <v>237</v>
      </c>
      <c r="K993" s="96" t="s">
        <v>148</v>
      </c>
      <c r="L993" s="96" t="s">
        <v>169</v>
      </c>
      <c r="M993" s="96" t="s">
        <v>254</v>
      </c>
      <c r="N993" s="210">
        <v>45405</v>
      </c>
      <c r="O993" s="210">
        <v>45405</v>
      </c>
      <c r="P993" s="165" t="s">
        <v>124</v>
      </c>
      <c r="Q993" s="166">
        <v>45404</v>
      </c>
      <c r="R993" s="165">
        <v>3968119</v>
      </c>
      <c r="S993" s="165" t="s">
        <v>13</v>
      </c>
      <c r="T993" s="166">
        <v>45408</v>
      </c>
      <c r="U993" s="232">
        <v>2024</v>
      </c>
      <c r="V993" s="150">
        <v>986</v>
      </c>
    </row>
    <row r="994" spans="1:22" x14ac:dyDescent="0.35">
      <c r="A99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4" s="231" t="str">
        <f>CONCATENATE(U994,".",TEXT(G994,"00000"),".",VLOOKUP(H994,'Dados (Listas Suspensas)'!$H$3:$I$7,2,FALSE),".",VLOOKUP(K994,'Dados (Listas Suspensas)'!$B$3:$C$8,2,FALSE),".",VLOOKUP(L994,'Dados (Listas Suspensas)'!$D$3:$E$9,2, FALSE),".",VLOOKUP(M994,'Dados (Listas Suspensas)'!$F$3:$G$10,2,FALSE))</f>
        <v>2024.00510.02.03.02.05</v>
      </c>
      <c r="C994" s="144" t="e">
        <f t="shared" si="60"/>
        <v>#VALUE!</v>
      </c>
      <c r="D994" s="144" t="e">
        <f t="shared" si="61"/>
        <v>#VALUE!</v>
      </c>
      <c r="E994" s="144" t="str">
        <f t="shared" si="62"/>
        <v>2024.00510</v>
      </c>
      <c r="F994" s="144" t="e">
        <f t="shared" si="63"/>
        <v>#VALUE!</v>
      </c>
      <c r="G994" s="158">
        <v>510</v>
      </c>
      <c r="H994" s="97" t="s">
        <v>130</v>
      </c>
      <c r="I994" s="97" t="s">
        <v>236</v>
      </c>
      <c r="J994" s="158" t="s">
        <v>237</v>
      </c>
      <c r="K994" s="97" t="s">
        <v>148</v>
      </c>
      <c r="L994" s="97" t="s">
        <v>169</v>
      </c>
      <c r="M994" s="97" t="s">
        <v>254</v>
      </c>
      <c r="N994" s="209">
        <v>45406</v>
      </c>
      <c r="O994" s="209">
        <v>45406</v>
      </c>
      <c r="P994" s="158" t="s">
        <v>124</v>
      </c>
      <c r="Q994" s="160">
        <v>45406</v>
      </c>
      <c r="R994" s="158">
        <v>3968119</v>
      </c>
      <c r="S994" s="158" t="s">
        <v>13</v>
      </c>
      <c r="T994" s="160">
        <v>45408</v>
      </c>
      <c r="U994" s="234">
        <v>2024</v>
      </c>
      <c r="V994" s="151">
        <v>987</v>
      </c>
    </row>
    <row r="995" spans="1:22" x14ac:dyDescent="0.35">
      <c r="A99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5" s="231" t="str">
        <f>CONCATENATE(U995,".",TEXT(G995,"00000"),".",VLOOKUP(H995,'Dados (Listas Suspensas)'!$H$3:$I$7,2,FALSE),".",VLOOKUP(K995,'Dados (Listas Suspensas)'!$B$3:$C$8,2,FALSE),".",VLOOKUP(L995,'Dados (Listas Suspensas)'!$D$3:$E$9,2, FALSE),".",VLOOKUP(M995,'Dados (Listas Suspensas)'!$F$3:$G$10,2,FALSE))</f>
        <v>2024.00511.02.03.02.05</v>
      </c>
      <c r="C995" s="144" t="e">
        <f t="shared" si="60"/>
        <v>#VALUE!</v>
      </c>
      <c r="D995" s="144" t="e">
        <f t="shared" si="61"/>
        <v>#VALUE!</v>
      </c>
      <c r="E995" s="144" t="str">
        <f t="shared" si="62"/>
        <v>2024.00511</v>
      </c>
      <c r="F995" s="144" t="e">
        <f t="shared" si="63"/>
        <v>#VALUE!</v>
      </c>
      <c r="G995" s="165">
        <v>511</v>
      </c>
      <c r="H995" s="96" t="s">
        <v>130</v>
      </c>
      <c r="I995" s="96" t="s">
        <v>236</v>
      </c>
      <c r="J995" s="165" t="s">
        <v>237</v>
      </c>
      <c r="K995" s="96" t="s">
        <v>148</v>
      </c>
      <c r="L995" s="96" t="s">
        <v>169</v>
      </c>
      <c r="M995" s="96" t="s">
        <v>254</v>
      </c>
      <c r="N995" s="210">
        <v>45408</v>
      </c>
      <c r="O995" s="210">
        <v>45408</v>
      </c>
      <c r="P995" s="165" t="s">
        <v>124</v>
      </c>
      <c r="Q995" s="166">
        <v>45407</v>
      </c>
      <c r="R995" s="165">
        <v>3968119</v>
      </c>
      <c r="S995" s="165" t="s">
        <v>13</v>
      </c>
      <c r="T995" s="166">
        <v>45408</v>
      </c>
      <c r="U995" s="232">
        <v>2024</v>
      </c>
      <c r="V995" s="150">
        <v>988</v>
      </c>
    </row>
    <row r="996" spans="1:22" x14ac:dyDescent="0.35">
      <c r="A99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6" s="231" t="str">
        <f>CONCATENATE(U996,".",TEXT(G996,"00000"),".",VLOOKUP(H996,'Dados (Listas Suspensas)'!$H$3:$I$7,2,FALSE),".",VLOOKUP(K996,'Dados (Listas Suspensas)'!$B$3:$C$8,2,FALSE),".",VLOOKUP(L996,'Dados (Listas Suspensas)'!$D$3:$E$9,2, FALSE),".",VLOOKUP(M996,'Dados (Listas Suspensas)'!$F$3:$G$10,2,FALSE))</f>
        <v>2024.00512.02.03.03.04</v>
      </c>
      <c r="C996" s="144" t="e">
        <f t="shared" si="60"/>
        <v>#VALUE!</v>
      </c>
      <c r="D996" s="144" t="e">
        <f t="shared" si="61"/>
        <v>#VALUE!</v>
      </c>
      <c r="E996" s="144" t="str">
        <f t="shared" si="62"/>
        <v>2024.00512</v>
      </c>
      <c r="F996" s="144" t="e">
        <f t="shared" si="63"/>
        <v>#VALUE!</v>
      </c>
      <c r="G996" s="158">
        <v>512</v>
      </c>
      <c r="H996" s="97" t="s">
        <v>130</v>
      </c>
      <c r="I996" s="97" t="s">
        <v>193</v>
      </c>
      <c r="J996" s="158" t="s">
        <v>194</v>
      </c>
      <c r="K996" s="97" t="s">
        <v>148</v>
      </c>
      <c r="L996" s="97" t="s">
        <v>162</v>
      </c>
      <c r="M996" s="97" t="s">
        <v>149</v>
      </c>
      <c r="N996" s="209">
        <v>45413</v>
      </c>
      <c r="O996" s="209">
        <v>45443</v>
      </c>
      <c r="P996" s="158" t="s">
        <v>124</v>
      </c>
      <c r="Q996" s="160">
        <v>45413</v>
      </c>
      <c r="R996" s="158">
        <v>3991819</v>
      </c>
      <c r="S996" s="158" t="s">
        <v>13</v>
      </c>
      <c r="T996" s="160">
        <v>45418</v>
      </c>
      <c r="U996" s="234">
        <v>2024</v>
      </c>
      <c r="V996" s="151">
        <v>989</v>
      </c>
    </row>
    <row r="997" spans="1:22" x14ac:dyDescent="0.35">
      <c r="A99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7" s="231" t="str">
        <f>CONCATENATE(U997,".",TEXT(G997,"00000"),".",VLOOKUP(H997,'Dados (Listas Suspensas)'!$H$3:$I$7,2,FALSE),".",VLOOKUP(K997,'Dados (Listas Suspensas)'!$B$3:$C$8,2,FALSE),".",VLOOKUP(L997,'Dados (Listas Suspensas)'!$D$3:$E$9,2, FALSE),".",VLOOKUP(M997,'Dados (Listas Suspensas)'!$F$3:$G$10,2,FALSE))</f>
        <v>2024.00513.02.03.02.04</v>
      </c>
      <c r="C997" s="144" t="e">
        <f t="shared" si="60"/>
        <v>#VALUE!</v>
      </c>
      <c r="D997" s="144" t="e">
        <f t="shared" si="61"/>
        <v>#VALUE!</v>
      </c>
      <c r="E997" s="144" t="str">
        <f t="shared" si="62"/>
        <v>2024.00513</v>
      </c>
      <c r="F997" s="144" t="e">
        <f t="shared" si="63"/>
        <v>#VALUE!</v>
      </c>
      <c r="G997" s="165">
        <v>513</v>
      </c>
      <c r="H997" s="96" t="s">
        <v>130</v>
      </c>
      <c r="I997" s="96" t="s">
        <v>193</v>
      </c>
      <c r="J997" s="165" t="s">
        <v>194</v>
      </c>
      <c r="K997" s="96" t="s">
        <v>148</v>
      </c>
      <c r="L997" s="96" t="s">
        <v>169</v>
      </c>
      <c r="M997" s="96" t="s">
        <v>149</v>
      </c>
      <c r="N997" s="210">
        <v>45413</v>
      </c>
      <c r="O997" s="210">
        <v>45443</v>
      </c>
      <c r="P997" s="165" t="s">
        <v>124</v>
      </c>
      <c r="Q997" s="166">
        <v>45413</v>
      </c>
      <c r="R997" s="165">
        <v>3991819</v>
      </c>
      <c r="S997" s="165" t="s">
        <v>13</v>
      </c>
      <c r="T997" s="166">
        <v>45418</v>
      </c>
      <c r="U997" s="232">
        <v>2024</v>
      </c>
      <c r="V997" s="150">
        <v>990</v>
      </c>
    </row>
    <row r="998" spans="1:22" x14ac:dyDescent="0.35">
      <c r="A99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8" s="231" t="str">
        <f>CONCATENATE(U998,".",TEXT(G998,"00000"),".",VLOOKUP(H998,'Dados (Listas Suspensas)'!$H$3:$I$7,2,FALSE),".",VLOOKUP(K998,'Dados (Listas Suspensas)'!$B$3:$C$8,2,FALSE),".",VLOOKUP(L998,'Dados (Listas Suspensas)'!$D$3:$E$9,2, FALSE),".",VLOOKUP(M998,'Dados (Listas Suspensas)'!$F$3:$G$10,2,FALSE))</f>
        <v>2024.00514.02.03.03.05</v>
      </c>
      <c r="C998" s="144" t="e">
        <f t="shared" si="60"/>
        <v>#VALUE!</v>
      </c>
      <c r="D998" s="144" t="e">
        <f t="shared" si="61"/>
        <v>#VALUE!</v>
      </c>
      <c r="E998" s="144" t="str">
        <f t="shared" si="62"/>
        <v>2024.00514</v>
      </c>
      <c r="F998" s="144" t="e">
        <f t="shared" si="63"/>
        <v>#VALUE!</v>
      </c>
      <c r="G998" s="158">
        <v>514</v>
      </c>
      <c r="H998" s="97" t="s">
        <v>130</v>
      </c>
      <c r="I998" s="97" t="s">
        <v>4565</v>
      </c>
      <c r="J998" s="158" t="s">
        <v>241</v>
      </c>
      <c r="K998" s="97" t="s">
        <v>148</v>
      </c>
      <c r="L998" s="97" t="s">
        <v>162</v>
      </c>
      <c r="M998" s="97" t="s">
        <v>254</v>
      </c>
      <c r="N998" s="209">
        <v>45420</v>
      </c>
      <c r="O998" s="209">
        <v>45420</v>
      </c>
      <c r="P998" s="158" t="s">
        <v>124</v>
      </c>
      <c r="Q998" s="160">
        <v>45419</v>
      </c>
      <c r="R998" s="158">
        <v>4029480</v>
      </c>
      <c r="S998" s="158" t="s">
        <v>13</v>
      </c>
      <c r="T998" s="160">
        <v>45429</v>
      </c>
      <c r="U998" s="234">
        <v>2024</v>
      </c>
      <c r="V998" s="151">
        <v>991</v>
      </c>
    </row>
    <row r="999" spans="1:22" x14ac:dyDescent="0.35">
      <c r="A99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999" s="231" t="str">
        <f>CONCATENATE(U999,".",TEXT(G999,"00000"),".",VLOOKUP(H999,'Dados (Listas Suspensas)'!$H$3:$I$7,2,FALSE),".",VLOOKUP(K999,'Dados (Listas Suspensas)'!$B$3:$C$8,2,FALSE),".",VLOOKUP(L999,'Dados (Listas Suspensas)'!$D$3:$E$9,2, FALSE),".",VLOOKUP(M999,'Dados (Listas Suspensas)'!$F$3:$G$10,2,FALSE))</f>
        <v>2024.00515.02.03.03.05</v>
      </c>
      <c r="C999" s="144" t="e">
        <f t="shared" si="60"/>
        <v>#VALUE!</v>
      </c>
      <c r="D999" s="144" t="e">
        <f t="shared" si="61"/>
        <v>#VALUE!</v>
      </c>
      <c r="E999" s="144" t="str">
        <f t="shared" si="62"/>
        <v>2024.00515</v>
      </c>
      <c r="F999" s="144" t="e">
        <f t="shared" si="63"/>
        <v>#VALUE!</v>
      </c>
      <c r="G999" s="165">
        <v>515</v>
      </c>
      <c r="H999" s="96" t="s">
        <v>130</v>
      </c>
      <c r="I999" s="96" t="s">
        <v>4565</v>
      </c>
      <c r="J999" s="165" t="s">
        <v>241</v>
      </c>
      <c r="K999" s="96" t="s">
        <v>148</v>
      </c>
      <c r="L999" s="96" t="s">
        <v>162</v>
      </c>
      <c r="M999" s="96" t="s">
        <v>254</v>
      </c>
      <c r="N999" s="210">
        <v>45421</v>
      </c>
      <c r="O999" s="210">
        <v>45421</v>
      </c>
      <c r="P999" s="165" t="s">
        <v>124</v>
      </c>
      <c r="Q999" s="166">
        <v>45419</v>
      </c>
      <c r="R999" s="165">
        <v>4029480</v>
      </c>
      <c r="S999" s="165" t="s">
        <v>13</v>
      </c>
      <c r="T999" s="166">
        <v>45429</v>
      </c>
      <c r="U999" s="232">
        <v>2024</v>
      </c>
      <c r="V999" s="150">
        <v>992</v>
      </c>
    </row>
    <row r="1000" spans="1:22" x14ac:dyDescent="0.35">
      <c r="A100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0" s="231" t="str">
        <f>CONCATENATE(U1000,".",TEXT(G1000,"00000"),".",VLOOKUP(H1000,'Dados (Listas Suspensas)'!$H$3:$I$7,2,FALSE),".",VLOOKUP(K1000,'Dados (Listas Suspensas)'!$B$3:$C$8,2,FALSE),".",VLOOKUP(L1000,'Dados (Listas Suspensas)'!$D$3:$E$9,2, FALSE),".",VLOOKUP(M1000,'Dados (Listas Suspensas)'!$F$3:$G$10,2,FALSE))</f>
        <v>2024.00516.02.03.03.05</v>
      </c>
      <c r="C1000" s="144" t="e">
        <f t="shared" si="60"/>
        <v>#VALUE!</v>
      </c>
      <c r="D1000" s="144" t="e">
        <f t="shared" si="61"/>
        <v>#VALUE!</v>
      </c>
      <c r="E1000" s="144" t="str">
        <f t="shared" si="62"/>
        <v>2024.00516</v>
      </c>
      <c r="F1000" s="144" t="e">
        <f t="shared" si="63"/>
        <v>#VALUE!</v>
      </c>
      <c r="G1000" s="158">
        <v>516</v>
      </c>
      <c r="H1000" s="97" t="s">
        <v>130</v>
      </c>
      <c r="I1000" s="97" t="s">
        <v>4565</v>
      </c>
      <c r="J1000" s="158" t="s">
        <v>241</v>
      </c>
      <c r="K1000" s="97" t="s">
        <v>148</v>
      </c>
      <c r="L1000" s="97" t="s">
        <v>162</v>
      </c>
      <c r="M1000" s="97" t="s">
        <v>254</v>
      </c>
      <c r="N1000" s="209">
        <v>45422</v>
      </c>
      <c r="O1000" s="209">
        <v>45422</v>
      </c>
      <c r="P1000" s="158" t="s">
        <v>124</v>
      </c>
      <c r="Q1000" s="160">
        <v>45421</v>
      </c>
      <c r="R1000" s="158">
        <v>4029480</v>
      </c>
      <c r="S1000" s="158" t="s">
        <v>13</v>
      </c>
      <c r="T1000" s="160">
        <v>45429</v>
      </c>
      <c r="U1000" s="234">
        <v>2024</v>
      </c>
      <c r="V1000" s="151">
        <v>993</v>
      </c>
    </row>
    <row r="1001" spans="1:22" x14ac:dyDescent="0.35">
      <c r="A100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1" s="231" t="str">
        <f>CONCATENATE(U1001,".",TEXT(G1001,"00000"),".",VLOOKUP(H1001,'Dados (Listas Suspensas)'!$H$3:$I$7,2,FALSE),".",VLOOKUP(K1001,'Dados (Listas Suspensas)'!$B$3:$C$8,2,FALSE),".",VLOOKUP(L1001,'Dados (Listas Suspensas)'!$D$3:$E$9,2, FALSE),".",VLOOKUP(M1001,'Dados (Listas Suspensas)'!$F$3:$G$10,2,FALSE))</f>
        <v>2024.00517.02.03.03.05</v>
      </c>
      <c r="C1001" s="144" t="e">
        <f t="shared" si="60"/>
        <v>#VALUE!</v>
      </c>
      <c r="D1001" s="144" t="e">
        <f t="shared" si="61"/>
        <v>#VALUE!</v>
      </c>
      <c r="E1001" s="144" t="str">
        <f t="shared" si="62"/>
        <v>2024.00517</v>
      </c>
      <c r="F1001" s="144" t="e">
        <f t="shared" si="63"/>
        <v>#VALUE!</v>
      </c>
      <c r="G1001" s="165">
        <v>517</v>
      </c>
      <c r="H1001" s="96" t="s">
        <v>130</v>
      </c>
      <c r="I1001" s="96" t="s">
        <v>4565</v>
      </c>
      <c r="J1001" s="165" t="s">
        <v>241</v>
      </c>
      <c r="K1001" s="96" t="s">
        <v>148</v>
      </c>
      <c r="L1001" s="96" t="s">
        <v>162</v>
      </c>
      <c r="M1001" s="96" t="s">
        <v>254</v>
      </c>
      <c r="N1001" s="210">
        <v>45423</v>
      </c>
      <c r="O1001" s="210">
        <v>45423</v>
      </c>
      <c r="P1001" s="165" t="s">
        <v>124</v>
      </c>
      <c r="Q1001" s="166">
        <v>45422</v>
      </c>
      <c r="R1001" s="165">
        <v>4029480</v>
      </c>
      <c r="S1001" s="165" t="s">
        <v>13</v>
      </c>
      <c r="T1001" s="166">
        <v>45429</v>
      </c>
      <c r="U1001" s="232">
        <v>2024</v>
      </c>
      <c r="V1001" s="150">
        <v>994</v>
      </c>
    </row>
    <row r="1002" spans="1:22" x14ac:dyDescent="0.35">
      <c r="A100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2" s="231" t="str">
        <f>CONCATENATE(U1002,".",TEXT(G1002,"00000"),".",VLOOKUP(H1002,'Dados (Listas Suspensas)'!$H$3:$I$7,2,FALSE),".",VLOOKUP(K1002,'Dados (Listas Suspensas)'!$B$3:$C$8,2,FALSE),".",VLOOKUP(L1002,'Dados (Listas Suspensas)'!$D$3:$E$9,2, FALSE),".",VLOOKUP(M1002,'Dados (Listas Suspensas)'!$F$3:$G$10,2,FALSE))</f>
        <v>2024.00518.02.03.03.05</v>
      </c>
      <c r="C1002" s="144" t="e">
        <f t="shared" si="60"/>
        <v>#VALUE!</v>
      </c>
      <c r="D1002" s="144" t="e">
        <f t="shared" si="61"/>
        <v>#VALUE!</v>
      </c>
      <c r="E1002" s="144" t="str">
        <f t="shared" si="62"/>
        <v>2024.00518</v>
      </c>
      <c r="F1002" s="144" t="e">
        <f t="shared" si="63"/>
        <v>#VALUE!</v>
      </c>
      <c r="G1002" s="158">
        <v>518</v>
      </c>
      <c r="H1002" s="97" t="s">
        <v>130</v>
      </c>
      <c r="I1002" s="97" t="s">
        <v>4565</v>
      </c>
      <c r="J1002" s="158" t="s">
        <v>241</v>
      </c>
      <c r="K1002" s="97" t="s">
        <v>148</v>
      </c>
      <c r="L1002" s="97" t="s">
        <v>162</v>
      </c>
      <c r="M1002" s="97" t="s">
        <v>254</v>
      </c>
      <c r="N1002" s="209">
        <v>45430</v>
      </c>
      <c r="O1002" s="209">
        <v>45430</v>
      </c>
      <c r="P1002" s="158" t="s">
        <v>124</v>
      </c>
      <c r="Q1002" s="160">
        <v>45427</v>
      </c>
      <c r="R1002" s="158">
        <v>4029480</v>
      </c>
      <c r="S1002" s="158" t="s">
        <v>13</v>
      </c>
      <c r="T1002" s="160">
        <v>45429</v>
      </c>
      <c r="U1002" s="234">
        <v>2024</v>
      </c>
      <c r="V1002" s="151">
        <v>995</v>
      </c>
    </row>
    <row r="1003" spans="1:22" x14ac:dyDescent="0.35">
      <c r="A100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3" s="231" t="str">
        <f>CONCATENATE(U1003,".",TEXT(G1003,"00000"),".",VLOOKUP(H1003,'Dados (Listas Suspensas)'!$H$3:$I$7,2,FALSE),".",VLOOKUP(K1003,'Dados (Listas Suspensas)'!$B$3:$C$8,2,FALSE),".",VLOOKUP(L1003,'Dados (Listas Suspensas)'!$D$3:$E$9,2, FALSE),".",VLOOKUP(M1003,'Dados (Listas Suspensas)'!$F$3:$G$10,2,FALSE))</f>
        <v>2024.00519.02.03.03.05</v>
      </c>
      <c r="C1003" s="144" t="e">
        <f t="shared" si="60"/>
        <v>#VALUE!</v>
      </c>
      <c r="D1003" s="144" t="e">
        <f t="shared" si="61"/>
        <v>#VALUE!</v>
      </c>
      <c r="E1003" s="144" t="str">
        <f t="shared" si="62"/>
        <v>2024.00519</v>
      </c>
      <c r="F1003" s="144" t="e">
        <f t="shared" si="63"/>
        <v>#VALUE!</v>
      </c>
      <c r="G1003" s="165">
        <v>519</v>
      </c>
      <c r="H1003" s="96" t="s">
        <v>130</v>
      </c>
      <c r="I1003" s="96" t="s">
        <v>4565</v>
      </c>
      <c r="J1003" s="165" t="s">
        <v>241</v>
      </c>
      <c r="K1003" s="96" t="s">
        <v>148</v>
      </c>
      <c r="L1003" s="96" t="s">
        <v>162</v>
      </c>
      <c r="M1003" s="96" t="s">
        <v>254</v>
      </c>
      <c r="N1003" s="210">
        <v>45426</v>
      </c>
      <c r="O1003" s="210">
        <v>45426</v>
      </c>
      <c r="P1003" s="165" t="s">
        <v>124</v>
      </c>
      <c r="Q1003" s="166">
        <v>45427</v>
      </c>
      <c r="R1003" s="165">
        <v>4029480</v>
      </c>
      <c r="S1003" s="165" t="s">
        <v>13</v>
      </c>
      <c r="T1003" s="166">
        <v>45429</v>
      </c>
      <c r="U1003" s="232">
        <v>2024</v>
      </c>
      <c r="V1003" s="150">
        <v>996</v>
      </c>
    </row>
    <row r="1004" spans="1:22" x14ac:dyDescent="0.35">
      <c r="A100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4" s="231" t="str">
        <f>CONCATENATE(U1004,".",TEXT(G1004,"00000"),".",VLOOKUP(H1004,'Dados (Listas Suspensas)'!$H$3:$I$7,2,FALSE),".",VLOOKUP(K1004,'Dados (Listas Suspensas)'!$B$3:$C$8,2,FALSE),".",VLOOKUP(L1004,'Dados (Listas Suspensas)'!$D$3:$E$9,2, FALSE),".",VLOOKUP(M1004,'Dados (Listas Suspensas)'!$F$3:$G$10,2,FALSE))</f>
        <v>2024.00520.02.03.03.05</v>
      </c>
      <c r="C1004" s="144" t="e">
        <f t="shared" si="60"/>
        <v>#VALUE!</v>
      </c>
      <c r="D1004" s="144" t="e">
        <f t="shared" si="61"/>
        <v>#VALUE!</v>
      </c>
      <c r="E1004" s="144" t="str">
        <f t="shared" si="62"/>
        <v>2024.00520</v>
      </c>
      <c r="F1004" s="144" t="e">
        <f t="shared" si="63"/>
        <v>#VALUE!</v>
      </c>
      <c r="G1004" s="158">
        <v>520</v>
      </c>
      <c r="H1004" s="97" t="s">
        <v>130</v>
      </c>
      <c r="I1004" s="97" t="s">
        <v>4565</v>
      </c>
      <c r="J1004" s="158" t="s">
        <v>241</v>
      </c>
      <c r="K1004" s="97" t="s">
        <v>148</v>
      </c>
      <c r="L1004" s="97" t="s">
        <v>162</v>
      </c>
      <c r="M1004" s="97" t="s">
        <v>254</v>
      </c>
      <c r="N1004" s="209">
        <v>45427</v>
      </c>
      <c r="O1004" s="209">
        <v>45427</v>
      </c>
      <c r="P1004" s="158" t="s">
        <v>124</v>
      </c>
      <c r="Q1004" s="160">
        <v>45426</v>
      </c>
      <c r="R1004" s="158">
        <v>4029480</v>
      </c>
      <c r="S1004" s="158" t="s">
        <v>13</v>
      </c>
      <c r="T1004" s="160">
        <v>45429</v>
      </c>
      <c r="U1004" s="234">
        <v>2024</v>
      </c>
      <c r="V1004" s="151">
        <v>997</v>
      </c>
    </row>
    <row r="1005" spans="1:22" x14ac:dyDescent="0.35">
      <c r="A100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5" s="231" t="str">
        <f>CONCATENATE(U1005,".",TEXT(G1005,"00000"),".",VLOOKUP(H1005,'Dados (Listas Suspensas)'!$H$3:$I$7,2,FALSE),".",VLOOKUP(K1005,'Dados (Listas Suspensas)'!$B$3:$C$8,2,FALSE),".",VLOOKUP(L1005,'Dados (Listas Suspensas)'!$D$3:$E$9,2, FALSE),".",VLOOKUP(M1005,'Dados (Listas Suspensas)'!$F$3:$G$10,2,FALSE))</f>
        <v>2024.00521.02.03.03.05</v>
      </c>
      <c r="C1005" s="144" t="e">
        <f t="shared" si="60"/>
        <v>#VALUE!</v>
      </c>
      <c r="D1005" s="144" t="e">
        <f t="shared" si="61"/>
        <v>#VALUE!</v>
      </c>
      <c r="E1005" s="144" t="str">
        <f t="shared" si="62"/>
        <v>2024.00521</v>
      </c>
      <c r="F1005" s="144" t="e">
        <f t="shared" si="63"/>
        <v>#VALUE!</v>
      </c>
      <c r="G1005" s="165">
        <v>521</v>
      </c>
      <c r="H1005" s="96" t="s">
        <v>130</v>
      </c>
      <c r="I1005" s="96" t="s">
        <v>4565</v>
      </c>
      <c r="J1005" s="165" t="s">
        <v>241</v>
      </c>
      <c r="K1005" s="96" t="s">
        <v>148</v>
      </c>
      <c r="L1005" s="96" t="s">
        <v>162</v>
      </c>
      <c r="M1005" s="96" t="s">
        <v>254</v>
      </c>
      <c r="N1005" s="210">
        <v>45428</v>
      </c>
      <c r="O1005" s="210">
        <v>45428</v>
      </c>
      <c r="P1005" s="165" t="s">
        <v>124</v>
      </c>
      <c r="Q1005" s="166">
        <v>45427</v>
      </c>
      <c r="R1005" s="165">
        <v>4029480</v>
      </c>
      <c r="S1005" s="165" t="s">
        <v>13</v>
      </c>
      <c r="T1005" s="166">
        <v>45429</v>
      </c>
      <c r="U1005" s="232">
        <v>2024</v>
      </c>
      <c r="V1005" s="150">
        <v>998</v>
      </c>
    </row>
    <row r="1006" spans="1:22" x14ac:dyDescent="0.35">
      <c r="A100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6" s="231" t="str">
        <f>CONCATENATE(U1006,".",TEXT(G1006,"00000"),".",VLOOKUP(H1006,'Dados (Listas Suspensas)'!$H$3:$I$7,2,FALSE),".",VLOOKUP(K1006,'Dados (Listas Suspensas)'!$B$3:$C$8,2,FALSE),".",VLOOKUP(L1006,'Dados (Listas Suspensas)'!$D$3:$E$9,2, FALSE),".",VLOOKUP(M1006,'Dados (Listas Suspensas)'!$F$3:$G$10,2,FALSE))</f>
        <v>2024.00522.02.03.03.05</v>
      </c>
      <c r="C1006" s="144" t="e">
        <f t="shared" si="60"/>
        <v>#VALUE!</v>
      </c>
      <c r="D1006" s="144" t="e">
        <f t="shared" si="61"/>
        <v>#VALUE!</v>
      </c>
      <c r="E1006" s="144" t="str">
        <f t="shared" si="62"/>
        <v>2024.00522</v>
      </c>
      <c r="F1006" s="144" t="e">
        <f t="shared" si="63"/>
        <v>#VALUE!</v>
      </c>
      <c r="G1006" s="158">
        <v>522</v>
      </c>
      <c r="H1006" s="97" t="s">
        <v>130</v>
      </c>
      <c r="I1006" s="97" t="s">
        <v>4565</v>
      </c>
      <c r="J1006" s="158" t="s">
        <v>241</v>
      </c>
      <c r="K1006" s="97" t="s">
        <v>148</v>
      </c>
      <c r="L1006" s="97" t="s">
        <v>162</v>
      </c>
      <c r="M1006" s="97" t="s">
        <v>254</v>
      </c>
      <c r="N1006" s="209">
        <v>45429</v>
      </c>
      <c r="O1006" s="209">
        <v>45429</v>
      </c>
      <c r="P1006" s="158" t="s">
        <v>124</v>
      </c>
      <c r="Q1006" s="160">
        <v>45427</v>
      </c>
      <c r="R1006" s="158">
        <v>4029480</v>
      </c>
      <c r="S1006" s="158" t="s">
        <v>13</v>
      </c>
      <c r="T1006" s="160">
        <v>45429</v>
      </c>
      <c r="U1006" s="234">
        <v>2024</v>
      </c>
      <c r="V1006" s="151">
        <v>999</v>
      </c>
    </row>
    <row r="1007" spans="1:22" x14ac:dyDescent="0.35">
      <c r="A100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7" s="231" t="str">
        <f>CONCATENATE(U1007,".",TEXT(G1007,"00000"),".",VLOOKUP(H1007,'Dados (Listas Suspensas)'!$H$3:$I$7,2,FALSE),".",VLOOKUP(K1007,'Dados (Listas Suspensas)'!$B$3:$C$8,2,FALSE),".",VLOOKUP(L1007,'Dados (Listas Suspensas)'!$D$3:$E$9,2, FALSE),".",VLOOKUP(M1007,'Dados (Listas Suspensas)'!$F$3:$G$10,2,FALSE))</f>
        <v>2024.00523.02.03.03.05</v>
      </c>
      <c r="C1007" s="144" t="e">
        <f t="shared" si="60"/>
        <v>#VALUE!</v>
      </c>
      <c r="D1007" s="144" t="e">
        <f t="shared" si="61"/>
        <v>#VALUE!</v>
      </c>
      <c r="E1007" s="144" t="str">
        <f t="shared" si="62"/>
        <v>2024.00523</v>
      </c>
      <c r="F1007" s="144" t="e">
        <f t="shared" si="63"/>
        <v>#VALUE!</v>
      </c>
      <c r="G1007" s="165">
        <v>523</v>
      </c>
      <c r="H1007" s="96" t="s">
        <v>130</v>
      </c>
      <c r="I1007" s="96" t="s">
        <v>4565</v>
      </c>
      <c r="J1007" s="165" t="s">
        <v>241</v>
      </c>
      <c r="K1007" s="96" t="s">
        <v>148</v>
      </c>
      <c r="L1007" s="96" t="s">
        <v>162</v>
      </c>
      <c r="M1007" s="96" t="s">
        <v>254</v>
      </c>
      <c r="N1007" s="210">
        <v>45433</v>
      </c>
      <c r="O1007" s="210">
        <v>45433</v>
      </c>
      <c r="P1007" s="165" t="s">
        <v>124</v>
      </c>
      <c r="Q1007" s="166">
        <v>45432</v>
      </c>
      <c r="R1007" s="165">
        <v>4069252</v>
      </c>
      <c r="S1007" s="165" t="s">
        <v>13</v>
      </c>
      <c r="T1007" s="166">
        <v>45447</v>
      </c>
      <c r="U1007" s="232">
        <v>2024</v>
      </c>
      <c r="V1007" s="150">
        <v>1000</v>
      </c>
    </row>
    <row r="1008" spans="1:22" x14ac:dyDescent="0.35">
      <c r="A100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8" s="231" t="str">
        <f>CONCATENATE(U1008,".",TEXT(G1008,"00000"),".",VLOOKUP(H1008,'Dados (Listas Suspensas)'!$H$3:$I$7,2,FALSE),".",VLOOKUP(K1008,'Dados (Listas Suspensas)'!$B$3:$C$8,2,FALSE),".",VLOOKUP(L1008,'Dados (Listas Suspensas)'!$D$3:$E$9,2, FALSE),".",VLOOKUP(M1008,'Dados (Listas Suspensas)'!$F$3:$G$10,2,FALSE))</f>
        <v>2024.00524.02.03.03.05</v>
      </c>
      <c r="C1008" s="144" t="e">
        <f t="shared" si="60"/>
        <v>#VALUE!</v>
      </c>
      <c r="D1008" s="144" t="e">
        <f t="shared" si="61"/>
        <v>#VALUE!</v>
      </c>
      <c r="E1008" s="144" t="str">
        <f t="shared" si="62"/>
        <v>2024.00524</v>
      </c>
      <c r="F1008" s="144" t="e">
        <f t="shared" si="63"/>
        <v>#VALUE!</v>
      </c>
      <c r="G1008" s="158">
        <v>524</v>
      </c>
      <c r="H1008" s="97" t="s">
        <v>130</v>
      </c>
      <c r="I1008" s="97" t="s">
        <v>4565</v>
      </c>
      <c r="J1008" s="158" t="s">
        <v>241</v>
      </c>
      <c r="K1008" s="97" t="s">
        <v>148</v>
      </c>
      <c r="L1008" s="97" t="s">
        <v>162</v>
      </c>
      <c r="M1008" s="97" t="s">
        <v>254</v>
      </c>
      <c r="N1008" s="209">
        <v>45434</v>
      </c>
      <c r="O1008" s="209">
        <v>45434</v>
      </c>
      <c r="P1008" s="158" t="s">
        <v>124</v>
      </c>
      <c r="Q1008" s="160">
        <v>45432</v>
      </c>
      <c r="R1008" s="158">
        <v>4069252</v>
      </c>
      <c r="S1008" s="158" t="s">
        <v>13</v>
      </c>
      <c r="T1008" s="160">
        <v>45447</v>
      </c>
      <c r="U1008" s="234">
        <v>2024</v>
      </c>
      <c r="V1008" s="151">
        <v>1001</v>
      </c>
    </row>
    <row r="1009" spans="1:22" x14ac:dyDescent="0.35">
      <c r="A100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09" s="231" t="str">
        <f>CONCATENATE(U1009,".",TEXT(G1009,"00000"),".",VLOOKUP(H1009,'Dados (Listas Suspensas)'!$H$3:$I$7,2,FALSE),".",VLOOKUP(K1009,'Dados (Listas Suspensas)'!$B$3:$C$8,2,FALSE),".",VLOOKUP(L1009,'Dados (Listas Suspensas)'!$D$3:$E$9,2, FALSE),".",VLOOKUP(M1009,'Dados (Listas Suspensas)'!$F$3:$G$10,2,FALSE))</f>
        <v>2024.00525.02.03.03.05</v>
      </c>
      <c r="C1009" s="144" t="e">
        <f t="shared" si="60"/>
        <v>#VALUE!</v>
      </c>
      <c r="D1009" s="144" t="e">
        <f t="shared" si="61"/>
        <v>#VALUE!</v>
      </c>
      <c r="E1009" s="144" t="str">
        <f t="shared" si="62"/>
        <v>2024.00525</v>
      </c>
      <c r="F1009" s="144" t="e">
        <f t="shared" si="63"/>
        <v>#VALUE!</v>
      </c>
      <c r="G1009" s="165">
        <v>525</v>
      </c>
      <c r="H1009" s="96" t="s">
        <v>130</v>
      </c>
      <c r="I1009" s="96" t="s">
        <v>4565</v>
      </c>
      <c r="J1009" s="165" t="s">
        <v>241</v>
      </c>
      <c r="K1009" s="96" t="s">
        <v>148</v>
      </c>
      <c r="L1009" s="96" t="s">
        <v>162</v>
      </c>
      <c r="M1009" s="96" t="s">
        <v>254</v>
      </c>
      <c r="N1009" s="210">
        <v>45435</v>
      </c>
      <c r="O1009" s="210">
        <v>45435</v>
      </c>
      <c r="P1009" s="165" t="s">
        <v>124</v>
      </c>
      <c r="Q1009" s="166">
        <v>45432</v>
      </c>
      <c r="R1009" s="165">
        <v>4069252</v>
      </c>
      <c r="S1009" s="165" t="s">
        <v>13</v>
      </c>
      <c r="T1009" s="166">
        <v>45447</v>
      </c>
      <c r="U1009" s="232">
        <v>2024</v>
      </c>
      <c r="V1009" s="150">
        <v>1002</v>
      </c>
    </row>
    <row r="1010" spans="1:22" x14ac:dyDescent="0.35">
      <c r="A101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0" s="231" t="str">
        <f>CONCATENATE(U1010,".",TEXT(G1010,"00000"),".",VLOOKUP(H1010,'Dados (Listas Suspensas)'!$H$3:$I$7,2,FALSE),".",VLOOKUP(K1010,'Dados (Listas Suspensas)'!$B$3:$C$8,2,FALSE),".",VLOOKUP(L1010,'Dados (Listas Suspensas)'!$D$3:$E$9,2, FALSE),".",VLOOKUP(M1010,'Dados (Listas Suspensas)'!$F$3:$G$10,2,FALSE))</f>
        <v>2024.00526.02.03.03.05</v>
      </c>
      <c r="C1010" s="144" t="e">
        <f t="shared" si="60"/>
        <v>#VALUE!</v>
      </c>
      <c r="D1010" s="144" t="e">
        <f t="shared" si="61"/>
        <v>#VALUE!</v>
      </c>
      <c r="E1010" s="144" t="str">
        <f t="shared" si="62"/>
        <v>2024.00526</v>
      </c>
      <c r="F1010" s="144" t="e">
        <f t="shared" si="63"/>
        <v>#VALUE!</v>
      </c>
      <c r="G1010" s="158">
        <v>526</v>
      </c>
      <c r="H1010" s="97" t="s">
        <v>130</v>
      </c>
      <c r="I1010" s="97" t="s">
        <v>4565</v>
      </c>
      <c r="J1010" s="158" t="s">
        <v>241</v>
      </c>
      <c r="K1010" s="97" t="s">
        <v>148</v>
      </c>
      <c r="L1010" s="97" t="s">
        <v>162</v>
      </c>
      <c r="M1010" s="97" t="s">
        <v>254</v>
      </c>
      <c r="N1010" s="209">
        <v>45436</v>
      </c>
      <c r="O1010" s="209">
        <v>45436</v>
      </c>
      <c r="P1010" s="158" t="s">
        <v>124</v>
      </c>
      <c r="Q1010" s="160">
        <v>45432</v>
      </c>
      <c r="R1010" s="158">
        <v>4069252</v>
      </c>
      <c r="S1010" s="158" t="s">
        <v>13</v>
      </c>
      <c r="T1010" s="160">
        <v>45447</v>
      </c>
      <c r="U1010" s="234">
        <v>2024</v>
      </c>
      <c r="V1010" s="151">
        <v>1003</v>
      </c>
    </row>
    <row r="1011" spans="1:22" x14ac:dyDescent="0.35">
      <c r="A101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1" s="231" t="str">
        <f>CONCATENATE(U1011,".",TEXT(G1011,"00000"),".",VLOOKUP(H1011,'Dados (Listas Suspensas)'!$H$3:$I$7,2,FALSE),".",VLOOKUP(K1011,'Dados (Listas Suspensas)'!$B$3:$C$8,2,FALSE),".",VLOOKUP(L1011,'Dados (Listas Suspensas)'!$D$3:$E$9,2, FALSE),".",VLOOKUP(M1011,'Dados (Listas Suspensas)'!$F$3:$G$10,2,FALSE))</f>
        <v>2024.00527.02.03.03.05</v>
      </c>
      <c r="C1011" s="144" t="e">
        <f t="shared" si="60"/>
        <v>#VALUE!</v>
      </c>
      <c r="D1011" s="144" t="e">
        <f t="shared" si="61"/>
        <v>#VALUE!</v>
      </c>
      <c r="E1011" s="144" t="str">
        <f t="shared" si="62"/>
        <v>2024.00527</v>
      </c>
      <c r="F1011" s="144" t="e">
        <f t="shared" si="63"/>
        <v>#VALUE!</v>
      </c>
      <c r="G1011" s="165">
        <v>527</v>
      </c>
      <c r="H1011" s="96" t="s">
        <v>130</v>
      </c>
      <c r="I1011" s="96" t="s">
        <v>4565</v>
      </c>
      <c r="J1011" s="165" t="s">
        <v>241</v>
      </c>
      <c r="K1011" s="96" t="s">
        <v>148</v>
      </c>
      <c r="L1011" s="96" t="s">
        <v>162</v>
      </c>
      <c r="M1011" s="96" t="s">
        <v>254</v>
      </c>
      <c r="N1011" s="210">
        <v>45443</v>
      </c>
      <c r="O1011" s="210">
        <v>45443</v>
      </c>
      <c r="P1011" s="165" t="s">
        <v>124</v>
      </c>
      <c r="Q1011" s="166">
        <v>45441</v>
      </c>
      <c r="R1011" s="165">
        <v>4069252</v>
      </c>
      <c r="S1011" s="165" t="s">
        <v>13</v>
      </c>
      <c r="T1011" s="166">
        <v>45447</v>
      </c>
      <c r="U1011" s="232">
        <v>2024</v>
      </c>
      <c r="V1011" s="150">
        <v>1004</v>
      </c>
    </row>
    <row r="1012" spans="1:22" x14ac:dyDescent="0.35">
      <c r="A101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2" s="231" t="str">
        <f>CONCATENATE(U1012,".",TEXT(G1012,"00000"),".",VLOOKUP(H1012,'Dados (Listas Suspensas)'!$H$3:$I$7,2,FALSE),".",VLOOKUP(K1012,'Dados (Listas Suspensas)'!$B$3:$C$8,2,FALSE),".",VLOOKUP(L1012,'Dados (Listas Suspensas)'!$D$3:$E$9,2, FALSE),".",VLOOKUP(M1012,'Dados (Listas Suspensas)'!$F$3:$G$10,2,FALSE))</f>
        <v>2024.00528.02.03.03.05</v>
      </c>
      <c r="C1012" s="144" t="e">
        <f t="shared" si="60"/>
        <v>#VALUE!</v>
      </c>
      <c r="D1012" s="144" t="e">
        <f t="shared" si="61"/>
        <v>#VALUE!</v>
      </c>
      <c r="E1012" s="144" t="str">
        <f t="shared" si="62"/>
        <v>2024.00528</v>
      </c>
      <c r="F1012" s="144" t="e">
        <f t="shared" si="63"/>
        <v>#VALUE!</v>
      </c>
      <c r="G1012" s="158">
        <v>528</v>
      </c>
      <c r="H1012" s="97" t="s">
        <v>130</v>
      </c>
      <c r="I1012" s="97" t="s">
        <v>4565</v>
      </c>
      <c r="J1012" s="158" t="s">
        <v>241</v>
      </c>
      <c r="K1012" s="97" t="s">
        <v>148</v>
      </c>
      <c r="L1012" s="97" t="s">
        <v>162</v>
      </c>
      <c r="M1012" s="97" t="s">
        <v>254</v>
      </c>
      <c r="N1012" s="209">
        <v>45437</v>
      </c>
      <c r="O1012" s="209">
        <v>45437</v>
      </c>
      <c r="P1012" s="158" t="s">
        <v>124</v>
      </c>
      <c r="Q1012" s="160">
        <v>45432</v>
      </c>
      <c r="R1012" s="158">
        <v>4069252</v>
      </c>
      <c r="S1012" s="158" t="s">
        <v>13</v>
      </c>
      <c r="T1012" s="160">
        <v>45447</v>
      </c>
      <c r="U1012" s="234">
        <v>2024</v>
      </c>
      <c r="V1012" s="151">
        <v>1005</v>
      </c>
    </row>
    <row r="1013" spans="1:22" x14ac:dyDescent="0.35">
      <c r="A101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3" s="231" t="str">
        <f>CONCATENATE(U1013,".",TEXT(G1013,"00000"),".",VLOOKUP(H1013,'Dados (Listas Suspensas)'!$H$3:$I$7,2,FALSE),".",VLOOKUP(K1013,'Dados (Listas Suspensas)'!$B$3:$C$8,2,FALSE),".",VLOOKUP(L1013,'Dados (Listas Suspensas)'!$D$3:$E$9,2, FALSE),".",VLOOKUP(M1013,'Dados (Listas Suspensas)'!$F$3:$G$10,2,FALSE))</f>
        <v>2024.00529.02.03.03.05</v>
      </c>
      <c r="C1013" s="144" t="e">
        <f t="shared" si="60"/>
        <v>#VALUE!</v>
      </c>
      <c r="D1013" s="144" t="e">
        <f t="shared" si="61"/>
        <v>#VALUE!</v>
      </c>
      <c r="E1013" s="144" t="str">
        <f t="shared" si="62"/>
        <v>2024.00529</v>
      </c>
      <c r="F1013" s="144" t="e">
        <f t="shared" si="63"/>
        <v>#VALUE!</v>
      </c>
      <c r="G1013" s="165">
        <v>529</v>
      </c>
      <c r="H1013" s="96" t="s">
        <v>130</v>
      </c>
      <c r="I1013" s="96" t="s">
        <v>4565</v>
      </c>
      <c r="J1013" s="165" t="s">
        <v>241</v>
      </c>
      <c r="K1013" s="96" t="s">
        <v>148</v>
      </c>
      <c r="L1013" s="96" t="s">
        <v>162</v>
      </c>
      <c r="M1013" s="96" t="s">
        <v>254</v>
      </c>
      <c r="N1013" s="210">
        <v>45440</v>
      </c>
      <c r="O1013" s="210">
        <v>45440</v>
      </c>
      <c r="P1013" s="165" t="s">
        <v>124</v>
      </c>
      <c r="Q1013" s="166">
        <v>45436</v>
      </c>
      <c r="R1013" s="165">
        <v>4069252</v>
      </c>
      <c r="S1013" s="165" t="s">
        <v>13</v>
      </c>
      <c r="T1013" s="166">
        <v>45447</v>
      </c>
      <c r="U1013" s="232">
        <v>2024</v>
      </c>
      <c r="V1013" s="150">
        <v>1006</v>
      </c>
    </row>
    <row r="1014" spans="1:22" x14ac:dyDescent="0.35">
      <c r="A101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4" s="231" t="str">
        <f>CONCATENATE(U1014,".",TEXT(G1014,"00000"),".",VLOOKUP(H1014,'Dados (Listas Suspensas)'!$H$3:$I$7,2,FALSE),".",VLOOKUP(K1014,'Dados (Listas Suspensas)'!$B$3:$C$8,2,FALSE),".",VLOOKUP(L1014,'Dados (Listas Suspensas)'!$D$3:$E$9,2, FALSE),".",VLOOKUP(M1014,'Dados (Listas Suspensas)'!$F$3:$G$10,2,FALSE))</f>
        <v>2024.00530.02.03.03.05</v>
      </c>
      <c r="C1014" s="144" t="e">
        <f t="shared" si="60"/>
        <v>#VALUE!</v>
      </c>
      <c r="D1014" s="144" t="e">
        <f t="shared" si="61"/>
        <v>#VALUE!</v>
      </c>
      <c r="E1014" s="144" t="str">
        <f t="shared" si="62"/>
        <v>2024.00530</v>
      </c>
      <c r="F1014" s="144" t="e">
        <f t="shared" si="63"/>
        <v>#VALUE!</v>
      </c>
      <c r="G1014" s="158">
        <v>530</v>
      </c>
      <c r="H1014" s="97" t="s">
        <v>130</v>
      </c>
      <c r="I1014" s="97" t="s">
        <v>4565</v>
      </c>
      <c r="J1014" s="158" t="s">
        <v>241</v>
      </c>
      <c r="K1014" s="97" t="s">
        <v>148</v>
      </c>
      <c r="L1014" s="97" t="s">
        <v>162</v>
      </c>
      <c r="M1014" s="97" t="s">
        <v>254</v>
      </c>
      <c r="N1014" s="209">
        <v>45441</v>
      </c>
      <c r="O1014" s="209">
        <v>45441</v>
      </c>
      <c r="P1014" s="158" t="s">
        <v>124</v>
      </c>
      <c r="Q1014" s="160">
        <v>45436</v>
      </c>
      <c r="R1014" s="158">
        <v>4069252</v>
      </c>
      <c r="S1014" s="158" t="s">
        <v>13</v>
      </c>
      <c r="T1014" s="160">
        <v>45447</v>
      </c>
      <c r="U1014" s="234">
        <v>2024</v>
      </c>
      <c r="V1014" s="151">
        <v>1007</v>
      </c>
    </row>
    <row r="1015" spans="1:22" x14ac:dyDescent="0.35">
      <c r="A101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5" s="231" t="str">
        <f>CONCATENATE(U1015,".",TEXT(G1015,"00000"),".",VLOOKUP(H1015,'Dados (Listas Suspensas)'!$H$3:$I$7,2,FALSE),".",VLOOKUP(K1015,'Dados (Listas Suspensas)'!$B$3:$C$8,2,FALSE),".",VLOOKUP(L1015,'Dados (Listas Suspensas)'!$D$3:$E$9,2, FALSE),".",VLOOKUP(M1015,'Dados (Listas Suspensas)'!$F$3:$G$10,2,FALSE))</f>
        <v>2024.00531.02.03.03.05</v>
      </c>
      <c r="C1015" s="144" t="e">
        <f t="shared" si="60"/>
        <v>#VALUE!</v>
      </c>
      <c r="D1015" s="144" t="e">
        <f t="shared" si="61"/>
        <v>#VALUE!</v>
      </c>
      <c r="E1015" s="144" t="str">
        <f t="shared" si="62"/>
        <v>2024.00531</v>
      </c>
      <c r="F1015" s="144" t="e">
        <f t="shared" si="63"/>
        <v>#VALUE!</v>
      </c>
      <c r="G1015" s="165">
        <v>531</v>
      </c>
      <c r="H1015" s="96" t="s">
        <v>130</v>
      </c>
      <c r="I1015" s="96" t="s">
        <v>4565</v>
      </c>
      <c r="J1015" s="165" t="s">
        <v>241</v>
      </c>
      <c r="K1015" s="96" t="s">
        <v>148</v>
      </c>
      <c r="L1015" s="96" t="s">
        <v>162</v>
      </c>
      <c r="M1015" s="96" t="s">
        <v>254</v>
      </c>
      <c r="N1015" s="210">
        <v>45442</v>
      </c>
      <c r="O1015" s="210">
        <v>45442</v>
      </c>
      <c r="P1015" s="165" t="s">
        <v>124</v>
      </c>
      <c r="Q1015" s="166">
        <v>45441</v>
      </c>
      <c r="R1015" s="165">
        <v>4069252</v>
      </c>
      <c r="S1015" s="165" t="s">
        <v>13</v>
      </c>
      <c r="T1015" s="166">
        <v>45447</v>
      </c>
      <c r="U1015" s="232">
        <v>2024</v>
      </c>
      <c r="V1015" s="150">
        <v>1008</v>
      </c>
    </row>
    <row r="1016" spans="1:22" x14ac:dyDescent="0.35">
      <c r="A101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6" s="231" t="str">
        <f>CONCATENATE(U1016,".",TEXT(G1016,"00000"),".",VLOOKUP(H1016,'Dados (Listas Suspensas)'!$H$3:$I$7,2,FALSE),".",VLOOKUP(K1016,'Dados (Listas Suspensas)'!$B$3:$C$8,2,FALSE),".",VLOOKUP(L1016,'Dados (Listas Suspensas)'!$D$3:$E$9,2, FALSE),".",VLOOKUP(M1016,'Dados (Listas Suspensas)'!$F$3:$G$10,2,FALSE))</f>
        <v>2024.00532.01.01.02.05</v>
      </c>
      <c r="C1016" s="144" t="e">
        <f t="shared" si="60"/>
        <v>#VALUE!</v>
      </c>
      <c r="D1016" s="144" t="e">
        <f t="shared" si="61"/>
        <v>#VALUE!</v>
      </c>
      <c r="E1016" s="144" t="str">
        <f t="shared" si="62"/>
        <v>2024.00532</v>
      </c>
      <c r="F1016" s="144" t="e">
        <f t="shared" si="63"/>
        <v>#VALUE!</v>
      </c>
      <c r="G1016" s="158">
        <v>532</v>
      </c>
      <c r="H1016" s="97" t="s">
        <v>119</v>
      </c>
      <c r="I1016" s="97" t="s">
        <v>4565</v>
      </c>
      <c r="J1016" s="158" t="s">
        <v>241</v>
      </c>
      <c r="K1016" s="97" t="s">
        <v>121</v>
      </c>
      <c r="L1016" s="97" t="s">
        <v>169</v>
      </c>
      <c r="M1016" s="97" t="s">
        <v>254</v>
      </c>
      <c r="N1016" s="209">
        <v>45440</v>
      </c>
      <c r="O1016" s="209">
        <v>45440</v>
      </c>
      <c r="P1016" s="158" t="s">
        <v>124</v>
      </c>
      <c r="Q1016" s="160">
        <v>45436</v>
      </c>
      <c r="R1016" s="158">
        <v>4093089</v>
      </c>
      <c r="S1016" s="158" t="s">
        <v>16</v>
      </c>
      <c r="T1016" s="223">
        <v>45455</v>
      </c>
      <c r="U1016" s="234">
        <v>2024</v>
      </c>
      <c r="V1016" s="151">
        <v>1009</v>
      </c>
    </row>
    <row r="1017" spans="1:22" x14ac:dyDescent="0.35">
      <c r="A101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7" s="231" t="str">
        <f>CONCATENATE(U1017,".",TEXT(G1017,"00000"),".",VLOOKUP(H1017,'Dados (Listas Suspensas)'!$H$3:$I$7,2,FALSE),".",VLOOKUP(K1017,'Dados (Listas Suspensas)'!$B$3:$C$8,2,FALSE),".",VLOOKUP(L1017,'Dados (Listas Suspensas)'!$D$3:$E$9,2, FALSE),".",VLOOKUP(M1017,'Dados (Listas Suspensas)'!$F$3:$G$10,2,FALSE))</f>
        <v>2024.00533.01.01.02.05</v>
      </c>
      <c r="C1017" s="144" t="e">
        <f t="shared" si="60"/>
        <v>#VALUE!</v>
      </c>
      <c r="D1017" s="144" t="e">
        <f t="shared" si="61"/>
        <v>#VALUE!</v>
      </c>
      <c r="E1017" s="144" t="str">
        <f t="shared" si="62"/>
        <v>2024.00533</v>
      </c>
      <c r="F1017" s="144" t="e">
        <f t="shared" si="63"/>
        <v>#VALUE!</v>
      </c>
      <c r="G1017" s="165">
        <v>533</v>
      </c>
      <c r="H1017" s="96" t="s">
        <v>119</v>
      </c>
      <c r="I1017" s="96" t="s">
        <v>4565</v>
      </c>
      <c r="J1017" s="165" t="s">
        <v>241</v>
      </c>
      <c r="K1017" s="96" t="s">
        <v>121</v>
      </c>
      <c r="L1017" s="96" t="s">
        <v>169</v>
      </c>
      <c r="M1017" s="96" t="s">
        <v>254</v>
      </c>
      <c r="N1017" s="210">
        <v>45441</v>
      </c>
      <c r="O1017" s="210">
        <v>45441</v>
      </c>
      <c r="P1017" s="165" t="s">
        <v>124</v>
      </c>
      <c r="Q1017" s="166">
        <v>45436</v>
      </c>
      <c r="R1017" s="165">
        <v>4093089</v>
      </c>
      <c r="S1017" s="165" t="s">
        <v>16</v>
      </c>
      <c r="T1017" s="223">
        <v>45455</v>
      </c>
      <c r="U1017" s="232">
        <v>2024</v>
      </c>
      <c r="V1017" s="150">
        <v>1010</v>
      </c>
    </row>
    <row r="1018" spans="1:22" x14ac:dyDescent="0.35">
      <c r="A101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8" s="231" t="str">
        <f>CONCATENATE(U1018,".",TEXT(G1018,"00000"),".",VLOOKUP(H1018,'Dados (Listas Suspensas)'!$H$3:$I$7,2,FALSE),".",VLOOKUP(K1018,'Dados (Listas Suspensas)'!$B$3:$C$8,2,FALSE),".",VLOOKUP(L1018,'Dados (Listas Suspensas)'!$D$3:$E$9,2, FALSE),".",VLOOKUP(M1018,'Dados (Listas Suspensas)'!$F$3:$G$10,2,FALSE))</f>
        <v>2024.00534.01.01.02.05</v>
      </c>
      <c r="C1018" s="144" t="e">
        <f t="shared" si="60"/>
        <v>#VALUE!</v>
      </c>
      <c r="D1018" s="144" t="e">
        <f t="shared" si="61"/>
        <v>#VALUE!</v>
      </c>
      <c r="E1018" s="144" t="str">
        <f t="shared" si="62"/>
        <v>2024.00534</v>
      </c>
      <c r="F1018" s="144" t="e">
        <f t="shared" si="63"/>
        <v>#VALUE!</v>
      </c>
      <c r="G1018" s="158">
        <v>534</v>
      </c>
      <c r="H1018" s="97" t="s">
        <v>119</v>
      </c>
      <c r="I1018" s="97" t="s">
        <v>4565</v>
      </c>
      <c r="J1018" s="158" t="s">
        <v>241</v>
      </c>
      <c r="K1018" s="97" t="s">
        <v>121</v>
      </c>
      <c r="L1018" s="97" t="s">
        <v>169</v>
      </c>
      <c r="M1018" s="97" t="s">
        <v>254</v>
      </c>
      <c r="N1018" s="209">
        <v>45442</v>
      </c>
      <c r="O1018" s="209">
        <v>45442</v>
      </c>
      <c r="P1018" s="158" t="s">
        <v>124</v>
      </c>
      <c r="Q1018" s="160">
        <v>45441</v>
      </c>
      <c r="R1018" s="158">
        <v>4093089</v>
      </c>
      <c r="S1018" s="158" t="s">
        <v>16</v>
      </c>
      <c r="T1018" s="160">
        <v>45455</v>
      </c>
      <c r="U1018" s="234">
        <v>2024</v>
      </c>
      <c r="V1018" s="151">
        <v>1011</v>
      </c>
    </row>
    <row r="1019" spans="1:22" x14ac:dyDescent="0.35">
      <c r="A101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19" s="231" t="str">
        <f>CONCATENATE(U1019,".",TEXT(G1019,"00000"),".",VLOOKUP(H1019,'Dados (Listas Suspensas)'!$H$3:$I$7,2,FALSE),".",VLOOKUP(K1019,'Dados (Listas Suspensas)'!$B$3:$C$8,2,FALSE),".",VLOOKUP(L1019,'Dados (Listas Suspensas)'!$D$3:$E$9,2, FALSE),".",VLOOKUP(M1019,'Dados (Listas Suspensas)'!$F$3:$G$10,2,FALSE))</f>
        <v>2024.00535.01.01.02.05</v>
      </c>
      <c r="C1019" s="144" t="e">
        <f t="shared" si="60"/>
        <v>#VALUE!</v>
      </c>
      <c r="D1019" s="144" t="e">
        <f t="shared" si="61"/>
        <v>#VALUE!</v>
      </c>
      <c r="E1019" s="144" t="str">
        <f t="shared" si="62"/>
        <v>2024.00535</v>
      </c>
      <c r="F1019" s="144" t="e">
        <f t="shared" si="63"/>
        <v>#VALUE!</v>
      </c>
      <c r="G1019" s="165">
        <v>535</v>
      </c>
      <c r="H1019" s="96" t="s">
        <v>119</v>
      </c>
      <c r="I1019" s="96" t="s">
        <v>4565</v>
      </c>
      <c r="J1019" s="165" t="s">
        <v>241</v>
      </c>
      <c r="K1019" s="96" t="s">
        <v>121</v>
      </c>
      <c r="L1019" s="96" t="s">
        <v>169</v>
      </c>
      <c r="M1019" s="96" t="s">
        <v>254</v>
      </c>
      <c r="N1019" s="210">
        <v>45443</v>
      </c>
      <c r="O1019" s="210">
        <v>45443</v>
      </c>
      <c r="P1019" s="165" t="s">
        <v>124</v>
      </c>
      <c r="Q1019" s="166">
        <v>45441</v>
      </c>
      <c r="R1019" s="165">
        <v>4093089</v>
      </c>
      <c r="S1019" s="165" t="s">
        <v>16</v>
      </c>
      <c r="T1019" s="166">
        <v>45455</v>
      </c>
      <c r="U1019" s="232">
        <v>2024</v>
      </c>
      <c r="V1019" s="150">
        <v>1012</v>
      </c>
    </row>
    <row r="1020" spans="1:22" x14ac:dyDescent="0.35">
      <c r="A102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0" s="231" t="str">
        <f>CONCATENATE(U1020,".",TEXT(G1020,"00000"),".",VLOOKUP(H1020,'Dados (Listas Suspensas)'!$H$3:$I$7,2,FALSE),".",VLOOKUP(K1020,'Dados (Listas Suspensas)'!$B$3:$C$8,2,FALSE),".",VLOOKUP(L1020,'Dados (Listas Suspensas)'!$D$3:$E$9,2, FALSE),".",VLOOKUP(M1020,'Dados (Listas Suspensas)'!$F$3:$G$10,2,FALSE))</f>
        <v>2024.00536.01.01.03.05</v>
      </c>
      <c r="C1020" s="144" t="e">
        <f t="shared" si="60"/>
        <v>#VALUE!</v>
      </c>
      <c r="D1020" s="144" t="e">
        <f t="shared" si="61"/>
        <v>#VALUE!</v>
      </c>
      <c r="E1020" s="144" t="str">
        <f t="shared" si="62"/>
        <v>2024.00536</v>
      </c>
      <c r="F1020" s="144" t="e">
        <f t="shared" si="63"/>
        <v>#VALUE!</v>
      </c>
      <c r="G1020" s="158">
        <v>536</v>
      </c>
      <c r="H1020" s="97" t="s">
        <v>119</v>
      </c>
      <c r="I1020" s="97" t="s">
        <v>6167</v>
      </c>
      <c r="J1020" s="158" t="s">
        <v>194</v>
      </c>
      <c r="K1020" s="97" t="s">
        <v>121</v>
      </c>
      <c r="L1020" s="97" t="s">
        <v>162</v>
      </c>
      <c r="M1020" s="97" t="s">
        <v>254</v>
      </c>
      <c r="N1020" s="209">
        <v>45455</v>
      </c>
      <c r="O1020" s="209">
        <v>45455</v>
      </c>
      <c r="P1020" s="158" t="s">
        <v>124</v>
      </c>
      <c r="Q1020" s="160">
        <v>45454</v>
      </c>
      <c r="R1020" s="158">
        <v>4093089</v>
      </c>
      <c r="S1020" s="158" t="s">
        <v>16</v>
      </c>
      <c r="T1020" s="160">
        <v>45455</v>
      </c>
      <c r="U1020" s="234">
        <v>2024</v>
      </c>
      <c r="V1020" s="151">
        <v>1013</v>
      </c>
    </row>
    <row r="1021" spans="1:22" x14ac:dyDescent="0.35">
      <c r="A102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1" s="231" t="str">
        <f>CONCATENATE(U1021,".",TEXT(G1021,"00000"),".",VLOOKUP(H1021,'Dados (Listas Suspensas)'!$H$3:$I$7,2,FALSE),".",VLOOKUP(K1021,'Dados (Listas Suspensas)'!$B$3:$C$8,2,FALSE),".",VLOOKUP(L1021,'Dados (Listas Suspensas)'!$D$3:$E$9,2, FALSE),".",VLOOKUP(M1021,'Dados (Listas Suspensas)'!$F$3:$G$10,2,FALSE))</f>
        <v>2024.00537.01.01.03.05</v>
      </c>
      <c r="C1021" s="144" t="e">
        <f t="shared" si="60"/>
        <v>#VALUE!</v>
      </c>
      <c r="D1021" s="144" t="e">
        <f t="shared" si="61"/>
        <v>#VALUE!</v>
      </c>
      <c r="E1021" s="144" t="str">
        <f t="shared" si="62"/>
        <v>2024.00537</v>
      </c>
      <c r="F1021" s="144" t="e">
        <f t="shared" si="63"/>
        <v>#VALUE!</v>
      </c>
      <c r="G1021" s="165">
        <v>537</v>
      </c>
      <c r="H1021" s="96" t="s">
        <v>119</v>
      </c>
      <c r="I1021" s="96" t="s">
        <v>6167</v>
      </c>
      <c r="J1021" s="165" t="s">
        <v>194</v>
      </c>
      <c r="K1021" s="96" t="s">
        <v>121</v>
      </c>
      <c r="L1021" s="96" t="s">
        <v>162</v>
      </c>
      <c r="M1021" s="96" t="s">
        <v>254</v>
      </c>
      <c r="N1021" s="210">
        <v>45456</v>
      </c>
      <c r="O1021" s="210">
        <v>45456</v>
      </c>
      <c r="P1021" s="165" t="s">
        <v>124</v>
      </c>
      <c r="Q1021" s="166">
        <v>45455</v>
      </c>
      <c r="R1021" s="165">
        <v>4093089</v>
      </c>
      <c r="S1021" s="165" t="s">
        <v>16</v>
      </c>
      <c r="T1021" s="166">
        <v>45455</v>
      </c>
      <c r="U1021" s="232">
        <v>2024</v>
      </c>
      <c r="V1021" s="150">
        <v>1014</v>
      </c>
    </row>
    <row r="1022" spans="1:22" x14ac:dyDescent="0.35">
      <c r="A102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2" s="231" t="str">
        <f>CONCATENATE(U1022,".",TEXT(G1022,"00000"),".",VLOOKUP(H1022,'Dados (Listas Suspensas)'!$H$3:$I$7,2,FALSE),".",VLOOKUP(K1022,'Dados (Listas Suspensas)'!$B$3:$C$8,2,FALSE),".",VLOOKUP(L1022,'Dados (Listas Suspensas)'!$D$3:$E$9,2, FALSE),".",VLOOKUP(M1022,'Dados (Listas Suspensas)'!$F$3:$G$10,2,FALSE))</f>
        <v>2024.00538.01.01.03.05</v>
      </c>
      <c r="C1022" s="144" t="e">
        <f t="shared" si="60"/>
        <v>#VALUE!</v>
      </c>
      <c r="D1022" s="144" t="e">
        <f t="shared" si="61"/>
        <v>#VALUE!</v>
      </c>
      <c r="E1022" s="144" t="str">
        <f t="shared" si="62"/>
        <v>2024.00538</v>
      </c>
      <c r="F1022" s="144" t="e">
        <f t="shared" si="63"/>
        <v>#VALUE!</v>
      </c>
      <c r="G1022" s="158">
        <v>538</v>
      </c>
      <c r="H1022" s="97" t="s">
        <v>119</v>
      </c>
      <c r="I1022" s="97" t="s">
        <v>6167</v>
      </c>
      <c r="J1022" s="158" t="s">
        <v>194</v>
      </c>
      <c r="K1022" s="97" t="s">
        <v>121</v>
      </c>
      <c r="L1022" s="97" t="s">
        <v>162</v>
      </c>
      <c r="M1022" s="97" t="s">
        <v>254</v>
      </c>
      <c r="N1022" s="209">
        <v>45457</v>
      </c>
      <c r="O1022" s="209">
        <v>45457</v>
      </c>
      <c r="P1022" s="158" t="s">
        <v>124</v>
      </c>
      <c r="Q1022" s="160">
        <v>45455</v>
      </c>
      <c r="R1022" s="158">
        <v>4093089</v>
      </c>
      <c r="S1022" s="158" t="s">
        <v>16</v>
      </c>
      <c r="T1022" s="160">
        <v>45455</v>
      </c>
      <c r="U1022" s="234">
        <v>2024</v>
      </c>
      <c r="V1022" s="151">
        <v>1015</v>
      </c>
    </row>
    <row r="1023" spans="1:22" x14ac:dyDescent="0.35">
      <c r="A102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3" s="231" t="str">
        <f>CONCATENATE(U1023,".",TEXT(G1023,"00000"),".",VLOOKUP(H1023,'Dados (Listas Suspensas)'!$H$3:$I$7,2,FALSE),".",VLOOKUP(K1023,'Dados (Listas Suspensas)'!$B$3:$C$8,2,FALSE),".",VLOOKUP(L1023,'Dados (Listas Suspensas)'!$D$3:$E$9,2, FALSE),".",VLOOKUP(M1023,'Dados (Listas Suspensas)'!$F$3:$G$10,2,FALSE))</f>
        <v>2024.00539.01.01.03.05</v>
      </c>
      <c r="C1023" s="144" t="e">
        <f t="shared" si="60"/>
        <v>#VALUE!</v>
      </c>
      <c r="D1023" s="144" t="e">
        <f t="shared" si="61"/>
        <v>#VALUE!</v>
      </c>
      <c r="E1023" s="144" t="str">
        <f t="shared" si="62"/>
        <v>2024.00539</v>
      </c>
      <c r="F1023" s="144" t="e">
        <f t="shared" si="63"/>
        <v>#VALUE!</v>
      </c>
      <c r="G1023" s="165">
        <v>539</v>
      </c>
      <c r="H1023" s="96" t="s">
        <v>119</v>
      </c>
      <c r="I1023" s="96" t="s">
        <v>6167</v>
      </c>
      <c r="J1023" s="165" t="s">
        <v>194</v>
      </c>
      <c r="K1023" s="96" t="s">
        <v>121</v>
      </c>
      <c r="L1023" s="96" t="s">
        <v>162</v>
      </c>
      <c r="M1023" s="96" t="s">
        <v>254</v>
      </c>
      <c r="N1023" s="210">
        <v>45458</v>
      </c>
      <c r="O1023" s="210">
        <v>45458</v>
      </c>
      <c r="P1023" s="165" t="s">
        <v>124</v>
      </c>
      <c r="Q1023" s="166">
        <v>45455</v>
      </c>
      <c r="R1023" s="165">
        <v>4093089</v>
      </c>
      <c r="S1023" s="165" t="s">
        <v>16</v>
      </c>
      <c r="T1023" s="166">
        <v>45455</v>
      </c>
      <c r="U1023" s="232">
        <v>2024</v>
      </c>
      <c r="V1023" s="150">
        <v>1016</v>
      </c>
    </row>
    <row r="1024" spans="1:22" x14ac:dyDescent="0.35">
      <c r="A102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4" s="231" t="str">
        <f>CONCATENATE(U1024,".",TEXT(G1024,"00000"),".",VLOOKUP(H1024,'Dados (Listas Suspensas)'!$H$3:$I$7,2,FALSE),".",VLOOKUP(K1024,'Dados (Listas Suspensas)'!$B$3:$C$8,2,FALSE),".",VLOOKUP(L1024,'Dados (Listas Suspensas)'!$D$3:$E$9,2, FALSE),".",VLOOKUP(M1024,'Dados (Listas Suspensas)'!$F$3:$G$10,2,FALSE))</f>
        <v>2024.00540.01.01.03.05</v>
      </c>
      <c r="C1024" s="144" t="e">
        <f t="shared" si="60"/>
        <v>#VALUE!</v>
      </c>
      <c r="D1024" s="144" t="e">
        <f t="shared" si="61"/>
        <v>#VALUE!</v>
      </c>
      <c r="E1024" s="144" t="str">
        <f t="shared" si="62"/>
        <v>2024.00540</v>
      </c>
      <c r="F1024" s="144" t="e">
        <f t="shared" si="63"/>
        <v>#VALUE!</v>
      </c>
      <c r="G1024" s="158">
        <v>540</v>
      </c>
      <c r="H1024" s="97" t="s">
        <v>119</v>
      </c>
      <c r="I1024" s="97" t="s">
        <v>6167</v>
      </c>
      <c r="J1024" s="158" t="s">
        <v>194</v>
      </c>
      <c r="K1024" s="97" t="s">
        <v>121</v>
      </c>
      <c r="L1024" s="97" t="s">
        <v>162</v>
      </c>
      <c r="M1024" s="97" t="s">
        <v>254</v>
      </c>
      <c r="N1024" s="209">
        <v>45459</v>
      </c>
      <c r="O1024" s="209">
        <v>45459</v>
      </c>
      <c r="P1024" s="158" t="s">
        <v>124</v>
      </c>
      <c r="Q1024" s="160">
        <v>45455</v>
      </c>
      <c r="R1024" s="158">
        <v>4093089</v>
      </c>
      <c r="S1024" s="158" t="s">
        <v>16</v>
      </c>
      <c r="T1024" s="160">
        <v>45455</v>
      </c>
      <c r="U1024" s="234">
        <v>2024</v>
      </c>
      <c r="V1024" s="151">
        <v>1017</v>
      </c>
    </row>
    <row r="1025" spans="1:22" x14ac:dyDescent="0.35">
      <c r="A102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5" s="231" t="str">
        <f>CONCATENATE(U1025,".",TEXT(G1025,"00000"),".",VLOOKUP(H1025,'Dados (Listas Suspensas)'!$H$3:$I$7,2,FALSE),".",VLOOKUP(K1025,'Dados (Listas Suspensas)'!$B$3:$C$8,2,FALSE),".",VLOOKUP(L1025,'Dados (Listas Suspensas)'!$D$3:$E$9,2, FALSE),".",VLOOKUP(M1025,'Dados (Listas Suspensas)'!$F$3:$G$10,2,FALSE))</f>
        <v>2024.00541.01.01.03.05</v>
      </c>
      <c r="C1025" s="144" t="e">
        <f t="shared" si="60"/>
        <v>#VALUE!</v>
      </c>
      <c r="D1025" s="144" t="e">
        <f t="shared" si="61"/>
        <v>#VALUE!</v>
      </c>
      <c r="E1025" s="144" t="str">
        <f t="shared" si="62"/>
        <v>2024.00541</v>
      </c>
      <c r="F1025" s="144" t="e">
        <f t="shared" si="63"/>
        <v>#VALUE!</v>
      </c>
      <c r="G1025" s="165">
        <v>541</v>
      </c>
      <c r="H1025" s="96" t="s">
        <v>119</v>
      </c>
      <c r="I1025" s="96" t="s">
        <v>6167</v>
      </c>
      <c r="J1025" s="165" t="s">
        <v>194</v>
      </c>
      <c r="K1025" s="96" t="s">
        <v>121</v>
      </c>
      <c r="L1025" s="96" t="s">
        <v>162</v>
      </c>
      <c r="M1025" s="96" t="s">
        <v>254</v>
      </c>
      <c r="N1025" s="210">
        <v>45460</v>
      </c>
      <c r="O1025" s="210">
        <v>45460</v>
      </c>
      <c r="P1025" s="165" t="s">
        <v>124</v>
      </c>
      <c r="Q1025" s="166">
        <v>45455</v>
      </c>
      <c r="R1025" s="165">
        <v>4093089</v>
      </c>
      <c r="S1025" s="165" t="s">
        <v>16</v>
      </c>
      <c r="T1025" s="166">
        <v>45455</v>
      </c>
      <c r="U1025" s="232">
        <v>2024</v>
      </c>
      <c r="V1025" s="150">
        <v>1018</v>
      </c>
    </row>
    <row r="1026" spans="1:22" x14ac:dyDescent="0.35">
      <c r="A102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6" s="231" t="str">
        <f>CONCATENATE(U1026,".",TEXT(G1026,"00000"),".",VLOOKUP(H1026,'Dados (Listas Suspensas)'!$H$3:$I$7,2,FALSE),".",VLOOKUP(K1026,'Dados (Listas Suspensas)'!$B$3:$C$8,2,FALSE),".",VLOOKUP(L1026,'Dados (Listas Suspensas)'!$D$3:$E$9,2, FALSE),".",VLOOKUP(M1026,'Dados (Listas Suspensas)'!$F$3:$G$10,2,FALSE))</f>
        <v>2024.00542.02.04.99.99</v>
      </c>
      <c r="C1026" s="144" t="e">
        <f t="shared" si="60"/>
        <v>#VALUE!</v>
      </c>
      <c r="D1026" s="144" t="e">
        <f t="shared" si="61"/>
        <v>#VALUE!</v>
      </c>
      <c r="E1026" s="144" t="str">
        <f t="shared" si="62"/>
        <v>2024.00542</v>
      </c>
      <c r="F1026" s="144" t="e">
        <f t="shared" si="63"/>
        <v>#VALUE!</v>
      </c>
      <c r="G1026" s="158">
        <v>542</v>
      </c>
      <c r="H1026" s="97" t="s">
        <v>130</v>
      </c>
      <c r="I1026" s="97" t="s">
        <v>193</v>
      </c>
      <c r="J1026" s="158" t="s">
        <v>194</v>
      </c>
      <c r="K1026" s="97" t="s">
        <v>187</v>
      </c>
      <c r="L1026" s="97" t="s">
        <v>187</v>
      </c>
      <c r="M1026" s="97" t="s">
        <v>188</v>
      </c>
      <c r="N1026" s="209">
        <v>45442</v>
      </c>
      <c r="O1026" s="209">
        <v>47118</v>
      </c>
      <c r="P1026" s="158" t="s">
        <v>124</v>
      </c>
      <c r="Q1026" s="160">
        <v>45442</v>
      </c>
      <c r="R1026" s="158">
        <v>4069290</v>
      </c>
      <c r="S1026" s="158" t="s">
        <v>319</v>
      </c>
      <c r="T1026" s="160">
        <v>45447</v>
      </c>
      <c r="U1026" s="234">
        <v>2024</v>
      </c>
      <c r="V1026" s="151">
        <v>1019</v>
      </c>
    </row>
    <row r="1027" spans="1:22" x14ac:dyDescent="0.35">
      <c r="A102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7" s="231" t="str">
        <f>CONCATENATE(U1027,".",TEXT(G1027,"00000"),".",VLOOKUP(H1027,'Dados (Listas Suspensas)'!$H$3:$I$7,2,FALSE),".",VLOOKUP(K1027,'Dados (Listas Suspensas)'!$B$3:$C$8,2,FALSE),".",VLOOKUP(L1027,'Dados (Listas Suspensas)'!$D$3:$E$9,2, FALSE),".",VLOOKUP(M1027,'Dados (Listas Suspensas)'!$F$3:$G$10,2,FALSE))</f>
        <v>2024.00543.02.01.03.03</v>
      </c>
      <c r="C1027" s="144" t="e">
        <f t="shared" si="60"/>
        <v>#VALUE!</v>
      </c>
      <c r="D1027" s="144" t="e">
        <f t="shared" si="61"/>
        <v>#VALUE!</v>
      </c>
      <c r="E1027" s="144" t="str">
        <f t="shared" si="62"/>
        <v>2024.00543</v>
      </c>
      <c r="F1027" s="144" t="e">
        <f t="shared" si="63"/>
        <v>#VALUE!</v>
      </c>
      <c r="G1027" s="165">
        <v>543</v>
      </c>
      <c r="H1027" s="96" t="s">
        <v>130</v>
      </c>
      <c r="I1027" s="96" t="s">
        <v>193</v>
      </c>
      <c r="J1027" s="165" t="s">
        <v>194</v>
      </c>
      <c r="K1027" s="96" t="s">
        <v>121</v>
      </c>
      <c r="L1027" s="96" t="s">
        <v>162</v>
      </c>
      <c r="M1027" s="96" t="s">
        <v>219</v>
      </c>
      <c r="N1027" s="210">
        <v>45444</v>
      </c>
      <c r="O1027" s="210">
        <v>45535</v>
      </c>
      <c r="P1027" s="165" t="s">
        <v>124</v>
      </c>
      <c r="Q1027" s="166">
        <v>45443</v>
      </c>
      <c r="R1027" s="165">
        <v>4109546</v>
      </c>
      <c r="S1027" s="165" t="s">
        <v>319</v>
      </c>
      <c r="T1027" s="223">
        <v>45462</v>
      </c>
      <c r="U1027" s="232">
        <v>2024</v>
      </c>
      <c r="V1027" s="150">
        <v>1020</v>
      </c>
    </row>
    <row r="1028" spans="1:22" ht="45" customHeight="1" x14ac:dyDescent="0.35">
      <c r="A102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8" s="231" t="str">
        <f>CONCATENATE(U1028,".",TEXT(G1028,"00000"),".",VLOOKUP(H1028,'Dados (Listas Suspensas)'!$H$3:$I$7,2,FALSE),".",VLOOKUP(K1028,'Dados (Listas Suspensas)'!$B$3:$C$8,2,FALSE),".",VLOOKUP(L1028,'Dados (Listas Suspensas)'!$D$3:$E$9,2, FALSE),".",VLOOKUP(M1028,'Dados (Listas Suspensas)'!$F$3:$G$10,2,FALSE))</f>
        <v>2024.00544.03.01.03.03</v>
      </c>
      <c r="C1028" s="144" t="e">
        <f t="shared" si="60"/>
        <v>#VALUE!</v>
      </c>
      <c r="D1028" s="144" t="e">
        <f t="shared" si="61"/>
        <v>#VALUE!</v>
      </c>
      <c r="E1028" s="144" t="str">
        <f t="shared" si="62"/>
        <v>2024.00544</v>
      </c>
      <c r="F1028" s="144" t="e">
        <f t="shared" si="63"/>
        <v>#VALUE!</v>
      </c>
      <c r="G1028" s="158">
        <v>544</v>
      </c>
      <c r="H1028" s="97" t="s">
        <v>132</v>
      </c>
      <c r="I1028" s="178" t="s">
        <v>280</v>
      </c>
      <c r="J1028" s="179" t="s">
        <v>281</v>
      </c>
      <c r="K1028" s="97" t="s">
        <v>121</v>
      </c>
      <c r="L1028" s="97" t="s">
        <v>162</v>
      </c>
      <c r="M1028" s="97" t="s">
        <v>219</v>
      </c>
      <c r="N1028" s="209">
        <v>45474</v>
      </c>
      <c r="O1028" s="209">
        <v>45565</v>
      </c>
      <c r="P1028" s="158" t="s">
        <v>124</v>
      </c>
      <c r="Q1028" s="160">
        <v>45474</v>
      </c>
      <c r="R1028" s="158">
        <v>4159697</v>
      </c>
      <c r="S1028" s="158" t="s">
        <v>41</v>
      </c>
      <c r="T1028" s="160">
        <v>45481</v>
      </c>
      <c r="U1028" s="234">
        <v>2024</v>
      </c>
      <c r="V1028" s="151">
        <v>1021</v>
      </c>
    </row>
    <row r="1029" spans="1:22" x14ac:dyDescent="0.35">
      <c r="A102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29" s="231" t="str">
        <f>CONCATENATE(U1029,".",TEXT(G1029,"00000"),".",VLOOKUP(H1029,'Dados (Listas Suspensas)'!$H$3:$I$7,2,FALSE),".",VLOOKUP(K1029,'Dados (Listas Suspensas)'!$B$3:$C$8,2,FALSE),".",VLOOKUP(L1029,'Dados (Listas Suspensas)'!$D$3:$E$9,2, FALSE),".",VLOOKUP(M1029,'Dados (Listas Suspensas)'!$F$3:$G$10,2,FALSE))</f>
        <v>2024.00545.03.01.03.05</v>
      </c>
      <c r="C1029" s="144" t="e">
        <f t="shared" si="60"/>
        <v>#VALUE!</v>
      </c>
      <c r="D1029" s="144" t="e">
        <f t="shared" si="61"/>
        <v>#VALUE!</v>
      </c>
      <c r="E1029" s="144" t="str">
        <f t="shared" si="62"/>
        <v>2024.00545</v>
      </c>
      <c r="F1029" s="144" t="e">
        <f t="shared" si="63"/>
        <v>#VALUE!</v>
      </c>
      <c r="G1029" s="165">
        <v>545</v>
      </c>
      <c r="H1029" s="96" t="s">
        <v>132</v>
      </c>
      <c r="I1029" s="96" t="s">
        <v>292</v>
      </c>
      <c r="J1029" s="165" t="s">
        <v>248</v>
      </c>
      <c r="K1029" s="96" t="s">
        <v>121</v>
      </c>
      <c r="L1029" s="96" t="s">
        <v>162</v>
      </c>
      <c r="M1029" s="96" t="s">
        <v>254</v>
      </c>
      <c r="N1029" s="210">
        <v>45468</v>
      </c>
      <c r="O1029" s="210">
        <v>45468</v>
      </c>
      <c r="P1029" s="165" t="s">
        <v>124</v>
      </c>
      <c r="Q1029" s="166">
        <v>45468</v>
      </c>
      <c r="R1029" s="165">
        <v>4160211</v>
      </c>
      <c r="S1029" s="165" t="s">
        <v>10</v>
      </c>
      <c r="T1029" s="166">
        <v>45481</v>
      </c>
      <c r="U1029" s="232">
        <v>2024</v>
      </c>
      <c r="V1029" s="150">
        <v>1022</v>
      </c>
    </row>
    <row r="1030" spans="1:22" x14ac:dyDescent="0.35">
      <c r="A103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0" s="231" t="str">
        <f>CONCATENATE(U1030,".",TEXT(G1030,"00000"),".",VLOOKUP(H1030,'Dados (Listas Suspensas)'!$H$3:$I$7,2,FALSE),".",VLOOKUP(K1030,'Dados (Listas Suspensas)'!$B$3:$C$8,2,FALSE),".",VLOOKUP(L1030,'Dados (Listas Suspensas)'!$D$3:$E$9,2, FALSE),".",VLOOKUP(M1030,'Dados (Listas Suspensas)'!$F$3:$G$10,2,FALSE))</f>
        <v>2024.00546.03.01.03.05</v>
      </c>
      <c r="C1030" s="144" t="e">
        <f t="shared" si="60"/>
        <v>#VALUE!</v>
      </c>
      <c r="D1030" s="144" t="e">
        <f t="shared" si="61"/>
        <v>#VALUE!</v>
      </c>
      <c r="E1030" s="144" t="str">
        <f t="shared" si="62"/>
        <v>2024.00546</v>
      </c>
      <c r="F1030" s="144" t="e">
        <f t="shared" si="63"/>
        <v>#VALUE!</v>
      </c>
      <c r="G1030" s="158">
        <v>546</v>
      </c>
      <c r="H1030" s="97" t="s">
        <v>132</v>
      </c>
      <c r="I1030" s="97" t="s">
        <v>292</v>
      </c>
      <c r="J1030" s="158" t="s">
        <v>248</v>
      </c>
      <c r="K1030" s="97" t="s">
        <v>121</v>
      </c>
      <c r="L1030" s="97" t="s">
        <v>162</v>
      </c>
      <c r="M1030" s="97" t="s">
        <v>254</v>
      </c>
      <c r="N1030" s="209">
        <v>45469</v>
      </c>
      <c r="O1030" s="209">
        <v>45469</v>
      </c>
      <c r="P1030" s="158" t="s">
        <v>124</v>
      </c>
      <c r="Q1030" s="160">
        <v>45470</v>
      </c>
      <c r="R1030" s="158">
        <v>4160212</v>
      </c>
      <c r="S1030" s="158" t="s">
        <v>10</v>
      </c>
      <c r="T1030" s="160">
        <v>45481</v>
      </c>
      <c r="U1030" s="234">
        <v>2024</v>
      </c>
      <c r="V1030" s="151">
        <v>1023</v>
      </c>
    </row>
    <row r="1031" spans="1:22" x14ac:dyDescent="0.35">
      <c r="A103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1" s="231" t="str">
        <f>CONCATENATE(U1031,".",TEXT(G1031,"00000"),".",VLOOKUP(H1031,'Dados (Listas Suspensas)'!$H$3:$I$7,2,FALSE),".",VLOOKUP(K1031,'Dados (Listas Suspensas)'!$B$3:$C$8,2,FALSE),".",VLOOKUP(L1031,'Dados (Listas Suspensas)'!$D$3:$E$9,2, FALSE),".",VLOOKUP(M1031,'Dados (Listas Suspensas)'!$F$3:$G$10,2,FALSE))</f>
        <v>2024.00547.03.01.03.05</v>
      </c>
      <c r="C1031" s="144" t="e">
        <f t="shared" si="60"/>
        <v>#VALUE!</v>
      </c>
      <c r="D1031" s="144" t="e">
        <f t="shared" si="61"/>
        <v>#VALUE!</v>
      </c>
      <c r="E1031" s="144" t="str">
        <f t="shared" si="62"/>
        <v>2024.00547</v>
      </c>
      <c r="F1031" s="144" t="e">
        <f t="shared" si="63"/>
        <v>#VALUE!</v>
      </c>
      <c r="G1031" s="165">
        <v>547</v>
      </c>
      <c r="H1031" s="96" t="s">
        <v>132</v>
      </c>
      <c r="I1031" s="96" t="s">
        <v>292</v>
      </c>
      <c r="J1031" s="165" t="s">
        <v>248</v>
      </c>
      <c r="K1031" s="96" t="s">
        <v>121</v>
      </c>
      <c r="L1031" s="96" t="s">
        <v>162</v>
      </c>
      <c r="M1031" s="96" t="s">
        <v>254</v>
      </c>
      <c r="N1031" s="210">
        <v>45470</v>
      </c>
      <c r="O1031" s="210">
        <v>45470</v>
      </c>
      <c r="P1031" s="165" t="s">
        <v>124</v>
      </c>
      <c r="Q1031" s="166">
        <v>45470</v>
      </c>
      <c r="R1031" s="165">
        <v>4160213</v>
      </c>
      <c r="S1031" s="165" t="s">
        <v>10</v>
      </c>
      <c r="T1031" s="166">
        <v>45481</v>
      </c>
      <c r="U1031" s="232">
        <v>2024</v>
      </c>
      <c r="V1031" s="150">
        <v>1024</v>
      </c>
    </row>
    <row r="1032" spans="1:22" x14ac:dyDescent="0.35">
      <c r="A103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2" s="231" t="str">
        <f>CONCATENATE(U1032,".",TEXT(G1032,"00000"),".",VLOOKUP(H1032,'Dados (Listas Suspensas)'!$H$3:$I$7,2,FALSE),".",VLOOKUP(K1032,'Dados (Listas Suspensas)'!$B$3:$C$8,2,FALSE),".",VLOOKUP(L1032,'Dados (Listas Suspensas)'!$D$3:$E$9,2, FALSE),".",VLOOKUP(M1032,'Dados (Listas Suspensas)'!$F$3:$G$10,2,FALSE))</f>
        <v>2024.00548.03.01.03.05</v>
      </c>
      <c r="C1032" s="144" t="e">
        <f t="shared" ref="C1032:C1047" si="64">IF(A1032=B1032,1,0)</f>
        <v>#VALUE!</v>
      </c>
      <c r="D1032" s="144" t="e">
        <f t="shared" ref="D1032:D1047" si="65">LEFT(A1032,10)</f>
        <v>#VALUE!</v>
      </c>
      <c r="E1032" s="144" t="str">
        <f t="shared" ref="E1032:E1047" si="66">LEFT(B1032,10)</f>
        <v>2024.00548</v>
      </c>
      <c r="F1032" s="144" t="e">
        <f t="shared" ref="F1032:F1047" si="67">IF(D1032=E1032,1,0)</f>
        <v>#VALUE!</v>
      </c>
      <c r="G1032" s="158">
        <v>548</v>
      </c>
      <c r="H1032" s="97" t="s">
        <v>132</v>
      </c>
      <c r="I1032" s="97" t="s">
        <v>292</v>
      </c>
      <c r="J1032" s="158" t="s">
        <v>248</v>
      </c>
      <c r="K1032" s="97" t="s">
        <v>121</v>
      </c>
      <c r="L1032" s="97" t="s">
        <v>162</v>
      </c>
      <c r="M1032" s="97" t="s">
        <v>254</v>
      </c>
      <c r="N1032" s="209">
        <v>45471</v>
      </c>
      <c r="O1032" s="209">
        <v>45471</v>
      </c>
      <c r="P1032" s="158" t="s">
        <v>124</v>
      </c>
      <c r="Q1032" s="160">
        <v>45470</v>
      </c>
      <c r="R1032" s="158">
        <v>4160214</v>
      </c>
      <c r="S1032" s="158" t="s">
        <v>10</v>
      </c>
      <c r="T1032" s="160">
        <v>45481</v>
      </c>
      <c r="U1032" s="234">
        <v>2024</v>
      </c>
      <c r="V1032" s="151">
        <v>1025</v>
      </c>
    </row>
    <row r="1033" spans="1:22" x14ac:dyDescent="0.35">
      <c r="A103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3" s="231" t="str">
        <f>CONCATENATE(U1033,".",TEXT(G1033,"00000"),".",VLOOKUP(H1033,'Dados (Listas Suspensas)'!$H$3:$I$7,2,FALSE),".",VLOOKUP(K1033,'Dados (Listas Suspensas)'!$B$3:$C$8,2,FALSE),".",VLOOKUP(L1033,'Dados (Listas Suspensas)'!$D$3:$E$9,2, FALSE),".",VLOOKUP(M1033,'Dados (Listas Suspensas)'!$F$3:$G$10,2,FALSE))</f>
        <v>2024.00549.03.01.03.05</v>
      </c>
      <c r="C1033" s="144" t="e">
        <f t="shared" si="64"/>
        <v>#VALUE!</v>
      </c>
      <c r="D1033" s="144" t="e">
        <f t="shared" si="65"/>
        <v>#VALUE!</v>
      </c>
      <c r="E1033" s="144" t="str">
        <f t="shared" si="66"/>
        <v>2024.00549</v>
      </c>
      <c r="F1033" s="144" t="e">
        <f t="shared" si="67"/>
        <v>#VALUE!</v>
      </c>
      <c r="G1033" s="165">
        <v>549</v>
      </c>
      <c r="H1033" s="96" t="s">
        <v>132</v>
      </c>
      <c r="I1033" s="96" t="s">
        <v>292</v>
      </c>
      <c r="J1033" s="165" t="s">
        <v>248</v>
      </c>
      <c r="K1033" s="96" t="s">
        <v>121</v>
      </c>
      <c r="L1033" s="96" t="s">
        <v>162</v>
      </c>
      <c r="M1033" s="96" t="s">
        <v>254</v>
      </c>
      <c r="N1033" s="210">
        <v>45472</v>
      </c>
      <c r="O1033" s="210">
        <v>45472</v>
      </c>
      <c r="P1033" s="165" t="s">
        <v>124</v>
      </c>
      <c r="Q1033" s="166">
        <v>45470</v>
      </c>
      <c r="R1033" s="165">
        <v>4160215</v>
      </c>
      <c r="S1033" s="165" t="s">
        <v>10</v>
      </c>
      <c r="T1033" s="166">
        <v>45481</v>
      </c>
      <c r="U1033" s="232">
        <v>2024</v>
      </c>
      <c r="V1033" s="150">
        <v>1026</v>
      </c>
    </row>
    <row r="1034" spans="1:22" x14ac:dyDescent="0.35">
      <c r="A103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4" s="231" t="str">
        <f>CONCATENATE(U1034,".",TEXT(G1034,"00000"),".",VLOOKUP(H1034,'Dados (Listas Suspensas)'!$H$3:$I$7,2,FALSE),".",VLOOKUP(K1034,'Dados (Listas Suspensas)'!$B$3:$C$8,2,FALSE),".",VLOOKUP(L1034,'Dados (Listas Suspensas)'!$D$3:$E$9,2, FALSE),".",VLOOKUP(M1034,'Dados (Listas Suspensas)'!$F$3:$G$10,2,FALSE))</f>
        <v>2024.00550.03.01.03.05</v>
      </c>
      <c r="C1034" s="144" t="e">
        <f t="shared" si="64"/>
        <v>#VALUE!</v>
      </c>
      <c r="D1034" s="144" t="e">
        <f t="shared" si="65"/>
        <v>#VALUE!</v>
      </c>
      <c r="E1034" s="144" t="str">
        <f t="shared" si="66"/>
        <v>2024.00550</v>
      </c>
      <c r="F1034" s="144" t="e">
        <f t="shared" si="67"/>
        <v>#VALUE!</v>
      </c>
      <c r="G1034" s="158">
        <v>550</v>
      </c>
      <c r="H1034" s="97" t="s">
        <v>132</v>
      </c>
      <c r="I1034" s="97" t="s">
        <v>292</v>
      </c>
      <c r="J1034" s="158" t="s">
        <v>248</v>
      </c>
      <c r="K1034" s="97" t="s">
        <v>121</v>
      </c>
      <c r="L1034" s="97" t="s">
        <v>162</v>
      </c>
      <c r="M1034" s="97" t="s">
        <v>254</v>
      </c>
      <c r="N1034" s="209">
        <v>45473</v>
      </c>
      <c r="O1034" s="209">
        <v>45473</v>
      </c>
      <c r="P1034" s="158" t="s">
        <v>124</v>
      </c>
      <c r="Q1034" s="160">
        <v>45469</v>
      </c>
      <c r="R1034" s="158">
        <v>4160216</v>
      </c>
      <c r="S1034" s="158" t="s">
        <v>10</v>
      </c>
      <c r="T1034" s="160">
        <v>45481</v>
      </c>
      <c r="U1034" s="234">
        <v>2024</v>
      </c>
      <c r="V1034" s="151">
        <v>1027</v>
      </c>
    </row>
    <row r="1035" spans="1:22" x14ac:dyDescent="0.35">
      <c r="A103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5" s="231" t="str">
        <f>CONCATENATE(U1035,".",TEXT(G1035,"00000"),".",VLOOKUP(H1035,'Dados (Listas Suspensas)'!$H$3:$I$7,2,FALSE),".",VLOOKUP(K1035,'Dados (Listas Suspensas)'!$B$3:$C$8,2,FALSE),".",VLOOKUP(L1035,'Dados (Listas Suspensas)'!$D$3:$E$9,2, FALSE),".",VLOOKUP(M1035,'Dados (Listas Suspensas)'!$F$3:$G$10,2,FALSE))</f>
        <v>2024.00551.03.01.03.05</v>
      </c>
      <c r="C1035" s="144" t="e">
        <f t="shared" si="64"/>
        <v>#VALUE!</v>
      </c>
      <c r="D1035" s="144" t="e">
        <f t="shared" si="65"/>
        <v>#VALUE!</v>
      </c>
      <c r="E1035" s="144" t="str">
        <f t="shared" si="66"/>
        <v>2024.00551</v>
      </c>
      <c r="F1035" s="144" t="e">
        <f t="shared" si="67"/>
        <v>#VALUE!</v>
      </c>
      <c r="G1035" s="165">
        <v>551</v>
      </c>
      <c r="H1035" s="96" t="s">
        <v>132</v>
      </c>
      <c r="I1035" s="96" t="s">
        <v>292</v>
      </c>
      <c r="J1035" s="165" t="s">
        <v>248</v>
      </c>
      <c r="K1035" s="96" t="s">
        <v>121</v>
      </c>
      <c r="L1035" s="96" t="s">
        <v>162</v>
      </c>
      <c r="M1035" s="96" t="s">
        <v>254</v>
      </c>
      <c r="N1035" s="210">
        <v>45474</v>
      </c>
      <c r="O1035" s="210">
        <v>45474</v>
      </c>
      <c r="P1035" s="165" t="s">
        <v>124</v>
      </c>
      <c r="Q1035" s="166">
        <v>45471</v>
      </c>
      <c r="R1035" s="165">
        <v>4160217</v>
      </c>
      <c r="S1035" s="165" t="s">
        <v>10</v>
      </c>
      <c r="T1035" s="166">
        <v>45481</v>
      </c>
      <c r="U1035" s="232">
        <v>2024</v>
      </c>
      <c r="V1035" s="150">
        <v>1028</v>
      </c>
    </row>
    <row r="1036" spans="1:22" x14ac:dyDescent="0.35">
      <c r="A103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6" s="231" t="str">
        <f>CONCATENATE(U1036,".",TEXT(G1036,"00000"),".",VLOOKUP(H1036,'Dados (Listas Suspensas)'!$H$3:$I$7,2,FALSE),".",VLOOKUP(K1036,'Dados (Listas Suspensas)'!$B$3:$C$8,2,FALSE),".",VLOOKUP(L1036,'Dados (Listas Suspensas)'!$D$3:$E$9,2, FALSE),".",VLOOKUP(M1036,'Dados (Listas Suspensas)'!$F$3:$G$10,2,FALSE))</f>
        <v>2024.00552.03.01.03.05</v>
      </c>
      <c r="C1036" s="144" t="e">
        <f t="shared" si="64"/>
        <v>#VALUE!</v>
      </c>
      <c r="D1036" s="144" t="e">
        <f t="shared" si="65"/>
        <v>#VALUE!</v>
      </c>
      <c r="E1036" s="144" t="str">
        <f t="shared" si="66"/>
        <v>2024.00552</v>
      </c>
      <c r="F1036" s="144" t="e">
        <f t="shared" si="67"/>
        <v>#VALUE!</v>
      </c>
      <c r="G1036" s="158">
        <v>552</v>
      </c>
      <c r="H1036" s="97" t="s">
        <v>132</v>
      </c>
      <c r="I1036" s="97" t="s">
        <v>292</v>
      </c>
      <c r="J1036" s="158" t="s">
        <v>248</v>
      </c>
      <c r="K1036" s="97" t="s">
        <v>121</v>
      </c>
      <c r="L1036" s="97" t="s">
        <v>162</v>
      </c>
      <c r="M1036" s="97" t="s">
        <v>254</v>
      </c>
      <c r="N1036" s="209">
        <v>45475</v>
      </c>
      <c r="O1036" s="209">
        <v>45475</v>
      </c>
      <c r="P1036" s="158" t="s">
        <v>124</v>
      </c>
      <c r="Q1036" s="160">
        <v>45471</v>
      </c>
      <c r="R1036" s="158">
        <v>4160218</v>
      </c>
      <c r="S1036" s="158" t="s">
        <v>10</v>
      </c>
      <c r="T1036" s="160">
        <v>45481</v>
      </c>
      <c r="U1036" s="234">
        <v>2024</v>
      </c>
      <c r="V1036" s="151">
        <v>1029</v>
      </c>
    </row>
    <row r="1037" spans="1:22" x14ac:dyDescent="0.35">
      <c r="A103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7" s="231" t="str">
        <f>CONCATENATE(U1037,".",TEXT(G1037,"00000"),".",VLOOKUP(H1037,'Dados (Listas Suspensas)'!$H$3:$I$7,2,FALSE),".",VLOOKUP(K1037,'Dados (Listas Suspensas)'!$B$3:$C$8,2,FALSE),".",VLOOKUP(L1037,'Dados (Listas Suspensas)'!$D$3:$E$9,2, FALSE),".",VLOOKUP(M1037,'Dados (Listas Suspensas)'!$F$3:$G$10,2,FALSE))</f>
        <v>2024.00553.03.01.03.05</v>
      </c>
      <c r="C1037" s="144" t="e">
        <f t="shared" si="64"/>
        <v>#VALUE!</v>
      </c>
      <c r="D1037" s="144" t="e">
        <f t="shared" si="65"/>
        <v>#VALUE!</v>
      </c>
      <c r="E1037" s="144" t="str">
        <f t="shared" si="66"/>
        <v>2024.00553</v>
      </c>
      <c r="F1037" s="144" t="e">
        <f t="shared" si="67"/>
        <v>#VALUE!</v>
      </c>
      <c r="G1037" s="165">
        <v>553</v>
      </c>
      <c r="H1037" s="96" t="s">
        <v>132</v>
      </c>
      <c r="I1037" s="96" t="s">
        <v>292</v>
      </c>
      <c r="J1037" s="165" t="s">
        <v>248</v>
      </c>
      <c r="K1037" s="96" t="s">
        <v>121</v>
      </c>
      <c r="L1037" s="96" t="s">
        <v>162</v>
      </c>
      <c r="M1037" s="96" t="s">
        <v>254</v>
      </c>
      <c r="N1037" s="210">
        <v>45476</v>
      </c>
      <c r="O1037" s="210">
        <v>45476</v>
      </c>
      <c r="P1037" s="165" t="s">
        <v>124</v>
      </c>
      <c r="Q1037" s="166">
        <v>45477</v>
      </c>
      <c r="R1037" s="165">
        <v>4162443</v>
      </c>
      <c r="S1037" s="165" t="s">
        <v>10</v>
      </c>
      <c r="T1037" s="166">
        <v>45482</v>
      </c>
      <c r="U1037" s="232">
        <v>2024</v>
      </c>
      <c r="V1037" s="150">
        <v>1030</v>
      </c>
    </row>
    <row r="1038" spans="1:22" x14ac:dyDescent="0.35">
      <c r="A1038"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8" s="231" t="str">
        <f>CONCATENATE(U1038,".",TEXT(G1038,"00000"),".",VLOOKUP(H1038,'Dados (Listas Suspensas)'!$H$3:$I$7,2,FALSE),".",VLOOKUP(K1038,'Dados (Listas Suspensas)'!$B$3:$C$8,2,FALSE),".",VLOOKUP(L1038,'Dados (Listas Suspensas)'!$D$3:$E$9,2, FALSE),".",VLOOKUP(M1038,'Dados (Listas Suspensas)'!$F$3:$G$10,2,FALSE))</f>
        <v>2024.00554.03.01.03.05</v>
      </c>
      <c r="C1038" s="144" t="e">
        <f t="shared" si="64"/>
        <v>#VALUE!</v>
      </c>
      <c r="D1038" s="144" t="e">
        <f t="shared" si="65"/>
        <v>#VALUE!</v>
      </c>
      <c r="E1038" s="144" t="str">
        <f t="shared" si="66"/>
        <v>2024.00554</v>
      </c>
      <c r="F1038" s="144" t="e">
        <f t="shared" si="67"/>
        <v>#VALUE!</v>
      </c>
      <c r="G1038" s="158">
        <v>554</v>
      </c>
      <c r="H1038" s="97" t="s">
        <v>132</v>
      </c>
      <c r="I1038" s="97" t="s">
        <v>292</v>
      </c>
      <c r="J1038" s="158" t="s">
        <v>248</v>
      </c>
      <c r="K1038" s="97" t="s">
        <v>121</v>
      </c>
      <c r="L1038" s="97" t="s">
        <v>162</v>
      </c>
      <c r="M1038" s="97" t="s">
        <v>254</v>
      </c>
      <c r="N1038" s="209">
        <v>45477</v>
      </c>
      <c r="O1038" s="209">
        <v>45477</v>
      </c>
      <c r="P1038" s="158" t="s">
        <v>124</v>
      </c>
      <c r="Q1038" s="160">
        <v>45477</v>
      </c>
      <c r="R1038" s="158">
        <v>4162444</v>
      </c>
      <c r="S1038" s="158" t="s">
        <v>10</v>
      </c>
      <c r="T1038" s="160">
        <v>45482</v>
      </c>
      <c r="U1038" s="234">
        <v>2024</v>
      </c>
      <c r="V1038" s="151">
        <v>1031</v>
      </c>
    </row>
    <row r="1039" spans="1:22" x14ac:dyDescent="0.35">
      <c r="A1039"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39" s="231" t="str">
        <f>CONCATENATE(U1039,".",TEXT(G1039,"00000"),".",VLOOKUP(H1039,'Dados (Listas Suspensas)'!$H$3:$I$7,2,FALSE),".",VLOOKUP(K1039,'Dados (Listas Suspensas)'!$B$3:$C$8,2,FALSE),".",VLOOKUP(L1039,'Dados (Listas Suspensas)'!$D$3:$E$9,2, FALSE),".",VLOOKUP(M1039,'Dados (Listas Suspensas)'!$F$3:$G$10,2,FALSE))</f>
        <v>2024.00555.03.01.03.05</v>
      </c>
      <c r="C1039" s="144" t="e">
        <f t="shared" si="64"/>
        <v>#VALUE!</v>
      </c>
      <c r="D1039" s="144" t="e">
        <f t="shared" si="65"/>
        <v>#VALUE!</v>
      </c>
      <c r="E1039" s="144" t="str">
        <f t="shared" si="66"/>
        <v>2024.00555</v>
      </c>
      <c r="F1039" s="144" t="e">
        <f t="shared" si="67"/>
        <v>#VALUE!</v>
      </c>
      <c r="G1039" s="165">
        <v>555</v>
      </c>
      <c r="H1039" s="96" t="s">
        <v>132</v>
      </c>
      <c r="I1039" s="96" t="s">
        <v>292</v>
      </c>
      <c r="J1039" s="165" t="s">
        <v>248</v>
      </c>
      <c r="K1039" s="96" t="s">
        <v>121</v>
      </c>
      <c r="L1039" s="96" t="s">
        <v>162</v>
      </c>
      <c r="M1039" s="96" t="s">
        <v>254</v>
      </c>
      <c r="N1039" s="210">
        <v>45478</v>
      </c>
      <c r="O1039" s="210">
        <v>45478</v>
      </c>
      <c r="P1039" s="165" t="s">
        <v>124</v>
      </c>
      <c r="Q1039" s="166">
        <v>45477</v>
      </c>
      <c r="R1039" s="165">
        <v>4162445</v>
      </c>
      <c r="S1039" s="165" t="s">
        <v>10</v>
      </c>
      <c r="T1039" s="166">
        <v>45482</v>
      </c>
      <c r="U1039" s="232">
        <v>2024</v>
      </c>
      <c r="V1039" s="150">
        <v>1032</v>
      </c>
    </row>
    <row r="1040" spans="1:22" x14ac:dyDescent="0.35">
      <c r="A1040"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0" s="231" t="str">
        <f>CONCATENATE(U1040,".",TEXT(G1040,"00000"),".",VLOOKUP(H1040,'Dados (Listas Suspensas)'!$H$3:$I$7,2,FALSE),".",VLOOKUP(K1040,'Dados (Listas Suspensas)'!$B$3:$C$8,2,FALSE),".",VLOOKUP(L1040,'Dados (Listas Suspensas)'!$D$3:$E$9,2, FALSE),".",VLOOKUP(M1040,'Dados (Listas Suspensas)'!$F$3:$G$10,2,FALSE))</f>
        <v>2024.00556.03.01.03.05</v>
      </c>
      <c r="C1040" s="144" t="e">
        <f t="shared" si="64"/>
        <v>#VALUE!</v>
      </c>
      <c r="D1040" s="144" t="e">
        <f t="shared" si="65"/>
        <v>#VALUE!</v>
      </c>
      <c r="E1040" s="144" t="str">
        <f t="shared" si="66"/>
        <v>2024.00556</v>
      </c>
      <c r="F1040" s="144" t="e">
        <f t="shared" si="67"/>
        <v>#VALUE!</v>
      </c>
      <c r="G1040" s="158">
        <v>556</v>
      </c>
      <c r="H1040" s="97" t="s">
        <v>132</v>
      </c>
      <c r="I1040" s="97" t="s">
        <v>292</v>
      </c>
      <c r="J1040" s="158" t="s">
        <v>248</v>
      </c>
      <c r="K1040" s="97" t="s">
        <v>121</v>
      </c>
      <c r="L1040" s="97" t="s">
        <v>162</v>
      </c>
      <c r="M1040" s="97" t="s">
        <v>254</v>
      </c>
      <c r="N1040" s="209">
        <v>45479</v>
      </c>
      <c r="O1040" s="209">
        <v>45479</v>
      </c>
      <c r="P1040" s="158" t="s">
        <v>124</v>
      </c>
      <c r="Q1040" s="160">
        <v>45477</v>
      </c>
      <c r="R1040" s="158">
        <v>4162446</v>
      </c>
      <c r="S1040" s="158" t="s">
        <v>10</v>
      </c>
      <c r="T1040" s="160">
        <v>45482</v>
      </c>
      <c r="U1040" s="234">
        <v>2024</v>
      </c>
      <c r="V1040" s="151">
        <v>1033</v>
      </c>
    </row>
    <row r="1041" spans="1:22" x14ac:dyDescent="0.35">
      <c r="A1041"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1" s="231" t="str">
        <f>CONCATENATE(U1041,".",TEXT(G1041,"00000"),".",VLOOKUP(H1041,'Dados (Listas Suspensas)'!$H$3:$I$7,2,FALSE),".",VLOOKUP(K1041,'Dados (Listas Suspensas)'!$B$3:$C$8,2,FALSE),".",VLOOKUP(L1041,'Dados (Listas Suspensas)'!$D$3:$E$9,2, FALSE),".",VLOOKUP(M1041,'Dados (Listas Suspensas)'!$F$3:$G$10,2,FALSE))</f>
        <v>2024.00557.03.01.03.05</v>
      </c>
      <c r="C1041" s="144" t="e">
        <f t="shared" si="64"/>
        <v>#VALUE!</v>
      </c>
      <c r="D1041" s="144" t="e">
        <f t="shared" si="65"/>
        <v>#VALUE!</v>
      </c>
      <c r="E1041" s="144" t="str">
        <f t="shared" si="66"/>
        <v>2024.00557</v>
      </c>
      <c r="F1041" s="144" t="e">
        <f t="shared" si="67"/>
        <v>#VALUE!</v>
      </c>
      <c r="G1041" s="165">
        <v>557</v>
      </c>
      <c r="H1041" s="96" t="s">
        <v>132</v>
      </c>
      <c r="I1041" s="96" t="s">
        <v>292</v>
      </c>
      <c r="J1041" s="165" t="s">
        <v>248</v>
      </c>
      <c r="K1041" s="96" t="s">
        <v>121</v>
      </c>
      <c r="L1041" s="96" t="s">
        <v>162</v>
      </c>
      <c r="M1041" s="96" t="s">
        <v>254</v>
      </c>
      <c r="N1041" s="210">
        <v>45480</v>
      </c>
      <c r="O1041" s="210">
        <v>45480</v>
      </c>
      <c r="P1041" s="165" t="s">
        <v>124</v>
      </c>
      <c r="Q1041" s="166">
        <v>45477</v>
      </c>
      <c r="R1041" s="165">
        <v>4162447</v>
      </c>
      <c r="S1041" s="165" t="s">
        <v>10</v>
      </c>
      <c r="T1041" s="166">
        <v>45482</v>
      </c>
      <c r="U1041" s="232">
        <v>2024</v>
      </c>
      <c r="V1041" s="150">
        <v>1034</v>
      </c>
    </row>
    <row r="1042" spans="1:22" x14ac:dyDescent="0.35">
      <c r="A1042"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2" s="231" t="str">
        <f>CONCATENATE(U1042,".",TEXT(G1042,"00000"),".",VLOOKUP(H1042,'Dados (Listas Suspensas)'!$H$3:$I$7,2,FALSE),".",VLOOKUP(K1042,'Dados (Listas Suspensas)'!$B$3:$C$8,2,FALSE),".",VLOOKUP(L1042,'Dados (Listas Suspensas)'!$D$3:$E$9,2, FALSE),".",VLOOKUP(M1042,'Dados (Listas Suspensas)'!$F$3:$G$10,2,FALSE))</f>
        <v>2024.00558.03.01.03.05</v>
      </c>
      <c r="C1042" s="144" t="e">
        <f t="shared" si="64"/>
        <v>#VALUE!</v>
      </c>
      <c r="D1042" s="144" t="e">
        <f t="shared" si="65"/>
        <v>#VALUE!</v>
      </c>
      <c r="E1042" s="144" t="str">
        <f t="shared" si="66"/>
        <v>2024.00558</v>
      </c>
      <c r="F1042" s="144" t="e">
        <f t="shared" si="67"/>
        <v>#VALUE!</v>
      </c>
      <c r="G1042" s="158">
        <v>558</v>
      </c>
      <c r="H1042" s="97" t="s">
        <v>132</v>
      </c>
      <c r="I1042" s="97" t="s">
        <v>292</v>
      </c>
      <c r="J1042" s="158" t="s">
        <v>248</v>
      </c>
      <c r="K1042" s="97" t="s">
        <v>121</v>
      </c>
      <c r="L1042" s="97" t="s">
        <v>162</v>
      </c>
      <c r="M1042" s="97" t="s">
        <v>254</v>
      </c>
      <c r="N1042" s="209">
        <v>45482</v>
      </c>
      <c r="O1042" s="209">
        <v>45482</v>
      </c>
      <c r="P1042" s="158" t="s">
        <v>124</v>
      </c>
      <c r="Q1042" s="160">
        <v>45481</v>
      </c>
      <c r="R1042" s="158">
        <v>4180244</v>
      </c>
      <c r="S1042" s="158" t="s">
        <v>10</v>
      </c>
      <c r="T1042" s="160">
        <v>45488</v>
      </c>
      <c r="U1042" s="234">
        <v>2024</v>
      </c>
      <c r="V1042" s="151">
        <v>1035</v>
      </c>
    </row>
    <row r="1043" spans="1:22" x14ac:dyDescent="0.35">
      <c r="A1043"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3" s="231" t="str">
        <f>CONCATENATE(U1043,".",TEXT(G1043,"00000"),".",VLOOKUP(H1043,'Dados (Listas Suspensas)'!$H$3:$I$7,2,FALSE),".",VLOOKUP(K1043,'Dados (Listas Suspensas)'!$B$3:$C$8,2,FALSE),".",VLOOKUP(L1043,'Dados (Listas Suspensas)'!$D$3:$E$9,2, FALSE),".",VLOOKUP(M1043,'Dados (Listas Suspensas)'!$F$3:$G$10,2,FALSE))</f>
        <v>2024.00559.03.01.03.05</v>
      </c>
      <c r="C1043" s="144" t="e">
        <f t="shared" si="64"/>
        <v>#VALUE!</v>
      </c>
      <c r="D1043" s="144" t="e">
        <f t="shared" si="65"/>
        <v>#VALUE!</v>
      </c>
      <c r="E1043" s="144" t="str">
        <f t="shared" si="66"/>
        <v>2024.00559</v>
      </c>
      <c r="F1043" s="144" t="e">
        <f t="shared" si="67"/>
        <v>#VALUE!</v>
      </c>
      <c r="G1043" s="165">
        <v>559</v>
      </c>
      <c r="H1043" s="96" t="s">
        <v>132</v>
      </c>
      <c r="I1043" s="96" t="s">
        <v>292</v>
      </c>
      <c r="J1043" s="165" t="s">
        <v>248</v>
      </c>
      <c r="K1043" s="96" t="s">
        <v>121</v>
      </c>
      <c r="L1043" s="96" t="s">
        <v>162</v>
      </c>
      <c r="M1043" s="96" t="s">
        <v>254</v>
      </c>
      <c r="N1043" s="210">
        <v>45483</v>
      </c>
      <c r="O1043" s="210">
        <v>45483</v>
      </c>
      <c r="P1043" s="165" t="s">
        <v>124</v>
      </c>
      <c r="Q1043" s="166">
        <v>45481</v>
      </c>
      <c r="R1043" s="165">
        <v>4180245</v>
      </c>
      <c r="S1043" s="165" t="s">
        <v>10</v>
      </c>
      <c r="T1043" s="166">
        <v>45488</v>
      </c>
      <c r="U1043" s="232">
        <v>2024</v>
      </c>
      <c r="V1043" s="150">
        <v>1036</v>
      </c>
    </row>
    <row r="1044" spans="1:22" x14ac:dyDescent="0.35">
      <c r="A1044"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4" s="231" t="str">
        <f>CONCATENATE(U1044,".",TEXT(G1044,"00000"),".",VLOOKUP(H1044,'Dados (Listas Suspensas)'!$H$3:$I$7,2,FALSE),".",VLOOKUP(K1044,'Dados (Listas Suspensas)'!$B$3:$C$8,2,FALSE),".",VLOOKUP(L1044,'Dados (Listas Suspensas)'!$D$3:$E$9,2, FALSE),".",VLOOKUP(M1044,'Dados (Listas Suspensas)'!$F$3:$G$10,2,FALSE))</f>
        <v>2024.00560.03.01.03.05</v>
      </c>
      <c r="C1044" s="144" t="e">
        <f t="shared" si="64"/>
        <v>#VALUE!</v>
      </c>
      <c r="D1044" s="144" t="e">
        <f t="shared" si="65"/>
        <v>#VALUE!</v>
      </c>
      <c r="E1044" s="144" t="str">
        <f t="shared" si="66"/>
        <v>2024.00560</v>
      </c>
      <c r="F1044" s="144" t="e">
        <f t="shared" si="67"/>
        <v>#VALUE!</v>
      </c>
      <c r="G1044" s="158">
        <v>560</v>
      </c>
      <c r="H1044" s="97" t="s">
        <v>132</v>
      </c>
      <c r="I1044" s="97" t="s">
        <v>292</v>
      </c>
      <c r="J1044" s="158" t="s">
        <v>248</v>
      </c>
      <c r="K1044" s="97" t="s">
        <v>121</v>
      </c>
      <c r="L1044" s="97" t="s">
        <v>162</v>
      </c>
      <c r="M1044" s="97" t="s">
        <v>254</v>
      </c>
      <c r="N1044" s="209">
        <v>45484</v>
      </c>
      <c r="O1044" s="209">
        <v>45484</v>
      </c>
      <c r="P1044" s="158" t="s">
        <v>124</v>
      </c>
      <c r="Q1044" s="160">
        <v>45481</v>
      </c>
      <c r="R1044" s="158">
        <v>4180246</v>
      </c>
      <c r="S1044" s="158" t="s">
        <v>10</v>
      </c>
      <c r="T1044" s="160">
        <v>45488</v>
      </c>
      <c r="U1044" s="234">
        <v>2024</v>
      </c>
      <c r="V1044" s="151">
        <v>1037</v>
      </c>
    </row>
    <row r="1045" spans="1:22" x14ac:dyDescent="0.35">
      <c r="A1045"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5" s="231" t="str">
        <f>CONCATENATE(U1045,".",TEXT(G1045,"00000"),".",VLOOKUP(H1045,'Dados (Listas Suspensas)'!$H$3:$I$7,2,FALSE),".",VLOOKUP(K1045,'Dados (Listas Suspensas)'!$B$3:$C$8,2,FALSE),".",VLOOKUP(L1045,'Dados (Listas Suspensas)'!$D$3:$E$9,2, FALSE),".",VLOOKUP(M1045,'Dados (Listas Suspensas)'!$F$3:$G$10,2,FALSE))</f>
        <v>2024.00561.03.01.03.05</v>
      </c>
      <c r="C1045" s="144" t="e">
        <f t="shared" si="64"/>
        <v>#VALUE!</v>
      </c>
      <c r="D1045" s="144" t="e">
        <f t="shared" si="65"/>
        <v>#VALUE!</v>
      </c>
      <c r="E1045" s="144" t="str">
        <f t="shared" si="66"/>
        <v>2024.00561</v>
      </c>
      <c r="F1045" s="144" t="e">
        <f t="shared" si="67"/>
        <v>#VALUE!</v>
      </c>
      <c r="G1045" s="165">
        <v>561</v>
      </c>
      <c r="H1045" s="96" t="s">
        <v>132</v>
      </c>
      <c r="I1045" s="96" t="s">
        <v>292</v>
      </c>
      <c r="J1045" s="165" t="s">
        <v>248</v>
      </c>
      <c r="K1045" s="96" t="s">
        <v>121</v>
      </c>
      <c r="L1045" s="96" t="s">
        <v>162</v>
      </c>
      <c r="M1045" s="96" t="s">
        <v>254</v>
      </c>
      <c r="N1045" s="210">
        <v>45485</v>
      </c>
      <c r="O1045" s="210">
        <v>45485</v>
      </c>
      <c r="P1045" s="165" t="s">
        <v>124</v>
      </c>
      <c r="Q1045" s="166">
        <v>45481</v>
      </c>
      <c r="R1045" s="165">
        <v>4180247</v>
      </c>
      <c r="S1045" s="165" t="s">
        <v>10</v>
      </c>
      <c r="T1045" s="166">
        <v>45488</v>
      </c>
      <c r="U1045" s="232">
        <v>2024</v>
      </c>
      <c r="V1045" s="150">
        <v>1038</v>
      </c>
    </row>
    <row r="1046" spans="1:22" x14ac:dyDescent="0.35">
      <c r="A1046" s="233"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6" s="231" t="str">
        <f>CONCATENATE(U1046,".",TEXT(G1046,"00000"),".",VLOOKUP(H1046,'Dados (Listas Suspensas)'!$H$3:$I$7,2,FALSE),".",VLOOKUP(K1046,'Dados (Listas Suspensas)'!$B$3:$C$8,2,FALSE),".",VLOOKUP(L1046,'Dados (Listas Suspensas)'!$D$3:$E$9,2, FALSE),".",VLOOKUP(M1046,'Dados (Listas Suspensas)'!$F$3:$G$10,2,FALSE))</f>
        <v>2024.00562.03.01.03.05</v>
      </c>
      <c r="C1046" s="144" t="e">
        <f t="shared" si="64"/>
        <v>#VALUE!</v>
      </c>
      <c r="D1046" s="144" t="e">
        <f t="shared" si="65"/>
        <v>#VALUE!</v>
      </c>
      <c r="E1046" s="144" t="str">
        <f t="shared" si="66"/>
        <v>2024.00562</v>
      </c>
      <c r="F1046" s="144" t="e">
        <f t="shared" si="67"/>
        <v>#VALUE!</v>
      </c>
      <c r="G1046" s="158">
        <v>562</v>
      </c>
      <c r="H1046" s="97" t="s">
        <v>132</v>
      </c>
      <c r="I1046" s="97" t="s">
        <v>292</v>
      </c>
      <c r="J1046" s="158" t="s">
        <v>248</v>
      </c>
      <c r="K1046" s="97" t="s">
        <v>121</v>
      </c>
      <c r="L1046" s="97" t="s">
        <v>162</v>
      </c>
      <c r="M1046" s="97" t="s">
        <v>254</v>
      </c>
      <c r="N1046" s="209">
        <v>45486</v>
      </c>
      <c r="O1046" s="209">
        <v>45486</v>
      </c>
      <c r="P1046" s="158" t="s">
        <v>124</v>
      </c>
      <c r="Q1046" s="160">
        <v>45481</v>
      </c>
      <c r="R1046" s="158">
        <v>4180248</v>
      </c>
      <c r="S1046" s="158" t="s">
        <v>10</v>
      </c>
      <c r="T1046" s="160">
        <v>45488</v>
      </c>
      <c r="U1046" s="234">
        <v>2024</v>
      </c>
      <c r="V1046" s="151">
        <v>1039</v>
      </c>
    </row>
    <row r="1047" spans="1:22" x14ac:dyDescent="0.35">
      <c r="A1047" s="231" t="e">
        <f>CONCATENATE(Contratos[[#This Row],[Ano de registro]],".",TEXT(#REF!,"00000"),".",VLOOKUP(Contratos[[#This Row],[Transportador]],'Dados (Listas Suspensas)'!$H$3:$I$7,2,FALSE),".",VLOOKUP(Contratos[[#This Row],[Modalidade]],'Dados (Listas Suspensas)'!$B$3:$C$8,2,FALSE),".",VLOOKUP(Contratos[[#This Row],[Regime de contratação]],'Dados (Listas Suspensas)'!$D$3:$E$9,2, FALSE),".",VLOOKUP(Contratos[[#This Row],[Periodicidade]],'Dados (Listas Suspensas)'!$F$3:$G$10,2,FALSE))</f>
        <v>#VALUE!</v>
      </c>
      <c r="B1047" s="231" t="str">
        <f>CONCATENATE(U1047,".",TEXT(G1047,"00000"),".",VLOOKUP(H1047,'Dados (Listas Suspensas)'!$H$3:$I$7,2,FALSE),".",VLOOKUP(K1047,'Dados (Listas Suspensas)'!$B$3:$C$8,2,FALSE),".",VLOOKUP(L1047,'Dados (Listas Suspensas)'!$D$3:$E$9,2, FALSE),".",VLOOKUP(M1047,'Dados (Listas Suspensas)'!$F$3:$G$10,2,FALSE))</f>
        <v>2024.00563.03.01.03.05</v>
      </c>
      <c r="C1047" s="144" t="e">
        <f t="shared" si="64"/>
        <v>#VALUE!</v>
      </c>
      <c r="D1047" s="144" t="e">
        <f t="shared" si="65"/>
        <v>#VALUE!</v>
      </c>
      <c r="E1047" s="144" t="str">
        <f t="shared" si="66"/>
        <v>2024.00563</v>
      </c>
      <c r="F1047" s="144" t="e">
        <f t="shared" si="67"/>
        <v>#VALUE!</v>
      </c>
      <c r="G1047" s="165">
        <v>563</v>
      </c>
      <c r="H1047" s="96" t="s">
        <v>132</v>
      </c>
      <c r="I1047" s="96" t="s">
        <v>292</v>
      </c>
      <c r="J1047" s="165" t="s">
        <v>248</v>
      </c>
      <c r="K1047" s="96" t="s">
        <v>121</v>
      </c>
      <c r="L1047" s="96" t="s">
        <v>162</v>
      </c>
      <c r="M1047" s="96" t="s">
        <v>254</v>
      </c>
      <c r="N1047" s="210">
        <v>45487</v>
      </c>
      <c r="O1047" s="210">
        <v>45487</v>
      </c>
      <c r="P1047" s="165" t="s">
        <v>124</v>
      </c>
      <c r="Q1047" s="166">
        <v>45481</v>
      </c>
      <c r="R1047" s="165">
        <v>4180249</v>
      </c>
      <c r="S1047" s="165" t="s">
        <v>10</v>
      </c>
      <c r="T1047" s="166">
        <v>45488</v>
      </c>
      <c r="U1047" s="232">
        <v>2024</v>
      </c>
      <c r="V1047" s="150">
        <v>1040</v>
      </c>
    </row>
    <row r="1048" spans="1:22" x14ac:dyDescent="0.35">
      <c r="F1048" s="16" t="e">
        <f>SUM(F8:F1047)</f>
        <v>#REF!</v>
      </c>
    </row>
  </sheetData>
  <conditionalFormatting sqref="C1:C1048576">
    <cfRule type="cellIs" dxfId="0" priority="1" operator="equal">
      <formula>0</formula>
    </cfRule>
  </conditionalFormatting>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Q1041"/>
  <sheetViews>
    <sheetView workbookViewId="0">
      <selection activeCell="G953" sqref="G953"/>
    </sheetView>
  </sheetViews>
  <sheetFormatPr defaultRowHeight="14.5" x14ac:dyDescent="0.35"/>
  <cols>
    <col min="1" max="1" width="21.1796875" bestFit="1" customWidth="1"/>
    <col min="2" max="2" width="13" bestFit="1" customWidth="1"/>
    <col min="3" max="3" width="45.1796875" bestFit="1" customWidth="1"/>
    <col min="4" max="4" width="57.26953125" bestFit="1" customWidth="1"/>
    <col min="5" max="5" width="20.81640625" bestFit="1" customWidth="1"/>
    <col min="6" max="7" width="24.453125" bestFit="1" customWidth="1"/>
    <col min="8" max="8" width="15.7265625" bestFit="1" customWidth="1"/>
    <col min="9" max="9" width="9.7265625" bestFit="1" customWidth="1"/>
    <col min="10" max="10" width="10.7265625" bestFit="1" customWidth="1"/>
    <col min="11" max="11" width="20.453125" bestFit="1" customWidth="1"/>
    <col min="12" max="12" width="20" style="280" bestFit="1" customWidth="1"/>
    <col min="13" max="13" width="16.7265625" bestFit="1" customWidth="1"/>
    <col min="14" max="14" width="30.81640625" bestFit="1" customWidth="1"/>
    <col min="15" max="15" width="19.1796875" style="280" bestFit="1" customWidth="1"/>
    <col min="16" max="16" width="17" bestFit="1" customWidth="1"/>
    <col min="17" max="17" width="18.453125" bestFit="1" customWidth="1"/>
  </cols>
  <sheetData>
    <row r="1" spans="1:17" x14ac:dyDescent="0.35">
      <c r="A1" t="s">
        <v>98</v>
      </c>
      <c r="B1" t="s">
        <v>99</v>
      </c>
      <c r="C1" t="s">
        <v>100</v>
      </c>
      <c r="D1" t="s">
        <v>101</v>
      </c>
      <c r="E1" t="s">
        <v>102</v>
      </c>
      <c r="F1" t="s">
        <v>103</v>
      </c>
      <c r="G1" t="s">
        <v>104</v>
      </c>
      <c r="H1" t="s">
        <v>105</v>
      </c>
      <c r="I1" t="s">
        <v>106</v>
      </c>
      <c r="J1" t="s">
        <v>107</v>
      </c>
      <c r="K1" t="s">
        <v>108</v>
      </c>
      <c r="L1" t="s">
        <v>109</v>
      </c>
      <c r="M1" t="s">
        <v>110</v>
      </c>
      <c r="N1" t="s">
        <v>111</v>
      </c>
      <c r="O1" t="s">
        <v>112</v>
      </c>
      <c r="P1" t="s">
        <v>113</v>
      </c>
      <c r="Q1" t="s">
        <v>114</v>
      </c>
    </row>
    <row r="2" spans="1:17" x14ac:dyDescent="0.35">
      <c r="A2" t="s">
        <v>6059</v>
      </c>
      <c r="B2">
        <v>1</v>
      </c>
      <c r="C2" t="s">
        <v>119</v>
      </c>
      <c r="D2" t="s">
        <v>4124</v>
      </c>
      <c r="E2" t="s">
        <v>120</v>
      </c>
      <c r="F2" t="s">
        <v>121</v>
      </c>
      <c r="G2" t="s">
        <v>122</v>
      </c>
      <c r="H2" t="s">
        <v>123</v>
      </c>
      <c r="I2">
        <v>40452</v>
      </c>
      <c r="J2" t="s">
        <v>5157</v>
      </c>
      <c r="K2" t="s">
        <v>124</v>
      </c>
      <c r="L2" s="280">
        <v>36216</v>
      </c>
      <c r="M2">
        <v>1726816</v>
      </c>
      <c r="N2" t="s">
        <v>72</v>
      </c>
      <c r="P2">
        <v>2016</v>
      </c>
      <c r="Q2">
        <v>1</v>
      </c>
    </row>
    <row r="3" spans="1:17" x14ac:dyDescent="0.35">
      <c r="A3" t="s">
        <v>6060</v>
      </c>
      <c r="B3">
        <v>2</v>
      </c>
      <c r="C3" t="s">
        <v>119</v>
      </c>
      <c r="D3" t="s">
        <v>4124</v>
      </c>
      <c r="E3" t="s">
        <v>120</v>
      </c>
      <c r="F3" t="s">
        <v>121</v>
      </c>
      <c r="G3" t="s">
        <v>122</v>
      </c>
      <c r="H3" t="s">
        <v>123</v>
      </c>
      <c r="I3">
        <v>37139</v>
      </c>
      <c r="J3">
        <v>51748</v>
      </c>
      <c r="K3" t="s">
        <v>124</v>
      </c>
      <c r="L3" s="280">
        <v>36216</v>
      </c>
      <c r="M3">
        <v>182038</v>
      </c>
      <c r="N3" t="s">
        <v>53</v>
      </c>
      <c r="P3">
        <v>2016</v>
      </c>
      <c r="Q3">
        <v>2</v>
      </c>
    </row>
    <row r="4" spans="1:17" x14ac:dyDescent="0.35">
      <c r="A4" t="s">
        <v>6061</v>
      </c>
      <c r="B4">
        <v>3</v>
      </c>
      <c r="C4" t="s">
        <v>130</v>
      </c>
      <c r="D4" t="s">
        <v>4124</v>
      </c>
      <c r="E4" t="s">
        <v>120</v>
      </c>
      <c r="F4" t="s">
        <v>121</v>
      </c>
      <c r="G4" t="s">
        <v>122</v>
      </c>
      <c r="H4" t="s">
        <v>123</v>
      </c>
      <c r="I4">
        <v>44176</v>
      </c>
      <c r="J4">
        <v>47798</v>
      </c>
      <c r="K4" t="s">
        <v>124</v>
      </c>
      <c r="L4" s="280">
        <v>40148</v>
      </c>
      <c r="M4">
        <v>55611</v>
      </c>
      <c r="N4" t="s">
        <v>45</v>
      </c>
      <c r="P4">
        <v>2016</v>
      </c>
      <c r="Q4">
        <v>3</v>
      </c>
    </row>
    <row r="5" spans="1:17" x14ac:dyDescent="0.35">
      <c r="A5" t="s">
        <v>6062</v>
      </c>
      <c r="B5">
        <v>4</v>
      </c>
      <c r="C5" t="s">
        <v>130</v>
      </c>
      <c r="D5" t="s">
        <v>4124</v>
      </c>
      <c r="E5" t="s">
        <v>120</v>
      </c>
      <c r="F5" t="s">
        <v>121</v>
      </c>
      <c r="G5" t="s">
        <v>122</v>
      </c>
      <c r="H5" t="s">
        <v>123</v>
      </c>
      <c r="I5">
        <v>40878</v>
      </c>
      <c r="J5" t="s">
        <v>6063</v>
      </c>
      <c r="K5" t="s">
        <v>124</v>
      </c>
      <c r="L5" s="280">
        <v>40878</v>
      </c>
      <c r="M5">
        <v>55203</v>
      </c>
      <c r="N5" t="s">
        <v>28</v>
      </c>
      <c r="P5">
        <v>2016</v>
      </c>
      <c r="Q5">
        <v>4</v>
      </c>
    </row>
    <row r="6" spans="1:17" x14ac:dyDescent="0.35">
      <c r="A6" t="s">
        <v>6064</v>
      </c>
      <c r="B6">
        <v>5</v>
      </c>
      <c r="C6" t="s">
        <v>130</v>
      </c>
      <c r="D6" t="s">
        <v>4124</v>
      </c>
      <c r="E6" t="s">
        <v>120</v>
      </c>
      <c r="F6" t="s">
        <v>121</v>
      </c>
      <c r="G6" t="s">
        <v>122</v>
      </c>
      <c r="H6" t="s">
        <v>123</v>
      </c>
      <c r="I6">
        <v>40148</v>
      </c>
      <c r="J6" t="s">
        <v>6065</v>
      </c>
      <c r="K6" t="s">
        <v>124</v>
      </c>
      <c r="L6" s="280">
        <v>40148</v>
      </c>
      <c r="M6">
        <v>182076</v>
      </c>
      <c r="N6" t="s">
        <v>40</v>
      </c>
      <c r="P6">
        <v>2016</v>
      </c>
      <c r="Q6">
        <v>5</v>
      </c>
    </row>
    <row r="7" spans="1:17" x14ac:dyDescent="0.35">
      <c r="A7" t="s">
        <v>6066</v>
      </c>
      <c r="B7">
        <v>6</v>
      </c>
      <c r="C7" t="s">
        <v>130</v>
      </c>
      <c r="D7" t="s">
        <v>4124</v>
      </c>
      <c r="E7" t="s">
        <v>120</v>
      </c>
      <c r="F7" t="s">
        <v>121</v>
      </c>
      <c r="G7" t="s">
        <v>122</v>
      </c>
      <c r="H7" t="s">
        <v>123</v>
      </c>
      <c r="I7">
        <v>39295</v>
      </c>
      <c r="J7" t="s">
        <v>6067</v>
      </c>
      <c r="K7" t="s">
        <v>124</v>
      </c>
      <c r="L7" s="280">
        <v>39295</v>
      </c>
      <c r="M7">
        <v>55019</v>
      </c>
      <c r="N7" t="s">
        <v>49</v>
      </c>
      <c r="P7">
        <v>2016</v>
      </c>
      <c r="Q7">
        <v>6</v>
      </c>
    </row>
    <row r="8" spans="1:17" x14ac:dyDescent="0.35">
      <c r="A8" t="s">
        <v>6068</v>
      </c>
      <c r="B8">
        <v>7</v>
      </c>
      <c r="C8" t="s">
        <v>130</v>
      </c>
      <c r="D8" t="s">
        <v>4124</v>
      </c>
      <c r="E8" t="s">
        <v>120</v>
      </c>
      <c r="F8" t="s">
        <v>121</v>
      </c>
      <c r="G8" t="s">
        <v>122</v>
      </c>
      <c r="H8" t="s">
        <v>123</v>
      </c>
      <c r="I8" t="s">
        <v>6069</v>
      </c>
      <c r="J8" t="s">
        <v>6070</v>
      </c>
      <c r="K8" t="s">
        <v>124</v>
      </c>
      <c r="L8" s="280">
        <v>40148</v>
      </c>
      <c r="M8">
        <v>55374</v>
      </c>
      <c r="N8" t="s">
        <v>43</v>
      </c>
      <c r="P8">
        <v>2016</v>
      </c>
      <c r="Q8">
        <v>7</v>
      </c>
    </row>
    <row r="9" spans="1:17" x14ac:dyDescent="0.35">
      <c r="A9" t="s">
        <v>6071</v>
      </c>
      <c r="B9">
        <v>8</v>
      </c>
      <c r="C9" t="s">
        <v>132</v>
      </c>
      <c r="D9" t="s">
        <v>4124</v>
      </c>
      <c r="E9" t="s">
        <v>120</v>
      </c>
      <c r="F9" t="s">
        <v>121</v>
      </c>
      <c r="G9" t="s">
        <v>122</v>
      </c>
      <c r="H9" t="s">
        <v>123</v>
      </c>
      <c r="I9">
        <v>39762</v>
      </c>
      <c r="J9">
        <v>48892</v>
      </c>
      <c r="K9" t="s">
        <v>124</v>
      </c>
      <c r="L9" s="280">
        <v>39762</v>
      </c>
      <c r="M9">
        <v>63954</v>
      </c>
      <c r="N9" t="s">
        <v>46</v>
      </c>
      <c r="P9">
        <v>2016</v>
      </c>
      <c r="Q9">
        <v>8</v>
      </c>
    </row>
    <row r="10" spans="1:17" x14ac:dyDescent="0.35">
      <c r="A10" t="s">
        <v>6072</v>
      </c>
      <c r="B10">
        <v>9</v>
      </c>
      <c r="C10" t="s">
        <v>132</v>
      </c>
      <c r="D10" t="s">
        <v>4124</v>
      </c>
      <c r="E10" t="s">
        <v>120</v>
      </c>
      <c r="F10" t="s">
        <v>121</v>
      </c>
      <c r="G10" t="s">
        <v>122</v>
      </c>
      <c r="H10" t="s">
        <v>123</v>
      </c>
      <c r="I10">
        <v>39762</v>
      </c>
      <c r="J10">
        <v>48892</v>
      </c>
      <c r="K10" t="s">
        <v>124</v>
      </c>
      <c r="L10" s="280">
        <v>39762</v>
      </c>
      <c r="M10">
        <v>63954</v>
      </c>
      <c r="N10" t="s">
        <v>46</v>
      </c>
      <c r="P10">
        <v>2016</v>
      </c>
      <c r="Q10">
        <v>9</v>
      </c>
    </row>
    <row r="11" spans="1:17" x14ac:dyDescent="0.35">
      <c r="A11" t="s">
        <v>6073</v>
      </c>
      <c r="B11">
        <v>10</v>
      </c>
      <c r="C11" t="s">
        <v>132</v>
      </c>
      <c r="D11" t="s">
        <v>4124</v>
      </c>
      <c r="E11" t="s">
        <v>120</v>
      </c>
      <c r="F11" t="s">
        <v>121</v>
      </c>
      <c r="G11" t="s">
        <v>122</v>
      </c>
      <c r="H11" t="s">
        <v>123</v>
      </c>
      <c r="I11">
        <v>39295</v>
      </c>
      <c r="J11">
        <v>46012</v>
      </c>
      <c r="K11" t="s">
        <v>124</v>
      </c>
      <c r="L11" s="280">
        <v>39295</v>
      </c>
      <c r="M11">
        <v>344704</v>
      </c>
      <c r="N11" t="s">
        <v>51</v>
      </c>
      <c r="P11">
        <v>2016</v>
      </c>
      <c r="Q11">
        <v>10</v>
      </c>
    </row>
    <row r="12" spans="1:17" x14ac:dyDescent="0.35">
      <c r="A12" t="s">
        <v>6074</v>
      </c>
      <c r="B12">
        <v>11</v>
      </c>
      <c r="C12" t="s">
        <v>132</v>
      </c>
      <c r="D12" t="s">
        <v>4124</v>
      </c>
      <c r="E12" t="s">
        <v>120</v>
      </c>
      <c r="F12" t="s">
        <v>121</v>
      </c>
      <c r="G12" t="s">
        <v>122</v>
      </c>
      <c r="H12" t="s">
        <v>123</v>
      </c>
      <c r="I12">
        <v>40878</v>
      </c>
      <c r="J12" t="s">
        <v>6063</v>
      </c>
      <c r="K12" t="s">
        <v>124</v>
      </c>
      <c r="L12" s="280">
        <v>40878</v>
      </c>
      <c r="M12">
        <v>63895</v>
      </c>
      <c r="N12" t="s">
        <v>31</v>
      </c>
      <c r="P12">
        <v>2016</v>
      </c>
      <c r="Q12">
        <v>11</v>
      </c>
    </row>
    <row r="13" spans="1:17" x14ac:dyDescent="0.35">
      <c r="A13" t="s">
        <v>6075</v>
      </c>
      <c r="B13">
        <v>12</v>
      </c>
      <c r="C13" t="s">
        <v>132</v>
      </c>
      <c r="D13" t="s">
        <v>4124</v>
      </c>
      <c r="E13" t="s">
        <v>120</v>
      </c>
      <c r="F13" t="s">
        <v>121</v>
      </c>
      <c r="G13" t="s">
        <v>122</v>
      </c>
      <c r="H13" t="s">
        <v>123</v>
      </c>
      <c r="I13">
        <v>40513</v>
      </c>
      <c r="J13">
        <v>47818</v>
      </c>
      <c r="K13" t="s">
        <v>124</v>
      </c>
      <c r="L13" s="280">
        <v>40513</v>
      </c>
      <c r="M13">
        <v>63412</v>
      </c>
      <c r="N13" t="s">
        <v>34</v>
      </c>
      <c r="P13">
        <v>2016</v>
      </c>
      <c r="Q13">
        <v>12</v>
      </c>
    </row>
    <row r="14" spans="1:17" x14ac:dyDescent="0.35">
      <c r="A14" t="s">
        <v>6076</v>
      </c>
      <c r="B14">
        <v>13</v>
      </c>
      <c r="C14" t="s">
        <v>119</v>
      </c>
      <c r="D14" t="s">
        <v>4124</v>
      </c>
      <c r="E14" t="s">
        <v>120</v>
      </c>
      <c r="F14" t="s">
        <v>121</v>
      </c>
      <c r="G14" t="s">
        <v>122</v>
      </c>
      <c r="H14" t="s">
        <v>123</v>
      </c>
      <c r="I14">
        <v>36216</v>
      </c>
      <c r="J14">
        <v>43520</v>
      </c>
      <c r="K14" t="s">
        <v>124</v>
      </c>
      <c r="L14" s="280">
        <v>36216</v>
      </c>
      <c r="M14">
        <v>182429</v>
      </c>
      <c r="N14" t="s">
        <v>55</v>
      </c>
      <c r="P14">
        <v>2016</v>
      </c>
      <c r="Q14">
        <v>13</v>
      </c>
    </row>
    <row r="15" spans="1:17" x14ac:dyDescent="0.35">
      <c r="A15" t="s">
        <v>6077</v>
      </c>
      <c r="B15">
        <v>14</v>
      </c>
      <c r="C15" t="s">
        <v>119</v>
      </c>
      <c r="D15" t="s">
        <v>4124</v>
      </c>
      <c r="E15" t="s">
        <v>120</v>
      </c>
      <c r="F15" t="s">
        <v>121</v>
      </c>
      <c r="G15" t="s">
        <v>122</v>
      </c>
      <c r="H15" t="s">
        <v>123</v>
      </c>
      <c r="I15">
        <v>37139</v>
      </c>
      <c r="J15">
        <v>44443</v>
      </c>
      <c r="K15" t="s">
        <v>124</v>
      </c>
      <c r="L15" s="280">
        <v>36216</v>
      </c>
      <c r="M15">
        <v>181808</v>
      </c>
      <c r="N15" t="s">
        <v>54</v>
      </c>
      <c r="P15">
        <v>2016</v>
      </c>
      <c r="Q15">
        <v>14</v>
      </c>
    </row>
    <row r="16" spans="1:17" x14ac:dyDescent="0.35">
      <c r="A16" t="s">
        <v>5336</v>
      </c>
      <c r="B16">
        <v>1</v>
      </c>
      <c r="C16" t="s">
        <v>119</v>
      </c>
      <c r="D16" t="s">
        <v>160</v>
      </c>
      <c r="E16" t="s">
        <v>161</v>
      </c>
      <c r="F16" t="s">
        <v>121</v>
      </c>
      <c r="G16" t="s">
        <v>162</v>
      </c>
      <c r="H16" t="s">
        <v>155</v>
      </c>
      <c r="I16">
        <v>43831</v>
      </c>
      <c r="J16">
        <v>44196</v>
      </c>
      <c r="K16" t="s">
        <v>124</v>
      </c>
      <c r="L16" s="280">
        <v>43823</v>
      </c>
      <c r="M16">
        <v>582911</v>
      </c>
      <c r="N16" t="s">
        <v>33</v>
      </c>
      <c r="P16">
        <v>2020</v>
      </c>
      <c r="Q16">
        <v>15</v>
      </c>
    </row>
    <row r="17" spans="1:17" x14ac:dyDescent="0.35">
      <c r="A17" t="s">
        <v>5337</v>
      </c>
      <c r="B17">
        <v>2</v>
      </c>
      <c r="C17" t="s">
        <v>119</v>
      </c>
      <c r="D17" t="s">
        <v>4124</v>
      </c>
      <c r="E17" t="s">
        <v>120</v>
      </c>
      <c r="F17" t="s">
        <v>121</v>
      </c>
      <c r="G17" t="s">
        <v>162</v>
      </c>
      <c r="H17" t="s">
        <v>155</v>
      </c>
      <c r="I17">
        <v>43831</v>
      </c>
      <c r="J17">
        <v>44196</v>
      </c>
      <c r="K17" t="s">
        <v>124</v>
      </c>
      <c r="L17" s="280">
        <v>43826</v>
      </c>
      <c r="M17">
        <v>578134</v>
      </c>
      <c r="N17" t="s">
        <v>30</v>
      </c>
      <c r="P17">
        <v>2020</v>
      </c>
      <c r="Q17">
        <v>16</v>
      </c>
    </row>
    <row r="18" spans="1:17" x14ac:dyDescent="0.35">
      <c r="A18" t="s">
        <v>5191</v>
      </c>
      <c r="B18">
        <v>3</v>
      </c>
      <c r="C18" t="s">
        <v>119</v>
      </c>
      <c r="D18" t="s">
        <v>4124</v>
      </c>
      <c r="E18" t="s">
        <v>120</v>
      </c>
      <c r="F18" t="s">
        <v>121</v>
      </c>
      <c r="G18" t="s">
        <v>162</v>
      </c>
      <c r="H18" t="s">
        <v>155</v>
      </c>
      <c r="I18">
        <v>43831</v>
      </c>
      <c r="J18">
        <v>44196</v>
      </c>
      <c r="K18" t="s">
        <v>124</v>
      </c>
      <c r="L18" s="280">
        <v>43826</v>
      </c>
      <c r="M18">
        <v>578135</v>
      </c>
      <c r="N18" t="s">
        <v>30</v>
      </c>
      <c r="P18">
        <v>2020</v>
      </c>
      <c r="Q18">
        <v>17</v>
      </c>
    </row>
    <row r="19" spans="1:17" x14ac:dyDescent="0.35">
      <c r="A19" t="s">
        <v>5192</v>
      </c>
      <c r="B19">
        <v>4</v>
      </c>
      <c r="C19" t="s">
        <v>119</v>
      </c>
      <c r="D19" t="s">
        <v>4124</v>
      </c>
      <c r="E19" t="s">
        <v>120</v>
      </c>
      <c r="F19" t="s">
        <v>121</v>
      </c>
      <c r="G19" t="s">
        <v>162</v>
      </c>
      <c r="H19" t="s">
        <v>155</v>
      </c>
      <c r="I19">
        <v>43831</v>
      </c>
      <c r="J19">
        <v>44196</v>
      </c>
      <c r="K19" t="s">
        <v>124</v>
      </c>
      <c r="L19" s="280">
        <v>43826</v>
      </c>
      <c r="M19">
        <v>578136</v>
      </c>
      <c r="N19" t="s">
        <v>30</v>
      </c>
      <c r="P19">
        <v>2020</v>
      </c>
      <c r="Q19">
        <v>18</v>
      </c>
    </row>
    <row r="20" spans="1:17" x14ac:dyDescent="0.35">
      <c r="A20" t="s">
        <v>5193</v>
      </c>
      <c r="B20">
        <v>5</v>
      </c>
      <c r="C20" t="s">
        <v>119</v>
      </c>
      <c r="D20" t="s">
        <v>4124</v>
      </c>
      <c r="E20" t="s">
        <v>120</v>
      </c>
      <c r="F20" t="s">
        <v>121</v>
      </c>
      <c r="G20" t="s">
        <v>162</v>
      </c>
      <c r="H20" t="s">
        <v>155</v>
      </c>
      <c r="I20">
        <v>43831</v>
      </c>
      <c r="J20">
        <v>44196</v>
      </c>
      <c r="K20" t="s">
        <v>124</v>
      </c>
      <c r="L20" s="280">
        <v>43826</v>
      </c>
      <c r="M20">
        <v>700893</v>
      </c>
      <c r="N20" t="s">
        <v>30</v>
      </c>
      <c r="P20">
        <v>2020</v>
      </c>
      <c r="Q20">
        <v>19</v>
      </c>
    </row>
    <row r="21" spans="1:17" x14ac:dyDescent="0.35">
      <c r="A21" t="s">
        <v>5323</v>
      </c>
      <c r="B21">
        <v>6</v>
      </c>
      <c r="C21" t="s">
        <v>119</v>
      </c>
      <c r="D21" t="s">
        <v>4124</v>
      </c>
      <c r="E21" t="s">
        <v>120</v>
      </c>
      <c r="F21" t="s">
        <v>121</v>
      </c>
      <c r="G21" t="s">
        <v>162</v>
      </c>
      <c r="H21" t="s">
        <v>155</v>
      </c>
      <c r="I21">
        <v>43831</v>
      </c>
      <c r="J21">
        <v>44196</v>
      </c>
      <c r="K21" t="s">
        <v>124</v>
      </c>
      <c r="L21" s="280">
        <v>43826</v>
      </c>
      <c r="M21">
        <v>578141</v>
      </c>
      <c r="N21" t="s">
        <v>30</v>
      </c>
      <c r="P21">
        <v>2020</v>
      </c>
      <c r="Q21">
        <v>20</v>
      </c>
    </row>
    <row r="22" spans="1:17" x14ac:dyDescent="0.35">
      <c r="A22" t="s">
        <v>5194</v>
      </c>
      <c r="B22">
        <v>7</v>
      </c>
      <c r="C22" t="s">
        <v>119</v>
      </c>
      <c r="D22" t="s">
        <v>4124</v>
      </c>
      <c r="E22" t="s">
        <v>120</v>
      </c>
      <c r="F22" t="s">
        <v>121</v>
      </c>
      <c r="G22" t="s">
        <v>162</v>
      </c>
      <c r="H22" t="s">
        <v>155</v>
      </c>
      <c r="I22">
        <v>43831</v>
      </c>
      <c r="J22">
        <v>44196</v>
      </c>
      <c r="K22" t="s">
        <v>124</v>
      </c>
      <c r="L22" s="280">
        <v>43826</v>
      </c>
      <c r="M22">
        <v>578142</v>
      </c>
      <c r="N22" t="s">
        <v>30</v>
      </c>
      <c r="P22">
        <v>2020</v>
      </c>
      <c r="Q22">
        <v>21</v>
      </c>
    </row>
    <row r="23" spans="1:17" x14ac:dyDescent="0.35">
      <c r="A23" t="s">
        <v>5321</v>
      </c>
      <c r="B23">
        <v>8</v>
      </c>
      <c r="C23" t="s">
        <v>119</v>
      </c>
      <c r="D23" t="s">
        <v>4124</v>
      </c>
      <c r="E23" t="s">
        <v>120</v>
      </c>
      <c r="F23" t="s">
        <v>121</v>
      </c>
      <c r="G23" t="s">
        <v>162</v>
      </c>
      <c r="H23" t="s">
        <v>155</v>
      </c>
      <c r="I23">
        <v>43831</v>
      </c>
      <c r="J23">
        <v>44196</v>
      </c>
      <c r="K23" t="s">
        <v>124</v>
      </c>
      <c r="L23" s="280">
        <v>43826</v>
      </c>
      <c r="M23">
        <v>578143</v>
      </c>
      <c r="N23" t="s">
        <v>30</v>
      </c>
      <c r="P23">
        <v>2020</v>
      </c>
      <c r="Q23">
        <v>22</v>
      </c>
    </row>
    <row r="24" spans="1:17" x14ac:dyDescent="0.35">
      <c r="A24" t="s">
        <v>5688</v>
      </c>
      <c r="B24">
        <v>9</v>
      </c>
      <c r="C24" t="s">
        <v>119</v>
      </c>
      <c r="D24" t="s">
        <v>4124</v>
      </c>
      <c r="E24" t="s">
        <v>120</v>
      </c>
      <c r="F24" t="s">
        <v>121</v>
      </c>
      <c r="G24" t="s">
        <v>169</v>
      </c>
      <c r="H24" t="s">
        <v>155</v>
      </c>
      <c r="I24">
        <v>43831</v>
      </c>
      <c r="J24">
        <v>44196</v>
      </c>
      <c r="K24" t="s">
        <v>124</v>
      </c>
      <c r="L24" s="280">
        <v>43826</v>
      </c>
      <c r="M24">
        <v>578145</v>
      </c>
      <c r="N24" t="s">
        <v>30</v>
      </c>
      <c r="P24">
        <v>2020</v>
      </c>
      <c r="Q24">
        <v>23</v>
      </c>
    </row>
    <row r="25" spans="1:17" x14ac:dyDescent="0.35">
      <c r="A25" t="s">
        <v>5666</v>
      </c>
      <c r="B25">
        <v>10</v>
      </c>
      <c r="C25" t="s">
        <v>145</v>
      </c>
      <c r="D25" t="s">
        <v>146</v>
      </c>
      <c r="E25" t="s">
        <v>147</v>
      </c>
      <c r="F25" t="s">
        <v>148</v>
      </c>
      <c r="G25" t="s">
        <v>4151</v>
      </c>
      <c r="H25" t="s">
        <v>155</v>
      </c>
      <c r="I25">
        <v>43831</v>
      </c>
      <c r="J25">
        <v>44196</v>
      </c>
      <c r="K25" t="s">
        <v>150</v>
      </c>
      <c r="L25" s="280">
        <v>43831</v>
      </c>
      <c r="M25">
        <v>588439</v>
      </c>
      <c r="N25" t="s">
        <v>74</v>
      </c>
      <c r="P25">
        <v>2020</v>
      </c>
      <c r="Q25">
        <v>24</v>
      </c>
    </row>
    <row r="26" spans="1:17" x14ac:dyDescent="0.35">
      <c r="A26" t="s">
        <v>5668</v>
      </c>
      <c r="B26">
        <v>11</v>
      </c>
      <c r="C26" t="s">
        <v>145</v>
      </c>
      <c r="D26" t="s">
        <v>157</v>
      </c>
      <c r="E26" t="s">
        <v>158</v>
      </c>
      <c r="F26" t="s">
        <v>148</v>
      </c>
      <c r="G26" t="s">
        <v>4151</v>
      </c>
      <c r="H26" t="s">
        <v>155</v>
      </c>
      <c r="I26">
        <v>44069</v>
      </c>
      <c r="J26">
        <v>44433</v>
      </c>
      <c r="K26" t="s">
        <v>150</v>
      </c>
      <c r="L26" s="280">
        <v>44069</v>
      </c>
      <c r="M26">
        <v>890940</v>
      </c>
      <c r="N26" t="s">
        <v>81</v>
      </c>
      <c r="P26">
        <v>2020</v>
      </c>
      <c r="Q26">
        <v>25</v>
      </c>
    </row>
    <row r="27" spans="1:17" x14ac:dyDescent="0.35">
      <c r="A27" t="s">
        <v>5317</v>
      </c>
      <c r="B27">
        <v>1</v>
      </c>
      <c r="C27" t="s">
        <v>119</v>
      </c>
      <c r="D27" t="s">
        <v>4124</v>
      </c>
      <c r="E27" t="s">
        <v>120</v>
      </c>
      <c r="F27" t="s">
        <v>121</v>
      </c>
      <c r="G27" t="s">
        <v>162</v>
      </c>
      <c r="H27" t="s">
        <v>155</v>
      </c>
      <c r="I27">
        <v>44197</v>
      </c>
      <c r="J27">
        <v>44561</v>
      </c>
      <c r="K27" t="s">
        <v>124</v>
      </c>
      <c r="L27" s="280">
        <v>43826</v>
      </c>
      <c r="M27">
        <v>700894</v>
      </c>
      <c r="N27" t="s">
        <v>30</v>
      </c>
      <c r="P27">
        <v>2021</v>
      </c>
      <c r="Q27">
        <v>26</v>
      </c>
    </row>
    <row r="28" spans="1:17" x14ac:dyDescent="0.35">
      <c r="A28" t="s">
        <v>5195</v>
      </c>
      <c r="B28">
        <v>2</v>
      </c>
      <c r="C28" t="s">
        <v>119</v>
      </c>
      <c r="D28" t="s">
        <v>4124</v>
      </c>
      <c r="E28" t="s">
        <v>120</v>
      </c>
      <c r="F28" t="s">
        <v>121</v>
      </c>
      <c r="G28" t="s">
        <v>162</v>
      </c>
      <c r="H28" t="s">
        <v>155</v>
      </c>
      <c r="I28">
        <v>44197</v>
      </c>
      <c r="J28">
        <v>44561</v>
      </c>
      <c r="K28" t="s">
        <v>124</v>
      </c>
      <c r="L28" s="280">
        <v>43826</v>
      </c>
      <c r="M28">
        <v>578140</v>
      </c>
      <c r="N28" t="s">
        <v>30</v>
      </c>
      <c r="P28">
        <v>2021</v>
      </c>
      <c r="Q28">
        <v>27</v>
      </c>
    </row>
    <row r="29" spans="1:17" x14ac:dyDescent="0.35">
      <c r="A29" t="s">
        <v>5732</v>
      </c>
      <c r="B29">
        <v>3</v>
      </c>
      <c r="C29" t="s">
        <v>119</v>
      </c>
      <c r="D29" t="s">
        <v>4124</v>
      </c>
      <c r="E29" t="s">
        <v>120</v>
      </c>
      <c r="F29" t="s">
        <v>121</v>
      </c>
      <c r="G29" t="s">
        <v>169</v>
      </c>
      <c r="H29" t="s">
        <v>155</v>
      </c>
      <c r="I29">
        <v>44197</v>
      </c>
      <c r="J29">
        <v>44561</v>
      </c>
      <c r="K29" t="s">
        <v>124</v>
      </c>
      <c r="L29" s="280">
        <v>43826</v>
      </c>
      <c r="M29">
        <v>578144</v>
      </c>
      <c r="N29" t="s">
        <v>30</v>
      </c>
      <c r="P29">
        <v>2021</v>
      </c>
      <c r="Q29">
        <v>28</v>
      </c>
    </row>
    <row r="30" spans="1:17" x14ac:dyDescent="0.35">
      <c r="A30" t="s">
        <v>5689</v>
      </c>
      <c r="B30">
        <v>4</v>
      </c>
      <c r="C30" t="s">
        <v>119</v>
      </c>
      <c r="D30" t="s">
        <v>4124</v>
      </c>
      <c r="E30" t="s">
        <v>120</v>
      </c>
      <c r="F30" t="s">
        <v>148</v>
      </c>
      <c r="G30" t="s">
        <v>169</v>
      </c>
      <c r="H30" t="s">
        <v>155</v>
      </c>
      <c r="I30">
        <v>44197</v>
      </c>
      <c r="J30">
        <v>44561</v>
      </c>
      <c r="K30" t="s">
        <v>124</v>
      </c>
      <c r="L30" s="280">
        <v>44174</v>
      </c>
      <c r="M30">
        <v>1074090</v>
      </c>
      <c r="N30" t="s">
        <v>60</v>
      </c>
      <c r="P30">
        <v>2021</v>
      </c>
      <c r="Q30">
        <v>29</v>
      </c>
    </row>
    <row r="31" spans="1:17" x14ac:dyDescent="0.35">
      <c r="A31" t="s">
        <v>5314</v>
      </c>
      <c r="B31">
        <v>5</v>
      </c>
      <c r="C31" t="s">
        <v>119</v>
      </c>
      <c r="D31" t="s">
        <v>4124</v>
      </c>
      <c r="E31" t="s">
        <v>120</v>
      </c>
      <c r="F31" t="s">
        <v>148</v>
      </c>
      <c r="G31" t="s">
        <v>162</v>
      </c>
      <c r="H31" t="s">
        <v>155</v>
      </c>
      <c r="I31">
        <v>44197</v>
      </c>
      <c r="J31">
        <v>44561</v>
      </c>
      <c r="K31" t="s">
        <v>124</v>
      </c>
      <c r="L31" s="280">
        <v>44174</v>
      </c>
      <c r="M31">
        <v>1074091</v>
      </c>
      <c r="N31" t="s">
        <v>60</v>
      </c>
      <c r="P31">
        <v>2021</v>
      </c>
      <c r="Q31">
        <v>30</v>
      </c>
    </row>
    <row r="32" spans="1:17" x14ac:dyDescent="0.35">
      <c r="A32" t="s">
        <v>5196</v>
      </c>
      <c r="B32">
        <v>6</v>
      </c>
      <c r="C32" t="s">
        <v>119</v>
      </c>
      <c r="D32" t="s">
        <v>4124</v>
      </c>
      <c r="E32" t="s">
        <v>120</v>
      </c>
      <c r="F32" t="s">
        <v>148</v>
      </c>
      <c r="G32" t="s">
        <v>162</v>
      </c>
      <c r="H32" t="s">
        <v>155</v>
      </c>
      <c r="I32">
        <v>44197</v>
      </c>
      <c r="J32">
        <v>44561</v>
      </c>
      <c r="K32" t="s">
        <v>124</v>
      </c>
      <c r="L32" s="280">
        <v>44174</v>
      </c>
      <c r="M32">
        <v>1074092</v>
      </c>
      <c r="N32" t="s">
        <v>60</v>
      </c>
      <c r="P32">
        <v>2021</v>
      </c>
      <c r="Q32">
        <v>31</v>
      </c>
    </row>
    <row r="33" spans="1:17" x14ac:dyDescent="0.35">
      <c r="A33" t="s">
        <v>5313</v>
      </c>
      <c r="B33">
        <v>7</v>
      </c>
      <c r="C33" t="s">
        <v>119</v>
      </c>
      <c r="D33" t="s">
        <v>4124</v>
      </c>
      <c r="E33" t="s">
        <v>120</v>
      </c>
      <c r="F33" t="s">
        <v>148</v>
      </c>
      <c r="G33" t="s">
        <v>162</v>
      </c>
      <c r="H33" t="s">
        <v>155</v>
      </c>
      <c r="I33">
        <v>44197</v>
      </c>
      <c r="J33">
        <v>44561</v>
      </c>
      <c r="K33" t="s">
        <v>124</v>
      </c>
      <c r="L33" s="280">
        <v>44174</v>
      </c>
      <c r="M33">
        <v>1074093</v>
      </c>
      <c r="N33" t="s">
        <v>60</v>
      </c>
      <c r="P33">
        <v>2021</v>
      </c>
      <c r="Q33">
        <v>32</v>
      </c>
    </row>
    <row r="34" spans="1:17" x14ac:dyDescent="0.35">
      <c r="A34" t="s">
        <v>5197</v>
      </c>
      <c r="B34">
        <v>8</v>
      </c>
      <c r="C34" t="s">
        <v>119</v>
      </c>
      <c r="D34" t="s">
        <v>4124</v>
      </c>
      <c r="E34" t="s">
        <v>120</v>
      </c>
      <c r="F34" t="s">
        <v>148</v>
      </c>
      <c r="G34" t="s">
        <v>162</v>
      </c>
      <c r="H34" t="s">
        <v>155</v>
      </c>
      <c r="I34">
        <v>44197</v>
      </c>
      <c r="J34">
        <v>44561</v>
      </c>
      <c r="K34" t="s">
        <v>124</v>
      </c>
      <c r="L34" s="280">
        <v>44174</v>
      </c>
      <c r="M34">
        <v>1074095</v>
      </c>
      <c r="N34" t="s">
        <v>60</v>
      </c>
      <c r="P34">
        <v>2021</v>
      </c>
      <c r="Q34">
        <v>33</v>
      </c>
    </row>
    <row r="35" spans="1:17" x14ac:dyDescent="0.35">
      <c r="A35" t="s">
        <v>5198</v>
      </c>
      <c r="B35">
        <v>9</v>
      </c>
      <c r="C35" t="s">
        <v>119</v>
      </c>
      <c r="D35" t="s">
        <v>4124</v>
      </c>
      <c r="E35" t="s">
        <v>120</v>
      </c>
      <c r="F35" t="s">
        <v>148</v>
      </c>
      <c r="G35" t="s">
        <v>162</v>
      </c>
      <c r="H35" t="s">
        <v>149</v>
      </c>
      <c r="I35">
        <v>44197</v>
      </c>
      <c r="J35">
        <v>44227</v>
      </c>
      <c r="K35" t="s">
        <v>124</v>
      </c>
      <c r="L35" s="280">
        <v>44193</v>
      </c>
      <c r="M35">
        <v>1089379</v>
      </c>
      <c r="N35" t="s">
        <v>60</v>
      </c>
      <c r="P35">
        <v>2021</v>
      </c>
      <c r="Q35">
        <v>34</v>
      </c>
    </row>
    <row r="36" spans="1:17" x14ac:dyDescent="0.35">
      <c r="A36" t="s">
        <v>5199</v>
      </c>
      <c r="B36">
        <v>10</v>
      </c>
      <c r="C36" t="s">
        <v>119</v>
      </c>
      <c r="D36" t="s">
        <v>4124</v>
      </c>
      <c r="E36" t="s">
        <v>120</v>
      </c>
      <c r="F36" t="s">
        <v>148</v>
      </c>
      <c r="G36" t="s">
        <v>162</v>
      </c>
      <c r="H36" t="s">
        <v>149</v>
      </c>
      <c r="I36">
        <v>44197</v>
      </c>
      <c r="J36">
        <v>44227</v>
      </c>
      <c r="K36" t="s">
        <v>124</v>
      </c>
      <c r="L36" s="280">
        <v>44193</v>
      </c>
      <c r="M36">
        <v>1089378</v>
      </c>
      <c r="N36" t="s">
        <v>60</v>
      </c>
      <c r="P36">
        <v>2021</v>
      </c>
      <c r="Q36">
        <v>35</v>
      </c>
    </row>
    <row r="37" spans="1:17" x14ac:dyDescent="0.35">
      <c r="A37" t="s">
        <v>5200</v>
      </c>
      <c r="B37">
        <v>11</v>
      </c>
      <c r="C37" t="s">
        <v>119</v>
      </c>
      <c r="D37" t="s">
        <v>4124</v>
      </c>
      <c r="E37" t="s">
        <v>120</v>
      </c>
      <c r="F37" t="s">
        <v>148</v>
      </c>
      <c r="G37" t="s">
        <v>162</v>
      </c>
      <c r="H37" t="s">
        <v>149</v>
      </c>
      <c r="I37">
        <v>44228</v>
      </c>
      <c r="J37">
        <v>44255</v>
      </c>
      <c r="K37" t="s">
        <v>124</v>
      </c>
      <c r="L37" s="280">
        <v>44218</v>
      </c>
      <c r="M37">
        <v>1129162</v>
      </c>
      <c r="N37" t="s">
        <v>16</v>
      </c>
      <c r="P37">
        <v>2021</v>
      </c>
      <c r="Q37">
        <v>36</v>
      </c>
    </row>
    <row r="38" spans="1:17" x14ac:dyDescent="0.35">
      <c r="A38" t="s">
        <v>5201</v>
      </c>
      <c r="B38">
        <v>12</v>
      </c>
      <c r="C38" t="s">
        <v>119</v>
      </c>
      <c r="D38" t="s">
        <v>4124</v>
      </c>
      <c r="E38" t="s">
        <v>120</v>
      </c>
      <c r="F38" t="s">
        <v>148</v>
      </c>
      <c r="G38" t="s">
        <v>162</v>
      </c>
      <c r="H38" t="s">
        <v>149</v>
      </c>
      <c r="I38">
        <v>44256</v>
      </c>
      <c r="J38">
        <v>44286</v>
      </c>
      <c r="K38" t="s">
        <v>124</v>
      </c>
      <c r="L38" s="280">
        <v>44239</v>
      </c>
      <c r="M38">
        <v>1167236</v>
      </c>
      <c r="N38" t="s">
        <v>16</v>
      </c>
      <c r="P38">
        <v>2021</v>
      </c>
      <c r="Q38">
        <v>37</v>
      </c>
    </row>
    <row r="39" spans="1:17" x14ac:dyDescent="0.35">
      <c r="A39" t="s">
        <v>5202</v>
      </c>
      <c r="B39">
        <v>13</v>
      </c>
      <c r="C39" t="s">
        <v>119</v>
      </c>
      <c r="D39" t="s">
        <v>4124</v>
      </c>
      <c r="E39" t="s">
        <v>120</v>
      </c>
      <c r="F39" t="s">
        <v>148</v>
      </c>
      <c r="G39" t="s">
        <v>162</v>
      </c>
      <c r="H39" t="s">
        <v>149</v>
      </c>
      <c r="I39">
        <v>44256</v>
      </c>
      <c r="J39">
        <v>44286</v>
      </c>
      <c r="K39" t="s">
        <v>124</v>
      </c>
      <c r="L39" s="280">
        <v>44239</v>
      </c>
      <c r="M39">
        <v>1167237</v>
      </c>
      <c r="N39" t="s">
        <v>16</v>
      </c>
      <c r="P39">
        <v>2021</v>
      </c>
      <c r="Q39">
        <v>38</v>
      </c>
    </row>
    <row r="40" spans="1:17" x14ac:dyDescent="0.35">
      <c r="A40" t="s">
        <v>5203</v>
      </c>
      <c r="B40">
        <v>14</v>
      </c>
      <c r="C40" t="s">
        <v>119</v>
      </c>
      <c r="D40" t="s">
        <v>4124</v>
      </c>
      <c r="E40" t="s">
        <v>120</v>
      </c>
      <c r="F40" t="s">
        <v>148</v>
      </c>
      <c r="G40" t="s">
        <v>162</v>
      </c>
      <c r="H40" t="s">
        <v>149</v>
      </c>
      <c r="I40">
        <v>44287</v>
      </c>
      <c r="J40">
        <v>44316</v>
      </c>
      <c r="K40" t="s">
        <v>124</v>
      </c>
      <c r="L40" s="280">
        <v>44267</v>
      </c>
      <c r="M40">
        <v>1202871</v>
      </c>
      <c r="N40" t="s">
        <v>16</v>
      </c>
      <c r="P40">
        <v>2021</v>
      </c>
      <c r="Q40">
        <v>39</v>
      </c>
    </row>
    <row r="41" spans="1:17" x14ac:dyDescent="0.35">
      <c r="A41" t="s">
        <v>5690</v>
      </c>
      <c r="B41">
        <v>15</v>
      </c>
      <c r="C41" t="s">
        <v>119</v>
      </c>
      <c r="D41" t="s">
        <v>4124</v>
      </c>
      <c r="E41" t="s">
        <v>120</v>
      </c>
      <c r="F41" t="s">
        <v>148</v>
      </c>
      <c r="G41" t="s">
        <v>169</v>
      </c>
      <c r="H41" t="s">
        <v>149</v>
      </c>
      <c r="I41">
        <v>44348</v>
      </c>
      <c r="J41">
        <v>44377</v>
      </c>
      <c r="K41" t="s">
        <v>124</v>
      </c>
      <c r="L41" s="280">
        <v>44340</v>
      </c>
      <c r="M41">
        <v>1368475</v>
      </c>
      <c r="N41" t="s">
        <v>16</v>
      </c>
      <c r="P41">
        <v>2021</v>
      </c>
      <c r="Q41">
        <v>40</v>
      </c>
    </row>
    <row r="42" spans="1:17" x14ac:dyDescent="0.35">
      <c r="A42" t="s">
        <v>5691</v>
      </c>
      <c r="B42">
        <v>16</v>
      </c>
      <c r="C42" t="s">
        <v>119</v>
      </c>
      <c r="D42" t="s">
        <v>4124</v>
      </c>
      <c r="E42" t="s">
        <v>120</v>
      </c>
      <c r="F42" t="s">
        <v>148</v>
      </c>
      <c r="G42" t="s">
        <v>169</v>
      </c>
      <c r="H42" t="s">
        <v>219</v>
      </c>
      <c r="I42">
        <v>44378</v>
      </c>
      <c r="J42">
        <v>44469</v>
      </c>
      <c r="K42" t="s">
        <v>124</v>
      </c>
      <c r="L42" s="280">
        <v>44358</v>
      </c>
      <c r="M42">
        <v>1421492</v>
      </c>
      <c r="N42" t="s">
        <v>16</v>
      </c>
      <c r="P42">
        <v>2021</v>
      </c>
      <c r="Q42">
        <v>41</v>
      </c>
    </row>
    <row r="43" spans="1:17" x14ac:dyDescent="0.35">
      <c r="A43" t="s">
        <v>5204</v>
      </c>
      <c r="B43">
        <v>17</v>
      </c>
      <c r="C43" t="s">
        <v>119</v>
      </c>
      <c r="D43" t="s">
        <v>4124</v>
      </c>
      <c r="E43" t="s">
        <v>120</v>
      </c>
      <c r="F43" t="s">
        <v>148</v>
      </c>
      <c r="G43" t="s">
        <v>162</v>
      </c>
      <c r="H43" t="s">
        <v>219</v>
      </c>
      <c r="I43">
        <v>44470</v>
      </c>
      <c r="J43">
        <v>44561</v>
      </c>
      <c r="K43" t="s">
        <v>124</v>
      </c>
      <c r="L43" s="280">
        <v>44452</v>
      </c>
      <c r="M43">
        <v>1630213</v>
      </c>
      <c r="N43" t="s">
        <v>16</v>
      </c>
      <c r="P43">
        <v>2021</v>
      </c>
      <c r="Q43">
        <v>42</v>
      </c>
    </row>
    <row r="44" spans="1:17" x14ac:dyDescent="0.35">
      <c r="A44" t="s">
        <v>5692</v>
      </c>
      <c r="B44">
        <v>18</v>
      </c>
      <c r="C44" t="s">
        <v>119</v>
      </c>
      <c r="D44" t="s">
        <v>4124</v>
      </c>
      <c r="E44" t="s">
        <v>120</v>
      </c>
      <c r="F44" t="s">
        <v>148</v>
      </c>
      <c r="G44" t="s">
        <v>169</v>
      </c>
      <c r="H44" t="s">
        <v>219</v>
      </c>
      <c r="I44">
        <v>44470</v>
      </c>
      <c r="J44">
        <v>44561</v>
      </c>
      <c r="K44" t="s">
        <v>124</v>
      </c>
      <c r="L44" s="280">
        <v>44452</v>
      </c>
      <c r="M44">
        <v>1630214</v>
      </c>
      <c r="N44" t="s">
        <v>16</v>
      </c>
      <c r="P44">
        <v>2021</v>
      </c>
      <c r="Q44">
        <v>43</v>
      </c>
    </row>
    <row r="45" spans="1:17" x14ac:dyDescent="0.35">
      <c r="A45" t="s">
        <v>5205</v>
      </c>
      <c r="B45">
        <v>19</v>
      </c>
      <c r="C45" t="s">
        <v>119</v>
      </c>
      <c r="D45" t="s">
        <v>4124</v>
      </c>
      <c r="E45" t="s">
        <v>120</v>
      </c>
      <c r="F45" t="s">
        <v>148</v>
      </c>
      <c r="G45" t="s">
        <v>162</v>
      </c>
      <c r="H45" t="s">
        <v>219</v>
      </c>
      <c r="I45">
        <v>44470</v>
      </c>
      <c r="J45">
        <v>44561</v>
      </c>
      <c r="K45" t="s">
        <v>124</v>
      </c>
      <c r="L45" s="280">
        <v>44452</v>
      </c>
      <c r="M45">
        <v>1630216</v>
      </c>
      <c r="N45" t="s">
        <v>16</v>
      </c>
      <c r="P45">
        <v>2021</v>
      </c>
      <c r="Q45">
        <v>44</v>
      </c>
    </row>
    <row r="46" spans="1:17" x14ac:dyDescent="0.35">
      <c r="A46" t="s">
        <v>5693</v>
      </c>
      <c r="B46">
        <v>20</v>
      </c>
      <c r="C46" t="s">
        <v>132</v>
      </c>
      <c r="D46" t="s">
        <v>205</v>
      </c>
      <c r="E46" t="s">
        <v>206</v>
      </c>
      <c r="F46" t="s">
        <v>207</v>
      </c>
      <c r="G46" t="s">
        <v>169</v>
      </c>
      <c r="H46" t="s">
        <v>155</v>
      </c>
      <c r="I46">
        <v>44225</v>
      </c>
      <c r="J46">
        <v>44590</v>
      </c>
      <c r="K46" t="s">
        <v>124</v>
      </c>
      <c r="L46" s="280">
        <v>44224</v>
      </c>
      <c r="M46">
        <v>1153024</v>
      </c>
      <c r="N46" t="s">
        <v>70</v>
      </c>
      <c r="P46">
        <v>2021</v>
      </c>
      <c r="Q46">
        <v>45</v>
      </c>
    </row>
    <row r="47" spans="1:17" x14ac:dyDescent="0.35">
      <c r="A47" t="s">
        <v>5206</v>
      </c>
      <c r="B47">
        <v>21</v>
      </c>
      <c r="C47" t="s">
        <v>132</v>
      </c>
      <c r="D47" t="s">
        <v>205</v>
      </c>
      <c r="E47" t="s">
        <v>206</v>
      </c>
      <c r="F47" t="s">
        <v>207</v>
      </c>
      <c r="G47" t="s">
        <v>162</v>
      </c>
      <c r="H47" t="s">
        <v>155</v>
      </c>
      <c r="I47">
        <v>44225</v>
      </c>
      <c r="J47">
        <v>44590</v>
      </c>
      <c r="K47" t="s">
        <v>124</v>
      </c>
      <c r="L47" s="280">
        <v>44224</v>
      </c>
      <c r="M47">
        <v>1153025</v>
      </c>
      <c r="N47" t="s">
        <v>70</v>
      </c>
      <c r="P47">
        <v>2021</v>
      </c>
      <c r="Q47">
        <v>46</v>
      </c>
    </row>
    <row r="48" spans="1:17" x14ac:dyDescent="0.35">
      <c r="A48" t="s">
        <v>5207</v>
      </c>
      <c r="B48">
        <v>22</v>
      </c>
      <c r="C48" t="s">
        <v>132</v>
      </c>
      <c r="D48" t="s">
        <v>205</v>
      </c>
      <c r="E48" t="s">
        <v>206</v>
      </c>
      <c r="F48" t="s">
        <v>207</v>
      </c>
      <c r="G48" t="s">
        <v>162</v>
      </c>
      <c r="H48" t="s">
        <v>155</v>
      </c>
      <c r="I48">
        <v>44310</v>
      </c>
      <c r="J48">
        <v>44675</v>
      </c>
      <c r="K48" t="s">
        <v>124</v>
      </c>
      <c r="L48" s="280">
        <v>44308</v>
      </c>
      <c r="M48">
        <v>1302962</v>
      </c>
      <c r="N48" t="s">
        <v>70</v>
      </c>
      <c r="P48">
        <v>2021</v>
      </c>
      <c r="Q48">
        <v>47</v>
      </c>
    </row>
    <row r="49" spans="1:17" x14ac:dyDescent="0.35">
      <c r="A49" t="s">
        <v>5670</v>
      </c>
      <c r="B49">
        <v>23</v>
      </c>
      <c r="C49" t="s">
        <v>145</v>
      </c>
      <c r="D49" t="s">
        <v>146</v>
      </c>
      <c r="E49" t="s">
        <v>147</v>
      </c>
      <c r="F49" t="s">
        <v>148</v>
      </c>
      <c r="G49" t="s">
        <v>4151</v>
      </c>
      <c r="H49" t="s">
        <v>155</v>
      </c>
      <c r="I49">
        <v>44197</v>
      </c>
      <c r="J49">
        <v>44926</v>
      </c>
      <c r="K49" t="s">
        <v>150</v>
      </c>
      <c r="L49" s="280">
        <v>44197</v>
      </c>
      <c r="M49">
        <v>1092087</v>
      </c>
      <c r="N49" t="s">
        <v>58</v>
      </c>
      <c r="P49">
        <v>2021</v>
      </c>
      <c r="Q49">
        <v>48</v>
      </c>
    </row>
    <row r="50" spans="1:17" x14ac:dyDescent="0.35">
      <c r="A50" t="s">
        <v>5672</v>
      </c>
      <c r="B50">
        <v>24</v>
      </c>
      <c r="C50" t="s">
        <v>145</v>
      </c>
      <c r="D50" t="s">
        <v>157</v>
      </c>
      <c r="E50" t="s">
        <v>158</v>
      </c>
      <c r="F50" t="s">
        <v>148</v>
      </c>
      <c r="G50" t="s">
        <v>4151</v>
      </c>
      <c r="H50" t="s">
        <v>155</v>
      </c>
      <c r="I50">
        <v>44434</v>
      </c>
      <c r="J50">
        <v>44926</v>
      </c>
      <c r="K50" t="s">
        <v>150</v>
      </c>
      <c r="L50" s="280">
        <v>44434</v>
      </c>
      <c r="M50">
        <v>1581922</v>
      </c>
      <c r="N50" t="s">
        <v>75</v>
      </c>
      <c r="P50">
        <v>2021</v>
      </c>
      <c r="Q50">
        <v>49</v>
      </c>
    </row>
    <row r="51" spans="1:17" x14ac:dyDescent="0.35">
      <c r="A51" t="s">
        <v>5674</v>
      </c>
      <c r="B51">
        <v>25</v>
      </c>
      <c r="C51" t="s">
        <v>141</v>
      </c>
      <c r="D51" t="s">
        <v>153</v>
      </c>
      <c r="E51" t="s">
        <v>154</v>
      </c>
      <c r="F51" t="s">
        <v>148</v>
      </c>
      <c r="G51" t="s">
        <v>4151</v>
      </c>
      <c r="H51" t="s">
        <v>155</v>
      </c>
      <c r="I51">
        <v>44241</v>
      </c>
      <c r="J51">
        <v>44281</v>
      </c>
      <c r="K51" t="s">
        <v>144</v>
      </c>
      <c r="L51" s="280">
        <v>44241</v>
      </c>
      <c r="M51">
        <v>1159392</v>
      </c>
      <c r="N51" t="s">
        <v>77</v>
      </c>
      <c r="P51">
        <v>2021</v>
      </c>
      <c r="Q51">
        <v>50</v>
      </c>
    </row>
    <row r="52" spans="1:17" x14ac:dyDescent="0.35">
      <c r="A52" t="s">
        <v>5677</v>
      </c>
      <c r="B52">
        <v>26</v>
      </c>
      <c r="C52" t="s">
        <v>141</v>
      </c>
      <c r="D52" t="s">
        <v>224</v>
      </c>
      <c r="E52" t="s">
        <v>154</v>
      </c>
      <c r="F52" t="s">
        <v>148</v>
      </c>
      <c r="G52" t="s">
        <v>4151</v>
      </c>
      <c r="H52" t="s">
        <v>155</v>
      </c>
      <c r="I52">
        <v>44427</v>
      </c>
      <c r="J52">
        <v>44791</v>
      </c>
      <c r="K52" t="s">
        <v>144</v>
      </c>
      <c r="L52" s="280">
        <v>44427</v>
      </c>
      <c r="M52">
        <v>1601975</v>
      </c>
      <c r="N52" t="s">
        <v>77</v>
      </c>
      <c r="P52">
        <v>2021</v>
      </c>
      <c r="Q52">
        <v>51</v>
      </c>
    </row>
    <row r="53" spans="1:17" x14ac:dyDescent="0.35">
      <c r="A53" t="s">
        <v>6078</v>
      </c>
      <c r="B53">
        <v>27</v>
      </c>
      <c r="C53" t="s">
        <v>119</v>
      </c>
      <c r="D53" t="s">
        <v>193</v>
      </c>
      <c r="E53" t="s">
        <v>194</v>
      </c>
      <c r="F53" t="s">
        <v>187</v>
      </c>
      <c r="G53" t="s">
        <v>187</v>
      </c>
      <c r="H53" t="s">
        <v>188</v>
      </c>
      <c r="I53">
        <v>44165</v>
      </c>
      <c r="J53">
        <v>44561</v>
      </c>
      <c r="K53" t="s">
        <v>124</v>
      </c>
      <c r="L53" s="280">
        <v>44165</v>
      </c>
      <c r="M53">
        <v>1060478</v>
      </c>
      <c r="N53" t="s">
        <v>60</v>
      </c>
      <c r="P53">
        <v>2021</v>
      </c>
      <c r="Q53">
        <v>52</v>
      </c>
    </row>
    <row r="54" spans="1:17" x14ac:dyDescent="0.35">
      <c r="A54" t="s">
        <v>6079</v>
      </c>
      <c r="B54">
        <v>28</v>
      </c>
      <c r="C54" t="s">
        <v>119</v>
      </c>
      <c r="D54" t="s">
        <v>4693</v>
      </c>
      <c r="E54" t="s">
        <v>191</v>
      </c>
      <c r="F54" t="s">
        <v>187</v>
      </c>
      <c r="G54" t="s">
        <v>187</v>
      </c>
      <c r="H54" t="s">
        <v>188</v>
      </c>
      <c r="I54">
        <v>44162</v>
      </c>
      <c r="J54">
        <v>44561</v>
      </c>
      <c r="K54" t="s">
        <v>124</v>
      </c>
      <c r="L54" s="280">
        <v>44162</v>
      </c>
      <c r="M54">
        <v>1060479</v>
      </c>
      <c r="N54" t="s">
        <v>60</v>
      </c>
      <c r="P54">
        <v>2021</v>
      </c>
      <c r="Q54">
        <v>53</v>
      </c>
    </row>
    <row r="55" spans="1:17" x14ac:dyDescent="0.35">
      <c r="A55" t="s">
        <v>6080</v>
      </c>
      <c r="B55">
        <v>29</v>
      </c>
      <c r="C55" t="s">
        <v>119</v>
      </c>
      <c r="D55" t="s">
        <v>4124</v>
      </c>
      <c r="E55" t="s">
        <v>120</v>
      </c>
      <c r="F55" t="s">
        <v>187</v>
      </c>
      <c r="G55" t="s">
        <v>187</v>
      </c>
      <c r="H55" t="s">
        <v>188</v>
      </c>
      <c r="I55">
        <v>44161</v>
      </c>
      <c r="J55">
        <v>44561</v>
      </c>
      <c r="K55" t="s">
        <v>124</v>
      </c>
      <c r="L55" s="280">
        <v>44161</v>
      </c>
      <c r="M55">
        <v>1060480</v>
      </c>
      <c r="N55" t="s">
        <v>60</v>
      </c>
      <c r="P55">
        <v>2021</v>
      </c>
      <c r="Q55">
        <v>54</v>
      </c>
    </row>
    <row r="56" spans="1:17" x14ac:dyDescent="0.35">
      <c r="A56" t="s">
        <v>6081</v>
      </c>
      <c r="B56">
        <v>30</v>
      </c>
      <c r="C56" t="s">
        <v>119</v>
      </c>
      <c r="D56" t="s">
        <v>215</v>
      </c>
      <c r="E56" t="s">
        <v>216</v>
      </c>
      <c r="F56" t="s">
        <v>187</v>
      </c>
      <c r="G56" t="s">
        <v>187</v>
      </c>
      <c r="H56" t="s">
        <v>188</v>
      </c>
      <c r="I56">
        <v>44334</v>
      </c>
      <c r="J56">
        <v>44561</v>
      </c>
      <c r="K56" t="s">
        <v>124</v>
      </c>
      <c r="L56" s="280">
        <v>44334</v>
      </c>
      <c r="M56">
        <v>1368556</v>
      </c>
      <c r="N56" t="s">
        <v>16</v>
      </c>
      <c r="P56">
        <v>2021</v>
      </c>
      <c r="Q56">
        <v>55</v>
      </c>
    </row>
    <row r="57" spans="1:17" x14ac:dyDescent="0.35">
      <c r="A57" t="s">
        <v>6082</v>
      </c>
      <c r="B57">
        <v>31</v>
      </c>
      <c r="C57" t="s">
        <v>119</v>
      </c>
      <c r="D57" t="s">
        <v>221</v>
      </c>
      <c r="E57" t="s">
        <v>222</v>
      </c>
      <c r="F57" t="s">
        <v>187</v>
      </c>
      <c r="G57" t="s">
        <v>187</v>
      </c>
      <c r="H57" t="s">
        <v>188</v>
      </c>
      <c r="I57">
        <v>44364</v>
      </c>
      <c r="J57">
        <v>44561</v>
      </c>
      <c r="K57" t="s">
        <v>124</v>
      </c>
      <c r="L57" s="280">
        <v>44364</v>
      </c>
      <c r="M57">
        <v>1450942</v>
      </c>
      <c r="N57" t="s">
        <v>16</v>
      </c>
      <c r="P57">
        <v>2021</v>
      </c>
      <c r="Q57">
        <v>56</v>
      </c>
    </row>
    <row r="58" spans="1:17" x14ac:dyDescent="0.35">
      <c r="A58" t="s">
        <v>6083</v>
      </c>
      <c r="B58">
        <v>32</v>
      </c>
      <c r="C58" t="s">
        <v>119</v>
      </c>
      <c r="D58" t="s">
        <v>230</v>
      </c>
      <c r="E58" t="s">
        <v>231</v>
      </c>
      <c r="F58" t="s">
        <v>187</v>
      </c>
      <c r="G58" t="s">
        <v>187</v>
      </c>
      <c r="H58" t="s">
        <v>188</v>
      </c>
      <c r="I58">
        <v>44468</v>
      </c>
      <c r="J58">
        <v>44561</v>
      </c>
      <c r="K58" t="s">
        <v>124</v>
      </c>
      <c r="L58" s="280">
        <v>44468</v>
      </c>
      <c r="M58">
        <v>1674319</v>
      </c>
      <c r="N58" t="s">
        <v>16</v>
      </c>
      <c r="P58">
        <v>2021</v>
      </c>
      <c r="Q58">
        <v>57</v>
      </c>
    </row>
    <row r="59" spans="1:17" x14ac:dyDescent="0.35">
      <c r="A59" t="s">
        <v>6084</v>
      </c>
      <c r="B59">
        <v>33</v>
      </c>
      <c r="C59" t="s">
        <v>119</v>
      </c>
      <c r="D59" t="s">
        <v>233</v>
      </c>
      <c r="E59" t="s">
        <v>234</v>
      </c>
      <c r="F59" t="s">
        <v>187</v>
      </c>
      <c r="G59" t="s">
        <v>187</v>
      </c>
      <c r="H59" t="s">
        <v>188</v>
      </c>
      <c r="I59">
        <v>44488</v>
      </c>
      <c r="J59">
        <v>44561</v>
      </c>
      <c r="K59" t="s">
        <v>124</v>
      </c>
      <c r="L59" s="280">
        <v>44488</v>
      </c>
      <c r="M59">
        <v>1726839</v>
      </c>
      <c r="N59" t="s">
        <v>16</v>
      </c>
      <c r="P59">
        <v>2021</v>
      </c>
      <c r="Q59">
        <v>58</v>
      </c>
    </row>
    <row r="60" spans="1:17" x14ac:dyDescent="0.35">
      <c r="A60" t="s">
        <v>6085</v>
      </c>
      <c r="B60">
        <v>34</v>
      </c>
      <c r="C60" t="s">
        <v>119</v>
      </c>
      <c r="D60" t="s">
        <v>4586</v>
      </c>
      <c r="E60" t="s">
        <v>239</v>
      </c>
      <c r="F60" t="s">
        <v>187</v>
      </c>
      <c r="G60" t="s">
        <v>187</v>
      </c>
      <c r="H60" t="s">
        <v>188</v>
      </c>
      <c r="I60">
        <v>44525</v>
      </c>
      <c r="J60">
        <v>44561</v>
      </c>
      <c r="K60" t="s">
        <v>124</v>
      </c>
      <c r="L60" s="280">
        <v>44525</v>
      </c>
      <c r="M60">
        <v>1823597</v>
      </c>
      <c r="N60" t="s">
        <v>16</v>
      </c>
      <c r="P60">
        <v>2021</v>
      </c>
      <c r="Q60">
        <v>59</v>
      </c>
    </row>
    <row r="61" spans="1:17" x14ac:dyDescent="0.35">
      <c r="A61" t="s">
        <v>6086</v>
      </c>
      <c r="B61">
        <v>35</v>
      </c>
      <c r="C61" t="s">
        <v>119</v>
      </c>
      <c r="D61" t="s">
        <v>205</v>
      </c>
      <c r="E61" t="s">
        <v>206</v>
      </c>
      <c r="F61" t="s">
        <v>187</v>
      </c>
      <c r="G61" t="s">
        <v>187</v>
      </c>
      <c r="H61" t="s">
        <v>188</v>
      </c>
      <c r="I61">
        <v>44525</v>
      </c>
      <c r="J61">
        <v>44561</v>
      </c>
      <c r="K61" t="s">
        <v>124</v>
      </c>
      <c r="L61" s="280">
        <v>44525</v>
      </c>
      <c r="M61">
        <v>1823598</v>
      </c>
      <c r="N61" t="s">
        <v>16</v>
      </c>
      <c r="P61">
        <v>2021</v>
      </c>
      <c r="Q61">
        <v>60</v>
      </c>
    </row>
    <row r="62" spans="1:17" x14ac:dyDescent="0.35">
      <c r="A62" t="s">
        <v>6087</v>
      </c>
      <c r="B62">
        <v>1</v>
      </c>
      <c r="C62" t="s">
        <v>132</v>
      </c>
      <c r="D62" t="s">
        <v>4565</v>
      </c>
      <c r="E62" t="s">
        <v>241</v>
      </c>
      <c r="F62" t="s">
        <v>187</v>
      </c>
      <c r="G62" t="s">
        <v>187</v>
      </c>
      <c r="H62" t="s">
        <v>188</v>
      </c>
      <c r="I62">
        <v>44525</v>
      </c>
      <c r="J62">
        <v>44926</v>
      </c>
      <c r="K62" t="s">
        <v>124</v>
      </c>
      <c r="L62" s="280">
        <v>44525</v>
      </c>
      <c r="M62">
        <v>1891487</v>
      </c>
      <c r="N62" t="s">
        <v>24</v>
      </c>
      <c r="P62">
        <v>2022</v>
      </c>
      <c r="Q62">
        <v>61</v>
      </c>
    </row>
    <row r="63" spans="1:17" x14ac:dyDescent="0.35">
      <c r="A63" t="s">
        <v>5694</v>
      </c>
      <c r="B63">
        <v>2</v>
      </c>
      <c r="C63" t="s">
        <v>132</v>
      </c>
      <c r="D63" t="s">
        <v>4565</v>
      </c>
      <c r="E63" t="s">
        <v>241</v>
      </c>
      <c r="F63" t="s">
        <v>148</v>
      </c>
      <c r="G63" t="s">
        <v>169</v>
      </c>
      <c r="H63" t="s">
        <v>155</v>
      </c>
      <c r="I63">
        <v>44562</v>
      </c>
      <c r="J63">
        <v>44926</v>
      </c>
      <c r="K63" t="s">
        <v>124</v>
      </c>
      <c r="L63" s="280">
        <v>44553</v>
      </c>
      <c r="M63">
        <v>1891493</v>
      </c>
      <c r="N63" t="s">
        <v>24</v>
      </c>
      <c r="P63">
        <v>2022</v>
      </c>
      <c r="Q63">
        <v>62</v>
      </c>
    </row>
    <row r="64" spans="1:17" x14ac:dyDescent="0.35">
      <c r="A64" t="s">
        <v>5325</v>
      </c>
      <c r="B64">
        <v>3</v>
      </c>
      <c r="C64" t="s">
        <v>132</v>
      </c>
      <c r="D64" t="s">
        <v>4565</v>
      </c>
      <c r="E64" t="s">
        <v>241</v>
      </c>
      <c r="F64" t="s">
        <v>148</v>
      </c>
      <c r="G64" t="s">
        <v>162</v>
      </c>
      <c r="H64" t="s">
        <v>155</v>
      </c>
      <c r="I64">
        <v>44562</v>
      </c>
      <c r="J64">
        <v>44926</v>
      </c>
      <c r="K64" t="s">
        <v>124</v>
      </c>
      <c r="L64" s="280">
        <v>44553</v>
      </c>
      <c r="M64">
        <v>1891498</v>
      </c>
      <c r="N64" t="s">
        <v>24</v>
      </c>
      <c r="P64">
        <v>2022</v>
      </c>
      <c r="Q64">
        <v>63</v>
      </c>
    </row>
    <row r="65" spans="1:17" x14ac:dyDescent="0.35">
      <c r="A65" t="s">
        <v>5208</v>
      </c>
      <c r="B65">
        <v>4</v>
      </c>
      <c r="C65" t="s">
        <v>132</v>
      </c>
      <c r="D65" t="s">
        <v>4565</v>
      </c>
      <c r="E65" t="s">
        <v>241</v>
      </c>
      <c r="F65" t="s">
        <v>148</v>
      </c>
      <c r="G65" t="s">
        <v>162</v>
      </c>
      <c r="H65" t="s">
        <v>155</v>
      </c>
      <c r="I65">
        <v>44562</v>
      </c>
      <c r="J65">
        <v>44926</v>
      </c>
      <c r="K65" t="s">
        <v>124</v>
      </c>
      <c r="L65" s="280">
        <v>44553</v>
      </c>
      <c r="M65">
        <v>1891503</v>
      </c>
      <c r="N65" t="s">
        <v>24</v>
      </c>
      <c r="P65">
        <v>2022</v>
      </c>
      <c r="Q65">
        <v>64</v>
      </c>
    </row>
    <row r="66" spans="1:17" x14ac:dyDescent="0.35">
      <c r="A66" t="s">
        <v>5329</v>
      </c>
      <c r="B66">
        <v>5</v>
      </c>
      <c r="C66" t="s">
        <v>132</v>
      </c>
      <c r="D66" t="s">
        <v>4565</v>
      </c>
      <c r="E66" t="s">
        <v>241</v>
      </c>
      <c r="F66" t="s">
        <v>148</v>
      </c>
      <c r="G66" t="s">
        <v>162</v>
      </c>
      <c r="H66" t="s">
        <v>155</v>
      </c>
      <c r="I66">
        <v>44562</v>
      </c>
      <c r="J66">
        <v>44926</v>
      </c>
      <c r="K66" t="s">
        <v>124</v>
      </c>
      <c r="L66" s="280">
        <v>44553</v>
      </c>
      <c r="M66">
        <v>1891505</v>
      </c>
      <c r="N66" t="s">
        <v>24</v>
      </c>
      <c r="P66">
        <v>2022</v>
      </c>
      <c r="Q66">
        <v>65</v>
      </c>
    </row>
    <row r="67" spans="1:17" x14ac:dyDescent="0.35">
      <c r="A67" t="s">
        <v>6088</v>
      </c>
      <c r="B67">
        <v>6</v>
      </c>
      <c r="C67" t="s">
        <v>132</v>
      </c>
      <c r="D67" t="s">
        <v>236</v>
      </c>
      <c r="E67" t="s">
        <v>237</v>
      </c>
      <c r="F67" t="s">
        <v>187</v>
      </c>
      <c r="G67" t="s">
        <v>187</v>
      </c>
      <c r="H67" t="s">
        <v>188</v>
      </c>
      <c r="I67">
        <v>44520</v>
      </c>
      <c r="J67">
        <v>44926</v>
      </c>
      <c r="K67" t="s">
        <v>124</v>
      </c>
      <c r="L67" s="280">
        <v>44520</v>
      </c>
      <c r="M67">
        <v>1928353</v>
      </c>
      <c r="N67" t="s">
        <v>6</v>
      </c>
      <c r="P67">
        <v>2022</v>
      </c>
      <c r="Q67">
        <v>66</v>
      </c>
    </row>
    <row r="68" spans="1:17" x14ac:dyDescent="0.35">
      <c r="A68" t="s">
        <v>5695</v>
      </c>
      <c r="B68">
        <v>7</v>
      </c>
      <c r="C68" t="s">
        <v>132</v>
      </c>
      <c r="D68" t="s">
        <v>236</v>
      </c>
      <c r="E68" t="s">
        <v>237</v>
      </c>
      <c r="F68" t="s">
        <v>148</v>
      </c>
      <c r="G68" t="s">
        <v>169</v>
      </c>
      <c r="H68" t="s">
        <v>155</v>
      </c>
      <c r="I68">
        <v>44562</v>
      </c>
      <c r="J68">
        <v>44926</v>
      </c>
      <c r="K68" t="s">
        <v>124</v>
      </c>
      <c r="L68" s="280">
        <v>44553</v>
      </c>
      <c r="M68">
        <v>1928411</v>
      </c>
      <c r="N68" t="s">
        <v>6</v>
      </c>
      <c r="P68">
        <v>2022</v>
      </c>
      <c r="Q68">
        <v>67</v>
      </c>
    </row>
    <row r="69" spans="1:17" x14ac:dyDescent="0.35">
      <c r="A69" t="s">
        <v>5326</v>
      </c>
      <c r="B69">
        <v>8</v>
      </c>
      <c r="C69" t="s">
        <v>132</v>
      </c>
      <c r="D69" t="s">
        <v>236</v>
      </c>
      <c r="E69" t="s">
        <v>237</v>
      </c>
      <c r="F69" t="s">
        <v>148</v>
      </c>
      <c r="G69" t="s">
        <v>162</v>
      </c>
      <c r="H69" t="s">
        <v>155</v>
      </c>
      <c r="I69">
        <v>44562</v>
      </c>
      <c r="J69">
        <v>44926</v>
      </c>
      <c r="K69" t="s">
        <v>124</v>
      </c>
      <c r="L69" s="280">
        <v>44553</v>
      </c>
      <c r="M69">
        <v>1928416</v>
      </c>
      <c r="N69" t="s">
        <v>6</v>
      </c>
      <c r="P69">
        <v>2022</v>
      </c>
      <c r="Q69">
        <v>68</v>
      </c>
    </row>
    <row r="70" spans="1:17" x14ac:dyDescent="0.35">
      <c r="A70" t="s">
        <v>5209</v>
      </c>
      <c r="B70">
        <v>9</v>
      </c>
      <c r="C70" t="s">
        <v>132</v>
      </c>
      <c r="D70" t="s">
        <v>236</v>
      </c>
      <c r="E70" t="s">
        <v>237</v>
      </c>
      <c r="F70" t="s">
        <v>148</v>
      </c>
      <c r="G70" t="s">
        <v>162</v>
      </c>
      <c r="H70" t="s">
        <v>155</v>
      </c>
      <c r="I70">
        <v>44562</v>
      </c>
      <c r="J70">
        <v>44926</v>
      </c>
      <c r="K70" t="s">
        <v>124</v>
      </c>
      <c r="L70" s="280">
        <v>44553</v>
      </c>
      <c r="M70">
        <v>1928422</v>
      </c>
      <c r="N70" t="s">
        <v>6</v>
      </c>
      <c r="P70">
        <v>2022</v>
      </c>
      <c r="Q70">
        <v>69</v>
      </c>
    </row>
    <row r="71" spans="1:17" x14ac:dyDescent="0.35">
      <c r="A71" t="s">
        <v>6089</v>
      </c>
      <c r="B71">
        <v>10</v>
      </c>
      <c r="C71" t="s">
        <v>132</v>
      </c>
      <c r="D71" t="s">
        <v>247</v>
      </c>
      <c r="E71" t="s">
        <v>248</v>
      </c>
      <c r="F71" t="s">
        <v>187</v>
      </c>
      <c r="G71" t="s">
        <v>187</v>
      </c>
      <c r="H71" t="s">
        <v>188</v>
      </c>
      <c r="I71">
        <v>44526</v>
      </c>
      <c r="J71">
        <v>44926</v>
      </c>
      <c r="K71" t="s">
        <v>124</v>
      </c>
      <c r="L71" s="280">
        <v>44526</v>
      </c>
      <c r="M71">
        <v>1928505</v>
      </c>
      <c r="N71" t="s">
        <v>10</v>
      </c>
      <c r="P71">
        <v>2022</v>
      </c>
      <c r="Q71">
        <v>70</v>
      </c>
    </row>
    <row r="72" spans="1:17" x14ac:dyDescent="0.35">
      <c r="A72" t="s">
        <v>5210</v>
      </c>
      <c r="B72">
        <v>11</v>
      </c>
      <c r="C72" t="s">
        <v>132</v>
      </c>
      <c r="D72" t="s">
        <v>247</v>
      </c>
      <c r="E72" t="s">
        <v>248</v>
      </c>
      <c r="F72" t="s">
        <v>148</v>
      </c>
      <c r="G72" t="s">
        <v>162</v>
      </c>
      <c r="H72" t="s">
        <v>155</v>
      </c>
      <c r="I72">
        <v>44562</v>
      </c>
      <c r="J72">
        <v>44926</v>
      </c>
      <c r="K72" t="s">
        <v>124</v>
      </c>
      <c r="L72" s="280">
        <v>44555</v>
      </c>
      <c r="M72">
        <v>1928516</v>
      </c>
      <c r="N72" t="s">
        <v>10</v>
      </c>
      <c r="P72">
        <v>2022</v>
      </c>
      <c r="Q72">
        <v>71</v>
      </c>
    </row>
    <row r="73" spans="1:17" x14ac:dyDescent="0.35">
      <c r="A73" t="s">
        <v>5211</v>
      </c>
      <c r="B73">
        <v>12</v>
      </c>
      <c r="C73" t="s">
        <v>132</v>
      </c>
      <c r="D73" t="s">
        <v>247</v>
      </c>
      <c r="E73" t="s">
        <v>248</v>
      </c>
      <c r="F73" t="s">
        <v>148</v>
      </c>
      <c r="G73" t="s">
        <v>162</v>
      </c>
      <c r="H73" t="s">
        <v>155</v>
      </c>
      <c r="I73">
        <v>44562</v>
      </c>
      <c r="J73">
        <v>44926</v>
      </c>
      <c r="K73" t="s">
        <v>124</v>
      </c>
      <c r="L73" s="280">
        <v>44555</v>
      </c>
      <c r="M73">
        <v>1928517</v>
      </c>
      <c r="N73" t="s">
        <v>10</v>
      </c>
      <c r="P73">
        <v>2022</v>
      </c>
      <c r="Q73">
        <v>72</v>
      </c>
    </row>
    <row r="74" spans="1:17" x14ac:dyDescent="0.35">
      <c r="A74" t="s">
        <v>5212</v>
      </c>
      <c r="B74">
        <v>13</v>
      </c>
      <c r="C74" t="s">
        <v>132</v>
      </c>
      <c r="D74" t="s">
        <v>247</v>
      </c>
      <c r="E74" t="s">
        <v>248</v>
      </c>
      <c r="F74" t="s">
        <v>148</v>
      </c>
      <c r="G74" t="s">
        <v>162</v>
      </c>
      <c r="H74" t="s">
        <v>155</v>
      </c>
      <c r="I74">
        <v>44562</v>
      </c>
      <c r="J74">
        <v>44926</v>
      </c>
      <c r="K74" t="s">
        <v>124</v>
      </c>
      <c r="L74" s="280">
        <v>44555</v>
      </c>
      <c r="M74">
        <v>1928523</v>
      </c>
      <c r="N74" t="s">
        <v>10</v>
      </c>
      <c r="P74">
        <v>2022</v>
      </c>
      <c r="Q74">
        <v>73</v>
      </c>
    </row>
    <row r="75" spans="1:17" x14ac:dyDescent="0.35">
      <c r="A75" t="s">
        <v>5213</v>
      </c>
      <c r="B75">
        <v>14</v>
      </c>
      <c r="C75" t="s">
        <v>132</v>
      </c>
      <c r="D75" t="s">
        <v>247</v>
      </c>
      <c r="E75" t="s">
        <v>248</v>
      </c>
      <c r="F75" t="s">
        <v>148</v>
      </c>
      <c r="G75" t="s">
        <v>162</v>
      </c>
      <c r="H75" t="s">
        <v>155</v>
      </c>
      <c r="I75">
        <v>44562</v>
      </c>
      <c r="J75">
        <v>44926</v>
      </c>
      <c r="K75" t="s">
        <v>124</v>
      </c>
      <c r="L75" s="280">
        <v>44555</v>
      </c>
      <c r="M75">
        <v>1928530</v>
      </c>
      <c r="N75" t="s">
        <v>10</v>
      </c>
      <c r="P75">
        <v>2022</v>
      </c>
      <c r="Q75">
        <v>74</v>
      </c>
    </row>
    <row r="76" spans="1:17" x14ac:dyDescent="0.35">
      <c r="A76" t="s">
        <v>5214</v>
      </c>
      <c r="B76">
        <v>15</v>
      </c>
      <c r="C76" t="s">
        <v>132</v>
      </c>
      <c r="D76" t="s">
        <v>247</v>
      </c>
      <c r="E76" t="s">
        <v>248</v>
      </c>
      <c r="F76" t="s">
        <v>148</v>
      </c>
      <c r="G76" t="s">
        <v>162</v>
      </c>
      <c r="H76" t="s">
        <v>155</v>
      </c>
      <c r="I76">
        <v>44562</v>
      </c>
      <c r="J76">
        <v>44926</v>
      </c>
      <c r="K76" t="s">
        <v>124</v>
      </c>
      <c r="L76" s="280">
        <v>44555</v>
      </c>
      <c r="M76">
        <v>1928543</v>
      </c>
      <c r="N76" t="s">
        <v>10</v>
      </c>
      <c r="P76">
        <v>2022</v>
      </c>
      <c r="Q76">
        <v>75</v>
      </c>
    </row>
    <row r="77" spans="1:17" x14ac:dyDescent="0.35">
      <c r="A77" t="s">
        <v>5696</v>
      </c>
      <c r="B77">
        <v>16</v>
      </c>
      <c r="C77" t="s">
        <v>132</v>
      </c>
      <c r="D77" t="s">
        <v>247</v>
      </c>
      <c r="E77" t="s">
        <v>248</v>
      </c>
      <c r="F77" t="s">
        <v>148</v>
      </c>
      <c r="G77" t="s">
        <v>169</v>
      </c>
      <c r="H77" t="s">
        <v>155</v>
      </c>
      <c r="I77">
        <v>44562</v>
      </c>
      <c r="J77">
        <v>44926</v>
      </c>
      <c r="K77" t="s">
        <v>124</v>
      </c>
      <c r="L77" s="280">
        <v>44555</v>
      </c>
      <c r="M77">
        <v>1928558</v>
      </c>
      <c r="N77" t="s">
        <v>10</v>
      </c>
      <c r="P77">
        <v>2022</v>
      </c>
      <c r="Q77">
        <v>76</v>
      </c>
    </row>
    <row r="78" spans="1:17" x14ac:dyDescent="0.35">
      <c r="A78" t="s">
        <v>5697</v>
      </c>
      <c r="B78">
        <v>17</v>
      </c>
      <c r="C78" t="s">
        <v>132</v>
      </c>
      <c r="D78" t="s">
        <v>247</v>
      </c>
      <c r="E78" t="s">
        <v>248</v>
      </c>
      <c r="F78" t="s">
        <v>148</v>
      </c>
      <c r="G78" t="s">
        <v>169</v>
      </c>
      <c r="H78" t="s">
        <v>155</v>
      </c>
      <c r="I78">
        <v>44562</v>
      </c>
      <c r="J78">
        <v>44926</v>
      </c>
      <c r="K78" t="s">
        <v>124</v>
      </c>
      <c r="L78" s="280">
        <v>44555</v>
      </c>
      <c r="M78">
        <v>1928566</v>
      </c>
      <c r="N78" t="s">
        <v>10</v>
      </c>
      <c r="P78">
        <v>2022</v>
      </c>
      <c r="Q78">
        <v>77</v>
      </c>
    </row>
    <row r="79" spans="1:17" x14ac:dyDescent="0.35">
      <c r="A79" t="s">
        <v>6090</v>
      </c>
      <c r="B79">
        <v>18</v>
      </c>
      <c r="C79" t="s">
        <v>132</v>
      </c>
      <c r="D79" t="s">
        <v>4586</v>
      </c>
      <c r="E79" t="s">
        <v>239</v>
      </c>
      <c r="F79" t="s">
        <v>187</v>
      </c>
      <c r="G79" t="s">
        <v>187</v>
      </c>
      <c r="H79" t="s">
        <v>188</v>
      </c>
      <c r="I79">
        <v>44524</v>
      </c>
      <c r="J79">
        <v>44926</v>
      </c>
      <c r="K79" t="s">
        <v>124</v>
      </c>
      <c r="L79" s="280">
        <v>44524</v>
      </c>
      <c r="M79">
        <v>1928611</v>
      </c>
      <c r="N79" t="s">
        <v>14</v>
      </c>
      <c r="P79">
        <v>2022</v>
      </c>
      <c r="Q79">
        <v>78</v>
      </c>
    </row>
    <row r="80" spans="1:17" x14ac:dyDescent="0.35">
      <c r="A80" t="s">
        <v>5698</v>
      </c>
      <c r="B80">
        <v>19</v>
      </c>
      <c r="C80" t="s">
        <v>132</v>
      </c>
      <c r="D80" t="s">
        <v>4586</v>
      </c>
      <c r="E80" t="s">
        <v>239</v>
      </c>
      <c r="F80" t="s">
        <v>148</v>
      </c>
      <c r="G80" t="s">
        <v>169</v>
      </c>
      <c r="H80" t="s">
        <v>155</v>
      </c>
      <c r="I80">
        <v>44562</v>
      </c>
      <c r="J80">
        <v>44926</v>
      </c>
      <c r="K80" t="s">
        <v>124</v>
      </c>
      <c r="L80" s="280">
        <v>44552</v>
      </c>
      <c r="M80">
        <v>1928621</v>
      </c>
      <c r="N80" t="s">
        <v>14</v>
      </c>
      <c r="P80">
        <v>2022</v>
      </c>
      <c r="Q80">
        <v>79</v>
      </c>
    </row>
    <row r="81" spans="1:17" x14ac:dyDescent="0.35">
      <c r="A81" t="s">
        <v>5215</v>
      </c>
      <c r="B81">
        <v>20</v>
      </c>
      <c r="C81" t="s">
        <v>132</v>
      </c>
      <c r="D81" t="s">
        <v>4586</v>
      </c>
      <c r="E81" t="s">
        <v>239</v>
      </c>
      <c r="F81" t="s">
        <v>148</v>
      </c>
      <c r="G81" t="s">
        <v>162</v>
      </c>
      <c r="H81" t="s">
        <v>155</v>
      </c>
      <c r="I81">
        <v>44562</v>
      </c>
      <c r="J81">
        <v>44926</v>
      </c>
      <c r="K81" t="s">
        <v>124</v>
      </c>
      <c r="L81" s="280">
        <v>44552</v>
      </c>
      <c r="M81">
        <v>1928626</v>
      </c>
      <c r="N81" t="s">
        <v>14</v>
      </c>
      <c r="P81">
        <v>2022</v>
      </c>
      <c r="Q81">
        <v>80</v>
      </c>
    </row>
    <row r="82" spans="1:17" x14ac:dyDescent="0.35">
      <c r="A82" t="s">
        <v>6091</v>
      </c>
      <c r="B82">
        <v>21</v>
      </c>
      <c r="C82" t="s">
        <v>132</v>
      </c>
      <c r="D82" t="s">
        <v>242</v>
      </c>
      <c r="E82" t="s">
        <v>243</v>
      </c>
      <c r="F82" t="s">
        <v>187</v>
      </c>
      <c r="G82" t="s">
        <v>187</v>
      </c>
      <c r="H82" t="s">
        <v>188</v>
      </c>
      <c r="I82">
        <v>44525</v>
      </c>
      <c r="J82">
        <v>44926</v>
      </c>
      <c r="K82" t="s">
        <v>124</v>
      </c>
      <c r="L82" s="280">
        <v>44525</v>
      </c>
      <c r="M82">
        <v>1928786</v>
      </c>
      <c r="N82" t="s">
        <v>17</v>
      </c>
      <c r="P82">
        <v>2022</v>
      </c>
      <c r="Q82">
        <v>81</v>
      </c>
    </row>
    <row r="83" spans="1:17" x14ac:dyDescent="0.35">
      <c r="A83" t="s">
        <v>5699</v>
      </c>
      <c r="B83">
        <v>22</v>
      </c>
      <c r="C83" t="s">
        <v>132</v>
      </c>
      <c r="D83" t="s">
        <v>242</v>
      </c>
      <c r="E83" t="s">
        <v>243</v>
      </c>
      <c r="F83" t="s">
        <v>148</v>
      </c>
      <c r="G83" t="s">
        <v>169</v>
      </c>
      <c r="H83" t="s">
        <v>155</v>
      </c>
      <c r="I83">
        <v>44562</v>
      </c>
      <c r="J83">
        <v>44926</v>
      </c>
      <c r="K83" t="s">
        <v>124</v>
      </c>
      <c r="L83" s="280">
        <v>44552</v>
      </c>
      <c r="M83">
        <v>1928802</v>
      </c>
      <c r="N83" t="s">
        <v>17</v>
      </c>
      <c r="P83">
        <v>2022</v>
      </c>
      <c r="Q83">
        <v>82</v>
      </c>
    </row>
    <row r="84" spans="1:17" x14ac:dyDescent="0.35">
      <c r="A84" t="s">
        <v>5216</v>
      </c>
      <c r="B84">
        <v>23</v>
      </c>
      <c r="C84" t="s">
        <v>132</v>
      </c>
      <c r="D84" t="s">
        <v>242</v>
      </c>
      <c r="E84" t="s">
        <v>243</v>
      </c>
      <c r="F84" t="s">
        <v>148</v>
      </c>
      <c r="G84" t="s">
        <v>162</v>
      </c>
      <c r="H84" t="s">
        <v>155</v>
      </c>
      <c r="I84">
        <v>44562</v>
      </c>
      <c r="J84">
        <v>44926</v>
      </c>
      <c r="K84" t="s">
        <v>124</v>
      </c>
      <c r="L84" s="280">
        <v>44552</v>
      </c>
      <c r="M84">
        <v>1928810</v>
      </c>
      <c r="N84" t="s">
        <v>17</v>
      </c>
      <c r="P84">
        <v>2022</v>
      </c>
      <c r="Q84">
        <v>83</v>
      </c>
    </row>
    <row r="85" spans="1:17" x14ac:dyDescent="0.35">
      <c r="A85" t="s">
        <v>5217</v>
      </c>
      <c r="B85">
        <v>24</v>
      </c>
      <c r="C85" t="s">
        <v>132</v>
      </c>
      <c r="D85" t="s">
        <v>242</v>
      </c>
      <c r="E85" t="s">
        <v>243</v>
      </c>
      <c r="F85" t="s">
        <v>148</v>
      </c>
      <c r="G85" t="s">
        <v>162</v>
      </c>
      <c r="H85" t="s">
        <v>155</v>
      </c>
      <c r="I85">
        <v>44562</v>
      </c>
      <c r="J85">
        <v>44926</v>
      </c>
      <c r="K85" t="s">
        <v>124</v>
      </c>
      <c r="L85" s="280">
        <v>44552</v>
      </c>
      <c r="M85">
        <v>1928815</v>
      </c>
      <c r="N85" t="s">
        <v>17</v>
      </c>
      <c r="P85">
        <v>2022</v>
      </c>
      <c r="Q85">
        <v>84</v>
      </c>
    </row>
    <row r="86" spans="1:17" x14ac:dyDescent="0.35">
      <c r="A86" t="s">
        <v>1380</v>
      </c>
      <c r="B86">
        <v>25</v>
      </c>
      <c r="C86" t="s">
        <v>132</v>
      </c>
      <c r="D86" t="s">
        <v>242</v>
      </c>
      <c r="E86" t="s">
        <v>243</v>
      </c>
      <c r="F86" t="s">
        <v>148</v>
      </c>
      <c r="G86" t="s">
        <v>162</v>
      </c>
      <c r="H86" t="s">
        <v>155</v>
      </c>
      <c r="I86">
        <v>44562</v>
      </c>
      <c r="J86">
        <v>44926</v>
      </c>
      <c r="K86" t="s">
        <v>124</v>
      </c>
      <c r="L86" s="280">
        <v>44552</v>
      </c>
      <c r="M86">
        <v>1928820</v>
      </c>
      <c r="N86" t="s">
        <v>17</v>
      </c>
      <c r="P86">
        <v>2022</v>
      </c>
      <c r="Q86">
        <v>85</v>
      </c>
    </row>
    <row r="87" spans="1:17" x14ac:dyDescent="0.35">
      <c r="A87" t="s">
        <v>6092</v>
      </c>
      <c r="B87">
        <v>26</v>
      </c>
      <c r="C87" t="s">
        <v>132</v>
      </c>
      <c r="D87" t="s">
        <v>205</v>
      </c>
      <c r="E87" t="s">
        <v>206</v>
      </c>
      <c r="F87" t="s">
        <v>187</v>
      </c>
      <c r="G87" t="s">
        <v>187</v>
      </c>
      <c r="H87" t="s">
        <v>188</v>
      </c>
      <c r="I87">
        <v>44525</v>
      </c>
      <c r="J87">
        <v>44926</v>
      </c>
      <c r="K87" t="s">
        <v>124</v>
      </c>
      <c r="L87" s="280">
        <v>44525</v>
      </c>
      <c r="M87">
        <v>1928858</v>
      </c>
      <c r="N87" t="s">
        <v>19</v>
      </c>
      <c r="P87">
        <v>2022</v>
      </c>
      <c r="Q87">
        <v>86</v>
      </c>
    </row>
    <row r="88" spans="1:17" x14ac:dyDescent="0.35">
      <c r="A88" t="s">
        <v>5700</v>
      </c>
      <c r="B88">
        <v>27</v>
      </c>
      <c r="C88" t="s">
        <v>132</v>
      </c>
      <c r="D88" t="s">
        <v>205</v>
      </c>
      <c r="E88" t="s">
        <v>206</v>
      </c>
      <c r="F88" t="s">
        <v>148</v>
      </c>
      <c r="G88" t="s">
        <v>169</v>
      </c>
      <c r="H88" t="s">
        <v>155</v>
      </c>
      <c r="I88">
        <v>44562</v>
      </c>
      <c r="J88">
        <v>44926</v>
      </c>
      <c r="K88" t="s">
        <v>124</v>
      </c>
      <c r="L88" s="280">
        <v>44553</v>
      </c>
      <c r="M88">
        <v>1928862</v>
      </c>
      <c r="N88" t="s">
        <v>19</v>
      </c>
      <c r="P88">
        <v>2022</v>
      </c>
      <c r="Q88">
        <v>87</v>
      </c>
    </row>
    <row r="89" spans="1:17" x14ac:dyDescent="0.35">
      <c r="A89" t="s">
        <v>5218</v>
      </c>
      <c r="B89">
        <v>28</v>
      </c>
      <c r="C89" t="s">
        <v>132</v>
      </c>
      <c r="D89" t="s">
        <v>205</v>
      </c>
      <c r="E89" t="s">
        <v>206</v>
      </c>
      <c r="F89" t="s">
        <v>148</v>
      </c>
      <c r="G89" t="s">
        <v>162</v>
      </c>
      <c r="H89" t="s">
        <v>155</v>
      </c>
      <c r="I89">
        <v>44562</v>
      </c>
      <c r="J89">
        <v>44926</v>
      </c>
      <c r="K89" t="s">
        <v>124</v>
      </c>
      <c r="L89" s="280">
        <v>44552</v>
      </c>
      <c r="M89">
        <v>1928866</v>
      </c>
      <c r="N89" t="s">
        <v>19</v>
      </c>
      <c r="P89">
        <v>2022</v>
      </c>
      <c r="Q89">
        <v>88</v>
      </c>
    </row>
    <row r="90" spans="1:17" x14ac:dyDescent="0.35">
      <c r="A90" t="s">
        <v>5219</v>
      </c>
      <c r="B90">
        <v>29</v>
      </c>
      <c r="C90" t="s">
        <v>132</v>
      </c>
      <c r="D90" t="s">
        <v>205</v>
      </c>
      <c r="E90" t="s">
        <v>206</v>
      </c>
      <c r="F90" t="s">
        <v>148</v>
      </c>
      <c r="G90" t="s">
        <v>162</v>
      </c>
      <c r="H90" t="s">
        <v>155</v>
      </c>
      <c r="I90">
        <v>44562</v>
      </c>
      <c r="J90">
        <v>44926</v>
      </c>
      <c r="K90" t="s">
        <v>124</v>
      </c>
      <c r="L90" s="280">
        <v>44552</v>
      </c>
      <c r="M90">
        <v>1928870</v>
      </c>
      <c r="N90" t="s">
        <v>19</v>
      </c>
      <c r="P90">
        <v>2022</v>
      </c>
      <c r="Q90">
        <v>89</v>
      </c>
    </row>
    <row r="91" spans="1:17" x14ac:dyDescent="0.35">
      <c r="A91" t="s">
        <v>6093</v>
      </c>
      <c r="B91">
        <v>30</v>
      </c>
      <c r="C91" t="s">
        <v>132</v>
      </c>
      <c r="D91" t="s">
        <v>244</v>
      </c>
      <c r="E91" t="s">
        <v>245</v>
      </c>
      <c r="F91" t="s">
        <v>187</v>
      </c>
      <c r="G91" t="s">
        <v>187</v>
      </c>
      <c r="H91" t="s">
        <v>188</v>
      </c>
      <c r="I91">
        <v>44525</v>
      </c>
      <c r="J91">
        <v>44926</v>
      </c>
      <c r="K91" t="s">
        <v>124</v>
      </c>
      <c r="L91" s="280">
        <v>44525</v>
      </c>
      <c r="M91">
        <v>1928908</v>
      </c>
      <c r="N91" t="s">
        <v>22</v>
      </c>
      <c r="P91">
        <v>2022</v>
      </c>
      <c r="Q91">
        <v>90</v>
      </c>
    </row>
    <row r="92" spans="1:17" x14ac:dyDescent="0.35">
      <c r="A92" t="s">
        <v>5834</v>
      </c>
      <c r="B92">
        <v>31</v>
      </c>
      <c r="C92" t="s">
        <v>132</v>
      </c>
      <c r="D92" t="s">
        <v>244</v>
      </c>
      <c r="E92" t="s">
        <v>245</v>
      </c>
      <c r="F92" t="s">
        <v>148</v>
      </c>
      <c r="G92" t="s">
        <v>169</v>
      </c>
      <c r="H92" t="s">
        <v>155</v>
      </c>
      <c r="I92">
        <v>44562</v>
      </c>
      <c r="J92">
        <v>44926</v>
      </c>
      <c r="K92" t="s">
        <v>124</v>
      </c>
      <c r="L92" s="280">
        <v>44552</v>
      </c>
      <c r="M92">
        <v>1928916</v>
      </c>
      <c r="N92" t="s">
        <v>22</v>
      </c>
      <c r="P92">
        <v>2022</v>
      </c>
      <c r="Q92">
        <v>91</v>
      </c>
    </row>
    <row r="93" spans="1:17" x14ac:dyDescent="0.35">
      <c r="A93" t="s">
        <v>5220</v>
      </c>
      <c r="B93">
        <v>32</v>
      </c>
      <c r="C93" t="s">
        <v>132</v>
      </c>
      <c r="D93" t="s">
        <v>244</v>
      </c>
      <c r="E93" t="s">
        <v>245</v>
      </c>
      <c r="F93" t="s">
        <v>148</v>
      </c>
      <c r="G93" t="s">
        <v>162</v>
      </c>
      <c r="H93" t="s">
        <v>155</v>
      </c>
      <c r="I93">
        <v>44562</v>
      </c>
      <c r="J93">
        <v>44926</v>
      </c>
      <c r="K93" t="s">
        <v>124</v>
      </c>
      <c r="L93" s="280">
        <v>44552</v>
      </c>
      <c r="M93">
        <v>1928927</v>
      </c>
      <c r="N93" t="s">
        <v>22</v>
      </c>
      <c r="P93">
        <v>2022</v>
      </c>
      <c r="Q93">
        <v>92</v>
      </c>
    </row>
    <row r="94" spans="1:17" x14ac:dyDescent="0.35">
      <c r="A94" t="s">
        <v>6094</v>
      </c>
      <c r="B94">
        <v>33</v>
      </c>
      <c r="C94" t="s">
        <v>132</v>
      </c>
      <c r="D94" t="s">
        <v>249</v>
      </c>
      <c r="E94" t="s">
        <v>250</v>
      </c>
      <c r="F94" t="s">
        <v>187</v>
      </c>
      <c r="G94" t="s">
        <v>187</v>
      </c>
      <c r="H94" t="s">
        <v>188</v>
      </c>
      <c r="I94">
        <v>44526</v>
      </c>
      <c r="J94">
        <v>44926</v>
      </c>
      <c r="K94" t="s">
        <v>124</v>
      </c>
      <c r="L94" s="280">
        <v>44526</v>
      </c>
      <c r="M94">
        <v>1928980</v>
      </c>
      <c r="N94" t="s">
        <v>27</v>
      </c>
      <c r="P94">
        <v>2022</v>
      </c>
      <c r="Q94">
        <v>93</v>
      </c>
    </row>
    <row r="95" spans="1:17" x14ac:dyDescent="0.35">
      <c r="A95" t="s">
        <v>5701</v>
      </c>
      <c r="B95">
        <v>34</v>
      </c>
      <c r="C95" t="s">
        <v>132</v>
      </c>
      <c r="D95" t="s">
        <v>249</v>
      </c>
      <c r="E95" t="s">
        <v>250</v>
      </c>
      <c r="F95" t="s">
        <v>148</v>
      </c>
      <c r="G95" t="s">
        <v>169</v>
      </c>
      <c r="H95" t="s">
        <v>155</v>
      </c>
      <c r="I95">
        <v>44562</v>
      </c>
      <c r="J95">
        <v>44926</v>
      </c>
      <c r="K95" t="s">
        <v>124</v>
      </c>
      <c r="L95" s="280">
        <v>44552</v>
      </c>
      <c r="M95">
        <v>1928992</v>
      </c>
      <c r="N95" t="s">
        <v>27</v>
      </c>
      <c r="P95">
        <v>2022</v>
      </c>
      <c r="Q95">
        <v>94</v>
      </c>
    </row>
    <row r="96" spans="1:17" x14ac:dyDescent="0.35">
      <c r="A96" t="s">
        <v>5428</v>
      </c>
      <c r="B96">
        <v>35</v>
      </c>
      <c r="C96" t="s">
        <v>132</v>
      </c>
      <c r="D96" t="s">
        <v>249</v>
      </c>
      <c r="E96" t="s">
        <v>250</v>
      </c>
      <c r="F96" t="s">
        <v>148</v>
      </c>
      <c r="G96" t="s">
        <v>162</v>
      </c>
      <c r="H96" t="s">
        <v>155</v>
      </c>
      <c r="I96">
        <v>44562</v>
      </c>
      <c r="J96">
        <v>44926</v>
      </c>
      <c r="K96" t="s">
        <v>124</v>
      </c>
      <c r="L96" s="280">
        <v>44552</v>
      </c>
      <c r="M96">
        <v>1929000</v>
      </c>
      <c r="N96" t="s">
        <v>27</v>
      </c>
      <c r="P96">
        <v>2022</v>
      </c>
      <c r="Q96">
        <v>95</v>
      </c>
    </row>
    <row r="97" spans="1:17" x14ac:dyDescent="0.35">
      <c r="A97" t="s">
        <v>5221</v>
      </c>
      <c r="B97">
        <v>36</v>
      </c>
      <c r="C97" t="s">
        <v>132</v>
      </c>
      <c r="D97" t="s">
        <v>249</v>
      </c>
      <c r="E97" t="s">
        <v>250</v>
      </c>
      <c r="F97" t="s">
        <v>148</v>
      </c>
      <c r="G97" t="s">
        <v>162</v>
      </c>
      <c r="H97" t="s">
        <v>155</v>
      </c>
      <c r="I97">
        <v>44562</v>
      </c>
      <c r="J97">
        <v>44926</v>
      </c>
      <c r="K97" t="s">
        <v>124</v>
      </c>
      <c r="L97" s="280">
        <v>44552</v>
      </c>
      <c r="M97">
        <v>1929006</v>
      </c>
      <c r="N97" t="s">
        <v>27</v>
      </c>
      <c r="P97">
        <v>2022</v>
      </c>
      <c r="Q97">
        <v>96</v>
      </c>
    </row>
    <row r="98" spans="1:17" x14ac:dyDescent="0.35">
      <c r="A98" t="s">
        <v>5222</v>
      </c>
      <c r="B98">
        <v>37</v>
      </c>
      <c r="C98" t="s">
        <v>132</v>
      </c>
      <c r="D98" t="s">
        <v>249</v>
      </c>
      <c r="E98" t="s">
        <v>250</v>
      </c>
      <c r="F98" t="s">
        <v>148</v>
      </c>
      <c r="G98" t="s">
        <v>162</v>
      </c>
      <c r="H98" t="s">
        <v>155</v>
      </c>
      <c r="I98">
        <v>44562</v>
      </c>
      <c r="J98">
        <v>44926</v>
      </c>
      <c r="K98" t="s">
        <v>124</v>
      </c>
      <c r="L98" s="280">
        <v>44552</v>
      </c>
      <c r="M98">
        <v>1929014</v>
      </c>
      <c r="N98" t="s">
        <v>27</v>
      </c>
      <c r="P98">
        <v>2022</v>
      </c>
      <c r="Q98">
        <v>97</v>
      </c>
    </row>
    <row r="99" spans="1:17" x14ac:dyDescent="0.35">
      <c r="A99" t="s">
        <v>5430</v>
      </c>
      <c r="B99">
        <v>38</v>
      </c>
      <c r="C99" t="s">
        <v>132</v>
      </c>
      <c r="D99" t="s">
        <v>249</v>
      </c>
      <c r="E99" t="s">
        <v>250</v>
      </c>
      <c r="F99" t="s">
        <v>148</v>
      </c>
      <c r="G99" t="s">
        <v>162</v>
      </c>
      <c r="H99" t="s">
        <v>155</v>
      </c>
      <c r="I99">
        <v>44562</v>
      </c>
      <c r="J99">
        <v>44926</v>
      </c>
      <c r="K99" t="s">
        <v>124</v>
      </c>
      <c r="L99" s="280">
        <v>44552</v>
      </c>
      <c r="M99">
        <v>1929018</v>
      </c>
      <c r="N99" t="s">
        <v>27</v>
      </c>
      <c r="P99">
        <v>2022</v>
      </c>
      <c r="Q99">
        <v>98</v>
      </c>
    </row>
    <row r="100" spans="1:17" x14ac:dyDescent="0.35">
      <c r="A100" t="s">
        <v>6095</v>
      </c>
      <c r="B100">
        <v>39</v>
      </c>
      <c r="C100" t="s">
        <v>119</v>
      </c>
      <c r="D100" t="s">
        <v>230</v>
      </c>
      <c r="E100" t="s">
        <v>231</v>
      </c>
      <c r="F100" t="s">
        <v>187</v>
      </c>
      <c r="G100" t="s">
        <v>187</v>
      </c>
      <c r="H100" t="s">
        <v>188</v>
      </c>
      <c r="I100">
        <v>44564</v>
      </c>
      <c r="J100">
        <v>44926</v>
      </c>
      <c r="K100" t="s">
        <v>124</v>
      </c>
      <c r="L100" s="280">
        <v>44564</v>
      </c>
      <c r="M100">
        <v>1891807</v>
      </c>
      <c r="N100" t="s">
        <v>39</v>
      </c>
      <c r="P100">
        <v>2022</v>
      </c>
      <c r="Q100">
        <v>99</v>
      </c>
    </row>
    <row r="101" spans="1:17" x14ac:dyDescent="0.35">
      <c r="A101" t="s">
        <v>5702</v>
      </c>
      <c r="B101">
        <v>40</v>
      </c>
      <c r="C101" t="s">
        <v>119</v>
      </c>
      <c r="D101" t="s">
        <v>4124</v>
      </c>
      <c r="E101" t="s">
        <v>120</v>
      </c>
      <c r="F101" t="s">
        <v>148</v>
      </c>
      <c r="G101" t="s">
        <v>169</v>
      </c>
      <c r="H101" t="s">
        <v>155</v>
      </c>
      <c r="I101">
        <v>44562</v>
      </c>
      <c r="J101">
        <v>44926</v>
      </c>
      <c r="K101" t="s">
        <v>124</v>
      </c>
      <c r="L101" s="280">
        <v>44558</v>
      </c>
      <c r="M101">
        <v>1872787</v>
      </c>
      <c r="N101" t="s">
        <v>36</v>
      </c>
      <c r="P101">
        <v>2022</v>
      </c>
      <c r="Q101">
        <v>100</v>
      </c>
    </row>
    <row r="102" spans="1:17" x14ac:dyDescent="0.35">
      <c r="A102" t="s">
        <v>5839</v>
      </c>
      <c r="B102">
        <v>41</v>
      </c>
      <c r="C102" t="s">
        <v>119</v>
      </c>
      <c r="D102" t="s">
        <v>4124</v>
      </c>
      <c r="E102" t="s">
        <v>120</v>
      </c>
      <c r="F102" t="s">
        <v>148</v>
      </c>
      <c r="G102" t="s">
        <v>169</v>
      </c>
      <c r="H102" t="s">
        <v>155</v>
      </c>
      <c r="I102">
        <v>44562</v>
      </c>
      <c r="J102">
        <v>44926</v>
      </c>
      <c r="K102" t="s">
        <v>124</v>
      </c>
      <c r="L102" s="280">
        <v>44558</v>
      </c>
      <c r="M102">
        <v>1872788</v>
      </c>
      <c r="N102" t="s">
        <v>36</v>
      </c>
      <c r="P102">
        <v>2022</v>
      </c>
      <c r="Q102">
        <v>101</v>
      </c>
    </row>
    <row r="103" spans="1:17" x14ac:dyDescent="0.35">
      <c r="A103" t="s">
        <v>5223</v>
      </c>
      <c r="B103">
        <v>42</v>
      </c>
      <c r="C103" t="s">
        <v>119</v>
      </c>
      <c r="D103" t="s">
        <v>4124</v>
      </c>
      <c r="E103" t="s">
        <v>120</v>
      </c>
      <c r="F103" t="s">
        <v>148</v>
      </c>
      <c r="G103" t="s">
        <v>162</v>
      </c>
      <c r="H103" t="s">
        <v>155</v>
      </c>
      <c r="I103">
        <v>44562</v>
      </c>
      <c r="J103">
        <v>44926</v>
      </c>
      <c r="K103" t="s">
        <v>124</v>
      </c>
      <c r="L103" s="280">
        <v>44558</v>
      </c>
      <c r="M103">
        <v>1872789</v>
      </c>
      <c r="N103" t="s">
        <v>36</v>
      </c>
      <c r="P103">
        <v>2022</v>
      </c>
      <c r="Q103">
        <v>102</v>
      </c>
    </row>
    <row r="104" spans="1:17" x14ac:dyDescent="0.35">
      <c r="A104" t="s">
        <v>5431</v>
      </c>
      <c r="B104">
        <v>43</v>
      </c>
      <c r="C104" t="s">
        <v>119</v>
      </c>
      <c r="D104" t="s">
        <v>4124</v>
      </c>
      <c r="E104" t="s">
        <v>120</v>
      </c>
      <c r="F104" t="s">
        <v>148</v>
      </c>
      <c r="G104" t="s">
        <v>162</v>
      </c>
      <c r="H104" t="s">
        <v>155</v>
      </c>
      <c r="I104">
        <v>44562</v>
      </c>
      <c r="J104">
        <v>44926</v>
      </c>
      <c r="K104" t="s">
        <v>124</v>
      </c>
      <c r="L104" s="280">
        <v>44558</v>
      </c>
      <c r="M104">
        <v>1872790</v>
      </c>
      <c r="N104" t="s">
        <v>36</v>
      </c>
      <c r="P104">
        <v>2022</v>
      </c>
      <c r="Q104">
        <v>103</v>
      </c>
    </row>
    <row r="105" spans="1:17" x14ac:dyDescent="0.35">
      <c r="A105" t="s">
        <v>5224</v>
      </c>
      <c r="B105">
        <v>44</v>
      </c>
      <c r="C105" t="s">
        <v>119</v>
      </c>
      <c r="D105" t="s">
        <v>4124</v>
      </c>
      <c r="E105" t="s">
        <v>120</v>
      </c>
      <c r="F105" t="s">
        <v>148</v>
      </c>
      <c r="G105" t="s">
        <v>162</v>
      </c>
      <c r="H105" t="s">
        <v>155</v>
      </c>
      <c r="I105">
        <v>44562</v>
      </c>
      <c r="J105">
        <v>44926</v>
      </c>
      <c r="K105" t="s">
        <v>124</v>
      </c>
      <c r="L105" s="280">
        <v>44558</v>
      </c>
      <c r="M105">
        <v>1872791</v>
      </c>
      <c r="N105" t="s">
        <v>36</v>
      </c>
      <c r="P105">
        <v>2022</v>
      </c>
      <c r="Q105">
        <v>104</v>
      </c>
    </row>
    <row r="106" spans="1:17" x14ac:dyDescent="0.35">
      <c r="A106" t="s">
        <v>5432</v>
      </c>
      <c r="B106">
        <v>45</v>
      </c>
      <c r="C106" t="s">
        <v>119</v>
      </c>
      <c r="D106" t="s">
        <v>4124</v>
      </c>
      <c r="E106" t="s">
        <v>120</v>
      </c>
      <c r="F106" t="s">
        <v>148</v>
      </c>
      <c r="G106" t="s">
        <v>162</v>
      </c>
      <c r="H106" t="s">
        <v>155</v>
      </c>
      <c r="I106">
        <v>44562</v>
      </c>
      <c r="J106">
        <v>44926</v>
      </c>
      <c r="K106" t="s">
        <v>124</v>
      </c>
      <c r="L106" s="280">
        <v>44558</v>
      </c>
      <c r="M106">
        <v>1872792</v>
      </c>
      <c r="N106" t="s">
        <v>36</v>
      </c>
      <c r="P106">
        <v>2022</v>
      </c>
      <c r="Q106">
        <v>105</v>
      </c>
    </row>
    <row r="107" spans="1:17" x14ac:dyDescent="0.35">
      <c r="A107" t="s">
        <v>5225</v>
      </c>
      <c r="B107">
        <v>46</v>
      </c>
      <c r="C107" t="s">
        <v>119</v>
      </c>
      <c r="D107" t="s">
        <v>4124</v>
      </c>
      <c r="E107" t="s">
        <v>120</v>
      </c>
      <c r="F107" t="s">
        <v>148</v>
      </c>
      <c r="G107" t="s">
        <v>162</v>
      </c>
      <c r="H107" t="s">
        <v>155</v>
      </c>
      <c r="I107">
        <v>44562</v>
      </c>
      <c r="J107">
        <v>44926</v>
      </c>
      <c r="K107" t="s">
        <v>124</v>
      </c>
      <c r="L107" s="280">
        <v>44558</v>
      </c>
      <c r="M107">
        <v>1872793</v>
      </c>
      <c r="N107" t="s">
        <v>36</v>
      </c>
      <c r="P107">
        <v>2022</v>
      </c>
      <c r="Q107">
        <v>106</v>
      </c>
    </row>
    <row r="108" spans="1:17" x14ac:dyDescent="0.35">
      <c r="A108" t="s">
        <v>5338</v>
      </c>
      <c r="B108">
        <v>47</v>
      </c>
      <c r="C108" t="s">
        <v>119</v>
      </c>
      <c r="D108" t="s">
        <v>4124</v>
      </c>
      <c r="E108" t="s">
        <v>120</v>
      </c>
      <c r="F108" t="s">
        <v>148</v>
      </c>
      <c r="G108" t="s">
        <v>162</v>
      </c>
      <c r="H108" t="s">
        <v>155</v>
      </c>
      <c r="I108">
        <v>44562</v>
      </c>
      <c r="J108">
        <v>44926</v>
      </c>
      <c r="K108" t="s">
        <v>124</v>
      </c>
      <c r="L108" s="280">
        <v>44558</v>
      </c>
      <c r="M108">
        <v>1872794</v>
      </c>
      <c r="N108" t="s">
        <v>36</v>
      </c>
      <c r="P108">
        <v>2022</v>
      </c>
      <c r="Q108">
        <v>107</v>
      </c>
    </row>
    <row r="109" spans="1:17" x14ac:dyDescent="0.35">
      <c r="A109" t="s">
        <v>5703</v>
      </c>
      <c r="B109">
        <v>48</v>
      </c>
      <c r="C109" t="s">
        <v>119</v>
      </c>
      <c r="D109" t="s">
        <v>230</v>
      </c>
      <c r="E109" t="s">
        <v>231</v>
      </c>
      <c r="F109" t="s">
        <v>148</v>
      </c>
      <c r="G109" t="s">
        <v>169</v>
      </c>
      <c r="H109" t="s">
        <v>254</v>
      </c>
      <c r="I109">
        <v>44565</v>
      </c>
      <c r="J109">
        <v>44565</v>
      </c>
      <c r="K109" t="s">
        <v>124</v>
      </c>
      <c r="L109" s="280">
        <v>44564</v>
      </c>
      <c r="M109">
        <v>1938953</v>
      </c>
      <c r="N109" t="s">
        <v>39</v>
      </c>
      <c r="P109">
        <v>2022</v>
      </c>
      <c r="Q109">
        <v>108</v>
      </c>
    </row>
    <row r="110" spans="1:17" x14ac:dyDescent="0.35">
      <c r="A110" t="s">
        <v>5226</v>
      </c>
      <c r="B110">
        <v>49</v>
      </c>
      <c r="C110" t="s">
        <v>119</v>
      </c>
      <c r="D110" t="s">
        <v>230</v>
      </c>
      <c r="E110" t="s">
        <v>231</v>
      </c>
      <c r="F110" t="s">
        <v>148</v>
      </c>
      <c r="G110" t="s">
        <v>162</v>
      </c>
      <c r="H110" t="s">
        <v>254</v>
      </c>
      <c r="I110">
        <v>44565</v>
      </c>
      <c r="J110">
        <v>44565</v>
      </c>
      <c r="K110" t="s">
        <v>124</v>
      </c>
      <c r="L110" s="280">
        <v>44564</v>
      </c>
      <c r="M110">
        <v>1938957</v>
      </c>
      <c r="N110" t="s">
        <v>39</v>
      </c>
      <c r="P110">
        <v>2022</v>
      </c>
      <c r="Q110">
        <v>109</v>
      </c>
    </row>
    <row r="111" spans="1:17" x14ac:dyDescent="0.35">
      <c r="A111" t="s">
        <v>5704</v>
      </c>
      <c r="B111">
        <v>50</v>
      </c>
      <c r="C111" t="s">
        <v>119</v>
      </c>
      <c r="D111" t="s">
        <v>230</v>
      </c>
      <c r="E111" t="s">
        <v>231</v>
      </c>
      <c r="F111" t="s">
        <v>148</v>
      </c>
      <c r="G111" t="s">
        <v>169</v>
      </c>
      <c r="H111" t="s">
        <v>254</v>
      </c>
      <c r="I111">
        <v>44566</v>
      </c>
      <c r="J111">
        <v>44566</v>
      </c>
      <c r="K111" t="s">
        <v>124</v>
      </c>
      <c r="L111" s="280">
        <v>44565</v>
      </c>
      <c r="M111">
        <v>1939030</v>
      </c>
      <c r="N111" t="s">
        <v>39</v>
      </c>
      <c r="P111">
        <v>2022</v>
      </c>
      <c r="Q111">
        <v>110</v>
      </c>
    </row>
    <row r="112" spans="1:17" x14ac:dyDescent="0.35">
      <c r="A112" t="s">
        <v>5227</v>
      </c>
      <c r="B112">
        <v>51</v>
      </c>
      <c r="C112" t="s">
        <v>119</v>
      </c>
      <c r="D112" t="s">
        <v>230</v>
      </c>
      <c r="E112" t="s">
        <v>231</v>
      </c>
      <c r="F112" t="s">
        <v>148</v>
      </c>
      <c r="G112" t="s">
        <v>162</v>
      </c>
      <c r="H112" t="s">
        <v>254</v>
      </c>
      <c r="I112">
        <v>44566</v>
      </c>
      <c r="J112">
        <v>44566</v>
      </c>
      <c r="K112" t="s">
        <v>124</v>
      </c>
      <c r="L112" s="280">
        <v>44565</v>
      </c>
      <c r="M112">
        <v>1939033</v>
      </c>
      <c r="N112" t="s">
        <v>39</v>
      </c>
      <c r="P112">
        <v>2022</v>
      </c>
      <c r="Q112">
        <v>111</v>
      </c>
    </row>
    <row r="113" spans="1:17" x14ac:dyDescent="0.35">
      <c r="A113" t="s">
        <v>5837</v>
      </c>
      <c r="B113">
        <v>52</v>
      </c>
      <c r="C113" t="s">
        <v>119</v>
      </c>
      <c r="D113" t="s">
        <v>230</v>
      </c>
      <c r="E113" t="s">
        <v>231</v>
      </c>
      <c r="F113" t="s">
        <v>148</v>
      </c>
      <c r="G113" t="s">
        <v>169</v>
      </c>
      <c r="H113" t="s">
        <v>254</v>
      </c>
      <c r="I113">
        <v>44567</v>
      </c>
      <c r="J113">
        <v>44567</v>
      </c>
      <c r="K113" t="s">
        <v>124</v>
      </c>
      <c r="L113" s="280">
        <v>44566</v>
      </c>
      <c r="M113">
        <v>1939036</v>
      </c>
      <c r="N113" t="s">
        <v>39</v>
      </c>
      <c r="P113">
        <v>2022</v>
      </c>
      <c r="Q113">
        <v>112</v>
      </c>
    </row>
    <row r="114" spans="1:17" x14ac:dyDescent="0.35">
      <c r="A114" t="s">
        <v>5228</v>
      </c>
      <c r="B114">
        <v>53</v>
      </c>
      <c r="C114" t="s">
        <v>119</v>
      </c>
      <c r="D114" t="s">
        <v>230</v>
      </c>
      <c r="E114" t="s">
        <v>231</v>
      </c>
      <c r="F114" t="s">
        <v>148</v>
      </c>
      <c r="G114" t="s">
        <v>162</v>
      </c>
      <c r="H114" t="s">
        <v>254</v>
      </c>
      <c r="I114">
        <v>44567</v>
      </c>
      <c r="J114">
        <v>44567</v>
      </c>
      <c r="K114" t="s">
        <v>124</v>
      </c>
      <c r="L114" s="280">
        <v>44566</v>
      </c>
      <c r="M114">
        <v>1939039</v>
      </c>
      <c r="N114" t="s">
        <v>39</v>
      </c>
      <c r="P114">
        <v>2022</v>
      </c>
      <c r="Q114">
        <v>113</v>
      </c>
    </row>
    <row r="115" spans="1:17" x14ac:dyDescent="0.35">
      <c r="A115" t="s">
        <v>5734</v>
      </c>
      <c r="B115">
        <v>54</v>
      </c>
      <c r="C115" t="s">
        <v>119</v>
      </c>
      <c r="D115" t="s">
        <v>230</v>
      </c>
      <c r="E115" t="s">
        <v>231</v>
      </c>
      <c r="F115" t="s">
        <v>148</v>
      </c>
      <c r="G115" t="s">
        <v>169</v>
      </c>
      <c r="H115" t="s">
        <v>254</v>
      </c>
      <c r="I115">
        <v>44568</v>
      </c>
      <c r="J115">
        <v>44568</v>
      </c>
      <c r="K115" t="s">
        <v>124</v>
      </c>
      <c r="L115" s="280">
        <v>44567</v>
      </c>
      <c r="M115">
        <v>1939043</v>
      </c>
      <c r="N115" t="s">
        <v>39</v>
      </c>
      <c r="P115">
        <v>2022</v>
      </c>
      <c r="Q115">
        <v>114</v>
      </c>
    </row>
    <row r="116" spans="1:17" x14ac:dyDescent="0.35">
      <c r="A116" t="s">
        <v>5229</v>
      </c>
      <c r="B116">
        <v>55</v>
      </c>
      <c r="C116" t="s">
        <v>119</v>
      </c>
      <c r="D116" t="s">
        <v>230</v>
      </c>
      <c r="E116" t="s">
        <v>231</v>
      </c>
      <c r="F116" t="s">
        <v>148</v>
      </c>
      <c r="G116" t="s">
        <v>162</v>
      </c>
      <c r="H116" t="s">
        <v>254</v>
      </c>
      <c r="I116">
        <v>44568</v>
      </c>
      <c r="J116">
        <v>44568</v>
      </c>
      <c r="K116" t="s">
        <v>124</v>
      </c>
      <c r="L116" s="280">
        <v>44567</v>
      </c>
      <c r="M116">
        <v>1939044</v>
      </c>
      <c r="N116" t="s">
        <v>39</v>
      </c>
      <c r="P116">
        <v>2022</v>
      </c>
      <c r="Q116">
        <v>115</v>
      </c>
    </row>
    <row r="117" spans="1:17" x14ac:dyDescent="0.35">
      <c r="A117" t="s">
        <v>5705</v>
      </c>
      <c r="B117">
        <v>56</v>
      </c>
      <c r="C117" t="s">
        <v>119</v>
      </c>
      <c r="D117" t="s">
        <v>230</v>
      </c>
      <c r="E117" t="s">
        <v>231</v>
      </c>
      <c r="F117" t="s">
        <v>148</v>
      </c>
      <c r="G117" t="s">
        <v>169</v>
      </c>
      <c r="H117" t="s">
        <v>254</v>
      </c>
      <c r="I117">
        <v>44569</v>
      </c>
      <c r="J117">
        <v>44569</v>
      </c>
      <c r="K117" t="s">
        <v>124</v>
      </c>
      <c r="L117" s="280">
        <v>44568</v>
      </c>
      <c r="M117">
        <v>1939047</v>
      </c>
      <c r="N117" t="s">
        <v>39</v>
      </c>
      <c r="P117">
        <v>2022</v>
      </c>
      <c r="Q117">
        <v>116</v>
      </c>
    </row>
    <row r="118" spans="1:17" x14ac:dyDescent="0.35">
      <c r="A118" t="s">
        <v>5331</v>
      </c>
      <c r="B118">
        <v>57</v>
      </c>
      <c r="C118" t="s">
        <v>119</v>
      </c>
      <c r="D118" t="s">
        <v>230</v>
      </c>
      <c r="E118" t="s">
        <v>231</v>
      </c>
      <c r="F118" t="s">
        <v>148</v>
      </c>
      <c r="G118" t="s">
        <v>162</v>
      </c>
      <c r="H118" t="s">
        <v>254</v>
      </c>
      <c r="I118">
        <v>44569</v>
      </c>
      <c r="J118">
        <v>44569</v>
      </c>
      <c r="K118" t="s">
        <v>124</v>
      </c>
      <c r="L118" s="280">
        <v>44568</v>
      </c>
      <c r="M118">
        <v>1939049</v>
      </c>
      <c r="N118" t="s">
        <v>39</v>
      </c>
      <c r="P118">
        <v>2022</v>
      </c>
      <c r="Q118">
        <v>117</v>
      </c>
    </row>
    <row r="119" spans="1:17" x14ac:dyDescent="0.35">
      <c r="A119" t="s">
        <v>5706</v>
      </c>
      <c r="B119">
        <v>58</v>
      </c>
      <c r="C119" t="s">
        <v>119</v>
      </c>
      <c r="D119" t="s">
        <v>230</v>
      </c>
      <c r="E119" t="s">
        <v>231</v>
      </c>
      <c r="F119" t="s">
        <v>148</v>
      </c>
      <c r="G119" t="s">
        <v>169</v>
      </c>
      <c r="H119" t="s">
        <v>254</v>
      </c>
      <c r="I119">
        <v>44570</v>
      </c>
      <c r="J119">
        <v>44570</v>
      </c>
      <c r="K119" t="s">
        <v>124</v>
      </c>
      <c r="L119" s="280">
        <v>44569</v>
      </c>
      <c r="M119">
        <v>1939051</v>
      </c>
      <c r="N119" t="s">
        <v>39</v>
      </c>
      <c r="P119">
        <v>2022</v>
      </c>
      <c r="Q119">
        <v>118</v>
      </c>
    </row>
    <row r="120" spans="1:17" x14ac:dyDescent="0.35">
      <c r="A120" t="s">
        <v>5333</v>
      </c>
      <c r="B120">
        <v>59</v>
      </c>
      <c r="C120" t="s">
        <v>119</v>
      </c>
      <c r="D120" t="s">
        <v>230</v>
      </c>
      <c r="E120" t="s">
        <v>231</v>
      </c>
      <c r="F120" t="s">
        <v>148</v>
      </c>
      <c r="G120" t="s">
        <v>162</v>
      </c>
      <c r="H120" t="s">
        <v>254</v>
      </c>
      <c r="I120">
        <v>44570</v>
      </c>
      <c r="J120">
        <v>44570</v>
      </c>
      <c r="K120" t="s">
        <v>124</v>
      </c>
      <c r="L120" s="280">
        <v>44569</v>
      </c>
      <c r="M120">
        <v>1939072</v>
      </c>
      <c r="N120" t="s">
        <v>39</v>
      </c>
      <c r="P120">
        <v>2022</v>
      </c>
      <c r="Q120">
        <v>119</v>
      </c>
    </row>
    <row r="121" spans="1:17" x14ac:dyDescent="0.35">
      <c r="A121" t="s">
        <v>5707</v>
      </c>
      <c r="B121">
        <v>60</v>
      </c>
      <c r="C121" t="s">
        <v>119</v>
      </c>
      <c r="D121" t="s">
        <v>230</v>
      </c>
      <c r="E121" t="s">
        <v>231</v>
      </c>
      <c r="F121" t="s">
        <v>148</v>
      </c>
      <c r="G121" t="s">
        <v>169</v>
      </c>
      <c r="H121" t="s">
        <v>254</v>
      </c>
      <c r="I121">
        <v>44571</v>
      </c>
      <c r="J121">
        <v>44571</v>
      </c>
      <c r="K121" t="s">
        <v>124</v>
      </c>
      <c r="L121" s="280">
        <v>44570</v>
      </c>
      <c r="M121">
        <v>1939075</v>
      </c>
      <c r="N121" t="s">
        <v>39</v>
      </c>
      <c r="P121">
        <v>2022</v>
      </c>
      <c r="Q121">
        <v>120</v>
      </c>
    </row>
    <row r="122" spans="1:17" x14ac:dyDescent="0.35">
      <c r="A122" t="s">
        <v>5230</v>
      </c>
      <c r="B122">
        <v>61</v>
      </c>
      <c r="C122" t="s">
        <v>119</v>
      </c>
      <c r="D122" t="s">
        <v>230</v>
      </c>
      <c r="E122" t="s">
        <v>231</v>
      </c>
      <c r="F122" t="s">
        <v>148</v>
      </c>
      <c r="G122" t="s">
        <v>162</v>
      </c>
      <c r="H122" t="s">
        <v>254</v>
      </c>
      <c r="I122">
        <v>44571</v>
      </c>
      <c r="J122">
        <v>44571</v>
      </c>
      <c r="K122" t="s">
        <v>124</v>
      </c>
      <c r="L122" s="280">
        <v>44570</v>
      </c>
      <c r="M122">
        <v>1939077</v>
      </c>
      <c r="N122" t="s">
        <v>39</v>
      </c>
      <c r="P122">
        <v>2022</v>
      </c>
      <c r="Q122">
        <v>121</v>
      </c>
    </row>
    <row r="123" spans="1:17" x14ac:dyDescent="0.35">
      <c r="A123" t="s">
        <v>5708</v>
      </c>
      <c r="B123">
        <v>62</v>
      </c>
      <c r="C123" t="s">
        <v>119</v>
      </c>
      <c r="D123" t="s">
        <v>230</v>
      </c>
      <c r="E123" t="s">
        <v>231</v>
      </c>
      <c r="F123" t="s">
        <v>148</v>
      </c>
      <c r="G123" t="s">
        <v>169</v>
      </c>
      <c r="H123" t="s">
        <v>254</v>
      </c>
      <c r="I123">
        <v>44572</v>
      </c>
      <c r="J123">
        <v>44572</v>
      </c>
      <c r="K123" t="s">
        <v>124</v>
      </c>
      <c r="L123" s="280">
        <v>44571</v>
      </c>
      <c r="M123">
        <v>1939078</v>
      </c>
      <c r="N123" t="s">
        <v>39</v>
      </c>
      <c r="P123">
        <v>2022</v>
      </c>
      <c r="Q123">
        <v>122</v>
      </c>
    </row>
    <row r="124" spans="1:17" x14ac:dyDescent="0.35">
      <c r="A124" t="s">
        <v>5231</v>
      </c>
      <c r="B124">
        <v>63</v>
      </c>
      <c r="C124" t="s">
        <v>119</v>
      </c>
      <c r="D124" t="s">
        <v>230</v>
      </c>
      <c r="E124" t="s">
        <v>231</v>
      </c>
      <c r="F124" t="s">
        <v>148</v>
      </c>
      <c r="G124" t="s">
        <v>162</v>
      </c>
      <c r="H124" t="s">
        <v>254</v>
      </c>
      <c r="I124">
        <v>44572</v>
      </c>
      <c r="J124">
        <v>44572</v>
      </c>
      <c r="K124" t="s">
        <v>124</v>
      </c>
      <c r="L124" s="280">
        <v>44571</v>
      </c>
      <c r="M124">
        <v>1939079</v>
      </c>
      <c r="N124" t="s">
        <v>39</v>
      </c>
      <c r="P124">
        <v>2022</v>
      </c>
      <c r="Q124">
        <v>123</v>
      </c>
    </row>
    <row r="125" spans="1:17" x14ac:dyDescent="0.35">
      <c r="A125" t="s">
        <v>5709</v>
      </c>
      <c r="B125">
        <v>64</v>
      </c>
      <c r="C125" t="s">
        <v>119</v>
      </c>
      <c r="D125" t="s">
        <v>230</v>
      </c>
      <c r="E125" t="s">
        <v>231</v>
      </c>
      <c r="F125" t="s">
        <v>148</v>
      </c>
      <c r="G125" t="s">
        <v>169</v>
      </c>
      <c r="H125" t="s">
        <v>254</v>
      </c>
      <c r="I125">
        <v>44573</v>
      </c>
      <c r="J125">
        <v>44573</v>
      </c>
      <c r="K125" t="s">
        <v>124</v>
      </c>
      <c r="L125" s="280">
        <v>44572</v>
      </c>
      <c r="M125">
        <v>1939080</v>
      </c>
      <c r="N125" t="s">
        <v>39</v>
      </c>
      <c r="P125">
        <v>2022</v>
      </c>
      <c r="Q125">
        <v>124</v>
      </c>
    </row>
    <row r="126" spans="1:17" x14ac:dyDescent="0.35">
      <c r="A126" t="s">
        <v>5232</v>
      </c>
      <c r="B126">
        <v>65</v>
      </c>
      <c r="C126" t="s">
        <v>119</v>
      </c>
      <c r="D126" t="s">
        <v>230</v>
      </c>
      <c r="E126" t="s">
        <v>231</v>
      </c>
      <c r="F126" t="s">
        <v>148</v>
      </c>
      <c r="G126" t="s">
        <v>162</v>
      </c>
      <c r="H126" t="s">
        <v>254</v>
      </c>
      <c r="I126">
        <v>44573</v>
      </c>
      <c r="J126">
        <v>44573</v>
      </c>
      <c r="K126" t="s">
        <v>124</v>
      </c>
      <c r="L126" s="280">
        <v>44572</v>
      </c>
      <c r="M126">
        <v>1939081</v>
      </c>
      <c r="N126" t="s">
        <v>39</v>
      </c>
      <c r="P126">
        <v>2022</v>
      </c>
      <c r="Q126">
        <v>125</v>
      </c>
    </row>
    <row r="127" spans="1:17" x14ac:dyDescent="0.35">
      <c r="A127" t="s">
        <v>6096</v>
      </c>
      <c r="B127">
        <v>66</v>
      </c>
      <c r="C127" t="s">
        <v>119</v>
      </c>
      <c r="D127" t="s">
        <v>236</v>
      </c>
      <c r="E127" t="s">
        <v>237</v>
      </c>
      <c r="F127" t="s">
        <v>187</v>
      </c>
      <c r="G127" t="s">
        <v>187</v>
      </c>
      <c r="H127" t="s">
        <v>188</v>
      </c>
      <c r="I127">
        <v>44586</v>
      </c>
      <c r="J127">
        <v>44926</v>
      </c>
      <c r="K127" t="s">
        <v>124</v>
      </c>
      <c r="L127" s="280">
        <v>44586</v>
      </c>
      <c r="M127">
        <v>1960811</v>
      </c>
      <c r="N127" t="s">
        <v>61</v>
      </c>
      <c r="P127">
        <v>2022</v>
      </c>
      <c r="Q127">
        <v>126</v>
      </c>
    </row>
    <row r="128" spans="1:17" x14ac:dyDescent="0.35">
      <c r="A128" t="s">
        <v>5233</v>
      </c>
      <c r="B128">
        <v>67</v>
      </c>
      <c r="C128" t="s">
        <v>132</v>
      </c>
      <c r="D128" t="s">
        <v>236</v>
      </c>
      <c r="E128" t="s">
        <v>237</v>
      </c>
      <c r="F128" t="s">
        <v>148</v>
      </c>
      <c r="G128" t="s">
        <v>162</v>
      </c>
      <c r="H128" t="s">
        <v>155</v>
      </c>
      <c r="I128">
        <v>44594</v>
      </c>
      <c r="J128">
        <v>44926</v>
      </c>
      <c r="K128" t="s">
        <v>124</v>
      </c>
      <c r="L128" s="280">
        <v>44593</v>
      </c>
      <c r="M128">
        <v>2053501</v>
      </c>
      <c r="N128" t="s">
        <v>6</v>
      </c>
      <c r="P128">
        <v>2022</v>
      </c>
      <c r="Q128">
        <v>127</v>
      </c>
    </row>
    <row r="129" spans="1:17" x14ac:dyDescent="0.35">
      <c r="A129" t="s">
        <v>5234</v>
      </c>
      <c r="B129">
        <v>68</v>
      </c>
      <c r="C129" t="s">
        <v>132</v>
      </c>
      <c r="D129" t="s">
        <v>236</v>
      </c>
      <c r="E129" t="s">
        <v>237</v>
      </c>
      <c r="F129" t="s">
        <v>148</v>
      </c>
      <c r="G129" t="s">
        <v>162</v>
      </c>
      <c r="H129" t="s">
        <v>155</v>
      </c>
      <c r="I129">
        <v>44616</v>
      </c>
      <c r="J129">
        <v>44926</v>
      </c>
      <c r="K129" t="s">
        <v>124</v>
      </c>
      <c r="L129" s="280">
        <v>44615</v>
      </c>
      <c r="M129">
        <v>2053503</v>
      </c>
      <c r="N129" t="s">
        <v>6</v>
      </c>
      <c r="P129">
        <v>2022</v>
      </c>
      <c r="Q129">
        <v>128</v>
      </c>
    </row>
    <row r="130" spans="1:17" x14ac:dyDescent="0.35">
      <c r="A130" t="s">
        <v>6097</v>
      </c>
      <c r="B130">
        <v>69</v>
      </c>
      <c r="C130" t="s">
        <v>119</v>
      </c>
      <c r="D130" t="s">
        <v>205</v>
      </c>
      <c r="E130" t="s">
        <v>206</v>
      </c>
      <c r="F130" t="s">
        <v>187</v>
      </c>
      <c r="G130" t="s">
        <v>187</v>
      </c>
      <c r="H130" t="s">
        <v>188</v>
      </c>
      <c r="I130">
        <v>44645</v>
      </c>
      <c r="J130">
        <v>44926</v>
      </c>
      <c r="K130" t="s">
        <v>124</v>
      </c>
      <c r="L130" s="280">
        <v>44645</v>
      </c>
      <c r="M130">
        <v>2073719</v>
      </c>
      <c r="N130" t="s">
        <v>16</v>
      </c>
      <c r="P130">
        <v>2022</v>
      </c>
      <c r="Q130">
        <v>129</v>
      </c>
    </row>
    <row r="131" spans="1:17" x14ac:dyDescent="0.35">
      <c r="A131" t="s">
        <v>6098</v>
      </c>
      <c r="B131">
        <v>70</v>
      </c>
      <c r="C131" t="s">
        <v>132</v>
      </c>
      <c r="D131" t="s">
        <v>264</v>
      </c>
      <c r="E131" t="s">
        <v>265</v>
      </c>
      <c r="F131" t="s">
        <v>187</v>
      </c>
      <c r="G131" t="s">
        <v>187</v>
      </c>
      <c r="H131" t="s">
        <v>188</v>
      </c>
      <c r="I131">
        <v>44868</v>
      </c>
      <c r="J131">
        <v>44926</v>
      </c>
      <c r="K131" t="s">
        <v>124</v>
      </c>
      <c r="L131" s="280">
        <v>44868</v>
      </c>
      <c r="M131">
        <v>2163019</v>
      </c>
      <c r="N131" t="s">
        <v>35</v>
      </c>
      <c r="P131">
        <v>2022</v>
      </c>
      <c r="Q131">
        <v>130</v>
      </c>
    </row>
    <row r="132" spans="1:17" x14ac:dyDescent="0.35">
      <c r="A132" t="s">
        <v>5235</v>
      </c>
      <c r="B132">
        <v>71</v>
      </c>
      <c r="C132" t="s">
        <v>132</v>
      </c>
      <c r="D132" t="s">
        <v>264</v>
      </c>
      <c r="E132" t="s">
        <v>265</v>
      </c>
      <c r="F132" t="s">
        <v>148</v>
      </c>
      <c r="G132" t="s">
        <v>162</v>
      </c>
      <c r="H132" t="s">
        <v>155</v>
      </c>
      <c r="I132">
        <v>44690</v>
      </c>
      <c r="J132">
        <v>44926</v>
      </c>
      <c r="K132" t="s">
        <v>124</v>
      </c>
      <c r="L132" s="280">
        <v>44687</v>
      </c>
      <c r="M132">
        <v>2163019</v>
      </c>
      <c r="N132" t="s">
        <v>35</v>
      </c>
      <c r="P132">
        <v>2022</v>
      </c>
      <c r="Q132">
        <v>131</v>
      </c>
    </row>
    <row r="133" spans="1:17" x14ac:dyDescent="0.35">
      <c r="A133" t="s">
        <v>5236</v>
      </c>
      <c r="B133">
        <v>72</v>
      </c>
      <c r="C133" t="s">
        <v>132</v>
      </c>
      <c r="D133" t="s">
        <v>264</v>
      </c>
      <c r="E133" t="s">
        <v>265</v>
      </c>
      <c r="F133" t="s">
        <v>148</v>
      </c>
      <c r="G133" t="s">
        <v>162</v>
      </c>
      <c r="H133" t="s">
        <v>155</v>
      </c>
      <c r="I133">
        <v>44690</v>
      </c>
      <c r="J133">
        <v>44926</v>
      </c>
      <c r="K133" t="s">
        <v>124</v>
      </c>
      <c r="L133" s="280">
        <v>44687</v>
      </c>
      <c r="M133">
        <v>2163019</v>
      </c>
      <c r="N133" t="s">
        <v>35</v>
      </c>
      <c r="P133">
        <v>2022</v>
      </c>
      <c r="Q133">
        <v>132</v>
      </c>
    </row>
    <row r="134" spans="1:17" x14ac:dyDescent="0.35">
      <c r="A134" t="s">
        <v>5237</v>
      </c>
      <c r="B134">
        <v>73</v>
      </c>
      <c r="C134" t="s">
        <v>132</v>
      </c>
      <c r="D134" t="s">
        <v>264</v>
      </c>
      <c r="E134" t="s">
        <v>265</v>
      </c>
      <c r="F134" t="s">
        <v>148</v>
      </c>
      <c r="G134" t="s">
        <v>162</v>
      </c>
      <c r="H134" t="s">
        <v>155</v>
      </c>
      <c r="I134">
        <v>44690</v>
      </c>
      <c r="J134">
        <v>44926</v>
      </c>
      <c r="K134" t="s">
        <v>124</v>
      </c>
      <c r="L134" s="280">
        <v>44687</v>
      </c>
      <c r="M134">
        <v>2163019</v>
      </c>
      <c r="N134" t="s">
        <v>35</v>
      </c>
      <c r="P134">
        <v>2022</v>
      </c>
      <c r="Q134">
        <v>133</v>
      </c>
    </row>
    <row r="135" spans="1:17" x14ac:dyDescent="0.35">
      <c r="A135" t="s">
        <v>5238</v>
      </c>
      <c r="B135">
        <v>74</v>
      </c>
      <c r="C135" t="s">
        <v>132</v>
      </c>
      <c r="D135" t="s">
        <v>264</v>
      </c>
      <c r="E135" t="s">
        <v>265</v>
      </c>
      <c r="F135" t="s">
        <v>148</v>
      </c>
      <c r="G135" t="s">
        <v>162</v>
      </c>
      <c r="H135" t="s">
        <v>155</v>
      </c>
      <c r="I135">
        <v>44690</v>
      </c>
      <c r="J135">
        <v>44926</v>
      </c>
      <c r="K135" t="s">
        <v>124</v>
      </c>
      <c r="L135" s="280">
        <v>44687</v>
      </c>
      <c r="M135">
        <v>2163019</v>
      </c>
      <c r="N135" t="s">
        <v>35</v>
      </c>
      <c r="P135">
        <v>2022</v>
      </c>
      <c r="Q135">
        <v>134</v>
      </c>
    </row>
    <row r="136" spans="1:17" x14ac:dyDescent="0.35">
      <c r="A136" t="s">
        <v>5239</v>
      </c>
      <c r="B136">
        <v>75</v>
      </c>
      <c r="C136" t="s">
        <v>119</v>
      </c>
      <c r="D136" t="s">
        <v>267</v>
      </c>
      <c r="E136" t="s">
        <v>142</v>
      </c>
      <c r="F136" t="s">
        <v>121</v>
      </c>
      <c r="G136" t="s">
        <v>162</v>
      </c>
      <c r="H136" t="s">
        <v>155</v>
      </c>
      <c r="I136">
        <v>44927</v>
      </c>
      <c r="J136">
        <v>45291</v>
      </c>
      <c r="K136" t="s">
        <v>124</v>
      </c>
      <c r="L136" s="280">
        <v>44733</v>
      </c>
      <c r="M136">
        <v>2302634</v>
      </c>
      <c r="N136" t="s">
        <v>61</v>
      </c>
      <c r="P136">
        <v>2022</v>
      </c>
      <c r="Q136">
        <v>135</v>
      </c>
    </row>
    <row r="137" spans="1:17" x14ac:dyDescent="0.35">
      <c r="A137" t="s">
        <v>5240</v>
      </c>
      <c r="B137">
        <v>76</v>
      </c>
      <c r="C137" t="s">
        <v>119</v>
      </c>
      <c r="D137" t="s">
        <v>267</v>
      </c>
      <c r="E137" t="s">
        <v>142</v>
      </c>
      <c r="F137" t="s">
        <v>121</v>
      </c>
      <c r="G137" t="s">
        <v>162</v>
      </c>
      <c r="H137" t="s">
        <v>155</v>
      </c>
      <c r="I137">
        <v>45292</v>
      </c>
      <c r="J137">
        <v>45657</v>
      </c>
      <c r="K137" t="s">
        <v>124</v>
      </c>
      <c r="L137" s="280">
        <v>44733</v>
      </c>
      <c r="M137">
        <v>2302634</v>
      </c>
      <c r="N137" t="s">
        <v>61</v>
      </c>
      <c r="P137">
        <v>2022</v>
      </c>
      <c r="Q137">
        <v>136</v>
      </c>
    </row>
    <row r="138" spans="1:17" x14ac:dyDescent="0.35">
      <c r="A138" t="s">
        <v>5241</v>
      </c>
      <c r="B138">
        <v>77</v>
      </c>
      <c r="C138" t="s">
        <v>119</v>
      </c>
      <c r="D138" t="s">
        <v>267</v>
      </c>
      <c r="E138" t="s">
        <v>142</v>
      </c>
      <c r="F138" t="s">
        <v>121</v>
      </c>
      <c r="G138" t="s">
        <v>162</v>
      </c>
      <c r="H138" t="s">
        <v>155</v>
      </c>
      <c r="I138">
        <v>45658</v>
      </c>
      <c r="J138">
        <v>46022</v>
      </c>
      <c r="K138" t="s">
        <v>124</v>
      </c>
      <c r="L138" s="280">
        <v>44733</v>
      </c>
      <c r="M138">
        <v>2302634</v>
      </c>
      <c r="N138" t="s">
        <v>61</v>
      </c>
      <c r="P138">
        <v>2022</v>
      </c>
      <c r="Q138">
        <v>137</v>
      </c>
    </row>
    <row r="139" spans="1:17" x14ac:dyDescent="0.35">
      <c r="A139" t="s">
        <v>5242</v>
      </c>
      <c r="B139">
        <v>78</v>
      </c>
      <c r="C139" t="s">
        <v>119</v>
      </c>
      <c r="D139" t="s">
        <v>267</v>
      </c>
      <c r="E139" t="s">
        <v>142</v>
      </c>
      <c r="F139" t="s">
        <v>121</v>
      </c>
      <c r="G139" t="s">
        <v>162</v>
      </c>
      <c r="H139" t="s">
        <v>155</v>
      </c>
      <c r="I139">
        <v>46023</v>
      </c>
      <c r="J139">
        <v>46387</v>
      </c>
      <c r="K139" t="s">
        <v>124</v>
      </c>
      <c r="L139" s="280">
        <v>44733</v>
      </c>
      <c r="M139">
        <v>2302634</v>
      </c>
      <c r="N139" t="s">
        <v>61</v>
      </c>
      <c r="P139">
        <v>2022</v>
      </c>
      <c r="Q139">
        <v>138</v>
      </c>
    </row>
    <row r="140" spans="1:17" x14ac:dyDescent="0.35">
      <c r="A140" t="s">
        <v>5243</v>
      </c>
      <c r="B140">
        <v>79</v>
      </c>
      <c r="C140" t="s">
        <v>119</v>
      </c>
      <c r="D140" t="s">
        <v>269</v>
      </c>
      <c r="E140" t="s">
        <v>270</v>
      </c>
      <c r="F140" t="s">
        <v>121</v>
      </c>
      <c r="G140" t="s">
        <v>162</v>
      </c>
      <c r="H140" t="s">
        <v>155</v>
      </c>
      <c r="I140">
        <v>44927</v>
      </c>
      <c r="J140">
        <v>45291</v>
      </c>
      <c r="K140" t="s">
        <v>124</v>
      </c>
      <c r="L140" s="280">
        <v>44733</v>
      </c>
      <c r="M140">
        <v>2302645</v>
      </c>
      <c r="N140" t="s">
        <v>61</v>
      </c>
      <c r="P140">
        <v>2022</v>
      </c>
      <c r="Q140">
        <v>139</v>
      </c>
    </row>
    <row r="141" spans="1:17" x14ac:dyDescent="0.35">
      <c r="A141" t="s">
        <v>5244</v>
      </c>
      <c r="B141">
        <v>80</v>
      </c>
      <c r="C141" t="s">
        <v>119</v>
      </c>
      <c r="D141" t="s">
        <v>269</v>
      </c>
      <c r="E141" t="s">
        <v>270</v>
      </c>
      <c r="F141" t="s">
        <v>121</v>
      </c>
      <c r="G141" t="s">
        <v>162</v>
      </c>
      <c r="H141" t="s">
        <v>155</v>
      </c>
      <c r="I141">
        <v>45292</v>
      </c>
      <c r="J141">
        <v>45657</v>
      </c>
      <c r="K141" t="s">
        <v>124</v>
      </c>
      <c r="L141" s="280">
        <v>44733</v>
      </c>
      <c r="M141">
        <v>2302645</v>
      </c>
      <c r="N141" t="s">
        <v>61</v>
      </c>
      <c r="P141">
        <v>2022</v>
      </c>
      <c r="Q141">
        <v>140</v>
      </c>
    </row>
    <row r="142" spans="1:17" x14ac:dyDescent="0.35">
      <c r="A142" t="s">
        <v>5245</v>
      </c>
      <c r="B142">
        <v>81</v>
      </c>
      <c r="C142" t="s">
        <v>119</v>
      </c>
      <c r="D142" t="s">
        <v>269</v>
      </c>
      <c r="E142" t="s">
        <v>270</v>
      </c>
      <c r="F142" t="s">
        <v>121</v>
      </c>
      <c r="G142" t="s">
        <v>162</v>
      </c>
      <c r="H142" t="s">
        <v>155</v>
      </c>
      <c r="I142">
        <v>45658</v>
      </c>
      <c r="J142">
        <v>46022</v>
      </c>
      <c r="K142" t="s">
        <v>124</v>
      </c>
      <c r="L142" s="280">
        <v>44733</v>
      </c>
      <c r="M142">
        <v>2302645</v>
      </c>
      <c r="N142" t="s">
        <v>61</v>
      </c>
      <c r="P142">
        <v>2022</v>
      </c>
      <c r="Q142">
        <v>141</v>
      </c>
    </row>
    <row r="143" spans="1:17" x14ac:dyDescent="0.35">
      <c r="A143" t="s">
        <v>5246</v>
      </c>
      <c r="B143">
        <v>82</v>
      </c>
      <c r="C143" t="s">
        <v>119</v>
      </c>
      <c r="D143" t="s">
        <v>269</v>
      </c>
      <c r="E143" t="s">
        <v>270</v>
      </c>
      <c r="F143" t="s">
        <v>121</v>
      </c>
      <c r="G143" t="s">
        <v>162</v>
      </c>
      <c r="H143" t="s">
        <v>155</v>
      </c>
      <c r="I143">
        <v>46023</v>
      </c>
      <c r="J143">
        <v>46387</v>
      </c>
      <c r="K143" t="s">
        <v>124</v>
      </c>
      <c r="L143" s="280">
        <v>44733</v>
      </c>
      <c r="M143">
        <v>2302645</v>
      </c>
      <c r="N143" t="s">
        <v>61</v>
      </c>
      <c r="P143">
        <v>2022</v>
      </c>
      <c r="Q143">
        <v>142</v>
      </c>
    </row>
    <row r="144" spans="1:17" x14ac:dyDescent="0.35">
      <c r="A144" t="s">
        <v>5710</v>
      </c>
      <c r="B144">
        <v>83</v>
      </c>
      <c r="C144" t="s">
        <v>119</v>
      </c>
      <c r="D144" t="s">
        <v>4124</v>
      </c>
      <c r="E144" t="s">
        <v>120</v>
      </c>
      <c r="F144" t="s">
        <v>121</v>
      </c>
      <c r="G144" t="s">
        <v>169</v>
      </c>
      <c r="H144" t="s">
        <v>259</v>
      </c>
      <c r="I144">
        <v>44743</v>
      </c>
      <c r="J144">
        <v>44926</v>
      </c>
      <c r="K144" t="s">
        <v>124</v>
      </c>
      <c r="L144" s="280">
        <v>44733</v>
      </c>
      <c r="M144">
        <v>2302652</v>
      </c>
      <c r="N144" t="s">
        <v>61</v>
      </c>
      <c r="P144">
        <v>2022</v>
      </c>
      <c r="Q144">
        <v>143</v>
      </c>
    </row>
    <row r="145" spans="1:17" x14ac:dyDescent="0.35">
      <c r="A145" t="s">
        <v>5711</v>
      </c>
      <c r="B145">
        <v>84</v>
      </c>
      <c r="C145" t="s">
        <v>119</v>
      </c>
      <c r="D145" t="s">
        <v>4124</v>
      </c>
      <c r="E145" t="s">
        <v>120</v>
      </c>
      <c r="F145" t="s">
        <v>121</v>
      </c>
      <c r="G145" t="s">
        <v>169</v>
      </c>
      <c r="H145" t="s">
        <v>259</v>
      </c>
      <c r="I145">
        <v>44743</v>
      </c>
      <c r="J145">
        <v>44926</v>
      </c>
      <c r="K145" t="s">
        <v>124</v>
      </c>
      <c r="L145" s="280">
        <v>44733</v>
      </c>
      <c r="M145">
        <v>2302652</v>
      </c>
      <c r="N145" t="s">
        <v>61</v>
      </c>
      <c r="P145">
        <v>2022</v>
      </c>
      <c r="Q145">
        <v>144</v>
      </c>
    </row>
    <row r="146" spans="1:17" x14ac:dyDescent="0.35">
      <c r="A146" t="s">
        <v>5247</v>
      </c>
      <c r="B146">
        <v>85</v>
      </c>
      <c r="C146" t="s">
        <v>119</v>
      </c>
      <c r="D146" t="s">
        <v>4124</v>
      </c>
      <c r="E146" t="s">
        <v>120</v>
      </c>
      <c r="F146" t="s">
        <v>121</v>
      </c>
      <c r="G146" t="s">
        <v>162</v>
      </c>
      <c r="H146" t="s">
        <v>259</v>
      </c>
      <c r="I146">
        <v>44743</v>
      </c>
      <c r="J146">
        <v>44926</v>
      </c>
      <c r="K146" t="s">
        <v>124</v>
      </c>
      <c r="L146" s="280">
        <v>44733</v>
      </c>
      <c r="M146">
        <v>2302652</v>
      </c>
      <c r="N146" t="s">
        <v>61</v>
      </c>
      <c r="P146">
        <v>2022</v>
      </c>
      <c r="Q146">
        <v>145</v>
      </c>
    </row>
    <row r="147" spans="1:17" x14ac:dyDescent="0.35">
      <c r="A147" t="s">
        <v>5248</v>
      </c>
      <c r="B147">
        <v>86</v>
      </c>
      <c r="C147" t="s">
        <v>119</v>
      </c>
      <c r="D147" t="s">
        <v>4124</v>
      </c>
      <c r="E147" t="s">
        <v>120</v>
      </c>
      <c r="F147" t="s">
        <v>121</v>
      </c>
      <c r="G147" t="s">
        <v>162</v>
      </c>
      <c r="H147" t="s">
        <v>259</v>
      </c>
      <c r="I147">
        <v>44743</v>
      </c>
      <c r="J147">
        <v>44926</v>
      </c>
      <c r="K147" t="s">
        <v>124</v>
      </c>
      <c r="L147" s="280">
        <v>44733</v>
      </c>
      <c r="M147">
        <v>2302652</v>
      </c>
      <c r="N147" t="s">
        <v>61</v>
      </c>
      <c r="P147">
        <v>2022</v>
      </c>
      <c r="Q147">
        <v>146</v>
      </c>
    </row>
    <row r="148" spans="1:17" x14ac:dyDescent="0.35">
      <c r="A148" t="s">
        <v>5249</v>
      </c>
      <c r="B148">
        <v>87</v>
      </c>
      <c r="C148" t="s">
        <v>119</v>
      </c>
      <c r="D148" t="s">
        <v>4124</v>
      </c>
      <c r="E148" t="s">
        <v>120</v>
      </c>
      <c r="F148" t="s">
        <v>121</v>
      </c>
      <c r="G148" t="s">
        <v>162</v>
      </c>
      <c r="H148" t="s">
        <v>259</v>
      </c>
      <c r="I148">
        <v>44743</v>
      </c>
      <c r="J148">
        <v>44926</v>
      </c>
      <c r="K148" t="s">
        <v>124</v>
      </c>
      <c r="L148" s="280">
        <v>44733</v>
      </c>
      <c r="M148">
        <v>2302652</v>
      </c>
      <c r="N148" t="s">
        <v>61</v>
      </c>
      <c r="P148">
        <v>2022</v>
      </c>
      <c r="Q148">
        <v>147</v>
      </c>
    </row>
    <row r="149" spans="1:17" x14ac:dyDescent="0.35">
      <c r="A149" t="s">
        <v>5250</v>
      </c>
      <c r="B149">
        <v>88</v>
      </c>
      <c r="C149" t="s">
        <v>119</v>
      </c>
      <c r="D149" t="s">
        <v>4124</v>
      </c>
      <c r="E149" t="s">
        <v>120</v>
      </c>
      <c r="F149" t="s">
        <v>121</v>
      </c>
      <c r="G149" t="s">
        <v>162</v>
      </c>
      <c r="H149" t="s">
        <v>259</v>
      </c>
      <c r="I149">
        <v>44743</v>
      </c>
      <c r="J149">
        <v>44926</v>
      </c>
      <c r="K149" t="s">
        <v>124</v>
      </c>
      <c r="L149" s="280">
        <v>44733</v>
      </c>
      <c r="M149">
        <v>2302652</v>
      </c>
      <c r="N149" t="s">
        <v>61</v>
      </c>
      <c r="P149">
        <v>2022</v>
      </c>
      <c r="Q149">
        <v>148</v>
      </c>
    </row>
    <row r="150" spans="1:17" x14ac:dyDescent="0.35">
      <c r="A150" t="s">
        <v>5251</v>
      </c>
      <c r="B150">
        <v>89</v>
      </c>
      <c r="C150" t="s">
        <v>119</v>
      </c>
      <c r="D150" t="s">
        <v>4124</v>
      </c>
      <c r="E150" t="s">
        <v>120</v>
      </c>
      <c r="F150" t="s">
        <v>121</v>
      </c>
      <c r="G150" t="s">
        <v>162</v>
      </c>
      <c r="H150" t="s">
        <v>259</v>
      </c>
      <c r="I150">
        <v>44743</v>
      </c>
      <c r="J150">
        <v>44926</v>
      </c>
      <c r="K150" t="s">
        <v>124</v>
      </c>
      <c r="L150" s="280">
        <v>44733</v>
      </c>
      <c r="M150">
        <v>2302652</v>
      </c>
      <c r="N150" t="s">
        <v>61</v>
      </c>
      <c r="P150">
        <v>2022</v>
      </c>
      <c r="Q150">
        <v>149</v>
      </c>
    </row>
    <row r="151" spans="1:17" x14ac:dyDescent="0.35">
      <c r="A151" t="s">
        <v>5252</v>
      </c>
      <c r="B151">
        <v>90</v>
      </c>
      <c r="C151" t="s">
        <v>119</v>
      </c>
      <c r="D151" t="s">
        <v>4124</v>
      </c>
      <c r="E151" t="s">
        <v>120</v>
      </c>
      <c r="F151" t="s">
        <v>121</v>
      </c>
      <c r="G151" t="s">
        <v>162</v>
      </c>
      <c r="H151" t="s">
        <v>155</v>
      </c>
      <c r="I151">
        <v>44927</v>
      </c>
      <c r="J151">
        <v>45291</v>
      </c>
      <c r="K151" t="s">
        <v>124</v>
      </c>
      <c r="L151" s="280">
        <v>44734</v>
      </c>
      <c r="M151">
        <v>2302652</v>
      </c>
      <c r="N151" t="s">
        <v>61</v>
      </c>
      <c r="P151">
        <v>2022</v>
      </c>
      <c r="Q151">
        <v>150</v>
      </c>
    </row>
    <row r="152" spans="1:17" x14ac:dyDescent="0.35">
      <c r="A152" t="s">
        <v>5253</v>
      </c>
      <c r="B152">
        <v>91</v>
      </c>
      <c r="C152" t="s">
        <v>119</v>
      </c>
      <c r="D152" t="s">
        <v>4124</v>
      </c>
      <c r="E152" t="s">
        <v>120</v>
      </c>
      <c r="F152" t="s">
        <v>121</v>
      </c>
      <c r="G152" t="s">
        <v>162</v>
      </c>
      <c r="H152" t="s">
        <v>155</v>
      </c>
      <c r="I152">
        <v>44927</v>
      </c>
      <c r="J152">
        <v>45291</v>
      </c>
      <c r="K152" t="s">
        <v>124</v>
      </c>
      <c r="L152" s="280">
        <v>44734</v>
      </c>
      <c r="M152">
        <v>2302652</v>
      </c>
      <c r="N152" t="s">
        <v>61</v>
      </c>
      <c r="P152">
        <v>2022</v>
      </c>
      <c r="Q152">
        <v>151</v>
      </c>
    </row>
    <row r="153" spans="1:17" x14ac:dyDescent="0.35">
      <c r="A153" t="s">
        <v>5254</v>
      </c>
      <c r="B153">
        <v>92</v>
      </c>
      <c r="C153" t="s">
        <v>119</v>
      </c>
      <c r="D153" t="s">
        <v>4124</v>
      </c>
      <c r="E153" t="s">
        <v>120</v>
      </c>
      <c r="F153" t="s">
        <v>121</v>
      </c>
      <c r="G153" t="s">
        <v>162</v>
      </c>
      <c r="H153" t="s">
        <v>155</v>
      </c>
      <c r="I153">
        <v>45292</v>
      </c>
      <c r="J153">
        <v>45657</v>
      </c>
      <c r="K153" t="s">
        <v>124</v>
      </c>
      <c r="L153" s="280">
        <v>44734</v>
      </c>
      <c r="M153">
        <v>2302652</v>
      </c>
      <c r="N153" t="s">
        <v>61</v>
      </c>
      <c r="P153">
        <v>2022</v>
      </c>
      <c r="Q153">
        <v>152</v>
      </c>
    </row>
    <row r="154" spans="1:17" x14ac:dyDescent="0.35">
      <c r="A154" t="s">
        <v>5255</v>
      </c>
      <c r="B154">
        <v>93</v>
      </c>
      <c r="C154" t="s">
        <v>119</v>
      </c>
      <c r="D154" t="s">
        <v>4124</v>
      </c>
      <c r="E154" t="s">
        <v>120</v>
      </c>
      <c r="F154" t="s">
        <v>121</v>
      </c>
      <c r="G154" t="s">
        <v>162</v>
      </c>
      <c r="H154" t="s">
        <v>155</v>
      </c>
      <c r="I154">
        <v>45292</v>
      </c>
      <c r="J154">
        <v>45657</v>
      </c>
      <c r="K154" t="s">
        <v>124</v>
      </c>
      <c r="L154" s="280">
        <v>44734</v>
      </c>
      <c r="M154">
        <v>2302652</v>
      </c>
      <c r="N154" t="s">
        <v>61</v>
      </c>
      <c r="P154">
        <v>2022</v>
      </c>
      <c r="Q154">
        <v>153</v>
      </c>
    </row>
    <row r="155" spans="1:17" x14ac:dyDescent="0.35">
      <c r="A155" t="s">
        <v>5256</v>
      </c>
      <c r="B155">
        <v>94</v>
      </c>
      <c r="C155" t="s">
        <v>119</v>
      </c>
      <c r="D155" t="s">
        <v>4124</v>
      </c>
      <c r="E155" t="s">
        <v>120</v>
      </c>
      <c r="F155" t="s">
        <v>121</v>
      </c>
      <c r="G155" t="s">
        <v>162</v>
      </c>
      <c r="H155" t="s">
        <v>155</v>
      </c>
      <c r="I155">
        <v>45658</v>
      </c>
      <c r="J155">
        <v>46022</v>
      </c>
      <c r="K155" t="s">
        <v>124</v>
      </c>
      <c r="L155" s="280">
        <v>44734</v>
      </c>
      <c r="M155">
        <v>2302652</v>
      </c>
      <c r="N155" t="s">
        <v>61</v>
      </c>
      <c r="P155">
        <v>2022</v>
      </c>
      <c r="Q155">
        <v>154</v>
      </c>
    </row>
    <row r="156" spans="1:17" x14ac:dyDescent="0.35">
      <c r="A156" t="s">
        <v>5257</v>
      </c>
      <c r="B156">
        <v>95</v>
      </c>
      <c r="C156" t="s">
        <v>119</v>
      </c>
      <c r="D156" t="s">
        <v>4124</v>
      </c>
      <c r="E156" t="s">
        <v>120</v>
      </c>
      <c r="F156" t="s">
        <v>121</v>
      </c>
      <c r="G156" t="s">
        <v>162</v>
      </c>
      <c r="H156" t="s">
        <v>155</v>
      </c>
      <c r="I156">
        <v>45658</v>
      </c>
      <c r="J156">
        <v>46022</v>
      </c>
      <c r="K156" t="s">
        <v>124</v>
      </c>
      <c r="L156" s="280">
        <v>44733</v>
      </c>
      <c r="M156">
        <v>2302652</v>
      </c>
      <c r="N156" t="s">
        <v>61</v>
      </c>
      <c r="P156">
        <v>2022</v>
      </c>
      <c r="Q156">
        <v>155</v>
      </c>
    </row>
    <row r="157" spans="1:17" x14ac:dyDescent="0.35">
      <c r="A157" t="s">
        <v>5258</v>
      </c>
      <c r="B157">
        <v>96</v>
      </c>
      <c r="C157" t="s">
        <v>119</v>
      </c>
      <c r="D157" t="s">
        <v>4124</v>
      </c>
      <c r="E157" t="s">
        <v>120</v>
      </c>
      <c r="F157" t="s">
        <v>121</v>
      </c>
      <c r="G157" t="s">
        <v>162</v>
      </c>
      <c r="H157" t="s">
        <v>155</v>
      </c>
      <c r="I157">
        <v>44927</v>
      </c>
      <c r="J157">
        <v>45291</v>
      </c>
      <c r="K157" t="s">
        <v>124</v>
      </c>
      <c r="L157" s="280">
        <v>44733</v>
      </c>
      <c r="M157">
        <v>2302652</v>
      </c>
      <c r="N157" t="s">
        <v>61</v>
      </c>
      <c r="P157">
        <v>2022</v>
      </c>
      <c r="Q157">
        <v>156</v>
      </c>
    </row>
    <row r="158" spans="1:17" x14ac:dyDescent="0.35">
      <c r="A158" t="s">
        <v>5259</v>
      </c>
      <c r="B158">
        <v>97</v>
      </c>
      <c r="C158" t="s">
        <v>119</v>
      </c>
      <c r="D158" t="s">
        <v>4124</v>
      </c>
      <c r="E158" t="s">
        <v>120</v>
      </c>
      <c r="F158" t="s">
        <v>121</v>
      </c>
      <c r="G158" t="s">
        <v>162</v>
      </c>
      <c r="H158" t="s">
        <v>155</v>
      </c>
      <c r="I158">
        <v>45292</v>
      </c>
      <c r="J158">
        <v>45657</v>
      </c>
      <c r="K158" t="s">
        <v>124</v>
      </c>
      <c r="L158" s="280">
        <v>44733</v>
      </c>
      <c r="M158">
        <v>2302652</v>
      </c>
      <c r="N158" t="s">
        <v>61</v>
      </c>
      <c r="P158">
        <v>2022</v>
      </c>
      <c r="Q158">
        <v>157</v>
      </c>
    </row>
    <row r="159" spans="1:17" x14ac:dyDescent="0.35">
      <c r="A159" t="s">
        <v>5260</v>
      </c>
      <c r="B159">
        <v>98</v>
      </c>
      <c r="C159" t="s">
        <v>119</v>
      </c>
      <c r="D159" t="s">
        <v>4124</v>
      </c>
      <c r="E159" t="s">
        <v>120</v>
      </c>
      <c r="F159" t="s">
        <v>121</v>
      </c>
      <c r="G159" t="s">
        <v>162</v>
      </c>
      <c r="H159" t="s">
        <v>155</v>
      </c>
      <c r="I159">
        <v>45658</v>
      </c>
      <c r="J159">
        <v>46022</v>
      </c>
      <c r="K159" t="s">
        <v>124</v>
      </c>
      <c r="L159" s="280">
        <v>44733</v>
      </c>
      <c r="M159">
        <v>2302652</v>
      </c>
      <c r="N159" t="s">
        <v>61</v>
      </c>
      <c r="P159">
        <v>2022</v>
      </c>
      <c r="Q159">
        <v>158</v>
      </c>
    </row>
    <row r="160" spans="1:17" x14ac:dyDescent="0.35">
      <c r="A160" t="s">
        <v>5261</v>
      </c>
      <c r="B160">
        <v>99</v>
      </c>
      <c r="C160" t="s">
        <v>119</v>
      </c>
      <c r="D160" t="s">
        <v>4124</v>
      </c>
      <c r="E160" t="s">
        <v>120</v>
      </c>
      <c r="F160" t="s">
        <v>121</v>
      </c>
      <c r="G160" t="s">
        <v>162</v>
      </c>
      <c r="H160" t="s">
        <v>155</v>
      </c>
      <c r="I160">
        <v>46023</v>
      </c>
      <c r="J160">
        <v>46387</v>
      </c>
      <c r="K160" t="s">
        <v>124</v>
      </c>
      <c r="L160" s="280">
        <v>44733</v>
      </c>
      <c r="M160">
        <v>2302652</v>
      </c>
      <c r="N160" t="s">
        <v>61</v>
      </c>
      <c r="P160">
        <v>2022</v>
      </c>
      <c r="Q160">
        <v>159</v>
      </c>
    </row>
    <row r="161" spans="1:17" x14ac:dyDescent="0.35">
      <c r="A161" t="s">
        <v>5262</v>
      </c>
      <c r="B161">
        <v>100</v>
      </c>
      <c r="C161" t="s">
        <v>119</v>
      </c>
      <c r="D161" t="s">
        <v>257</v>
      </c>
      <c r="E161" t="s">
        <v>258</v>
      </c>
      <c r="F161" t="s">
        <v>148</v>
      </c>
      <c r="G161" t="s">
        <v>162</v>
      </c>
      <c r="H161" t="s">
        <v>254</v>
      </c>
      <c r="I161">
        <v>44733</v>
      </c>
      <c r="J161">
        <v>44733</v>
      </c>
      <c r="K161" t="s">
        <v>124</v>
      </c>
      <c r="L161" s="280">
        <v>44732</v>
      </c>
      <c r="M161">
        <v>2302615</v>
      </c>
      <c r="N161" t="s">
        <v>36</v>
      </c>
      <c r="P161">
        <v>2022</v>
      </c>
      <c r="Q161">
        <v>160</v>
      </c>
    </row>
    <row r="162" spans="1:17" x14ac:dyDescent="0.35">
      <c r="A162" t="s">
        <v>5712</v>
      </c>
      <c r="B162">
        <v>101</v>
      </c>
      <c r="C162" t="s">
        <v>119</v>
      </c>
      <c r="D162" t="s">
        <v>257</v>
      </c>
      <c r="E162" t="s">
        <v>258</v>
      </c>
      <c r="F162" t="s">
        <v>148</v>
      </c>
      <c r="G162" t="s">
        <v>169</v>
      </c>
      <c r="H162" t="s">
        <v>254</v>
      </c>
      <c r="I162">
        <v>44733</v>
      </c>
      <c r="J162">
        <v>44733</v>
      </c>
      <c r="K162" t="s">
        <v>124</v>
      </c>
      <c r="L162" s="280">
        <v>44732</v>
      </c>
      <c r="M162">
        <v>2302615</v>
      </c>
      <c r="N162" t="s">
        <v>36</v>
      </c>
      <c r="P162">
        <v>2022</v>
      </c>
      <c r="Q162">
        <v>161</v>
      </c>
    </row>
    <row r="163" spans="1:17" x14ac:dyDescent="0.35">
      <c r="A163" t="s">
        <v>5713</v>
      </c>
      <c r="B163">
        <v>102</v>
      </c>
      <c r="C163" t="s">
        <v>119</v>
      </c>
      <c r="D163" t="s">
        <v>257</v>
      </c>
      <c r="E163" t="s">
        <v>258</v>
      </c>
      <c r="F163" t="s">
        <v>148</v>
      </c>
      <c r="G163" t="s">
        <v>169</v>
      </c>
      <c r="H163" t="s">
        <v>254</v>
      </c>
      <c r="I163">
        <v>44734</v>
      </c>
      <c r="J163">
        <v>44734</v>
      </c>
      <c r="K163" t="s">
        <v>124</v>
      </c>
      <c r="L163" s="280">
        <v>44733</v>
      </c>
      <c r="M163">
        <v>2302615</v>
      </c>
      <c r="N163" t="s">
        <v>36</v>
      </c>
      <c r="P163">
        <v>2022</v>
      </c>
      <c r="Q163">
        <v>162</v>
      </c>
    </row>
    <row r="164" spans="1:17" x14ac:dyDescent="0.35">
      <c r="A164" t="s">
        <v>5263</v>
      </c>
      <c r="B164">
        <v>103</v>
      </c>
      <c r="C164" t="s">
        <v>119</v>
      </c>
      <c r="D164" t="s">
        <v>257</v>
      </c>
      <c r="E164" t="s">
        <v>258</v>
      </c>
      <c r="F164" t="s">
        <v>148</v>
      </c>
      <c r="G164" t="s">
        <v>162</v>
      </c>
      <c r="H164" t="s">
        <v>254</v>
      </c>
      <c r="I164">
        <v>44734</v>
      </c>
      <c r="J164">
        <v>44734</v>
      </c>
      <c r="K164" t="s">
        <v>124</v>
      </c>
      <c r="L164" s="280">
        <v>44733</v>
      </c>
      <c r="M164">
        <v>2302615</v>
      </c>
      <c r="N164" t="s">
        <v>36</v>
      </c>
      <c r="P164">
        <v>2022</v>
      </c>
      <c r="Q164">
        <v>163</v>
      </c>
    </row>
    <row r="165" spans="1:17" x14ac:dyDescent="0.35">
      <c r="A165" t="s">
        <v>5264</v>
      </c>
      <c r="B165">
        <v>104</v>
      </c>
      <c r="C165" t="s">
        <v>119</v>
      </c>
      <c r="D165" t="s">
        <v>257</v>
      </c>
      <c r="E165" t="s">
        <v>258</v>
      </c>
      <c r="F165" t="s">
        <v>148</v>
      </c>
      <c r="G165" t="s">
        <v>162</v>
      </c>
      <c r="H165" t="s">
        <v>254</v>
      </c>
      <c r="I165">
        <v>44735</v>
      </c>
      <c r="J165">
        <v>44735</v>
      </c>
      <c r="K165" t="s">
        <v>124</v>
      </c>
      <c r="L165" s="280">
        <v>44734</v>
      </c>
      <c r="M165">
        <v>2302615</v>
      </c>
      <c r="N165" t="s">
        <v>36</v>
      </c>
      <c r="P165">
        <v>2022</v>
      </c>
      <c r="Q165">
        <v>164</v>
      </c>
    </row>
    <row r="166" spans="1:17" x14ac:dyDescent="0.35">
      <c r="A166" t="s">
        <v>5714</v>
      </c>
      <c r="B166">
        <v>105</v>
      </c>
      <c r="C166" t="s">
        <v>119</v>
      </c>
      <c r="D166" t="s">
        <v>257</v>
      </c>
      <c r="E166" t="s">
        <v>258</v>
      </c>
      <c r="F166" t="s">
        <v>148</v>
      </c>
      <c r="G166" t="s">
        <v>169</v>
      </c>
      <c r="H166" t="s">
        <v>254</v>
      </c>
      <c r="I166">
        <v>44735</v>
      </c>
      <c r="J166">
        <v>44735</v>
      </c>
      <c r="K166" t="s">
        <v>124</v>
      </c>
      <c r="L166" s="280">
        <v>44734</v>
      </c>
      <c r="M166">
        <v>2302615</v>
      </c>
      <c r="N166" t="s">
        <v>36</v>
      </c>
      <c r="P166">
        <v>2022</v>
      </c>
      <c r="Q166">
        <v>165</v>
      </c>
    </row>
    <row r="167" spans="1:17" x14ac:dyDescent="0.35">
      <c r="A167" t="s">
        <v>5715</v>
      </c>
      <c r="B167">
        <v>106</v>
      </c>
      <c r="C167" t="s">
        <v>119</v>
      </c>
      <c r="D167" t="s">
        <v>257</v>
      </c>
      <c r="E167" t="s">
        <v>258</v>
      </c>
      <c r="F167" t="s">
        <v>148</v>
      </c>
      <c r="G167" t="s">
        <v>169</v>
      </c>
      <c r="H167" t="s">
        <v>254</v>
      </c>
      <c r="I167">
        <v>44736</v>
      </c>
      <c r="J167">
        <v>44736</v>
      </c>
      <c r="K167" t="s">
        <v>124</v>
      </c>
      <c r="L167" s="280">
        <v>44735</v>
      </c>
      <c r="M167">
        <v>2302615</v>
      </c>
      <c r="N167" t="s">
        <v>36</v>
      </c>
      <c r="P167">
        <v>2022</v>
      </c>
      <c r="Q167">
        <v>166</v>
      </c>
    </row>
    <row r="168" spans="1:17" x14ac:dyDescent="0.35">
      <c r="A168" t="s">
        <v>5265</v>
      </c>
      <c r="B168">
        <v>107</v>
      </c>
      <c r="C168" t="s">
        <v>119</v>
      </c>
      <c r="D168" t="s">
        <v>257</v>
      </c>
      <c r="E168" t="s">
        <v>258</v>
      </c>
      <c r="F168" t="s">
        <v>148</v>
      </c>
      <c r="G168" t="s">
        <v>162</v>
      </c>
      <c r="H168" t="s">
        <v>254</v>
      </c>
      <c r="I168">
        <v>44736</v>
      </c>
      <c r="J168">
        <v>44736</v>
      </c>
      <c r="K168" t="s">
        <v>124</v>
      </c>
      <c r="L168" s="280">
        <v>44735</v>
      </c>
      <c r="M168">
        <v>2302615</v>
      </c>
      <c r="N168" t="s">
        <v>36</v>
      </c>
      <c r="P168">
        <v>2022</v>
      </c>
      <c r="Q168">
        <v>167</v>
      </c>
    </row>
    <row r="169" spans="1:17" x14ac:dyDescent="0.35">
      <c r="A169" t="s">
        <v>5835</v>
      </c>
      <c r="B169">
        <v>108</v>
      </c>
      <c r="C169" t="s">
        <v>119</v>
      </c>
      <c r="D169" t="s">
        <v>257</v>
      </c>
      <c r="E169" t="s">
        <v>258</v>
      </c>
      <c r="F169" t="s">
        <v>148</v>
      </c>
      <c r="G169" t="s">
        <v>169</v>
      </c>
      <c r="H169" t="s">
        <v>254</v>
      </c>
      <c r="I169">
        <v>44737</v>
      </c>
      <c r="J169">
        <v>44737</v>
      </c>
      <c r="K169" t="s">
        <v>124</v>
      </c>
      <c r="L169" s="280">
        <v>44736</v>
      </c>
      <c r="M169">
        <v>2302615</v>
      </c>
      <c r="N169" t="s">
        <v>36</v>
      </c>
      <c r="P169">
        <v>2022</v>
      </c>
      <c r="Q169">
        <v>168</v>
      </c>
    </row>
    <row r="170" spans="1:17" x14ac:dyDescent="0.35">
      <c r="A170" t="s">
        <v>5266</v>
      </c>
      <c r="B170">
        <v>109</v>
      </c>
      <c r="C170" t="s">
        <v>119</v>
      </c>
      <c r="D170" t="s">
        <v>257</v>
      </c>
      <c r="E170" t="s">
        <v>258</v>
      </c>
      <c r="F170" t="s">
        <v>148</v>
      </c>
      <c r="G170" t="s">
        <v>162</v>
      </c>
      <c r="H170" t="s">
        <v>254</v>
      </c>
      <c r="I170">
        <v>44737</v>
      </c>
      <c r="J170">
        <v>44737</v>
      </c>
      <c r="K170" t="s">
        <v>124</v>
      </c>
      <c r="L170" s="280">
        <v>44736</v>
      </c>
      <c r="M170">
        <v>2302615</v>
      </c>
      <c r="N170" t="s">
        <v>36</v>
      </c>
      <c r="P170">
        <v>2022</v>
      </c>
      <c r="Q170">
        <v>169</v>
      </c>
    </row>
    <row r="171" spans="1:17" x14ac:dyDescent="0.35">
      <c r="A171" t="s">
        <v>5267</v>
      </c>
      <c r="B171">
        <v>110</v>
      </c>
      <c r="C171" t="s">
        <v>119</v>
      </c>
      <c r="D171" t="s">
        <v>257</v>
      </c>
      <c r="E171" t="s">
        <v>258</v>
      </c>
      <c r="F171" t="s">
        <v>148</v>
      </c>
      <c r="G171" t="s">
        <v>162</v>
      </c>
      <c r="H171" t="s">
        <v>254</v>
      </c>
      <c r="I171">
        <v>44738</v>
      </c>
      <c r="J171">
        <v>44738</v>
      </c>
      <c r="K171" t="s">
        <v>124</v>
      </c>
      <c r="L171" s="280">
        <v>44737</v>
      </c>
      <c r="M171">
        <v>2302615</v>
      </c>
      <c r="N171" t="s">
        <v>36</v>
      </c>
      <c r="P171">
        <v>2022</v>
      </c>
      <c r="Q171">
        <v>170</v>
      </c>
    </row>
    <row r="172" spans="1:17" x14ac:dyDescent="0.35">
      <c r="A172" t="s">
        <v>5716</v>
      </c>
      <c r="B172">
        <v>111</v>
      </c>
      <c r="C172" t="s">
        <v>119</v>
      </c>
      <c r="D172" t="s">
        <v>257</v>
      </c>
      <c r="E172" t="s">
        <v>258</v>
      </c>
      <c r="F172" t="s">
        <v>148</v>
      </c>
      <c r="G172" t="s">
        <v>169</v>
      </c>
      <c r="H172" t="s">
        <v>254</v>
      </c>
      <c r="I172">
        <v>44738</v>
      </c>
      <c r="J172">
        <v>44738</v>
      </c>
      <c r="K172" t="s">
        <v>124</v>
      </c>
      <c r="L172" s="280">
        <v>44737</v>
      </c>
      <c r="M172">
        <v>2302615</v>
      </c>
      <c r="N172" t="s">
        <v>36</v>
      </c>
      <c r="P172">
        <v>2022</v>
      </c>
      <c r="Q172">
        <v>171</v>
      </c>
    </row>
    <row r="173" spans="1:17" x14ac:dyDescent="0.35">
      <c r="A173" t="s">
        <v>6099</v>
      </c>
      <c r="B173">
        <v>112</v>
      </c>
      <c r="C173" t="s">
        <v>132</v>
      </c>
      <c r="D173" t="s">
        <v>255</v>
      </c>
      <c r="E173" t="s">
        <v>256</v>
      </c>
      <c r="F173" t="s">
        <v>187</v>
      </c>
      <c r="G173" t="s">
        <v>187</v>
      </c>
      <c r="H173" t="s">
        <v>188</v>
      </c>
      <c r="I173">
        <v>44608</v>
      </c>
      <c r="J173">
        <v>44926</v>
      </c>
      <c r="K173" t="s">
        <v>124</v>
      </c>
      <c r="L173" s="280">
        <v>44608</v>
      </c>
      <c r="M173">
        <v>2247849</v>
      </c>
      <c r="N173" t="s">
        <v>38</v>
      </c>
      <c r="P173">
        <v>2022</v>
      </c>
      <c r="Q173">
        <v>172</v>
      </c>
    </row>
    <row r="174" spans="1:17" x14ac:dyDescent="0.35">
      <c r="A174" t="s">
        <v>5717</v>
      </c>
      <c r="B174">
        <v>113</v>
      </c>
      <c r="C174" t="s">
        <v>132</v>
      </c>
      <c r="D174" t="s">
        <v>255</v>
      </c>
      <c r="E174" t="s">
        <v>256</v>
      </c>
      <c r="F174" t="s">
        <v>148</v>
      </c>
      <c r="G174" t="s">
        <v>169</v>
      </c>
      <c r="H174" t="s">
        <v>155</v>
      </c>
      <c r="I174">
        <v>44713</v>
      </c>
      <c r="J174">
        <v>44926</v>
      </c>
      <c r="K174" t="s">
        <v>124</v>
      </c>
      <c r="L174" s="280">
        <v>44711</v>
      </c>
      <c r="M174">
        <v>2247849</v>
      </c>
      <c r="N174" t="s">
        <v>38</v>
      </c>
      <c r="P174">
        <v>2022</v>
      </c>
      <c r="Q174">
        <v>173</v>
      </c>
    </row>
    <row r="175" spans="1:17" x14ac:dyDescent="0.35">
      <c r="A175" t="s">
        <v>6100</v>
      </c>
      <c r="B175">
        <v>114</v>
      </c>
      <c r="C175" t="s">
        <v>132</v>
      </c>
      <c r="D175" t="s">
        <v>262</v>
      </c>
      <c r="E175" t="s">
        <v>263</v>
      </c>
      <c r="F175" t="s">
        <v>187</v>
      </c>
      <c r="G175" t="s">
        <v>187</v>
      </c>
      <c r="H175" t="s">
        <v>188</v>
      </c>
      <c r="I175">
        <v>44637</v>
      </c>
      <c r="J175">
        <v>44926</v>
      </c>
      <c r="K175" t="s">
        <v>124</v>
      </c>
      <c r="L175" s="280">
        <v>44637</v>
      </c>
      <c r="M175">
        <v>2399293</v>
      </c>
      <c r="N175" t="s">
        <v>32</v>
      </c>
      <c r="P175">
        <v>2022</v>
      </c>
      <c r="Q175">
        <v>174</v>
      </c>
    </row>
    <row r="176" spans="1:17" x14ac:dyDescent="0.35">
      <c r="A176" t="s">
        <v>5268</v>
      </c>
      <c r="B176">
        <v>115</v>
      </c>
      <c r="C176" t="s">
        <v>132</v>
      </c>
      <c r="D176" t="s">
        <v>262</v>
      </c>
      <c r="E176" t="s">
        <v>263</v>
      </c>
      <c r="F176" t="s">
        <v>148</v>
      </c>
      <c r="G176" t="s">
        <v>162</v>
      </c>
      <c r="H176" t="s">
        <v>155</v>
      </c>
      <c r="I176">
        <v>44779</v>
      </c>
      <c r="J176">
        <v>44926</v>
      </c>
      <c r="K176" t="s">
        <v>124</v>
      </c>
      <c r="L176" s="280">
        <v>44778</v>
      </c>
      <c r="M176">
        <v>2399293</v>
      </c>
      <c r="N176" t="s">
        <v>32</v>
      </c>
      <c r="P176">
        <v>2022</v>
      </c>
      <c r="Q176">
        <v>175</v>
      </c>
    </row>
    <row r="177" spans="1:17" x14ac:dyDescent="0.35">
      <c r="A177" t="s">
        <v>6101</v>
      </c>
      <c r="B177">
        <v>116</v>
      </c>
      <c r="C177" t="s">
        <v>132</v>
      </c>
      <c r="D177" t="s">
        <v>260</v>
      </c>
      <c r="E177" t="s">
        <v>261</v>
      </c>
      <c r="F177" t="s">
        <v>187</v>
      </c>
      <c r="G177" t="s">
        <v>187</v>
      </c>
      <c r="H177" t="s">
        <v>188</v>
      </c>
      <c r="I177">
        <v>44624</v>
      </c>
      <c r="J177">
        <v>44926</v>
      </c>
      <c r="K177" t="s">
        <v>124</v>
      </c>
      <c r="L177" s="280">
        <v>44624</v>
      </c>
      <c r="M177">
        <v>2248008</v>
      </c>
      <c r="N177" t="s">
        <v>29</v>
      </c>
      <c r="P177">
        <v>2022</v>
      </c>
      <c r="Q177">
        <v>176</v>
      </c>
    </row>
    <row r="178" spans="1:17" x14ac:dyDescent="0.35">
      <c r="A178" t="s">
        <v>5718</v>
      </c>
      <c r="B178">
        <v>117</v>
      </c>
      <c r="C178" t="s">
        <v>132</v>
      </c>
      <c r="D178" t="s">
        <v>260</v>
      </c>
      <c r="E178" t="s">
        <v>261</v>
      </c>
      <c r="F178" t="s">
        <v>148</v>
      </c>
      <c r="G178" t="s">
        <v>169</v>
      </c>
      <c r="H178" t="s">
        <v>155</v>
      </c>
      <c r="I178">
        <v>44713</v>
      </c>
      <c r="J178">
        <v>44926</v>
      </c>
      <c r="K178" t="s">
        <v>124</v>
      </c>
      <c r="L178" s="280">
        <v>44711</v>
      </c>
      <c r="M178">
        <v>2248008</v>
      </c>
      <c r="N178" t="s">
        <v>29</v>
      </c>
      <c r="P178">
        <v>2022</v>
      </c>
      <c r="Q178">
        <v>177</v>
      </c>
    </row>
    <row r="179" spans="1:17" x14ac:dyDescent="0.35">
      <c r="A179" t="s">
        <v>5719</v>
      </c>
      <c r="B179">
        <v>118</v>
      </c>
      <c r="C179" t="s">
        <v>119</v>
      </c>
      <c r="D179" t="s">
        <v>236</v>
      </c>
      <c r="E179" t="s">
        <v>237</v>
      </c>
      <c r="F179" t="s">
        <v>207</v>
      </c>
      <c r="G179" t="s">
        <v>169</v>
      </c>
      <c r="H179" t="s">
        <v>259</v>
      </c>
      <c r="I179">
        <v>44774</v>
      </c>
      <c r="J179">
        <v>44926</v>
      </c>
      <c r="K179" t="s">
        <v>124</v>
      </c>
      <c r="L179" s="280">
        <v>44748</v>
      </c>
      <c r="M179">
        <v>2331122</v>
      </c>
      <c r="N179" t="s">
        <v>63</v>
      </c>
      <c r="P179">
        <v>2022</v>
      </c>
      <c r="Q179">
        <v>178</v>
      </c>
    </row>
    <row r="180" spans="1:17" x14ac:dyDescent="0.35">
      <c r="A180" t="s">
        <v>5269</v>
      </c>
      <c r="B180">
        <v>119</v>
      </c>
      <c r="C180" t="s">
        <v>119</v>
      </c>
      <c r="D180" t="s">
        <v>236</v>
      </c>
      <c r="E180" t="s">
        <v>237</v>
      </c>
      <c r="F180" t="s">
        <v>207</v>
      </c>
      <c r="G180" t="s">
        <v>162</v>
      </c>
      <c r="H180" t="s">
        <v>259</v>
      </c>
      <c r="I180">
        <v>44774</v>
      </c>
      <c r="J180">
        <v>44926</v>
      </c>
      <c r="K180" t="s">
        <v>124</v>
      </c>
      <c r="L180" s="280">
        <v>44748</v>
      </c>
      <c r="M180">
        <v>2331122</v>
      </c>
      <c r="N180" t="s">
        <v>63</v>
      </c>
      <c r="P180">
        <v>2022</v>
      </c>
      <c r="Q180">
        <v>179</v>
      </c>
    </row>
    <row r="181" spans="1:17" x14ac:dyDescent="0.35">
      <c r="A181" t="s">
        <v>5270</v>
      </c>
      <c r="B181">
        <v>120</v>
      </c>
      <c r="C181" t="s">
        <v>119</v>
      </c>
      <c r="D181" t="s">
        <v>236</v>
      </c>
      <c r="E181" t="s">
        <v>237</v>
      </c>
      <c r="F181" t="s">
        <v>207</v>
      </c>
      <c r="G181" t="s">
        <v>162</v>
      </c>
      <c r="H181" t="s">
        <v>259</v>
      </c>
      <c r="I181">
        <v>44774</v>
      </c>
      <c r="J181">
        <v>44926</v>
      </c>
      <c r="K181" t="s">
        <v>124</v>
      </c>
      <c r="L181" s="280">
        <v>44748</v>
      </c>
      <c r="M181">
        <v>2331122</v>
      </c>
      <c r="N181" t="s">
        <v>63</v>
      </c>
      <c r="P181">
        <v>2022</v>
      </c>
      <c r="Q181">
        <v>180</v>
      </c>
    </row>
    <row r="182" spans="1:17" x14ac:dyDescent="0.35">
      <c r="A182" t="s">
        <v>5271</v>
      </c>
      <c r="B182">
        <v>121</v>
      </c>
      <c r="C182" t="s">
        <v>119</v>
      </c>
      <c r="D182" t="s">
        <v>236</v>
      </c>
      <c r="E182" t="s">
        <v>237</v>
      </c>
      <c r="F182" t="s">
        <v>207</v>
      </c>
      <c r="G182" t="s">
        <v>162</v>
      </c>
      <c r="H182" t="s">
        <v>259</v>
      </c>
      <c r="I182">
        <v>44774</v>
      </c>
      <c r="J182">
        <v>44926</v>
      </c>
      <c r="K182" t="s">
        <v>124</v>
      </c>
      <c r="L182" s="280">
        <v>44748</v>
      </c>
      <c r="M182">
        <v>2331122</v>
      </c>
      <c r="N182" t="s">
        <v>63</v>
      </c>
      <c r="P182">
        <v>2022</v>
      </c>
      <c r="Q182">
        <v>181</v>
      </c>
    </row>
    <row r="183" spans="1:17" x14ac:dyDescent="0.35">
      <c r="A183" t="s">
        <v>5272</v>
      </c>
      <c r="B183">
        <v>122</v>
      </c>
      <c r="C183" t="s">
        <v>119</v>
      </c>
      <c r="D183" t="s">
        <v>236</v>
      </c>
      <c r="E183" t="s">
        <v>237</v>
      </c>
      <c r="F183" t="s">
        <v>207</v>
      </c>
      <c r="G183" t="s">
        <v>162</v>
      </c>
      <c r="H183" t="s">
        <v>259</v>
      </c>
      <c r="I183">
        <v>44779</v>
      </c>
      <c r="J183">
        <v>44926</v>
      </c>
      <c r="K183" t="s">
        <v>124</v>
      </c>
      <c r="L183" s="280">
        <v>44771</v>
      </c>
      <c r="M183">
        <v>2384239</v>
      </c>
      <c r="N183" t="s">
        <v>63</v>
      </c>
      <c r="P183">
        <v>2022</v>
      </c>
      <c r="Q183">
        <v>182</v>
      </c>
    </row>
    <row r="184" spans="1:17" x14ac:dyDescent="0.35">
      <c r="A184" t="s">
        <v>5720</v>
      </c>
      <c r="B184">
        <v>123</v>
      </c>
      <c r="C184" t="s">
        <v>130</v>
      </c>
      <c r="D184" t="s">
        <v>4565</v>
      </c>
      <c r="E184" t="s">
        <v>241</v>
      </c>
      <c r="F184" t="s">
        <v>207</v>
      </c>
      <c r="G184" t="s">
        <v>169</v>
      </c>
      <c r="H184" t="s">
        <v>259</v>
      </c>
      <c r="I184">
        <v>44803</v>
      </c>
      <c r="J184">
        <v>44926</v>
      </c>
      <c r="K184" t="s">
        <v>124</v>
      </c>
      <c r="L184" s="280">
        <v>44803</v>
      </c>
      <c r="M184">
        <v>2432785</v>
      </c>
      <c r="N184" t="s">
        <v>66</v>
      </c>
      <c r="P184">
        <v>2022</v>
      </c>
      <c r="Q184">
        <v>183</v>
      </c>
    </row>
    <row r="185" spans="1:17" x14ac:dyDescent="0.35">
      <c r="A185" t="s">
        <v>5273</v>
      </c>
      <c r="B185">
        <v>124</v>
      </c>
      <c r="C185" t="s">
        <v>130</v>
      </c>
      <c r="D185" t="s">
        <v>4565</v>
      </c>
      <c r="E185" t="s">
        <v>241</v>
      </c>
      <c r="F185" t="s">
        <v>207</v>
      </c>
      <c r="G185" t="s">
        <v>162</v>
      </c>
      <c r="H185" t="s">
        <v>259</v>
      </c>
      <c r="I185">
        <v>44803</v>
      </c>
      <c r="J185">
        <v>44926</v>
      </c>
      <c r="K185" t="s">
        <v>124</v>
      </c>
      <c r="L185" s="280">
        <v>44803</v>
      </c>
      <c r="M185">
        <v>2432786</v>
      </c>
      <c r="N185" t="s">
        <v>66</v>
      </c>
      <c r="P185">
        <v>2022</v>
      </c>
      <c r="Q185">
        <v>184</v>
      </c>
    </row>
    <row r="186" spans="1:17" x14ac:dyDescent="0.35">
      <c r="A186" t="s">
        <v>5274</v>
      </c>
      <c r="B186">
        <v>125</v>
      </c>
      <c r="C186" t="s">
        <v>130</v>
      </c>
      <c r="D186" t="s">
        <v>278</v>
      </c>
      <c r="E186" t="s">
        <v>279</v>
      </c>
      <c r="F186" t="s">
        <v>207</v>
      </c>
      <c r="G186" t="s">
        <v>162</v>
      </c>
      <c r="H186" t="s">
        <v>259</v>
      </c>
      <c r="I186">
        <v>44834</v>
      </c>
      <c r="J186">
        <v>44926</v>
      </c>
      <c r="K186" t="s">
        <v>124</v>
      </c>
      <c r="L186" s="280">
        <v>44834</v>
      </c>
      <c r="M186">
        <v>2526627</v>
      </c>
      <c r="N186" t="s">
        <v>66</v>
      </c>
      <c r="P186">
        <v>2022</v>
      </c>
      <c r="Q186">
        <v>185</v>
      </c>
    </row>
    <row r="187" spans="1:17" x14ac:dyDescent="0.35">
      <c r="A187" t="s">
        <v>5275</v>
      </c>
      <c r="B187">
        <v>126</v>
      </c>
      <c r="C187" t="s">
        <v>132</v>
      </c>
      <c r="D187" t="s">
        <v>280</v>
      </c>
      <c r="E187" t="s">
        <v>281</v>
      </c>
      <c r="F187" t="s">
        <v>148</v>
      </c>
      <c r="G187" t="s">
        <v>162</v>
      </c>
      <c r="H187" t="s">
        <v>149</v>
      </c>
      <c r="I187">
        <v>44896</v>
      </c>
      <c r="J187">
        <v>44926</v>
      </c>
      <c r="K187" t="s">
        <v>124</v>
      </c>
      <c r="L187" s="280">
        <v>44893</v>
      </c>
      <c r="M187">
        <v>2670854</v>
      </c>
      <c r="N187" t="s">
        <v>41</v>
      </c>
      <c r="P187">
        <v>2022</v>
      </c>
      <c r="Q187">
        <v>186</v>
      </c>
    </row>
    <row r="188" spans="1:17" x14ac:dyDescent="0.35">
      <c r="A188" t="s">
        <v>6102</v>
      </c>
      <c r="B188">
        <v>127</v>
      </c>
      <c r="C188" t="s">
        <v>132</v>
      </c>
      <c r="D188" t="s">
        <v>274</v>
      </c>
      <c r="E188" t="s">
        <v>275</v>
      </c>
      <c r="F188" t="s">
        <v>187</v>
      </c>
      <c r="G188" t="s">
        <v>187</v>
      </c>
      <c r="H188" t="s">
        <v>188</v>
      </c>
      <c r="I188">
        <v>44819</v>
      </c>
      <c r="J188">
        <v>44926</v>
      </c>
      <c r="K188" t="s">
        <v>124</v>
      </c>
      <c r="L188" s="280">
        <v>44819</v>
      </c>
      <c r="M188">
        <v>2521311</v>
      </c>
      <c r="N188" t="s">
        <v>44</v>
      </c>
      <c r="P188">
        <v>2022</v>
      </c>
      <c r="Q188">
        <v>187</v>
      </c>
    </row>
    <row r="189" spans="1:17" x14ac:dyDescent="0.35">
      <c r="A189" t="s">
        <v>5276</v>
      </c>
      <c r="B189">
        <v>128</v>
      </c>
      <c r="C189" t="s">
        <v>132</v>
      </c>
      <c r="D189" t="s">
        <v>274</v>
      </c>
      <c r="E189" t="s">
        <v>275</v>
      </c>
      <c r="F189" t="s">
        <v>148</v>
      </c>
      <c r="G189" t="s">
        <v>162</v>
      </c>
      <c r="H189" t="s">
        <v>155</v>
      </c>
      <c r="I189">
        <v>44834</v>
      </c>
      <c r="J189">
        <v>44926</v>
      </c>
      <c r="K189" t="s">
        <v>124</v>
      </c>
      <c r="L189" s="280">
        <v>44834</v>
      </c>
      <c r="M189">
        <v>2521311</v>
      </c>
      <c r="N189" t="s">
        <v>44</v>
      </c>
      <c r="P189">
        <v>2022</v>
      </c>
      <c r="Q189">
        <v>188</v>
      </c>
    </row>
    <row r="190" spans="1:17" x14ac:dyDescent="0.35">
      <c r="A190" t="s">
        <v>5277</v>
      </c>
      <c r="B190">
        <v>129</v>
      </c>
      <c r="C190" t="s">
        <v>132</v>
      </c>
      <c r="D190" t="s">
        <v>274</v>
      </c>
      <c r="E190" t="s">
        <v>275</v>
      </c>
      <c r="F190" t="s">
        <v>148</v>
      </c>
      <c r="G190" t="s">
        <v>162</v>
      </c>
      <c r="H190" t="s">
        <v>155</v>
      </c>
      <c r="I190">
        <v>44834</v>
      </c>
      <c r="J190">
        <v>44926</v>
      </c>
      <c r="K190" t="s">
        <v>124</v>
      </c>
      <c r="L190" s="280">
        <v>44834</v>
      </c>
      <c r="M190">
        <v>2521311</v>
      </c>
      <c r="N190" t="s">
        <v>44</v>
      </c>
      <c r="P190">
        <v>2022</v>
      </c>
      <c r="Q190">
        <v>189</v>
      </c>
    </row>
    <row r="191" spans="1:17" x14ac:dyDescent="0.35">
      <c r="A191" t="s">
        <v>5278</v>
      </c>
      <c r="B191">
        <v>130</v>
      </c>
      <c r="C191" t="s">
        <v>132</v>
      </c>
      <c r="D191" t="s">
        <v>242</v>
      </c>
      <c r="E191" t="s">
        <v>243</v>
      </c>
      <c r="F191" t="s">
        <v>148</v>
      </c>
      <c r="G191" t="s">
        <v>162</v>
      </c>
      <c r="H191" t="s">
        <v>155</v>
      </c>
      <c r="I191">
        <v>44746</v>
      </c>
      <c r="J191">
        <v>44926</v>
      </c>
      <c r="K191" t="s">
        <v>124</v>
      </c>
      <c r="L191" s="280">
        <v>44743</v>
      </c>
      <c r="M191">
        <v>2338932</v>
      </c>
      <c r="N191" t="s">
        <v>17</v>
      </c>
      <c r="P191">
        <v>2022</v>
      </c>
      <c r="Q191">
        <v>190</v>
      </c>
    </row>
    <row r="192" spans="1:17" x14ac:dyDescent="0.35">
      <c r="A192" t="s">
        <v>1658</v>
      </c>
      <c r="B192">
        <v>131</v>
      </c>
      <c r="C192" t="s">
        <v>132</v>
      </c>
      <c r="D192" t="s">
        <v>242</v>
      </c>
      <c r="E192" t="s">
        <v>243</v>
      </c>
      <c r="F192" t="s">
        <v>148</v>
      </c>
      <c r="G192" t="s">
        <v>162</v>
      </c>
      <c r="H192" t="s">
        <v>155</v>
      </c>
      <c r="I192">
        <v>44746</v>
      </c>
      <c r="J192">
        <v>44926</v>
      </c>
      <c r="K192" t="s">
        <v>124</v>
      </c>
      <c r="L192" s="280">
        <v>44743</v>
      </c>
      <c r="M192">
        <v>2338933</v>
      </c>
      <c r="N192" t="s">
        <v>17</v>
      </c>
      <c r="P192">
        <v>2022</v>
      </c>
      <c r="Q192">
        <v>191</v>
      </c>
    </row>
    <row r="193" spans="1:17" x14ac:dyDescent="0.35">
      <c r="A193" t="s">
        <v>6103</v>
      </c>
      <c r="B193">
        <v>132</v>
      </c>
      <c r="C193" t="s">
        <v>119</v>
      </c>
      <c r="D193" t="s">
        <v>272</v>
      </c>
      <c r="E193" t="s">
        <v>273</v>
      </c>
      <c r="F193" t="s">
        <v>187</v>
      </c>
      <c r="G193" t="s">
        <v>187</v>
      </c>
      <c r="H193" t="s">
        <v>188</v>
      </c>
      <c r="I193">
        <v>44782</v>
      </c>
      <c r="J193">
        <v>44926</v>
      </c>
      <c r="K193" t="s">
        <v>124</v>
      </c>
      <c r="L193" s="280">
        <v>44782</v>
      </c>
      <c r="M193">
        <v>2397312</v>
      </c>
      <c r="N193" t="s">
        <v>16</v>
      </c>
      <c r="P193">
        <v>2022</v>
      </c>
      <c r="Q193">
        <v>192</v>
      </c>
    </row>
    <row r="194" spans="1:17" x14ac:dyDescent="0.35">
      <c r="A194" t="s">
        <v>5721</v>
      </c>
      <c r="B194">
        <v>133</v>
      </c>
      <c r="C194" t="s">
        <v>119</v>
      </c>
      <c r="D194" t="s">
        <v>236</v>
      </c>
      <c r="E194" t="s">
        <v>237</v>
      </c>
      <c r="F194" t="s">
        <v>148</v>
      </c>
      <c r="G194" t="s">
        <v>169</v>
      </c>
      <c r="H194" t="s">
        <v>219</v>
      </c>
      <c r="I194">
        <v>44835</v>
      </c>
      <c r="J194">
        <v>44926</v>
      </c>
      <c r="K194" t="s">
        <v>124</v>
      </c>
      <c r="L194" s="280">
        <v>44834</v>
      </c>
      <c r="M194">
        <v>2498928</v>
      </c>
      <c r="N194" t="s">
        <v>16</v>
      </c>
      <c r="P194">
        <v>2022</v>
      </c>
      <c r="Q194">
        <v>193</v>
      </c>
    </row>
    <row r="195" spans="1:17" x14ac:dyDescent="0.35">
      <c r="A195" t="s">
        <v>6104</v>
      </c>
      <c r="B195">
        <v>134</v>
      </c>
      <c r="C195" t="s">
        <v>119</v>
      </c>
      <c r="D195" t="s">
        <v>276</v>
      </c>
      <c r="E195" t="s">
        <v>277</v>
      </c>
      <c r="F195" t="s">
        <v>187</v>
      </c>
      <c r="G195" t="s">
        <v>187</v>
      </c>
      <c r="H195" t="s">
        <v>188</v>
      </c>
      <c r="I195">
        <v>44831</v>
      </c>
      <c r="J195">
        <v>44926</v>
      </c>
      <c r="K195" t="s">
        <v>124</v>
      </c>
      <c r="L195" s="280">
        <v>44831</v>
      </c>
      <c r="M195">
        <v>2506491</v>
      </c>
      <c r="N195" t="s">
        <v>16</v>
      </c>
      <c r="P195">
        <v>2022</v>
      </c>
      <c r="Q195">
        <v>194</v>
      </c>
    </row>
    <row r="196" spans="1:17" x14ac:dyDescent="0.35">
      <c r="A196" t="s">
        <v>6105</v>
      </c>
      <c r="B196">
        <v>135</v>
      </c>
      <c r="C196" t="s">
        <v>141</v>
      </c>
      <c r="D196" t="s">
        <v>267</v>
      </c>
      <c r="E196" t="s">
        <v>142</v>
      </c>
      <c r="F196" t="s">
        <v>187</v>
      </c>
      <c r="G196" t="s">
        <v>187</v>
      </c>
      <c r="H196" t="s">
        <v>188</v>
      </c>
      <c r="I196">
        <v>44609</v>
      </c>
      <c r="J196">
        <v>44926</v>
      </c>
      <c r="K196" t="s">
        <v>124</v>
      </c>
      <c r="L196" s="280">
        <v>44609</v>
      </c>
      <c r="M196">
        <v>1998850</v>
      </c>
      <c r="N196" t="s">
        <v>64</v>
      </c>
      <c r="P196">
        <v>2022</v>
      </c>
      <c r="Q196">
        <v>195</v>
      </c>
    </row>
    <row r="197" spans="1:17" x14ac:dyDescent="0.35">
      <c r="A197" t="s">
        <v>6106</v>
      </c>
      <c r="B197">
        <v>136</v>
      </c>
      <c r="C197" t="s">
        <v>132</v>
      </c>
      <c r="D197" t="s">
        <v>280</v>
      </c>
      <c r="E197" t="s">
        <v>281</v>
      </c>
      <c r="F197" t="s">
        <v>187</v>
      </c>
      <c r="G197" t="s">
        <v>187</v>
      </c>
      <c r="H197" t="s">
        <v>188</v>
      </c>
      <c r="I197">
        <v>44885</v>
      </c>
      <c r="J197">
        <v>44926</v>
      </c>
      <c r="K197" t="s">
        <v>124</v>
      </c>
      <c r="L197" s="280">
        <v>44885</v>
      </c>
      <c r="M197">
        <v>2670854</v>
      </c>
      <c r="N197" t="s">
        <v>41</v>
      </c>
      <c r="P197">
        <v>2022</v>
      </c>
      <c r="Q197">
        <v>196</v>
      </c>
    </row>
    <row r="198" spans="1:17" x14ac:dyDescent="0.35">
      <c r="A198" t="s">
        <v>5739</v>
      </c>
      <c r="B198">
        <v>1</v>
      </c>
      <c r="C198" t="s">
        <v>145</v>
      </c>
      <c r="D198" t="s">
        <v>157</v>
      </c>
      <c r="E198" t="s">
        <v>158</v>
      </c>
      <c r="F198" t="s">
        <v>148</v>
      </c>
      <c r="G198" t="s">
        <v>169</v>
      </c>
      <c r="H198" t="s">
        <v>219</v>
      </c>
      <c r="I198">
        <v>44927</v>
      </c>
      <c r="J198">
        <v>45016</v>
      </c>
      <c r="K198" t="s">
        <v>150</v>
      </c>
      <c r="L198" s="280">
        <v>44916</v>
      </c>
      <c r="M198">
        <v>2698530</v>
      </c>
      <c r="N198" t="s">
        <v>9</v>
      </c>
      <c r="O198" s="280">
        <v>44916</v>
      </c>
      <c r="P198">
        <v>2023</v>
      </c>
      <c r="Q198">
        <v>197</v>
      </c>
    </row>
    <row r="199" spans="1:17" x14ac:dyDescent="0.35">
      <c r="A199" t="s">
        <v>6107</v>
      </c>
      <c r="B199">
        <v>2</v>
      </c>
      <c r="C199" t="s">
        <v>130</v>
      </c>
      <c r="D199" t="s">
        <v>236</v>
      </c>
      <c r="E199" t="s">
        <v>237</v>
      </c>
      <c r="F199" t="s">
        <v>187</v>
      </c>
      <c r="G199" t="s">
        <v>187</v>
      </c>
      <c r="H199" t="s">
        <v>188</v>
      </c>
      <c r="I199">
        <v>44911</v>
      </c>
      <c r="J199">
        <v>45291</v>
      </c>
      <c r="K199" t="s">
        <v>124</v>
      </c>
      <c r="L199" s="280">
        <v>44911</v>
      </c>
      <c r="M199">
        <v>2697235</v>
      </c>
      <c r="N199" t="s">
        <v>13</v>
      </c>
      <c r="O199" s="280">
        <v>44916</v>
      </c>
      <c r="P199">
        <v>2023</v>
      </c>
      <c r="Q199">
        <v>198</v>
      </c>
    </row>
    <row r="200" spans="1:17" x14ac:dyDescent="0.35">
      <c r="A200" t="s">
        <v>6108</v>
      </c>
      <c r="B200">
        <v>3</v>
      </c>
      <c r="C200" t="s">
        <v>130</v>
      </c>
      <c r="D200" t="s">
        <v>4565</v>
      </c>
      <c r="E200" t="s">
        <v>241</v>
      </c>
      <c r="F200" t="s">
        <v>187</v>
      </c>
      <c r="G200" t="s">
        <v>187</v>
      </c>
      <c r="H200" t="s">
        <v>188</v>
      </c>
      <c r="I200">
        <v>44918</v>
      </c>
      <c r="J200">
        <v>45291</v>
      </c>
      <c r="K200" t="s">
        <v>124</v>
      </c>
      <c r="L200" s="280">
        <v>44918</v>
      </c>
      <c r="M200">
        <v>2719893</v>
      </c>
      <c r="N200" t="s">
        <v>13</v>
      </c>
      <c r="O200" s="280">
        <v>44925</v>
      </c>
      <c r="P200">
        <v>2023</v>
      </c>
      <c r="Q200">
        <v>199</v>
      </c>
    </row>
    <row r="201" spans="1:17" x14ac:dyDescent="0.35">
      <c r="A201" t="s">
        <v>5740</v>
      </c>
      <c r="B201">
        <v>4</v>
      </c>
      <c r="C201" t="s">
        <v>130</v>
      </c>
      <c r="D201" t="s">
        <v>4565</v>
      </c>
      <c r="E201" t="s">
        <v>241</v>
      </c>
      <c r="F201" t="s">
        <v>148</v>
      </c>
      <c r="G201" t="s">
        <v>169</v>
      </c>
      <c r="H201" t="s">
        <v>155</v>
      </c>
      <c r="I201">
        <v>44927</v>
      </c>
      <c r="J201">
        <v>45291</v>
      </c>
      <c r="K201" t="s">
        <v>124</v>
      </c>
      <c r="L201" s="280">
        <v>44924</v>
      </c>
      <c r="M201">
        <v>2719894</v>
      </c>
      <c r="N201" t="s">
        <v>13</v>
      </c>
      <c r="O201" s="280">
        <v>44925</v>
      </c>
      <c r="P201">
        <v>2023</v>
      </c>
      <c r="Q201">
        <v>200</v>
      </c>
    </row>
    <row r="202" spans="1:17" x14ac:dyDescent="0.35">
      <c r="A202" t="s">
        <v>5741</v>
      </c>
      <c r="B202">
        <v>5</v>
      </c>
      <c r="C202" t="s">
        <v>130</v>
      </c>
      <c r="D202" t="s">
        <v>4565</v>
      </c>
      <c r="E202" t="s">
        <v>241</v>
      </c>
      <c r="F202" t="s">
        <v>148</v>
      </c>
      <c r="G202" t="s">
        <v>169</v>
      </c>
      <c r="H202" t="s">
        <v>155</v>
      </c>
      <c r="I202">
        <v>44927</v>
      </c>
      <c r="J202">
        <v>45291</v>
      </c>
      <c r="K202" t="s">
        <v>124</v>
      </c>
      <c r="L202" s="280">
        <v>44924</v>
      </c>
      <c r="M202">
        <v>2719895</v>
      </c>
      <c r="N202" t="s">
        <v>13</v>
      </c>
      <c r="O202" s="280">
        <v>44925</v>
      </c>
      <c r="P202">
        <v>2023</v>
      </c>
      <c r="Q202">
        <v>201</v>
      </c>
    </row>
    <row r="203" spans="1:17" x14ac:dyDescent="0.35">
      <c r="A203" t="s">
        <v>5742</v>
      </c>
      <c r="B203">
        <v>6</v>
      </c>
      <c r="C203" t="s">
        <v>130</v>
      </c>
      <c r="D203" t="s">
        <v>236</v>
      </c>
      <c r="E203" t="s">
        <v>237</v>
      </c>
      <c r="F203" t="s">
        <v>148</v>
      </c>
      <c r="G203" t="s">
        <v>169</v>
      </c>
      <c r="H203" t="s">
        <v>155</v>
      </c>
      <c r="I203">
        <v>44927</v>
      </c>
      <c r="J203">
        <v>45291</v>
      </c>
      <c r="K203" t="s">
        <v>124</v>
      </c>
      <c r="L203" s="280">
        <v>44921</v>
      </c>
      <c r="M203">
        <v>2719901</v>
      </c>
      <c r="N203" t="s">
        <v>13</v>
      </c>
      <c r="O203" s="280">
        <v>44925</v>
      </c>
      <c r="P203">
        <v>2023</v>
      </c>
      <c r="Q203">
        <v>202</v>
      </c>
    </row>
    <row r="204" spans="1:17" x14ac:dyDescent="0.35">
      <c r="A204" t="s">
        <v>5339</v>
      </c>
      <c r="B204">
        <v>7</v>
      </c>
      <c r="C204" t="s">
        <v>130</v>
      </c>
      <c r="D204" t="s">
        <v>236</v>
      </c>
      <c r="E204" t="s">
        <v>237</v>
      </c>
      <c r="F204" t="s">
        <v>148</v>
      </c>
      <c r="G204" t="s">
        <v>162</v>
      </c>
      <c r="H204" t="s">
        <v>155</v>
      </c>
      <c r="I204">
        <v>44927</v>
      </c>
      <c r="J204">
        <v>45291</v>
      </c>
      <c r="K204" t="s">
        <v>124</v>
      </c>
      <c r="L204" s="280">
        <v>44922</v>
      </c>
      <c r="M204">
        <v>2719902</v>
      </c>
      <c r="N204" t="s">
        <v>13</v>
      </c>
      <c r="O204" s="280">
        <v>44925</v>
      </c>
      <c r="P204">
        <v>2023</v>
      </c>
      <c r="Q204">
        <v>203</v>
      </c>
    </row>
    <row r="205" spans="1:17" x14ac:dyDescent="0.35">
      <c r="A205" t="s">
        <v>5340</v>
      </c>
      <c r="B205">
        <v>8</v>
      </c>
      <c r="C205" t="s">
        <v>130</v>
      </c>
      <c r="D205" t="s">
        <v>236</v>
      </c>
      <c r="E205" t="s">
        <v>237</v>
      </c>
      <c r="F205" t="s">
        <v>148</v>
      </c>
      <c r="G205" t="s">
        <v>162</v>
      </c>
      <c r="H205" t="s">
        <v>155</v>
      </c>
      <c r="I205">
        <v>44927</v>
      </c>
      <c r="J205">
        <v>45291</v>
      </c>
      <c r="K205" t="s">
        <v>124</v>
      </c>
      <c r="L205" s="280">
        <v>44921</v>
      </c>
      <c r="M205">
        <v>2719903</v>
      </c>
      <c r="N205" t="s">
        <v>13</v>
      </c>
      <c r="O205" s="280">
        <v>44925</v>
      </c>
      <c r="P205">
        <v>2023</v>
      </c>
      <c r="Q205">
        <v>204</v>
      </c>
    </row>
    <row r="206" spans="1:17" x14ac:dyDescent="0.35">
      <c r="A206" t="s">
        <v>5341</v>
      </c>
      <c r="B206">
        <v>9</v>
      </c>
      <c r="C206" t="s">
        <v>130</v>
      </c>
      <c r="D206" t="s">
        <v>236</v>
      </c>
      <c r="E206" t="s">
        <v>237</v>
      </c>
      <c r="F206" t="s">
        <v>148</v>
      </c>
      <c r="G206" t="s">
        <v>162</v>
      </c>
      <c r="H206" t="s">
        <v>155</v>
      </c>
      <c r="I206">
        <v>44927</v>
      </c>
      <c r="J206">
        <v>45291</v>
      </c>
      <c r="K206" t="s">
        <v>124</v>
      </c>
      <c r="L206" s="280">
        <v>44921</v>
      </c>
      <c r="M206">
        <v>2719904</v>
      </c>
      <c r="N206" t="s">
        <v>13</v>
      </c>
      <c r="O206" s="280">
        <v>44925</v>
      </c>
      <c r="P206">
        <v>2023</v>
      </c>
      <c r="Q206">
        <v>205</v>
      </c>
    </row>
    <row r="207" spans="1:17" x14ac:dyDescent="0.35">
      <c r="A207" t="s">
        <v>5366</v>
      </c>
      <c r="B207">
        <v>10</v>
      </c>
      <c r="C207" t="s">
        <v>130</v>
      </c>
      <c r="D207" t="s">
        <v>236</v>
      </c>
      <c r="E207" t="s">
        <v>237</v>
      </c>
      <c r="F207" t="s">
        <v>148</v>
      </c>
      <c r="G207" t="s">
        <v>162</v>
      </c>
      <c r="H207" t="s">
        <v>155</v>
      </c>
      <c r="I207">
        <v>44927</v>
      </c>
      <c r="J207">
        <v>45291</v>
      </c>
      <c r="K207" t="s">
        <v>124</v>
      </c>
      <c r="L207" s="280">
        <v>44921</v>
      </c>
      <c r="M207">
        <v>2719905</v>
      </c>
      <c r="N207" t="s">
        <v>13</v>
      </c>
      <c r="O207" s="280">
        <v>44925</v>
      </c>
      <c r="P207">
        <v>2023</v>
      </c>
      <c r="Q207">
        <v>206</v>
      </c>
    </row>
    <row r="208" spans="1:17" x14ac:dyDescent="0.35">
      <c r="A208" t="s">
        <v>5757</v>
      </c>
      <c r="B208">
        <v>11</v>
      </c>
      <c r="C208" t="s">
        <v>130</v>
      </c>
      <c r="D208" t="s">
        <v>236</v>
      </c>
      <c r="E208" t="s">
        <v>237</v>
      </c>
      <c r="F208" t="s">
        <v>148</v>
      </c>
      <c r="G208" t="s">
        <v>169</v>
      </c>
      <c r="H208" t="s">
        <v>155</v>
      </c>
      <c r="I208">
        <v>44927</v>
      </c>
      <c r="J208">
        <v>45291</v>
      </c>
      <c r="K208" t="s">
        <v>124</v>
      </c>
      <c r="L208" s="280">
        <v>44921</v>
      </c>
      <c r="M208">
        <v>2719906</v>
      </c>
      <c r="N208" t="s">
        <v>13</v>
      </c>
      <c r="O208" s="280">
        <v>44925</v>
      </c>
      <c r="P208">
        <v>2023</v>
      </c>
      <c r="Q208">
        <v>207</v>
      </c>
    </row>
    <row r="209" spans="1:17" x14ac:dyDescent="0.35">
      <c r="A209" t="s">
        <v>6109</v>
      </c>
      <c r="B209">
        <v>12</v>
      </c>
      <c r="C209" t="s">
        <v>130</v>
      </c>
      <c r="D209" t="s">
        <v>276</v>
      </c>
      <c r="E209" t="s">
        <v>277</v>
      </c>
      <c r="F209" t="s">
        <v>187</v>
      </c>
      <c r="G209" t="s">
        <v>187</v>
      </c>
      <c r="H209" t="s">
        <v>188</v>
      </c>
      <c r="I209">
        <v>44935</v>
      </c>
      <c r="J209">
        <v>45291</v>
      </c>
      <c r="K209" t="s">
        <v>124</v>
      </c>
      <c r="L209" s="280">
        <v>44935</v>
      </c>
      <c r="M209">
        <v>2742026</v>
      </c>
      <c r="N209" t="s">
        <v>13</v>
      </c>
      <c r="O209" s="280">
        <v>44937</v>
      </c>
      <c r="P209">
        <v>2023</v>
      </c>
      <c r="Q209">
        <v>208</v>
      </c>
    </row>
    <row r="210" spans="1:17" x14ac:dyDescent="0.35">
      <c r="A210" t="s">
        <v>6110</v>
      </c>
      <c r="B210">
        <v>13</v>
      </c>
      <c r="C210" t="s">
        <v>130</v>
      </c>
      <c r="D210" t="s">
        <v>193</v>
      </c>
      <c r="E210" t="s">
        <v>194</v>
      </c>
      <c r="F210" t="s">
        <v>187</v>
      </c>
      <c r="G210" t="s">
        <v>187</v>
      </c>
      <c r="H210" t="s">
        <v>188</v>
      </c>
      <c r="I210">
        <v>44942</v>
      </c>
      <c r="J210">
        <v>45291</v>
      </c>
      <c r="K210" t="s">
        <v>124</v>
      </c>
      <c r="L210" s="280">
        <v>44942</v>
      </c>
      <c r="M210">
        <v>2757819</v>
      </c>
      <c r="N210" t="s">
        <v>13</v>
      </c>
      <c r="O210" s="280">
        <v>44943</v>
      </c>
      <c r="P210">
        <v>2023</v>
      </c>
      <c r="Q210">
        <v>209</v>
      </c>
    </row>
    <row r="211" spans="1:17" x14ac:dyDescent="0.35">
      <c r="A211" t="s">
        <v>5758</v>
      </c>
      <c r="B211">
        <v>14</v>
      </c>
      <c r="C211" t="s">
        <v>130</v>
      </c>
      <c r="D211" t="s">
        <v>236</v>
      </c>
      <c r="E211" t="s">
        <v>237</v>
      </c>
      <c r="F211" t="s">
        <v>148</v>
      </c>
      <c r="G211" t="s">
        <v>169</v>
      </c>
      <c r="H211" t="s">
        <v>155</v>
      </c>
      <c r="I211">
        <v>44958</v>
      </c>
      <c r="J211">
        <v>45291</v>
      </c>
      <c r="K211" t="s">
        <v>124</v>
      </c>
      <c r="L211" s="280">
        <v>44942</v>
      </c>
      <c r="M211">
        <v>2757948</v>
      </c>
      <c r="N211" t="s">
        <v>13</v>
      </c>
      <c r="O211" s="280">
        <v>44943</v>
      </c>
      <c r="P211">
        <v>2023</v>
      </c>
      <c r="Q211">
        <v>210</v>
      </c>
    </row>
    <row r="212" spans="1:17" x14ac:dyDescent="0.35">
      <c r="A212" t="s">
        <v>6111</v>
      </c>
      <c r="B212">
        <v>15</v>
      </c>
      <c r="C212" t="s">
        <v>119</v>
      </c>
      <c r="D212" t="s">
        <v>193</v>
      </c>
      <c r="E212" t="s">
        <v>194</v>
      </c>
      <c r="F212" t="s">
        <v>187</v>
      </c>
      <c r="G212" t="s">
        <v>187</v>
      </c>
      <c r="H212" t="s">
        <v>188</v>
      </c>
      <c r="I212">
        <v>44923</v>
      </c>
      <c r="J212">
        <v>45291</v>
      </c>
      <c r="K212" t="s">
        <v>124</v>
      </c>
      <c r="L212" s="280">
        <v>44923</v>
      </c>
      <c r="M212">
        <v>2724043</v>
      </c>
      <c r="N212" t="s">
        <v>16</v>
      </c>
      <c r="O212" s="280">
        <v>44929</v>
      </c>
      <c r="P212">
        <v>2023</v>
      </c>
      <c r="Q212">
        <v>211</v>
      </c>
    </row>
    <row r="213" spans="1:17" x14ac:dyDescent="0.35">
      <c r="A213" t="s">
        <v>6112</v>
      </c>
      <c r="B213">
        <v>16</v>
      </c>
      <c r="C213" t="s">
        <v>119</v>
      </c>
      <c r="D213" t="s">
        <v>4124</v>
      </c>
      <c r="E213" t="s">
        <v>120</v>
      </c>
      <c r="F213" t="s">
        <v>187</v>
      </c>
      <c r="G213" t="s">
        <v>187</v>
      </c>
      <c r="H213" t="s">
        <v>188</v>
      </c>
      <c r="I213">
        <v>44923</v>
      </c>
      <c r="J213">
        <v>45291</v>
      </c>
      <c r="K213" t="s">
        <v>124</v>
      </c>
      <c r="L213" s="280">
        <v>44923</v>
      </c>
      <c r="M213">
        <v>2724043</v>
      </c>
      <c r="N213" t="s">
        <v>16</v>
      </c>
      <c r="O213" s="280">
        <v>44929</v>
      </c>
      <c r="P213">
        <v>2023</v>
      </c>
      <c r="Q213">
        <v>212</v>
      </c>
    </row>
    <row r="214" spans="1:17" x14ac:dyDescent="0.35">
      <c r="A214" t="s">
        <v>6113</v>
      </c>
      <c r="B214">
        <v>17</v>
      </c>
      <c r="C214" t="s">
        <v>119</v>
      </c>
      <c r="D214" t="s">
        <v>236</v>
      </c>
      <c r="E214" t="s">
        <v>237</v>
      </c>
      <c r="F214" t="s">
        <v>187</v>
      </c>
      <c r="G214" t="s">
        <v>187</v>
      </c>
      <c r="H214" t="s">
        <v>188</v>
      </c>
      <c r="I214">
        <v>44916</v>
      </c>
      <c r="J214">
        <v>45291</v>
      </c>
      <c r="K214" t="s">
        <v>124</v>
      </c>
      <c r="L214" s="280">
        <v>44916</v>
      </c>
      <c r="M214">
        <v>2724043</v>
      </c>
      <c r="N214" t="s">
        <v>16</v>
      </c>
      <c r="O214" s="280">
        <v>44929</v>
      </c>
      <c r="P214">
        <v>2023</v>
      </c>
      <c r="Q214">
        <v>213</v>
      </c>
    </row>
    <row r="215" spans="1:17" x14ac:dyDescent="0.35">
      <c r="A215" t="s">
        <v>6114</v>
      </c>
      <c r="B215">
        <v>18</v>
      </c>
      <c r="C215" t="s">
        <v>119</v>
      </c>
      <c r="D215" t="s">
        <v>257</v>
      </c>
      <c r="E215" t="s">
        <v>258</v>
      </c>
      <c r="F215" t="s">
        <v>187</v>
      </c>
      <c r="G215" t="s">
        <v>187</v>
      </c>
      <c r="H215" t="s">
        <v>188</v>
      </c>
      <c r="I215">
        <v>44917</v>
      </c>
      <c r="J215">
        <v>45291</v>
      </c>
      <c r="K215" t="s">
        <v>124</v>
      </c>
      <c r="L215" s="280">
        <v>44917</v>
      </c>
      <c r="M215">
        <v>2724043</v>
      </c>
      <c r="N215" t="s">
        <v>16</v>
      </c>
      <c r="O215" s="280">
        <v>44929</v>
      </c>
      <c r="P215">
        <v>2023</v>
      </c>
      <c r="Q215">
        <v>214</v>
      </c>
    </row>
    <row r="216" spans="1:17" x14ac:dyDescent="0.35">
      <c r="A216" t="s">
        <v>5759</v>
      </c>
      <c r="B216">
        <v>19</v>
      </c>
      <c r="C216" t="s">
        <v>119</v>
      </c>
      <c r="D216" t="s">
        <v>236</v>
      </c>
      <c r="E216" t="s">
        <v>237</v>
      </c>
      <c r="F216" t="s">
        <v>148</v>
      </c>
      <c r="G216" t="s">
        <v>169</v>
      </c>
      <c r="H216" t="s">
        <v>219</v>
      </c>
      <c r="I216">
        <v>44927</v>
      </c>
      <c r="J216">
        <v>45016</v>
      </c>
      <c r="K216" t="s">
        <v>124</v>
      </c>
      <c r="L216" s="280">
        <v>44925</v>
      </c>
      <c r="M216">
        <v>2724537</v>
      </c>
      <c r="N216" t="s">
        <v>16</v>
      </c>
      <c r="O216" s="280">
        <v>44929</v>
      </c>
      <c r="P216">
        <v>2023</v>
      </c>
      <c r="Q216">
        <v>215</v>
      </c>
    </row>
    <row r="217" spans="1:17" x14ac:dyDescent="0.35">
      <c r="A217" t="s">
        <v>5367</v>
      </c>
      <c r="B217">
        <v>20</v>
      </c>
      <c r="C217" t="s">
        <v>132</v>
      </c>
      <c r="D217" t="s">
        <v>236</v>
      </c>
      <c r="E217" t="s">
        <v>237</v>
      </c>
      <c r="F217" t="s">
        <v>148</v>
      </c>
      <c r="G217" t="s">
        <v>162</v>
      </c>
      <c r="H217" t="s">
        <v>259</v>
      </c>
      <c r="I217">
        <v>44697</v>
      </c>
      <c r="J217">
        <v>44926</v>
      </c>
      <c r="K217" t="s">
        <v>124</v>
      </c>
      <c r="L217" s="280">
        <v>44696</v>
      </c>
      <c r="M217">
        <v>2186613</v>
      </c>
      <c r="N217" t="s">
        <v>6</v>
      </c>
      <c r="O217" s="280">
        <v>44700</v>
      </c>
      <c r="P217">
        <v>2023</v>
      </c>
      <c r="Q217">
        <v>216</v>
      </c>
    </row>
    <row r="218" spans="1:17" x14ac:dyDescent="0.35">
      <c r="A218" t="s">
        <v>5760</v>
      </c>
      <c r="B218">
        <v>21</v>
      </c>
      <c r="C218" t="s">
        <v>119</v>
      </c>
      <c r="D218" t="s">
        <v>236</v>
      </c>
      <c r="E218" t="s">
        <v>237</v>
      </c>
      <c r="F218" t="s">
        <v>121</v>
      </c>
      <c r="G218" t="s">
        <v>169</v>
      </c>
      <c r="H218" t="s">
        <v>155</v>
      </c>
      <c r="I218">
        <v>44927</v>
      </c>
      <c r="J218">
        <v>45291</v>
      </c>
      <c r="K218" t="s">
        <v>124</v>
      </c>
      <c r="L218" s="280">
        <v>44923</v>
      </c>
      <c r="M218">
        <v>2724482</v>
      </c>
      <c r="N218" t="s">
        <v>21</v>
      </c>
      <c r="O218" s="280">
        <v>44929</v>
      </c>
      <c r="P218">
        <v>2023</v>
      </c>
      <c r="Q218">
        <v>217</v>
      </c>
    </row>
    <row r="219" spans="1:17" x14ac:dyDescent="0.35">
      <c r="A219" t="s">
        <v>5761</v>
      </c>
      <c r="B219">
        <v>22</v>
      </c>
      <c r="C219" t="s">
        <v>119</v>
      </c>
      <c r="D219" t="s">
        <v>4124</v>
      </c>
      <c r="E219" t="s">
        <v>120</v>
      </c>
      <c r="F219" t="s">
        <v>121</v>
      </c>
      <c r="G219" t="s">
        <v>169</v>
      </c>
      <c r="H219" t="s">
        <v>155</v>
      </c>
      <c r="I219">
        <v>44927</v>
      </c>
      <c r="J219">
        <v>45291</v>
      </c>
      <c r="K219" t="s">
        <v>124</v>
      </c>
      <c r="L219" s="280">
        <v>44924</v>
      </c>
      <c r="M219">
        <v>2724482</v>
      </c>
      <c r="N219" t="s">
        <v>21</v>
      </c>
      <c r="O219" s="280">
        <v>44929</v>
      </c>
      <c r="P219">
        <v>2023</v>
      </c>
      <c r="Q219">
        <v>218</v>
      </c>
    </row>
    <row r="220" spans="1:17" x14ac:dyDescent="0.35">
      <c r="A220" t="s">
        <v>5762</v>
      </c>
      <c r="B220">
        <v>23</v>
      </c>
      <c r="C220" t="s">
        <v>119</v>
      </c>
      <c r="D220" t="s">
        <v>4124</v>
      </c>
      <c r="E220" t="s">
        <v>120</v>
      </c>
      <c r="F220" t="s">
        <v>121</v>
      </c>
      <c r="G220" t="s">
        <v>169</v>
      </c>
      <c r="H220" t="s">
        <v>155</v>
      </c>
      <c r="I220">
        <v>44927</v>
      </c>
      <c r="J220">
        <v>45291</v>
      </c>
      <c r="K220" t="s">
        <v>124</v>
      </c>
      <c r="L220" s="280">
        <v>44924</v>
      </c>
      <c r="M220">
        <v>2724482</v>
      </c>
      <c r="N220" t="s">
        <v>21</v>
      </c>
      <c r="O220" s="280">
        <v>44929</v>
      </c>
      <c r="P220">
        <v>2023</v>
      </c>
      <c r="Q220">
        <v>219</v>
      </c>
    </row>
    <row r="221" spans="1:17" x14ac:dyDescent="0.35">
      <c r="A221" t="s">
        <v>5342</v>
      </c>
      <c r="B221">
        <v>24</v>
      </c>
      <c r="C221" t="s">
        <v>119</v>
      </c>
      <c r="D221" t="s">
        <v>4124</v>
      </c>
      <c r="E221" t="s">
        <v>120</v>
      </c>
      <c r="F221" t="s">
        <v>121</v>
      </c>
      <c r="G221" t="s">
        <v>162</v>
      </c>
      <c r="H221" t="s">
        <v>155</v>
      </c>
      <c r="I221">
        <v>44927</v>
      </c>
      <c r="J221">
        <v>45291</v>
      </c>
      <c r="K221" t="s">
        <v>124</v>
      </c>
      <c r="L221" s="280">
        <v>44923</v>
      </c>
      <c r="M221">
        <v>2724482</v>
      </c>
      <c r="N221" t="s">
        <v>21</v>
      </c>
      <c r="O221" s="280">
        <v>44929</v>
      </c>
      <c r="P221">
        <v>2023</v>
      </c>
      <c r="Q221">
        <v>220</v>
      </c>
    </row>
    <row r="222" spans="1:17" x14ac:dyDescent="0.35">
      <c r="A222" t="s">
        <v>5368</v>
      </c>
      <c r="B222">
        <v>25</v>
      </c>
      <c r="C222" t="s">
        <v>119</v>
      </c>
      <c r="D222" t="s">
        <v>4124</v>
      </c>
      <c r="E222" t="s">
        <v>120</v>
      </c>
      <c r="F222" t="s">
        <v>121</v>
      </c>
      <c r="G222" t="s">
        <v>162</v>
      </c>
      <c r="H222" t="s">
        <v>155</v>
      </c>
      <c r="I222">
        <v>44927</v>
      </c>
      <c r="J222">
        <v>45291</v>
      </c>
      <c r="K222" t="s">
        <v>124</v>
      </c>
      <c r="L222" s="280">
        <v>44924</v>
      </c>
      <c r="M222">
        <v>2724482</v>
      </c>
      <c r="N222" t="s">
        <v>21</v>
      </c>
      <c r="O222" s="280">
        <v>44929</v>
      </c>
      <c r="P222">
        <v>2023</v>
      </c>
      <c r="Q222">
        <v>221</v>
      </c>
    </row>
    <row r="223" spans="1:17" x14ac:dyDescent="0.35">
      <c r="A223" t="s">
        <v>5369</v>
      </c>
      <c r="B223">
        <v>26</v>
      </c>
      <c r="C223" t="s">
        <v>119</v>
      </c>
      <c r="D223" t="s">
        <v>4124</v>
      </c>
      <c r="E223" t="s">
        <v>120</v>
      </c>
      <c r="F223" t="s">
        <v>121</v>
      </c>
      <c r="G223" t="s">
        <v>162</v>
      </c>
      <c r="H223" t="s">
        <v>155</v>
      </c>
      <c r="I223">
        <v>46388</v>
      </c>
      <c r="J223">
        <v>46752</v>
      </c>
      <c r="K223" t="s">
        <v>124</v>
      </c>
      <c r="L223" s="280">
        <v>44923</v>
      </c>
      <c r="M223">
        <v>2724482</v>
      </c>
      <c r="N223" t="s">
        <v>21</v>
      </c>
      <c r="O223" s="280">
        <v>44929</v>
      </c>
      <c r="P223">
        <v>2023</v>
      </c>
      <c r="Q223">
        <v>222</v>
      </c>
    </row>
    <row r="224" spans="1:17" x14ac:dyDescent="0.35">
      <c r="A224" t="s">
        <v>5370</v>
      </c>
      <c r="B224">
        <v>27</v>
      </c>
      <c r="C224" t="s">
        <v>119</v>
      </c>
      <c r="D224" t="s">
        <v>267</v>
      </c>
      <c r="E224" t="s">
        <v>142</v>
      </c>
      <c r="F224" t="s">
        <v>121</v>
      </c>
      <c r="G224" t="s">
        <v>162</v>
      </c>
      <c r="H224" t="s">
        <v>155</v>
      </c>
      <c r="I224">
        <v>46388</v>
      </c>
      <c r="J224">
        <v>46752</v>
      </c>
      <c r="K224" t="s">
        <v>124</v>
      </c>
      <c r="L224" s="280">
        <v>44923</v>
      </c>
      <c r="M224">
        <v>2724482</v>
      </c>
      <c r="N224" t="s">
        <v>21</v>
      </c>
      <c r="O224" s="280">
        <v>44929</v>
      </c>
      <c r="P224">
        <v>2023</v>
      </c>
      <c r="Q224">
        <v>223</v>
      </c>
    </row>
    <row r="225" spans="1:17" x14ac:dyDescent="0.35">
      <c r="A225" t="s">
        <v>5763</v>
      </c>
      <c r="B225">
        <v>28</v>
      </c>
      <c r="C225" t="s">
        <v>132</v>
      </c>
      <c r="D225" t="s">
        <v>4565</v>
      </c>
      <c r="E225" t="s">
        <v>241</v>
      </c>
      <c r="F225" t="s">
        <v>148</v>
      </c>
      <c r="G225" t="s">
        <v>169</v>
      </c>
      <c r="H225" t="s">
        <v>149</v>
      </c>
      <c r="I225">
        <v>45108</v>
      </c>
      <c r="J225">
        <v>45138</v>
      </c>
      <c r="K225" t="s">
        <v>124</v>
      </c>
      <c r="L225" s="280">
        <v>45107</v>
      </c>
      <c r="M225">
        <v>3203205</v>
      </c>
      <c r="N225" t="s">
        <v>24</v>
      </c>
      <c r="O225" s="280">
        <v>45111</v>
      </c>
      <c r="P225">
        <v>2023</v>
      </c>
      <c r="Q225">
        <v>224</v>
      </c>
    </row>
    <row r="226" spans="1:17" x14ac:dyDescent="0.35">
      <c r="A226" t="s">
        <v>6115</v>
      </c>
      <c r="B226">
        <v>29</v>
      </c>
      <c r="C226" t="s">
        <v>132</v>
      </c>
      <c r="D226" t="s">
        <v>290</v>
      </c>
      <c r="E226" t="s">
        <v>291</v>
      </c>
      <c r="F226" t="s">
        <v>187</v>
      </c>
      <c r="G226" t="s">
        <v>187</v>
      </c>
      <c r="H226" t="s">
        <v>188</v>
      </c>
      <c r="I226">
        <v>44907</v>
      </c>
      <c r="J226">
        <v>45291</v>
      </c>
      <c r="K226" t="s">
        <v>124</v>
      </c>
      <c r="L226" s="280">
        <v>44908</v>
      </c>
      <c r="M226">
        <v>3252945</v>
      </c>
      <c r="N226" t="s">
        <v>26</v>
      </c>
      <c r="O226" s="280">
        <v>45128</v>
      </c>
      <c r="P226">
        <v>2023</v>
      </c>
      <c r="Q226">
        <v>225</v>
      </c>
    </row>
    <row r="227" spans="1:17" x14ac:dyDescent="0.35">
      <c r="A227" t="s">
        <v>5764</v>
      </c>
      <c r="B227">
        <v>30</v>
      </c>
      <c r="C227" t="s">
        <v>132</v>
      </c>
      <c r="D227" t="s">
        <v>260</v>
      </c>
      <c r="E227" t="s">
        <v>261</v>
      </c>
      <c r="F227" t="s">
        <v>148</v>
      </c>
      <c r="G227" t="s">
        <v>169</v>
      </c>
      <c r="H227" t="s">
        <v>155</v>
      </c>
      <c r="I227">
        <v>44927</v>
      </c>
      <c r="J227">
        <v>45291</v>
      </c>
      <c r="K227" t="s">
        <v>124</v>
      </c>
      <c r="L227" s="280">
        <v>44922</v>
      </c>
      <c r="M227">
        <v>2733568</v>
      </c>
      <c r="N227" t="s">
        <v>29</v>
      </c>
      <c r="O227" s="280">
        <v>44932</v>
      </c>
      <c r="P227">
        <v>2023</v>
      </c>
      <c r="Q227">
        <v>226</v>
      </c>
    </row>
    <row r="228" spans="1:17" x14ac:dyDescent="0.35">
      <c r="A228" t="s">
        <v>6116</v>
      </c>
      <c r="B228">
        <v>31</v>
      </c>
      <c r="C228" t="s">
        <v>132</v>
      </c>
      <c r="D228" t="s">
        <v>260</v>
      </c>
      <c r="E228" t="s">
        <v>261</v>
      </c>
      <c r="F228" t="s">
        <v>187</v>
      </c>
      <c r="G228" t="s">
        <v>187</v>
      </c>
      <c r="H228" t="s">
        <v>188</v>
      </c>
      <c r="I228">
        <v>44890</v>
      </c>
      <c r="J228">
        <v>45291</v>
      </c>
      <c r="K228" t="s">
        <v>124</v>
      </c>
      <c r="L228" s="280">
        <v>44890</v>
      </c>
      <c r="M228">
        <v>2733568</v>
      </c>
      <c r="N228" t="s">
        <v>29</v>
      </c>
      <c r="O228" s="280">
        <v>44932</v>
      </c>
      <c r="P228">
        <v>2023</v>
      </c>
      <c r="Q228">
        <v>227</v>
      </c>
    </row>
    <row r="229" spans="1:17" x14ac:dyDescent="0.35">
      <c r="A229" t="s">
        <v>5765</v>
      </c>
      <c r="B229">
        <v>32</v>
      </c>
      <c r="C229" t="s">
        <v>119</v>
      </c>
      <c r="D229" t="s">
        <v>236</v>
      </c>
      <c r="E229" t="s">
        <v>237</v>
      </c>
      <c r="F229" t="s">
        <v>148</v>
      </c>
      <c r="G229" t="s">
        <v>169</v>
      </c>
      <c r="H229" t="s">
        <v>254</v>
      </c>
      <c r="I229">
        <v>45064</v>
      </c>
      <c r="J229">
        <v>45064</v>
      </c>
      <c r="K229" t="s">
        <v>124</v>
      </c>
      <c r="L229" s="280">
        <v>45063</v>
      </c>
      <c r="M229">
        <v>3103861</v>
      </c>
      <c r="N229" t="s">
        <v>16</v>
      </c>
      <c r="O229" s="280">
        <v>45072</v>
      </c>
      <c r="P229">
        <v>2023</v>
      </c>
      <c r="Q229">
        <v>228</v>
      </c>
    </row>
    <row r="230" spans="1:17" x14ac:dyDescent="0.35">
      <c r="A230" t="s">
        <v>5766</v>
      </c>
      <c r="B230">
        <v>33</v>
      </c>
      <c r="C230" t="s">
        <v>119</v>
      </c>
      <c r="D230" t="s">
        <v>236</v>
      </c>
      <c r="E230" t="s">
        <v>237</v>
      </c>
      <c r="F230" t="s">
        <v>148</v>
      </c>
      <c r="G230" t="s">
        <v>169</v>
      </c>
      <c r="H230" t="s">
        <v>254</v>
      </c>
      <c r="I230">
        <v>45063</v>
      </c>
      <c r="J230">
        <v>45063</v>
      </c>
      <c r="K230" t="s">
        <v>124</v>
      </c>
      <c r="L230" s="280">
        <v>45062</v>
      </c>
      <c r="M230">
        <v>3103861</v>
      </c>
      <c r="N230" t="s">
        <v>16</v>
      </c>
      <c r="O230" s="280">
        <v>45072</v>
      </c>
      <c r="P230">
        <v>2023</v>
      </c>
      <c r="Q230">
        <v>229</v>
      </c>
    </row>
    <row r="231" spans="1:17" x14ac:dyDescent="0.35">
      <c r="A231" t="s">
        <v>6117</v>
      </c>
      <c r="B231">
        <v>34</v>
      </c>
      <c r="C231" t="s">
        <v>132</v>
      </c>
      <c r="D231" t="s">
        <v>262</v>
      </c>
      <c r="E231" t="s">
        <v>263</v>
      </c>
      <c r="F231" t="s">
        <v>187</v>
      </c>
      <c r="G231" t="s">
        <v>187</v>
      </c>
      <c r="H231" t="s">
        <v>188</v>
      </c>
      <c r="I231">
        <v>44890</v>
      </c>
      <c r="J231">
        <v>45291</v>
      </c>
      <c r="K231" t="s">
        <v>124</v>
      </c>
      <c r="L231" s="280">
        <v>44890</v>
      </c>
      <c r="M231">
        <v>2733586</v>
      </c>
      <c r="N231" t="s">
        <v>32</v>
      </c>
      <c r="O231" s="280">
        <v>44932</v>
      </c>
      <c r="P231">
        <v>2023</v>
      </c>
      <c r="Q231">
        <v>230</v>
      </c>
    </row>
    <row r="232" spans="1:17" x14ac:dyDescent="0.35">
      <c r="A232" t="s">
        <v>5371</v>
      </c>
      <c r="B232">
        <v>35</v>
      </c>
      <c r="C232" t="s">
        <v>132</v>
      </c>
      <c r="D232" t="s">
        <v>262</v>
      </c>
      <c r="E232" t="s">
        <v>263</v>
      </c>
      <c r="F232" t="s">
        <v>148</v>
      </c>
      <c r="G232" t="s">
        <v>162</v>
      </c>
      <c r="H232" t="s">
        <v>155</v>
      </c>
      <c r="I232">
        <v>44927</v>
      </c>
      <c r="J232">
        <v>45291</v>
      </c>
      <c r="K232" t="s">
        <v>124</v>
      </c>
      <c r="L232" s="280">
        <v>44922</v>
      </c>
      <c r="M232">
        <v>2733586</v>
      </c>
      <c r="N232" t="s">
        <v>32</v>
      </c>
      <c r="O232" s="280">
        <v>44932</v>
      </c>
      <c r="P232">
        <v>2023</v>
      </c>
      <c r="Q232">
        <v>231</v>
      </c>
    </row>
    <row r="233" spans="1:17" x14ac:dyDescent="0.35">
      <c r="A233" t="s">
        <v>5372</v>
      </c>
      <c r="B233">
        <v>36</v>
      </c>
      <c r="C233" t="s">
        <v>132</v>
      </c>
      <c r="D233" t="s">
        <v>290</v>
      </c>
      <c r="E233" t="s">
        <v>291</v>
      </c>
      <c r="F233" t="s">
        <v>148</v>
      </c>
      <c r="G233" t="s">
        <v>162</v>
      </c>
      <c r="H233" t="s">
        <v>259</v>
      </c>
      <c r="I233">
        <v>45124</v>
      </c>
      <c r="J233">
        <v>45291</v>
      </c>
      <c r="K233" t="s">
        <v>124</v>
      </c>
      <c r="L233" s="280">
        <v>45122</v>
      </c>
      <c r="M233">
        <v>3252946</v>
      </c>
      <c r="N233" t="s">
        <v>26</v>
      </c>
      <c r="O233" s="280">
        <v>45128</v>
      </c>
      <c r="P233">
        <v>2023</v>
      </c>
      <c r="Q233">
        <v>232</v>
      </c>
    </row>
    <row r="234" spans="1:17" x14ac:dyDescent="0.35">
      <c r="A234" t="s">
        <v>5373</v>
      </c>
      <c r="B234">
        <v>37</v>
      </c>
      <c r="C234" t="s">
        <v>132</v>
      </c>
      <c r="D234" t="s">
        <v>290</v>
      </c>
      <c r="E234" t="s">
        <v>291</v>
      </c>
      <c r="F234" t="s">
        <v>148</v>
      </c>
      <c r="G234" t="s">
        <v>162</v>
      </c>
      <c r="H234" t="s">
        <v>259</v>
      </c>
      <c r="I234">
        <v>45124</v>
      </c>
      <c r="J234">
        <v>45291</v>
      </c>
      <c r="K234" t="s">
        <v>124</v>
      </c>
      <c r="L234" s="280">
        <v>45122</v>
      </c>
      <c r="M234">
        <v>3252947</v>
      </c>
      <c r="N234" t="s">
        <v>26</v>
      </c>
      <c r="O234" s="280">
        <v>45128</v>
      </c>
      <c r="P234">
        <v>2023</v>
      </c>
      <c r="Q234">
        <v>233</v>
      </c>
    </row>
    <row r="235" spans="1:17" x14ac:dyDescent="0.35">
      <c r="A235" t="s">
        <v>5767</v>
      </c>
      <c r="B235">
        <v>38</v>
      </c>
      <c r="C235" t="s">
        <v>119</v>
      </c>
      <c r="D235" t="s">
        <v>236</v>
      </c>
      <c r="E235" t="s">
        <v>237</v>
      </c>
      <c r="F235" t="s">
        <v>148</v>
      </c>
      <c r="G235" t="s">
        <v>169</v>
      </c>
      <c r="H235" t="s">
        <v>254</v>
      </c>
      <c r="I235">
        <v>45055</v>
      </c>
      <c r="J235">
        <v>45055</v>
      </c>
      <c r="K235" t="s">
        <v>124</v>
      </c>
      <c r="L235" s="280">
        <v>45054</v>
      </c>
      <c r="M235">
        <v>3064159</v>
      </c>
      <c r="N235" t="s">
        <v>16</v>
      </c>
      <c r="O235" s="280">
        <v>45061</v>
      </c>
      <c r="P235">
        <v>2023</v>
      </c>
      <c r="Q235">
        <v>234</v>
      </c>
    </row>
    <row r="236" spans="1:17" x14ac:dyDescent="0.35">
      <c r="A236" t="s">
        <v>5768</v>
      </c>
      <c r="B236">
        <v>39</v>
      </c>
      <c r="C236" t="s">
        <v>130</v>
      </c>
      <c r="D236" t="s">
        <v>236</v>
      </c>
      <c r="E236" t="s">
        <v>237</v>
      </c>
      <c r="F236" t="s">
        <v>207</v>
      </c>
      <c r="G236" t="s">
        <v>169</v>
      </c>
      <c r="H236" t="s">
        <v>155</v>
      </c>
      <c r="I236">
        <v>44617</v>
      </c>
      <c r="J236">
        <v>44926</v>
      </c>
      <c r="K236" t="s">
        <v>124</v>
      </c>
      <c r="L236" s="280">
        <v>44617</v>
      </c>
      <c r="M236">
        <v>2006011</v>
      </c>
      <c r="N236" t="s">
        <v>66</v>
      </c>
      <c r="O236" s="280">
        <v>44627</v>
      </c>
      <c r="P236">
        <v>2023</v>
      </c>
      <c r="Q236">
        <v>235</v>
      </c>
    </row>
    <row r="237" spans="1:17" x14ac:dyDescent="0.35">
      <c r="A237" t="s">
        <v>5374</v>
      </c>
      <c r="B237">
        <v>40</v>
      </c>
      <c r="C237" t="s">
        <v>132</v>
      </c>
      <c r="D237" t="s">
        <v>264</v>
      </c>
      <c r="E237" t="s">
        <v>265</v>
      </c>
      <c r="F237" t="s">
        <v>148</v>
      </c>
      <c r="G237" t="s">
        <v>162</v>
      </c>
      <c r="H237" t="s">
        <v>259</v>
      </c>
      <c r="I237">
        <v>44713</v>
      </c>
      <c r="J237">
        <v>44926</v>
      </c>
      <c r="K237" t="s">
        <v>124</v>
      </c>
      <c r="L237" s="280">
        <v>44712</v>
      </c>
      <c r="M237">
        <v>2242789</v>
      </c>
      <c r="N237" t="s">
        <v>35</v>
      </c>
      <c r="O237" s="280">
        <v>44721</v>
      </c>
      <c r="P237">
        <v>2023</v>
      </c>
      <c r="Q237">
        <v>236</v>
      </c>
    </row>
    <row r="238" spans="1:17" x14ac:dyDescent="0.35">
      <c r="A238" t="s">
        <v>6118</v>
      </c>
      <c r="B238">
        <v>41</v>
      </c>
      <c r="C238" t="s">
        <v>119</v>
      </c>
      <c r="D238" t="s">
        <v>300</v>
      </c>
      <c r="E238" t="s">
        <v>301</v>
      </c>
      <c r="F238" t="s">
        <v>187</v>
      </c>
      <c r="G238" t="s">
        <v>187</v>
      </c>
      <c r="H238" t="s">
        <v>188</v>
      </c>
      <c r="I238">
        <v>45125</v>
      </c>
      <c r="J238">
        <v>45291</v>
      </c>
      <c r="K238" t="s">
        <v>124</v>
      </c>
      <c r="L238" s="280">
        <v>45125</v>
      </c>
      <c r="M238">
        <v>3270012</v>
      </c>
      <c r="N238" t="s">
        <v>16</v>
      </c>
      <c r="O238" s="280">
        <v>45135</v>
      </c>
      <c r="P238">
        <v>2023</v>
      </c>
      <c r="Q238">
        <v>237</v>
      </c>
    </row>
    <row r="239" spans="1:17" x14ac:dyDescent="0.35">
      <c r="A239" t="s">
        <v>5769</v>
      </c>
      <c r="B239">
        <v>42</v>
      </c>
      <c r="C239" t="s">
        <v>130</v>
      </c>
      <c r="D239" t="s">
        <v>236</v>
      </c>
      <c r="E239" t="s">
        <v>237</v>
      </c>
      <c r="F239" t="s">
        <v>207</v>
      </c>
      <c r="G239" t="s">
        <v>169</v>
      </c>
      <c r="H239" t="s">
        <v>155</v>
      </c>
      <c r="I239">
        <v>44561</v>
      </c>
      <c r="J239">
        <v>44926</v>
      </c>
      <c r="K239" t="s">
        <v>124</v>
      </c>
      <c r="L239" s="280">
        <v>44561</v>
      </c>
      <c r="M239">
        <v>1883715</v>
      </c>
      <c r="N239" t="s">
        <v>253</v>
      </c>
      <c r="O239" s="280">
        <v>44567</v>
      </c>
      <c r="P239">
        <v>2023</v>
      </c>
      <c r="Q239">
        <v>238</v>
      </c>
    </row>
    <row r="240" spans="1:17" x14ac:dyDescent="0.35">
      <c r="A240" t="s">
        <v>5375</v>
      </c>
      <c r="B240">
        <v>43</v>
      </c>
      <c r="C240" t="s">
        <v>132</v>
      </c>
      <c r="D240" t="s">
        <v>264</v>
      </c>
      <c r="E240" t="s">
        <v>265</v>
      </c>
      <c r="F240" t="s">
        <v>148</v>
      </c>
      <c r="G240" t="s">
        <v>162</v>
      </c>
      <c r="H240" t="s">
        <v>155</v>
      </c>
      <c r="I240">
        <v>44927</v>
      </c>
      <c r="J240">
        <v>45291</v>
      </c>
      <c r="K240" t="s">
        <v>124</v>
      </c>
      <c r="L240" s="280">
        <v>44917</v>
      </c>
      <c r="M240">
        <v>2733717</v>
      </c>
      <c r="N240" t="s">
        <v>35</v>
      </c>
      <c r="O240" s="280">
        <v>44932</v>
      </c>
      <c r="P240">
        <v>2023</v>
      </c>
      <c r="Q240">
        <v>239</v>
      </c>
    </row>
    <row r="241" spans="1:17" x14ac:dyDescent="0.35">
      <c r="A241" t="s">
        <v>5376</v>
      </c>
      <c r="B241">
        <v>44</v>
      </c>
      <c r="C241" t="s">
        <v>132</v>
      </c>
      <c r="D241" t="s">
        <v>264</v>
      </c>
      <c r="E241" t="s">
        <v>265</v>
      </c>
      <c r="F241" t="s">
        <v>148</v>
      </c>
      <c r="G241" t="s">
        <v>162</v>
      </c>
      <c r="H241" t="s">
        <v>155</v>
      </c>
      <c r="I241">
        <v>44927</v>
      </c>
      <c r="J241">
        <v>45291</v>
      </c>
      <c r="K241" t="s">
        <v>124</v>
      </c>
      <c r="L241" s="280">
        <v>44917</v>
      </c>
      <c r="M241">
        <v>2733717</v>
      </c>
      <c r="N241" t="s">
        <v>35</v>
      </c>
      <c r="O241" s="280">
        <v>44932</v>
      </c>
      <c r="P241">
        <v>2023</v>
      </c>
      <c r="Q241">
        <v>240</v>
      </c>
    </row>
    <row r="242" spans="1:17" x14ac:dyDescent="0.35">
      <c r="A242" t="s">
        <v>6119</v>
      </c>
      <c r="B242">
        <v>45</v>
      </c>
      <c r="C242" t="s">
        <v>132</v>
      </c>
      <c r="D242" t="s">
        <v>255</v>
      </c>
      <c r="E242" t="s">
        <v>256</v>
      </c>
      <c r="F242" t="s">
        <v>187</v>
      </c>
      <c r="G242" t="s">
        <v>187</v>
      </c>
      <c r="H242" t="s">
        <v>188</v>
      </c>
      <c r="I242">
        <v>44890</v>
      </c>
      <c r="J242">
        <v>45291</v>
      </c>
      <c r="K242" t="s">
        <v>124</v>
      </c>
      <c r="L242" s="280">
        <v>44890</v>
      </c>
      <c r="M242">
        <v>2733645</v>
      </c>
      <c r="N242" t="s">
        <v>38</v>
      </c>
      <c r="O242" s="280">
        <v>44932</v>
      </c>
      <c r="P242">
        <v>2023</v>
      </c>
      <c r="Q242">
        <v>241</v>
      </c>
    </row>
    <row r="243" spans="1:17" x14ac:dyDescent="0.35">
      <c r="A243" t="s">
        <v>5770</v>
      </c>
      <c r="B243">
        <v>46</v>
      </c>
      <c r="C243" t="s">
        <v>132</v>
      </c>
      <c r="D243" t="s">
        <v>255</v>
      </c>
      <c r="E243" t="s">
        <v>256</v>
      </c>
      <c r="F243" t="s">
        <v>148</v>
      </c>
      <c r="G243" t="s">
        <v>169</v>
      </c>
      <c r="H243" t="s">
        <v>155</v>
      </c>
      <c r="I243">
        <v>44927</v>
      </c>
      <c r="J243">
        <v>45291</v>
      </c>
      <c r="K243" t="s">
        <v>124</v>
      </c>
      <c r="L243" s="280">
        <v>44921</v>
      </c>
      <c r="M243">
        <v>2733645</v>
      </c>
      <c r="N243" t="s">
        <v>38</v>
      </c>
      <c r="O243" s="280">
        <v>44932</v>
      </c>
      <c r="P243">
        <v>2023</v>
      </c>
      <c r="Q243">
        <v>242</v>
      </c>
    </row>
    <row r="244" spans="1:17" x14ac:dyDescent="0.35">
      <c r="A244" t="s">
        <v>5377</v>
      </c>
      <c r="B244">
        <v>47</v>
      </c>
      <c r="C244" t="s">
        <v>132</v>
      </c>
      <c r="D244" t="s">
        <v>264</v>
      </c>
      <c r="E244" t="s">
        <v>265</v>
      </c>
      <c r="F244" t="s">
        <v>148</v>
      </c>
      <c r="G244" t="s">
        <v>162</v>
      </c>
      <c r="H244" t="s">
        <v>155</v>
      </c>
      <c r="I244">
        <v>44927</v>
      </c>
      <c r="J244">
        <v>45291</v>
      </c>
      <c r="K244" t="s">
        <v>124</v>
      </c>
      <c r="L244" s="280">
        <v>44917</v>
      </c>
      <c r="M244">
        <v>2733717</v>
      </c>
      <c r="N244" t="s">
        <v>35</v>
      </c>
      <c r="O244" s="280">
        <v>44932</v>
      </c>
      <c r="P244">
        <v>2023</v>
      </c>
      <c r="Q244">
        <v>243</v>
      </c>
    </row>
    <row r="245" spans="1:17" x14ac:dyDescent="0.35">
      <c r="A245" t="s">
        <v>5378</v>
      </c>
      <c r="B245">
        <v>48</v>
      </c>
      <c r="C245" t="s">
        <v>132</v>
      </c>
      <c r="D245" t="s">
        <v>264</v>
      </c>
      <c r="E245" t="s">
        <v>265</v>
      </c>
      <c r="F245" t="s">
        <v>148</v>
      </c>
      <c r="G245" t="s">
        <v>162</v>
      </c>
      <c r="H245" t="s">
        <v>155</v>
      </c>
      <c r="I245">
        <v>44927</v>
      </c>
      <c r="J245">
        <v>45291</v>
      </c>
      <c r="K245" t="s">
        <v>124</v>
      </c>
      <c r="L245" s="280">
        <v>44917</v>
      </c>
      <c r="M245">
        <v>2733717</v>
      </c>
      <c r="N245" t="s">
        <v>35</v>
      </c>
      <c r="O245" s="280">
        <v>44932</v>
      </c>
      <c r="P245">
        <v>2023</v>
      </c>
      <c r="Q245">
        <v>244</v>
      </c>
    </row>
    <row r="246" spans="1:17" x14ac:dyDescent="0.35">
      <c r="A246" t="s">
        <v>5379</v>
      </c>
      <c r="B246">
        <v>49</v>
      </c>
      <c r="C246" t="s">
        <v>132</v>
      </c>
      <c r="D246" t="s">
        <v>264</v>
      </c>
      <c r="E246" t="s">
        <v>265</v>
      </c>
      <c r="F246" t="s">
        <v>148</v>
      </c>
      <c r="G246" t="s">
        <v>162</v>
      </c>
      <c r="H246" t="s">
        <v>155</v>
      </c>
      <c r="I246">
        <v>44927</v>
      </c>
      <c r="J246">
        <v>45291</v>
      </c>
      <c r="K246" t="s">
        <v>124</v>
      </c>
      <c r="L246" s="280">
        <v>44917</v>
      </c>
      <c r="M246">
        <v>2733717</v>
      </c>
      <c r="N246" t="s">
        <v>35</v>
      </c>
      <c r="O246" s="280">
        <v>44932</v>
      </c>
      <c r="P246">
        <v>2023</v>
      </c>
      <c r="Q246">
        <v>245</v>
      </c>
    </row>
    <row r="247" spans="1:17" x14ac:dyDescent="0.35">
      <c r="A247" t="s">
        <v>6120</v>
      </c>
      <c r="B247">
        <v>50</v>
      </c>
      <c r="C247" t="s">
        <v>132</v>
      </c>
      <c r="D247" t="s">
        <v>264</v>
      </c>
      <c r="E247" t="s">
        <v>265</v>
      </c>
      <c r="F247" t="s">
        <v>187</v>
      </c>
      <c r="G247" t="s">
        <v>187</v>
      </c>
      <c r="H247" t="s">
        <v>188</v>
      </c>
      <c r="I247">
        <v>44890</v>
      </c>
      <c r="J247">
        <v>45291</v>
      </c>
      <c r="K247" t="s">
        <v>124</v>
      </c>
      <c r="L247" s="280">
        <v>44890</v>
      </c>
      <c r="M247">
        <v>2733717</v>
      </c>
      <c r="N247" t="s">
        <v>35</v>
      </c>
      <c r="O247" s="280">
        <v>44932</v>
      </c>
      <c r="P247">
        <v>2023</v>
      </c>
      <c r="Q247">
        <v>246</v>
      </c>
    </row>
    <row r="248" spans="1:17" x14ac:dyDescent="0.35">
      <c r="A248" t="s">
        <v>5425</v>
      </c>
      <c r="B248">
        <v>51</v>
      </c>
      <c r="C248" t="s">
        <v>132</v>
      </c>
      <c r="D248" t="s">
        <v>280</v>
      </c>
      <c r="E248" t="s">
        <v>281</v>
      </c>
      <c r="F248" t="s">
        <v>148</v>
      </c>
      <c r="G248" t="s">
        <v>162</v>
      </c>
      <c r="H248" t="s">
        <v>219</v>
      </c>
      <c r="I248">
        <v>45017</v>
      </c>
      <c r="J248">
        <v>45107</v>
      </c>
      <c r="K248" t="s">
        <v>124</v>
      </c>
      <c r="L248" s="280">
        <v>45017</v>
      </c>
      <c r="M248">
        <v>3082272</v>
      </c>
      <c r="N248" t="s">
        <v>41</v>
      </c>
      <c r="O248" s="280">
        <v>45065</v>
      </c>
      <c r="P248">
        <v>2023</v>
      </c>
      <c r="Q248">
        <v>247</v>
      </c>
    </row>
    <row r="249" spans="1:17" x14ac:dyDescent="0.35">
      <c r="A249" t="s">
        <v>5771</v>
      </c>
      <c r="B249">
        <v>52</v>
      </c>
      <c r="C249" t="s">
        <v>119</v>
      </c>
      <c r="D249" t="s">
        <v>236</v>
      </c>
      <c r="E249" t="s">
        <v>237</v>
      </c>
      <c r="F249" t="s">
        <v>148</v>
      </c>
      <c r="G249" t="s">
        <v>169</v>
      </c>
      <c r="H249" t="s">
        <v>254</v>
      </c>
      <c r="I249">
        <v>45062</v>
      </c>
      <c r="J249">
        <v>45062</v>
      </c>
      <c r="K249" t="s">
        <v>124</v>
      </c>
      <c r="L249" s="280">
        <v>45062</v>
      </c>
      <c r="M249">
        <v>3103861</v>
      </c>
      <c r="N249" t="s">
        <v>16</v>
      </c>
      <c r="O249" s="280">
        <v>45072</v>
      </c>
      <c r="P249">
        <v>2023</v>
      </c>
      <c r="Q249">
        <v>248</v>
      </c>
    </row>
    <row r="250" spans="1:17" x14ac:dyDescent="0.35">
      <c r="A250" t="s">
        <v>5833</v>
      </c>
      <c r="B250">
        <v>53</v>
      </c>
      <c r="C250" t="s">
        <v>119</v>
      </c>
      <c r="D250" t="s">
        <v>236</v>
      </c>
      <c r="E250" t="s">
        <v>237</v>
      </c>
      <c r="F250" t="s">
        <v>148</v>
      </c>
      <c r="G250" t="s">
        <v>169</v>
      </c>
      <c r="H250" t="s">
        <v>254</v>
      </c>
      <c r="I250">
        <v>45061</v>
      </c>
      <c r="J250">
        <v>45061</v>
      </c>
      <c r="K250" t="s">
        <v>124</v>
      </c>
      <c r="L250" s="280">
        <v>45060</v>
      </c>
      <c r="M250">
        <v>3103861</v>
      </c>
      <c r="N250" t="s">
        <v>16</v>
      </c>
      <c r="O250" s="280">
        <v>45072</v>
      </c>
      <c r="P250">
        <v>2023</v>
      </c>
      <c r="Q250">
        <v>249</v>
      </c>
    </row>
    <row r="251" spans="1:17" x14ac:dyDescent="0.35">
      <c r="A251" t="s">
        <v>5380</v>
      </c>
      <c r="B251">
        <v>54</v>
      </c>
      <c r="C251" t="s">
        <v>132</v>
      </c>
      <c r="D251" t="s">
        <v>274</v>
      </c>
      <c r="E251" t="s">
        <v>275</v>
      </c>
      <c r="F251" t="s">
        <v>148</v>
      </c>
      <c r="G251" t="s">
        <v>162</v>
      </c>
      <c r="H251" t="s">
        <v>155</v>
      </c>
      <c r="I251">
        <v>44927</v>
      </c>
      <c r="J251">
        <v>45291</v>
      </c>
      <c r="K251" t="s">
        <v>124</v>
      </c>
      <c r="L251" s="280">
        <v>44916</v>
      </c>
      <c r="M251">
        <v>2733731</v>
      </c>
      <c r="N251" t="s">
        <v>44</v>
      </c>
      <c r="O251" s="280">
        <v>44932</v>
      </c>
      <c r="P251">
        <v>2023</v>
      </c>
      <c r="Q251">
        <v>250</v>
      </c>
    </row>
    <row r="252" spans="1:17" x14ac:dyDescent="0.35">
      <c r="A252" t="s">
        <v>5426</v>
      </c>
      <c r="B252">
        <v>55</v>
      </c>
      <c r="C252" t="s">
        <v>132</v>
      </c>
      <c r="D252" t="s">
        <v>274</v>
      </c>
      <c r="E252" t="s">
        <v>275</v>
      </c>
      <c r="F252" t="s">
        <v>148</v>
      </c>
      <c r="G252" t="s">
        <v>162</v>
      </c>
      <c r="H252" t="s">
        <v>155</v>
      </c>
      <c r="I252">
        <v>44927</v>
      </c>
      <c r="J252">
        <v>45291</v>
      </c>
      <c r="K252" t="s">
        <v>124</v>
      </c>
      <c r="L252" s="280">
        <v>44916</v>
      </c>
      <c r="M252">
        <v>2733731</v>
      </c>
      <c r="N252" t="s">
        <v>44</v>
      </c>
      <c r="O252" s="280">
        <v>44932</v>
      </c>
      <c r="P252">
        <v>2023</v>
      </c>
      <c r="Q252">
        <v>251</v>
      </c>
    </row>
    <row r="253" spans="1:17" x14ac:dyDescent="0.35">
      <c r="A253" t="s">
        <v>6121</v>
      </c>
      <c r="B253">
        <v>56</v>
      </c>
      <c r="C253" t="s">
        <v>132</v>
      </c>
      <c r="D253" t="s">
        <v>274</v>
      </c>
      <c r="E253" t="s">
        <v>275</v>
      </c>
      <c r="F253" t="s">
        <v>187</v>
      </c>
      <c r="G253" t="s">
        <v>187</v>
      </c>
      <c r="H253" t="s">
        <v>188</v>
      </c>
      <c r="I253">
        <v>44890</v>
      </c>
      <c r="J253">
        <v>45291</v>
      </c>
      <c r="K253" t="s">
        <v>124</v>
      </c>
      <c r="L253" s="280">
        <v>44890</v>
      </c>
      <c r="M253">
        <v>2733731</v>
      </c>
      <c r="N253" t="s">
        <v>44</v>
      </c>
      <c r="O253" s="280">
        <v>44932</v>
      </c>
      <c r="P253">
        <v>2023</v>
      </c>
      <c r="Q253">
        <v>252</v>
      </c>
    </row>
    <row r="254" spans="1:17" x14ac:dyDescent="0.35">
      <c r="A254" t="s">
        <v>5381</v>
      </c>
      <c r="B254">
        <v>57</v>
      </c>
      <c r="C254" t="s">
        <v>132</v>
      </c>
      <c r="D254" t="s">
        <v>236</v>
      </c>
      <c r="E254" t="s">
        <v>237</v>
      </c>
      <c r="F254" t="s">
        <v>148</v>
      </c>
      <c r="G254" t="s">
        <v>162</v>
      </c>
      <c r="H254" t="s">
        <v>259</v>
      </c>
      <c r="I254">
        <v>44725</v>
      </c>
      <c r="J254">
        <v>44926</v>
      </c>
      <c r="K254" t="s">
        <v>124</v>
      </c>
      <c r="L254" s="280">
        <v>44722</v>
      </c>
      <c r="M254">
        <v>2263803</v>
      </c>
      <c r="N254" t="s">
        <v>6</v>
      </c>
      <c r="O254" s="280">
        <v>44732</v>
      </c>
      <c r="P254">
        <v>2023</v>
      </c>
      <c r="Q254">
        <v>253</v>
      </c>
    </row>
    <row r="255" spans="1:17" x14ac:dyDescent="0.35">
      <c r="A255" t="s">
        <v>5427</v>
      </c>
      <c r="B255">
        <v>58</v>
      </c>
      <c r="C255" t="s">
        <v>132</v>
      </c>
      <c r="D255" t="s">
        <v>236</v>
      </c>
      <c r="E255" t="s">
        <v>237</v>
      </c>
      <c r="F255" t="s">
        <v>148</v>
      </c>
      <c r="G255" t="s">
        <v>162</v>
      </c>
      <c r="H255" t="s">
        <v>219</v>
      </c>
      <c r="I255">
        <v>44817</v>
      </c>
      <c r="J255">
        <v>44926</v>
      </c>
      <c r="K255" t="s">
        <v>124</v>
      </c>
      <c r="L255" s="280">
        <v>44816</v>
      </c>
      <c r="M255">
        <v>2455373</v>
      </c>
      <c r="N255" t="s">
        <v>6</v>
      </c>
      <c r="O255" s="280">
        <v>44819</v>
      </c>
      <c r="P255">
        <v>2023</v>
      </c>
      <c r="Q255">
        <v>254</v>
      </c>
    </row>
    <row r="256" spans="1:17" x14ac:dyDescent="0.35">
      <c r="A256" t="s">
        <v>6122</v>
      </c>
      <c r="B256">
        <v>59</v>
      </c>
      <c r="C256" t="s">
        <v>119</v>
      </c>
      <c r="D256" t="s">
        <v>193</v>
      </c>
      <c r="E256" t="s">
        <v>194</v>
      </c>
      <c r="F256" t="s">
        <v>187</v>
      </c>
      <c r="G256" t="s">
        <v>187</v>
      </c>
      <c r="H256" t="s">
        <v>188</v>
      </c>
      <c r="I256">
        <v>44544</v>
      </c>
      <c r="J256">
        <v>44926</v>
      </c>
      <c r="K256" t="s">
        <v>124</v>
      </c>
      <c r="L256" s="280">
        <v>44544</v>
      </c>
      <c r="M256">
        <v>1858729</v>
      </c>
      <c r="N256" t="s">
        <v>61</v>
      </c>
      <c r="O256" s="280">
        <v>44552</v>
      </c>
      <c r="P256">
        <v>2023</v>
      </c>
      <c r="Q256">
        <v>255</v>
      </c>
    </row>
    <row r="257" spans="1:17" x14ac:dyDescent="0.35">
      <c r="A257" t="s">
        <v>5772</v>
      </c>
      <c r="B257">
        <v>60</v>
      </c>
      <c r="C257" t="s">
        <v>132</v>
      </c>
      <c r="D257" t="s">
        <v>244</v>
      </c>
      <c r="E257" t="s">
        <v>245</v>
      </c>
      <c r="F257" t="s">
        <v>148</v>
      </c>
      <c r="G257" t="s">
        <v>169</v>
      </c>
      <c r="H257" t="s">
        <v>155</v>
      </c>
      <c r="I257">
        <v>44927</v>
      </c>
      <c r="J257">
        <v>45291</v>
      </c>
      <c r="K257" t="s">
        <v>124</v>
      </c>
      <c r="L257" s="280">
        <v>44911</v>
      </c>
      <c r="M257">
        <v>3246182</v>
      </c>
      <c r="N257" t="s">
        <v>22</v>
      </c>
      <c r="O257" s="280">
        <v>44932</v>
      </c>
      <c r="P257">
        <v>2023</v>
      </c>
      <c r="Q257">
        <v>256</v>
      </c>
    </row>
    <row r="258" spans="1:17" x14ac:dyDescent="0.35">
      <c r="A258" t="s">
        <v>6123</v>
      </c>
      <c r="B258">
        <v>61</v>
      </c>
      <c r="C258" t="s">
        <v>132</v>
      </c>
      <c r="D258" t="s">
        <v>244</v>
      </c>
      <c r="E258" t="s">
        <v>245</v>
      </c>
      <c r="F258" t="s">
        <v>187</v>
      </c>
      <c r="G258" t="s">
        <v>187</v>
      </c>
      <c r="H258" t="s">
        <v>188</v>
      </c>
      <c r="I258">
        <v>44890</v>
      </c>
      <c r="J258">
        <v>45291</v>
      </c>
      <c r="K258" t="s">
        <v>124</v>
      </c>
      <c r="L258" s="280">
        <v>44890</v>
      </c>
      <c r="M258">
        <v>3246183</v>
      </c>
      <c r="N258" t="s">
        <v>22</v>
      </c>
      <c r="O258" s="280">
        <v>44932</v>
      </c>
      <c r="P258">
        <v>2023</v>
      </c>
      <c r="Q258">
        <v>257</v>
      </c>
    </row>
    <row r="259" spans="1:17" x14ac:dyDescent="0.35">
      <c r="A259" t="s">
        <v>5382</v>
      </c>
      <c r="B259">
        <v>62</v>
      </c>
      <c r="C259" t="s">
        <v>132</v>
      </c>
      <c r="D259" t="s">
        <v>236</v>
      </c>
      <c r="E259" t="s">
        <v>237</v>
      </c>
      <c r="F259" t="s">
        <v>148</v>
      </c>
      <c r="G259" t="s">
        <v>162</v>
      </c>
      <c r="H259" t="s">
        <v>219</v>
      </c>
      <c r="I259">
        <v>44837</v>
      </c>
      <c r="J259">
        <v>44926</v>
      </c>
      <c r="K259" t="s">
        <v>124</v>
      </c>
      <c r="L259" s="280">
        <v>44835</v>
      </c>
      <c r="M259">
        <v>2521258</v>
      </c>
      <c r="N259" t="s">
        <v>6</v>
      </c>
      <c r="O259" s="280">
        <v>44845</v>
      </c>
      <c r="P259">
        <v>2023</v>
      </c>
      <c r="Q259">
        <v>258</v>
      </c>
    </row>
    <row r="260" spans="1:17" x14ac:dyDescent="0.35">
      <c r="A260" t="s">
        <v>6124</v>
      </c>
      <c r="B260">
        <v>63</v>
      </c>
      <c r="C260" t="s">
        <v>119</v>
      </c>
      <c r="D260" t="s">
        <v>4586</v>
      </c>
      <c r="E260" t="s">
        <v>239</v>
      </c>
      <c r="F260" t="s">
        <v>187</v>
      </c>
      <c r="G260" t="s">
        <v>187</v>
      </c>
      <c r="H260" t="s">
        <v>188</v>
      </c>
      <c r="I260">
        <v>45001</v>
      </c>
      <c r="J260">
        <v>45291</v>
      </c>
      <c r="K260" t="s">
        <v>124</v>
      </c>
      <c r="L260" s="280">
        <v>45001</v>
      </c>
      <c r="M260">
        <v>2904515</v>
      </c>
      <c r="N260" t="s">
        <v>16</v>
      </c>
      <c r="O260" s="280">
        <v>45002</v>
      </c>
      <c r="P260">
        <v>2023</v>
      </c>
      <c r="Q260">
        <v>259</v>
      </c>
    </row>
    <row r="261" spans="1:17" x14ac:dyDescent="0.35">
      <c r="A261" t="s">
        <v>5383</v>
      </c>
      <c r="B261">
        <v>64</v>
      </c>
      <c r="C261" t="s">
        <v>132</v>
      </c>
      <c r="D261" t="s">
        <v>236</v>
      </c>
      <c r="E261" t="s">
        <v>237</v>
      </c>
      <c r="F261" t="s">
        <v>148</v>
      </c>
      <c r="G261" t="s">
        <v>162</v>
      </c>
      <c r="H261" t="s">
        <v>219</v>
      </c>
      <c r="I261">
        <v>44858</v>
      </c>
      <c r="J261">
        <v>44926</v>
      </c>
      <c r="K261" t="s">
        <v>124</v>
      </c>
      <c r="L261" s="280">
        <v>44855</v>
      </c>
      <c r="M261">
        <v>2583057</v>
      </c>
      <c r="N261" t="s">
        <v>6</v>
      </c>
      <c r="O261" s="280">
        <v>44869</v>
      </c>
      <c r="P261">
        <v>2023</v>
      </c>
      <c r="Q261">
        <v>260</v>
      </c>
    </row>
    <row r="262" spans="1:17" x14ac:dyDescent="0.35">
      <c r="A262" t="s">
        <v>6125</v>
      </c>
      <c r="B262">
        <v>65</v>
      </c>
      <c r="C262" t="s">
        <v>119</v>
      </c>
      <c r="D262" t="s">
        <v>257</v>
      </c>
      <c r="E262" t="s">
        <v>258</v>
      </c>
      <c r="F262" t="s">
        <v>187</v>
      </c>
      <c r="G262" t="s">
        <v>187</v>
      </c>
      <c r="H262" t="s">
        <v>188</v>
      </c>
      <c r="I262">
        <v>44616</v>
      </c>
      <c r="J262">
        <v>44926</v>
      </c>
      <c r="K262" t="s">
        <v>124</v>
      </c>
      <c r="L262" s="280">
        <v>44616</v>
      </c>
      <c r="M262">
        <v>2037403</v>
      </c>
      <c r="N262" t="s">
        <v>16</v>
      </c>
      <c r="O262" s="280">
        <v>44641</v>
      </c>
      <c r="P262">
        <v>2023</v>
      </c>
      <c r="Q262">
        <v>261</v>
      </c>
    </row>
    <row r="263" spans="1:17" x14ac:dyDescent="0.35">
      <c r="A263" t="s">
        <v>6126</v>
      </c>
      <c r="B263">
        <v>66</v>
      </c>
      <c r="C263" t="s">
        <v>119</v>
      </c>
      <c r="D263" t="s">
        <v>4124</v>
      </c>
      <c r="E263" t="s">
        <v>120</v>
      </c>
      <c r="F263" t="s">
        <v>187</v>
      </c>
      <c r="G263" t="s">
        <v>187</v>
      </c>
      <c r="H263" t="s">
        <v>188</v>
      </c>
      <c r="I263">
        <v>44545</v>
      </c>
      <c r="J263">
        <v>44926</v>
      </c>
      <c r="K263" t="s">
        <v>124</v>
      </c>
      <c r="L263" s="280">
        <v>44545</v>
      </c>
      <c r="M263">
        <v>1858728</v>
      </c>
      <c r="N263" t="s">
        <v>61</v>
      </c>
      <c r="O263" s="280">
        <v>44552</v>
      </c>
      <c r="P263">
        <v>2023</v>
      </c>
      <c r="Q263">
        <v>262</v>
      </c>
    </row>
    <row r="264" spans="1:17" x14ac:dyDescent="0.35">
      <c r="A264" t="s">
        <v>5384</v>
      </c>
      <c r="B264">
        <v>67</v>
      </c>
      <c r="C264" t="s">
        <v>132</v>
      </c>
      <c r="D264" t="s">
        <v>236</v>
      </c>
      <c r="E264" t="s">
        <v>237</v>
      </c>
      <c r="F264" t="s">
        <v>148</v>
      </c>
      <c r="G264" t="s">
        <v>162</v>
      </c>
      <c r="H264" t="s">
        <v>149</v>
      </c>
      <c r="I264">
        <v>44958</v>
      </c>
      <c r="J264">
        <v>44985</v>
      </c>
      <c r="K264" t="s">
        <v>124</v>
      </c>
      <c r="L264" s="280">
        <v>44958</v>
      </c>
      <c r="M264">
        <v>2796436</v>
      </c>
      <c r="N264" t="s">
        <v>6</v>
      </c>
      <c r="O264" s="280">
        <v>44959</v>
      </c>
      <c r="P264">
        <v>2023</v>
      </c>
      <c r="Q264">
        <v>263</v>
      </c>
    </row>
    <row r="265" spans="1:17" x14ac:dyDescent="0.35">
      <c r="A265" t="s">
        <v>5385</v>
      </c>
      <c r="B265">
        <v>68</v>
      </c>
      <c r="C265" t="s">
        <v>132</v>
      </c>
      <c r="D265" t="s">
        <v>236</v>
      </c>
      <c r="E265" t="s">
        <v>237</v>
      </c>
      <c r="F265" t="s">
        <v>148</v>
      </c>
      <c r="G265" t="s">
        <v>162</v>
      </c>
      <c r="H265" t="s">
        <v>155</v>
      </c>
      <c r="I265">
        <v>44927</v>
      </c>
      <c r="J265">
        <v>45291</v>
      </c>
      <c r="K265" t="s">
        <v>124</v>
      </c>
      <c r="L265" s="280">
        <v>44907</v>
      </c>
      <c r="M265">
        <v>2733915</v>
      </c>
      <c r="N265" t="s">
        <v>6</v>
      </c>
      <c r="O265" s="280">
        <v>44932</v>
      </c>
      <c r="P265">
        <v>2023</v>
      </c>
      <c r="Q265">
        <v>264</v>
      </c>
    </row>
    <row r="266" spans="1:17" x14ac:dyDescent="0.35">
      <c r="A266" t="s">
        <v>5343</v>
      </c>
      <c r="B266">
        <v>69</v>
      </c>
      <c r="C266" t="s">
        <v>132</v>
      </c>
      <c r="D266" t="s">
        <v>236</v>
      </c>
      <c r="E266" t="s">
        <v>237</v>
      </c>
      <c r="F266" t="s">
        <v>148</v>
      </c>
      <c r="G266" t="s">
        <v>162</v>
      </c>
      <c r="H266" t="s">
        <v>155</v>
      </c>
      <c r="I266">
        <v>44927</v>
      </c>
      <c r="J266">
        <v>45291</v>
      </c>
      <c r="K266" t="s">
        <v>124</v>
      </c>
      <c r="L266" s="280">
        <v>44907</v>
      </c>
      <c r="M266">
        <v>2733915</v>
      </c>
      <c r="N266" t="s">
        <v>6</v>
      </c>
      <c r="O266" s="280">
        <v>44932</v>
      </c>
      <c r="P266">
        <v>2023</v>
      </c>
      <c r="Q266">
        <v>265</v>
      </c>
    </row>
    <row r="267" spans="1:17" x14ac:dyDescent="0.35">
      <c r="A267" t="s">
        <v>5386</v>
      </c>
      <c r="B267">
        <v>70</v>
      </c>
      <c r="C267" t="s">
        <v>132</v>
      </c>
      <c r="D267" t="s">
        <v>236</v>
      </c>
      <c r="E267" t="s">
        <v>237</v>
      </c>
      <c r="F267" t="s">
        <v>148</v>
      </c>
      <c r="G267" t="s">
        <v>162</v>
      </c>
      <c r="H267" t="s">
        <v>155</v>
      </c>
      <c r="I267">
        <v>44927</v>
      </c>
      <c r="J267">
        <v>45291</v>
      </c>
      <c r="K267" t="s">
        <v>124</v>
      </c>
      <c r="L267" s="280">
        <v>44907</v>
      </c>
      <c r="M267">
        <v>2733915</v>
      </c>
      <c r="N267" t="s">
        <v>6</v>
      </c>
      <c r="O267" s="280">
        <v>44932</v>
      </c>
      <c r="P267">
        <v>2023</v>
      </c>
      <c r="Q267">
        <v>266</v>
      </c>
    </row>
    <row r="268" spans="1:17" x14ac:dyDescent="0.35">
      <c r="A268" t="s">
        <v>5774</v>
      </c>
      <c r="B268">
        <v>71</v>
      </c>
      <c r="C268" t="s">
        <v>132</v>
      </c>
      <c r="D268" t="s">
        <v>236</v>
      </c>
      <c r="E268" t="s">
        <v>237</v>
      </c>
      <c r="F268" t="s">
        <v>148</v>
      </c>
      <c r="G268" t="s">
        <v>169</v>
      </c>
      <c r="H268" t="s">
        <v>155</v>
      </c>
      <c r="I268">
        <v>44927</v>
      </c>
      <c r="J268">
        <v>45291</v>
      </c>
      <c r="K268" t="s">
        <v>124</v>
      </c>
      <c r="L268" s="280">
        <v>44907</v>
      </c>
      <c r="M268">
        <v>2733915</v>
      </c>
      <c r="N268" t="s">
        <v>6</v>
      </c>
      <c r="O268" s="280">
        <v>44932</v>
      </c>
      <c r="P268">
        <v>2023</v>
      </c>
      <c r="Q268">
        <v>267</v>
      </c>
    </row>
    <row r="269" spans="1:17" x14ac:dyDescent="0.35">
      <c r="A269" t="s">
        <v>6127</v>
      </c>
      <c r="B269">
        <v>72</v>
      </c>
      <c r="C269" t="s">
        <v>132</v>
      </c>
      <c r="D269" t="s">
        <v>236</v>
      </c>
      <c r="E269" t="s">
        <v>237</v>
      </c>
      <c r="F269" t="s">
        <v>187</v>
      </c>
      <c r="G269" t="s">
        <v>187</v>
      </c>
      <c r="H269" t="s">
        <v>188</v>
      </c>
      <c r="I269">
        <v>44890</v>
      </c>
      <c r="J269">
        <v>45291</v>
      </c>
      <c r="K269" t="s">
        <v>124</v>
      </c>
      <c r="L269" s="280">
        <v>44890</v>
      </c>
      <c r="M269">
        <v>2733915</v>
      </c>
      <c r="N269" t="s">
        <v>6</v>
      </c>
      <c r="O269" s="280">
        <v>44932</v>
      </c>
      <c r="P269">
        <v>2023</v>
      </c>
      <c r="Q269">
        <v>268</v>
      </c>
    </row>
    <row r="270" spans="1:17" x14ac:dyDescent="0.35">
      <c r="A270" t="s">
        <v>5387</v>
      </c>
      <c r="B270">
        <v>73</v>
      </c>
      <c r="C270" t="s">
        <v>132</v>
      </c>
      <c r="D270" t="s">
        <v>236</v>
      </c>
      <c r="E270" t="s">
        <v>237</v>
      </c>
      <c r="F270" t="s">
        <v>148</v>
      </c>
      <c r="G270" t="s">
        <v>162</v>
      </c>
      <c r="H270" t="s">
        <v>259</v>
      </c>
      <c r="I270">
        <v>44937</v>
      </c>
      <c r="J270">
        <v>45291</v>
      </c>
      <c r="K270" t="s">
        <v>124</v>
      </c>
      <c r="L270" s="280">
        <v>44937</v>
      </c>
      <c r="M270">
        <v>2756547</v>
      </c>
      <c r="N270" t="s">
        <v>6</v>
      </c>
      <c r="O270" s="280">
        <v>44943</v>
      </c>
      <c r="P270">
        <v>2023</v>
      </c>
      <c r="Q270">
        <v>269</v>
      </c>
    </row>
    <row r="271" spans="1:17" x14ac:dyDescent="0.35">
      <c r="A271" t="s">
        <v>5775</v>
      </c>
      <c r="B271">
        <v>74</v>
      </c>
      <c r="C271" t="s">
        <v>132</v>
      </c>
      <c r="D271" t="s">
        <v>288</v>
      </c>
      <c r="E271" t="s">
        <v>289</v>
      </c>
      <c r="F271" t="s">
        <v>148</v>
      </c>
      <c r="G271" t="s">
        <v>169</v>
      </c>
      <c r="H271" t="s">
        <v>155</v>
      </c>
      <c r="I271">
        <v>44927</v>
      </c>
      <c r="J271">
        <v>45291</v>
      </c>
      <c r="K271" t="s">
        <v>124</v>
      </c>
      <c r="L271" s="280">
        <v>44918</v>
      </c>
      <c r="M271">
        <v>2733980</v>
      </c>
      <c r="N271" t="s">
        <v>47</v>
      </c>
      <c r="O271" s="280">
        <v>44932</v>
      </c>
      <c r="P271">
        <v>2023</v>
      </c>
      <c r="Q271">
        <v>270</v>
      </c>
    </row>
    <row r="272" spans="1:17" x14ac:dyDescent="0.35">
      <c r="A272" t="s">
        <v>6128</v>
      </c>
      <c r="B272">
        <v>75</v>
      </c>
      <c r="C272" t="s">
        <v>132</v>
      </c>
      <c r="D272" t="s">
        <v>288</v>
      </c>
      <c r="E272" t="s">
        <v>289</v>
      </c>
      <c r="F272" t="s">
        <v>187</v>
      </c>
      <c r="G272" t="s">
        <v>187</v>
      </c>
      <c r="H272" t="s">
        <v>188</v>
      </c>
      <c r="I272">
        <v>44907</v>
      </c>
      <c r="J272">
        <v>45291</v>
      </c>
      <c r="K272" t="s">
        <v>124</v>
      </c>
      <c r="L272" s="280">
        <v>44907</v>
      </c>
      <c r="M272">
        <v>2733980</v>
      </c>
      <c r="N272" t="s">
        <v>47</v>
      </c>
      <c r="O272" s="280">
        <v>44932</v>
      </c>
      <c r="P272">
        <v>2023</v>
      </c>
      <c r="Q272">
        <v>271</v>
      </c>
    </row>
    <row r="273" spans="1:17" x14ac:dyDescent="0.35">
      <c r="A273" t="s">
        <v>5388</v>
      </c>
      <c r="B273">
        <v>76</v>
      </c>
      <c r="C273" t="s">
        <v>132</v>
      </c>
      <c r="D273" t="s">
        <v>4124</v>
      </c>
      <c r="E273" t="s">
        <v>120</v>
      </c>
      <c r="F273" t="s">
        <v>148</v>
      </c>
      <c r="G273" t="s">
        <v>162</v>
      </c>
      <c r="H273" t="s">
        <v>155</v>
      </c>
      <c r="I273">
        <v>44927</v>
      </c>
      <c r="J273">
        <v>45291</v>
      </c>
      <c r="K273" t="s">
        <v>124</v>
      </c>
      <c r="L273" s="280">
        <v>44909</v>
      </c>
      <c r="M273">
        <v>2734066</v>
      </c>
      <c r="N273" t="s">
        <v>50</v>
      </c>
      <c r="O273" s="280">
        <v>44932</v>
      </c>
      <c r="P273">
        <v>2023</v>
      </c>
      <c r="Q273">
        <v>272</v>
      </c>
    </row>
    <row r="274" spans="1:17" x14ac:dyDescent="0.35">
      <c r="A274" t="s">
        <v>6129</v>
      </c>
      <c r="B274">
        <v>77</v>
      </c>
      <c r="C274" t="s">
        <v>132</v>
      </c>
      <c r="D274" t="s">
        <v>4124</v>
      </c>
      <c r="E274" t="s">
        <v>120</v>
      </c>
      <c r="F274" t="s">
        <v>187</v>
      </c>
      <c r="G274" t="s">
        <v>187</v>
      </c>
      <c r="H274" t="s">
        <v>188</v>
      </c>
      <c r="I274">
        <v>44890</v>
      </c>
      <c r="J274">
        <v>45291</v>
      </c>
      <c r="K274" t="s">
        <v>124</v>
      </c>
      <c r="L274" s="280">
        <v>44890</v>
      </c>
      <c r="M274">
        <v>2734066</v>
      </c>
      <c r="N274" t="s">
        <v>50</v>
      </c>
      <c r="O274" s="280">
        <v>44932</v>
      </c>
      <c r="P274">
        <v>2023</v>
      </c>
      <c r="Q274">
        <v>273</v>
      </c>
    </row>
    <row r="275" spans="1:17" x14ac:dyDescent="0.35">
      <c r="A275" t="s">
        <v>5776</v>
      </c>
      <c r="B275">
        <v>78</v>
      </c>
      <c r="C275" t="s">
        <v>132</v>
      </c>
      <c r="D275" t="s">
        <v>247</v>
      </c>
      <c r="E275" t="s">
        <v>248</v>
      </c>
      <c r="F275" t="s">
        <v>207</v>
      </c>
      <c r="G275" t="s">
        <v>169</v>
      </c>
      <c r="H275" t="s">
        <v>219</v>
      </c>
      <c r="I275">
        <v>44775</v>
      </c>
      <c r="J275">
        <v>45291</v>
      </c>
      <c r="K275" t="s">
        <v>124</v>
      </c>
      <c r="L275" s="280">
        <v>44774</v>
      </c>
      <c r="M275">
        <v>2399217</v>
      </c>
      <c r="N275" t="s">
        <v>10</v>
      </c>
      <c r="O275" s="280">
        <v>44791</v>
      </c>
      <c r="P275">
        <v>2023</v>
      </c>
      <c r="Q275">
        <v>274</v>
      </c>
    </row>
    <row r="276" spans="1:17" x14ac:dyDescent="0.35">
      <c r="A276" t="s">
        <v>5389</v>
      </c>
      <c r="B276">
        <v>79</v>
      </c>
      <c r="C276" t="s">
        <v>132</v>
      </c>
      <c r="D276" t="s">
        <v>236</v>
      </c>
      <c r="E276" t="s">
        <v>237</v>
      </c>
      <c r="F276" t="s">
        <v>148</v>
      </c>
      <c r="G276" t="s">
        <v>162</v>
      </c>
      <c r="H276" t="s">
        <v>149</v>
      </c>
      <c r="I276">
        <v>45078</v>
      </c>
      <c r="J276">
        <v>45107</v>
      </c>
      <c r="K276" t="s">
        <v>124</v>
      </c>
      <c r="L276" s="280">
        <v>45078</v>
      </c>
      <c r="M276">
        <v>3136926</v>
      </c>
      <c r="N276" t="s">
        <v>6</v>
      </c>
      <c r="O276" s="280">
        <v>45089</v>
      </c>
      <c r="P276">
        <v>2023</v>
      </c>
      <c r="Q276">
        <v>275</v>
      </c>
    </row>
    <row r="277" spans="1:17" x14ac:dyDescent="0.35">
      <c r="A277" t="s">
        <v>1814</v>
      </c>
      <c r="B277">
        <v>80</v>
      </c>
      <c r="C277" t="s">
        <v>132</v>
      </c>
      <c r="D277" t="s">
        <v>4565</v>
      </c>
      <c r="E277" t="s">
        <v>241</v>
      </c>
      <c r="F277" t="s">
        <v>148</v>
      </c>
      <c r="G277" t="s">
        <v>162</v>
      </c>
      <c r="H277" t="s">
        <v>219</v>
      </c>
      <c r="I277">
        <v>44805</v>
      </c>
      <c r="J277">
        <v>44926</v>
      </c>
      <c r="K277" t="s">
        <v>124</v>
      </c>
      <c r="L277" s="280">
        <v>44798</v>
      </c>
      <c r="M277">
        <v>2422143</v>
      </c>
      <c r="N277" t="s">
        <v>24</v>
      </c>
      <c r="O277" s="280">
        <v>44803</v>
      </c>
      <c r="P277">
        <v>2023</v>
      </c>
      <c r="Q277">
        <v>276</v>
      </c>
    </row>
    <row r="278" spans="1:17" x14ac:dyDescent="0.35">
      <c r="A278" t="s">
        <v>6130</v>
      </c>
      <c r="B278">
        <v>81</v>
      </c>
      <c r="C278" t="s">
        <v>130</v>
      </c>
      <c r="D278" t="s">
        <v>4693</v>
      </c>
      <c r="E278" t="s">
        <v>191</v>
      </c>
      <c r="F278" t="s">
        <v>187</v>
      </c>
      <c r="G278" t="s">
        <v>187</v>
      </c>
      <c r="H278" t="s">
        <v>188</v>
      </c>
      <c r="I278">
        <v>44981</v>
      </c>
      <c r="J278">
        <v>45291</v>
      </c>
      <c r="K278" t="s">
        <v>124</v>
      </c>
      <c r="L278" s="280">
        <v>44981</v>
      </c>
      <c r="M278">
        <v>2874942</v>
      </c>
      <c r="N278" t="s">
        <v>13</v>
      </c>
      <c r="O278" s="280">
        <v>44992</v>
      </c>
      <c r="P278">
        <v>2023</v>
      </c>
      <c r="Q278">
        <v>277</v>
      </c>
    </row>
    <row r="279" spans="1:17" x14ac:dyDescent="0.35">
      <c r="A279" t="s">
        <v>6131</v>
      </c>
      <c r="B279">
        <v>82</v>
      </c>
      <c r="C279" t="s">
        <v>130</v>
      </c>
      <c r="D279" t="s">
        <v>215</v>
      </c>
      <c r="E279" t="s">
        <v>216</v>
      </c>
      <c r="F279" t="s">
        <v>187</v>
      </c>
      <c r="G279" t="s">
        <v>187</v>
      </c>
      <c r="H279" t="s">
        <v>188</v>
      </c>
      <c r="I279">
        <v>44951</v>
      </c>
      <c r="J279">
        <v>45291</v>
      </c>
      <c r="K279" t="s">
        <v>124</v>
      </c>
      <c r="L279" s="280">
        <v>44951</v>
      </c>
      <c r="M279">
        <v>2812183</v>
      </c>
      <c r="N279" t="s">
        <v>13</v>
      </c>
      <c r="O279" s="280">
        <v>44966</v>
      </c>
      <c r="P279">
        <v>2023</v>
      </c>
      <c r="Q279">
        <v>278</v>
      </c>
    </row>
    <row r="280" spans="1:17" x14ac:dyDescent="0.35">
      <c r="A280" t="s">
        <v>6132</v>
      </c>
      <c r="B280">
        <v>83</v>
      </c>
      <c r="C280" t="s">
        <v>119</v>
      </c>
      <c r="D280" t="s">
        <v>251</v>
      </c>
      <c r="E280" t="s">
        <v>252</v>
      </c>
      <c r="F280" t="s">
        <v>187</v>
      </c>
      <c r="G280" t="s">
        <v>187</v>
      </c>
      <c r="H280" t="s">
        <v>188</v>
      </c>
      <c r="I280">
        <v>44540</v>
      </c>
      <c r="J280">
        <v>44926</v>
      </c>
      <c r="K280" t="s">
        <v>124</v>
      </c>
      <c r="L280" s="280">
        <v>44540</v>
      </c>
      <c r="M280">
        <v>1858730</v>
      </c>
      <c r="N280" t="s">
        <v>61</v>
      </c>
      <c r="O280" s="280">
        <v>44552</v>
      </c>
      <c r="P280">
        <v>2023</v>
      </c>
      <c r="Q280">
        <v>279</v>
      </c>
    </row>
    <row r="281" spans="1:17" x14ac:dyDescent="0.35">
      <c r="A281" t="s">
        <v>5390</v>
      </c>
      <c r="B281">
        <v>84</v>
      </c>
      <c r="C281" t="s">
        <v>130</v>
      </c>
      <c r="D281" t="s">
        <v>236</v>
      </c>
      <c r="E281" t="s">
        <v>237</v>
      </c>
      <c r="F281" t="s">
        <v>207</v>
      </c>
      <c r="G281" t="s">
        <v>162</v>
      </c>
      <c r="H281" t="s">
        <v>259</v>
      </c>
      <c r="I281">
        <v>44753</v>
      </c>
      <c r="J281">
        <v>44926</v>
      </c>
      <c r="K281" t="s">
        <v>124</v>
      </c>
      <c r="L281" s="280">
        <v>44753</v>
      </c>
      <c r="M281">
        <v>2329098</v>
      </c>
      <c r="N281" t="s">
        <v>66</v>
      </c>
      <c r="O281" s="280">
        <v>44756</v>
      </c>
      <c r="P281">
        <v>2023</v>
      </c>
      <c r="Q281">
        <v>280</v>
      </c>
    </row>
    <row r="282" spans="1:17" x14ac:dyDescent="0.35">
      <c r="A282" t="s">
        <v>6133</v>
      </c>
      <c r="B282">
        <v>85</v>
      </c>
      <c r="C282" t="s">
        <v>119</v>
      </c>
      <c r="D282" t="s">
        <v>4693</v>
      </c>
      <c r="E282" t="s">
        <v>191</v>
      </c>
      <c r="F282" t="s">
        <v>187</v>
      </c>
      <c r="G282" t="s">
        <v>187</v>
      </c>
      <c r="H282" t="s">
        <v>188</v>
      </c>
      <c r="I282">
        <v>44572</v>
      </c>
      <c r="J282">
        <v>44926</v>
      </c>
      <c r="K282" t="s">
        <v>124</v>
      </c>
      <c r="L282" s="280">
        <v>44572</v>
      </c>
      <c r="M282">
        <v>1893269</v>
      </c>
      <c r="N282" t="s">
        <v>61</v>
      </c>
      <c r="O282" s="280">
        <v>44573</v>
      </c>
      <c r="P282">
        <v>2023</v>
      </c>
      <c r="Q282">
        <v>281</v>
      </c>
    </row>
    <row r="283" spans="1:17" x14ac:dyDescent="0.35">
      <c r="A283" t="s">
        <v>5777</v>
      </c>
      <c r="B283">
        <v>86</v>
      </c>
      <c r="C283" t="s">
        <v>130</v>
      </c>
      <c r="D283" t="s">
        <v>236</v>
      </c>
      <c r="E283" t="s">
        <v>237</v>
      </c>
      <c r="F283" t="s">
        <v>207</v>
      </c>
      <c r="G283" t="s">
        <v>169</v>
      </c>
      <c r="H283" t="s">
        <v>259</v>
      </c>
      <c r="I283">
        <v>44753</v>
      </c>
      <c r="J283">
        <v>44926</v>
      </c>
      <c r="K283" t="s">
        <v>124</v>
      </c>
      <c r="L283" s="280">
        <v>44753</v>
      </c>
      <c r="M283">
        <v>2329097</v>
      </c>
      <c r="N283" t="s">
        <v>253</v>
      </c>
      <c r="O283" s="280">
        <v>44756</v>
      </c>
      <c r="P283">
        <v>2023</v>
      </c>
      <c r="Q283">
        <v>282</v>
      </c>
    </row>
    <row r="284" spans="1:17" x14ac:dyDescent="0.35">
      <c r="A284" t="s">
        <v>5391</v>
      </c>
      <c r="B284">
        <v>87</v>
      </c>
      <c r="C284" t="s">
        <v>132</v>
      </c>
      <c r="D284" t="s">
        <v>292</v>
      </c>
      <c r="E284" t="s">
        <v>248</v>
      </c>
      <c r="F284" t="s">
        <v>148</v>
      </c>
      <c r="G284" t="s">
        <v>162</v>
      </c>
      <c r="H284" t="s">
        <v>155</v>
      </c>
      <c r="I284">
        <v>44927</v>
      </c>
      <c r="J284">
        <v>45291</v>
      </c>
      <c r="K284" t="s">
        <v>124</v>
      </c>
      <c r="L284" s="280">
        <v>44917</v>
      </c>
      <c r="M284">
        <v>2734134</v>
      </c>
      <c r="N284" t="s">
        <v>10</v>
      </c>
      <c r="O284" s="280">
        <v>44932</v>
      </c>
      <c r="P284">
        <v>2023</v>
      </c>
      <c r="Q284">
        <v>283</v>
      </c>
    </row>
    <row r="285" spans="1:17" x14ac:dyDescent="0.35">
      <c r="A285" t="s">
        <v>5778</v>
      </c>
      <c r="B285">
        <v>88</v>
      </c>
      <c r="C285" t="s">
        <v>132</v>
      </c>
      <c r="D285" t="s">
        <v>292</v>
      </c>
      <c r="E285" t="s">
        <v>248</v>
      </c>
      <c r="F285" t="s">
        <v>148</v>
      </c>
      <c r="G285" t="s">
        <v>169</v>
      </c>
      <c r="H285" t="s">
        <v>155</v>
      </c>
      <c r="I285">
        <v>44927</v>
      </c>
      <c r="J285">
        <v>45291</v>
      </c>
      <c r="K285" t="s">
        <v>124</v>
      </c>
      <c r="L285" s="280">
        <v>44917</v>
      </c>
      <c r="M285">
        <v>2734134</v>
      </c>
      <c r="N285" t="s">
        <v>10</v>
      </c>
      <c r="O285" s="280">
        <v>44932</v>
      </c>
      <c r="P285">
        <v>2023</v>
      </c>
      <c r="Q285">
        <v>284</v>
      </c>
    </row>
    <row r="286" spans="1:17" x14ac:dyDescent="0.35">
      <c r="A286" t="s">
        <v>6134</v>
      </c>
      <c r="B286">
        <v>89</v>
      </c>
      <c r="C286" t="s">
        <v>132</v>
      </c>
      <c r="D286" t="s">
        <v>247</v>
      </c>
      <c r="E286" t="s">
        <v>248</v>
      </c>
      <c r="F286" t="s">
        <v>187</v>
      </c>
      <c r="G286" t="s">
        <v>187</v>
      </c>
      <c r="H286" t="s">
        <v>188</v>
      </c>
      <c r="I286">
        <v>44890</v>
      </c>
      <c r="J286">
        <v>45291</v>
      </c>
      <c r="K286" t="s">
        <v>124</v>
      </c>
      <c r="L286" s="280">
        <v>44890</v>
      </c>
      <c r="M286">
        <v>2734134</v>
      </c>
      <c r="N286" t="s">
        <v>10</v>
      </c>
      <c r="O286" s="280">
        <v>44932</v>
      </c>
      <c r="P286">
        <v>2023</v>
      </c>
      <c r="Q286">
        <v>285</v>
      </c>
    </row>
    <row r="287" spans="1:17" x14ac:dyDescent="0.35">
      <c r="A287" t="s">
        <v>5779</v>
      </c>
      <c r="B287">
        <v>90</v>
      </c>
      <c r="C287" t="s">
        <v>132</v>
      </c>
      <c r="D287" t="s">
        <v>4565</v>
      </c>
      <c r="E287" t="s">
        <v>241</v>
      </c>
      <c r="F287" t="s">
        <v>148</v>
      </c>
      <c r="G287" t="s">
        <v>169</v>
      </c>
      <c r="H287" t="s">
        <v>219</v>
      </c>
      <c r="I287">
        <v>45017</v>
      </c>
      <c r="J287">
        <v>45107</v>
      </c>
      <c r="K287" t="s">
        <v>124</v>
      </c>
      <c r="L287" s="280">
        <v>45005</v>
      </c>
      <c r="M287">
        <v>2999888</v>
      </c>
      <c r="N287" t="s">
        <v>24</v>
      </c>
      <c r="O287" s="280">
        <v>45036</v>
      </c>
      <c r="P287">
        <v>2023</v>
      </c>
      <c r="Q287">
        <v>286</v>
      </c>
    </row>
    <row r="288" spans="1:17" x14ac:dyDescent="0.35">
      <c r="A288" t="s">
        <v>5780</v>
      </c>
      <c r="B288">
        <v>91</v>
      </c>
      <c r="C288" t="s">
        <v>132</v>
      </c>
      <c r="D288" t="s">
        <v>4565</v>
      </c>
      <c r="E288" t="s">
        <v>241</v>
      </c>
      <c r="F288" t="s">
        <v>148</v>
      </c>
      <c r="G288" t="s">
        <v>169</v>
      </c>
      <c r="H288" t="s">
        <v>149</v>
      </c>
      <c r="I288">
        <v>45047</v>
      </c>
      <c r="J288">
        <v>45077</v>
      </c>
      <c r="K288" t="s">
        <v>124</v>
      </c>
      <c r="L288" s="280">
        <v>45042</v>
      </c>
      <c r="M288">
        <v>3062751</v>
      </c>
      <c r="N288" t="s">
        <v>24</v>
      </c>
      <c r="O288" s="280">
        <v>45061</v>
      </c>
      <c r="P288">
        <v>2023</v>
      </c>
      <c r="Q288">
        <v>287</v>
      </c>
    </row>
    <row r="289" spans="1:17" x14ac:dyDescent="0.35">
      <c r="A289" t="s">
        <v>5392</v>
      </c>
      <c r="B289">
        <v>92</v>
      </c>
      <c r="C289" t="s">
        <v>132</v>
      </c>
      <c r="D289" t="s">
        <v>260</v>
      </c>
      <c r="E289" t="s">
        <v>261</v>
      </c>
      <c r="F289" t="s">
        <v>148</v>
      </c>
      <c r="G289" t="s">
        <v>162</v>
      </c>
      <c r="H289" t="s">
        <v>259</v>
      </c>
      <c r="I289">
        <v>45077</v>
      </c>
      <c r="J289">
        <v>45291</v>
      </c>
      <c r="K289" t="s">
        <v>124</v>
      </c>
      <c r="L289" s="280">
        <v>45075</v>
      </c>
      <c r="M289">
        <v>3120412</v>
      </c>
      <c r="N289" t="s">
        <v>29</v>
      </c>
      <c r="O289" s="280">
        <v>45079</v>
      </c>
      <c r="P289">
        <v>2023</v>
      </c>
      <c r="Q289">
        <v>288</v>
      </c>
    </row>
    <row r="290" spans="1:17" x14ac:dyDescent="0.35">
      <c r="A290" t="s">
        <v>5781</v>
      </c>
      <c r="B290">
        <v>93</v>
      </c>
      <c r="C290" t="s">
        <v>132</v>
      </c>
      <c r="D290" t="s">
        <v>4586</v>
      </c>
      <c r="E290" t="s">
        <v>239</v>
      </c>
      <c r="F290" t="s">
        <v>148</v>
      </c>
      <c r="G290" t="s">
        <v>169</v>
      </c>
      <c r="H290" t="s">
        <v>155</v>
      </c>
      <c r="I290">
        <v>44927</v>
      </c>
      <c r="J290">
        <v>45291</v>
      </c>
      <c r="K290" t="s">
        <v>124</v>
      </c>
      <c r="L290" s="280">
        <v>44908</v>
      </c>
      <c r="M290">
        <v>2734214</v>
      </c>
      <c r="N290" t="s">
        <v>14</v>
      </c>
      <c r="O290" s="280">
        <v>44932</v>
      </c>
      <c r="P290">
        <v>2023</v>
      </c>
      <c r="Q290">
        <v>289</v>
      </c>
    </row>
    <row r="291" spans="1:17" x14ac:dyDescent="0.35">
      <c r="A291" t="s">
        <v>6135</v>
      </c>
      <c r="B291">
        <v>94</v>
      </c>
      <c r="C291" t="s">
        <v>132</v>
      </c>
      <c r="D291" t="s">
        <v>4586</v>
      </c>
      <c r="E291" t="s">
        <v>239</v>
      </c>
      <c r="F291" t="s">
        <v>187</v>
      </c>
      <c r="G291" t="s">
        <v>187</v>
      </c>
      <c r="H291" t="s">
        <v>188</v>
      </c>
      <c r="I291">
        <v>44887</v>
      </c>
      <c r="J291">
        <v>45291</v>
      </c>
      <c r="K291" t="s">
        <v>124</v>
      </c>
      <c r="L291" s="280">
        <v>44887</v>
      </c>
      <c r="M291">
        <v>2734214</v>
      </c>
      <c r="N291" t="s">
        <v>14</v>
      </c>
      <c r="O291" s="280">
        <v>44932</v>
      </c>
      <c r="P291">
        <v>2023</v>
      </c>
      <c r="Q291">
        <v>290</v>
      </c>
    </row>
    <row r="292" spans="1:17" x14ac:dyDescent="0.35">
      <c r="A292" t="s">
        <v>5782</v>
      </c>
      <c r="B292">
        <v>95</v>
      </c>
      <c r="C292" t="s">
        <v>132</v>
      </c>
      <c r="D292" t="s">
        <v>4565</v>
      </c>
      <c r="E292" t="s">
        <v>241</v>
      </c>
      <c r="F292" t="s">
        <v>148</v>
      </c>
      <c r="G292" t="s">
        <v>169</v>
      </c>
      <c r="H292" t="s">
        <v>149</v>
      </c>
      <c r="I292">
        <v>45017</v>
      </c>
      <c r="J292">
        <v>45046</v>
      </c>
      <c r="K292" t="s">
        <v>124</v>
      </c>
      <c r="L292" s="280">
        <v>45013</v>
      </c>
      <c r="M292">
        <v>2999886</v>
      </c>
      <c r="N292" t="s">
        <v>24</v>
      </c>
      <c r="O292" s="280">
        <v>45036</v>
      </c>
      <c r="P292">
        <v>2023</v>
      </c>
      <c r="Q292">
        <v>291</v>
      </c>
    </row>
    <row r="293" spans="1:17" x14ac:dyDescent="0.35">
      <c r="A293" t="s">
        <v>5393</v>
      </c>
      <c r="B293">
        <v>96</v>
      </c>
      <c r="C293" t="s">
        <v>119</v>
      </c>
      <c r="D293" t="s">
        <v>6136</v>
      </c>
      <c r="E293" t="s">
        <v>293</v>
      </c>
      <c r="F293" t="s">
        <v>148</v>
      </c>
      <c r="G293" t="s">
        <v>162</v>
      </c>
      <c r="H293" t="s">
        <v>219</v>
      </c>
      <c r="I293">
        <v>45108</v>
      </c>
      <c r="J293">
        <v>45199</v>
      </c>
      <c r="K293" t="s">
        <v>124</v>
      </c>
      <c r="L293" s="280">
        <v>45099</v>
      </c>
      <c r="M293">
        <v>3211004</v>
      </c>
      <c r="N293" t="s">
        <v>16</v>
      </c>
      <c r="O293" s="280">
        <v>45113</v>
      </c>
      <c r="P293">
        <v>2023</v>
      </c>
      <c r="Q293">
        <v>292</v>
      </c>
    </row>
    <row r="294" spans="1:17" x14ac:dyDescent="0.35">
      <c r="A294" t="s">
        <v>5783</v>
      </c>
      <c r="B294">
        <v>97</v>
      </c>
      <c r="C294" t="s">
        <v>132</v>
      </c>
      <c r="D294" t="s">
        <v>4565</v>
      </c>
      <c r="E294" t="s">
        <v>241</v>
      </c>
      <c r="F294" t="s">
        <v>148</v>
      </c>
      <c r="G294" t="s">
        <v>169</v>
      </c>
      <c r="H294" t="s">
        <v>149</v>
      </c>
      <c r="I294">
        <v>44986</v>
      </c>
      <c r="J294">
        <v>45016</v>
      </c>
      <c r="K294" t="s">
        <v>124</v>
      </c>
      <c r="L294" s="280">
        <v>44981</v>
      </c>
      <c r="M294">
        <v>2999885</v>
      </c>
      <c r="N294" t="s">
        <v>24</v>
      </c>
      <c r="O294" s="280">
        <v>45036</v>
      </c>
      <c r="P294">
        <v>2023</v>
      </c>
      <c r="Q294">
        <v>293</v>
      </c>
    </row>
    <row r="295" spans="1:17" x14ac:dyDescent="0.35">
      <c r="A295" t="s">
        <v>6137</v>
      </c>
      <c r="B295">
        <v>98</v>
      </c>
      <c r="C295" t="s">
        <v>119</v>
      </c>
      <c r="D295" t="s">
        <v>205</v>
      </c>
      <c r="E295" t="s">
        <v>206</v>
      </c>
      <c r="F295" t="s">
        <v>187</v>
      </c>
      <c r="G295" t="s">
        <v>187</v>
      </c>
      <c r="H295" t="s">
        <v>188</v>
      </c>
      <c r="I295">
        <v>45069</v>
      </c>
      <c r="J295">
        <v>45291</v>
      </c>
      <c r="K295" t="s">
        <v>124</v>
      </c>
      <c r="L295" s="280">
        <v>45069</v>
      </c>
      <c r="M295">
        <v>3211005</v>
      </c>
      <c r="N295" t="s">
        <v>16</v>
      </c>
      <c r="O295" s="280">
        <v>45113</v>
      </c>
      <c r="P295">
        <v>2023</v>
      </c>
      <c r="Q295">
        <v>294</v>
      </c>
    </row>
    <row r="296" spans="1:17" x14ac:dyDescent="0.35">
      <c r="A296" t="s">
        <v>5784</v>
      </c>
      <c r="B296">
        <v>99</v>
      </c>
      <c r="C296" t="s">
        <v>119</v>
      </c>
      <c r="D296" t="s">
        <v>236</v>
      </c>
      <c r="E296" t="s">
        <v>237</v>
      </c>
      <c r="F296" t="s">
        <v>148</v>
      </c>
      <c r="G296" t="s">
        <v>169</v>
      </c>
      <c r="H296" t="s">
        <v>254</v>
      </c>
      <c r="I296">
        <v>45060</v>
      </c>
      <c r="J296">
        <v>45060</v>
      </c>
      <c r="K296" t="s">
        <v>124</v>
      </c>
      <c r="L296" s="280">
        <v>45059</v>
      </c>
      <c r="M296">
        <v>3103861</v>
      </c>
      <c r="N296" t="s">
        <v>16</v>
      </c>
      <c r="O296" s="280">
        <v>45072</v>
      </c>
      <c r="P296">
        <v>2023</v>
      </c>
      <c r="Q296">
        <v>295</v>
      </c>
    </row>
    <row r="297" spans="1:17" x14ac:dyDescent="0.35">
      <c r="A297" t="s">
        <v>5785</v>
      </c>
      <c r="B297">
        <v>100</v>
      </c>
      <c r="C297" t="s">
        <v>132</v>
      </c>
      <c r="D297" t="s">
        <v>242</v>
      </c>
      <c r="E297" t="s">
        <v>243</v>
      </c>
      <c r="F297" t="s">
        <v>148</v>
      </c>
      <c r="G297" t="s">
        <v>169</v>
      </c>
      <c r="H297" t="s">
        <v>155</v>
      </c>
      <c r="I297">
        <v>44927</v>
      </c>
      <c r="J297">
        <v>45291</v>
      </c>
      <c r="K297" t="s">
        <v>124</v>
      </c>
      <c r="L297" s="280">
        <v>44908</v>
      </c>
      <c r="M297">
        <v>2734346</v>
      </c>
      <c r="N297" t="s">
        <v>17</v>
      </c>
      <c r="O297" s="280">
        <v>44932</v>
      </c>
      <c r="P297">
        <v>2023</v>
      </c>
      <c r="Q297">
        <v>296</v>
      </c>
    </row>
    <row r="298" spans="1:17" x14ac:dyDescent="0.35">
      <c r="A298" t="s">
        <v>5394</v>
      </c>
      <c r="B298">
        <v>101</v>
      </c>
      <c r="C298" t="s">
        <v>132</v>
      </c>
      <c r="D298" t="s">
        <v>242</v>
      </c>
      <c r="E298" t="s">
        <v>243</v>
      </c>
      <c r="F298" t="s">
        <v>148</v>
      </c>
      <c r="G298" t="s">
        <v>162</v>
      </c>
      <c r="H298" t="s">
        <v>155</v>
      </c>
      <c r="I298">
        <v>44927</v>
      </c>
      <c r="J298">
        <v>45291</v>
      </c>
      <c r="K298" t="s">
        <v>124</v>
      </c>
      <c r="L298" s="280">
        <v>44908</v>
      </c>
      <c r="M298">
        <v>2734346</v>
      </c>
      <c r="N298" t="s">
        <v>17</v>
      </c>
      <c r="O298" s="280">
        <v>44932</v>
      </c>
      <c r="P298">
        <v>2023</v>
      </c>
      <c r="Q298">
        <v>297</v>
      </c>
    </row>
    <row r="299" spans="1:17" x14ac:dyDescent="0.35">
      <c r="A299" t="s">
        <v>5395</v>
      </c>
      <c r="B299">
        <v>102</v>
      </c>
      <c r="C299" t="s">
        <v>132</v>
      </c>
      <c r="D299" t="s">
        <v>242</v>
      </c>
      <c r="E299" t="s">
        <v>243</v>
      </c>
      <c r="F299" t="s">
        <v>148</v>
      </c>
      <c r="G299" t="s">
        <v>162</v>
      </c>
      <c r="H299" t="s">
        <v>155</v>
      </c>
      <c r="I299">
        <v>44927</v>
      </c>
      <c r="J299">
        <v>45291</v>
      </c>
      <c r="K299" t="s">
        <v>124</v>
      </c>
      <c r="L299" s="280">
        <v>44908</v>
      </c>
      <c r="M299">
        <v>2734346</v>
      </c>
      <c r="N299" t="s">
        <v>17</v>
      </c>
      <c r="O299" s="280">
        <v>44932</v>
      </c>
      <c r="P299">
        <v>2023</v>
      </c>
      <c r="Q299">
        <v>298</v>
      </c>
    </row>
    <row r="300" spans="1:17" x14ac:dyDescent="0.35">
      <c r="A300" t="s">
        <v>5396</v>
      </c>
      <c r="B300">
        <v>103</v>
      </c>
      <c r="C300" t="s">
        <v>132</v>
      </c>
      <c r="D300" t="s">
        <v>242</v>
      </c>
      <c r="E300" t="s">
        <v>243</v>
      </c>
      <c r="F300" t="s">
        <v>148</v>
      </c>
      <c r="G300" t="s">
        <v>162</v>
      </c>
      <c r="H300" t="s">
        <v>155</v>
      </c>
      <c r="I300">
        <v>44927</v>
      </c>
      <c r="J300">
        <v>45291</v>
      </c>
      <c r="K300" t="s">
        <v>124</v>
      </c>
      <c r="L300" s="280">
        <v>44908</v>
      </c>
      <c r="M300">
        <v>2734346</v>
      </c>
      <c r="N300" t="s">
        <v>17</v>
      </c>
      <c r="O300" s="280">
        <v>44932</v>
      </c>
      <c r="P300">
        <v>2023</v>
      </c>
      <c r="Q300">
        <v>299</v>
      </c>
    </row>
    <row r="301" spans="1:17" x14ac:dyDescent="0.35">
      <c r="A301" t="s">
        <v>6138</v>
      </c>
      <c r="B301">
        <v>104</v>
      </c>
      <c r="C301" t="s">
        <v>132</v>
      </c>
      <c r="D301" t="s">
        <v>242</v>
      </c>
      <c r="E301" t="s">
        <v>243</v>
      </c>
      <c r="F301" t="s">
        <v>187</v>
      </c>
      <c r="G301" t="s">
        <v>187</v>
      </c>
      <c r="H301" t="s">
        <v>188</v>
      </c>
      <c r="I301">
        <v>44887</v>
      </c>
      <c r="J301">
        <v>45291</v>
      </c>
      <c r="K301" t="s">
        <v>124</v>
      </c>
      <c r="L301" s="280">
        <v>44887</v>
      </c>
      <c r="M301">
        <v>2734346</v>
      </c>
      <c r="N301" t="s">
        <v>17</v>
      </c>
      <c r="O301" s="280">
        <v>44932</v>
      </c>
      <c r="P301">
        <v>2023</v>
      </c>
      <c r="Q301">
        <v>300</v>
      </c>
    </row>
    <row r="302" spans="1:17" x14ac:dyDescent="0.35">
      <c r="A302" t="s">
        <v>5397</v>
      </c>
      <c r="B302">
        <v>105</v>
      </c>
      <c r="C302" t="s">
        <v>132</v>
      </c>
      <c r="D302" t="s">
        <v>4565</v>
      </c>
      <c r="E302" t="s">
        <v>241</v>
      </c>
      <c r="F302" t="s">
        <v>148</v>
      </c>
      <c r="G302" t="s">
        <v>162</v>
      </c>
      <c r="H302" t="s">
        <v>155</v>
      </c>
      <c r="I302">
        <v>44927</v>
      </c>
      <c r="J302">
        <v>45291</v>
      </c>
      <c r="K302" t="s">
        <v>124</v>
      </c>
      <c r="L302" s="280">
        <v>44907</v>
      </c>
      <c r="M302">
        <v>2735075</v>
      </c>
      <c r="N302" t="s">
        <v>19</v>
      </c>
      <c r="O302" s="280">
        <v>44932</v>
      </c>
      <c r="P302">
        <v>2023</v>
      </c>
      <c r="Q302">
        <v>301</v>
      </c>
    </row>
    <row r="303" spans="1:17" x14ac:dyDescent="0.35">
      <c r="A303" t="s">
        <v>5398</v>
      </c>
      <c r="B303">
        <v>106</v>
      </c>
      <c r="C303" t="s">
        <v>132</v>
      </c>
      <c r="D303" t="s">
        <v>4565</v>
      </c>
      <c r="E303" t="s">
        <v>241</v>
      </c>
      <c r="F303" t="s">
        <v>148</v>
      </c>
      <c r="G303" t="s">
        <v>162</v>
      </c>
      <c r="H303" t="s">
        <v>155</v>
      </c>
      <c r="I303">
        <v>44927</v>
      </c>
      <c r="J303">
        <v>45291</v>
      </c>
      <c r="K303" t="s">
        <v>124</v>
      </c>
      <c r="L303" s="280">
        <v>44907</v>
      </c>
      <c r="M303">
        <v>2735075</v>
      </c>
      <c r="N303" t="s">
        <v>19</v>
      </c>
      <c r="O303" s="280">
        <v>44932</v>
      </c>
      <c r="P303">
        <v>2023</v>
      </c>
      <c r="Q303">
        <v>302</v>
      </c>
    </row>
    <row r="304" spans="1:17" x14ac:dyDescent="0.35">
      <c r="A304" t="s">
        <v>5786</v>
      </c>
      <c r="B304">
        <v>107</v>
      </c>
      <c r="C304" t="s">
        <v>132</v>
      </c>
      <c r="D304" t="s">
        <v>4565</v>
      </c>
      <c r="E304" t="s">
        <v>241</v>
      </c>
      <c r="F304" t="s">
        <v>148</v>
      </c>
      <c r="G304" t="s">
        <v>169</v>
      </c>
      <c r="H304" t="s">
        <v>155</v>
      </c>
      <c r="I304">
        <v>44927</v>
      </c>
      <c r="J304">
        <v>45291</v>
      </c>
      <c r="K304" t="s">
        <v>124</v>
      </c>
      <c r="L304" s="280">
        <v>44907</v>
      </c>
      <c r="M304">
        <v>2735075</v>
      </c>
      <c r="N304" t="s">
        <v>19</v>
      </c>
      <c r="O304" s="280">
        <v>44932</v>
      </c>
      <c r="P304">
        <v>2023</v>
      </c>
      <c r="Q304">
        <v>303</v>
      </c>
    </row>
    <row r="305" spans="1:17" x14ac:dyDescent="0.35">
      <c r="A305" t="s">
        <v>6139</v>
      </c>
      <c r="B305">
        <v>108</v>
      </c>
      <c r="C305" t="s">
        <v>132</v>
      </c>
      <c r="D305" t="s">
        <v>4565</v>
      </c>
      <c r="E305" t="s">
        <v>241</v>
      </c>
      <c r="F305" t="s">
        <v>187</v>
      </c>
      <c r="G305" t="s">
        <v>187</v>
      </c>
      <c r="H305" t="s">
        <v>188</v>
      </c>
      <c r="I305">
        <v>44883</v>
      </c>
      <c r="J305">
        <v>45291</v>
      </c>
      <c r="K305" t="s">
        <v>124</v>
      </c>
      <c r="L305" s="280">
        <v>44883</v>
      </c>
      <c r="M305">
        <v>2735075</v>
      </c>
      <c r="N305" t="s">
        <v>19</v>
      </c>
      <c r="O305" s="280">
        <v>44932</v>
      </c>
      <c r="P305">
        <v>2023</v>
      </c>
      <c r="Q305">
        <v>304</v>
      </c>
    </row>
    <row r="306" spans="1:17" x14ac:dyDescent="0.35">
      <c r="A306" t="s">
        <v>5787</v>
      </c>
      <c r="B306">
        <v>109</v>
      </c>
      <c r="C306" t="s">
        <v>132</v>
      </c>
      <c r="D306" t="s">
        <v>4565</v>
      </c>
      <c r="E306" t="s">
        <v>241</v>
      </c>
      <c r="F306" t="s">
        <v>148</v>
      </c>
      <c r="G306" t="s">
        <v>169</v>
      </c>
      <c r="H306" t="s">
        <v>149</v>
      </c>
      <c r="I306">
        <v>44927</v>
      </c>
      <c r="J306">
        <v>44957</v>
      </c>
      <c r="K306" t="s">
        <v>124</v>
      </c>
      <c r="L306" s="280">
        <v>44915</v>
      </c>
      <c r="M306">
        <v>2735075</v>
      </c>
      <c r="N306" t="s">
        <v>19</v>
      </c>
      <c r="O306" s="280">
        <v>44932</v>
      </c>
      <c r="P306">
        <v>2023</v>
      </c>
      <c r="Q306">
        <v>305</v>
      </c>
    </row>
    <row r="307" spans="1:17" x14ac:dyDescent="0.35">
      <c r="A307" t="s">
        <v>5788</v>
      </c>
      <c r="B307">
        <v>110</v>
      </c>
      <c r="C307" t="s">
        <v>132</v>
      </c>
      <c r="D307" t="s">
        <v>4565</v>
      </c>
      <c r="E307" t="s">
        <v>241</v>
      </c>
      <c r="F307" t="s">
        <v>148</v>
      </c>
      <c r="G307" t="s">
        <v>169</v>
      </c>
      <c r="H307" t="s">
        <v>219</v>
      </c>
      <c r="I307">
        <v>44927</v>
      </c>
      <c r="J307">
        <v>45016</v>
      </c>
      <c r="K307" t="s">
        <v>124</v>
      </c>
      <c r="L307" s="280">
        <v>44907</v>
      </c>
      <c r="M307">
        <v>2735075</v>
      </c>
      <c r="N307" t="s">
        <v>19</v>
      </c>
      <c r="O307" s="280">
        <v>44932</v>
      </c>
      <c r="P307">
        <v>2023</v>
      </c>
      <c r="Q307">
        <v>306</v>
      </c>
    </row>
    <row r="308" spans="1:17" x14ac:dyDescent="0.35">
      <c r="A308" t="s">
        <v>5789</v>
      </c>
      <c r="B308">
        <v>111</v>
      </c>
      <c r="C308" t="s">
        <v>132</v>
      </c>
      <c r="D308" t="s">
        <v>4565</v>
      </c>
      <c r="E308" t="s">
        <v>241</v>
      </c>
      <c r="F308" t="s">
        <v>148</v>
      </c>
      <c r="G308" t="s">
        <v>169</v>
      </c>
      <c r="H308" t="s">
        <v>149</v>
      </c>
      <c r="I308">
        <v>45078</v>
      </c>
      <c r="J308">
        <v>45107</v>
      </c>
      <c r="K308" t="s">
        <v>124</v>
      </c>
      <c r="L308" s="280">
        <v>45072</v>
      </c>
      <c r="M308">
        <v>3120308</v>
      </c>
      <c r="N308" t="s">
        <v>24</v>
      </c>
      <c r="O308" s="280">
        <v>45079</v>
      </c>
      <c r="P308">
        <v>2023</v>
      </c>
      <c r="Q308">
        <v>307</v>
      </c>
    </row>
    <row r="309" spans="1:17" x14ac:dyDescent="0.35">
      <c r="A309" t="s">
        <v>5790</v>
      </c>
      <c r="B309">
        <v>112</v>
      </c>
      <c r="C309" t="s">
        <v>132</v>
      </c>
      <c r="D309" t="s">
        <v>4565</v>
      </c>
      <c r="E309" t="s">
        <v>241</v>
      </c>
      <c r="F309" t="s">
        <v>148</v>
      </c>
      <c r="G309" t="s">
        <v>169</v>
      </c>
      <c r="H309" t="s">
        <v>219</v>
      </c>
      <c r="I309">
        <v>45108</v>
      </c>
      <c r="J309">
        <v>45199</v>
      </c>
      <c r="K309" t="s">
        <v>124</v>
      </c>
      <c r="L309" s="280">
        <v>45107</v>
      </c>
      <c r="M309">
        <v>3203175</v>
      </c>
      <c r="N309" t="s">
        <v>24</v>
      </c>
      <c r="O309" s="280">
        <v>45111</v>
      </c>
      <c r="P309">
        <v>2023</v>
      </c>
      <c r="Q309">
        <v>308</v>
      </c>
    </row>
    <row r="310" spans="1:17" x14ac:dyDescent="0.35">
      <c r="A310" t="s">
        <v>5791</v>
      </c>
      <c r="B310">
        <v>113</v>
      </c>
      <c r="C310" t="s">
        <v>119</v>
      </c>
      <c r="D310" t="s">
        <v>236</v>
      </c>
      <c r="E310" t="s">
        <v>237</v>
      </c>
      <c r="F310" t="s">
        <v>148</v>
      </c>
      <c r="G310" t="s">
        <v>169</v>
      </c>
      <c r="H310" t="s">
        <v>219</v>
      </c>
      <c r="I310">
        <v>45200</v>
      </c>
      <c r="J310">
        <v>45291</v>
      </c>
      <c r="K310" t="s">
        <v>124</v>
      </c>
      <c r="L310" s="280">
        <v>45055</v>
      </c>
      <c r="M310">
        <v>3064159</v>
      </c>
      <c r="N310" t="s">
        <v>16</v>
      </c>
      <c r="O310" s="280">
        <v>45061</v>
      </c>
      <c r="P310">
        <v>2023</v>
      </c>
      <c r="Q310">
        <v>309</v>
      </c>
    </row>
    <row r="311" spans="1:17" x14ac:dyDescent="0.35">
      <c r="A311" t="s">
        <v>5792</v>
      </c>
      <c r="B311">
        <v>114</v>
      </c>
      <c r="C311" t="s">
        <v>119</v>
      </c>
      <c r="D311" t="s">
        <v>236</v>
      </c>
      <c r="E311" t="s">
        <v>237</v>
      </c>
      <c r="F311" t="s">
        <v>148</v>
      </c>
      <c r="G311" t="s">
        <v>169</v>
      </c>
      <c r="H311" t="s">
        <v>254</v>
      </c>
      <c r="I311">
        <v>45077</v>
      </c>
      <c r="J311">
        <v>45077</v>
      </c>
      <c r="K311" t="s">
        <v>124</v>
      </c>
      <c r="L311" s="280">
        <v>45076</v>
      </c>
      <c r="M311">
        <v>3135852</v>
      </c>
      <c r="N311" t="s">
        <v>16</v>
      </c>
      <c r="O311" s="280">
        <v>45086</v>
      </c>
      <c r="P311">
        <v>2023</v>
      </c>
      <c r="Q311">
        <v>310</v>
      </c>
    </row>
    <row r="312" spans="1:17" x14ac:dyDescent="0.35">
      <c r="A312" t="s">
        <v>5399</v>
      </c>
      <c r="B312">
        <v>115</v>
      </c>
      <c r="C312" t="s">
        <v>132</v>
      </c>
      <c r="D312" t="s">
        <v>280</v>
      </c>
      <c r="E312" t="s">
        <v>281</v>
      </c>
      <c r="F312" t="s">
        <v>148</v>
      </c>
      <c r="G312" t="s">
        <v>162</v>
      </c>
      <c r="H312" t="s">
        <v>155</v>
      </c>
      <c r="I312">
        <v>44927</v>
      </c>
      <c r="J312">
        <v>45291</v>
      </c>
      <c r="K312" t="s">
        <v>124</v>
      </c>
      <c r="L312" s="280">
        <v>44917</v>
      </c>
      <c r="M312">
        <v>2734456</v>
      </c>
      <c r="N312" t="s">
        <v>41</v>
      </c>
      <c r="O312" s="280">
        <v>44932</v>
      </c>
      <c r="P312">
        <v>2023</v>
      </c>
      <c r="Q312">
        <v>311</v>
      </c>
    </row>
    <row r="313" spans="1:17" x14ac:dyDescent="0.35">
      <c r="A313" t="s">
        <v>6140</v>
      </c>
      <c r="B313">
        <v>116</v>
      </c>
      <c r="C313" t="s">
        <v>132</v>
      </c>
      <c r="D313" t="s">
        <v>280</v>
      </c>
      <c r="E313" t="s">
        <v>281</v>
      </c>
      <c r="F313" t="s">
        <v>187</v>
      </c>
      <c r="G313" t="s">
        <v>187</v>
      </c>
      <c r="H313" t="s">
        <v>188</v>
      </c>
      <c r="I313">
        <v>44889</v>
      </c>
      <c r="J313">
        <v>45291</v>
      </c>
      <c r="K313" t="s">
        <v>124</v>
      </c>
      <c r="L313" s="280">
        <v>44889</v>
      </c>
      <c r="M313">
        <v>2734456</v>
      </c>
      <c r="N313" t="s">
        <v>41</v>
      </c>
      <c r="O313" s="280">
        <v>44932</v>
      </c>
      <c r="P313">
        <v>2023</v>
      </c>
      <c r="Q313">
        <v>312</v>
      </c>
    </row>
    <row r="314" spans="1:17" x14ac:dyDescent="0.35">
      <c r="A314" t="s">
        <v>5400</v>
      </c>
      <c r="B314">
        <v>117</v>
      </c>
      <c r="C314" t="s">
        <v>132</v>
      </c>
      <c r="D314" t="s">
        <v>280</v>
      </c>
      <c r="E314" t="s">
        <v>281</v>
      </c>
      <c r="F314" t="s">
        <v>148</v>
      </c>
      <c r="G314" t="s">
        <v>162</v>
      </c>
      <c r="H314" t="s">
        <v>219</v>
      </c>
      <c r="I314">
        <v>44927</v>
      </c>
      <c r="J314">
        <v>45016</v>
      </c>
      <c r="K314" t="s">
        <v>124</v>
      </c>
      <c r="L314" s="280">
        <v>44918</v>
      </c>
      <c r="M314">
        <v>2734456</v>
      </c>
      <c r="N314" t="s">
        <v>41</v>
      </c>
      <c r="O314" s="280">
        <v>44932</v>
      </c>
      <c r="P314">
        <v>2023</v>
      </c>
      <c r="Q314">
        <v>313</v>
      </c>
    </row>
    <row r="315" spans="1:17" x14ac:dyDescent="0.35">
      <c r="A315" t="s">
        <v>5793</v>
      </c>
      <c r="B315">
        <v>118</v>
      </c>
      <c r="C315" t="s">
        <v>119</v>
      </c>
      <c r="D315" t="s">
        <v>236</v>
      </c>
      <c r="E315" t="s">
        <v>237</v>
      </c>
      <c r="F315" t="s">
        <v>148</v>
      </c>
      <c r="G315" t="s">
        <v>169</v>
      </c>
      <c r="H315" t="s">
        <v>219</v>
      </c>
      <c r="I315">
        <v>45108</v>
      </c>
      <c r="J315">
        <v>45199</v>
      </c>
      <c r="K315" t="s">
        <v>124</v>
      </c>
      <c r="L315" s="280">
        <v>45055</v>
      </c>
      <c r="M315">
        <v>3064159</v>
      </c>
      <c r="N315" t="s">
        <v>16</v>
      </c>
      <c r="O315" s="280">
        <v>45061</v>
      </c>
      <c r="P315">
        <v>2023</v>
      </c>
      <c r="Q315">
        <v>314</v>
      </c>
    </row>
    <row r="316" spans="1:17" x14ac:dyDescent="0.35">
      <c r="A316" t="s">
        <v>5794</v>
      </c>
      <c r="B316">
        <v>119</v>
      </c>
      <c r="C316" t="s">
        <v>119</v>
      </c>
      <c r="D316" t="s">
        <v>236</v>
      </c>
      <c r="E316" t="s">
        <v>237</v>
      </c>
      <c r="F316" t="s">
        <v>148</v>
      </c>
      <c r="G316" t="s">
        <v>169</v>
      </c>
      <c r="H316" t="s">
        <v>254</v>
      </c>
      <c r="I316">
        <v>45059</v>
      </c>
      <c r="J316">
        <v>45059</v>
      </c>
      <c r="K316" t="s">
        <v>124</v>
      </c>
      <c r="L316" s="280">
        <v>45058</v>
      </c>
      <c r="M316">
        <v>3064159</v>
      </c>
      <c r="N316" t="s">
        <v>16</v>
      </c>
      <c r="O316" s="280">
        <v>45061</v>
      </c>
      <c r="P316">
        <v>2023</v>
      </c>
      <c r="Q316">
        <v>315</v>
      </c>
    </row>
    <row r="317" spans="1:17" x14ac:dyDescent="0.35">
      <c r="A317" t="s">
        <v>5795</v>
      </c>
      <c r="B317">
        <v>120</v>
      </c>
      <c r="C317" t="s">
        <v>119</v>
      </c>
      <c r="D317" t="s">
        <v>236</v>
      </c>
      <c r="E317" t="s">
        <v>237</v>
      </c>
      <c r="F317" t="s">
        <v>148</v>
      </c>
      <c r="G317" t="s">
        <v>169</v>
      </c>
      <c r="H317" t="s">
        <v>254</v>
      </c>
      <c r="I317">
        <v>45058</v>
      </c>
      <c r="J317">
        <v>45058</v>
      </c>
      <c r="K317" t="s">
        <v>124</v>
      </c>
      <c r="L317" s="280">
        <v>45057</v>
      </c>
      <c r="M317">
        <v>3064159</v>
      </c>
      <c r="N317" t="s">
        <v>16</v>
      </c>
      <c r="O317" s="280">
        <v>45061</v>
      </c>
      <c r="P317">
        <v>2023</v>
      </c>
      <c r="Q317">
        <v>316</v>
      </c>
    </row>
    <row r="318" spans="1:17" x14ac:dyDescent="0.35">
      <c r="A318" t="s">
        <v>5796</v>
      </c>
      <c r="B318">
        <v>121</v>
      </c>
      <c r="C318" t="s">
        <v>119</v>
      </c>
      <c r="D318" t="s">
        <v>236</v>
      </c>
      <c r="E318" t="s">
        <v>237</v>
      </c>
      <c r="F318" t="s">
        <v>148</v>
      </c>
      <c r="G318" t="s">
        <v>169</v>
      </c>
      <c r="H318" t="s">
        <v>254</v>
      </c>
      <c r="I318">
        <v>45057</v>
      </c>
      <c r="J318">
        <v>45057</v>
      </c>
      <c r="K318" t="s">
        <v>124</v>
      </c>
      <c r="L318" s="280">
        <v>45056</v>
      </c>
      <c r="M318">
        <v>3064159</v>
      </c>
      <c r="N318" t="s">
        <v>16</v>
      </c>
      <c r="O318" s="280">
        <v>45061</v>
      </c>
      <c r="P318">
        <v>2023</v>
      </c>
      <c r="Q318">
        <v>317</v>
      </c>
    </row>
    <row r="319" spans="1:17" x14ac:dyDescent="0.35">
      <c r="A319" t="s">
        <v>5797</v>
      </c>
      <c r="B319">
        <v>122</v>
      </c>
      <c r="C319" t="s">
        <v>119</v>
      </c>
      <c r="D319" t="s">
        <v>236</v>
      </c>
      <c r="E319" t="s">
        <v>237</v>
      </c>
      <c r="F319" t="s">
        <v>148</v>
      </c>
      <c r="G319" t="s">
        <v>169</v>
      </c>
      <c r="H319" t="s">
        <v>254</v>
      </c>
      <c r="I319">
        <v>45056</v>
      </c>
      <c r="J319">
        <v>45056</v>
      </c>
      <c r="K319" t="s">
        <v>124</v>
      </c>
      <c r="L319" s="280">
        <v>45055</v>
      </c>
      <c r="M319">
        <v>3064159</v>
      </c>
      <c r="N319" t="s">
        <v>16</v>
      </c>
      <c r="O319" s="280">
        <v>45061</v>
      </c>
      <c r="P319">
        <v>2023</v>
      </c>
      <c r="Q319">
        <v>318</v>
      </c>
    </row>
    <row r="320" spans="1:17" x14ac:dyDescent="0.35">
      <c r="A320" t="s">
        <v>5798</v>
      </c>
      <c r="B320">
        <v>123</v>
      </c>
      <c r="C320" t="s">
        <v>132</v>
      </c>
      <c r="D320" t="s">
        <v>4565</v>
      </c>
      <c r="E320" t="s">
        <v>241</v>
      </c>
      <c r="F320" t="s">
        <v>148</v>
      </c>
      <c r="G320" t="s">
        <v>169</v>
      </c>
      <c r="H320" t="s">
        <v>149</v>
      </c>
      <c r="I320">
        <v>44958</v>
      </c>
      <c r="J320">
        <v>44985</v>
      </c>
      <c r="K320" t="s">
        <v>124</v>
      </c>
      <c r="L320" s="280">
        <v>44939</v>
      </c>
      <c r="M320">
        <v>2756565</v>
      </c>
      <c r="N320" t="s">
        <v>24</v>
      </c>
      <c r="O320" s="280">
        <v>44943</v>
      </c>
      <c r="P320">
        <v>2023</v>
      </c>
      <c r="Q320">
        <v>319</v>
      </c>
    </row>
    <row r="321" spans="1:17" x14ac:dyDescent="0.35">
      <c r="A321" t="s">
        <v>5799</v>
      </c>
      <c r="B321">
        <v>124</v>
      </c>
      <c r="C321" t="s">
        <v>119</v>
      </c>
      <c r="D321" t="s">
        <v>236</v>
      </c>
      <c r="E321" t="s">
        <v>237</v>
      </c>
      <c r="F321" t="s">
        <v>148</v>
      </c>
      <c r="G321" t="s">
        <v>169</v>
      </c>
      <c r="H321" t="s">
        <v>254</v>
      </c>
      <c r="I321">
        <v>45072</v>
      </c>
      <c r="J321">
        <v>45072</v>
      </c>
      <c r="K321" t="s">
        <v>124</v>
      </c>
      <c r="L321" s="280">
        <v>45071</v>
      </c>
      <c r="M321">
        <v>3135847</v>
      </c>
      <c r="N321" t="s">
        <v>16</v>
      </c>
      <c r="O321" s="280">
        <v>45086</v>
      </c>
      <c r="P321">
        <v>2023</v>
      </c>
      <c r="Q321">
        <v>320</v>
      </c>
    </row>
    <row r="322" spans="1:17" x14ac:dyDescent="0.35">
      <c r="A322" t="s">
        <v>5800</v>
      </c>
      <c r="B322">
        <v>125</v>
      </c>
      <c r="C322" t="s">
        <v>119</v>
      </c>
      <c r="D322" t="s">
        <v>236</v>
      </c>
      <c r="E322" t="s">
        <v>237</v>
      </c>
      <c r="F322" t="s">
        <v>148</v>
      </c>
      <c r="G322" t="s">
        <v>169</v>
      </c>
      <c r="H322" t="s">
        <v>254</v>
      </c>
      <c r="I322">
        <v>45071</v>
      </c>
      <c r="J322">
        <v>45071</v>
      </c>
      <c r="K322" t="s">
        <v>124</v>
      </c>
      <c r="L322" s="280">
        <v>45070</v>
      </c>
      <c r="M322">
        <v>3103861</v>
      </c>
      <c r="N322" t="s">
        <v>16</v>
      </c>
      <c r="O322" s="280">
        <v>45072</v>
      </c>
      <c r="P322">
        <v>2023</v>
      </c>
      <c r="Q322">
        <v>321</v>
      </c>
    </row>
    <row r="323" spans="1:17" x14ac:dyDescent="0.35">
      <c r="A323" t="s">
        <v>5801</v>
      </c>
      <c r="B323">
        <v>126</v>
      </c>
      <c r="C323" t="s">
        <v>119</v>
      </c>
      <c r="D323" t="s">
        <v>236</v>
      </c>
      <c r="E323" t="s">
        <v>237</v>
      </c>
      <c r="F323" t="s">
        <v>148</v>
      </c>
      <c r="G323" t="s">
        <v>169</v>
      </c>
      <c r="H323" t="s">
        <v>254</v>
      </c>
      <c r="I323">
        <v>45075</v>
      </c>
      <c r="J323">
        <v>45075</v>
      </c>
      <c r="K323" t="s">
        <v>124</v>
      </c>
      <c r="L323" s="280">
        <v>45075</v>
      </c>
      <c r="M323">
        <v>3135850</v>
      </c>
      <c r="N323" t="s">
        <v>16</v>
      </c>
      <c r="O323" s="280">
        <v>45086</v>
      </c>
      <c r="P323">
        <v>2023</v>
      </c>
      <c r="Q323">
        <v>322</v>
      </c>
    </row>
    <row r="324" spans="1:17" x14ac:dyDescent="0.35">
      <c r="A324" t="s">
        <v>5743</v>
      </c>
      <c r="B324">
        <v>127</v>
      </c>
      <c r="C324" t="s">
        <v>119</v>
      </c>
      <c r="D324" t="s">
        <v>236</v>
      </c>
      <c r="E324" t="s">
        <v>237</v>
      </c>
      <c r="F324" t="s">
        <v>148</v>
      </c>
      <c r="G324" t="s">
        <v>169</v>
      </c>
      <c r="H324" t="s">
        <v>254</v>
      </c>
      <c r="I324">
        <v>45076</v>
      </c>
      <c r="J324">
        <v>45076</v>
      </c>
      <c r="K324" t="s">
        <v>124</v>
      </c>
      <c r="L324" s="280">
        <v>45075</v>
      </c>
      <c r="M324">
        <v>3135851</v>
      </c>
      <c r="N324" t="s">
        <v>16</v>
      </c>
      <c r="O324" s="280">
        <v>45086</v>
      </c>
      <c r="P324">
        <v>2023</v>
      </c>
      <c r="Q324">
        <v>323</v>
      </c>
    </row>
    <row r="325" spans="1:17" x14ac:dyDescent="0.35">
      <c r="A325" t="s">
        <v>5802</v>
      </c>
      <c r="B325">
        <v>128</v>
      </c>
      <c r="C325" t="s">
        <v>119</v>
      </c>
      <c r="D325" t="s">
        <v>236</v>
      </c>
      <c r="E325" t="s">
        <v>237</v>
      </c>
      <c r="F325" t="s">
        <v>148</v>
      </c>
      <c r="G325" t="s">
        <v>169</v>
      </c>
      <c r="H325" t="s">
        <v>254</v>
      </c>
      <c r="I325">
        <v>45074</v>
      </c>
      <c r="J325">
        <v>45074</v>
      </c>
      <c r="K325" t="s">
        <v>124</v>
      </c>
      <c r="L325" s="280">
        <v>45073</v>
      </c>
      <c r="M325">
        <v>3135849</v>
      </c>
      <c r="N325" t="s">
        <v>16</v>
      </c>
      <c r="O325" s="280">
        <v>45086</v>
      </c>
      <c r="P325">
        <v>2023</v>
      </c>
      <c r="Q325">
        <v>324</v>
      </c>
    </row>
    <row r="326" spans="1:17" x14ac:dyDescent="0.35">
      <c r="A326" t="s">
        <v>5803</v>
      </c>
      <c r="B326">
        <v>129</v>
      </c>
      <c r="C326" t="s">
        <v>119</v>
      </c>
      <c r="D326" t="s">
        <v>236</v>
      </c>
      <c r="E326" t="s">
        <v>237</v>
      </c>
      <c r="F326" t="s">
        <v>148</v>
      </c>
      <c r="G326" t="s">
        <v>169</v>
      </c>
      <c r="H326" t="s">
        <v>254</v>
      </c>
      <c r="I326">
        <v>45073</v>
      </c>
      <c r="J326">
        <v>45073</v>
      </c>
      <c r="K326" t="s">
        <v>124</v>
      </c>
      <c r="L326" s="280">
        <v>45072</v>
      </c>
      <c r="M326">
        <v>3135848</v>
      </c>
      <c r="N326" t="s">
        <v>16</v>
      </c>
      <c r="O326" s="280">
        <v>45086</v>
      </c>
      <c r="P326">
        <v>2023</v>
      </c>
      <c r="Q326">
        <v>325</v>
      </c>
    </row>
    <row r="327" spans="1:17" x14ac:dyDescent="0.35">
      <c r="A327" t="s">
        <v>5804</v>
      </c>
      <c r="B327">
        <v>130</v>
      </c>
      <c r="C327" t="s">
        <v>119</v>
      </c>
      <c r="D327" t="s">
        <v>236</v>
      </c>
      <c r="E327" t="s">
        <v>237</v>
      </c>
      <c r="F327" t="s">
        <v>148</v>
      </c>
      <c r="G327" t="s">
        <v>169</v>
      </c>
      <c r="H327" t="s">
        <v>254</v>
      </c>
      <c r="I327">
        <v>45067</v>
      </c>
      <c r="J327">
        <v>45067</v>
      </c>
      <c r="K327" t="s">
        <v>124</v>
      </c>
      <c r="L327" s="280">
        <v>45066</v>
      </c>
      <c r="M327">
        <v>3103861</v>
      </c>
      <c r="N327" t="s">
        <v>16</v>
      </c>
      <c r="O327" s="280">
        <v>45072</v>
      </c>
      <c r="P327">
        <v>2023</v>
      </c>
      <c r="Q327">
        <v>326</v>
      </c>
    </row>
    <row r="328" spans="1:17" x14ac:dyDescent="0.35">
      <c r="A328" t="s">
        <v>5805</v>
      </c>
      <c r="B328">
        <v>131</v>
      </c>
      <c r="C328" t="s">
        <v>119</v>
      </c>
      <c r="D328" t="s">
        <v>236</v>
      </c>
      <c r="E328" t="s">
        <v>237</v>
      </c>
      <c r="F328" t="s">
        <v>148</v>
      </c>
      <c r="G328" t="s">
        <v>169</v>
      </c>
      <c r="H328" t="s">
        <v>254</v>
      </c>
      <c r="I328">
        <v>45066</v>
      </c>
      <c r="J328">
        <v>45066</v>
      </c>
      <c r="K328" t="s">
        <v>124</v>
      </c>
      <c r="L328" s="280">
        <v>45065</v>
      </c>
      <c r="M328">
        <v>3103861</v>
      </c>
      <c r="N328" t="s">
        <v>16</v>
      </c>
      <c r="O328" s="280">
        <v>45072</v>
      </c>
      <c r="P328">
        <v>2023</v>
      </c>
      <c r="Q328">
        <v>327</v>
      </c>
    </row>
    <row r="329" spans="1:17" x14ac:dyDescent="0.35">
      <c r="A329" t="s">
        <v>5806</v>
      </c>
      <c r="B329">
        <v>132</v>
      </c>
      <c r="C329" t="s">
        <v>119</v>
      </c>
      <c r="D329" t="s">
        <v>236</v>
      </c>
      <c r="E329" t="s">
        <v>237</v>
      </c>
      <c r="F329" t="s">
        <v>148</v>
      </c>
      <c r="G329" t="s">
        <v>169</v>
      </c>
      <c r="H329" t="s">
        <v>254</v>
      </c>
      <c r="I329">
        <v>45065</v>
      </c>
      <c r="J329">
        <v>45065</v>
      </c>
      <c r="K329" t="s">
        <v>124</v>
      </c>
      <c r="L329" s="280">
        <v>45064</v>
      </c>
      <c r="M329">
        <v>3103861</v>
      </c>
      <c r="N329" t="s">
        <v>16</v>
      </c>
      <c r="O329" s="280">
        <v>45072</v>
      </c>
      <c r="P329">
        <v>2023</v>
      </c>
      <c r="Q329">
        <v>328</v>
      </c>
    </row>
    <row r="330" spans="1:17" x14ac:dyDescent="0.35">
      <c r="A330" t="s">
        <v>5807</v>
      </c>
      <c r="B330">
        <v>133</v>
      </c>
      <c r="C330" t="s">
        <v>119</v>
      </c>
      <c r="D330" t="s">
        <v>236</v>
      </c>
      <c r="E330" t="s">
        <v>237</v>
      </c>
      <c r="F330" t="s">
        <v>148</v>
      </c>
      <c r="G330" t="s">
        <v>169</v>
      </c>
      <c r="H330" t="s">
        <v>254</v>
      </c>
      <c r="I330">
        <v>45068</v>
      </c>
      <c r="J330">
        <v>45068</v>
      </c>
      <c r="K330" t="s">
        <v>124</v>
      </c>
      <c r="L330" s="280">
        <v>45067</v>
      </c>
      <c r="M330">
        <v>3103861</v>
      </c>
      <c r="N330" t="s">
        <v>16</v>
      </c>
      <c r="O330" s="280">
        <v>45072</v>
      </c>
      <c r="P330">
        <v>2023</v>
      </c>
      <c r="Q330">
        <v>329</v>
      </c>
    </row>
    <row r="331" spans="1:17" x14ac:dyDescent="0.35">
      <c r="A331" t="s">
        <v>5808</v>
      </c>
      <c r="B331">
        <v>134</v>
      </c>
      <c r="C331" t="s">
        <v>119</v>
      </c>
      <c r="D331" t="s">
        <v>236</v>
      </c>
      <c r="E331" t="s">
        <v>237</v>
      </c>
      <c r="F331" t="s">
        <v>148</v>
      </c>
      <c r="G331" t="s">
        <v>169</v>
      </c>
      <c r="H331" t="s">
        <v>254</v>
      </c>
      <c r="I331">
        <v>45069</v>
      </c>
      <c r="J331">
        <v>45069</v>
      </c>
      <c r="K331" t="s">
        <v>124</v>
      </c>
      <c r="L331" s="280">
        <v>45068</v>
      </c>
      <c r="M331">
        <v>3103861</v>
      </c>
      <c r="N331" t="s">
        <v>16</v>
      </c>
      <c r="O331" s="280">
        <v>45072</v>
      </c>
      <c r="P331">
        <v>2023</v>
      </c>
      <c r="Q331">
        <v>330</v>
      </c>
    </row>
    <row r="332" spans="1:17" x14ac:dyDescent="0.35">
      <c r="A332" t="s">
        <v>5744</v>
      </c>
      <c r="B332">
        <v>135</v>
      </c>
      <c r="C332" t="s">
        <v>119</v>
      </c>
      <c r="D332" t="s">
        <v>236</v>
      </c>
      <c r="E332" t="s">
        <v>237</v>
      </c>
      <c r="F332" t="s">
        <v>148</v>
      </c>
      <c r="G332" t="s">
        <v>169</v>
      </c>
      <c r="H332" t="s">
        <v>254</v>
      </c>
      <c r="I332">
        <v>45070</v>
      </c>
      <c r="J332">
        <v>45070</v>
      </c>
      <c r="K332" t="s">
        <v>124</v>
      </c>
      <c r="L332" s="280">
        <v>45069</v>
      </c>
      <c r="M332">
        <v>3103861</v>
      </c>
      <c r="N332" t="s">
        <v>16</v>
      </c>
      <c r="O332" s="280">
        <v>45072</v>
      </c>
      <c r="P332">
        <v>2023</v>
      </c>
      <c r="Q332">
        <v>331</v>
      </c>
    </row>
    <row r="333" spans="1:17" x14ac:dyDescent="0.35">
      <c r="A333" t="s">
        <v>5773</v>
      </c>
      <c r="B333">
        <v>136</v>
      </c>
      <c r="C333" t="s">
        <v>132</v>
      </c>
      <c r="D333" t="s">
        <v>249</v>
      </c>
      <c r="E333" t="s">
        <v>250</v>
      </c>
      <c r="F333" t="s">
        <v>148</v>
      </c>
      <c r="G333" t="s">
        <v>169</v>
      </c>
      <c r="H333" t="s">
        <v>155</v>
      </c>
      <c r="I333">
        <v>44927</v>
      </c>
      <c r="J333">
        <v>45291</v>
      </c>
      <c r="K333" t="s">
        <v>124</v>
      </c>
      <c r="L333" s="280">
        <v>44910</v>
      </c>
      <c r="M333">
        <v>2736128</v>
      </c>
      <c r="N333" t="s">
        <v>27</v>
      </c>
      <c r="O333" s="280">
        <v>44935</v>
      </c>
      <c r="P333">
        <v>2023</v>
      </c>
      <c r="Q333">
        <v>332</v>
      </c>
    </row>
    <row r="334" spans="1:17" x14ac:dyDescent="0.35">
      <c r="A334" t="s">
        <v>6141</v>
      </c>
      <c r="B334">
        <v>137</v>
      </c>
      <c r="C334" t="s">
        <v>132</v>
      </c>
      <c r="D334" t="s">
        <v>249</v>
      </c>
      <c r="E334" t="s">
        <v>250</v>
      </c>
      <c r="F334" t="s">
        <v>187</v>
      </c>
      <c r="G334" t="s">
        <v>187</v>
      </c>
      <c r="H334" t="s">
        <v>188</v>
      </c>
      <c r="I334">
        <v>44890</v>
      </c>
      <c r="J334">
        <v>45291</v>
      </c>
      <c r="K334" t="s">
        <v>124</v>
      </c>
      <c r="L334" s="280">
        <v>44890</v>
      </c>
      <c r="M334">
        <v>2736128</v>
      </c>
      <c r="N334" t="s">
        <v>27</v>
      </c>
      <c r="O334" s="280">
        <v>44935</v>
      </c>
      <c r="P334">
        <v>2023</v>
      </c>
      <c r="Q334">
        <v>333</v>
      </c>
    </row>
    <row r="335" spans="1:17" x14ac:dyDescent="0.35">
      <c r="A335" t="s">
        <v>5809</v>
      </c>
      <c r="B335">
        <v>138</v>
      </c>
      <c r="C335" t="s">
        <v>119</v>
      </c>
      <c r="D335" t="s">
        <v>236</v>
      </c>
      <c r="E335" t="s">
        <v>237</v>
      </c>
      <c r="F335" t="s">
        <v>148</v>
      </c>
      <c r="G335" t="s">
        <v>169</v>
      </c>
      <c r="H335" t="s">
        <v>254</v>
      </c>
      <c r="I335">
        <v>44981</v>
      </c>
      <c r="J335">
        <v>44981</v>
      </c>
      <c r="K335" t="s">
        <v>124</v>
      </c>
      <c r="L335" s="280">
        <v>44971</v>
      </c>
      <c r="M335">
        <v>2866326</v>
      </c>
      <c r="N335" t="s">
        <v>16</v>
      </c>
      <c r="O335" s="280">
        <v>44988</v>
      </c>
      <c r="P335">
        <v>2023</v>
      </c>
      <c r="Q335">
        <v>334</v>
      </c>
    </row>
    <row r="336" spans="1:17" x14ac:dyDescent="0.35">
      <c r="A336" t="s">
        <v>5810</v>
      </c>
      <c r="B336">
        <v>139</v>
      </c>
      <c r="C336" t="s">
        <v>119</v>
      </c>
      <c r="D336" t="s">
        <v>236</v>
      </c>
      <c r="E336" t="s">
        <v>237</v>
      </c>
      <c r="F336" t="s">
        <v>148</v>
      </c>
      <c r="G336" t="s">
        <v>169</v>
      </c>
      <c r="H336" t="s">
        <v>254</v>
      </c>
      <c r="I336">
        <v>44982</v>
      </c>
      <c r="J336">
        <v>44982</v>
      </c>
      <c r="K336" t="s">
        <v>124</v>
      </c>
      <c r="L336" s="280">
        <v>44971</v>
      </c>
      <c r="M336">
        <v>2866326</v>
      </c>
      <c r="N336" t="s">
        <v>16</v>
      </c>
      <c r="O336" s="280">
        <v>44988</v>
      </c>
      <c r="P336">
        <v>2023</v>
      </c>
      <c r="Q336">
        <v>335</v>
      </c>
    </row>
    <row r="337" spans="1:17" x14ac:dyDescent="0.35">
      <c r="A337" t="s">
        <v>5811</v>
      </c>
      <c r="B337">
        <v>140</v>
      </c>
      <c r="C337" t="s">
        <v>119</v>
      </c>
      <c r="D337" t="s">
        <v>236</v>
      </c>
      <c r="E337" t="s">
        <v>237</v>
      </c>
      <c r="F337" t="s">
        <v>148</v>
      </c>
      <c r="G337" t="s">
        <v>169</v>
      </c>
      <c r="H337" t="s">
        <v>254</v>
      </c>
      <c r="I337">
        <v>44983</v>
      </c>
      <c r="J337">
        <v>44983</v>
      </c>
      <c r="K337" t="s">
        <v>124</v>
      </c>
      <c r="L337" s="280">
        <v>44971</v>
      </c>
      <c r="M337">
        <v>2866326</v>
      </c>
      <c r="N337" t="s">
        <v>16</v>
      </c>
      <c r="O337" s="280">
        <v>44988</v>
      </c>
      <c r="P337">
        <v>2023</v>
      </c>
      <c r="Q337">
        <v>336</v>
      </c>
    </row>
    <row r="338" spans="1:17" x14ac:dyDescent="0.35">
      <c r="A338" t="s">
        <v>5812</v>
      </c>
      <c r="B338">
        <v>141</v>
      </c>
      <c r="C338" t="s">
        <v>119</v>
      </c>
      <c r="D338" t="s">
        <v>236</v>
      </c>
      <c r="E338" t="s">
        <v>237</v>
      </c>
      <c r="F338" t="s">
        <v>148</v>
      </c>
      <c r="G338" t="s">
        <v>169</v>
      </c>
      <c r="H338" t="s">
        <v>254</v>
      </c>
      <c r="I338">
        <v>44984</v>
      </c>
      <c r="J338">
        <v>44984</v>
      </c>
      <c r="K338" t="s">
        <v>124</v>
      </c>
      <c r="L338" s="280">
        <v>44971</v>
      </c>
      <c r="M338">
        <v>2866326</v>
      </c>
      <c r="N338" t="s">
        <v>16</v>
      </c>
      <c r="O338" s="280">
        <v>44988</v>
      </c>
      <c r="P338">
        <v>2023</v>
      </c>
      <c r="Q338">
        <v>337</v>
      </c>
    </row>
    <row r="339" spans="1:17" x14ac:dyDescent="0.35">
      <c r="A339" t="s">
        <v>5813</v>
      </c>
      <c r="B339">
        <v>142</v>
      </c>
      <c r="C339" t="s">
        <v>119</v>
      </c>
      <c r="D339" t="s">
        <v>236</v>
      </c>
      <c r="E339" t="s">
        <v>237</v>
      </c>
      <c r="F339" t="s">
        <v>148</v>
      </c>
      <c r="G339" t="s">
        <v>169</v>
      </c>
      <c r="H339" t="s">
        <v>254</v>
      </c>
      <c r="I339">
        <v>44985</v>
      </c>
      <c r="J339">
        <v>44985</v>
      </c>
      <c r="K339" t="s">
        <v>124</v>
      </c>
      <c r="L339" s="280">
        <v>44971</v>
      </c>
      <c r="M339">
        <v>2866326</v>
      </c>
      <c r="N339" t="s">
        <v>16</v>
      </c>
      <c r="O339" s="280">
        <v>44988</v>
      </c>
      <c r="P339">
        <v>2023</v>
      </c>
      <c r="Q339">
        <v>338</v>
      </c>
    </row>
    <row r="340" spans="1:17" x14ac:dyDescent="0.35">
      <c r="A340" t="s">
        <v>5814</v>
      </c>
      <c r="B340">
        <v>143</v>
      </c>
      <c r="C340" t="s">
        <v>119</v>
      </c>
      <c r="D340" t="s">
        <v>236</v>
      </c>
      <c r="E340" t="s">
        <v>237</v>
      </c>
      <c r="F340" t="s">
        <v>148</v>
      </c>
      <c r="G340" t="s">
        <v>169</v>
      </c>
      <c r="H340" t="s">
        <v>254</v>
      </c>
      <c r="I340">
        <v>44978</v>
      </c>
      <c r="J340">
        <v>44978</v>
      </c>
      <c r="K340" t="s">
        <v>124</v>
      </c>
      <c r="L340" s="280">
        <v>44977</v>
      </c>
      <c r="M340">
        <v>2866326</v>
      </c>
      <c r="N340" t="s">
        <v>16</v>
      </c>
      <c r="O340" s="280">
        <v>44988</v>
      </c>
      <c r="P340">
        <v>2023</v>
      </c>
      <c r="Q340">
        <v>339</v>
      </c>
    </row>
    <row r="341" spans="1:17" x14ac:dyDescent="0.35">
      <c r="A341" t="s">
        <v>5815</v>
      </c>
      <c r="B341">
        <v>144</v>
      </c>
      <c r="C341" t="s">
        <v>119</v>
      </c>
      <c r="D341" t="s">
        <v>236</v>
      </c>
      <c r="E341" t="s">
        <v>237</v>
      </c>
      <c r="F341" t="s">
        <v>148</v>
      </c>
      <c r="G341" t="s">
        <v>169</v>
      </c>
      <c r="H341" t="s">
        <v>254</v>
      </c>
      <c r="I341">
        <v>44979</v>
      </c>
      <c r="J341">
        <v>44979</v>
      </c>
      <c r="K341" t="s">
        <v>124</v>
      </c>
      <c r="L341" s="280">
        <v>44978</v>
      </c>
      <c r="M341">
        <v>2866326</v>
      </c>
      <c r="N341" t="s">
        <v>16</v>
      </c>
      <c r="O341" s="280">
        <v>44988</v>
      </c>
      <c r="P341">
        <v>2023</v>
      </c>
      <c r="Q341">
        <v>340</v>
      </c>
    </row>
    <row r="342" spans="1:17" x14ac:dyDescent="0.35">
      <c r="A342" t="s">
        <v>5745</v>
      </c>
      <c r="B342">
        <v>145</v>
      </c>
      <c r="C342" t="s">
        <v>119</v>
      </c>
      <c r="D342" t="s">
        <v>236</v>
      </c>
      <c r="E342" t="s">
        <v>237</v>
      </c>
      <c r="F342" t="s">
        <v>148</v>
      </c>
      <c r="G342" t="s">
        <v>169</v>
      </c>
      <c r="H342" t="s">
        <v>254</v>
      </c>
      <c r="I342">
        <v>44980</v>
      </c>
      <c r="J342">
        <v>44980</v>
      </c>
      <c r="K342" t="s">
        <v>124</v>
      </c>
      <c r="L342" s="280">
        <v>44979</v>
      </c>
      <c r="M342">
        <v>2866326</v>
      </c>
      <c r="N342" t="s">
        <v>16</v>
      </c>
      <c r="O342" s="280">
        <v>44988</v>
      </c>
      <c r="P342">
        <v>2023</v>
      </c>
      <c r="Q342">
        <v>341</v>
      </c>
    </row>
    <row r="343" spans="1:17" x14ac:dyDescent="0.35">
      <c r="A343" t="s">
        <v>5816</v>
      </c>
      <c r="B343">
        <v>146</v>
      </c>
      <c r="C343" t="s">
        <v>119</v>
      </c>
      <c r="D343" t="s">
        <v>236</v>
      </c>
      <c r="E343" t="s">
        <v>237</v>
      </c>
      <c r="F343" t="s">
        <v>148</v>
      </c>
      <c r="G343" t="s">
        <v>169</v>
      </c>
      <c r="H343" t="s">
        <v>254</v>
      </c>
      <c r="I343">
        <v>44981</v>
      </c>
      <c r="J343">
        <v>44981</v>
      </c>
      <c r="K343" t="s">
        <v>124</v>
      </c>
      <c r="L343" s="280">
        <v>44980</v>
      </c>
      <c r="M343">
        <v>2866326</v>
      </c>
      <c r="N343" t="s">
        <v>16</v>
      </c>
      <c r="O343" s="280">
        <v>44988</v>
      </c>
      <c r="P343">
        <v>2023</v>
      </c>
      <c r="Q343">
        <v>342</v>
      </c>
    </row>
    <row r="344" spans="1:17" x14ac:dyDescent="0.35">
      <c r="A344" t="s">
        <v>6142</v>
      </c>
      <c r="B344">
        <v>147</v>
      </c>
      <c r="C344" t="s">
        <v>119</v>
      </c>
      <c r="D344" t="s">
        <v>4565</v>
      </c>
      <c r="E344" t="s">
        <v>241</v>
      </c>
      <c r="F344" t="s">
        <v>187</v>
      </c>
      <c r="G344" t="s">
        <v>187</v>
      </c>
      <c r="H344" t="s">
        <v>188</v>
      </c>
      <c r="I344">
        <v>44967</v>
      </c>
      <c r="J344">
        <v>45291</v>
      </c>
      <c r="K344" t="s">
        <v>124</v>
      </c>
      <c r="L344" s="280">
        <v>44967</v>
      </c>
      <c r="M344">
        <v>2866246</v>
      </c>
      <c r="N344" t="s">
        <v>16</v>
      </c>
      <c r="O344" s="280">
        <v>44988</v>
      </c>
      <c r="P344">
        <v>2023</v>
      </c>
      <c r="Q344">
        <v>343</v>
      </c>
    </row>
    <row r="345" spans="1:17" x14ac:dyDescent="0.35">
      <c r="A345" t="s">
        <v>6143</v>
      </c>
      <c r="B345">
        <v>148</v>
      </c>
      <c r="C345" t="s">
        <v>119</v>
      </c>
      <c r="D345" t="s">
        <v>4693</v>
      </c>
      <c r="E345" t="s">
        <v>191</v>
      </c>
      <c r="F345" t="s">
        <v>187</v>
      </c>
      <c r="G345" t="s">
        <v>187</v>
      </c>
      <c r="H345" t="s">
        <v>188</v>
      </c>
      <c r="I345">
        <v>44972</v>
      </c>
      <c r="J345">
        <v>45291</v>
      </c>
      <c r="K345" t="s">
        <v>124</v>
      </c>
      <c r="L345" s="280">
        <v>44972</v>
      </c>
      <c r="M345">
        <v>2866247</v>
      </c>
      <c r="N345" t="s">
        <v>16</v>
      </c>
      <c r="O345" s="280">
        <v>44988</v>
      </c>
      <c r="P345">
        <v>2023</v>
      </c>
      <c r="Q345">
        <v>344</v>
      </c>
    </row>
    <row r="346" spans="1:17" x14ac:dyDescent="0.35">
      <c r="A346" t="s">
        <v>5401</v>
      </c>
      <c r="B346">
        <v>149</v>
      </c>
      <c r="C346" t="s">
        <v>130</v>
      </c>
      <c r="D346" t="s">
        <v>236</v>
      </c>
      <c r="E346" t="s">
        <v>237</v>
      </c>
      <c r="F346" t="s">
        <v>148</v>
      </c>
      <c r="G346" t="s">
        <v>162</v>
      </c>
      <c r="H346" t="s">
        <v>254</v>
      </c>
      <c r="I346">
        <v>44978</v>
      </c>
      <c r="J346">
        <v>44978</v>
      </c>
      <c r="K346" t="s">
        <v>124</v>
      </c>
      <c r="L346" s="280">
        <v>44977</v>
      </c>
      <c r="M346">
        <v>2874945</v>
      </c>
      <c r="N346" t="s">
        <v>13</v>
      </c>
      <c r="O346" s="280">
        <v>44992</v>
      </c>
      <c r="P346">
        <v>2023</v>
      </c>
      <c r="Q346">
        <v>345</v>
      </c>
    </row>
    <row r="347" spans="1:17" x14ac:dyDescent="0.35">
      <c r="A347" t="s">
        <v>1846</v>
      </c>
      <c r="B347">
        <v>150</v>
      </c>
      <c r="C347" t="s">
        <v>130</v>
      </c>
      <c r="D347" t="s">
        <v>236</v>
      </c>
      <c r="E347" t="s">
        <v>237</v>
      </c>
      <c r="F347" t="s">
        <v>148</v>
      </c>
      <c r="G347" t="s">
        <v>162</v>
      </c>
      <c r="H347" t="s">
        <v>254</v>
      </c>
      <c r="I347">
        <v>44979</v>
      </c>
      <c r="J347">
        <v>44979</v>
      </c>
      <c r="K347" t="s">
        <v>124</v>
      </c>
      <c r="L347" s="280">
        <v>44978</v>
      </c>
      <c r="M347">
        <v>2874946</v>
      </c>
      <c r="N347" t="s">
        <v>13</v>
      </c>
      <c r="O347" s="280">
        <v>44992</v>
      </c>
      <c r="P347">
        <v>2023</v>
      </c>
      <c r="Q347">
        <v>346</v>
      </c>
    </row>
    <row r="348" spans="1:17" x14ac:dyDescent="0.35">
      <c r="A348" t="s">
        <v>5402</v>
      </c>
      <c r="B348">
        <v>151</v>
      </c>
      <c r="C348" t="s">
        <v>130</v>
      </c>
      <c r="D348" t="s">
        <v>236</v>
      </c>
      <c r="E348" t="s">
        <v>237</v>
      </c>
      <c r="F348" t="s">
        <v>148</v>
      </c>
      <c r="G348" t="s">
        <v>162</v>
      </c>
      <c r="H348" t="s">
        <v>254</v>
      </c>
      <c r="I348">
        <v>44980</v>
      </c>
      <c r="J348">
        <v>44980</v>
      </c>
      <c r="K348" t="s">
        <v>124</v>
      </c>
      <c r="L348" s="280">
        <v>44978</v>
      </c>
      <c r="M348">
        <v>2874947</v>
      </c>
      <c r="N348" t="s">
        <v>13</v>
      </c>
      <c r="O348" s="280">
        <v>44992</v>
      </c>
      <c r="P348">
        <v>2023</v>
      </c>
      <c r="Q348">
        <v>347</v>
      </c>
    </row>
    <row r="349" spans="1:17" x14ac:dyDescent="0.35">
      <c r="A349" t="s">
        <v>5403</v>
      </c>
      <c r="B349">
        <v>152</v>
      </c>
      <c r="C349" t="s">
        <v>130</v>
      </c>
      <c r="D349" t="s">
        <v>236</v>
      </c>
      <c r="E349" t="s">
        <v>237</v>
      </c>
      <c r="F349" t="s">
        <v>148</v>
      </c>
      <c r="G349" t="s">
        <v>162</v>
      </c>
      <c r="H349" t="s">
        <v>254</v>
      </c>
      <c r="I349">
        <v>44981</v>
      </c>
      <c r="J349">
        <v>44981</v>
      </c>
      <c r="K349" t="s">
        <v>124</v>
      </c>
      <c r="L349" s="280">
        <v>44980</v>
      </c>
      <c r="M349">
        <v>2874948</v>
      </c>
      <c r="N349" t="s">
        <v>13</v>
      </c>
      <c r="O349" s="280">
        <v>44992</v>
      </c>
      <c r="P349">
        <v>2023</v>
      </c>
      <c r="Q349">
        <v>348</v>
      </c>
    </row>
    <row r="350" spans="1:17" x14ac:dyDescent="0.35">
      <c r="A350" t="s">
        <v>6144</v>
      </c>
      <c r="B350">
        <v>153</v>
      </c>
      <c r="C350" t="s">
        <v>119</v>
      </c>
      <c r="D350" t="s">
        <v>295</v>
      </c>
      <c r="E350" t="s">
        <v>296</v>
      </c>
      <c r="F350" t="s">
        <v>187</v>
      </c>
      <c r="G350" t="s">
        <v>187</v>
      </c>
      <c r="H350" t="s">
        <v>188</v>
      </c>
      <c r="I350">
        <v>45007</v>
      </c>
      <c r="J350">
        <v>45291</v>
      </c>
      <c r="K350" t="s">
        <v>124</v>
      </c>
      <c r="L350" s="280">
        <v>45007</v>
      </c>
      <c r="M350">
        <v>2936611</v>
      </c>
      <c r="N350" t="s">
        <v>16</v>
      </c>
      <c r="O350" s="280">
        <v>45014</v>
      </c>
      <c r="P350">
        <v>2023</v>
      </c>
      <c r="Q350">
        <v>349</v>
      </c>
    </row>
    <row r="351" spans="1:17" x14ac:dyDescent="0.35">
      <c r="A351" t="s">
        <v>5817</v>
      </c>
      <c r="B351">
        <v>154</v>
      </c>
      <c r="C351" t="s">
        <v>119</v>
      </c>
      <c r="D351" t="s">
        <v>236</v>
      </c>
      <c r="E351" t="s">
        <v>237</v>
      </c>
      <c r="F351" t="s">
        <v>148</v>
      </c>
      <c r="G351" t="s">
        <v>169</v>
      </c>
      <c r="H351" t="s">
        <v>254</v>
      </c>
      <c r="I351">
        <v>45001</v>
      </c>
      <c r="J351">
        <v>45001</v>
      </c>
      <c r="K351" t="s">
        <v>124</v>
      </c>
      <c r="L351" s="280">
        <v>45000</v>
      </c>
      <c r="M351">
        <v>2936465</v>
      </c>
      <c r="N351" t="s">
        <v>16</v>
      </c>
      <c r="O351" s="280">
        <v>45014</v>
      </c>
      <c r="P351">
        <v>2023</v>
      </c>
      <c r="Q351">
        <v>350</v>
      </c>
    </row>
    <row r="352" spans="1:17" x14ac:dyDescent="0.35">
      <c r="A352" t="s">
        <v>5818</v>
      </c>
      <c r="B352">
        <v>155</v>
      </c>
      <c r="C352" t="s">
        <v>119</v>
      </c>
      <c r="D352" t="s">
        <v>236</v>
      </c>
      <c r="E352" t="s">
        <v>237</v>
      </c>
      <c r="F352" t="s">
        <v>148</v>
      </c>
      <c r="G352" t="s">
        <v>169</v>
      </c>
      <c r="H352" t="s">
        <v>254</v>
      </c>
      <c r="I352">
        <v>45002</v>
      </c>
      <c r="J352">
        <v>45002</v>
      </c>
      <c r="K352" t="s">
        <v>124</v>
      </c>
      <c r="L352" s="280">
        <v>45001</v>
      </c>
      <c r="M352">
        <v>2936465</v>
      </c>
      <c r="N352" t="s">
        <v>16</v>
      </c>
      <c r="O352" s="280">
        <v>45014</v>
      </c>
      <c r="P352">
        <v>2023</v>
      </c>
      <c r="Q352">
        <v>351</v>
      </c>
    </row>
    <row r="353" spans="1:17" x14ac:dyDescent="0.35">
      <c r="A353" t="s">
        <v>5819</v>
      </c>
      <c r="B353">
        <v>156</v>
      </c>
      <c r="C353" t="s">
        <v>119</v>
      </c>
      <c r="D353" t="s">
        <v>236</v>
      </c>
      <c r="E353" t="s">
        <v>237</v>
      </c>
      <c r="F353" t="s">
        <v>148</v>
      </c>
      <c r="G353" t="s">
        <v>169</v>
      </c>
      <c r="H353" t="s">
        <v>254</v>
      </c>
      <c r="I353">
        <v>45003</v>
      </c>
      <c r="J353">
        <v>45003</v>
      </c>
      <c r="K353" t="s">
        <v>124</v>
      </c>
      <c r="L353" s="280">
        <v>45002</v>
      </c>
      <c r="M353">
        <v>2936465</v>
      </c>
      <c r="N353" t="s">
        <v>16</v>
      </c>
      <c r="O353" s="280">
        <v>45014</v>
      </c>
      <c r="P353">
        <v>2023</v>
      </c>
      <c r="Q353">
        <v>352</v>
      </c>
    </row>
    <row r="354" spans="1:17" x14ac:dyDescent="0.35">
      <c r="A354" t="s">
        <v>1855</v>
      </c>
      <c r="B354">
        <v>157</v>
      </c>
      <c r="C354" t="s">
        <v>119</v>
      </c>
      <c r="D354" t="s">
        <v>236</v>
      </c>
      <c r="E354" t="s">
        <v>237</v>
      </c>
      <c r="F354" t="s">
        <v>148</v>
      </c>
      <c r="G354" t="s">
        <v>169</v>
      </c>
      <c r="H354" t="s">
        <v>254</v>
      </c>
      <c r="I354">
        <v>45004</v>
      </c>
      <c r="J354">
        <v>45004</v>
      </c>
      <c r="K354" t="s">
        <v>124</v>
      </c>
      <c r="L354" s="280">
        <v>45003</v>
      </c>
      <c r="M354">
        <v>2936465</v>
      </c>
      <c r="N354" t="s">
        <v>16</v>
      </c>
      <c r="O354" s="280">
        <v>45014</v>
      </c>
      <c r="P354">
        <v>2023</v>
      </c>
      <c r="Q354">
        <v>353</v>
      </c>
    </row>
    <row r="355" spans="1:17" x14ac:dyDescent="0.35">
      <c r="A355" t="s">
        <v>5746</v>
      </c>
      <c r="B355">
        <v>158</v>
      </c>
      <c r="C355" t="s">
        <v>119</v>
      </c>
      <c r="D355" t="s">
        <v>236</v>
      </c>
      <c r="E355" t="s">
        <v>237</v>
      </c>
      <c r="F355" t="s">
        <v>148</v>
      </c>
      <c r="G355" t="s">
        <v>169</v>
      </c>
      <c r="H355" t="s">
        <v>254</v>
      </c>
      <c r="I355">
        <v>45005</v>
      </c>
      <c r="J355">
        <v>45005</v>
      </c>
      <c r="K355" t="s">
        <v>124</v>
      </c>
      <c r="L355" s="280">
        <v>45005</v>
      </c>
      <c r="M355">
        <v>2936465</v>
      </c>
      <c r="N355" t="s">
        <v>16</v>
      </c>
      <c r="O355" s="280">
        <v>45014</v>
      </c>
      <c r="P355">
        <v>2023</v>
      </c>
      <c r="Q355">
        <v>354</v>
      </c>
    </row>
    <row r="356" spans="1:17" x14ac:dyDescent="0.35">
      <c r="A356" t="s">
        <v>1857</v>
      </c>
      <c r="B356">
        <v>159</v>
      </c>
      <c r="C356" t="s">
        <v>119</v>
      </c>
      <c r="D356" t="s">
        <v>236</v>
      </c>
      <c r="E356" t="s">
        <v>237</v>
      </c>
      <c r="F356" t="s">
        <v>148</v>
      </c>
      <c r="G356" t="s">
        <v>169</v>
      </c>
      <c r="H356" t="s">
        <v>254</v>
      </c>
      <c r="I356">
        <v>45007</v>
      </c>
      <c r="J356">
        <v>45007</v>
      </c>
      <c r="K356" t="s">
        <v>124</v>
      </c>
      <c r="L356" s="280">
        <v>45006</v>
      </c>
      <c r="M356">
        <v>2936465</v>
      </c>
      <c r="N356" t="s">
        <v>16</v>
      </c>
      <c r="O356" s="280">
        <v>45014</v>
      </c>
      <c r="P356">
        <v>2023</v>
      </c>
      <c r="Q356">
        <v>355</v>
      </c>
    </row>
    <row r="357" spans="1:17" x14ac:dyDescent="0.35">
      <c r="A357" t="s">
        <v>5820</v>
      </c>
      <c r="B357">
        <v>160</v>
      </c>
      <c r="C357" t="s">
        <v>119</v>
      </c>
      <c r="D357" t="s">
        <v>236</v>
      </c>
      <c r="E357" t="s">
        <v>237</v>
      </c>
      <c r="F357" t="s">
        <v>148</v>
      </c>
      <c r="G357" t="s">
        <v>169</v>
      </c>
      <c r="H357" t="s">
        <v>254</v>
      </c>
      <c r="I357">
        <v>45008</v>
      </c>
      <c r="J357">
        <v>45008</v>
      </c>
      <c r="K357" t="s">
        <v>124</v>
      </c>
      <c r="L357" s="280">
        <v>45007</v>
      </c>
      <c r="M357">
        <v>2936465</v>
      </c>
      <c r="N357" t="s">
        <v>16</v>
      </c>
      <c r="O357" s="280">
        <v>45014</v>
      </c>
      <c r="P357">
        <v>2023</v>
      </c>
      <c r="Q357">
        <v>356</v>
      </c>
    </row>
    <row r="358" spans="1:17" x14ac:dyDescent="0.35">
      <c r="A358" t="s">
        <v>5821</v>
      </c>
      <c r="B358">
        <v>161</v>
      </c>
      <c r="C358" t="s">
        <v>119</v>
      </c>
      <c r="D358" t="s">
        <v>236</v>
      </c>
      <c r="E358" t="s">
        <v>237</v>
      </c>
      <c r="F358" t="s">
        <v>148</v>
      </c>
      <c r="G358" t="s">
        <v>169</v>
      </c>
      <c r="H358" t="s">
        <v>254</v>
      </c>
      <c r="I358">
        <v>45009</v>
      </c>
      <c r="J358">
        <v>45009</v>
      </c>
      <c r="K358" t="s">
        <v>124</v>
      </c>
      <c r="L358" s="280">
        <v>45008</v>
      </c>
      <c r="M358">
        <v>2936465</v>
      </c>
      <c r="N358" t="s">
        <v>16</v>
      </c>
      <c r="O358" s="280">
        <v>45014</v>
      </c>
      <c r="P358">
        <v>2023</v>
      </c>
      <c r="Q358">
        <v>357</v>
      </c>
    </row>
    <row r="359" spans="1:17" x14ac:dyDescent="0.35">
      <c r="A359" t="s">
        <v>1859</v>
      </c>
      <c r="B359">
        <v>162</v>
      </c>
      <c r="C359" t="s">
        <v>119</v>
      </c>
      <c r="D359" t="s">
        <v>236</v>
      </c>
      <c r="E359" t="s">
        <v>237</v>
      </c>
      <c r="F359" t="s">
        <v>148</v>
      </c>
      <c r="G359" t="s">
        <v>169</v>
      </c>
      <c r="H359" t="s">
        <v>254</v>
      </c>
      <c r="I359">
        <v>45010</v>
      </c>
      <c r="J359">
        <v>45010</v>
      </c>
      <c r="K359" t="s">
        <v>124</v>
      </c>
      <c r="L359" s="280">
        <v>45009</v>
      </c>
      <c r="M359">
        <v>2936465</v>
      </c>
      <c r="N359" t="s">
        <v>16</v>
      </c>
      <c r="O359" s="280">
        <v>45014</v>
      </c>
      <c r="P359">
        <v>2023</v>
      </c>
      <c r="Q359">
        <v>358</v>
      </c>
    </row>
    <row r="360" spans="1:17" x14ac:dyDescent="0.35">
      <c r="A360" t="s">
        <v>5822</v>
      </c>
      <c r="B360">
        <v>163</v>
      </c>
      <c r="C360" t="s">
        <v>119</v>
      </c>
      <c r="D360" t="s">
        <v>236</v>
      </c>
      <c r="E360" t="s">
        <v>237</v>
      </c>
      <c r="F360" t="s">
        <v>148</v>
      </c>
      <c r="G360" t="s">
        <v>169</v>
      </c>
      <c r="H360" t="s">
        <v>254</v>
      </c>
      <c r="I360">
        <v>45011</v>
      </c>
      <c r="J360">
        <v>45011</v>
      </c>
      <c r="K360" t="s">
        <v>124</v>
      </c>
      <c r="L360" s="280">
        <v>45010</v>
      </c>
      <c r="M360">
        <v>2936465</v>
      </c>
      <c r="N360" t="s">
        <v>16</v>
      </c>
      <c r="O360" s="280">
        <v>45014</v>
      </c>
      <c r="P360">
        <v>2023</v>
      </c>
      <c r="Q360">
        <v>359</v>
      </c>
    </row>
    <row r="361" spans="1:17" x14ac:dyDescent="0.35">
      <c r="A361" t="s">
        <v>5823</v>
      </c>
      <c r="B361">
        <v>164</v>
      </c>
      <c r="C361" t="s">
        <v>119</v>
      </c>
      <c r="D361" t="s">
        <v>236</v>
      </c>
      <c r="E361" t="s">
        <v>237</v>
      </c>
      <c r="F361" t="s">
        <v>148</v>
      </c>
      <c r="G361" t="s">
        <v>169</v>
      </c>
      <c r="H361" t="s">
        <v>254</v>
      </c>
      <c r="I361">
        <v>45012</v>
      </c>
      <c r="J361">
        <v>45012</v>
      </c>
      <c r="K361" t="s">
        <v>124</v>
      </c>
      <c r="L361" s="280">
        <v>45012</v>
      </c>
      <c r="M361">
        <v>2936465</v>
      </c>
      <c r="N361" t="s">
        <v>16</v>
      </c>
      <c r="O361" s="280">
        <v>45014</v>
      </c>
      <c r="P361">
        <v>2023</v>
      </c>
      <c r="Q361">
        <v>360</v>
      </c>
    </row>
    <row r="362" spans="1:17" x14ac:dyDescent="0.35">
      <c r="A362" t="s">
        <v>5405</v>
      </c>
      <c r="B362">
        <v>165</v>
      </c>
      <c r="C362" t="s">
        <v>119</v>
      </c>
      <c r="D362" t="s">
        <v>6136</v>
      </c>
      <c r="E362" t="s">
        <v>293</v>
      </c>
      <c r="F362" t="s">
        <v>148</v>
      </c>
      <c r="G362" t="s">
        <v>162</v>
      </c>
      <c r="H362" t="s">
        <v>219</v>
      </c>
      <c r="I362">
        <v>45017</v>
      </c>
      <c r="J362">
        <v>45107</v>
      </c>
      <c r="K362" t="s">
        <v>124</v>
      </c>
      <c r="L362" s="280">
        <v>45006</v>
      </c>
      <c r="M362">
        <v>2936465</v>
      </c>
      <c r="N362" t="s">
        <v>16</v>
      </c>
      <c r="O362" s="280">
        <v>45014</v>
      </c>
      <c r="P362">
        <v>2023</v>
      </c>
      <c r="Q362">
        <v>361</v>
      </c>
    </row>
    <row r="363" spans="1:17" x14ac:dyDescent="0.35">
      <c r="A363" t="s">
        <v>5824</v>
      </c>
      <c r="B363">
        <v>166</v>
      </c>
      <c r="C363" t="s">
        <v>119</v>
      </c>
      <c r="D363" t="s">
        <v>236</v>
      </c>
      <c r="E363" t="s">
        <v>237</v>
      </c>
      <c r="F363" t="s">
        <v>148</v>
      </c>
      <c r="G363" t="s">
        <v>169</v>
      </c>
      <c r="H363" t="s">
        <v>254</v>
      </c>
      <c r="I363">
        <v>45013</v>
      </c>
      <c r="J363">
        <v>45013</v>
      </c>
      <c r="K363" t="s">
        <v>124</v>
      </c>
      <c r="L363" s="280">
        <v>45012</v>
      </c>
      <c r="M363">
        <v>2952391</v>
      </c>
      <c r="N363" t="s">
        <v>16</v>
      </c>
      <c r="O363" s="280">
        <v>45019</v>
      </c>
      <c r="P363">
        <v>2023</v>
      </c>
      <c r="Q363">
        <v>362</v>
      </c>
    </row>
    <row r="364" spans="1:17" x14ac:dyDescent="0.35">
      <c r="A364" t="s">
        <v>1861</v>
      </c>
      <c r="B364">
        <v>167</v>
      </c>
      <c r="C364" t="s">
        <v>119</v>
      </c>
      <c r="D364" t="s">
        <v>236</v>
      </c>
      <c r="E364" t="s">
        <v>237</v>
      </c>
      <c r="F364" t="s">
        <v>148</v>
      </c>
      <c r="G364" t="s">
        <v>169</v>
      </c>
      <c r="H364" t="s">
        <v>254</v>
      </c>
      <c r="I364">
        <v>45014</v>
      </c>
      <c r="J364">
        <v>45014</v>
      </c>
      <c r="K364" t="s">
        <v>124</v>
      </c>
      <c r="L364" s="280">
        <v>45013</v>
      </c>
      <c r="M364">
        <v>2952391</v>
      </c>
      <c r="N364" t="s">
        <v>16</v>
      </c>
      <c r="O364" s="280">
        <v>45019</v>
      </c>
      <c r="P364">
        <v>2023</v>
      </c>
      <c r="Q364">
        <v>363</v>
      </c>
    </row>
    <row r="365" spans="1:17" x14ac:dyDescent="0.35">
      <c r="A365" t="s">
        <v>5825</v>
      </c>
      <c r="B365">
        <v>168</v>
      </c>
      <c r="C365" t="s">
        <v>119</v>
      </c>
      <c r="D365" t="s">
        <v>236</v>
      </c>
      <c r="E365" t="s">
        <v>237</v>
      </c>
      <c r="F365" t="s">
        <v>148</v>
      </c>
      <c r="G365" t="s">
        <v>169</v>
      </c>
      <c r="H365" t="s">
        <v>254</v>
      </c>
      <c r="I365">
        <v>45015</v>
      </c>
      <c r="J365">
        <v>45015</v>
      </c>
      <c r="K365" t="s">
        <v>124</v>
      </c>
      <c r="L365" s="280">
        <v>45015</v>
      </c>
      <c r="M365">
        <v>2952391</v>
      </c>
      <c r="N365" t="s">
        <v>16</v>
      </c>
      <c r="O365" s="280">
        <v>45019</v>
      </c>
      <c r="P365">
        <v>2023</v>
      </c>
      <c r="Q365">
        <v>364</v>
      </c>
    </row>
    <row r="366" spans="1:17" x14ac:dyDescent="0.35">
      <c r="A366" t="s">
        <v>1863</v>
      </c>
      <c r="B366">
        <v>169</v>
      </c>
      <c r="C366" t="s">
        <v>119</v>
      </c>
      <c r="D366" t="s">
        <v>236</v>
      </c>
      <c r="E366" t="s">
        <v>237</v>
      </c>
      <c r="F366" t="s">
        <v>148</v>
      </c>
      <c r="G366" t="s">
        <v>169</v>
      </c>
      <c r="H366" t="s">
        <v>254</v>
      </c>
      <c r="I366">
        <v>45016</v>
      </c>
      <c r="J366">
        <v>45016</v>
      </c>
      <c r="K366" t="s">
        <v>124</v>
      </c>
      <c r="L366" s="280">
        <v>45015</v>
      </c>
      <c r="M366">
        <v>2952391</v>
      </c>
      <c r="N366" t="s">
        <v>16</v>
      </c>
      <c r="O366" s="280">
        <v>45019</v>
      </c>
      <c r="P366">
        <v>2023</v>
      </c>
      <c r="Q366">
        <v>365</v>
      </c>
    </row>
    <row r="367" spans="1:17" x14ac:dyDescent="0.35">
      <c r="A367" t="s">
        <v>5826</v>
      </c>
      <c r="B367">
        <v>170</v>
      </c>
      <c r="C367" t="s">
        <v>119</v>
      </c>
      <c r="D367" t="s">
        <v>236</v>
      </c>
      <c r="E367" t="s">
        <v>237</v>
      </c>
      <c r="F367" t="s">
        <v>148</v>
      </c>
      <c r="G367" t="s">
        <v>169</v>
      </c>
      <c r="H367" t="s">
        <v>149</v>
      </c>
      <c r="I367">
        <v>45017</v>
      </c>
      <c r="J367">
        <v>45046</v>
      </c>
      <c r="K367" t="s">
        <v>124</v>
      </c>
      <c r="L367" s="280">
        <v>45016</v>
      </c>
      <c r="M367">
        <v>2952391</v>
      </c>
      <c r="N367" t="s">
        <v>16</v>
      </c>
      <c r="O367" s="280">
        <v>45019</v>
      </c>
      <c r="P367">
        <v>2023</v>
      </c>
      <c r="Q367">
        <v>366</v>
      </c>
    </row>
    <row r="368" spans="1:17" x14ac:dyDescent="0.35">
      <c r="A368" t="s">
        <v>6145</v>
      </c>
      <c r="B368">
        <v>171</v>
      </c>
      <c r="C368" t="s">
        <v>119</v>
      </c>
      <c r="D368" t="s">
        <v>276</v>
      </c>
      <c r="E368" t="s">
        <v>277</v>
      </c>
      <c r="F368" t="s">
        <v>187</v>
      </c>
      <c r="G368" t="s">
        <v>187</v>
      </c>
      <c r="H368" t="s">
        <v>188</v>
      </c>
      <c r="I368">
        <v>44935</v>
      </c>
      <c r="J368">
        <v>45291</v>
      </c>
      <c r="K368" t="s">
        <v>124</v>
      </c>
      <c r="L368" s="280">
        <v>44935</v>
      </c>
      <c r="M368">
        <v>2745124</v>
      </c>
      <c r="N368" t="s">
        <v>16</v>
      </c>
      <c r="O368" s="280">
        <v>44937</v>
      </c>
      <c r="P368">
        <v>2023</v>
      </c>
      <c r="Q368">
        <v>367</v>
      </c>
    </row>
    <row r="369" spans="1:17" x14ac:dyDescent="0.35">
      <c r="A369" t="s">
        <v>6146</v>
      </c>
      <c r="B369">
        <v>172</v>
      </c>
      <c r="C369" t="s">
        <v>119</v>
      </c>
      <c r="D369" t="s">
        <v>215</v>
      </c>
      <c r="E369" t="s">
        <v>216</v>
      </c>
      <c r="F369" t="s">
        <v>187</v>
      </c>
      <c r="G369" t="s">
        <v>187</v>
      </c>
      <c r="H369" t="s">
        <v>188</v>
      </c>
      <c r="I369">
        <v>44951</v>
      </c>
      <c r="J369">
        <v>45291</v>
      </c>
      <c r="K369" t="s">
        <v>124</v>
      </c>
      <c r="L369" s="280">
        <v>44951</v>
      </c>
      <c r="M369">
        <v>2782698</v>
      </c>
      <c r="N369" t="s">
        <v>16</v>
      </c>
      <c r="O369" s="280">
        <v>44953</v>
      </c>
      <c r="P369">
        <v>2023</v>
      </c>
      <c r="Q369">
        <v>368</v>
      </c>
    </row>
    <row r="370" spans="1:17" x14ac:dyDescent="0.35">
      <c r="A370" t="s">
        <v>6147</v>
      </c>
      <c r="B370">
        <v>173</v>
      </c>
      <c r="C370" t="s">
        <v>119</v>
      </c>
      <c r="D370" t="s">
        <v>6136</v>
      </c>
      <c r="E370" t="s">
        <v>293</v>
      </c>
      <c r="F370" t="s">
        <v>187</v>
      </c>
      <c r="G370" t="s">
        <v>187</v>
      </c>
      <c r="H370" t="s">
        <v>188</v>
      </c>
      <c r="I370">
        <v>44980</v>
      </c>
      <c r="J370">
        <v>45291</v>
      </c>
      <c r="K370" t="s">
        <v>124</v>
      </c>
      <c r="L370" s="280">
        <v>44980</v>
      </c>
      <c r="M370">
        <v>2889965</v>
      </c>
      <c r="N370" t="s">
        <v>16</v>
      </c>
      <c r="O370" s="280">
        <v>44998</v>
      </c>
      <c r="P370">
        <v>2023</v>
      </c>
      <c r="Q370">
        <v>369</v>
      </c>
    </row>
    <row r="371" spans="1:17" x14ac:dyDescent="0.35">
      <c r="A371" t="s">
        <v>5827</v>
      </c>
      <c r="B371">
        <v>174</v>
      </c>
      <c r="C371" t="s">
        <v>119</v>
      </c>
      <c r="D371" t="s">
        <v>236</v>
      </c>
      <c r="E371" t="s">
        <v>237</v>
      </c>
      <c r="F371" t="s">
        <v>148</v>
      </c>
      <c r="G371" t="s">
        <v>169</v>
      </c>
      <c r="H371" t="s">
        <v>254</v>
      </c>
      <c r="I371">
        <v>44959</v>
      </c>
      <c r="J371">
        <v>44959</v>
      </c>
      <c r="K371" t="s">
        <v>124</v>
      </c>
      <c r="L371" s="280">
        <v>44958</v>
      </c>
      <c r="M371">
        <v>2856438</v>
      </c>
      <c r="N371" t="s">
        <v>16</v>
      </c>
      <c r="O371" s="280">
        <v>44985</v>
      </c>
      <c r="P371">
        <v>2023</v>
      </c>
      <c r="Q371">
        <v>370</v>
      </c>
    </row>
    <row r="372" spans="1:17" x14ac:dyDescent="0.35">
      <c r="A372" t="s">
        <v>5828</v>
      </c>
      <c r="B372">
        <v>175</v>
      </c>
      <c r="C372" t="s">
        <v>119</v>
      </c>
      <c r="D372" t="s">
        <v>236</v>
      </c>
      <c r="E372" t="s">
        <v>237</v>
      </c>
      <c r="F372" t="s">
        <v>148</v>
      </c>
      <c r="G372" t="s">
        <v>169</v>
      </c>
      <c r="H372" t="s">
        <v>254</v>
      </c>
      <c r="I372">
        <v>44960</v>
      </c>
      <c r="J372">
        <v>44960</v>
      </c>
      <c r="K372" t="s">
        <v>124</v>
      </c>
      <c r="L372" s="280">
        <v>44959</v>
      </c>
      <c r="M372">
        <v>2856438</v>
      </c>
      <c r="N372" t="s">
        <v>16</v>
      </c>
      <c r="O372" s="280">
        <v>44985</v>
      </c>
      <c r="P372">
        <v>2023</v>
      </c>
      <c r="Q372">
        <v>371</v>
      </c>
    </row>
    <row r="373" spans="1:17" x14ac:dyDescent="0.35">
      <c r="A373" t="s">
        <v>1867</v>
      </c>
      <c r="B373">
        <v>176</v>
      </c>
      <c r="C373" t="s">
        <v>119</v>
      </c>
      <c r="D373" t="s">
        <v>236</v>
      </c>
      <c r="E373" t="s">
        <v>237</v>
      </c>
      <c r="F373" t="s">
        <v>148</v>
      </c>
      <c r="G373" t="s">
        <v>169</v>
      </c>
      <c r="H373" t="s">
        <v>254</v>
      </c>
      <c r="I373">
        <v>44961</v>
      </c>
      <c r="J373">
        <v>44961</v>
      </c>
      <c r="K373" t="s">
        <v>124</v>
      </c>
      <c r="L373" s="280">
        <v>44960</v>
      </c>
      <c r="M373">
        <v>2856438</v>
      </c>
      <c r="N373" t="s">
        <v>16</v>
      </c>
      <c r="O373" s="280">
        <v>44985</v>
      </c>
      <c r="P373">
        <v>2023</v>
      </c>
      <c r="Q373">
        <v>372</v>
      </c>
    </row>
    <row r="374" spans="1:17" x14ac:dyDescent="0.35">
      <c r="A374" t="s">
        <v>5829</v>
      </c>
      <c r="B374">
        <v>177</v>
      </c>
      <c r="C374" t="s">
        <v>119</v>
      </c>
      <c r="D374" t="s">
        <v>236</v>
      </c>
      <c r="E374" t="s">
        <v>237</v>
      </c>
      <c r="F374" t="s">
        <v>148</v>
      </c>
      <c r="G374" t="s">
        <v>169</v>
      </c>
      <c r="H374" t="s">
        <v>254</v>
      </c>
      <c r="I374">
        <v>44962</v>
      </c>
      <c r="J374">
        <v>44962</v>
      </c>
      <c r="K374" t="s">
        <v>124</v>
      </c>
      <c r="L374" s="280">
        <v>44960</v>
      </c>
      <c r="M374">
        <v>2856438</v>
      </c>
      <c r="N374" t="s">
        <v>16</v>
      </c>
      <c r="O374" s="280">
        <v>44985</v>
      </c>
      <c r="P374">
        <v>2023</v>
      </c>
      <c r="Q374">
        <v>373</v>
      </c>
    </row>
    <row r="375" spans="1:17" x14ac:dyDescent="0.35">
      <c r="A375" t="s">
        <v>5830</v>
      </c>
      <c r="B375">
        <v>178</v>
      </c>
      <c r="C375" t="s">
        <v>119</v>
      </c>
      <c r="D375" t="s">
        <v>236</v>
      </c>
      <c r="E375" t="s">
        <v>237</v>
      </c>
      <c r="F375" t="s">
        <v>148</v>
      </c>
      <c r="G375" t="s">
        <v>169</v>
      </c>
      <c r="H375" t="s">
        <v>254</v>
      </c>
      <c r="I375">
        <v>44963</v>
      </c>
      <c r="J375">
        <v>44963</v>
      </c>
      <c r="K375" t="s">
        <v>124</v>
      </c>
      <c r="L375" s="280">
        <v>44960</v>
      </c>
      <c r="M375">
        <v>2856438</v>
      </c>
      <c r="N375" t="s">
        <v>16</v>
      </c>
      <c r="O375" s="280">
        <v>44985</v>
      </c>
      <c r="P375">
        <v>2023</v>
      </c>
      <c r="Q375">
        <v>374</v>
      </c>
    </row>
    <row r="376" spans="1:17" x14ac:dyDescent="0.35">
      <c r="A376" t="s">
        <v>1869</v>
      </c>
      <c r="B376">
        <v>179</v>
      </c>
      <c r="C376" t="s">
        <v>119</v>
      </c>
      <c r="D376" t="s">
        <v>236</v>
      </c>
      <c r="E376" t="s">
        <v>237</v>
      </c>
      <c r="F376" t="s">
        <v>148</v>
      </c>
      <c r="G376" t="s">
        <v>169</v>
      </c>
      <c r="H376" t="s">
        <v>254</v>
      </c>
      <c r="I376">
        <v>44964</v>
      </c>
      <c r="J376">
        <v>44964</v>
      </c>
      <c r="K376" t="s">
        <v>124</v>
      </c>
      <c r="L376" s="280">
        <v>44963</v>
      </c>
      <c r="M376">
        <v>2856438</v>
      </c>
      <c r="N376" t="s">
        <v>16</v>
      </c>
      <c r="O376" s="280">
        <v>44985</v>
      </c>
      <c r="P376">
        <v>2023</v>
      </c>
      <c r="Q376">
        <v>375</v>
      </c>
    </row>
    <row r="377" spans="1:17" x14ac:dyDescent="0.35">
      <c r="A377" t="s">
        <v>5747</v>
      </c>
      <c r="B377">
        <v>180</v>
      </c>
      <c r="C377" t="s">
        <v>119</v>
      </c>
      <c r="D377" t="s">
        <v>236</v>
      </c>
      <c r="E377" t="s">
        <v>237</v>
      </c>
      <c r="F377" t="s">
        <v>148</v>
      </c>
      <c r="G377" t="s">
        <v>169</v>
      </c>
      <c r="H377" t="s">
        <v>254</v>
      </c>
      <c r="I377">
        <v>44965</v>
      </c>
      <c r="J377">
        <v>44965</v>
      </c>
      <c r="K377" t="s">
        <v>124</v>
      </c>
      <c r="L377" s="280">
        <v>44964</v>
      </c>
      <c r="M377">
        <v>2856438</v>
      </c>
      <c r="N377" t="s">
        <v>16</v>
      </c>
      <c r="O377" s="280">
        <v>44985</v>
      </c>
      <c r="P377">
        <v>2023</v>
      </c>
      <c r="Q377">
        <v>376</v>
      </c>
    </row>
    <row r="378" spans="1:17" x14ac:dyDescent="0.35">
      <c r="A378" t="s">
        <v>1871</v>
      </c>
      <c r="B378">
        <v>181</v>
      </c>
      <c r="C378" t="s">
        <v>119</v>
      </c>
      <c r="D378" t="s">
        <v>236</v>
      </c>
      <c r="E378" t="s">
        <v>237</v>
      </c>
      <c r="F378" t="s">
        <v>148</v>
      </c>
      <c r="G378" t="s">
        <v>169</v>
      </c>
      <c r="H378" t="s">
        <v>254</v>
      </c>
      <c r="I378">
        <v>44966</v>
      </c>
      <c r="J378">
        <v>44966</v>
      </c>
      <c r="K378" t="s">
        <v>124</v>
      </c>
      <c r="L378" s="280">
        <v>44965</v>
      </c>
      <c r="M378">
        <v>2856438</v>
      </c>
      <c r="N378" t="s">
        <v>16</v>
      </c>
      <c r="O378" s="280">
        <v>44985</v>
      </c>
      <c r="P378">
        <v>2023</v>
      </c>
      <c r="Q378">
        <v>377</v>
      </c>
    </row>
    <row r="379" spans="1:17" x14ac:dyDescent="0.35">
      <c r="A379" t="s">
        <v>5831</v>
      </c>
      <c r="B379">
        <v>182</v>
      </c>
      <c r="C379" t="s">
        <v>119</v>
      </c>
      <c r="D379" t="s">
        <v>236</v>
      </c>
      <c r="E379" t="s">
        <v>237</v>
      </c>
      <c r="F379" t="s">
        <v>148</v>
      </c>
      <c r="G379" t="s">
        <v>169</v>
      </c>
      <c r="H379" t="s">
        <v>254</v>
      </c>
      <c r="I379">
        <v>44967</v>
      </c>
      <c r="J379">
        <v>44967</v>
      </c>
      <c r="K379" t="s">
        <v>124</v>
      </c>
      <c r="L379" s="280">
        <v>44965</v>
      </c>
      <c r="M379">
        <v>2856438</v>
      </c>
      <c r="N379" t="s">
        <v>16</v>
      </c>
      <c r="O379" s="280">
        <v>44985</v>
      </c>
      <c r="P379">
        <v>2023</v>
      </c>
      <c r="Q379">
        <v>378</v>
      </c>
    </row>
    <row r="380" spans="1:17" x14ac:dyDescent="0.35">
      <c r="A380" t="s">
        <v>5832</v>
      </c>
      <c r="B380">
        <v>183</v>
      </c>
      <c r="C380" t="s">
        <v>119</v>
      </c>
      <c r="D380" t="s">
        <v>236</v>
      </c>
      <c r="E380" t="s">
        <v>237</v>
      </c>
      <c r="F380" t="s">
        <v>148</v>
      </c>
      <c r="G380" t="s">
        <v>169</v>
      </c>
      <c r="H380" t="s">
        <v>254</v>
      </c>
      <c r="I380">
        <v>44968</v>
      </c>
      <c r="J380">
        <v>44968</v>
      </c>
      <c r="K380" t="s">
        <v>124</v>
      </c>
      <c r="L380" s="280">
        <v>44965</v>
      </c>
      <c r="M380">
        <v>2856438</v>
      </c>
      <c r="N380" t="s">
        <v>16</v>
      </c>
      <c r="O380" s="280">
        <v>44985</v>
      </c>
      <c r="P380">
        <v>2023</v>
      </c>
      <c r="Q380">
        <v>379</v>
      </c>
    </row>
    <row r="381" spans="1:17" x14ac:dyDescent="0.35">
      <c r="A381" t="s">
        <v>5840</v>
      </c>
      <c r="B381">
        <v>184</v>
      </c>
      <c r="C381" t="s">
        <v>119</v>
      </c>
      <c r="D381" t="s">
        <v>236</v>
      </c>
      <c r="E381" t="s">
        <v>237</v>
      </c>
      <c r="F381" t="s">
        <v>148</v>
      </c>
      <c r="G381" t="s">
        <v>169</v>
      </c>
      <c r="H381" t="s">
        <v>254</v>
      </c>
      <c r="I381">
        <v>44969</v>
      </c>
      <c r="J381">
        <v>44969</v>
      </c>
      <c r="K381" t="s">
        <v>124</v>
      </c>
      <c r="L381" s="280">
        <v>44965</v>
      </c>
      <c r="M381">
        <v>2856438</v>
      </c>
      <c r="N381" t="s">
        <v>16</v>
      </c>
      <c r="O381" s="280">
        <v>44985</v>
      </c>
      <c r="P381">
        <v>2023</v>
      </c>
      <c r="Q381">
        <v>380</v>
      </c>
    </row>
    <row r="382" spans="1:17" x14ac:dyDescent="0.35">
      <c r="A382" t="s">
        <v>1873</v>
      </c>
      <c r="B382">
        <v>185</v>
      </c>
      <c r="C382" t="s">
        <v>119</v>
      </c>
      <c r="D382" t="s">
        <v>236</v>
      </c>
      <c r="E382" t="s">
        <v>237</v>
      </c>
      <c r="F382" t="s">
        <v>148</v>
      </c>
      <c r="G382" t="s">
        <v>169</v>
      </c>
      <c r="H382" t="s">
        <v>254</v>
      </c>
      <c r="I382">
        <v>44970</v>
      </c>
      <c r="J382">
        <v>44970</v>
      </c>
      <c r="K382" t="s">
        <v>124</v>
      </c>
      <c r="L382" s="280">
        <v>44965</v>
      </c>
      <c r="M382">
        <v>2856438</v>
      </c>
      <c r="N382" t="s">
        <v>16</v>
      </c>
      <c r="O382" s="280">
        <v>44985</v>
      </c>
      <c r="P382">
        <v>2023</v>
      </c>
      <c r="Q382">
        <v>381</v>
      </c>
    </row>
    <row r="383" spans="1:17" x14ac:dyDescent="0.35">
      <c r="A383" t="s">
        <v>1875</v>
      </c>
      <c r="B383">
        <v>186</v>
      </c>
      <c r="C383" t="s">
        <v>119</v>
      </c>
      <c r="D383" t="s">
        <v>236</v>
      </c>
      <c r="E383" t="s">
        <v>237</v>
      </c>
      <c r="F383" t="s">
        <v>148</v>
      </c>
      <c r="G383" t="s">
        <v>169</v>
      </c>
      <c r="H383" t="s">
        <v>254</v>
      </c>
      <c r="I383">
        <v>44971</v>
      </c>
      <c r="J383">
        <v>44971</v>
      </c>
      <c r="K383" t="s">
        <v>124</v>
      </c>
      <c r="L383" s="280">
        <v>44967</v>
      </c>
      <c r="M383">
        <v>2856438</v>
      </c>
      <c r="N383" t="s">
        <v>16</v>
      </c>
      <c r="O383" s="280">
        <v>44985</v>
      </c>
      <c r="P383">
        <v>2023</v>
      </c>
      <c r="Q383">
        <v>382</v>
      </c>
    </row>
    <row r="384" spans="1:17" x14ac:dyDescent="0.35">
      <c r="A384" t="s">
        <v>5841</v>
      </c>
      <c r="B384">
        <v>187</v>
      </c>
      <c r="C384" t="s">
        <v>119</v>
      </c>
      <c r="D384" t="s">
        <v>236</v>
      </c>
      <c r="E384" t="s">
        <v>237</v>
      </c>
      <c r="F384" t="s">
        <v>148</v>
      </c>
      <c r="G384" t="s">
        <v>169</v>
      </c>
      <c r="H384" t="s">
        <v>254</v>
      </c>
      <c r="I384">
        <v>44972</v>
      </c>
      <c r="J384">
        <v>44972</v>
      </c>
      <c r="K384" t="s">
        <v>124</v>
      </c>
      <c r="L384" s="280">
        <v>44968</v>
      </c>
      <c r="M384">
        <v>2856438</v>
      </c>
      <c r="N384" t="s">
        <v>16</v>
      </c>
      <c r="O384" s="280">
        <v>44985</v>
      </c>
      <c r="P384">
        <v>2023</v>
      </c>
      <c r="Q384">
        <v>383</v>
      </c>
    </row>
    <row r="385" spans="1:17" x14ac:dyDescent="0.35">
      <c r="A385" t="s">
        <v>5845</v>
      </c>
      <c r="B385">
        <v>188</v>
      </c>
      <c r="C385" t="s">
        <v>119</v>
      </c>
      <c r="D385" t="s">
        <v>236</v>
      </c>
      <c r="E385" t="s">
        <v>237</v>
      </c>
      <c r="F385" t="s">
        <v>148</v>
      </c>
      <c r="G385" t="s">
        <v>169</v>
      </c>
      <c r="H385" t="s">
        <v>254</v>
      </c>
      <c r="I385">
        <v>44973</v>
      </c>
      <c r="J385">
        <v>44973</v>
      </c>
      <c r="K385" t="s">
        <v>124</v>
      </c>
      <c r="L385" s="280">
        <v>44967</v>
      </c>
      <c r="M385">
        <v>2856438</v>
      </c>
      <c r="N385" t="s">
        <v>16</v>
      </c>
      <c r="O385" s="280">
        <v>44985</v>
      </c>
      <c r="P385">
        <v>2023</v>
      </c>
      <c r="Q385">
        <v>384</v>
      </c>
    </row>
    <row r="386" spans="1:17" x14ac:dyDescent="0.35">
      <c r="A386" t="s">
        <v>5838</v>
      </c>
      <c r="B386">
        <v>189</v>
      </c>
      <c r="C386" t="s">
        <v>119</v>
      </c>
      <c r="D386" t="s">
        <v>236</v>
      </c>
      <c r="E386" t="s">
        <v>237</v>
      </c>
      <c r="F386" t="s">
        <v>148</v>
      </c>
      <c r="G386" t="s">
        <v>169</v>
      </c>
      <c r="H386" t="s">
        <v>254</v>
      </c>
      <c r="I386">
        <v>44974</v>
      </c>
      <c r="J386">
        <v>44974</v>
      </c>
      <c r="K386" t="s">
        <v>124</v>
      </c>
      <c r="L386" s="280">
        <v>44967</v>
      </c>
      <c r="M386">
        <v>2856438</v>
      </c>
      <c r="N386" t="s">
        <v>16</v>
      </c>
      <c r="O386" s="280">
        <v>44985</v>
      </c>
      <c r="P386">
        <v>2023</v>
      </c>
      <c r="Q386">
        <v>385</v>
      </c>
    </row>
    <row r="387" spans="1:17" x14ac:dyDescent="0.35">
      <c r="A387" t="s">
        <v>5842</v>
      </c>
      <c r="B387">
        <v>190</v>
      </c>
      <c r="C387" t="s">
        <v>119</v>
      </c>
      <c r="D387" t="s">
        <v>236</v>
      </c>
      <c r="E387" t="s">
        <v>237</v>
      </c>
      <c r="F387" t="s">
        <v>148</v>
      </c>
      <c r="G387" t="s">
        <v>169</v>
      </c>
      <c r="H387" t="s">
        <v>254</v>
      </c>
      <c r="I387">
        <v>44975</v>
      </c>
      <c r="J387">
        <v>44975</v>
      </c>
      <c r="K387" t="s">
        <v>124</v>
      </c>
      <c r="L387" s="280">
        <v>44967</v>
      </c>
      <c r="M387">
        <v>2856438</v>
      </c>
      <c r="N387" t="s">
        <v>16</v>
      </c>
      <c r="O387" s="280">
        <v>44985</v>
      </c>
      <c r="P387">
        <v>2023</v>
      </c>
      <c r="Q387">
        <v>386</v>
      </c>
    </row>
    <row r="388" spans="1:17" x14ac:dyDescent="0.35">
      <c r="A388" t="s">
        <v>5843</v>
      </c>
      <c r="B388">
        <v>191</v>
      </c>
      <c r="C388" t="s">
        <v>119</v>
      </c>
      <c r="D388" t="s">
        <v>236</v>
      </c>
      <c r="E388" t="s">
        <v>237</v>
      </c>
      <c r="F388" t="s">
        <v>148</v>
      </c>
      <c r="G388" t="s">
        <v>169</v>
      </c>
      <c r="H388" t="s">
        <v>254</v>
      </c>
      <c r="I388">
        <v>44976</v>
      </c>
      <c r="J388">
        <v>44976</v>
      </c>
      <c r="K388" t="s">
        <v>124</v>
      </c>
      <c r="L388" s="280">
        <v>44970</v>
      </c>
      <c r="M388">
        <v>2856438</v>
      </c>
      <c r="N388" t="s">
        <v>16</v>
      </c>
      <c r="O388" s="280">
        <v>44985</v>
      </c>
      <c r="P388">
        <v>2023</v>
      </c>
      <c r="Q388">
        <v>387</v>
      </c>
    </row>
    <row r="389" spans="1:17" x14ac:dyDescent="0.35">
      <c r="A389" t="s">
        <v>5844</v>
      </c>
      <c r="B389">
        <v>192</v>
      </c>
      <c r="C389" t="s">
        <v>119</v>
      </c>
      <c r="D389" t="s">
        <v>236</v>
      </c>
      <c r="E389" t="s">
        <v>237</v>
      </c>
      <c r="F389" t="s">
        <v>148</v>
      </c>
      <c r="G389" t="s">
        <v>169</v>
      </c>
      <c r="H389" t="s">
        <v>254</v>
      </c>
      <c r="I389">
        <v>44977</v>
      </c>
      <c r="J389">
        <v>44977</v>
      </c>
      <c r="K389" t="s">
        <v>124</v>
      </c>
      <c r="L389" s="280">
        <v>44970</v>
      </c>
      <c r="M389">
        <v>2856438</v>
      </c>
      <c r="N389" t="s">
        <v>16</v>
      </c>
      <c r="O389" s="280">
        <v>44985</v>
      </c>
      <c r="P389">
        <v>2023</v>
      </c>
      <c r="Q389">
        <v>388</v>
      </c>
    </row>
    <row r="390" spans="1:17" x14ac:dyDescent="0.35">
      <c r="A390" t="s">
        <v>5846</v>
      </c>
      <c r="B390">
        <v>193</v>
      </c>
      <c r="C390" t="s">
        <v>119</v>
      </c>
      <c r="D390" t="s">
        <v>236</v>
      </c>
      <c r="E390" t="s">
        <v>237</v>
      </c>
      <c r="F390" t="s">
        <v>148</v>
      </c>
      <c r="G390" t="s">
        <v>169</v>
      </c>
      <c r="H390" t="s">
        <v>254</v>
      </c>
      <c r="I390">
        <v>44978</v>
      </c>
      <c r="J390">
        <v>44978</v>
      </c>
      <c r="K390" t="s">
        <v>124</v>
      </c>
      <c r="L390" s="280">
        <v>44970</v>
      </c>
      <c r="M390">
        <v>2856438</v>
      </c>
      <c r="N390" t="s">
        <v>16</v>
      </c>
      <c r="O390" s="280">
        <v>44985</v>
      </c>
      <c r="P390">
        <v>2023</v>
      </c>
      <c r="Q390">
        <v>389</v>
      </c>
    </row>
    <row r="391" spans="1:17" x14ac:dyDescent="0.35">
      <c r="A391" t="s">
        <v>1881</v>
      </c>
      <c r="B391">
        <v>194</v>
      </c>
      <c r="C391" t="s">
        <v>119</v>
      </c>
      <c r="D391" t="s">
        <v>236</v>
      </c>
      <c r="E391" t="s">
        <v>237</v>
      </c>
      <c r="F391" t="s">
        <v>148</v>
      </c>
      <c r="G391" t="s">
        <v>169</v>
      </c>
      <c r="H391" t="s">
        <v>254</v>
      </c>
      <c r="I391">
        <v>44979</v>
      </c>
      <c r="J391">
        <v>44979</v>
      </c>
      <c r="K391" t="s">
        <v>124</v>
      </c>
      <c r="L391" s="280">
        <v>44970</v>
      </c>
      <c r="M391">
        <v>2856438</v>
      </c>
      <c r="N391" t="s">
        <v>16</v>
      </c>
      <c r="O391" s="280">
        <v>44985</v>
      </c>
      <c r="P391">
        <v>2023</v>
      </c>
      <c r="Q391">
        <v>390</v>
      </c>
    </row>
    <row r="392" spans="1:17" x14ac:dyDescent="0.35">
      <c r="A392" t="s">
        <v>5847</v>
      </c>
      <c r="B392">
        <v>195</v>
      </c>
      <c r="C392" t="s">
        <v>119</v>
      </c>
      <c r="D392" t="s">
        <v>236</v>
      </c>
      <c r="E392" t="s">
        <v>237</v>
      </c>
      <c r="F392" t="s">
        <v>148</v>
      </c>
      <c r="G392" t="s">
        <v>169</v>
      </c>
      <c r="H392" t="s">
        <v>254</v>
      </c>
      <c r="I392">
        <v>44980</v>
      </c>
      <c r="J392">
        <v>44980</v>
      </c>
      <c r="K392" t="s">
        <v>124</v>
      </c>
      <c r="L392" s="280">
        <v>44970</v>
      </c>
      <c r="M392">
        <v>2856438</v>
      </c>
      <c r="N392" t="s">
        <v>16</v>
      </c>
      <c r="O392" s="280">
        <v>44985</v>
      </c>
      <c r="P392">
        <v>2023</v>
      </c>
      <c r="Q392">
        <v>391</v>
      </c>
    </row>
    <row r="393" spans="1:17" x14ac:dyDescent="0.35">
      <c r="A393" t="s">
        <v>5748</v>
      </c>
      <c r="B393">
        <v>196</v>
      </c>
      <c r="C393" t="s">
        <v>119</v>
      </c>
      <c r="D393" t="s">
        <v>236</v>
      </c>
      <c r="E393" t="s">
        <v>237</v>
      </c>
      <c r="F393" t="s">
        <v>148</v>
      </c>
      <c r="G393" t="s">
        <v>169</v>
      </c>
      <c r="H393" t="s">
        <v>219</v>
      </c>
      <c r="I393">
        <v>45017</v>
      </c>
      <c r="J393">
        <v>45107</v>
      </c>
      <c r="K393" t="s">
        <v>124</v>
      </c>
      <c r="L393" s="280">
        <v>44987</v>
      </c>
      <c r="M393">
        <v>2890080</v>
      </c>
      <c r="N393" t="s">
        <v>16</v>
      </c>
      <c r="O393" s="280">
        <v>44998</v>
      </c>
      <c r="P393">
        <v>2023</v>
      </c>
      <c r="Q393">
        <v>392</v>
      </c>
    </row>
    <row r="394" spans="1:17" x14ac:dyDescent="0.35">
      <c r="A394" t="s">
        <v>6148</v>
      </c>
      <c r="B394">
        <v>197</v>
      </c>
      <c r="C394" t="s">
        <v>119</v>
      </c>
      <c r="D394" t="s">
        <v>230</v>
      </c>
      <c r="E394" t="s">
        <v>231</v>
      </c>
      <c r="F394" t="s">
        <v>187</v>
      </c>
      <c r="G394" t="s">
        <v>187</v>
      </c>
      <c r="H394" t="s">
        <v>188</v>
      </c>
      <c r="I394">
        <v>44939</v>
      </c>
      <c r="J394">
        <v>45291</v>
      </c>
      <c r="K394" t="s">
        <v>124</v>
      </c>
      <c r="L394" s="280">
        <v>44939</v>
      </c>
      <c r="M394">
        <v>2782697</v>
      </c>
      <c r="N394" t="s">
        <v>16</v>
      </c>
      <c r="O394" s="280">
        <v>44953</v>
      </c>
      <c r="P394">
        <v>2023</v>
      </c>
      <c r="Q394">
        <v>393</v>
      </c>
    </row>
    <row r="395" spans="1:17" x14ac:dyDescent="0.35">
      <c r="A395" t="s">
        <v>6149</v>
      </c>
      <c r="B395">
        <v>198</v>
      </c>
      <c r="C395" t="s">
        <v>119</v>
      </c>
      <c r="D395" t="s">
        <v>297</v>
      </c>
      <c r="E395" t="s">
        <v>298</v>
      </c>
      <c r="F395" t="s">
        <v>187</v>
      </c>
      <c r="G395" t="s">
        <v>187</v>
      </c>
      <c r="H395" t="s">
        <v>188</v>
      </c>
      <c r="I395">
        <v>45015</v>
      </c>
      <c r="J395">
        <v>45291</v>
      </c>
      <c r="K395" t="s">
        <v>124</v>
      </c>
      <c r="L395" s="280">
        <v>45015</v>
      </c>
      <c r="M395">
        <v>2952357</v>
      </c>
      <c r="N395" t="s">
        <v>16</v>
      </c>
      <c r="O395" s="280">
        <v>45019</v>
      </c>
      <c r="P395">
        <v>2023</v>
      </c>
      <c r="Q395">
        <v>394</v>
      </c>
    </row>
    <row r="396" spans="1:17" x14ac:dyDescent="0.35">
      <c r="A396" t="s">
        <v>6150</v>
      </c>
      <c r="B396">
        <v>199</v>
      </c>
      <c r="C396" t="s">
        <v>119</v>
      </c>
      <c r="D396" t="s">
        <v>242</v>
      </c>
      <c r="E396" t="s">
        <v>243</v>
      </c>
      <c r="F396" t="s">
        <v>187</v>
      </c>
      <c r="G396" t="s">
        <v>187</v>
      </c>
      <c r="H396" t="s">
        <v>188</v>
      </c>
      <c r="I396">
        <v>45018</v>
      </c>
      <c r="J396">
        <v>45291</v>
      </c>
      <c r="K396" t="s">
        <v>124</v>
      </c>
      <c r="L396" s="280">
        <v>45018</v>
      </c>
      <c r="M396">
        <v>2952361</v>
      </c>
      <c r="N396" t="s">
        <v>16</v>
      </c>
      <c r="O396" s="280">
        <v>45019</v>
      </c>
      <c r="P396">
        <v>2023</v>
      </c>
      <c r="Q396">
        <v>395</v>
      </c>
    </row>
    <row r="397" spans="1:17" x14ac:dyDescent="0.35">
      <c r="A397" t="s">
        <v>6151</v>
      </c>
      <c r="B397">
        <v>200</v>
      </c>
      <c r="C397" t="s">
        <v>119</v>
      </c>
      <c r="D397" t="s">
        <v>4606</v>
      </c>
      <c r="E397" t="s">
        <v>294</v>
      </c>
      <c r="F397" t="s">
        <v>187</v>
      </c>
      <c r="G397" t="s">
        <v>187</v>
      </c>
      <c r="H397" t="s">
        <v>188</v>
      </c>
      <c r="I397">
        <v>44981</v>
      </c>
      <c r="J397">
        <v>45291</v>
      </c>
      <c r="K397" t="s">
        <v>124</v>
      </c>
      <c r="L397" s="280">
        <v>44981</v>
      </c>
      <c r="M397">
        <v>2889967</v>
      </c>
      <c r="N397" t="s">
        <v>16</v>
      </c>
      <c r="O397" s="280">
        <v>44998</v>
      </c>
      <c r="P397">
        <v>2023</v>
      </c>
      <c r="Q397">
        <v>396</v>
      </c>
    </row>
    <row r="398" spans="1:17" x14ac:dyDescent="0.35">
      <c r="A398" t="s">
        <v>6152</v>
      </c>
      <c r="B398">
        <v>201</v>
      </c>
      <c r="C398" t="s">
        <v>119</v>
      </c>
      <c r="D398" t="s">
        <v>269</v>
      </c>
      <c r="E398" t="s">
        <v>270</v>
      </c>
      <c r="F398" t="s">
        <v>187</v>
      </c>
      <c r="G398" t="s">
        <v>187</v>
      </c>
      <c r="H398" t="s">
        <v>188</v>
      </c>
      <c r="I398">
        <v>45001</v>
      </c>
      <c r="J398">
        <v>45291</v>
      </c>
      <c r="K398" t="s">
        <v>124</v>
      </c>
      <c r="L398" s="280">
        <v>45001</v>
      </c>
      <c r="M398">
        <v>2904516</v>
      </c>
      <c r="N398" t="s">
        <v>16</v>
      </c>
      <c r="O398" s="280">
        <v>45002</v>
      </c>
      <c r="P398">
        <v>2023</v>
      </c>
      <c r="Q398">
        <v>397</v>
      </c>
    </row>
    <row r="399" spans="1:17" x14ac:dyDescent="0.35">
      <c r="A399" t="s">
        <v>6153</v>
      </c>
      <c r="B399">
        <v>202</v>
      </c>
      <c r="C399" t="s">
        <v>119</v>
      </c>
      <c r="D399" t="s">
        <v>249</v>
      </c>
      <c r="E399" t="s">
        <v>250</v>
      </c>
      <c r="F399" t="s">
        <v>187</v>
      </c>
      <c r="G399" t="s">
        <v>187</v>
      </c>
      <c r="H399" t="s">
        <v>188</v>
      </c>
      <c r="I399">
        <v>45018</v>
      </c>
      <c r="J399">
        <v>45291</v>
      </c>
      <c r="K399" t="s">
        <v>124</v>
      </c>
      <c r="L399" s="280">
        <v>45018</v>
      </c>
      <c r="M399">
        <v>2952363</v>
      </c>
      <c r="N399" t="s">
        <v>16</v>
      </c>
      <c r="O399" s="280">
        <v>45019</v>
      </c>
      <c r="P399">
        <v>2023</v>
      </c>
      <c r="Q399">
        <v>398</v>
      </c>
    </row>
    <row r="400" spans="1:17" x14ac:dyDescent="0.35">
      <c r="A400" t="s">
        <v>5749</v>
      </c>
      <c r="B400">
        <v>203</v>
      </c>
      <c r="C400" t="s">
        <v>141</v>
      </c>
      <c r="D400" t="s">
        <v>267</v>
      </c>
      <c r="E400" t="s">
        <v>142</v>
      </c>
      <c r="F400" t="s">
        <v>148</v>
      </c>
      <c r="G400" t="s">
        <v>169</v>
      </c>
      <c r="H400" t="s">
        <v>155</v>
      </c>
      <c r="I400">
        <v>44927</v>
      </c>
      <c r="J400">
        <v>45291</v>
      </c>
      <c r="K400" t="s">
        <v>144</v>
      </c>
      <c r="L400" s="280">
        <v>44923</v>
      </c>
      <c r="M400">
        <v>2775033</v>
      </c>
      <c r="N400" t="s">
        <v>57</v>
      </c>
      <c r="O400" s="280">
        <v>44951</v>
      </c>
      <c r="P400">
        <v>2023</v>
      </c>
      <c r="Q400">
        <v>399</v>
      </c>
    </row>
    <row r="401" spans="1:17" x14ac:dyDescent="0.35">
      <c r="A401" t="s">
        <v>5344</v>
      </c>
      <c r="B401">
        <v>204</v>
      </c>
      <c r="C401" t="s">
        <v>141</v>
      </c>
      <c r="D401" t="s">
        <v>267</v>
      </c>
      <c r="E401" t="s">
        <v>142</v>
      </c>
      <c r="F401" t="s">
        <v>148</v>
      </c>
      <c r="G401" t="s">
        <v>162</v>
      </c>
      <c r="H401" t="s">
        <v>155</v>
      </c>
      <c r="I401">
        <v>44927</v>
      </c>
      <c r="J401">
        <v>45291</v>
      </c>
      <c r="K401" t="s">
        <v>144</v>
      </c>
      <c r="L401" s="280">
        <v>44923</v>
      </c>
      <c r="M401">
        <v>2775033</v>
      </c>
      <c r="N401" t="s">
        <v>57</v>
      </c>
      <c r="O401" s="280">
        <v>44951</v>
      </c>
      <c r="P401">
        <v>2023</v>
      </c>
      <c r="Q401">
        <v>400</v>
      </c>
    </row>
    <row r="402" spans="1:17" x14ac:dyDescent="0.35">
      <c r="A402" t="s">
        <v>5346</v>
      </c>
      <c r="B402">
        <v>205</v>
      </c>
      <c r="C402" t="s">
        <v>145</v>
      </c>
      <c r="D402" t="s">
        <v>157</v>
      </c>
      <c r="E402" t="s">
        <v>158</v>
      </c>
      <c r="F402" t="s">
        <v>148</v>
      </c>
      <c r="G402" t="s">
        <v>162</v>
      </c>
      <c r="H402" t="s">
        <v>219</v>
      </c>
      <c r="I402">
        <v>44927</v>
      </c>
      <c r="J402">
        <v>45016</v>
      </c>
      <c r="K402" t="s">
        <v>150</v>
      </c>
      <c r="L402" s="280">
        <v>44916</v>
      </c>
      <c r="M402">
        <v>2698530</v>
      </c>
      <c r="N402" t="s">
        <v>9</v>
      </c>
      <c r="O402" s="280">
        <v>44916</v>
      </c>
      <c r="P402">
        <v>2023</v>
      </c>
      <c r="Q402">
        <v>401</v>
      </c>
    </row>
    <row r="403" spans="1:17" x14ac:dyDescent="0.35">
      <c r="A403" t="s">
        <v>5750</v>
      </c>
      <c r="B403">
        <v>206</v>
      </c>
      <c r="C403" t="s">
        <v>145</v>
      </c>
      <c r="D403" t="s">
        <v>157</v>
      </c>
      <c r="E403" t="s">
        <v>158</v>
      </c>
      <c r="F403" t="s">
        <v>148</v>
      </c>
      <c r="G403" t="s">
        <v>169</v>
      </c>
      <c r="H403" t="s">
        <v>259</v>
      </c>
      <c r="I403">
        <v>45017</v>
      </c>
      <c r="J403">
        <v>45291</v>
      </c>
      <c r="K403" t="s">
        <v>150</v>
      </c>
      <c r="L403" s="280">
        <v>44916</v>
      </c>
      <c r="M403">
        <v>2698530</v>
      </c>
      <c r="N403" t="s">
        <v>9</v>
      </c>
      <c r="O403" s="280">
        <v>44916</v>
      </c>
      <c r="P403">
        <v>2023</v>
      </c>
      <c r="Q403">
        <v>402</v>
      </c>
    </row>
    <row r="404" spans="1:17" x14ac:dyDescent="0.35">
      <c r="A404" t="s">
        <v>5347</v>
      </c>
      <c r="B404">
        <v>207</v>
      </c>
      <c r="C404" t="s">
        <v>145</v>
      </c>
      <c r="D404" t="s">
        <v>157</v>
      </c>
      <c r="E404" t="s">
        <v>158</v>
      </c>
      <c r="F404" t="s">
        <v>148</v>
      </c>
      <c r="G404" t="s">
        <v>162</v>
      </c>
      <c r="H404" t="s">
        <v>259</v>
      </c>
      <c r="I404">
        <v>45017</v>
      </c>
      <c r="J404">
        <v>45291</v>
      </c>
      <c r="K404" t="s">
        <v>150</v>
      </c>
      <c r="L404" s="280">
        <v>44916</v>
      </c>
      <c r="M404">
        <v>2698530</v>
      </c>
      <c r="N404" t="s">
        <v>9</v>
      </c>
      <c r="O404" s="280">
        <v>44916</v>
      </c>
      <c r="P404">
        <v>2023</v>
      </c>
      <c r="Q404">
        <v>403</v>
      </c>
    </row>
    <row r="405" spans="1:17" x14ac:dyDescent="0.35">
      <c r="A405" t="s">
        <v>5348</v>
      </c>
      <c r="B405">
        <v>208</v>
      </c>
      <c r="C405" t="s">
        <v>130</v>
      </c>
      <c r="D405" t="s">
        <v>236</v>
      </c>
      <c r="E405" t="s">
        <v>237</v>
      </c>
      <c r="F405" t="s">
        <v>148</v>
      </c>
      <c r="G405" t="s">
        <v>162</v>
      </c>
      <c r="H405" t="s">
        <v>149</v>
      </c>
      <c r="I405">
        <v>45017</v>
      </c>
      <c r="J405">
        <v>45046</v>
      </c>
      <c r="K405" t="s">
        <v>124</v>
      </c>
      <c r="L405" s="280">
        <v>45013</v>
      </c>
      <c r="M405">
        <v>2947396</v>
      </c>
      <c r="N405" t="s">
        <v>13</v>
      </c>
      <c r="O405" s="280">
        <v>45016</v>
      </c>
      <c r="P405">
        <v>2023</v>
      </c>
      <c r="Q405">
        <v>404</v>
      </c>
    </row>
    <row r="406" spans="1:17" x14ac:dyDescent="0.35">
      <c r="A406" t="s">
        <v>5751</v>
      </c>
      <c r="B406">
        <v>209</v>
      </c>
      <c r="C406" t="s">
        <v>130</v>
      </c>
      <c r="D406" t="s">
        <v>236</v>
      </c>
      <c r="E406" t="s">
        <v>237</v>
      </c>
      <c r="F406" t="s">
        <v>148</v>
      </c>
      <c r="G406" t="s">
        <v>169</v>
      </c>
      <c r="H406" t="s">
        <v>149</v>
      </c>
      <c r="I406">
        <v>45017</v>
      </c>
      <c r="J406">
        <v>45046</v>
      </c>
      <c r="K406" t="s">
        <v>124</v>
      </c>
      <c r="L406" s="280">
        <v>45013</v>
      </c>
      <c r="M406">
        <v>2947397</v>
      </c>
      <c r="N406" t="s">
        <v>13</v>
      </c>
      <c r="O406" s="280">
        <v>45016</v>
      </c>
      <c r="P406">
        <v>2023</v>
      </c>
      <c r="Q406">
        <v>405</v>
      </c>
    </row>
    <row r="407" spans="1:17" x14ac:dyDescent="0.35">
      <c r="A407" t="s">
        <v>5349</v>
      </c>
      <c r="B407">
        <v>210</v>
      </c>
      <c r="C407" t="s">
        <v>130</v>
      </c>
      <c r="D407" t="s">
        <v>236</v>
      </c>
      <c r="E407" t="s">
        <v>237</v>
      </c>
      <c r="F407" t="s">
        <v>148</v>
      </c>
      <c r="G407" t="s">
        <v>162</v>
      </c>
      <c r="H407" t="s">
        <v>254</v>
      </c>
      <c r="I407">
        <v>45003</v>
      </c>
      <c r="J407">
        <v>45003</v>
      </c>
      <c r="K407" t="s">
        <v>124</v>
      </c>
      <c r="L407" s="280">
        <v>45002</v>
      </c>
      <c r="M407">
        <v>2947424</v>
      </c>
      <c r="N407" t="s">
        <v>13</v>
      </c>
      <c r="O407" s="280">
        <v>45016</v>
      </c>
      <c r="P407">
        <v>2023</v>
      </c>
      <c r="Q407">
        <v>406</v>
      </c>
    </row>
    <row r="408" spans="1:17" x14ac:dyDescent="0.35">
      <c r="A408" t="s">
        <v>5350</v>
      </c>
      <c r="B408">
        <v>211</v>
      </c>
      <c r="C408" t="s">
        <v>130</v>
      </c>
      <c r="D408" t="s">
        <v>236</v>
      </c>
      <c r="E408" t="s">
        <v>237</v>
      </c>
      <c r="F408" t="s">
        <v>148</v>
      </c>
      <c r="G408" t="s">
        <v>162</v>
      </c>
      <c r="H408" t="s">
        <v>254</v>
      </c>
      <c r="I408">
        <v>45004</v>
      </c>
      <c r="J408">
        <v>45004</v>
      </c>
      <c r="K408" t="s">
        <v>124</v>
      </c>
      <c r="L408" s="280">
        <v>45002</v>
      </c>
      <c r="M408">
        <v>2947425</v>
      </c>
      <c r="N408" t="s">
        <v>13</v>
      </c>
      <c r="O408" s="280">
        <v>45016</v>
      </c>
      <c r="P408">
        <v>2023</v>
      </c>
      <c r="Q408">
        <v>407</v>
      </c>
    </row>
    <row r="409" spans="1:17" x14ac:dyDescent="0.35">
      <c r="A409" t="s">
        <v>6154</v>
      </c>
      <c r="B409">
        <v>212</v>
      </c>
      <c r="C409" t="s">
        <v>130</v>
      </c>
      <c r="D409" t="s">
        <v>278</v>
      </c>
      <c r="E409" t="s">
        <v>279</v>
      </c>
      <c r="F409" t="s">
        <v>187</v>
      </c>
      <c r="G409" t="s">
        <v>187</v>
      </c>
      <c r="H409" t="s">
        <v>188</v>
      </c>
      <c r="I409">
        <v>45030</v>
      </c>
      <c r="J409">
        <v>45291</v>
      </c>
      <c r="K409" t="s">
        <v>124</v>
      </c>
      <c r="L409" s="280">
        <v>45030</v>
      </c>
      <c r="M409">
        <v>2990495</v>
      </c>
      <c r="N409" t="s">
        <v>13</v>
      </c>
      <c r="O409" s="280">
        <v>45034</v>
      </c>
      <c r="P409">
        <v>2023</v>
      </c>
      <c r="Q409">
        <v>408</v>
      </c>
    </row>
    <row r="410" spans="1:17" x14ac:dyDescent="0.35">
      <c r="A410" t="s">
        <v>1949</v>
      </c>
      <c r="B410">
        <v>213</v>
      </c>
      <c r="C410" t="s">
        <v>130</v>
      </c>
      <c r="D410" t="s">
        <v>4565</v>
      </c>
      <c r="E410" t="s">
        <v>241</v>
      </c>
      <c r="F410" t="s">
        <v>148</v>
      </c>
      <c r="G410" t="s">
        <v>169</v>
      </c>
      <c r="H410" t="s">
        <v>254</v>
      </c>
      <c r="I410">
        <v>45037</v>
      </c>
      <c r="J410">
        <v>45037</v>
      </c>
      <c r="K410" t="s">
        <v>124</v>
      </c>
      <c r="L410" s="280">
        <v>45036</v>
      </c>
      <c r="M410">
        <v>3016070</v>
      </c>
      <c r="N410" t="s">
        <v>13</v>
      </c>
      <c r="O410" s="280">
        <v>45042</v>
      </c>
      <c r="P410">
        <v>2023</v>
      </c>
      <c r="Q410">
        <v>409</v>
      </c>
    </row>
    <row r="411" spans="1:17" x14ac:dyDescent="0.35">
      <c r="A411" t="s">
        <v>5351</v>
      </c>
      <c r="B411">
        <v>214</v>
      </c>
      <c r="C411" t="s">
        <v>130</v>
      </c>
      <c r="D411" t="s">
        <v>278</v>
      </c>
      <c r="E411" t="s">
        <v>279</v>
      </c>
      <c r="F411" t="s">
        <v>148</v>
      </c>
      <c r="G411" t="s">
        <v>162</v>
      </c>
      <c r="H411" t="s">
        <v>254</v>
      </c>
      <c r="I411">
        <v>45035</v>
      </c>
      <c r="J411">
        <v>45035</v>
      </c>
      <c r="K411" t="s">
        <v>124</v>
      </c>
      <c r="L411" s="280">
        <v>45034</v>
      </c>
      <c r="M411">
        <v>3016779</v>
      </c>
      <c r="N411" t="s">
        <v>13</v>
      </c>
      <c r="O411" s="280">
        <v>45043</v>
      </c>
      <c r="P411">
        <v>2023</v>
      </c>
      <c r="Q411">
        <v>410</v>
      </c>
    </row>
    <row r="412" spans="1:17" x14ac:dyDescent="0.35">
      <c r="A412" t="s">
        <v>5352</v>
      </c>
      <c r="B412">
        <v>215</v>
      </c>
      <c r="C412" t="s">
        <v>130</v>
      </c>
      <c r="D412" t="s">
        <v>278</v>
      </c>
      <c r="E412" t="s">
        <v>279</v>
      </c>
      <c r="F412" t="s">
        <v>148</v>
      </c>
      <c r="G412" t="s">
        <v>162</v>
      </c>
      <c r="H412" t="s">
        <v>254</v>
      </c>
      <c r="I412">
        <v>45036</v>
      </c>
      <c r="J412">
        <v>45036</v>
      </c>
      <c r="K412" t="s">
        <v>124</v>
      </c>
      <c r="L412" s="280">
        <v>45034</v>
      </c>
      <c r="M412">
        <v>3016780</v>
      </c>
      <c r="N412" t="s">
        <v>13</v>
      </c>
      <c r="O412" s="280">
        <v>45043</v>
      </c>
      <c r="P412">
        <v>2023</v>
      </c>
      <c r="Q412">
        <v>411</v>
      </c>
    </row>
    <row r="413" spans="1:17" x14ac:dyDescent="0.35">
      <c r="A413" t="s">
        <v>5404</v>
      </c>
      <c r="B413">
        <v>216</v>
      </c>
      <c r="C413" t="s">
        <v>130</v>
      </c>
      <c r="D413" t="s">
        <v>278</v>
      </c>
      <c r="E413" t="s">
        <v>279</v>
      </c>
      <c r="F413" t="s">
        <v>148</v>
      </c>
      <c r="G413" t="s">
        <v>162</v>
      </c>
      <c r="H413" t="s">
        <v>254</v>
      </c>
      <c r="I413">
        <v>45037</v>
      </c>
      <c r="J413">
        <v>45037</v>
      </c>
      <c r="K413" t="s">
        <v>124</v>
      </c>
      <c r="L413" s="280">
        <v>45036</v>
      </c>
      <c r="M413">
        <v>3016782</v>
      </c>
      <c r="N413" t="s">
        <v>13</v>
      </c>
      <c r="O413" s="280">
        <v>45043</v>
      </c>
      <c r="P413">
        <v>2023</v>
      </c>
      <c r="Q413">
        <v>412</v>
      </c>
    </row>
    <row r="414" spans="1:17" x14ac:dyDescent="0.35">
      <c r="A414" t="s">
        <v>5353</v>
      </c>
      <c r="B414">
        <v>217</v>
      </c>
      <c r="C414" t="s">
        <v>130</v>
      </c>
      <c r="D414" t="s">
        <v>278</v>
      </c>
      <c r="E414" t="s">
        <v>279</v>
      </c>
      <c r="F414" t="s">
        <v>148</v>
      </c>
      <c r="G414" t="s">
        <v>162</v>
      </c>
      <c r="H414" t="s">
        <v>254</v>
      </c>
      <c r="I414">
        <v>45038</v>
      </c>
      <c r="J414">
        <v>45038</v>
      </c>
      <c r="K414" t="s">
        <v>124</v>
      </c>
      <c r="L414" s="280">
        <v>45037</v>
      </c>
      <c r="M414">
        <v>3016783</v>
      </c>
      <c r="N414" t="s">
        <v>13</v>
      </c>
      <c r="O414" s="280">
        <v>45043</v>
      </c>
      <c r="P414">
        <v>2023</v>
      </c>
      <c r="Q414">
        <v>413</v>
      </c>
    </row>
    <row r="415" spans="1:17" x14ac:dyDescent="0.35">
      <c r="A415" t="s">
        <v>5354</v>
      </c>
      <c r="B415">
        <v>218</v>
      </c>
      <c r="C415" t="s">
        <v>130</v>
      </c>
      <c r="D415" t="s">
        <v>278</v>
      </c>
      <c r="E415" t="s">
        <v>279</v>
      </c>
      <c r="F415" t="s">
        <v>148</v>
      </c>
      <c r="G415" t="s">
        <v>162</v>
      </c>
      <c r="H415" t="s">
        <v>254</v>
      </c>
      <c r="I415">
        <v>45039</v>
      </c>
      <c r="J415">
        <v>45039</v>
      </c>
      <c r="K415" t="s">
        <v>124</v>
      </c>
      <c r="L415" s="280">
        <v>45038</v>
      </c>
      <c r="M415">
        <v>3016784</v>
      </c>
      <c r="N415" t="s">
        <v>13</v>
      </c>
      <c r="O415" s="280">
        <v>45043</v>
      </c>
      <c r="P415">
        <v>2023</v>
      </c>
      <c r="Q415">
        <v>414</v>
      </c>
    </row>
    <row r="416" spans="1:17" x14ac:dyDescent="0.35">
      <c r="A416" t="s">
        <v>5355</v>
      </c>
      <c r="B416">
        <v>219</v>
      </c>
      <c r="C416" t="s">
        <v>130</v>
      </c>
      <c r="D416" t="s">
        <v>278</v>
      </c>
      <c r="E416" t="s">
        <v>279</v>
      </c>
      <c r="F416" t="s">
        <v>148</v>
      </c>
      <c r="G416" t="s">
        <v>162</v>
      </c>
      <c r="H416" t="s">
        <v>254</v>
      </c>
      <c r="I416">
        <v>45040</v>
      </c>
      <c r="J416">
        <v>45040</v>
      </c>
      <c r="K416" t="s">
        <v>124</v>
      </c>
      <c r="L416" s="280">
        <v>45040</v>
      </c>
      <c r="M416">
        <v>3016785</v>
      </c>
      <c r="N416" t="s">
        <v>13</v>
      </c>
      <c r="O416" s="280">
        <v>45043</v>
      </c>
      <c r="P416">
        <v>2023</v>
      </c>
      <c r="Q416">
        <v>415</v>
      </c>
    </row>
    <row r="417" spans="1:17" x14ac:dyDescent="0.35">
      <c r="A417" t="s">
        <v>5356</v>
      </c>
      <c r="B417">
        <v>220</v>
      </c>
      <c r="C417" t="s">
        <v>130</v>
      </c>
      <c r="D417" t="s">
        <v>278</v>
      </c>
      <c r="E417" t="s">
        <v>279</v>
      </c>
      <c r="F417" t="s">
        <v>148</v>
      </c>
      <c r="G417" t="s">
        <v>162</v>
      </c>
      <c r="H417" t="s">
        <v>254</v>
      </c>
      <c r="I417">
        <v>45041</v>
      </c>
      <c r="J417">
        <v>45041</v>
      </c>
      <c r="K417" t="s">
        <v>124</v>
      </c>
      <c r="L417" s="280">
        <v>45040</v>
      </c>
      <c r="M417">
        <v>3016786</v>
      </c>
      <c r="N417" t="s">
        <v>13</v>
      </c>
      <c r="O417" s="280">
        <v>45043</v>
      </c>
      <c r="P417">
        <v>2023</v>
      </c>
      <c r="Q417">
        <v>416</v>
      </c>
    </row>
    <row r="418" spans="1:17" x14ac:dyDescent="0.35">
      <c r="A418" t="s">
        <v>5357</v>
      </c>
      <c r="B418">
        <v>221</v>
      </c>
      <c r="C418" t="s">
        <v>130</v>
      </c>
      <c r="D418" t="s">
        <v>278</v>
      </c>
      <c r="E418" t="s">
        <v>279</v>
      </c>
      <c r="F418" t="s">
        <v>148</v>
      </c>
      <c r="G418" t="s">
        <v>162</v>
      </c>
      <c r="H418" t="s">
        <v>254</v>
      </c>
      <c r="I418">
        <v>45042</v>
      </c>
      <c r="J418">
        <v>45042</v>
      </c>
      <c r="K418" t="s">
        <v>124</v>
      </c>
      <c r="L418" s="280">
        <v>45041</v>
      </c>
      <c r="M418">
        <v>3016787</v>
      </c>
      <c r="N418" t="s">
        <v>13</v>
      </c>
      <c r="O418" s="280">
        <v>45043</v>
      </c>
      <c r="P418">
        <v>2023</v>
      </c>
      <c r="Q418">
        <v>417</v>
      </c>
    </row>
    <row r="419" spans="1:17" x14ac:dyDescent="0.35">
      <c r="A419" t="s">
        <v>6155</v>
      </c>
      <c r="B419">
        <v>222</v>
      </c>
      <c r="C419" t="s">
        <v>130</v>
      </c>
      <c r="D419" t="s">
        <v>205</v>
      </c>
      <c r="E419" t="s">
        <v>206</v>
      </c>
      <c r="F419" t="s">
        <v>187</v>
      </c>
      <c r="G419" t="s">
        <v>187</v>
      </c>
      <c r="H419" t="s">
        <v>188</v>
      </c>
      <c r="I419">
        <v>45043</v>
      </c>
      <c r="J419">
        <v>45291</v>
      </c>
      <c r="K419" t="s">
        <v>124</v>
      </c>
      <c r="L419" s="280">
        <v>45043</v>
      </c>
      <c r="M419">
        <v>3023611</v>
      </c>
      <c r="N419" t="s">
        <v>13</v>
      </c>
      <c r="O419" s="280">
        <v>45044</v>
      </c>
      <c r="P419">
        <v>2023</v>
      </c>
      <c r="Q419">
        <v>418</v>
      </c>
    </row>
    <row r="420" spans="1:17" x14ac:dyDescent="0.35">
      <c r="A420" t="s">
        <v>5752</v>
      </c>
      <c r="B420">
        <v>223</v>
      </c>
      <c r="C420" t="s">
        <v>130</v>
      </c>
      <c r="D420" t="s">
        <v>4565</v>
      </c>
      <c r="E420" t="s">
        <v>241</v>
      </c>
      <c r="F420" t="s">
        <v>148</v>
      </c>
      <c r="G420" t="s">
        <v>169</v>
      </c>
      <c r="H420" t="s">
        <v>254</v>
      </c>
      <c r="I420">
        <v>45042</v>
      </c>
      <c r="J420">
        <v>45042</v>
      </c>
      <c r="K420" t="s">
        <v>124</v>
      </c>
      <c r="L420" s="280">
        <v>45041</v>
      </c>
      <c r="M420">
        <v>3032320</v>
      </c>
      <c r="N420" t="s">
        <v>13</v>
      </c>
      <c r="O420" s="280">
        <v>45049</v>
      </c>
      <c r="P420">
        <v>2023</v>
      </c>
      <c r="Q420">
        <v>419</v>
      </c>
    </row>
    <row r="421" spans="1:17" x14ac:dyDescent="0.35">
      <c r="A421" t="s">
        <v>5358</v>
      </c>
      <c r="B421">
        <v>224</v>
      </c>
      <c r="C421" t="s">
        <v>130</v>
      </c>
      <c r="D421" t="s">
        <v>278</v>
      </c>
      <c r="E421" t="s">
        <v>279</v>
      </c>
      <c r="F421" t="s">
        <v>148</v>
      </c>
      <c r="G421" t="s">
        <v>162</v>
      </c>
      <c r="H421" t="s">
        <v>254</v>
      </c>
      <c r="I421">
        <v>45043</v>
      </c>
      <c r="J421">
        <v>45043</v>
      </c>
      <c r="K421" t="s">
        <v>124</v>
      </c>
      <c r="L421" s="280">
        <v>45042</v>
      </c>
      <c r="M421">
        <v>3032340</v>
      </c>
      <c r="N421" t="s">
        <v>13</v>
      </c>
      <c r="O421" s="280">
        <v>45049</v>
      </c>
      <c r="P421">
        <v>2023</v>
      </c>
      <c r="Q421">
        <v>420</v>
      </c>
    </row>
    <row r="422" spans="1:17" x14ac:dyDescent="0.35">
      <c r="A422" t="s">
        <v>5359</v>
      </c>
      <c r="B422">
        <v>225</v>
      </c>
      <c r="C422" t="s">
        <v>130</v>
      </c>
      <c r="D422" t="s">
        <v>278</v>
      </c>
      <c r="E422" t="s">
        <v>279</v>
      </c>
      <c r="F422" t="s">
        <v>148</v>
      </c>
      <c r="G422" t="s">
        <v>162</v>
      </c>
      <c r="H422" t="s">
        <v>254</v>
      </c>
      <c r="I422">
        <v>45045</v>
      </c>
      <c r="J422">
        <v>45045</v>
      </c>
      <c r="K422" t="s">
        <v>124</v>
      </c>
      <c r="L422" s="280">
        <v>45044</v>
      </c>
      <c r="M422">
        <v>3032341</v>
      </c>
      <c r="N422" t="s">
        <v>13</v>
      </c>
      <c r="O422" s="280">
        <v>45049</v>
      </c>
      <c r="P422">
        <v>2023</v>
      </c>
      <c r="Q422">
        <v>421</v>
      </c>
    </row>
    <row r="423" spans="1:17" x14ac:dyDescent="0.35">
      <c r="A423" t="s">
        <v>5360</v>
      </c>
      <c r="B423">
        <v>226</v>
      </c>
      <c r="C423" t="s">
        <v>130</v>
      </c>
      <c r="D423" t="s">
        <v>236</v>
      </c>
      <c r="E423" t="s">
        <v>237</v>
      </c>
      <c r="F423" t="s">
        <v>148</v>
      </c>
      <c r="G423" t="s">
        <v>162</v>
      </c>
      <c r="H423" t="s">
        <v>149</v>
      </c>
      <c r="I423">
        <v>45047</v>
      </c>
      <c r="J423">
        <v>45077</v>
      </c>
      <c r="K423" t="s">
        <v>124</v>
      </c>
      <c r="L423" s="280">
        <v>45044</v>
      </c>
      <c r="M423">
        <v>3032361</v>
      </c>
      <c r="N423" t="s">
        <v>13</v>
      </c>
      <c r="O423" s="280">
        <v>45049</v>
      </c>
      <c r="P423">
        <v>2023</v>
      </c>
      <c r="Q423">
        <v>422</v>
      </c>
    </row>
    <row r="424" spans="1:17" x14ac:dyDescent="0.35">
      <c r="A424" t="s">
        <v>6156</v>
      </c>
      <c r="B424">
        <v>227</v>
      </c>
      <c r="C424" t="s">
        <v>130</v>
      </c>
      <c r="D424" t="s">
        <v>295</v>
      </c>
      <c r="E424" t="s">
        <v>296</v>
      </c>
      <c r="F424" t="s">
        <v>187</v>
      </c>
      <c r="G424" t="s">
        <v>187</v>
      </c>
      <c r="H424" t="s">
        <v>188</v>
      </c>
      <c r="I424">
        <v>45099</v>
      </c>
      <c r="J424">
        <v>45291</v>
      </c>
      <c r="K424" t="s">
        <v>124</v>
      </c>
      <c r="L424" s="280">
        <v>45099</v>
      </c>
      <c r="M424">
        <v>3180512</v>
      </c>
      <c r="N424" t="s">
        <v>13</v>
      </c>
      <c r="O424" s="280">
        <v>45104</v>
      </c>
      <c r="P424">
        <v>2023</v>
      </c>
      <c r="Q424">
        <v>423</v>
      </c>
    </row>
    <row r="425" spans="1:17" x14ac:dyDescent="0.35">
      <c r="A425" t="s">
        <v>5753</v>
      </c>
      <c r="B425">
        <v>228</v>
      </c>
      <c r="C425" t="s">
        <v>119</v>
      </c>
      <c r="D425" t="s">
        <v>236</v>
      </c>
      <c r="E425" t="s">
        <v>237</v>
      </c>
      <c r="F425" t="s">
        <v>148</v>
      </c>
      <c r="G425" t="s">
        <v>169</v>
      </c>
      <c r="H425" t="s">
        <v>254</v>
      </c>
      <c r="I425">
        <v>45047</v>
      </c>
      <c r="J425">
        <v>45047</v>
      </c>
      <c r="K425" t="s">
        <v>124</v>
      </c>
      <c r="L425" s="280">
        <v>45048</v>
      </c>
      <c r="M425">
        <v>3064159</v>
      </c>
      <c r="N425" t="s">
        <v>16</v>
      </c>
      <c r="O425" s="280">
        <v>45061</v>
      </c>
      <c r="P425">
        <v>2023</v>
      </c>
      <c r="Q425">
        <v>424</v>
      </c>
    </row>
    <row r="426" spans="1:17" x14ac:dyDescent="0.35">
      <c r="A426" t="s">
        <v>1903</v>
      </c>
      <c r="B426">
        <v>229</v>
      </c>
      <c r="C426" t="s">
        <v>119</v>
      </c>
      <c r="D426" t="s">
        <v>236</v>
      </c>
      <c r="E426" t="s">
        <v>237</v>
      </c>
      <c r="F426" t="s">
        <v>148</v>
      </c>
      <c r="G426" t="s">
        <v>169</v>
      </c>
      <c r="H426" t="s">
        <v>254</v>
      </c>
      <c r="I426">
        <v>45048</v>
      </c>
      <c r="J426">
        <v>45048</v>
      </c>
      <c r="K426" t="s">
        <v>124</v>
      </c>
      <c r="L426" s="280">
        <v>45048</v>
      </c>
      <c r="M426">
        <v>3064159</v>
      </c>
      <c r="N426" t="s">
        <v>16</v>
      </c>
      <c r="O426" s="280">
        <v>45061</v>
      </c>
      <c r="P426">
        <v>2023</v>
      </c>
      <c r="Q426">
        <v>425</v>
      </c>
    </row>
    <row r="427" spans="1:17" x14ac:dyDescent="0.35">
      <c r="A427" t="s">
        <v>5754</v>
      </c>
      <c r="B427">
        <v>230</v>
      </c>
      <c r="C427" t="s">
        <v>119</v>
      </c>
      <c r="D427" t="s">
        <v>236</v>
      </c>
      <c r="E427" t="s">
        <v>237</v>
      </c>
      <c r="F427" t="s">
        <v>148</v>
      </c>
      <c r="G427" t="s">
        <v>169</v>
      </c>
      <c r="H427" t="s">
        <v>254</v>
      </c>
      <c r="I427">
        <v>45049</v>
      </c>
      <c r="J427">
        <v>45049</v>
      </c>
      <c r="K427" t="s">
        <v>124</v>
      </c>
      <c r="L427" s="280">
        <v>45048</v>
      </c>
      <c r="M427">
        <v>3064159</v>
      </c>
      <c r="N427" t="s">
        <v>16</v>
      </c>
      <c r="O427" s="280">
        <v>45061</v>
      </c>
      <c r="P427">
        <v>2023</v>
      </c>
      <c r="Q427">
        <v>426</v>
      </c>
    </row>
    <row r="428" spans="1:17" x14ac:dyDescent="0.35">
      <c r="A428" t="s">
        <v>5836</v>
      </c>
      <c r="B428">
        <v>231</v>
      </c>
      <c r="C428" t="s">
        <v>119</v>
      </c>
      <c r="D428" t="s">
        <v>236</v>
      </c>
      <c r="E428" t="s">
        <v>237</v>
      </c>
      <c r="F428" t="s">
        <v>148</v>
      </c>
      <c r="G428" t="s">
        <v>169</v>
      </c>
      <c r="H428" t="s">
        <v>254</v>
      </c>
      <c r="I428">
        <v>45052</v>
      </c>
      <c r="J428">
        <v>45052</v>
      </c>
      <c r="K428" t="s">
        <v>124</v>
      </c>
      <c r="L428" s="280">
        <v>45051</v>
      </c>
      <c r="M428">
        <v>3064159</v>
      </c>
      <c r="N428" t="s">
        <v>16</v>
      </c>
      <c r="O428" s="280">
        <v>45061</v>
      </c>
      <c r="P428">
        <v>2023</v>
      </c>
      <c r="Q428">
        <v>427</v>
      </c>
    </row>
    <row r="429" spans="1:17" x14ac:dyDescent="0.35">
      <c r="A429" t="s">
        <v>1905</v>
      </c>
      <c r="B429">
        <v>232</v>
      </c>
      <c r="C429" t="s">
        <v>119</v>
      </c>
      <c r="D429" t="s">
        <v>236</v>
      </c>
      <c r="E429" t="s">
        <v>237</v>
      </c>
      <c r="F429" t="s">
        <v>148</v>
      </c>
      <c r="G429" t="s">
        <v>169</v>
      </c>
      <c r="H429" t="s">
        <v>254</v>
      </c>
      <c r="I429">
        <v>45053</v>
      </c>
      <c r="J429">
        <v>45053</v>
      </c>
      <c r="K429" t="s">
        <v>124</v>
      </c>
      <c r="L429" s="280">
        <v>45052</v>
      </c>
      <c r="M429">
        <v>3064159</v>
      </c>
      <c r="N429" t="s">
        <v>16</v>
      </c>
      <c r="O429" s="280">
        <v>45061</v>
      </c>
      <c r="P429">
        <v>2023</v>
      </c>
      <c r="Q429">
        <v>428</v>
      </c>
    </row>
    <row r="430" spans="1:17" x14ac:dyDescent="0.35">
      <c r="A430" t="s">
        <v>5755</v>
      </c>
      <c r="B430">
        <v>233</v>
      </c>
      <c r="C430" t="s">
        <v>119</v>
      </c>
      <c r="D430" t="s">
        <v>236</v>
      </c>
      <c r="E430" t="s">
        <v>237</v>
      </c>
      <c r="F430" t="s">
        <v>148</v>
      </c>
      <c r="G430" t="s">
        <v>169</v>
      </c>
      <c r="H430" t="s">
        <v>254</v>
      </c>
      <c r="I430">
        <v>45054</v>
      </c>
      <c r="J430">
        <v>45054</v>
      </c>
      <c r="K430" t="s">
        <v>124</v>
      </c>
      <c r="L430" s="280">
        <v>45053</v>
      </c>
      <c r="M430">
        <v>3064159</v>
      </c>
      <c r="N430" t="s">
        <v>16</v>
      </c>
      <c r="O430" s="280">
        <v>45061</v>
      </c>
      <c r="P430">
        <v>2023</v>
      </c>
      <c r="Q430">
        <v>429</v>
      </c>
    </row>
    <row r="431" spans="1:17" x14ac:dyDescent="0.35">
      <c r="A431" t="s">
        <v>6157</v>
      </c>
      <c r="B431">
        <v>234</v>
      </c>
      <c r="C431" t="s">
        <v>132</v>
      </c>
      <c r="D431" t="s">
        <v>205</v>
      </c>
      <c r="E431" t="s">
        <v>206</v>
      </c>
      <c r="F431" t="s">
        <v>187</v>
      </c>
      <c r="G431" t="s">
        <v>187</v>
      </c>
      <c r="H431" t="s">
        <v>188</v>
      </c>
      <c r="I431">
        <v>44883</v>
      </c>
      <c r="J431">
        <v>45291</v>
      </c>
      <c r="K431" t="s">
        <v>124</v>
      </c>
      <c r="L431" s="280">
        <v>44883</v>
      </c>
      <c r="M431">
        <v>3278400</v>
      </c>
      <c r="N431" t="s">
        <v>19</v>
      </c>
      <c r="O431" s="280">
        <v>45139</v>
      </c>
      <c r="P431">
        <v>2023</v>
      </c>
      <c r="Q431">
        <v>430</v>
      </c>
    </row>
    <row r="432" spans="1:17" x14ac:dyDescent="0.35">
      <c r="A432" t="s">
        <v>5361</v>
      </c>
      <c r="B432">
        <v>235</v>
      </c>
      <c r="C432" t="s">
        <v>132</v>
      </c>
      <c r="D432" t="s">
        <v>205</v>
      </c>
      <c r="E432" t="s">
        <v>206</v>
      </c>
      <c r="F432" t="s">
        <v>148</v>
      </c>
      <c r="G432" t="s">
        <v>162</v>
      </c>
      <c r="H432" t="s">
        <v>155</v>
      </c>
      <c r="I432">
        <v>44927</v>
      </c>
      <c r="J432">
        <v>45291</v>
      </c>
      <c r="K432" t="s">
        <v>124</v>
      </c>
      <c r="L432" s="280">
        <v>44917</v>
      </c>
      <c r="M432">
        <v>3278401</v>
      </c>
      <c r="N432" t="s">
        <v>19</v>
      </c>
      <c r="O432" s="280">
        <v>45139</v>
      </c>
      <c r="P432">
        <v>2023</v>
      </c>
      <c r="Q432">
        <v>431</v>
      </c>
    </row>
    <row r="433" spans="1:17" x14ac:dyDescent="0.35">
      <c r="A433" t="s">
        <v>5335</v>
      </c>
      <c r="B433">
        <v>236</v>
      </c>
      <c r="C433" t="s">
        <v>132</v>
      </c>
      <c r="D433" t="s">
        <v>205</v>
      </c>
      <c r="E433" t="s">
        <v>206</v>
      </c>
      <c r="F433" t="s">
        <v>148</v>
      </c>
      <c r="G433" t="s">
        <v>162</v>
      </c>
      <c r="H433" t="s">
        <v>219</v>
      </c>
      <c r="I433">
        <v>44927</v>
      </c>
      <c r="J433">
        <v>45016</v>
      </c>
      <c r="K433" t="s">
        <v>124</v>
      </c>
      <c r="L433" s="280">
        <v>44916</v>
      </c>
      <c r="M433">
        <v>3278402</v>
      </c>
      <c r="N433" t="s">
        <v>19</v>
      </c>
      <c r="O433" s="280">
        <v>45139</v>
      </c>
      <c r="P433">
        <v>2023</v>
      </c>
      <c r="Q433">
        <v>432</v>
      </c>
    </row>
    <row r="434" spans="1:17" x14ac:dyDescent="0.35">
      <c r="A434" t="s">
        <v>5756</v>
      </c>
      <c r="B434">
        <v>237</v>
      </c>
      <c r="C434" t="s">
        <v>119</v>
      </c>
      <c r="D434" t="s">
        <v>257</v>
      </c>
      <c r="E434" t="s">
        <v>258</v>
      </c>
      <c r="F434" t="s">
        <v>207</v>
      </c>
      <c r="G434" t="s">
        <v>169</v>
      </c>
      <c r="H434" t="s">
        <v>219</v>
      </c>
      <c r="I434">
        <v>44835</v>
      </c>
      <c r="J434">
        <v>44926</v>
      </c>
      <c r="K434" t="s">
        <v>124</v>
      </c>
      <c r="L434" s="280">
        <v>44834</v>
      </c>
      <c r="M434">
        <v>2498741</v>
      </c>
      <c r="N434" t="s">
        <v>63</v>
      </c>
      <c r="O434" s="280">
        <v>44837</v>
      </c>
      <c r="P434">
        <v>2023</v>
      </c>
      <c r="Q434">
        <v>433</v>
      </c>
    </row>
    <row r="435" spans="1:17" x14ac:dyDescent="0.35">
      <c r="A435" t="s">
        <v>5362</v>
      </c>
      <c r="B435">
        <v>238</v>
      </c>
      <c r="C435" t="s">
        <v>119</v>
      </c>
      <c r="D435" t="s">
        <v>257</v>
      </c>
      <c r="E435" t="s">
        <v>258</v>
      </c>
      <c r="F435" t="s">
        <v>207</v>
      </c>
      <c r="G435" t="s">
        <v>162</v>
      </c>
      <c r="H435" t="s">
        <v>219</v>
      </c>
      <c r="I435">
        <v>44835</v>
      </c>
      <c r="J435">
        <v>44926</v>
      </c>
      <c r="K435" t="s">
        <v>124</v>
      </c>
      <c r="L435" s="280">
        <v>44834</v>
      </c>
      <c r="M435">
        <v>2498746</v>
      </c>
      <c r="N435" t="s">
        <v>63</v>
      </c>
      <c r="O435" s="280">
        <v>44837</v>
      </c>
      <c r="P435">
        <v>2023</v>
      </c>
      <c r="Q435">
        <v>434</v>
      </c>
    </row>
    <row r="436" spans="1:17" x14ac:dyDescent="0.35">
      <c r="A436" t="s">
        <v>5363</v>
      </c>
      <c r="B436">
        <v>239</v>
      </c>
      <c r="C436" t="s">
        <v>119</v>
      </c>
      <c r="D436" t="s">
        <v>257</v>
      </c>
      <c r="E436" t="s">
        <v>258</v>
      </c>
      <c r="F436" t="s">
        <v>207</v>
      </c>
      <c r="G436" t="s">
        <v>162</v>
      </c>
      <c r="H436" t="s">
        <v>219</v>
      </c>
      <c r="I436">
        <v>44835</v>
      </c>
      <c r="J436">
        <v>44926</v>
      </c>
      <c r="K436" t="s">
        <v>124</v>
      </c>
      <c r="L436" s="280">
        <v>44834</v>
      </c>
      <c r="M436">
        <v>2498747</v>
      </c>
      <c r="N436" t="s">
        <v>63</v>
      </c>
      <c r="O436" s="280">
        <v>44837</v>
      </c>
      <c r="P436">
        <v>2023</v>
      </c>
      <c r="Q436">
        <v>435</v>
      </c>
    </row>
    <row r="437" spans="1:17" x14ac:dyDescent="0.35">
      <c r="A437" t="s">
        <v>5364</v>
      </c>
      <c r="B437">
        <v>240</v>
      </c>
      <c r="C437" t="s">
        <v>119</v>
      </c>
      <c r="D437" t="s">
        <v>257</v>
      </c>
      <c r="E437" t="s">
        <v>258</v>
      </c>
      <c r="F437" t="s">
        <v>207</v>
      </c>
      <c r="G437" t="s">
        <v>162</v>
      </c>
      <c r="H437" t="s">
        <v>219</v>
      </c>
      <c r="I437">
        <v>44849</v>
      </c>
      <c r="J437">
        <v>44926</v>
      </c>
      <c r="K437" t="s">
        <v>124</v>
      </c>
      <c r="L437" s="280">
        <v>44848</v>
      </c>
      <c r="M437">
        <v>2548875</v>
      </c>
      <c r="N437" t="s">
        <v>63</v>
      </c>
      <c r="O437" s="280">
        <v>44855</v>
      </c>
      <c r="P437">
        <v>2023</v>
      </c>
      <c r="Q437">
        <v>436</v>
      </c>
    </row>
    <row r="438" spans="1:17" x14ac:dyDescent="0.35">
      <c r="A438" t="s">
        <v>5406</v>
      </c>
      <c r="B438">
        <v>241</v>
      </c>
      <c r="C438" t="s">
        <v>119</v>
      </c>
      <c r="D438" t="s">
        <v>236</v>
      </c>
      <c r="E438" t="s">
        <v>237</v>
      </c>
      <c r="F438" t="s">
        <v>207</v>
      </c>
      <c r="G438" t="s">
        <v>162</v>
      </c>
      <c r="H438" t="s">
        <v>259</v>
      </c>
      <c r="I438">
        <v>45033</v>
      </c>
      <c r="J438">
        <v>45291</v>
      </c>
      <c r="K438" t="s">
        <v>124</v>
      </c>
      <c r="L438" s="280">
        <v>45030</v>
      </c>
      <c r="M438">
        <v>3002372</v>
      </c>
      <c r="N438" t="s">
        <v>63</v>
      </c>
      <c r="O438" s="280">
        <v>45036</v>
      </c>
      <c r="P438">
        <v>2023</v>
      </c>
      <c r="Q438">
        <v>437</v>
      </c>
    </row>
    <row r="439" spans="1:17" x14ac:dyDescent="0.35">
      <c r="A439" t="s">
        <v>5365</v>
      </c>
      <c r="B439">
        <v>242</v>
      </c>
      <c r="C439" t="s">
        <v>119</v>
      </c>
      <c r="D439" t="s">
        <v>236</v>
      </c>
      <c r="E439" t="s">
        <v>237</v>
      </c>
      <c r="F439" t="s">
        <v>207</v>
      </c>
      <c r="G439" t="s">
        <v>162</v>
      </c>
      <c r="H439" t="s">
        <v>259</v>
      </c>
      <c r="I439">
        <v>45033</v>
      </c>
      <c r="J439">
        <v>45291</v>
      </c>
      <c r="K439" t="s">
        <v>124</v>
      </c>
      <c r="L439" s="280">
        <v>45032</v>
      </c>
      <c r="M439">
        <v>3002373</v>
      </c>
      <c r="N439" t="s">
        <v>63</v>
      </c>
      <c r="O439" s="280">
        <v>45036</v>
      </c>
      <c r="P439">
        <v>2023</v>
      </c>
      <c r="Q439">
        <v>438</v>
      </c>
    </row>
    <row r="440" spans="1:17" x14ac:dyDescent="0.35">
      <c r="A440" t="s">
        <v>5681</v>
      </c>
      <c r="B440">
        <v>243</v>
      </c>
      <c r="C440" t="s">
        <v>145</v>
      </c>
      <c r="D440" t="s">
        <v>157</v>
      </c>
      <c r="E440" t="s">
        <v>158</v>
      </c>
      <c r="F440" t="s">
        <v>148</v>
      </c>
      <c r="G440" t="s">
        <v>4151</v>
      </c>
      <c r="H440" t="s">
        <v>155</v>
      </c>
      <c r="I440">
        <v>43703</v>
      </c>
      <c r="J440">
        <v>44068</v>
      </c>
      <c r="K440" t="s">
        <v>150</v>
      </c>
      <c r="L440" s="280">
        <v>43703</v>
      </c>
      <c r="M440">
        <v>379963</v>
      </c>
      <c r="N440" t="s">
        <v>73</v>
      </c>
      <c r="O440" s="280">
        <v>43706</v>
      </c>
      <c r="P440">
        <v>2023</v>
      </c>
      <c r="Q440">
        <v>439</v>
      </c>
    </row>
    <row r="441" spans="1:17" x14ac:dyDescent="0.35">
      <c r="A441" t="s">
        <v>5683</v>
      </c>
      <c r="B441">
        <v>244</v>
      </c>
      <c r="C441" t="s">
        <v>145</v>
      </c>
      <c r="D441" t="s">
        <v>146</v>
      </c>
      <c r="E441" t="s">
        <v>147</v>
      </c>
      <c r="F441" t="s">
        <v>148</v>
      </c>
      <c r="G441" t="s">
        <v>4151</v>
      </c>
      <c r="H441" t="s">
        <v>149</v>
      </c>
      <c r="I441">
        <v>43521</v>
      </c>
      <c r="J441">
        <v>43555</v>
      </c>
      <c r="K441" t="s">
        <v>150</v>
      </c>
      <c r="L441" s="280">
        <v>43521</v>
      </c>
      <c r="M441">
        <v>164381</v>
      </c>
      <c r="N441" t="s">
        <v>71</v>
      </c>
      <c r="O441" s="280">
        <v>43531</v>
      </c>
      <c r="P441">
        <v>2023</v>
      </c>
      <c r="Q441">
        <v>440</v>
      </c>
    </row>
    <row r="442" spans="1:17" x14ac:dyDescent="0.35">
      <c r="A442" t="s">
        <v>5684</v>
      </c>
      <c r="B442">
        <v>245</v>
      </c>
      <c r="C442" t="s">
        <v>141</v>
      </c>
      <c r="D442" t="s">
        <v>153</v>
      </c>
      <c r="E442" t="s">
        <v>154</v>
      </c>
      <c r="F442" t="s">
        <v>148</v>
      </c>
      <c r="G442" t="s">
        <v>4151</v>
      </c>
      <c r="H442" t="s">
        <v>155</v>
      </c>
      <c r="I442">
        <v>43538</v>
      </c>
      <c r="J442">
        <v>43903</v>
      </c>
      <c r="K442" t="s">
        <v>144</v>
      </c>
      <c r="L442" s="280">
        <v>43537</v>
      </c>
      <c r="M442">
        <v>187358</v>
      </c>
      <c r="N442" t="s">
        <v>69</v>
      </c>
      <c r="O442" s="280">
        <v>43552</v>
      </c>
      <c r="P442">
        <v>2023</v>
      </c>
      <c r="Q442">
        <v>441</v>
      </c>
    </row>
    <row r="443" spans="1:17" x14ac:dyDescent="0.35">
      <c r="A443" t="s">
        <v>5423</v>
      </c>
      <c r="B443">
        <v>246</v>
      </c>
      <c r="C443" t="s">
        <v>130</v>
      </c>
      <c r="D443" t="s">
        <v>236</v>
      </c>
      <c r="E443" t="s">
        <v>237</v>
      </c>
      <c r="F443" t="s">
        <v>207</v>
      </c>
      <c r="G443" t="s">
        <v>162</v>
      </c>
      <c r="H443" t="s">
        <v>259</v>
      </c>
      <c r="I443">
        <v>44617</v>
      </c>
      <c r="J443">
        <v>44926</v>
      </c>
      <c r="K443" t="s">
        <v>124</v>
      </c>
      <c r="L443" s="280">
        <v>44617</v>
      </c>
      <c r="M443">
        <v>2006012</v>
      </c>
      <c r="N443" t="s">
        <v>66</v>
      </c>
      <c r="O443" s="280">
        <v>44627</v>
      </c>
      <c r="P443">
        <v>2023</v>
      </c>
      <c r="Q443">
        <v>442</v>
      </c>
    </row>
    <row r="444" spans="1:17" x14ac:dyDescent="0.35">
      <c r="A444" t="s">
        <v>5424</v>
      </c>
      <c r="B444">
        <v>247</v>
      </c>
      <c r="C444" t="s">
        <v>130</v>
      </c>
      <c r="D444" t="s">
        <v>236</v>
      </c>
      <c r="E444" t="s">
        <v>237</v>
      </c>
      <c r="F444" t="s">
        <v>207</v>
      </c>
      <c r="G444" t="s">
        <v>162</v>
      </c>
      <c r="H444" t="s">
        <v>155</v>
      </c>
      <c r="I444">
        <v>44561</v>
      </c>
      <c r="J444">
        <v>44926</v>
      </c>
      <c r="K444" t="s">
        <v>124</v>
      </c>
      <c r="L444" s="280">
        <v>44561</v>
      </c>
      <c r="M444">
        <v>1883716</v>
      </c>
      <c r="N444" t="s">
        <v>66</v>
      </c>
      <c r="O444" s="280">
        <v>44567</v>
      </c>
      <c r="P444">
        <v>2023</v>
      </c>
      <c r="Q444">
        <v>443</v>
      </c>
    </row>
    <row r="445" spans="1:17" x14ac:dyDescent="0.35">
      <c r="A445" t="s">
        <v>5433</v>
      </c>
      <c r="B445">
        <v>248</v>
      </c>
      <c r="C445" t="s">
        <v>132</v>
      </c>
      <c r="D445" t="s">
        <v>205</v>
      </c>
      <c r="E445" t="s">
        <v>206</v>
      </c>
      <c r="F445" t="s">
        <v>148</v>
      </c>
      <c r="G445" t="s">
        <v>162</v>
      </c>
      <c r="H445" t="s">
        <v>259</v>
      </c>
      <c r="I445">
        <v>45164</v>
      </c>
      <c r="J445">
        <v>45291</v>
      </c>
      <c r="K445" t="s">
        <v>124</v>
      </c>
      <c r="L445" s="280">
        <v>45166</v>
      </c>
      <c r="M445">
        <v>3349752</v>
      </c>
      <c r="N445" t="s">
        <v>19</v>
      </c>
      <c r="O445" s="280">
        <v>45167</v>
      </c>
      <c r="P445">
        <v>2023</v>
      </c>
      <c r="Q445">
        <v>444</v>
      </c>
    </row>
    <row r="446" spans="1:17" x14ac:dyDescent="0.35">
      <c r="A446" t="s">
        <v>5434</v>
      </c>
      <c r="B446">
        <v>249</v>
      </c>
      <c r="C446" t="s">
        <v>132</v>
      </c>
      <c r="D446" t="s">
        <v>236</v>
      </c>
      <c r="E446" t="s">
        <v>237</v>
      </c>
      <c r="F446" t="s">
        <v>207</v>
      </c>
      <c r="G446" t="s">
        <v>162</v>
      </c>
      <c r="H446" t="s">
        <v>259</v>
      </c>
      <c r="I446">
        <v>45159</v>
      </c>
      <c r="J446">
        <v>45291</v>
      </c>
      <c r="K446" t="s">
        <v>124</v>
      </c>
      <c r="L446" s="280">
        <v>45161</v>
      </c>
      <c r="M446">
        <v>3348530</v>
      </c>
      <c r="N446" t="s">
        <v>6</v>
      </c>
      <c r="O446" s="280">
        <v>45167</v>
      </c>
      <c r="P446">
        <v>2023</v>
      </c>
      <c r="Q446">
        <v>445</v>
      </c>
    </row>
    <row r="447" spans="1:17" x14ac:dyDescent="0.35">
      <c r="A447" t="s">
        <v>5849</v>
      </c>
      <c r="B447">
        <v>250</v>
      </c>
      <c r="C447" t="s">
        <v>132</v>
      </c>
      <c r="D447" t="s">
        <v>4565</v>
      </c>
      <c r="E447" t="s">
        <v>241</v>
      </c>
      <c r="F447" t="s">
        <v>148</v>
      </c>
      <c r="G447" t="s">
        <v>169</v>
      </c>
      <c r="H447" t="s">
        <v>149</v>
      </c>
      <c r="I447">
        <v>45139</v>
      </c>
      <c r="J447">
        <v>45169</v>
      </c>
      <c r="K447" t="s">
        <v>124</v>
      </c>
      <c r="L447" s="280">
        <v>45138</v>
      </c>
      <c r="M447">
        <v>3300337</v>
      </c>
      <c r="N447" t="s">
        <v>24</v>
      </c>
      <c r="O447" s="280">
        <v>45147</v>
      </c>
      <c r="P447">
        <v>2023</v>
      </c>
      <c r="Q447">
        <v>446</v>
      </c>
    </row>
    <row r="448" spans="1:17" x14ac:dyDescent="0.35">
      <c r="A448" t="s">
        <v>6158</v>
      </c>
      <c r="B448">
        <v>251</v>
      </c>
      <c r="C448" t="s">
        <v>132</v>
      </c>
      <c r="D448" t="s">
        <v>4565</v>
      </c>
      <c r="E448" t="s">
        <v>241</v>
      </c>
      <c r="F448" t="s">
        <v>148</v>
      </c>
      <c r="G448" t="s">
        <v>169</v>
      </c>
      <c r="H448" t="s">
        <v>149</v>
      </c>
      <c r="I448">
        <v>45170</v>
      </c>
      <c r="J448">
        <v>45199</v>
      </c>
      <c r="K448" t="s">
        <v>124</v>
      </c>
      <c r="L448" s="280">
        <v>45169</v>
      </c>
      <c r="M448">
        <v>3362056</v>
      </c>
      <c r="N448" t="s">
        <v>24</v>
      </c>
      <c r="O448" s="280">
        <v>45173</v>
      </c>
      <c r="P448">
        <v>2023</v>
      </c>
      <c r="Q448">
        <v>447</v>
      </c>
    </row>
    <row r="449" spans="1:17" x14ac:dyDescent="0.35">
      <c r="A449" t="s">
        <v>6159</v>
      </c>
      <c r="B449">
        <v>252</v>
      </c>
      <c r="C449" t="s">
        <v>130</v>
      </c>
      <c r="D449" t="s">
        <v>4586</v>
      </c>
      <c r="E449" t="s">
        <v>239</v>
      </c>
      <c r="F449" t="s">
        <v>187</v>
      </c>
      <c r="G449" t="s">
        <v>187</v>
      </c>
      <c r="H449" t="s">
        <v>188</v>
      </c>
      <c r="I449">
        <v>45134</v>
      </c>
      <c r="J449">
        <v>45291</v>
      </c>
      <c r="K449" t="s">
        <v>124</v>
      </c>
      <c r="L449" s="280">
        <v>45134</v>
      </c>
      <c r="M449">
        <v>3269522</v>
      </c>
      <c r="N449" t="s">
        <v>13</v>
      </c>
      <c r="O449" s="280">
        <v>45135</v>
      </c>
      <c r="P449">
        <v>2023</v>
      </c>
      <c r="Q449">
        <v>448</v>
      </c>
    </row>
    <row r="450" spans="1:17" x14ac:dyDescent="0.35">
      <c r="A450" t="s">
        <v>6160</v>
      </c>
      <c r="B450">
        <v>253</v>
      </c>
      <c r="C450" t="s">
        <v>130</v>
      </c>
      <c r="D450" t="s">
        <v>300</v>
      </c>
      <c r="E450" t="s">
        <v>301</v>
      </c>
      <c r="F450" t="s">
        <v>187</v>
      </c>
      <c r="G450" t="s">
        <v>187</v>
      </c>
      <c r="H450" t="s">
        <v>188</v>
      </c>
      <c r="I450">
        <v>45138</v>
      </c>
      <c r="J450">
        <v>45291</v>
      </c>
      <c r="K450" t="s">
        <v>124</v>
      </c>
      <c r="L450" s="280">
        <v>45138</v>
      </c>
      <c r="M450">
        <v>3291385</v>
      </c>
      <c r="N450" t="s">
        <v>13</v>
      </c>
      <c r="O450" s="280">
        <v>45145</v>
      </c>
      <c r="P450">
        <v>2023</v>
      </c>
      <c r="Q450">
        <v>449</v>
      </c>
    </row>
    <row r="451" spans="1:17" x14ac:dyDescent="0.35">
      <c r="A451" t="s">
        <v>5436</v>
      </c>
      <c r="B451">
        <v>254</v>
      </c>
      <c r="C451" t="s">
        <v>130</v>
      </c>
      <c r="D451" t="s">
        <v>278</v>
      </c>
      <c r="E451" t="s">
        <v>279</v>
      </c>
      <c r="F451" t="s">
        <v>148</v>
      </c>
      <c r="G451" t="s">
        <v>162</v>
      </c>
      <c r="H451" t="s">
        <v>254</v>
      </c>
      <c r="I451">
        <v>45160</v>
      </c>
      <c r="J451">
        <v>45160</v>
      </c>
      <c r="K451" t="s">
        <v>124</v>
      </c>
      <c r="L451" s="280">
        <v>45160</v>
      </c>
      <c r="M451">
        <v>3342977</v>
      </c>
      <c r="N451" t="s">
        <v>13</v>
      </c>
      <c r="O451" s="280">
        <v>45166</v>
      </c>
      <c r="P451">
        <v>2023</v>
      </c>
      <c r="Q451">
        <v>450</v>
      </c>
    </row>
    <row r="452" spans="1:17" x14ac:dyDescent="0.35">
      <c r="A452" t="s">
        <v>5851</v>
      </c>
      <c r="B452">
        <v>255</v>
      </c>
      <c r="C452" t="s">
        <v>130</v>
      </c>
      <c r="D452" t="s">
        <v>4565</v>
      </c>
      <c r="E452" t="s">
        <v>241</v>
      </c>
      <c r="F452" t="s">
        <v>148</v>
      </c>
      <c r="G452" t="s">
        <v>169</v>
      </c>
      <c r="H452" t="s">
        <v>254</v>
      </c>
      <c r="I452">
        <v>45160</v>
      </c>
      <c r="J452">
        <v>45160</v>
      </c>
      <c r="K452" t="s">
        <v>124</v>
      </c>
      <c r="L452" s="280">
        <v>45160</v>
      </c>
      <c r="M452">
        <v>3343061</v>
      </c>
      <c r="N452" t="s">
        <v>13</v>
      </c>
      <c r="O452" s="280">
        <v>45166</v>
      </c>
      <c r="P452">
        <v>2023</v>
      </c>
      <c r="Q452">
        <v>451</v>
      </c>
    </row>
    <row r="453" spans="1:17" x14ac:dyDescent="0.35">
      <c r="A453" t="s">
        <v>5437</v>
      </c>
      <c r="B453">
        <v>256</v>
      </c>
      <c r="C453" t="s">
        <v>130</v>
      </c>
      <c r="D453" t="s">
        <v>300</v>
      </c>
      <c r="E453" t="s">
        <v>301</v>
      </c>
      <c r="F453" t="s">
        <v>148</v>
      </c>
      <c r="G453" t="s">
        <v>162</v>
      </c>
      <c r="H453" t="s">
        <v>219</v>
      </c>
      <c r="I453">
        <v>45189</v>
      </c>
      <c r="J453">
        <v>45291</v>
      </c>
      <c r="K453" t="s">
        <v>124</v>
      </c>
      <c r="L453" s="280">
        <v>45183</v>
      </c>
      <c r="M453">
        <v>3392401</v>
      </c>
      <c r="N453" t="s">
        <v>13</v>
      </c>
      <c r="O453" s="280">
        <v>45184</v>
      </c>
      <c r="P453">
        <v>2023</v>
      </c>
      <c r="Q453">
        <v>452</v>
      </c>
    </row>
    <row r="454" spans="1:17" x14ac:dyDescent="0.35">
      <c r="A454" t="s">
        <v>5852</v>
      </c>
      <c r="B454">
        <v>257</v>
      </c>
      <c r="C454" t="s">
        <v>130</v>
      </c>
      <c r="D454" t="s">
        <v>300</v>
      </c>
      <c r="E454" t="s">
        <v>301</v>
      </c>
      <c r="F454" t="s">
        <v>148</v>
      </c>
      <c r="G454" t="s">
        <v>169</v>
      </c>
      <c r="H454" t="s">
        <v>219</v>
      </c>
      <c r="I454">
        <v>45189</v>
      </c>
      <c r="J454">
        <v>45291</v>
      </c>
      <c r="K454" t="s">
        <v>124</v>
      </c>
      <c r="L454" s="280">
        <v>45183</v>
      </c>
      <c r="M454">
        <v>3392403</v>
      </c>
      <c r="N454" t="s">
        <v>13</v>
      </c>
      <c r="O454" s="280">
        <v>45184</v>
      </c>
      <c r="P454">
        <v>2023</v>
      </c>
      <c r="Q454">
        <v>453</v>
      </c>
    </row>
    <row r="455" spans="1:17" x14ac:dyDescent="0.35">
      <c r="A455" t="s">
        <v>5438</v>
      </c>
      <c r="B455">
        <v>258</v>
      </c>
      <c r="C455" t="s">
        <v>132</v>
      </c>
      <c r="D455" t="s">
        <v>236</v>
      </c>
      <c r="E455" t="s">
        <v>237</v>
      </c>
      <c r="F455" t="s">
        <v>148</v>
      </c>
      <c r="G455" t="s">
        <v>162</v>
      </c>
      <c r="H455" t="s">
        <v>219</v>
      </c>
      <c r="I455">
        <v>45200</v>
      </c>
      <c r="J455">
        <v>45291</v>
      </c>
      <c r="K455" t="s">
        <v>124</v>
      </c>
      <c r="L455" s="280">
        <v>45198</v>
      </c>
      <c r="M455">
        <v>3473752</v>
      </c>
      <c r="N455" t="s">
        <v>6</v>
      </c>
      <c r="O455" s="280">
        <v>45215</v>
      </c>
      <c r="P455">
        <v>2023</v>
      </c>
      <c r="Q455">
        <v>454</v>
      </c>
    </row>
    <row r="456" spans="1:17" x14ac:dyDescent="0.35">
      <c r="A456" t="s">
        <v>5439</v>
      </c>
      <c r="B456">
        <v>259</v>
      </c>
      <c r="C456" t="s">
        <v>132</v>
      </c>
      <c r="D456" t="s">
        <v>236</v>
      </c>
      <c r="E456" t="s">
        <v>237</v>
      </c>
      <c r="F456" t="s">
        <v>207</v>
      </c>
      <c r="G456" t="s">
        <v>162</v>
      </c>
      <c r="H456" t="s">
        <v>219</v>
      </c>
      <c r="I456">
        <v>45201</v>
      </c>
      <c r="J456">
        <v>45291</v>
      </c>
      <c r="K456" t="s">
        <v>124</v>
      </c>
      <c r="L456" s="280">
        <v>45202</v>
      </c>
      <c r="M456">
        <v>3473803</v>
      </c>
      <c r="N456" t="s">
        <v>6</v>
      </c>
      <c r="O456" s="280">
        <v>45215</v>
      </c>
      <c r="P456">
        <v>2023</v>
      </c>
      <c r="Q456">
        <v>455</v>
      </c>
    </row>
    <row r="457" spans="1:17" x14ac:dyDescent="0.35">
      <c r="A457" t="s">
        <v>5440</v>
      </c>
      <c r="B457">
        <v>260</v>
      </c>
      <c r="C457" t="s">
        <v>132</v>
      </c>
      <c r="D457" t="s">
        <v>236</v>
      </c>
      <c r="E457" t="s">
        <v>237</v>
      </c>
      <c r="F457" t="s">
        <v>148</v>
      </c>
      <c r="G457" t="s">
        <v>162</v>
      </c>
      <c r="H457" t="s">
        <v>219</v>
      </c>
      <c r="I457">
        <v>45200</v>
      </c>
      <c r="J457">
        <v>45291</v>
      </c>
      <c r="K457" t="s">
        <v>124</v>
      </c>
      <c r="L457" s="280">
        <v>45198</v>
      </c>
      <c r="M457">
        <v>3479868</v>
      </c>
      <c r="N457" t="s">
        <v>6</v>
      </c>
      <c r="O457" s="280">
        <v>45217</v>
      </c>
      <c r="P457">
        <v>2023</v>
      </c>
      <c r="Q457">
        <v>456</v>
      </c>
    </row>
    <row r="458" spans="1:17" x14ac:dyDescent="0.35">
      <c r="A458" t="s">
        <v>5441</v>
      </c>
      <c r="B458">
        <v>261</v>
      </c>
      <c r="C458" t="s">
        <v>132</v>
      </c>
      <c r="D458" t="s">
        <v>4586</v>
      </c>
      <c r="E458" t="s">
        <v>239</v>
      </c>
      <c r="F458" t="s">
        <v>207</v>
      </c>
      <c r="G458" t="s">
        <v>162</v>
      </c>
      <c r="H458" t="s">
        <v>219</v>
      </c>
      <c r="I458">
        <v>45201</v>
      </c>
      <c r="J458">
        <v>45291</v>
      </c>
      <c r="K458" t="s">
        <v>124</v>
      </c>
      <c r="L458" s="280">
        <v>45202</v>
      </c>
      <c r="M458">
        <v>3473793</v>
      </c>
      <c r="N458" t="s">
        <v>14</v>
      </c>
      <c r="O458" s="280">
        <v>45215</v>
      </c>
      <c r="P458">
        <v>2023</v>
      </c>
      <c r="Q458">
        <v>457</v>
      </c>
    </row>
    <row r="459" spans="1:17" x14ac:dyDescent="0.35">
      <c r="A459" t="s">
        <v>5853</v>
      </c>
      <c r="B459">
        <v>262</v>
      </c>
      <c r="C459" t="s">
        <v>132</v>
      </c>
      <c r="D459" t="s">
        <v>4565</v>
      </c>
      <c r="E459" t="s">
        <v>241</v>
      </c>
      <c r="F459" t="s">
        <v>148</v>
      </c>
      <c r="G459" t="s">
        <v>169</v>
      </c>
      <c r="H459" t="s">
        <v>149</v>
      </c>
      <c r="I459">
        <v>45200</v>
      </c>
      <c r="J459">
        <v>45230</v>
      </c>
      <c r="K459" t="s">
        <v>124</v>
      </c>
      <c r="L459" s="280">
        <v>45197</v>
      </c>
      <c r="M459">
        <v>3479884</v>
      </c>
      <c r="N459" t="s">
        <v>24</v>
      </c>
      <c r="O459" s="280">
        <v>45217</v>
      </c>
      <c r="P459">
        <v>2023</v>
      </c>
      <c r="Q459">
        <v>458</v>
      </c>
    </row>
    <row r="460" spans="1:17" x14ac:dyDescent="0.35">
      <c r="A460" t="s">
        <v>5854</v>
      </c>
      <c r="B460">
        <v>263</v>
      </c>
      <c r="C460" t="s">
        <v>119</v>
      </c>
      <c r="D460" t="s">
        <v>300</v>
      </c>
      <c r="E460" t="s">
        <v>301</v>
      </c>
      <c r="F460" t="s">
        <v>148</v>
      </c>
      <c r="G460" t="s">
        <v>169</v>
      </c>
      <c r="H460" t="s">
        <v>254</v>
      </c>
      <c r="I460">
        <v>45189</v>
      </c>
      <c r="J460">
        <v>45189</v>
      </c>
      <c r="K460" t="s">
        <v>124</v>
      </c>
      <c r="L460" s="280">
        <v>45188</v>
      </c>
      <c r="M460">
        <v>3442635</v>
      </c>
      <c r="N460" t="s">
        <v>16</v>
      </c>
      <c r="O460" s="280">
        <v>45202</v>
      </c>
      <c r="P460">
        <v>2023</v>
      </c>
      <c r="Q460">
        <v>459</v>
      </c>
    </row>
    <row r="461" spans="1:17" x14ac:dyDescent="0.35">
      <c r="A461" t="s">
        <v>5442</v>
      </c>
      <c r="B461">
        <v>264</v>
      </c>
      <c r="C461" t="s">
        <v>119</v>
      </c>
      <c r="D461" t="s">
        <v>300</v>
      </c>
      <c r="E461" t="s">
        <v>301</v>
      </c>
      <c r="F461" t="s">
        <v>148</v>
      </c>
      <c r="G461" t="s">
        <v>162</v>
      </c>
      <c r="H461" t="s">
        <v>254</v>
      </c>
      <c r="I461">
        <v>45189</v>
      </c>
      <c r="J461">
        <v>45189</v>
      </c>
      <c r="K461" t="s">
        <v>124</v>
      </c>
      <c r="L461" s="280">
        <v>45188</v>
      </c>
      <c r="M461">
        <v>3442635</v>
      </c>
      <c r="N461" t="s">
        <v>16</v>
      </c>
      <c r="O461" s="280">
        <v>45202</v>
      </c>
      <c r="P461">
        <v>2023</v>
      </c>
      <c r="Q461">
        <v>460</v>
      </c>
    </row>
    <row r="462" spans="1:17" x14ac:dyDescent="0.35">
      <c r="A462" t="s">
        <v>5855</v>
      </c>
      <c r="B462">
        <v>265</v>
      </c>
      <c r="C462" t="s">
        <v>119</v>
      </c>
      <c r="D462" t="s">
        <v>300</v>
      </c>
      <c r="E462" t="s">
        <v>301</v>
      </c>
      <c r="F462" t="s">
        <v>148</v>
      </c>
      <c r="G462" t="s">
        <v>169</v>
      </c>
      <c r="H462" t="s">
        <v>254</v>
      </c>
      <c r="I462">
        <v>45190</v>
      </c>
      <c r="J462">
        <v>45190</v>
      </c>
      <c r="K462" t="s">
        <v>124</v>
      </c>
      <c r="L462" s="280">
        <v>45189</v>
      </c>
      <c r="M462">
        <v>3442635</v>
      </c>
      <c r="N462" t="s">
        <v>16</v>
      </c>
      <c r="O462" s="280">
        <v>45202</v>
      </c>
      <c r="P462">
        <v>2023</v>
      </c>
      <c r="Q462">
        <v>461</v>
      </c>
    </row>
    <row r="463" spans="1:17" x14ac:dyDescent="0.35">
      <c r="A463" t="s">
        <v>5443</v>
      </c>
      <c r="B463">
        <v>266</v>
      </c>
      <c r="C463" t="s">
        <v>119</v>
      </c>
      <c r="D463" t="s">
        <v>300</v>
      </c>
      <c r="E463" t="s">
        <v>301</v>
      </c>
      <c r="F463" t="s">
        <v>148</v>
      </c>
      <c r="G463" t="s">
        <v>162</v>
      </c>
      <c r="H463" t="s">
        <v>254</v>
      </c>
      <c r="I463">
        <v>45190</v>
      </c>
      <c r="J463">
        <v>45190</v>
      </c>
      <c r="K463" t="s">
        <v>124</v>
      </c>
      <c r="L463" s="280">
        <v>45189</v>
      </c>
      <c r="M463">
        <v>3442635</v>
      </c>
      <c r="N463" t="s">
        <v>16</v>
      </c>
      <c r="O463" s="280">
        <v>45202</v>
      </c>
      <c r="P463">
        <v>2023</v>
      </c>
      <c r="Q463">
        <v>462</v>
      </c>
    </row>
    <row r="464" spans="1:17" x14ac:dyDescent="0.35">
      <c r="A464" t="s">
        <v>5856</v>
      </c>
      <c r="B464">
        <v>267</v>
      </c>
      <c r="C464" t="s">
        <v>119</v>
      </c>
      <c r="D464" t="s">
        <v>300</v>
      </c>
      <c r="E464" t="s">
        <v>301</v>
      </c>
      <c r="F464" t="s">
        <v>148</v>
      </c>
      <c r="G464" t="s">
        <v>169</v>
      </c>
      <c r="H464" t="s">
        <v>254</v>
      </c>
      <c r="I464">
        <v>45191</v>
      </c>
      <c r="J464">
        <v>45191</v>
      </c>
      <c r="K464" t="s">
        <v>124</v>
      </c>
      <c r="L464" s="280">
        <v>45190</v>
      </c>
      <c r="M464">
        <v>3442635</v>
      </c>
      <c r="N464" t="s">
        <v>16</v>
      </c>
      <c r="O464" s="280">
        <v>45202</v>
      </c>
      <c r="P464">
        <v>2023</v>
      </c>
      <c r="Q464">
        <v>463</v>
      </c>
    </row>
    <row r="465" spans="1:17" x14ac:dyDescent="0.35">
      <c r="A465" t="s">
        <v>5444</v>
      </c>
      <c r="B465">
        <v>268</v>
      </c>
      <c r="C465" t="s">
        <v>119</v>
      </c>
      <c r="D465" t="s">
        <v>300</v>
      </c>
      <c r="E465" t="s">
        <v>301</v>
      </c>
      <c r="F465" t="s">
        <v>148</v>
      </c>
      <c r="G465" t="s">
        <v>162</v>
      </c>
      <c r="H465" t="s">
        <v>254</v>
      </c>
      <c r="I465">
        <v>45191</v>
      </c>
      <c r="J465">
        <v>45191</v>
      </c>
      <c r="K465" t="s">
        <v>124</v>
      </c>
      <c r="L465" s="280">
        <v>45190</v>
      </c>
      <c r="M465">
        <v>3442635</v>
      </c>
      <c r="N465" t="s">
        <v>16</v>
      </c>
      <c r="O465" s="280">
        <v>45202</v>
      </c>
      <c r="P465">
        <v>2023</v>
      </c>
      <c r="Q465">
        <v>464</v>
      </c>
    </row>
    <row r="466" spans="1:17" x14ac:dyDescent="0.35">
      <c r="A466" t="s">
        <v>5857</v>
      </c>
      <c r="B466">
        <v>269</v>
      </c>
      <c r="C466" t="s">
        <v>119</v>
      </c>
      <c r="D466" t="s">
        <v>300</v>
      </c>
      <c r="E466" t="s">
        <v>301</v>
      </c>
      <c r="F466" t="s">
        <v>148</v>
      </c>
      <c r="G466" t="s">
        <v>169</v>
      </c>
      <c r="H466" t="s">
        <v>254</v>
      </c>
      <c r="I466">
        <v>45192</v>
      </c>
      <c r="J466">
        <v>45192</v>
      </c>
      <c r="K466" t="s">
        <v>124</v>
      </c>
      <c r="L466" s="280">
        <v>45191</v>
      </c>
      <c r="M466">
        <v>3442635</v>
      </c>
      <c r="N466" t="s">
        <v>16</v>
      </c>
      <c r="O466" s="280">
        <v>45202</v>
      </c>
      <c r="P466">
        <v>2023</v>
      </c>
      <c r="Q466">
        <v>465</v>
      </c>
    </row>
    <row r="467" spans="1:17" x14ac:dyDescent="0.35">
      <c r="A467" t="s">
        <v>5445</v>
      </c>
      <c r="B467">
        <v>270</v>
      </c>
      <c r="C467" t="s">
        <v>119</v>
      </c>
      <c r="D467" t="s">
        <v>300</v>
      </c>
      <c r="E467" t="s">
        <v>301</v>
      </c>
      <c r="F467" t="s">
        <v>148</v>
      </c>
      <c r="G467" t="s">
        <v>162</v>
      </c>
      <c r="H467" t="s">
        <v>254</v>
      </c>
      <c r="I467">
        <v>45192</v>
      </c>
      <c r="J467">
        <v>45192</v>
      </c>
      <c r="K467" t="s">
        <v>124</v>
      </c>
      <c r="L467" s="280">
        <v>45191</v>
      </c>
      <c r="M467">
        <v>3442635</v>
      </c>
      <c r="N467" t="s">
        <v>16</v>
      </c>
      <c r="O467" s="280">
        <v>45202</v>
      </c>
      <c r="P467">
        <v>2023</v>
      </c>
      <c r="Q467">
        <v>466</v>
      </c>
    </row>
    <row r="468" spans="1:17" x14ac:dyDescent="0.35">
      <c r="A468" t="s">
        <v>5858</v>
      </c>
      <c r="B468">
        <v>271</v>
      </c>
      <c r="C468" t="s">
        <v>119</v>
      </c>
      <c r="D468" t="s">
        <v>300</v>
      </c>
      <c r="E468" t="s">
        <v>301</v>
      </c>
      <c r="F468" t="s">
        <v>148</v>
      </c>
      <c r="G468" t="s">
        <v>169</v>
      </c>
      <c r="H468" t="s">
        <v>254</v>
      </c>
      <c r="I468">
        <v>45193</v>
      </c>
      <c r="J468">
        <v>45193</v>
      </c>
      <c r="K468" t="s">
        <v>124</v>
      </c>
      <c r="L468" s="280">
        <v>45192</v>
      </c>
      <c r="M468">
        <v>3442635</v>
      </c>
      <c r="N468" t="s">
        <v>16</v>
      </c>
      <c r="O468" s="280">
        <v>45202</v>
      </c>
      <c r="P468">
        <v>2023</v>
      </c>
      <c r="Q468">
        <v>467</v>
      </c>
    </row>
    <row r="469" spans="1:17" x14ac:dyDescent="0.35">
      <c r="A469" t="s">
        <v>5446</v>
      </c>
      <c r="B469">
        <v>272</v>
      </c>
      <c r="C469" t="s">
        <v>119</v>
      </c>
      <c r="D469" t="s">
        <v>300</v>
      </c>
      <c r="E469" t="s">
        <v>301</v>
      </c>
      <c r="F469" t="s">
        <v>148</v>
      </c>
      <c r="G469" t="s">
        <v>162</v>
      </c>
      <c r="H469" t="s">
        <v>254</v>
      </c>
      <c r="I469">
        <v>45193</v>
      </c>
      <c r="J469">
        <v>45193</v>
      </c>
      <c r="K469" t="s">
        <v>124</v>
      </c>
      <c r="L469" s="280">
        <v>45192</v>
      </c>
      <c r="M469">
        <v>3442635</v>
      </c>
      <c r="N469" t="s">
        <v>16</v>
      </c>
      <c r="O469" s="280">
        <v>45202</v>
      </c>
      <c r="P469">
        <v>2023</v>
      </c>
      <c r="Q469">
        <v>468</v>
      </c>
    </row>
    <row r="470" spans="1:17" x14ac:dyDescent="0.35">
      <c r="A470" t="s">
        <v>5859</v>
      </c>
      <c r="B470">
        <v>273</v>
      </c>
      <c r="C470" t="s">
        <v>119</v>
      </c>
      <c r="D470" t="s">
        <v>300</v>
      </c>
      <c r="E470" t="s">
        <v>301</v>
      </c>
      <c r="F470" t="s">
        <v>148</v>
      </c>
      <c r="G470" t="s">
        <v>169</v>
      </c>
      <c r="H470" t="s">
        <v>254</v>
      </c>
      <c r="I470">
        <v>45194</v>
      </c>
      <c r="J470">
        <v>45194</v>
      </c>
      <c r="K470" t="s">
        <v>124</v>
      </c>
      <c r="L470" s="280">
        <v>45193</v>
      </c>
      <c r="M470">
        <v>3442635</v>
      </c>
      <c r="N470" t="s">
        <v>16</v>
      </c>
      <c r="O470" s="280">
        <v>45202</v>
      </c>
      <c r="P470">
        <v>2023</v>
      </c>
      <c r="Q470">
        <v>469</v>
      </c>
    </row>
    <row r="471" spans="1:17" x14ac:dyDescent="0.35">
      <c r="A471" t="s">
        <v>5447</v>
      </c>
      <c r="B471">
        <v>274</v>
      </c>
      <c r="C471" t="s">
        <v>119</v>
      </c>
      <c r="D471" t="s">
        <v>300</v>
      </c>
      <c r="E471" t="s">
        <v>301</v>
      </c>
      <c r="F471" t="s">
        <v>148</v>
      </c>
      <c r="G471" t="s">
        <v>162</v>
      </c>
      <c r="H471" t="s">
        <v>254</v>
      </c>
      <c r="I471">
        <v>45194</v>
      </c>
      <c r="J471">
        <v>45194</v>
      </c>
      <c r="K471" t="s">
        <v>124</v>
      </c>
      <c r="L471" s="280">
        <v>45193</v>
      </c>
      <c r="M471">
        <v>3442635</v>
      </c>
      <c r="N471" t="s">
        <v>16</v>
      </c>
      <c r="O471" s="280">
        <v>45202</v>
      </c>
      <c r="P471">
        <v>2023</v>
      </c>
      <c r="Q471">
        <v>470</v>
      </c>
    </row>
    <row r="472" spans="1:17" x14ac:dyDescent="0.35">
      <c r="A472" t="s">
        <v>5860</v>
      </c>
      <c r="B472">
        <v>275</v>
      </c>
      <c r="C472" t="s">
        <v>119</v>
      </c>
      <c r="D472" t="s">
        <v>300</v>
      </c>
      <c r="E472" t="s">
        <v>301</v>
      </c>
      <c r="F472" t="s">
        <v>148</v>
      </c>
      <c r="G472" t="s">
        <v>169</v>
      </c>
      <c r="H472" t="s">
        <v>254</v>
      </c>
      <c r="I472">
        <v>45195</v>
      </c>
      <c r="J472">
        <v>45195</v>
      </c>
      <c r="K472" t="s">
        <v>124</v>
      </c>
      <c r="L472" s="280">
        <v>45194</v>
      </c>
      <c r="M472">
        <v>3442635</v>
      </c>
      <c r="N472" t="s">
        <v>16</v>
      </c>
      <c r="O472" s="280">
        <v>45202</v>
      </c>
      <c r="P472">
        <v>2023</v>
      </c>
      <c r="Q472">
        <v>471</v>
      </c>
    </row>
    <row r="473" spans="1:17" x14ac:dyDescent="0.35">
      <c r="A473" t="s">
        <v>5448</v>
      </c>
      <c r="B473">
        <v>276</v>
      </c>
      <c r="C473" t="s">
        <v>119</v>
      </c>
      <c r="D473" t="s">
        <v>300</v>
      </c>
      <c r="E473" t="s">
        <v>301</v>
      </c>
      <c r="F473" t="s">
        <v>148</v>
      </c>
      <c r="G473" t="s">
        <v>162</v>
      </c>
      <c r="H473" t="s">
        <v>254</v>
      </c>
      <c r="I473">
        <v>45195</v>
      </c>
      <c r="J473">
        <v>45195</v>
      </c>
      <c r="K473" t="s">
        <v>124</v>
      </c>
      <c r="L473" s="280">
        <v>45194</v>
      </c>
      <c r="M473">
        <v>3442635</v>
      </c>
      <c r="N473" t="s">
        <v>16</v>
      </c>
      <c r="O473" s="280">
        <v>45202</v>
      </c>
      <c r="P473">
        <v>2023</v>
      </c>
      <c r="Q473">
        <v>472</v>
      </c>
    </row>
    <row r="474" spans="1:17" x14ac:dyDescent="0.35">
      <c r="A474" t="s">
        <v>5861</v>
      </c>
      <c r="B474">
        <v>277</v>
      </c>
      <c r="C474" t="s">
        <v>119</v>
      </c>
      <c r="D474" t="s">
        <v>300</v>
      </c>
      <c r="E474" t="s">
        <v>301</v>
      </c>
      <c r="F474" t="s">
        <v>148</v>
      </c>
      <c r="G474" t="s">
        <v>169</v>
      </c>
      <c r="H474" t="s">
        <v>254</v>
      </c>
      <c r="I474">
        <v>45196</v>
      </c>
      <c r="J474">
        <v>45196</v>
      </c>
      <c r="K474" t="s">
        <v>124</v>
      </c>
      <c r="L474" s="280">
        <v>45195</v>
      </c>
      <c r="M474">
        <v>3442635</v>
      </c>
      <c r="N474" t="s">
        <v>16</v>
      </c>
      <c r="O474" s="280">
        <v>45202</v>
      </c>
      <c r="P474">
        <v>2023</v>
      </c>
      <c r="Q474">
        <v>473</v>
      </c>
    </row>
    <row r="475" spans="1:17" x14ac:dyDescent="0.35">
      <c r="A475" t="s">
        <v>5449</v>
      </c>
      <c r="B475">
        <v>278</v>
      </c>
      <c r="C475" t="s">
        <v>119</v>
      </c>
      <c r="D475" t="s">
        <v>300</v>
      </c>
      <c r="E475" t="s">
        <v>301</v>
      </c>
      <c r="F475" t="s">
        <v>148</v>
      </c>
      <c r="G475" t="s">
        <v>162</v>
      </c>
      <c r="H475" t="s">
        <v>254</v>
      </c>
      <c r="I475">
        <v>45196</v>
      </c>
      <c r="J475">
        <v>45196</v>
      </c>
      <c r="K475" t="s">
        <v>124</v>
      </c>
      <c r="L475" s="280">
        <v>45195</v>
      </c>
      <c r="M475">
        <v>3442635</v>
      </c>
      <c r="N475" t="s">
        <v>16</v>
      </c>
      <c r="O475" s="280">
        <v>45202</v>
      </c>
      <c r="P475">
        <v>2023</v>
      </c>
      <c r="Q475">
        <v>474</v>
      </c>
    </row>
    <row r="476" spans="1:17" x14ac:dyDescent="0.35">
      <c r="A476" t="s">
        <v>5862</v>
      </c>
      <c r="B476">
        <v>279</v>
      </c>
      <c r="C476" t="s">
        <v>119</v>
      </c>
      <c r="D476" t="s">
        <v>300</v>
      </c>
      <c r="E476" t="s">
        <v>301</v>
      </c>
      <c r="F476" t="s">
        <v>148</v>
      </c>
      <c r="G476" t="s">
        <v>169</v>
      </c>
      <c r="H476" t="s">
        <v>254</v>
      </c>
      <c r="I476">
        <v>45197</v>
      </c>
      <c r="J476">
        <v>45197</v>
      </c>
      <c r="K476" t="s">
        <v>124</v>
      </c>
      <c r="L476" s="280">
        <v>45196</v>
      </c>
      <c r="M476">
        <v>3442635</v>
      </c>
      <c r="N476" t="s">
        <v>16</v>
      </c>
      <c r="O476" s="280">
        <v>45202</v>
      </c>
      <c r="P476">
        <v>2023</v>
      </c>
      <c r="Q476">
        <v>475</v>
      </c>
    </row>
    <row r="477" spans="1:17" x14ac:dyDescent="0.35">
      <c r="A477" t="s">
        <v>5450</v>
      </c>
      <c r="B477">
        <v>280</v>
      </c>
      <c r="C477" t="s">
        <v>119</v>
      </c>
      <c r="D477" t="s">
        <v>300</v>
      </c>
      <c r="E477" t="s">
        <v>301</v>
      </c>
      <c r="F477" t="s">
        <v>148</v>
      </c>
      <c r="G477" t="s">
        <v>162</v>
      </c>
      <c r="H477" t="s">
        <v>254</v>
      </c>
      <c r="I477">
        <v>45197</v>
      </c>
      <c r="J477">
        <v>45197</v>
      </c>
      <c r="K477" t="s">
        <v>124</v>
      </c>
      <c r="L477" s="280">
        <v>45196</v>
      </c>
      <c r="M477">
        <v>3442635</v>
      </c>
      <c r="N477" t="s">
        <v>16</v>
      </c>
      <c r="O477" s="280">
        <v>45202</v>
      </c>
      <c r="P477">
        <v>2023</v>
      </c>
      <c r="Q477">
        <v>476</v>
      </c>
    </row>
    <row r="478" spans="1:17" x14ac:dyDescent="0.35">
      <c r="A478" t="s">
        <v>5863</v>
      </c>
      <c r="B478">
        <v>281</v>
      </c>
      <c r="C478" t="s">
        <v>119</v>
      </c>
      <c r="D478" t="s">
        <v>300</v>
      </c>
      <c r="E478" t="s">
        <v>301</v>
      </c>
      <c r="F478" t="s">
        <v>148</v>
      </c>
      <c r="G478" t="s">
        <v>169</v>
      </c>
      <c r="H478" t="s">
        <v>254</v>
      </c>
      <c r="I478">
        <v>45198</v>
      </c>
      <c r="J478">
        <v>45198</v>
      </c>
      <c r="K478" t="s">
        <v>124</v>
      </c>
      <c r="L478" s="280">
        <v>45197</v>
      </c>
      <c r="M478">
        <v>3442635</v>
      </c>
      <c r="N478" t="s">
        <v>16</v>
      </c>
      <c r="O478" s="280">
        <v>45202</v>
      </c>
      <c r="P478">
        <v>2023</v>
      </c>
      <c r="Q478">
        <v>477</v>
      </c>
    </row>
    <row r="479" spans="1:17" x14ac:dyDescent="0.35">
      <c r="A479" t="s">
        <v>5451</v>
      </c>
      <c r="B479">
        <v>1</v>
      </c>
      <c r="C479" t="s">
        <v>119</v>
      </c>
      <c r="D479" t="s">
        <v>300</v>
      </c>
      <c r="E479" t="s">
        <v>301</v>
      </c>
      <c r="F479" t="s">
        <v>148</v>
      </c>
      <c r="G479" t="s">
        <v>162</v>
      </c>
      <c r="H479" t="s">
        <v>254</v>
      </c>
      <c r="I479">
        <v>45198</v>
      </c>
      <c r="J479">
        <v>45198</v>
      </c>
      <c r="K479" t="s">
        <v>124</v>
      </c>
      <c r="L479" s="280">
        <v>45197</v>
      </c>
      <c r="M479">
        <v>3442635</v>
      </c>
      <c r="N479" t="s">
        <v>16</v>
      </c>
      <c r="O479" s="280">
        <v>45202</v>
      </c>
      <c r="P479">
        <v>2024</v>
      </c>
      <c r="Q479">
        <v>478</v>
      </c>
    </row>
    <row r="480" spans="1:17" x14ac:dyDescent="0.35">
      <c r="A480" t="s">
        <v>5864</v>
      </c>
      <c r="B480">
        <v>2</v>
      </c>
      <c r="C480" t="s">
        <v>119</v>
      </c>
      <c r="D480" t="s">
        <v>300</v>
      </c>
      <c r="E480" t="s">
        <v>301</v>
      </c>
      <c r="F480" t="s">
        <v>148</v>
      </c>
      <c r="G480" t="s">
        <v>169</v>
      </c>
      <c r="H480" t="s">
        <v>254</v>
      </c>
      <c r="I480">
        <v>45199</v>
      </c>
      <c r="J480">
        <v>45199</v>
      </c>
      <c r="K480" t="s">
        <v>124</v>
      </c>
      <c r="L480" s="280">
        <v>45198</v>
      </c>
      <c r="M480">
        <v>3442635</v>
      </c>
      <c r="N480" t="s">
        <v>16</v>
      </c>
      <c r="O480" s="280">
        <v>45202</v>
      </c>
      <c r="P480">
        <v>2024</v>
      </c>
      <c r="Q480">
        <v>479</v>
      </c>
    </row>
    <row r="481" spans="1:17" x14ac:dyDescent="0.35">
      <c r="A481" t="s">
        <v>5452</v>
      </c>
      <c r="B481">
        <v>3</v>
      </c>
      <c r="C481" t="s">
        <v>119</v>
      </c>
      <c r="D481" t="s">
        <v>300</v>
      </c>
      <c r="E481" t="s">
        <v>301</v>
      </c>
      <c r="F481" t="s">
        <v>148</v>
      </c>
      <c r="G481" t="s">
        <v>162</v>
      </c>
      <c r="H481" t="s">
        <v>254</v>
      </c>
      <c r="I481">
        <v>45199</v>
      </c>
      <c r="J481">
        <v>45199</v>
      </c>
      <c r="K481" t="s">
        <v>124</v>
      </c>
      <c r="L481" s="280">
        <v>45198</v>
      </c>
      <c r="M481">
        <v>3442635</v>
      </c>
      <c r="N481" t="s">
        <v>16</v>
      </c>
      <c r="O481" s="280">
        <v>45202</v>
      </c>
      <c r="P481">
        <v>2024</v>
      </c>
      <c r="Q481">
        <v>480</v>
      </c>
    </row>
    <row r="482" spans="1:17" x14ac:dyDescent="0.35">
      <c r="A482" t="s">
        <v>5865</v>
      </c>
      <c r="B482">
        <v>4</v>
      </c>
      <c r="C482" t="s">
        <v>119</v>
      </c>
      <c r="D482" t="s">
        <v>300</v>
      </c>
      <c r="E482" t="s">
        <v>301</v>
      </c>
      <c r="F482" t="s">
        <v>148</v>
      </c>
      <c r="G482" t="s">
        <v>169</v>
      </c>
      <c r="H482" t="s">
        <v>219</v>
      </c>
      <c r="I482">
        <v>45200</v>
      </c>
      <c r="J482">
        <v>45291</v>
      </c>
      <c r="K482" t="s">
        <v>124</v>
      </c>
      <c r="L482" s="280">
        <v>45194</v>
      </c>
      <c r="M482">
        <v>3442636</v>
      </c>
      <c r="N482" t="s">
        <v>16</v>
      </c>
      <c r="O482" s="280">
        <v>45202</v>
      </c>
      <c r="P482">
        <v>2024</v>
      </c>
      <c r="Q482">
        <v>481</v>
      </c>
    </row>
    <row r="483" spans="1:17" x14ac:dyDescent="0.35">
      <c r="A483" t="s">
        <v>5453</v>
      </c>
      <c r="B483">
        <v>5</v>
      </c>
      <c r="C483" t="s">
        <v>119</v>
      </c>
      <c r="D483" t="s">
        <v>300</v>
      </c>
      <c r="E483" t="s">
        <v>301</v>
      </c>
      <c r="F483" t="s">
        <v>148</v>
      </c>
      <c r="G483" t="s">
        <v>162</v>
      </c>
      <c r="H483" t="s">
        <v>219</v>
      </c>
      <c r="I483">
        <v>45200</v>
      </c>
      <c r="J483">
        <v>45291</v>
      </c>
      <c r="K483" t="s">
        <v>124</v>
      </c>
      <c r="L483" s="280">
        <v>45194</v>
      </c>
      <c r="M483">
        <v>3442636</v>
      </c>
      <c r="N483" t="s">
        <v>16</v>
      </c>
      <c r="O483" s="280">
        <v>45202</v>
      </c>
      <c r="P483">
        <v>2024</v>
      </c>
      <c r="Q483">
        <v>482</v>
      </c>
    </row>
    <row r="484" spans="1:17" x14ac:dyDescent="0.35">
      <c r="A484" t="s">
        <v>5866</v>
      </c>
      <c r="B484">
        <v>6</v>
      </c>
      <c r="C484" t="s">
        <v>119</v>
      </c>
      <c r="D484" t="s">
        <v>300</v>
      </c>
      <c r="E484" t="s">
        <v>301</v>
      </c>
      <c r="F484" t="s">
        <v>148</v>
      </c>
      <c r="G484" t="s">
        <v>169</v>
      </c>
      <c r="H484" t="s">
        <v>254</v>
      </c>
      <c r="I484">
        <v>45228</v>
      </c>
      <c r="J484">
        <v>45228</v>
      </c>
      <c r="K484" t="s">
        <v>124</v>
      </c>
      <c r="L484" s="280">
        <v>45227</v>
      </c>
      <c r="M484">
        <v>3533566</v>
      </c>
      <c r="N484" t="s">
        <v>16</v>
      </c>
      <c r="O484" s="280">
        <v>45238</v>
      </c>
      <c r="P484">
        <v>2024</v>
      </c>
      <c r="Q484">
        <v>483</v>
      </c>
    </row>
    <row r="485" spans="1:17" x14ac:dyDescent="0.35">
      <c r="A485" t="s">
        <v>5454</v>
      </c>
      <c r="B485">
        <v>7</v>
      </c>
      <c r="C485" t="s">
        <v>119</v>
      </c>
      <c r="D485" t="s">
        <v>300</v>
      </c>
      <c r="E485" t="s">
        <v>301</v>
      </c>
      <c r="F485" t="s">
        <v>148</v>
      </c>
      <c r="G485" t="s">
        <v>162</v>
      </c>
      <c r="H485" t="s">
        <v>254</v>
      </c>
      <c r="I485">
        <v>45228</v>
      </c>
      <c r="J485">
        <v>45228</v>
      </c>
      <c r="K485" t="s">
        <v>124</v>
      </c>
      <c r="L485" s="280">
        <v>45227</v>
      </c>
      <c r="M485">
        <v>3533566</v>
      </c>
      <c r="N485" t="s">
        <v>16</v>
      </c>
      <c r="O485" s="280">
        <v>45238</v>
      </c>
      <c r="P485">
        <v>2024</v>
      </c>
      <c r="Q485">
        <v>484</v>
      </c>
    </row>
    <row r="486" spans="1:17" x14ac:dyDescent="0.35">
      <c r="A486" t="s">
        <v>5867</v>
      </c>
      <c r="B486">
        <v>8</v>
      </c>
      <c r="C486" t="s">
        <v>119</v>
      </c>
      <c r="D486" t="s">
        <v>300</v>
      </c>
      <c r="E486" t="s">
        <v>301</v>
      </c>
      <c r="F486" t="s">
        <v>148</v>
      </c>
      <c r="G486" t="s">
        <v>169</v>
      </c>
      <c r="H486" t="s">
        <v>254</v>
      </c>
      <c r="I486">
        <v>45227</v>
      </c>
      <c r="J486">
        <v>45227</v>
      </c>
      <c r="K486" t="s">
        <v>124</v>
      </c>
      <c r="L486" s="280">
        <v>45226</v>
      </c>
      <c r="M486">
        <v>3533566</v>
      </c>
      <c r="N486" t="s">
        <v>16</v>
      </c>
      <c r="O486" s="280">
        <v>45238</v>
      </c>
      <c r="P486">
        <v>2024</v>
      </c>
      <c r="Q486">
        <v>485</v>
      </c>
    </row>
    <row r="487" spans="1:17" x14ac:dyDescent="0.35">
      <c r="A487" t="s">
        <v>5455</v>
      </c>
      <c r="B487">
        <v>9</v>
      </c>
      <c r="C487" t="s">
        <v>119</v>
      </c>
      <c r="D487" t="s">
        <v>300</v>
      </c>
      <c r="E487" t="s">
        <v>301</v>
      </c>
      <c r="F487" t="s">
        <v>148</v>
      </c>
      <c r="G487" t="s">
        <v>162</v>
      </c>
      <c r="H487" t="s">
        <v>254</v>
      </c>
      <c r="I487">
        <v>45227</v>
      </c>
      <c r="J487">
        <v>45227</v>
      </c>
      <c r="K487" t="s">
        <v>124</v>
      </c>
      <c r="L487" s="280">
        <v>45226</v>
      </c>
      <c r="M487">
        <v>3533566</v>
      </c>
      <c r="N487" t="s">
        <v>16</v>
      </c>
      <c r="O487" s="280">
        <v>45238</v>
      </c>
      <c r="P487">
        <v>2024</v>
      </c>
      <c r="Q487">
        <v>486</v>
      </c>
    </row>
    <row r="488" spans="1:17" x14ac:dyDescent="0.35">
      <c r="A488" t="s">
        <v>5868</v>
      </c>
      <c r="B488">
        <v>10</v>
      </c>
      <c r="C488" t="s">
        <v>119</v>
      </c>
      <c r="D488" t="s">
        <v>300</v>
      </c>
      <c r="E488" t="s">
        <v>301</v>
      </c>
      <c r="F488" t="s">
        <v>148</v>
      </c>
      <c r="G488" t="s">
        <v>169</v>
      </c>
      <c r="H488" t="s">
        <v>254</v>
      </c>
      <c r="I488">
        <v>45230</v>
      </c>
      <c r="J488">
        <v>45230</v>
      </c>
      <c r="K488" t="s">
        <v>124</v>
      </c>
      <c r="L488" s="280">
        <v>45229</v>
      </c>
      <c r="M488">
        <v>3533566</v>
      </c>
      <c r="N488" t="s">
        <v>16</v>
      </c>
      <c r="O488" s="280">
        <v>45238</v>
      </c>
      <c r="P488">
        <v>2024</v>
      </c>
      <c r="Q488">
        <v>487</v>
      </c>
    </row>
    <row r="489" spans="1:17" x14ac:dyDescent="0.35">
      <c r="A489" t="s">
        <v>5456</v>
      </c>
      <c r="B489">
        <v>11</v>
      </c>
      <c r="C489" t="s">
        <v>119</v>
      </c>
      <c r="D489" t="s">
        <v>300</v>
      </c>
      <c r="E489" t="s">
        <v>301</v>
      </c>
      <c r="F489" t="s">
        <v>148</v>
      </c>
      <c r="G489" t="s">
        <v>162</v>
      </c>
      <c r="H489" t="s">
        <v>254</v>
      </c>
      <c r="I489">
        <v>45230</v>
      </c>
      <c r="J489">
        <v>45230</v>
      </c>
      <c r="K489" t="s">
        <v>124</v>
      </c>
      <c r="L489" s="280">
        <v>45229</v>
      </c>
      <c r="M489">
        <v>3533566</v>
      </c>
      <c r="N489" t="s">
        <v>16</v>
      </c>
      <c r="O489" s="280">
        <v>45238</v>
      </c>
      <c r="P489">
        <v>2024</v>
      </c>
      <c r="Q489">
        <v>488</v>
      </c>
    </row>
    <row r="490" spans="1:17" x14ac:dyDescent="0.35">
      <c r="A490" t="s">
        <v>5869</v>
      </c>
      <c r="B490">
        <v>12</v>
      </c>
      <c r="C490" t="s">
        <v>119</v>
      </c>
      <c r="D490" t="s">
        <v>300</v>
      </c>
      <c r="E490" t="s">
        <v>301</v>
      </c>
      <c r="F490" t="s">
        <v>148</v>
      </c>
      <c r="G490" t="s">
        <v>169</v>
      </c>
      <c r="H490" t="s">
        <v>254</v>
      </c>
      <c r="I490">
        <v>45231</v>
      </c>
      <c r="J490">
        <v>45231</v>
      </c>
      <c r="K490" t="s">
        <v>124</v>
      </c>
      <c r="L490" s="280">
        <v>45230</v>
      </c>
      <c r="M490">
        <v>3533566</v>
      </c>
      <c r="N490" t="s">
        <v>16</v>
      </c>
      <c r="O490" s="280">
        <v>45238</v>
      </c>
      <c r="P490">
        <v>2024</v>
      </c>
      <c r="Q490">
        <v>489</v>
      </c>
    </row>
    <row r="491" spans="1:17" x14ac:dyDescent="0.35">
      <c r="A491" t="s">
        <v>5457</v>
      </c>
      <c r="B491">
        <v>13</v>
      </c>
      <c r="C491" t="s">
        <v>119</v>
      </c>
      <c r="D491" t="s">
        <v>300</v>
      </c>
      <c r="E491" t="s">
        <v>301</v>
      </c>
      <c r="F491" t="s">
        <v>148</v>
      </c>
      <c r="G491" t="s">
        <v>162</v>
      </c>
      <c r="H491" t="s">
        <v>254</v>
      </c>
      <c r="I491">
        <v>45231</v>
      </c>
      <c r="J491">
        <v>45231</v>
      </c>
      <c r="K491" t="s">
        <v>124</v>
      </c>
      <c r="L491" s="280">
        <v>45230</v>
      </c>
      <c r="M491">
        <v>3533566</v>
      </c>
      <c r="N491" t="s">
        <v>16</v>
      </c>
      <c r="O491" s="280">
        <v>45238</v>
      </c>
      <c r="P491">
        <v>2024</v>
      </c>
      <c r="Q491">
        <v>490</v>
      </c>
    </row>
    <row r="492" spans="1:17" x14ac:dyDescent="0.35">
      <c r="A492" t="s">
        <v>5870</v>
      </c>
      <c r="B492">
        <v>14</v>
      </c>
      <c r="C492" t="s">
        <v>119</v>
      </c>
      <c r="D492" t="s">
        <v>300</v>
      </c>
      <c r="E492" t="s">
        <v>301</v>
      </c>
      <c r="F492" t="s">
        <v>148</v>
      </c>
      <c r="G492" t="s">
        <v>169</v>
      </c>
      <c r="H492" t="s">
        <v>254</v>
      </c>
      <c r="I492">
        <v>45232</v>
      </c>
      <c r="J492">
        <v>45232</v>
      </c>
      <c r="K492" t="s">
        <v>124</v>
      </c>
      <c r="L492" s="280">
        <v>45231</v>
      </c>
      <c r="M492">
        <v>3533566</v>
      </c>
      <c r="N492" t="s">
        <v>16</v>
      </c>
      <c r="O492" s="280">
        <v>45238</v>
      </c>
      <c r="P492">
        <v>2024</v>
      </c>
      <c r="Q492">
        <v>491</v>
      </c>
    </row>
    <row r="493" spans="1:17" x14ac:dyDescent="0.35">
      <c r="A493" t="s">
        <v>5458</v>
      </c>
      <c r="B493">
        <v>15</v>
      </c>
      <c r="C493" t="s">
        <v>119</v>
      </c>
      <c r="D493" t="s">
        <v>300</v>
      </c>
      <c r="E493" t="s">
        <v>301</v>
      </c>
      <c r="F493" t="s">
        <v>148</v>
      </c>
      <c r="G493" t="s">
        <v>162</v>
      </c>
      <c r="H493" t="s">
        <v>254</v>
      </c>
      <c r="I493">
        <v>45232</v>
      </c>
      <c r="J493">
        <v>45232</v>
      </c>
      <c r="K493" t="s">
        <v>124</v>
      </c>
      <c r="L493" s="280">
        <v>45231</v>
      </c>
      <c r="M493">
        <v>3533566</v>
      </c>
      <c r="N493" t="s">
        <v>16</v>
      </c>
      <c r="O493" s="280">
        <v>45238</v>
      </c>
      <c r="P493">
        <v>2024</v>
      </c>
      <c r="Q493">
        <v>492</v>
      </c>
    </row>
    <row r="494" spans="1:17" x14ac:dyDescent="0.35">
      <c r="A494" t="s">
        <v>5871</v>
      </c>
      <c r="B494">
        <v>16</v>
      </c>
      <c r="C494" t="s">
        <v>119</v>
      </c>
      <c r="D494" t="s">
        <v>300</v>
      </c>
      <c r="E494" t="s">
        <v>301</v>
      </c>
      <c r="F494" t="s">
        <v>148</v>
      </c>
      <c r="G494" t="s">
        <v>169</v>
      </c>
      <c r="H494" t="s">
        <v>254</v>
      </c>
      <c r="I494">
        <v>45233</v>
      </c>
      <c r="J494">
        <v>45233</v>
      </c>
      <c r="K494" t="s">
        <v>124</v>
      </c>
      <c r="L494" s="280">
        <v>45232</v>
      </c>
      <c r="M494">
        <v>3533566</v>
      </c>
      <c r="N494" t="s">
        <v>16</v>
      </c>
      <c r="O494" s="280">
        <v>45238</v>
      </c>
      <c r="P494">
        <v>2024</v>
      </c>
      <c r="Q494">
        <v>493</v>
      </c>
    </row>
    <row r="495" spans="1:17" x14ac:dyDescent="0.35">
      <c r="A495" t="s">
        <v>5459</v>
      </c>
      <c r="B495">
        <v>17</v>
      </c>
      <c r="C495" t="s">
        <v>119</v>
      </c>
      <c r="D495" t="s">
        <v>300</v>
      </c>
      <c r="E495" t="s">
        <v>301</v>
      </c>
      <c r="F495" t="s">
        <v>148</v>
      </c>
      <c r="G495" t="s">
        <v>162</v>
      </c>
      <c r="H495" t="s">
        <v>254</v>
      </c>
      <c r="I495">
        <v>45233</v>
      </c>
      <c r="J495">
        <v>45233</v>
      </c>
      <c r="K495" t="s">
        <v>124</v>
      </c>
      <c r="L495" s="280">
        <v>45232</v>
      </c>
      <c r="M495">
        <v>3533566</v>
      </c>
      <c r="N495" t="s">
        <v>16</v>
      </c>
      <c r="O495" s="280">
        <v>45238</v>
      </c>
      <c r="P495">
        <v>2024</v>
      </c>
      <c r="Q495">
        <v>494</v>
      </c>
    </row>
    <row r="496" spans="1:17" x14ac:dyDescent="0.35">
      <c r="A496" t="s">
        <v>5872</v>
      </c>
      <c r="B496">
        <v>18</v>
      </c>
      <c r="C496" t="s">
        <v>119</v>
      </c>
      <c r="D496" t="s">
        <v>300</v>
      </c>
      <c r="E496" t="s">
        <v>301</v>
      </c>
      <c r="F496" t="s">
        <v>148</v>
      </c>
      <c r="G496" t="s">
        <v>169</v>
      </c>
      <c r="H496" t="s">
        <v>254</v>
      </c>
      <c r="I496">
        <v>45234</v>
      </c>
      <c r="J496">
        <v>45234</v>
      </c>
      <c r="K496" t="s">
        <v>124</v>
      </c>
      <c r="L496" s="280">
        <v>45233</v>
      </c>
      <c r="M496">
        <v>3552068</v>
      </c>
      <c r="N496" t="s">
        <v>16</v>
      </c>
      <c r="O496" s="280">
        <v>45245</v>
      </c>
      <c r="P496">
        <v>2024</v>
      </c>
      <c r="Q496">
        <v>495</v>
      </c>
    </row>
    <row r="497" spans="1:17" x14ac:dyDescent="0.35">
      <c r="A497" t="s">
        <v>5460</v>
      </c>
      <c r="B497">
        <v>19</v>
      </c>
      <c r="C497" t="s">
        <v>119</v>
      </c>
      <c r="D497" t="s">
        <v>300</v>
      </c>
      <c r="E497" t="s">
        <v>301</v>
      </c>
      <c r="F497" t="s">
        <v>148</v>
      </c>
      <c r="G497" t="s">
        <v>162</v>
      </c>
      <c r="H497" t="s">
        <v>254</v>
      </c>
      <c r="I497">
        <v>45234</v>
      </c>
      <c r="J497">
        <v>45234</v>
      </c>
      <c r="K497" t="s">
        <v>124</v>
      </c>
      <c r="L497" s="280">
        <v>45233</v>
      </c>
      <c r="M497">
        <v>3552068</v>
      </c>
      <c r="N497" t="s">
        <v>16</v>
      </c>
      <c r="O497" s="280">
        <v>45245</v>
      </c>
      <c r="P497">
        <v>2024</v>
      </c>
      <c r="Q497">
        <v>496</v>
      </c>
    </row>
    <row r="498" spans="1:17" x14ac:dyDescent="0.35">
      <c r="A498" t="s">
        <v>5873</v>
      </c>
      <c r="B498">
        <v>20</v>
      </c>
      <c r="C498" t="s">
        <v>119</v>
      </c>
      <c r="D498" t="s">
        <v>300</v>
      </c>
      <c r="E498" t="s">
        <v>301</v>
      </c>
      <c r="F498" t="s">
        <v>148</v>
      </c>
      <c r="G498" t="s">
        <v>169</v>
      </c>
      <c r="H498" t="s">
        <v>254</v>
      </c>
      <c r="I498">
        <v>45235</v>
      </c>
      <c r="J498">
        <v>45235</v>
      </c>
      <c r="K498" t="s">
        <v>124</v>
      </c>
      <c r="L498" s="280">
        <v>45234</v>
      </c>
      <c r="M498">
        <v>3552068</v>
      </c>
      <c r="N498" t="s">
        <v>16</v>
      </c>
      <c r="O498" s="280">
        <v>45245</v>
      </c>
      <c r="P498">
        <v>2024</v>
      </c>
      <c r="Q498">
        <v>497</v>
      </c>
    </row>
    <row r="499" spans="1:17" x14ac:dyDescent="0.35">
      <c r="A499" t="s">
        <v>5461</v>
      </c>
      <c r="B499">
        <v>21</v>
      </c>
      <c r="C499" t="s">
        <v>119</v>
      </c>
      <c r="D499" t="s">
        <v>300</v>
      </c>
      <c r="E499" t="s">
        <v>301</v>
      </c>
      <c r="F499" t="s">
        <v>148</v>
      </c>
      <c r="G499" t="s">
        <v>162</v>
      </c>
      <c r="H499" t="s">
        <v>254</v>
      </c>
      <c r="I499">
        <v>45235</v>
      </c>
      <c r="J499">
        <v>45235</v>
      </c>
      <c r="K499" t="s">
        <v>124</v>
      </c>
      <c r="L499" s="280">
        <v>45234</v>
      </c>
      <c r="M499">
        <v>3552068</v>
      </c>
      <c r="N499" t="s">
        <v>16</v>
      </c>
      <c r="O499" s="280">
        <v>45245</v>
      </c>
      <c r="P499">
        <v>2024</v>
      </c>
      <c r="Q499">
        <v>498</v>
      </c>
    </row>
    <row r="500" spans="1:17" x14ac:dyDescent="0.35">
      <c r="A500" t="s">
        <v>5874</v>
      </c>
      <c r="B500">
        <v>22</v>
      </c>
      <c r="C500" t="s">
        <v>119</v>
      </c>
      <c r="D500" t="s">
        <v>300</v>
      </c>
      <c r="E500" t="s">
        <v>301</v>
      </c>
      <c r="F500" t="s">
        <v>148</v>
      </c>
      <c r="G500" t="s">
        <v>169</v>
      </c>
      <c r="H500" t="s">
        <v>254</v>
      </c>
      <c r="I500">
        <v>45236</v>
      </c>
      <c r="J500">
        <v>45236</v>
      </c>
      <c r="K500" t="s">
        <v>124</v>
      </c>
      <c r="L500" s="280">
        <v>45235</v>
      </c>
      <c r="M500">
        <v>3552068</v>
      </c>
      <c r="N500" t="s">
        <v>16</v>
      </c>
      <c r="O500" s="280">
        <v>45245</v>
      </c>
      <c r="P500">
        <v>2024</v>
      </c>
      <c r="Q500">
        <v>499</v>
      </c>
    </row>
    <row r="501" spans="1:17" x14ac:dyDescent="0.35">
      <c r="A501" t="s">
        <v>5462</v>
      </c>
      <c r="B501">
        <v>23</v>
      </c>
      <c r="C501" t="s">
        <v>119</v>
      </c>
      <c r="D501" t="s">
        <v>300</v>
      </c>
      <c r="E501" t="s">
        <v>301</v>
      </c>
      <c r="F501" t="s">
        <v>148</v>
      </c>
      <c r="G501" t="s">
        <v>162</v>
      </c>
      <c r="H501" t="s">
        <v>254</v>
      </c>
      <c r="I501">
        <v>45236</v>
      </c>
      <c r="J501">
        <v>45236</v>
      </c>
      <c r="K501" t="s">
        <v>124</v>
      </c>
      <c r="L501" s="280">
        <v>45235</v>
      </c>
      <c r="M501">
        <v>3552068</v>
      </c>
      <c r="N501" t="s">
        <v>16</v>
      </c>
      <c r="O501" s="280">
        <v>45245</v>
      </c>
      <c r="P501">
        <v>2024</v>
      </c>
      <c r="Q501">
        <v>500</v>
      </c>
    </row>
    <row r="502" spans="1:17" x14ac:dyDescent="0.35">
      <c r="A502" t="s">
        <v>5463</v>
      </c>
      <c r="B502">
        <v>24</v>
      </c>
      <c r="C502" t="s">
        <v>119</v>
      </c>
      <c r="D502" t="s">
        <v>300</v>
      </c>
      <c r="E502" t="s">
        <v>301</v>
      </c>
      <c r="F502" t="s">
        <v>148</v>
      </c>
      <c r="G502" t="s">
        <v>162</v>
      </c>
      <c r="H502" t="s">
        <v>254</v>
      </c>
      <c r="I502">
        <v>45237</v>
      </c>
      <c r="J502">
        <v>45237</v>
      </c>
      <c r="K502" t="s">
        <v>124</v>
      </c>
      <c r="L502" s="280">
        <v>45236</v>
      </c>
      <c r="M502">
        <v>3552068</v>
      </c>
      <c r="N502" t="s">
        <v>16</v>
      </c>
      <c r="O502" s="280">
        <v>45245</v>
      </c>
      <c r="P502">
        <v>2024</v>
      </c>
      <c r="Q502">
        <v>501</v>
      </c>
    </row>
    <row r="503" spans="1:17" x14ac:dyDescent="0.35">
      <c r="A503" t="s">
        <v>5875</v>
      </c>
      <c r="B503">
        <v>25</v>
      </c>
      <c r="C503" t="s">
        <v>119</v>
      </c>
      <c r="D503" t="s">
        <v>300</v>
      </c>
      <c r="E503" t="s">
        <v>301</v>
      </c>
      <c r="F503" t="s">
        <v>148</v>
      </c>
      <c r="G503" t="s">
        <v>169</v>
      </c>
      <c r="H503" t="s">
        <v>254</v>
      </c>
      <c r="I503">
        <v>45237</v>
      </c>
      <c r="J503">
        <v>45237</v>
      </c>
      <c r="K503" t="s">
        <v>124</v>
      </c>
      <c r="L503" s="280">
        <v>45236</v>
      </c>
      <c r="M503">
        <v>3552068</v>
      </c>
      <c r="N503" t="s">
        <v>16</v>
      </c>
      <c r="O503" s="280">
        <v>45245</v>
      </c>
      <c r="P503">
        <v>2024</v>
      </c>
      <c r="Q503">
        <v>502</v>
      </c>
    </row>
    <row r="504" spans="1:17" x14ac:dyDescent="0.35">
      <c r="A504" t="s">
        <v>5876</v>
      </c>
      <c r="B504">
        <v>26</v>
      </c>
      <c r="C504" t="s">
        <v>119</v>
      </c>
      <c r="D504" t="s">
        <v>300</v>
      </c>
      <c r="E504" t="s">
        <v>301</v>
      </c>
      <c r="F504" t="s">
        <v>148</v>
      </c>
      <c r="G504" t="s">
        <v>169</v>
      </c>
      <c r="H504" t="s">
        <v>254</v>
      </c>
      <c r="I504">
        <v>45238</v>
      </c>
      <c r="J504">
        <v>45238</v>
      </c>
      <c r="K504" t="s">
        <v>124</v>
      </c>
      <c r="L504" s="280">
        <v>45237</v>
      </c>
      <c r="M504">
        <v>3552068</v>
      </c>
      <c r="N504" t="s">
        <v>16</v>
      </c>
      <c r="O504" s="280">
        <v>45245</v>
      </c>
      <c r="P504">
        <v>2024</v>
      </c>
      <c r="Q504">
        <v>503</v>
      </c>
    </row>
    <row r="505" spans="1:17" x14ac:dyDescent="0.35">
      <c r="A505" t="s">
        <v>5464</v>
      </c>
      <c r="B505">
        <v>27</v>
      </c>
      <c r="C505" t="s">
        <v>119</v>
      </c>
      <c r="D505" t="s">
        <v>300</v>
      </c>
      <c r="E505" t="s">
        <v>301</v>
      </c>
      <c r="F505" t="s">
        <v>148</v>
      </c>
      <c r="G505" t="s">
        <v>162</v>
      </c>
      <c r="H505" t="s">
        <v>254</v>
      </c>
      <c r="I505">
        <v>45238</v>
      </c>
      <c r="J505">
        <v>45238</v>
      </c>
      <c r="K505" t="s">
        <v>124</v>
      </c>
      <c r="L505" s="280">
        <v>45237</v>
      </c>
      <c r="M505">
        <v>3552068</v>
      </c>
      <c r="N505" t="s">
        <v>16</v>
      </c>
      <c r="O505" s="280">
        <v>45245</v>
      </c>
      <c r="P505">
        <v>2024</v>
      </c>
      <c r="Q505">
        <v>504</v>
      </c>
    </row>
    <row r="506" spans="1:17" x14ac:dyDescent="0.35">
      <c r="A506" t="s">
        <v>5877</v>
      </c>
      <c r="B506">
        <v>28</v>
      </c>
      <c r="C506" t="s">
        <v>119</v>
      </c>
      <c r="D506" t="s">
        <v>300</v>
      </c>
      <c r="E506" t="s">
        <v>301</v>
      </c>
      <c r="F506" t="s">
        <v>148</v>
      </c>
      <c r="G506" t="s">
        <v>169</v>
      </c>
      <c r="H506" t="s">
        <v>254</v>
      </c>
      <c r="I506">
        <v>45239</v>
      </c>
      <c r="J506">
        <v>45239</v>
      </c>
      <c r="K506" t="s">
        <v>124</v>
      </c>
      <c r="L506" s="280">
        <v>45238</v>
      </c>
      <c r="M506">
        <v>3552068</v>
      </c>
      <c r="N506" t="s">
        <v>16</v>
      </c>
      <c r="O506" s="280">
        <v>45245</v>
      </c>
      <c r="P506">
        <v>2024</v>
      </c>
      <c r="Q506">
        <v>505</v>
      </c>
    </row>
    <row r="507" spans="1:17" x14ac:dyDescent="0.35">
      <c r="A507" t="s">
        <v>5465</v>
      </c>
      <c r="B507">
        <v>29</v>
      </c>
      <c r="C507" t="s">
        <v>119</v>
      </c>
      <c r="D507" t="s">
        <v>300</v>
      </c>
      <c r="E507" t="s">
        <v>301</v>
      </c>
      <c r="F507" t="s">
        <v>148</v>
      </c>
      <c r="G507" t="s">
        <v>162</v>
      </c>
      <c r="H507" t="s">
        <v>254</v>
      </c>
      <c r="I507">
        <v>45239</v>
      </c>
      <c r="J507">
        <v>45239</v>
      </c>
      <c r="K507" t="s">
        <v>124</v>
      </c>
      <c r="L507" s="280">
        <v>45238</v>
      </c>
      <c r="M507">
        <v>3552068</v>
      </c>
      <c r="N507" t="s">
        <v>16</v>
      </c>
      <c r="O507" s="280">
        <v>45245</v>
      </c>
      <c r="P507">
        <v>2024</v>
      </c>
      <c r="Q507">
        <v>506</v>
      </c>
    </row>
    <row r="508" spans="1:17" x14ac:dyDescent="0.35">
      <c r="A508" t="s">
        <v>5878</v>
      </c>
      <c r="B508">
        <v>30</v>
      </c>
      <c r="C508" t="s">
        <v>119</v>
      </c>
      <c r="D508" t="s">
        <v>300</v>
      </c>
      <c r="E508" t="s">
        <v>301</v>
      </c>
      <c r="F508" t="s">
        <v>148</v>
      </c>
      <c r="G508" t="s">
        <v>169</v>
      </c>
      <c r="H508" t="s">
        <v>254</v>
      </c>
      <c r="I508">
        <v>45240</v>
      </c>
      <c r="J508">
        <v>45240</v>
      </c>
      <c r="K508" t="s">
        <v>124</v>
      </c>
      <c r="L508" s="280">
        <v>45239</v>
      </c>
      <c r="M508">
        <v>3552068</v>
      </c>
      <c r="N508" t="s">
        <v>16</v>
      </c>
      <c r="O508" s="280">
        <v>45245</v>
      </c>
      <c r="P508">
        <v>2024</v>
      </c>
      <c r="Q508">
        <v>507</v>
      </c>
    </row>
    <row r="509" spans="1:17" x14ac:dyDescent="0.35">
      <c r="A509" t="s">
        <v>5466</v>
      </c>
      <c r="B509">
        <v>31</v>
      </c>
      <c r="C509" t="s">
        <v>119</v>
      </c>
      <c r="D509" t="s">
        <v>300</v>
      </c>
      <c r="E509" t="s">
        <v>301</v>
      </c>
      <c r="F509" t="s">
        <v>148</v>
      </c>
      <c r="G509" t="s">
        <v>162</v>
      </c>
      <c r="H509" t="s">
        <v>254</v>
      </c>
      <c r="I509">
        <v>45240</v>
      </c>
      <c r="J509">
        <v>45240</v>
      </c>
      <c r="K509" t="s">
        <v>124</v>
      </c>
      <c r="L509" s="280">
        <v>45239</v>
      </c>
      <c r="M509">
        <v>3552068</v>
      </c>
      <c r="N509" t="s">
        <v>16</v>
      </c>
      <c r="O509" s="280">
        <v>45245</v>
      </c>
      <c r="P509">
        <v>2024</v>
      </c>
      <c r="Q509">
        <v>508</v>
      </c>
    </row>
    <row r="510" spans="1:17" x14ac:dyDescent="0.35">
      <c r="A510" t="s">
        <v>5879</v>
      </c>
      <c r="B510">
        <v>32</v>
      </c>
      <c r="C510" t="s">
        <v>119</v>
      </c>
      <c r="D510" t="s">
        <v>300</v>
      </c>
      <c r="E510" t="s">
        <v>301</v>
      </c>
      <c r="F510" t="s">
        <v>148</v>
      </c>
      <c r="G510" t="s">
        <v>169</v>
      </c>
      <c r="H510" t="s">
        <v>254</v>
      </c>
      <c r="I510">
        <v>45241</v>
      </c>
      <c r="J510">
        <v>45241</v>
      </c>
      <c r="K510" t="s">
        <v>124</v>
      </c>
      <c r="L510" s="280">
        <v>45240</v>
      </c>
      <c r="M510">
        <v>3552068</v>
      </c>
      <c r="N510" t="s">
        <v>16</v>
      </c>
      <c r="O510" s="280">
        <v>45245</v>
      </c>
      <c r="P510">
        <v>2024</v>
      </c>
      <c r="Q510">
        <v>509</v>
      </c>
    </row>
    <row r="511" spans="1:17" x14ac:dyDescent="0.35">
      <c r="A511" t="s">
        <v>5467</v>
      </c>
      <c r="B511">
        <v>33</v>
      </c>
      <c r="C511" t="s">
        <v>119</v>
      </c>
      <c r="D511" t="s">
        <v>300</v>
      </c>
      <c r="E511" t="s">
        <v>301</v>
      </c>
      <c r="F511" t="s">
        <v>148</v>
      </c>
      <c r="G511" t="s">
        <v>162</v>
      </c>
      <c r="H511" t="s">
        <v>254</v>
      </c>
      <c r="I511">
        <v>45241</v>
      </c>
      <c r="J511">
        <v>45241</v>
      </c>
      <c r="K511" t="s">
        <v>124</v>
      </c>
      <c r="L511" s="280">
        <v>45240</v>
      </c>
      <c r="M511">
        <v>3552068</v>
      </c>
      <c r="N511" t="s">
        <v>16</v>
      </c>
      <c r="O511" s="280">
        <v>45245</v>
      </c>
      <c r="P511">
        <v>2024</v>
      </c>
      <c r="Q511">
        <v>510</v>
      </c>
    </row>
    <row r="512" spans="1:17" x14ac:dyDescent="0.35">
      <c r="A512" t="s">
        <v>5880</v>
      </c>
      <c r="B512">
        <v>34</v>
      </c>
      <c r="C512" t="s">
        <v>119</v>
      </c>
      <c r="D512" t="s">
        <v>300</v>
      </c>
      <c r="E512" t="s">
        <v>301</v>
      </c>
      <c r="F512" t="s">
        <v>148</v>
      </c>
      <c r="G512" t="s">
        <v>169</v>
      </c>
      <c r="H512" t="s">
        <v>254</v>
      </c>
      <c r="I512">
        <v>45242</v>
      </c>
      <c r="J512">
        <v>45242</v>
      </c>
      <c r="K512" t="s">
        <v>124</v>
      </c>
      <c r="L512" s="280">
        <v>45241</v>
      </c>
      <c r="M512">
        <v>3552068</v>
      </c>
      <c r="N512" t="s">
        <v>16</v>
      </c>
      <c r="O512" s="280">
        <v>45245</v>
      </c>
      <c r="P512">
        <v>2024</v>
      </c>
      <c r="Q512">
        <v>511</v>
      </c>
    </row>
    <row r="513" spans="1:17" x14ac:dyDescent="0.35">
      <c r="A513" t="s">
        <v>5468</v>
      </c>
      <c r="B513">
        <v>35</v>
      </c>
      <c r="C513" t="s">
        <v>119</v>
      </c>
      <c r="D513" t="s">
        <v>300</v>
      </c>
      <c r="E513" t="s">
        <v>301</v>
      </c>
      <c r="F513" t="s">
        <v>148</v>
      </c>
      <c r="G513" t="s">
        <v>162</v>
      </c>
      <c r="H513" t="s">
        <v>254</v>
      </c>
      <c r="I513">
        <v>45242</v>
      </c>
      <c r="J513">
        <v>45242</v>
      </c>
      <c r="K513" t="s">
        <v>124</v>
      </c>
      <c r="L513" s="280">
        <v>45241</v>
      </c>
      <c r="M513">
        <v>3552068</v>
      </c>
      <c r="N513" t="s">
        <v>16</v>
      </c>
      <c r="O513" s="280">
        <v>45245</v>
      </c>
      <c r="P513">
        <v>2024</v>
      </c>
      <c r="Q513">
        <v>512</v>
      </c>
    </row>
    <row r="514" spans="1:17" x14ac:dyDescent="0.35">
      <c r="A514" t="s">
        <v>5881</v>
      </c>
      <c r="B514">
        <v>36</v>
      </c>
      <c r="C514" t="s">
        <v>119</v>
      </c>
      <c r="D514" t="s">
        <v>300</v>
      </c>
      <c r="E514" t="s">
        <v>301</v>
      </c>
      <c r="F514" t="s">
        <v>148</v>
      </c>
      <c r="G514" t="s">
        <v>169</v>
      </c>
      <c r="H514" t="s">
        <v>254</v>
      </c>
      <c r="I514">
        <v>45243</v>
      </c>
      <c r="J514">
        <v>45243</v>
      </c>
      <c r="K514" t="s">
        <v>124</v>
      </c>
      <c r="L514" s="280">
        <v>45242</v>
      </c>
      <c r="M514">
        <v>3552068</v>
      </c>
      <c r="N514" t="s">
        <v>16</v>
      </c>
      <c r="O514" s="280">
        <v>45245</v>
      </c>
      <c r="P514">
        <v>2024</v>
      </c>
      <c r="Q514">
        <v>513</v>
      </c>
    </row>
    <row r="515" spans="1:17" x14ac:dyDescent="0.35">
      <c r="A515" t="s">
        <v>5469</v>
      </c>
      <c r="B515">
        <v>37</v>
      </c>
      <c r="C515" t="s">
        <v>119</v>
      </c>
      <c r="D515" t="s">
        <v>300</v>
      </c>
      <c r="E515" t="s">
        <v>301</v>
      </c>
      <c r="F515" t="s">
        <v>148</v>
      </c>
      <c r="G515" t="s">
        <v>162</v>
      </c>
      <c r="H515" t="s">
        <v>254</v>
      </c>
      <c r="I515">
        <v>45243</v>
      </c>
      <c r="J515">
        <v>45243</v>
      </c>
      <c r="K515" t="s">
        <v>124</v>
      </c>
      <c r="L515" s="280">
        <v>45242</v>
      </c>
      <c r="M515">
        <v>3552068</v>
      </c>
      <c r="N515" t="s">
        <v>16</v>
      </c>
      <c r="O515" s="280">
        <v>45245</v>
      </c>
      <c r="P515">
        <v>2024</v>
      </c>
      <c r="Q515">
        <v>514</v>
      </c>
    </row>
    <row r="516" spans="1:17" x14ac:dyDescent="0.35">
      <c r="A516" t="s">
        <v>5882</v>
      </c>
      <c r="B516">
        <v>38</v>
      </c>
      <c r="C516" t="s">
        <v>119</v>
      </c>
      <c r="D516" t="s">
        <v>300</v>
      </c>
      <c r="E516" t="s">
        <v>301</v>
      </c>
      <c r="F516" t="s">
        <v>148</v>
      </c>
      <c r="G516" t="s">
        <v>169</v>
      </c>
      <c r="H516" t="s">
        <v>254</v>
      </c>
      <c r="I516">
        <v>45244</v>
      </c>
      <c r="J516">
        <v>45244</v>
      </c>
      <c r="K516" t="s">
        <v>124</v>
      </c>
      <c r="L516" s="280">
        <v>45243</v>
      </c>
      <c r="M516">
        <v>3552068</v>
      </c>
      <c r="N516" t="s">
        <v>16</v>
      </c>
      <c r="O516" s="280">
        <v>45245</v>
      </c>
      <c r="P516">
        <v>2024</v>
      </c>
      <c r="Q516">
        <v>515</v>
      </c>
    </row>
    <row r="517" spans="1:17" x14ac:dyDescent="0.35">
      <c r="A517" t="s">
        <v>5470</v>
      </c>
      <c r="B517">
        <v>39</v>
      </c>
      <c r="C517" t="s">
        <v>119</v>
      </c>
      <c r="D517" t="s">
        <v>300</v>
      </c>
      <c r="E517" t="s">
        <v>301</v>
      </c>
      <c r="F517" t="s">
        <v>148</v>
      </c>
      <c r="G517" t="s">
        <v>162</v>
      </c>
      <c r="H517" t="s">
        <v>254</v>
      </c>
      <c r="I517">
        <v>45244</v>
      </c>
      <c r="J517">
        <v>45244</v>
      </c>
      <c r="K517" t="s">
        <v>124</v>
      </c>
      <c r="L517" s="280">
        <v>45243</v>
      </c>
      <c r="M517">
        <v>3552068</v>
      </c>
      <c r="N517" t="s">
        <v>16</v>
      </c>
      <c r="O517" s="280">
        <v>45245</v>
      </c>
      <c r="P517">
        <v>2024</v>
      </c>
      <c r="Q517">
        <v>516</v>
      </c>
    </row>
    <row r="518" spans="1:17" x14ac:dyDescent="0.35">
      <c r="A518" t="s">
        <v>5883</v>
      </c>
      <c r="B518">
        <v>40</v>
      </c>
      <c r="C518" t="s">
        <v>119</v>
      </c>
      <c r="D518" t="s">
        <v>300</v>
      </c>
      <c r="E518" t="s">
        <v>301</v>
      </c>
      <c r="F518" t="s">
        <v>148</v>
      </c>
      <c r="G518" t="s">
        <v>169</v>
      </c>
      <c r="H518" t="s">
        <v>254</v>
      </c>
      <c r="I518">
        <v>45245</v>
      </c>
      <c r="J518">
        <v>45245</v>
      </c>
      <c r="K518" t="s">
        <v>124</v>
      </c>
      <c r="L518" s="280">
        <v>45244</v>
      </c>
      <c r="M518">
        <v>3552068</v>
      </c>
      <c r="N518" t="s">
        <v>16</v>
      </c>
      <c r="O518" s="280">
        <v>45245</v>
      </c>
      <c r="P518">
        <v>2024</v>
      </c>
      <c r="Q518">
        <v>517</v>
      </c>
    </row>
    <row r="519" spans="1:17" x14ac:dyDescent="0.35">
      <c r="A519" t="s">
        <v>5471</v>
      </c>
      <c r="B519">
        <v>41</v>
      </c>
      <c r="C519" t="s">
        <v>119</v>
      </c>
      <c r="D519" t="s">
        <v>300</v>
      </c>
      <c r="E519" t="s">
        <v>301</v>
      </c>
      <c r="F519" t="s">
        <v>148</v>
      </c>
      <c r="G519" t="s">
        <v>162</v>
      </c>
      <c r="H519" t="s">
        <v>254</v>
      </c>
      <c r="I519">
        <v>45245</v>
      </c>
      <c r="J519">
        <v>45245</v>
      </c>
      <c r="K519" t="s">
        <v>124</v>
      </c>
      <c r="L519" s="280">
        <v>45244</v>
      </c>
      <c r="M519">
        <v>3552068</v>
      </c>
      <c r="N519" t="s">
        <v>16</v>
      </c>
      <c r="O519" s="280">
        <v>45245</v>
      </c>
      <c r="P519">
        <v>2024</v>
      </c>
      <c r="Q519">
        <v>518</v>
      </c>
    </row>
    <row r="520" spans="1:17" x14ac:dyDescent="0.35">
      <c r="A520" t="s">
        <v>5884</v>
      </c>
      <c r="B520">
        <v>42</v>
      </c>
      <c r="C520" t="s">
        <v>119</v>
      </c>
      <c r="D520" t="s">
        <v>300</v>
      </c>
      <c r="E520" t="s">
        <v>301</v>
      </c>
      <c r="F520" t="s">
        <v>148</v>
      </c>
      <c r="G520" t="s">
        <v>169</v>
      </c>
      <c r="H520" t="s">
        <v>254</v>
      </c>
      <c r="I520">
        <v>45246</v>
      </c>
      <c r="J520">
        <v>45246</v>
      </c>
      <c r="K520" t="s">
        <v>124</v>
      </c>
      <c r="L520" s="280">
        <v>45245</v>
      </c>
      <c r="M520">
        <v>3587575</v>
      </c>
      <c r="N520" t="s">
        <v>16</v>
      </c>
      <c r="O520" s="280">
        <v>45258</v>
      </c>
      <c r="P520">
        <v>2024</v>
      </c>
      <c r="Q520">
        <v>519</v>
      </c>
    </row>
    <row r="521" spans="1:17" x14ac:dyDescent="0.35">
      <c r="A521" t="s">
        <v>5472</v>
      </c>
      <c r="B521">
        <v>43</v>
      </c>
      <c r="C521" t="s">
        <v>119</v>
      </c>
      <c r="D521" t="s">
        <v>300</v>
      </c>
      <c r="E521" t="s">
        <v>301</v>
      </c>
      <c r="F521" t="s">
        <v>148</v>
      </c>
      <c r="G521" t="s">
        <v>162</v>
      </c>
      <c r="H521" t="s">
        <v>254</v>
      </c>
      <c r="I521">
        <v>45246</v>
      </c>
      <c r="J521">
        <v>45246</v>
      </c>
      <c r="K521" t="s">
        <v>124</v>
      </c>
      <c r="L521" s="280">
        <v>45245</v>
      </c>
      <c r="M521">
        <v>3587575</v>
      </c>
      <c r="N521" t="s">
        <v>16</v>
      </c>
      <c r="O521" s="280">
        <v>45258</v>
      </c>
      <c r="P521">
        <v>2024</v>
      </c>
      <c r="Q521">
        <v>520</v>
      </c>
    </row>
    <row r="522" spans="1:17" x14ac:dyDescent="0.35">
      <c r="A522" t="s">
        <v>5473</v>
      </c>
      <c r="B522">
        <v>44</v>
      </c>
      <c r="C522" t="s">
        <v>119</v>
      </c>
      <c r="D522" t="s">
        <v>300</v>
      </c>
      <c r="E522" t="s">
        <v>301</v>
      </c>
      <c r="F522" t="s">
        <v>148</v>
      </c>
      <c r="G522" t="s">
        <v>162</v>
      </c>
      <c r="H522" t="s">
        <v>254</v>
      </c>
      <c r="I522">
        <v>45248</v>
      </c>
      <c r="J522">
        <v>45248</v>
      </c>
      <c r="K522" t="s">
        <v>124</v>
      </c>
      <c r="L522" s="280">
        <v>45247</v>
      </c>
      <c r="M522">
        <v>3587575</v>
      </c>
      <c r="N522" t="s">
        <v>16</v>
      </c>
      <c r="O522" s="280">
        <v>45258</v>
      </c>
      <c r="P522">
        <v>2024</v>
      </c>
      <c r="Q522">
        <v>521</v>
      </c>
    </row>
    <row r="523" spans="1:17" x14ac:dyDescent="0.35">
      <c r="A523" t="s">
        <v>5474</v>
      </c>
      <c r="B523">
        <v>45</v>
      </c>
      <c r="C523" t="s">
        <v>119</v>
      </c>
      <c r="D523" t="s">
        <v>300</v>
      </c>
      <c r="E523" t="s">
        <v>301</v>
      </c>
      <c r="F523" t="s">
        <v>148</v>
      </c>
      <c r="G523" t="s">
        <v>162</v>
      </c>
      <c r="H523" t="s">
        <v>254</v>
      </c>
      <c r="I523">
        <v>45255</v>
      </c>
      <c r="J523">
        <v>45255</v>
      </c>
      <c r="K523" t="s">
        <v>124</v>
      </c>
      <c r="L523" s="280">
        <v>45254</v>
      </c>
      <c r="M523">
        <v>3587575</v>
      </c>
      <c r="N523" t="s">
        <v>16</v>
      </c>
      <c r="O523" s="280">
        <v>45258</v>
      </c>
      <c r="P523">
        <v>2024</v>
      </c>
      <c r="Q523">
        <v>522</v>
      </c>
    </row>
    <row r="524" spans="1:17" x14ac:dyDescent="0.35">
      <c r="A524" t="s">
        <v>6168</v>
      </c>
      <c r="B524">
        <v>46</v>
      </c>
      <c r="C524" t="s">
        <v>119</v>
      </c>
      <c r="D524" t="s">
        <v>276</v>
      </c>
      <c r="E524" t="s">
        <v>277</v>
      </c>
      <c r="F524" t="s">
        <v>187</v>
      </c>
      <c r="G524" t="s">
        <v>187</v>
      </c>
      <c r="H524" t="s">
        <v>188</v>
      </c>
      <c r="I524">
        <v>45268</v>
      </c>
      <c r="J524">
        <v>47118</v>
      </c>
      <c r="K524" t="s">
        <v>124</v>
      </c>
      <c r="L524" s="280">
        <v>45268</v>
      </c>
      <c r="M524">
        <v>3632566</v>
      </c>
      <c r="N524" t="s">
        <v>16</v>
      </c>
      <c r="O524" s="280">
        <v>45275</v>
      </c>
      <c r="P524">
        <v>2024</v>
      </c>
      <c r="Q524">
        <v>523</v>
      </c>
    </row>
    <row r="525" spans="1:17" x14ac:dyDescent="0.35">
      <c r="A525" t="s">
        <v>6169</v>
      </c>
      <c r="B525">
        <v>47</v>
      </c>
      <c r="C525" t="s">
        <v>119</v>
      </c>
      <c r="D525" t="s">
        <v>269</v>
      </c>
      <c r="E525" t="s">
        <v>270</v>
      </c>
      <c r="F525" t="s">
        <v>187</v>
      </c>
      <c r="G525" t="s">
        <v>187</v>
      </c>
      <c r="H525" t="s">
        <v>188</v>
      </c>
      <c r="I525">
        <v>45260</v>
      </c>
      <c r="J525">
        <v>47118</v>
      </c>
      <c r="K525" t="s">
        <v>124</v>
      </c>
      <c r="L525" s="280">
        <v>45260</v>
      </c>
      <c r="M525">
        <v>3632566</v>
      </c>
      <c r="N525" t="s">
        <v>16</v>
      </c>
      <c r="O525" s="280">
        <v>45275</v>
      </c>
      <c r="P525">
        <v>2024</v>
      </c>
      <c r="Q525">
        <v>524</v>
      </c>
    </row>
    <row r="526" spans="1:17" x14ac:dyDescent="0.35">
      <c r="A526" t="s">
        <v>6170</v>
      </c>
      <c r="B526">
        <v>48</v>
      </c>
      <c r="C526" t="s">
        <v>119</v>
      </c>
      <c r="D526" t="s">
        <v>6161</v>
      </c>
      <c r="E526" t="s">
        <v>312</v>
      </c>
      <c r="F526" t="s">
        <v>187</v>
      </c>
      <c r="G526" t="s">
        <v>187</v>
      </c>
      <c r="H526" t="s">
        <v>188</v>
      </c>
      <c r="I526">
        <v>45265</v>
      </c>
      <c r="J526">
        <v>47118</v>
      </c>
      <c r="K526" t="s">
        <v>124</v>
      </c>
      <c r="L526" s="280">
        <v>45265</v>
      </c>
      <c r="M526">
        <v>3632566</v>
      </c>
      <c r="N526" t="s">
        <v>16</v>
      </c>
      <c r="O526" s="280">
        <v>45275</v>
      </c>
      <c r="P526">
        <v>2024</v>
      </c>
      <c r="Q526">
        <v>525</v>
      </c>
    </row>
    <row r="527" spans="1:17" x14ac:dyDescent="0.35">
      <c r="A527" t="s">
        <v>6171</v>
      </c>
      <c r="B527">
        <v>49</v>
      </c>
      <c r="C527" t="s">
        <v>119</v>
      </c>
      <c r="D527" t="s">
        <v>267</v>
      </c>
      <c r="E527" t="s">
        <v>142</v>
      </c>
      <c r="F527" t="s">
        <v>187</v>
      </c>
      <c r="G527" t="s">
        <v>187</v>
      </c>
      <c r="H527" t="s">
        <v>188</v>
      </c>
      <c r="I527">
        <v>45265</v>
      </c>
      <c r="J527">
        <v>47118</v>
      </c>
      <c r="K527" t="s">
        <v>124</v>
      </c>
      <c r="L527" s="280">
        <v>45265</v>
      </c>
      <c r="M527">
        <v>3632566</v>
      </c>
      <c r="N527" t="s">
        <v>16</v>
      </c>
      <c r="O527" s="280">
        <v>45275</v>
      </c>
      <c r="P527">
        <v>2024</v>
      </c>
      <c r="Q527">
        <v>526</v>
      </c>
    </row>
    <row r="528" spans="1:17" x14ac:dyDescent="0.35">
      <c r="A528" t="s">
        <v>6172</v>
      </c>
      <c r="B528">
        <v>50</v>
      </c>
      <c r="C528" t="s">
        <v>119</v>
      </c>
      <c r="D528" t="s">
        <v>236</v>
      </c>
      <c r="E528" t="s">
        <v>237</v>
      </c>
      <c r="F528" t="s">
        <v>187</v>
      </c>
      <c r="G528" t="s">
        <v>187</v>
      </c>
      <c r="H528" t="s">
        <v>188</v>
      </c>
      <c r="I528">
        <v>45263</v>
      </c>
      <c r="J528">
        <v>47118</v>
      </c>
      <c r="K528" t="s">
        <v>124</v>
      </c>
      <c r="L528" s="280">
        <v>45263</v>
      </c>
      <c r="M528">
        <v>3632566</v>
      </c>
      <c r="N528" t="s">
        <v>16</v>
      </c>
      <c r="O528" s="280">
        <v>45275</v>
      </c>
      <c r="P528">
        <v>2024</v>
      </c>
      <c r="Q528">
        <v>527</v>
      </c>
    </row>
    <row r="529" spans="1:17" x14ac:dyDescent="0.35">
      <c r="A529" t="s">
        <v>6173</v>
      </c>
      <c r="B529">
        <v>51</v>
      </c>
      <c r="C529" t="s">
        <v>119</v>
      </c>
      <c r="D529" t="s">
        <v>4693</v>
      </c>
      <c r="E529" t="s">
        <v>191</v>
      </c>
      <c r="F529" t="s">
        <v>187</v>
      </c>
      <c r="G529" t="s">
        <v>187</v>
      </c>
      <c r="H529" t="s">
        <v>188</v>
      </c>
      <c r="I529">
        <v>45268</v>
      </c>
      <c r="J529">
        <v>47118</v>
      </c>
      <c r="K529" t="s">
        <v>124</v>
      </c>
      <c r="L529" s="280">
        <v>45268</v>
      </c>
      <c r="M529">
        <v>3632566</v>
      </c>
      <c r="N529" t="s">
        <v>16</v>
      </c>
      <c r="O529" s="280">
        <v>45275</v>
      </c>
      <c r="P529">
        <v>2024</v>
      </c>
      <c r="Q529">
        <v>528</v>
      </c>
    </row>
    <row r="530" spans="1:17" x14ac:dyDescent="0.35">
      <c r="A530" t="s">
        <v>6174</v>
      </c>
      <c r="B530">
        <v>52</v>
      </c>
      <c r="C530" t="s">
        <v>119</v>
      </c>
      <c r="D530" t="s">
        <v>6163</v>
      </c>
      <c r="E530" t="s">
        <v>301</v>
      </c>
      <c r="F530" t="s">
        <v>187</v>
      </c>
      <c r="G530" t="s">
        <v>187</v>
      </c>
      <c r="H530" t="s">
        <v>188</v>
      </c>
      <c r="I530">
        <v>45264</v>
      </c>
      <c r="J530">
        <v>47118</v>
      </c>
      <c r="K530" t="s">
        <v>124</v>
      </c>
      <c r="L530" s="280">
        <v>45264</v>
      </c>
      <c r="M530">
        <v>3632566</v>
      </c>
      <c r="N530" t="s">
        <v>16</v>
      </c>
      <c r="O530" s="280">
        <v>45275</v>
      </c>
      <c r="P530">
        <v>2024</v>
      </c>
      <c r="Q530">
        <v>529</v>
      </c>
    </row>
    <row r="531" spans="1:17" x14ac:dyDescent="0.35">
      <c r="A531" t="s">
        <v>6175</v>
      </c>
      <c r="B531">
        <v>53</v>
      </c>
      <c r="C531" t="s">
        <v>119</v>
      </c>
      <c r="D531" t="s">
        <v>4124</v>
      </c>
      <c r="E531" t="s">
        <v>120</v>
      </c>
      <c r="F531" t="s">
        <v>187</v>
      </c>
      <c r="G531" t="s">
        <v>187</v>
      </c>
      <c r="H531" t="s">
        <v>188</v>
      </c>
      <c r="I531">
        <v>45265</v>
      </c>
      <c r="J531">
        <v>47118</v>
      </c>
      <c r="K531" t="s">
        <v>124</v>
      </c>
      <c r="L531" s="280">
        <v>45265</v>
      </c>
      <c r="M531">
        <v>3632566</v>
      </c>
      <c r="N531" t="s">
        <v>16</v>
      </c>
      <c r="O531" s="280">
        <v>45275</v>
      </c>
      <c r="P531">
        <v>2024</v>
      </c>
      <c r="Q531">
        <v>530</v>
      </c>
    </row>
    <row r="532" spans="1:17" x14ac:dyDescent="0.35">
      <c r="A532" t="s">
        <v>6176</v>
      </c>
      <c r="B532">
        <v>54</v>
      </c>
      <c r="C532" t="s">
        <v>119</v>
      </c>
      <c r="D532" t="s">
        <v>4565</v>
      </c>
      <c r="E532" t="s">
        <v>241</v>
      </c>
      <c r="F532" t="s">
        <v>187</v>
      </c>
      <c r="G532" t="s">
        <v>187</v>
      </c>
      <c r="H532" t="s">
        <v>188</v>
      </c>
      <c r="I532">
        <v>45265</v>
      </c>
      <c r="J532">
        <v>47118</v>
      </c>
      <c r="K532" t="s">
        <v>124</v>
      </c>
      <c r="L532" s="280">
        <v>45265</v>
      </c>
      <c r="M532">
        <v>3632566</v>
      </c>
      <c r="N532" t="s">
        <v>16</v>
      </c>
      <c r="O532" s="280">
        <v>45275</v>
      </c>
      <c r="P532">
        <v>2024</v>
      </c>
      <c r="Q532">
        <v>531</v>
      </c>
    </row>
    <row r="533" spans="1:17" x14ac:dyDescent="0.35">
      <c r="A533" t="s">
        <v>6177</v>
      </c>
      <c r="B533">
        <v>55</v>
      </c>
      <c r="C533" t="s">
        <v>119</v>
      </c>
      <c r="D533" t="s">
        <v>257</v>
      </c>
      <c r="E533" t="s">
        <v>258</v>
      </c>
      <c r="F533" t="s">
        <v>187</v>
      </c>
      <c r="G533" t="s">
        <v>187</v>
      </c>
      <c r="H533" t="s">
        <v>188</v>
      </c>
      <c r="I533">
        <v>45271</v>
      </c>
      <c r="J533">
        <v>47118</v>
      </c>
      <c r="K533" t="s">
        <v>124</v>
      </c>
      <c r="L533" s="280">
        <v>45271</v>
      </c>
      <c r="M533">
        <v>3632566</v>
      </c>
      <c r="N533" t="s">
        <v>16</v>
      </c>
      <c r="O533" s="280">
        <v>45275</v>
      </c>
      <c r="P533">
        <v>2024</v>
      </c>
      <c r="Q533">
        <v>532</v>
      </c>
    </row>
    <row r="534" spans="1:17" x14ac:dyDescent="0.35">
      <c r="A534" t="s">
        <v>5885</v>
      </c>
      <c r="B534">
        <v>56</v>
      </c>
      <c r="C534" t="s">
        <v>119</v>
      </c>
      <c r="D534" t="s">
        <v>6163</v>
      </c>
      <c r="E534" t="s">
        <v>301</v>
      </c>
      <c r="F534" t="s">
        <v>148</v>
      </c>
      <c r="G534" t="s">
        <v>169</v>
      </c>
      <c r="H534" t="s">
        <v>254</v>
      </c>
      <c r="I534">
        <v>45268</v>
      </c>
      <c r="J534">
        <v>45268</v>
      </c>
      <c r="K534" t="s">
        <v>124</v>
      </c>
      <c r="L534" s="280">
        <v>45267</v>
      </c>
      <c r="M534">
        <v>3647798</v>
      </c>
      <c r="N534" t="s">
        <v>16</v>
      </c>
      <c r="O534" s="280">
        <v>45280</v>
      </c>
      <c r="P534">
        <v>2024</v>
      </c>
      <c r="Q534">
        <v>533</v>
      </c>
    </row>
    <row r="535" spans="1:17" x14ac:dyDescent="0.35">
      <c r="A535" t="s">
        <v>5475</v>
      </c>
      <c r="B535">
        <v>57</v>
      </c>
      <c r="C535" t="s">
        <v>119</v>
      </c>
      <c r="D535" t="s">
        <v>6163</v>
      </c>
      <c r="E535" t="s">
        <v>301</v>
      </c>
      <c r="F535" t="s">
        <v>148</v>
      </c>
      <c r="G535" t="s">
        <v>162</v>
      </c>
      <c r="H535" t="s">
        <v>254</v>
      </c>
      <c r="I535">
        <v>45268</v>
      </c>
      <c r="J535">
        <v>45268</v>
      </c>
      <c r="K535" t="s">
        <v>124</v>
      </c>
      <c r="L535" s="280">
        <v>45267</v>
      </c>
      <c r="M535">
        <v>3647798</v>
      </c>
      <c r="N535" t="s">
        <v>16</v>
      </c>
      <c r="O535" s="280">
        <v>45280</v>
      </c>
      <c r="P535">
        <v>2024</v>
      </c>
      <c r="Q535">
        <v>534</v>
      </c>
    </row>
    <row r="536" spans="1:17" x14ac:dyDescent="0.35">
      <c r="A536" t="s">
        <v>5886</v>
      </c>
      <c r="B536">
        <v>58</v>
      </c>
      <c r="C536" t="s">
        <v>119</v>
      </c>
      <c r="D536" t="s">
        <v>6163</v>
      </c>
      <c r="E536" t="s">
        <v>301</v>
      </c>
      <c r="F536" t="s">
        <v>148</v>
      </c>
      <c r="G536" t="s">
        <v>169</v>
      </c>
      <c r="H536" t="s">
        <v>254</v>
      </c>
      <c r="I536">
        <v>45269</v>
      </c>
      <c r="J536">
        <v>45269</v>
      </c>
      <c r="K536" t="s">
        <v>124</v>
      </c>
      <c r="L536" s="280">
        <v>45268</v>
      </c>
      <c r="M536">
        <v>3647798</v>
      </c>
      <c r="N536" t="s">
        <v>16</v>
      </c>
      <c r="O536" s="280">
        <v>45280</v>
      </c>
      <c r="P536">
        <v>2024</v>
      </c>
      <c r="Q536">
        <v>535</v>
      </c>
    </row>
    <row r="537" spans="1:17" x14ac:dyDescent="0.35">
      <c r="A537" t="s">
        <v>5476</v>
      </c>
      <c r="B537">
        <v>59</v>
      </c>
      <c r="C537" t="s">
        <v>119</v>
      </c>
      <c r="D537" t="s">
        <v>6163</v>
      </c>
      <c r="E537" t="s">
        <v>301</v>
      </c>
      <c r="F537" t="s">
        <v>148</v>
      </c>
      <c r="G537" t="s">
        <v>162</v>
      </c>
      <c r="H537" t="s">
        <v>254</v>
      </c>
      <c r="I537">
        <v>45269</v>
      </c>
      <c r="J537">
        <v>45269</v>
      </c>
      <c r="K537" t="s">
        <v>124</v>
      </c>
      <c r="L537" s="280">
        <v>45268</v>
      </c>
      <c r="M537">
        <v>3647798</v>
      </c>
      <c r="N537" t="s">
        <v>16</v>
      </c>
      <c r="O537" s="280">
        <v>45280</v>
      </c>
      <c r="P537">
        <v>2024</v>
      </c>
      <c r="Q537">
        <v>536</v>
      </c>
    </row>
    <row r="538" spans="1:17" x14ac:dyDescent="0.35">
      <c r="A538" t="s">
        <v>5887</v>
      </c>
      <c r="B538">
        <v>60</v>
      </c>
      <c r="C538" t="s">
        <v>119</v>
      </c>
      <c r="D538" t="s">
        <v>6163</v>
      </c>
      <c r="E538" t="s">
        <v>301</v>
      </c>
      <c r="F538" t="s">
        <v>148</v>
      </c>
      <c r="G538" t="s">
        <v>169</v>
      </c>
      <c r="H538" t="s">
        <v>254</v>
      </c>
      <c r="I538">
        <v>45270</v>
      </c>
      <c r="J538">
        <v>45270</v>
      </c>
      <c r="K538" t="s">
        <v>124</v>
      </c>
      <c r="L538" s="280">
        <v>45269</v>
      </c>
      <c r="M538">
        <v>3647798</v>
      </c>
      <c r="N538" t="s">
        <v>16</v>
      </c>
      <c r="O538" s="280">
        <v>45280</v>
      </c>
      <c r="P538">
        <v>2024</v>
      </c>
      <c r="Q538">
        <v>537</v>
      </c>
    </row>
    <row r="539" spans="1:17" x14ac:dyDescent="0.35">
      <c r="A539" t="s">
        <v>5477</v>
      </c>
      <c r="B539">
        <v>61</v>
      </c>
      <c r="C539" t="s">
        <v>119</v>
      </c>
      <c r="D539" t="s">
        <v>6163</v>
      </c>
      <c r="E539" t="s">
        <v>301</v>
      </c>
      <c r="F539" t="s">
        <v>148</v>
      </c>
      <c r="G539" t="s">
        <v>162</v>
      </c>
      <c r="H539" t="s">
        <v>254</v>
      </c>
      <c r="I539">
        <v>45270</v>
      </c>
      <c r="J539">
        <v>45270</v>
      </c>
      <c r="K539" t="s">
        <v>124</v>
      </c>
      <c r="L539" s="280">
        <v>45269</v>
      </c>
      <c r="M539">
        <v>3647798</v>
      </c>
      <c r="N539" t="s">
        <v>16</v>
      </c>
      <c r="O539" s="280">
        <v>45280</v>
      </c>
      <c r="P539">
        <v>2024</v>
      </c>
      <c r="Q539">
        <v>538</v>
      </c>
    </row>
    <row r="540" spans="1:17" x14ac:dyDescent="0.35">
      <c r="A540" t="s">
        <v>5888</v>
      </c>
      <c r="B540">
        <v>62</v>
      </c>
      <c r="C540" t="s">
        <v>119</v>
      </c>
      <c r="D540" t="s">
        <v>6163</v>
      </c>
      <c r="E540" t="s">
        <v>301</v>
      </c>
      <c r="F540" t="s">
        <v>148</v>
      </c>
      <c r="G540" t="s">
        <v>169</v>
      </c>
      <c r="H540" t="s">
        <v>254</v>
      </c>
      <c r="I540">
        <v>45271</v>
      </c>
      <c r="J540">
        <v>45271</v>
      </c>
      <c r="K540" t="s">
        <v>124</v>
      </c>
      <c r="L540" s="280">
        <v>45270</v>
      </c>
      <c r="M540">
        <v>3647798</v>
      </c>
      <c r="N540" t="s">
        <v>16</v>
      </c>
      <c r="O540" s="280">
        <v>45280</v>
      </c>
      <c r="P540">
        <v>2024</v>
      </c>
      <c r="Q540">
        <v>539</v>
      </c>
    </row>
    <row r="541" spans="1:17" x14ac:dyDescent="0.35">
      <c r="A541" t="s">
        <v>5478</v>
      </c>
      <c r="B541">
        <v>63</v>
      </c>
      <c r="C541" t="s">
        <v>119</v>
      </c>
      <c r="D541" t="s">
        <v>6163</v>
      </c>
      <c r="E541" t="s">
        <v>301</v>
      </c>
      <c r="F541" t="s">
        <v>148</v>
      </c>
      <c r="G541" t="s">
        <v>162</v>
      </c>
      <c r="H541" t="s">
        <v>254</v>
      </c>
      <c r="I541">
        <v>45271</v>
      </c>
      <c r="J541">
        <v>45271</v>
      </c>
      <c r="K541" t="s">
        <v>124</v>
      </c>
      <c r="L541" s="280">
        <v>45270</v>
      </c>
      <c r="M541">
        <v>3647798</v>
      </c>
      <c r="N541" t="s">
        <v>16</v>
      </c>
      <c r="O541" s="280">
        <v>45280</v>
      </c>
      <c r="P541">
        <v>2024</v>
      </c>
      <c r="Q541">
        <v>540</v>
      </c>
    </row>
    <row r="542" spans="1:17" x14ac:dyDescent="0.35">
      <c r="A542" t="s">
        <v>5889</v>
      </c>
      <c r="B542">
        <v>64</v>
      </c>
      <c r="C542" t="s">
        <v>119</v>
      </c>
      <c r="D542" t="s">
        <v>6163</v>
      </c>
      <c r="E542" t="s">
        <v>301</v>
      </c>
      <c r="F542" t="s">
        <v>148</v>
      </c>
      <c r="G542" t="s">
        <v>169</v>
      </c>
      <c r="H542" t="s">
        <v>254</v>
      </c>
      <c r="I542">
        <v>45272</v>
      </c>
      <c r="J542">
        <v>45272</v>
      </c>
      <c r="K542" t="s">
        <v>124</v>
      </c>
      <c r="L542" s="280">
        <v>45271</v>
      </c>
      <c r="M542">
        <v>3647798</v>
      </c>
      <c r="N542" t="s">
        <v>16</v>
      </c>
      <c r="O542" s="280">
        <v>45280</v>
      </c>
      <c r="P542">
        <v>2024</v>
      </c>
      <c r="Q542">
        <v>541</v>
      </c>
    </row>
    <row r="543" spans="1:17" x14ac:dyDescent="0.35">
      <c r="A543" t="s">
        <v>5479</v>
      </c>
      <c r="B543">
        <v>65</v>
      </c>
      <c r="C543" t="s">
        <v>119</v>
      </c>
      <c r="D543" t="s">
        <v>6163</v>
      </c>
      <c r="E543" t="s">
        <v>301</v>
      </c>
      <c r="F543" t="s">
        <v>148</v>
      </c>
      <c r="G543" t="s">
        <v>162</v>
      </c>
      <c r="H543" t="s">
        <v>254</v>
      </c>
      <c r="I543">
        <v>45272</v>
      </c>
      <c r="J543">
        <v>45272</v>
      </c>
      <c r="K543" t="s">
        <v>124</v>
      </c>
      <c r="L543" s="280">
        <v>45271</v>
      </c>
      <c r="M543">
        <v>3647798</v>
      </c>
      <c r="N543" t="s">
        <v>16</v>
      </c>
      <c r="O543" s="280">
        <v>45280</v>
      </c>
      <c r="P543">
        <v>2024</v>
      </c>
      <c r="Q543">
        <v>542</v>
      </c>
    </row>
    <row r="544" spans="1:17" x14ac:dyDescent="0.35">
      <c r="A544" t="s">
        <v>5890</v>
      </c>
      <c r="B544">
        <v>66</v>
      </c>
      <c r="C544" t="s">
        <v>119</v>
      </c>
      <c r="D544" t="s">
        <v>6163</v>
      </c>
      <c r="E544" t="s">
        <v>301</v>
      </c>
      <c r="F544" t="s">
        <v>148</v>
      </c>
      <c r="G544" t="s">
        <v>169</v>
      </c>
      <c r="H544" t="s">
        <v>254</v>
      </c>
      <c r="I544">
        <v>45275</v>
      </c>
      <c r="J544">
        <v>45275</v>
      </c>
      <c r="K544" t="s">
        <v>124</v>
      </c>
      <c r="L544" s="280">
        <v>45274</v>
      </c>
      <c r="M544">
        <v>3647798</v>
      </c>
      <c r="N544" t="s">
        <v>16</v>
      </c>
      <c r="O544" s="280">
        <v>45280</v>
      </c>
      <c r="P544">
        <v>2024</v>
      </c>
      <c r="Q544">
        <v>543</v>
      </c>
    </row>
    <row r="545" spans="1:17" x14ac:dyDescent="0.35">
      <c r="A545" t="s">
        <v>5480</v>
      </c>
      <c r="B545">
        <v>67</v>
      </c>
      <c r="C545" t="s">
        <v>119</v>
      </c>
      <c r="D545" t="s">
        <v>6163</v>
      </c>
      <c r="E545" t="s">
        <v>301</v>
      </c>
      <c r="F545" t="s">
        <v>148</v>
      </c>
      <c r="G545" t="s">
        <v>162</v>
      </c>
      <c r="H545" t="s">
        <v>254</v>
      </c>
      <c r="I545">
        <v>45275</v>
      </c>
      <c r="J545">
        <v>45275</v>
      </c>
      <c r="K545" t="s">
        <v>124</v>
      </c>
      <c r="L545" s="280">
        <v>45274</v>
      </c>
      <c r="M545">
        <v>3647798</v>
      </c>
      <c r="N545" t="s">
        <v>16</v>
      </c>
      <c r="O545" s="280">
        <v>45280</v>
      </c>
      <c r="P545">
        <v>2024</v>
      </c>
      <c r="Q545">
        <v>544</v>
      </c>
    </row>
    <row r="546" spans="1:17" x14ac:dyDescent="0.35">
      <c r="A546" t="s">
        <v>5891</v>
      </c>
      <c r="B546">
        <v>68</v>
      </c>
      <c r="C546" t="s">
        <v>119</v>
      </c>
      <c r="D546" t="s">
        <v>6163</v>
      </c>
      <c r="E546" t="s">
        <v>301</v>
      </c>
      <c r="F546" t="s">
        <v>148</v>
      </c>
      <c r="G546" t="s">
        <v>169</v>
      </c>
      <c r="H546" t="s">
        <v>254</v>
      </c>
      <c r="I546">
        <v>45276</v>
      </c>
      <c r="J546">
        <v>45276</v>
      </c>
      <c r="K546" t="s">
        <v>124</v>
      </c>
      <c r="L546" s="280">
        <v>45275</v>
      </c>
      <c r="M546">
        <v>3647798</v>
      </c>
      <c r="N546" t="s">
        <v>16</v>
      </c>
      <c r="O546" s="280">
        <v>45280</v>
      </c>
      <c r="P546">
        <v>2024</v>
      </c>
      <c r="Q546">
        <v>545</v>
      </c>
    </row>
    <row r="547" spans="1:17" x14ac:dyDescent="0.35">
      <c r="A547" t="s">
        <v>5481</v>
      </c>
      <c r="B547">
        <v>69</v>
      </c>
      <c r="C547" t="s">
        <v>119</v>
      </c>
      <c r="D547" t="s">
        <v>6163</v>
      </c>
      <c r="E547" t="s">
        <v>301</v>
      </c>
      <c r="F547" t="s">
        <v>148</v>
      </c>
      <c r="G547" t="s">
        <v>162</v>
      </c>
      <c r="H547" t="s">
        <v>254</v>
      </c>
      <c r="I547">
        <v>45276</v>
      </c>
      <c r="J547">
        <v>45276</v>
      </c>
      <c r="K547" t="s">
        <v>124</v>
      </c>
      <c r="L547" s="280">
        <v>45275</v>
      </c>
      <c r="M547">
        <v>3647798</v>
      </c>
      <c r="N547" t="s">
        <v>16</v>
      </c>
      <c r="O547" s="280">
        <v>45280</v>
      </c>
      <c r="P547">
        <v>2024</v>
      </c>
      <c r="Q547">
        <v>546</v>
      </c>
    </row>
    <row r="548" spans="1:17" x14ac:dyDescent="0.35">
      <c r="A548" t="s">
        <v>5892</v>
      </c>
      <c r="B548">
        <v>70</v>
      </c>
      <c r="C548" t="s">
        <v>119</v>
      </c>
      <c r="D548" t="s">
        <v>6163</v>
      </c>
      <c r="E548" t="s">
        <v>301</v>
      </c>
      <c r="F548" t="s">
        <v>148</v>
      </c>
      <c r="G548" t="s">
        <v>169</v>
      </c>
      <c r="H548" t="s">
        <v>254</v>
      </c>
      <c r="I548">
        <v>45277</v>
      </c>
      <c r="J548">
        <v>45277</v>
      </c>
      <c r="K548" t="s">
        <v>124</v>
      </c>
      <c r="L548" s="280">
        <v>45276</v>
      </c>
      <c r="M548">
        <v>3647798</v>
      </c>
      <c r="N548" t="s">
        <v>16</v>
      </c>
      <c r="O548" s="280">
        <v>45280</v>
      </c>
      <c r="P548">
        <v>2024</v>
      </c>
      <c r="Q548">
        <v>547</v>
      </c>
    </row>
    <row r="549" spans="1:17" x14ac:dyDescent="0.35">
      <c r="A549" t="s">
        <v>5482</v>
      </c>
      <c r="B549">
        <v>71</v>
      </c>
      <c r="C549" t="s">
        <v>119</v>
      </c>
      <c r="D549" t="s">
        <v>6163</v>
      </c>
      <c r="E549" t="s">
        <v>301</v>
      </c>
      <c r="F549" t="s">
        <v>148</v>
      </c>
      <c r="G549" t="s">
        <v>162</v>
      </c>
      <c r="H549" t="s">
        <v>254</v>
      </c>
      <c r="I549">
        <v>45277</v>
      </c>
      <c r="J549">
        <v>45277</v>
      </c>
      <c r="K549" t="s">
        <v>124</v>
      </c>
      <c r="L549" s="280">
        <v>45276</v>
      </c>
      <c r="M549">
        <v>3647798</v>
      </c>
      <c r="N549" t="s">
        <v>16</v>
      </c>
      <c r="O549" s="280">
        <v>45280</v>
      </c>
      <c r="P549">
        <v>2024</v>
      </c>
      <c r="Q549">
        <v>548</v>
      </c>
    </row>
    <row r="550" spans="1:17" x14ac:dyDescent="0.35">
      <c r="A550" t="s">
        <v>5893</v>
      </c>
      <c r="B550">
        <v>72</v>
      </c>
      <c r="C550" t="s">
        <v>119</v>
      </c>
      <c r="D550" t="s">
        <v>6163</v>
      </c>
      <c r="E550" t="s">
        <v>301</v>
      </c>
      <c r="F550" t="s">
        <v>148</v>
      </c>
      <c r="G550" t="s">
        <v>169</v>
      </c>
      <c r="H550" t="s">
        <v>254</v>
      </c>
      <c r="I550">
        <v>45278</v>
      </c>
      <c r="J550">
        <v>45278</v>
      </c>
      <c r="K550" t="s">
        <v>124</v>
      </c>
      <c r="L550" s="280">
        <v>45277</v>
      </c>
      <c r="M550">
        <v>3658288</v>
      </c>
      <c r="N550" t="s">
        <v>16</v>
      </c>
      <c r="O550" s="280">
        <v>45287</v>
      </c>
      <c r="P550">
        <v>2024</v>
      </c>
      <c r="Q550">
        <v>549</v>
      </c>
    </row>
    <row r="551" spans="1:17" x14ac:dyDescent="0.35">
      <c r="A551" t="s">
        <v>5483</v>
      </c>
      <c r="B551">
        <v>73</v>
      </c>
      <c r="C551" t="s">
        <v>119</v>
      </c>
      <c r="D551" t="s">
        <v>6163</v>
      </c>
      <c r="E551" t="s">
        <v>301</v>
      </c>
      <c r="F551" t="s">
        <v>148</v>
      </c>
      <c r="G551" t="s">
        <v>162</v>
      </c>
      <c r="H551" t="s">
        <v>254</v>
      </c>
      <c r="I551">
        <v>45278</v>
      </c>
      <c r="J551">
        <v>45278</v>
      </c>
      <c r="K551" t="s">
        <v>124</v>
      </c>
      <c r="L551" s="280">
        <v>45277</v>
      </c>
      <c r="M551">
        <v>3658288</v>
      </c>
      <c r="N551" t="s">
        <v>16</v>
      </c>
      <c r="O551" s="280">
        <v>45287</v>
      </c>
      <c r="P551">
        <v>2024</v>
      </c>
      <c r="Q551">
        <v>550</v>
      </c>
    </row>
    <row r="552" spans="1:17" x14ac:dyDescent="0.35">
      <c r="A552" t="s">
        <v>5894</v>
      </c>
      <c r="B552">
        <v>74</v>
      </c>
      <c r="C552" t="s">
        <v>119</v>
      </c>
      <c r="D552" t="s">
        <v>6163</v>
      </c>
      <c r="E552" t="s">
        <v>301</v>
      </c>
      <c r="F552" t="s">
        <v>148</v>
      </c>
      <c r="G552" t="s">
        <v>169</v>
      </c>
      <c r="H552" t="s">
        <v>254</v>
      </c>
      <c r="I552">
        <v>45279</v>
      </c>
      <c r="J552">
        <v>45279</v>
      </c>
      <c r="K552" t="s">
        <v>124</v>
      </c>
      <c r="L552" s="280">
        <v>45278</v>
      </c>
      <c r="M552">
        <v>3658288</v>
      </c>
      <c r="N552" t="s">
        <v>16</v>
      </c>
      <c r="O552" s="280">
        <v>45287</v>
      </c>
      <c r="P552">
        <v>2024</v>
      </c>
      <c r="Q552">
        <v>551</v>
      </c>
    </row>
    <row r="553" spans="1:17" x14ac:dyDescent="0.35">
      <c r="A553" t="s">
        <v>5484</v>
      </c>
      <c r="B553">
        <v>75</v>
      </c>
      <c r="C553" t="s">
        <v>119</v>
      </c>
      <c r="D553" t="s">
        <v>6163</v>
      </c>
      <c r="E553" t="s">
        <v>301</v>
      </c>
      <c r="F553" t="s">
        <v>148</v>
      </c>
      <c r="G553" t="s">
        <v>162</v>
      </c>
      <c r="H553" t="s">
        <v>254</v>
      </c>
      <c r="I553">
        <v>45279</v>
      </c>
      <c r="J553">
        <v>45279</v>
      </c>
      <c r="K553" t="s">
        <v>124</v>
      </c>
      <c r="L553" s="280">
        <v>45278</v>
      </c>
      <c r="M553">
        <v>3658288</v>
      </c>
      <c r="N553" t="s">
        <v>16</v>
      </c>
      <c r="O553" s="280">
        <v>45287</v>
      </c>
      <c r="P553">
        <v>2024</v>
      </c>
      <c r="Q553">
        <v>552</v>
      </c>
    </row>
    <row r="554" spans="1:17" x14ac:dyDescent="0.35">
      <c r="A554" t="s">
        <v>5895</v>
      </c>
      <c r="B554">
        <v>76</v>
      </c>
      <c r="C554" t="s">
        <v>119</v>
      </c>
      <c r="D554" t="s">
        <v>6163</v>
      </c>
      <c r="E554" t="s">
        <v>301</v>
      </c>
      <c r="F554" t="s">
        <v>148</v>
      </c>
      <c r="G554" t="s">
        <v>169</v>
      </c>
      <c r="H554" t="s">
        <v>254</v>
      </c>
      <c r="I554">
        <v>45280</v>
      </c>
      <c r="J554">
        <v>45280</v>
      </c>
      <c r="K554" t="s">
        <v>124</v>
      </c>
      <c r="L554" s="280">
        <v>45279</v>
      </c>
      <c r="M554">
        <v>3658288</v>
      </c>
      <c r="N554" t="s">
        <v>16</v>
      </c>
      <c r="O554" s="280">
        <v>45287</v>
      </c>
      <c r="P554">
        <v>2024</v>
      </c>
      <c r="Q554">
        <v>553</v>
      </c>
    </row>
    <row r="555" spans="1:17" x14ac:dyDescent="0.35">
      <c r="A555" t="s">
        <v>5485</v>
      </c>
      <c r="B555">
        <v>77</v>
      </c>
      <c r="C555" t="s">
        <v>119</v>
      </c>
      <c r="D555" t="s">
        <v>6163</v>
      </c>
      <c r="E555" t="s">
        <v>301</v>
      </c>
      <c r="F555" t="s">
        <v>148</v>
      </c>
      <c r="G555" t="s">
        <v>162</v>
      </c>
      <c r="H555" t="s">
        <v>254</v>
      </c>
      <c r="I555">
        <v>45280</v>
      </c>
      <c r="J555">
        <v>45280</v>
      </c>
      <c r="K555" t="s">
        <v>124</v>
      </c>
      <c r="L555" s="280">
        <v>45279</v>
      </c>
      <c r="M555">
        <v>3658288</v>
      </c>
      <c r="N555" t="s">
        <v>16</v>
      </c>
      <c r="O555" s="280">
        <v>45287</v>
      </c>
      <c r="P555">
        <v>2024</v>
      </c>
      <c r="Q555">
        <v>554</v>
      </c>
    </row>
    <row r="556" spans="1:17" x14ac:dyDescent="0.35">
      <c r="A556" t="s">
        <v>5896</v>
      </c>
      <c r="B556">
        <v>78</v>
      </c>
      <c r="C556" t="s">
        <v>119</v>
      </c>
      <c r="D556" t="s">
        <v>6163</v>
      </c>
      <c r="E556" t="s">
        <v>301</v>
      </c>
      <c r="F556" t="s">
        <v>148</v>
      </c>
      <c r="G556" t="s">
        <v>169</v>
      </c>
      <c r="H556" t="s">
        <v>254</v>
      </c>
      <c r="I556">
        <v>45281</v>
      </c>
      <c r="J556">
        <v>45281</v>
      </c>
      <c r="K556" t="s">
        <v>124</v>
      </c>
      <c r="L556" s="280">
        <v>45280</v>
      </c>
      <c r="M556">
        <v>3658288</v>
      </c>
      <c r="N556" t="s">
        <v>16</v>
      </c>
      <c r="O556" s="280">
        <v>45287</v>
      </c>
      <c r="P556">
        <v>2024</v>
      </c>
      <c r="Q556">
        <v>555</v>
      </c>
    </row>
    <row r="557" spans="1:17" x14ac:dyDescent="0.35">
      <c r="A557" t="s">
        <v>5486</v>
      </c>
      <c r="B557">
        <v>79</v>
      </c>
      <c r="C557" t="s">
        <v>119</v>
      </c>
      <c r="D557" t="s">
        <v>6163</v>
      </c>
      <c r="E557" t="s">
        <v>301</v>
      </c>
      <c r="F557" t="s">
        <v>148</v>
      </c>
      <c r="G557" t="s">
        <v>162</v>
      </c>
      <c r="H557" t="s">
        <v>254</v>
      </c>
      <c r="I557">
        <v>45281</v>
      </c>
      <c r="J557">
        <v>45281</v>
      </c>
      <c r="K557" t="s">
        <v>124</v>
      </c>
      <c r="L557" s="280">
        <v>45280</v>
      </c>
      <c r="M557">
        <v>3658288</v>
      </c>
      <c r="N557" t="s">
        <v>16</v>
      </c>
      <c r="O557" s="280">
        <v>45287</v>
      </c>
      <c r="P557">
        <v>2024</v>
      </c>
      <c r="Q557">
        <v>556</v>
      </c>
    </row>
    <row r="558" spans="1:17" x14ac:dyDescent="0.35">
      <c r="A558" t="s">
        <v>5897</v>
      </c>
      <c r="B558">
        <v>80</v>
      </c>
      <c r="C558" t="s">
        <v>119</v>
      </c>
      <c r="D558" t="s">
        <v>6163</v>
      </c>
      <c r="E558" t="s">
        <v>301</v>
      </c>
      <c r="F558" t="s">
        <v>148</v>
      </c>
      <c r="G558" t="s">
        <v>169</v>
      </c>
      <c r="H558" t="s">
        <v>254</v>
      </c>
      <c r="I558">
        <v>45282</v>
      </c>
      <c r="J558">
        <v>45282</v>
      </c>
      <c r="K558" t="s">
        <v>124</v>
      </c>
      <c r="L558" s="280">
        <v>45281</v>
      </c>
      <c r="M558">
        <v>3658288</v>
      </c>
      <c r="N558" t="s">
        <v>16</v>
      </c>
      <c r="O558" s="280">
        <v>45287</v>
      </c>
      <c r="P558">
        <v>2024</v>
      </c>
      <c r="Q558">
        <v>557</v>
      </c>
    </row>
    <row r="559" spans="1:17" x14ac:dyDescent="0.35">
      <c r="A559" t="s">
        <v>5487</v>
      </c>
      <c r="B559">
        <v>81</v>
      </c>
      <c r="C559" t="s">
        <v>119</v>
      </c>
      <c r="D559" t="s">
        <v>6163</v>
      </c>
      <c r="E559" t="s">
        <v>301</v>
      </c>
      <c r="F559" t="s">
        <v>148</v>
      </c>
      <c r="G559" t="s">
        <v>162</v>
      </c>
      <c r="H559" t="s">
        <v>254</v>
      </c>
      <c r="I559">
        <v>45282</v>
      </c>
      <c r="J559">
        <v>45282</v>
      </c>
      <c r="K559" t="s">
        <v>124</v>
      </c>
      <c r="L559" s="280">
        <v>45281</v>
      </c>
      <c r="M559">
        <v>3658288</v>
      </c>
      <c r="N559" t="s">
        <v>16</v>
      </c>
      <c r="O559" s="280">
        <v>45287</v>
      </c>
      <c r="P559">
        <v>2024</v>
      </c>
      <c r="Q559">
        <v>558</v>
      </c>
    </row>
    <row r="560" spans="1:17" x14ac:dyDescent="0.35">
      <c r="A560" t="s">
        <v>5898</v>
      </c>
      <c r="B560">
        <v>82</v>
      </c>
      <c r="C560" t="s">
        <v>130</v>
      </c>
      <c r="D560" t="s">
        <v>300</v>
      </c>
      <c r="E560" t="s">
        <v>301</v>
      </c>
      <c r="F560" t="s">
        <v>148</v>
      </c>
      <c r="G560" t="s">
        <v>169</v>
      </c>
      <c r="H560" t="s">
        <v>254</v>
      </c>
      <c r="I560">
        <v>45230</v>
      </c>
      <c r="J560">
        <v>45230</v>
      </c>
      <c r="K560" t="s">
        <v>124</v>
      </c>
      <c r="L560" s="280">
        <v>45229</v>
      </c>
      <c r="M560">
        <v>3519203</v>
      </c>
      <c r="N560" t="s">
        <v>13</v>
      </c>
      <c r="O560" s="280">
        <v>45231</v>
      </c>
      <c r="P560">
        <v>2024</v>
      </c>
      <c r="Q560">
        <v>559</v>
      </c>
    </row>
    <row r="561" spans="1:17" x14ac:dyDescent="0.35">
      <c r="A561" t="s">
        <v>5899</v>
      </c>
      <c r="B561">
        <v>83</v>
      </c>
      <c r="C561" t="s">
        <v>130</v>
      </c>
      <c r="D561" t="s">
        <v>300</v>
      </c>
      <c r="E561" t="s">
        <v>301</v>
      </c>
      <c r="F561" t="s">
        <v>148</v>
      </c>
      <c r="G561" t="s">
        <v>169</v>
      </c>
      <c r="H561" t="s">
        <v>149</v>
      </c>
      <c r="I561">
        <v>45231</v>
      </c>
      <c r="J561">
        <v>45261</v>
      </c>
      <c r="K561" t="s">
        <v>124</v>
      </c>
      <c r="L561" s="280">
        <v>45231</v>
      </c>
      <c r="M561">
        <v>3519205</v>
      </c>
      <c r="N561" t="s">
        <v>13</v>
      </c>
      <c r="O561" s="280">
        <v>45231</v>
      </c>
      <c r="P561">
        <v>2024</v>
      </c>
      <c r="Q561">
        <v>560</v>
      </c>
    </row>
    <row r="562" spans="1:17" x14ac:dyDescent="0.35">
      <c r="A562" t="s">
        <v>5900</v>
      </c>
      <c r="B562">
        <v>84</v>
      </c>
      <c r="C562" t="s">
        <v>130</v>
      </c>
      <c r="D562" t="s">
        <v>300</v>
      </c>
      <c r="E562" t="s">
        <v>301</v>
      </c>
      <c r="F562" t="s">
        <v>148</v>
      </c>
      <c r="G562" t="s">
        <v>169</v>
      </c>
      <c r="H562" t="s">
        <v>149</v>
      </c>
      <c r="I562">
        <v>45232</v>
      </c>
      <c r="J562">
        <v>45262</v>
      </c>
      <c r="K562" t="s">
        <v>124</v>
      </c>
      <c r="L562" s="280">
        <v>45231</v>
      </c>
      <c r="M562">
        <v>3540815</v>
      </c>
      <c r="N562" t="s">
        <v>13</v>
      </c>
      <c r="O562" s="280">
        <v>45240</v>
      </c>
      <c r="P562">
        <v>2024</v>
      </c>
      <c r="Q562">
        <v>561</v>
      </c>
    </row>
    <row r="563" spans="1:17" x14ac:dyDescent="0.35">
      <c r="A563" t="s">
        <v>5901</v>
      </c>
      <c r="B563">
        <v>85</v>
      </c>
      <c r="C563" t="s">
        <v>130</v>
      </c>
      <c r="D563" t="s">
        <v>300</v>
      </c>
      <c r="E563" t="s">
        <v>301</v>
      </c>
      <c r="F563" t="s">
        <v>148</v>
      </c>
      <c r="G563" t="s">
        <v>169</v>
      </c>
      <c r="H563" t="s">
        <v>254</v>
      </c>
      <c r="I563">
        <v>45233</v>
      </c>
      <c r="J563">
        <v>45233</v>
      </c>
      <c r="K563" t="s">
        <v>124</v>
      </c>
      <c r="L563" s="280">
        <v>45232</v>
      </c>
      <c r="M563">
        <v>3540817</v>
      </c>
      <c r="N563" t="s">
        <v>13</v>
      </c>
      <c r="O563" s="280">
        <v>45240</v>
      </c>
      <c r="P563">
        <v>2024</v>
      </c>
      <c r="Q563">
        <v>562</v>
      </c>
    </row>
    <row r="564" spans="1:17" x14ac:dyDescent="0.35">
      <c r="A564" t="s">
        <v>5902</v>
      </c>
      <c r="B564">
        <v>86</v>
      </c>
      <c r="C564" t="s">
        <v>130</v>
      </c>
      <c r="D564" t="s">
        <v>300</v>
      </c>
      <c r="E564" t="s">
        <v>301</v>
      </c>
      <c r="F564" t="s">
        <v>148</v>
      </c>
      <c r="G564" t="s">
        <v>169</v>
      </c>
      <c r="H564" t="s">
        <v>254</v>
      </c>
      <c r="I564">
        <v>45234</v>
      </c>
      <c r="J564">
        <v>45234</v>
      </c>
      <c r="K564" t="s">
        <v>124</v>
      </c>
      <c r="L564" s="280">
        <v>45233</v>
      </c>
      <c r="M564">
        <v>3540819</v>
      </c>
      <c r="N564" t="s">
        <v>13</v>
      </c>
      <c r="O564" s="280">
        <v>45240</v>
      </c>
      <c r="P564">
        <v>2024</v>
      </c>
      <c r="Q564">
        <v>563</v>
      </c>
    </row>
    <row r="565" spans="1:17" x14ac:dyDescent="0.35">
      <c r="A565" t="s">
        <v>5903</v>
      </c>
      <c r="B565">
        <v>87</v>
      </c>
      <c r="C565" t="s">
        <v>130</v>
      </c>
      <c r="D565" t="s">
        <v>300</v>
      </c>
      <c r="E565" t="s">
        <v>301</v>
      </c>
      <c r="F565" t="s">
        <v>148</v>
      </c>
      <c r="G565" t="s">
        <v>169</v>
      </c>
      <c r="H565" t="s">
        <v>254</v>
      </c>
      <c r="I565">
        <v>45235</v>
      </c>
      <c r="J565">
        <v>45235</v>
      </c>
      <c r="K565" t="s">
        <v>124</v>
      </c>
      <c r="L565" s="280">
        <v>45234</v>
      </c>
      <c r="M565">
        <v>3540821</v>
      </c>
      <c r="N565" t="s">
        <v>13</v>
      </c>
      <c r="O565" s="280">
        <v>45240</v>
      </c>
      <c r="P565">
        <v>2024</v>
      </c>
      <c r="Q565">
        <v>564</v>
      </c>
    </row>
    <row r="566" spans="1:17" x14ac:dyDescent="0.35">
      <c r="A566" t="s">
        <v>5904</v>
      </c>
      <c r="B566">
        <v>88</v>
      </c>
      <c r="C566" t="s">
        <v>130</v>
      </c>
      <c r="D566" t="s">
        <v>300</v>
      </c>
      <c r="E566" t="s">
        <v>301</v>
      </c>
      <c r="F566" t="s">
        <v>148</v>
      </c>
      <c r="G566" t="s">
        <v>169</v>
      </c>
      <c r="H566" t="s">
        <v>254</v>
      </c>
      <c r="I566">
        <v>45236</v>
      </c>
      <c r="J566">
        <v>45236</v>
      </c>
      <c r="K566" t="s">
        <v>124</v>
      </c>
      <c r="L566" s="280">
        <v>45235</v>
      </c>
      <c r="M566">
        <v>3540823</v>
      </c>
      <c r="N566" t="s">
        <v>13</v>
      </c>
      <c r="O566" s="280">
        <v>45240</v>
      </c>
      <c r="P566">
        <v>2024</v>
      </c>
      <c r="Q566">
        <v>565</v>
      </c>
    </row>
    <row r="567" spans="1:17" x14ac:dyDescent="0.35">
      <c r="A567" t="s">
        <v>5905</v>
      </c>
      <c r="B567">
        <v>89</v>
      </c>
      <c r="C567" t="s">
        <v>130</v>
      </c>
      <c r="D567" t="s">
        <v>300</v>
      </c>
      <c r="E567" t="s">
        <v>301</v>
      </c>
      <c r="F567" t="s">
        <v>148</v>
      </c>
      <c r="G567" t="s">
        <v>169</v>
      </c>
      <c r="H567" t="s">
        <v>254</v>
      </c>
      <c r="I567">
        <v>45237</v>
      </c>
      <c r="J567">
        <v>45237</v>
      </c>
      <c r="K567" t="s">
        <v>124</v>
      </c>
      <c r="L567" s="280">
        <v>45236</v>
      </c>
      <c r="M567">
        <v>3540825</v>
      </c>
      <c r="N567" t="s">
        <v>13</v>
      </c>
      <c r="O567" s="280">
        <v>45240</v>
      </c>
      <c r="P567">
        <v>2024</v>
      </c>
      <c r="Q567">
        <v>566</v>
      </c>
    </row>
    <row r="568" spans="1:17" x14ac:dyDescent="0.35">
      <c r="A568" t="s">
        <v>5906</v>
      </c>
      <c r="B568">
        <v>90</v>
      </c>
      <c r="C568" t="s">
        <v>130</v>
      </c>
      <c r="D568" t="s">
        <v>300</v>
      </c>
      <c r="E568" t="s">
        <v>301</v>
      </c>
      <c r="F568" t="s">
        <v>148</v>
      </c>
      <c r="G568" t="s">
        <v>169</v>
      </c>
      <c r="H568" t="s">
        <v>254</v>
      </c>
      <c r="I568">
        <v>45238</v>
      </c>
      <c r="J568">
        <v>45238</v>
      </c>
      <c r="K568" t="s">
        <v>124</v>
      </c>
      <c r="L568" s="280">
        <v>45237</v>
      </c>
      <c r="M568">
        <v>3540827</v>
      </c>
      <c r="N568" t="s">
        <v>13</v>
      </c>
      <c r="O568" s="280">
        <v>45240</v>
      </c>
      <c r="P568">
        <v>2024</v>
      </c>
      <c r="Q568">
        <v>567</v>
      </c>
    </row>
    <row r="569" spans="1:17" x14ac:dyDescent="0.35">
      <c r="A569" t="s">
        <v>5907</v>
      </c>
      <c r="B569">
        <v>91</v>
      </c>
      <c r="C569" t="s">
        <v>130</v>
      </c>
      <c r="D569" t="s">
        <v>300</v>
      </c>
      <c r="E569" t="s">
        <v>301</v>
      </c>
      <c r="F569" t="s">
        <v>148</v>
      </c>
      <c r="G569" t="s">
        <v>169</v>
      </c>
      <c r="H569" t="s">
        <v>254</v>
      </c>
      <c r="I569">
        <v>45239</v>
      </c>
      <c r="J569">
        <v>45239</v>
      </c>
      <c r="K569" t="s">
        <v>124</v>
      </c>
      <c r="L569" s="280">
        <v>45238</v>
      </c>
      <c r="M569">
        <v>3540829</v>
      </c>
      <c r="N569" t="s">
        <v>13</v>
      </c>
      <c r="O569" s="280">
        <v>45240</v>
      </c>
      <c r="P569">
        <v>2024</v>
      </c>
      <c r="Q569">
        <v>568</v>
      </c>
    </row>
    <row r="570" spans="1:17" x14ac:dyDescent="0.35">
      <c r="A570" t="s">
        <v>5908</v>
      </c>
      <c r="B570">
        <v>92</v>
      </c>
      <c r="C570" t="s">
        <v>130</v>
      </c>
      <c r="D570" t="s">
        <v>300</v>
      </c>
      <c r="E570" t="s">
        <v>301</v>
      </c>
      <c r="F570" t="s">
        <v>148</v>
      </c>
      <c r="G570" t="s">
        <v>169</v>
      </c>
      <c r="H570" t="s">
        <v>254</v>
      </c>
      <c r="I570">
        <v>45240</v>
      </c>
      <c r="J570">
        <v>45240</v>
      </c>
      <c r="K570" t="s">
        <v>124</v>
      </c>
      <c r="L570" s="280">
        <v>45239</v>
      </c>
      <c r="M570">
        <v>3556640</v>
      </c>
      <c r="N570" t="s">
        <v>13</v>
      </c>
      <c r="O570" s="280">
        <v>45247</v>
      </c>
      <c r="P570">
        <v>2024</v>
      </c>
      <c r="Q570">
        <v>569</v>
      </c>
    </row>
    <row r="571" spans="1:17" x14ac:dyDescent="0.35">
      <c r="A571" t="s">
        <v>5909</v>
      </c>
      <c r="B571">
        <v>93</v>
      </c>
      <c r="C571" t="s">
        <v>130</v>
      </c>
      <c r="D571" t="s">
        <v>300</v>
      </c>
      <c r="E571" t="s">
        <v>301</v>
      </c>
      <c r="F571" t="s">
        <v>148</v>
      </c>
      <c r="G571" t="s">
        <v>169</v>
      </c>
      <c r="H571" t="s">
        <v>254</v>
      </c>
      <c r="I571">
        <v>45241</v>
      </c>
      <c r="J571">
        <v>45241</v>
      </c>
      <c r="K571" t="s">
        <v>124</v>
      </c>
      <c r="L571" s="280">
        <v>45240</v>
      </c>
      <c r="M571">
        <v>3556642</v>
      </c>
      <c r="N571" t="s">
        <v>13</v>
      </c>
      <c r="O571" s="280">
        <v>45247</v>
      </c>
      <c r="P571">
        <v>2024</v>
      </c>
      <c r="Q571">
        <v>570</v>
      </c>
    </row>
    <row r="572" spans="1:17" x14ac:dyDescent="0.35">
      <c r="A572" t="s">
        <v>5910</v>
      </c>
      <c r="B572">
        <v>94</v>
      </c>
      <c r="C572" t="s">
        <v>130</v>
      </c>
      <c r="D572" t="s">
        <v>300</v>
      </c>
      <c r="E572" t="s">
        <v>301</v>
      </c>
      <c r="F572" t="s">
        <v>148</v>
      </c>
      <c r="G572" t="s">
        <v>169</v>
      </c>
      <c r="H572" t="s">
        <v>254</v>
      </c>
      <c r="I572">
        <v>45242</v>
      </c>
      <c r="J572">
        <v>45242</v>
      </c>
      <c r="K572" t="s">
        <v>124</v>
      </c>
      <c r="L572" s="280">
        <v>45241</v>
      </c>
      <c r="M572">
        <v>3556644</v>
      </c>
      <c r="N572" t="s">
        <v>13</v>
      </c>
      <c r="O572" s="280">
        <v>45247</v>
      </c>
      <c r="P572">
        <v>2024</v>
      </c>
      <c r="Q572">
        <v>571</v>
      </c>
    </row>
    <row r="573" spans="1:17" x14ac:dyDescent="0.35">
      <c r="A573" t="s">
        <v>5911</v>
      </c>
      <c r="B573">
        <v>95</v>
      </c>
      <c r="C573" t="s">
        <v>130</v>
      </c>
      <c r="D573" t="s">
        <v>300</v>
      </c>
      <c r="E573" t="s">
        <v>301</v>
      </c>
      <c r="F573" t="s">
        <v>148</v>
      </c>
      <c r="G573" t="s">
        <v>169</v>
      </c>
      <c r="H573" t="s">
        <v>254</v>
      </c>
      <c r="I573">
        <v>45243</v>
      </c>
      <c r="J573">
        <v>45243</v>
      </c>
      <c r="K573" t="s">
        <v>124</v>
      </c>
      <c r="L573" s="280">
        <v>45241</v>
      </c>
      <c r="M573">
        <v>3556646</v>
      </c>
      <c r="N573" t="s">
        <v>13</v>
      </c>
      <c r="O573" s="280">
        <v>45247</v>
      </c>
      <c r="P573">
        <v>2024</v>
      </c>
      <c r="Q573">
        <v>572</v>
      </c>
    </row>
    <row r="574" spans="1:17" x14ac:dyDescent="0.35">
      <c r="A574" t="s">
        <v>5912</v>
      </c>
      <c r="B574">
        <v>96</v>
      </c>
      <c r="C574" t="s">
        <v>130</v>
      </c>
      <c r="D574" t="s">
        <v>300</v>
      </c>
      <c r="E574" t="s">
        <v>301</v>
      </c>
      <c r="F574" t="s">
        <v>148</v>
      </c>
      <c r="G574" t="s">
        <v>169</v>
      </c>
      <c r="H574" t="s">
        <v>254</v>
      </c>
      <c r="I574">
        <v>45244</v>
      </c>
      <c r="J574">
        <v>45244</v>
      </c>
      <c r="K574" t="s">
        <v>124</v>
      </c>
      <c r="L574" s="280">
        <v>45243</v>
      </c>
      <c r="M574">
        <v>3556648</v>
      </c>
      <c r="N574" t="s">
        <v>13</v>
      </c>
      <c r="O574" s="280">
        <v>45247</v>
      </c>
      <c r="P574">
        <v>2024</v>
      </c>
      <c r="Q574">
        <v>573</v>
      </c>
    </row>
    <row r="575" spans="1:17" x14ac:dyDescent="0.35">
      <c r="A575" t="s">
        <v>5913</v>
      </c>
      <c r="B575">
        <v>97</v>
      </c>
      <c r="C575" t="s">
        <v>130</v>
      </c>
      <c r="D575" t="s">
        <v>300</v>
      </c>
      <c r="E575" t="s">
        <v>301</v>
      </c>
      <c r="F575" t="s">
        <v>148</v>
      </c>
      <c r="G575" t="s">
        <v>169</v>
      </c>
      <c r="H575" t="s">
        <v>254</v>
      </c>
      <c r="I575">
        <v>45245</v>
      </c>
      <c r="J575">
        <v>45245</v>
      </c>
      <c r="K575" t="s">
        <v>124</v>
      </c>
      <c r="L575" s="280">
        <v>45244</v>
      </c>
      <c r="M575">
        <v>3556650</v>
      </c>
      <c r="N575" t="s">
        <v>13</v>
      </c>
      <c r="O575" s="280">
        <v>45247</v>
      </c>
      <c r="P575">
        <v>2024</v>
      </c>
      <c r="Q575">
        <v>574</v>
      </c>
    </row>
    <row r="576" spans="1:17" x14ac:dyDescent="0.35">
      <c r="A576" t="s">
        <v>5914</v>
      </c>
      <c r="B576">
        <v>98</v>
      </c>
      <c r="C576" t="s">
        <v>130</v>
      </c>
      <c r="D576" t="s">
        <v>300</v>
      </c>
      <c r="E576" t="s">
        <v>301</v>
      </c>
      <c r="F576" t="s">
        <v>148</v>
      </c>
      <c r="G576" t="s">
        <v>169</v>
      </c>
      <c r="H576" t="s">
        <v>254</v>
      </c>
      <c r="I576">
        <v>45246</v>
      </c>
      <c r="J576">
        <v>45246</v>
      </c>
      <c r="K576" t="s">
        <v>124</v>
      </c>
      <c r="L576" s="280">
        <v>45244</v>
      </c>
      <c r="M576">
        <v>3556652</v>
      </c>
      <c r="N576" t="s">
        <v>13</v>
      </c>
      <c r="O576" s="280">
        <v>45247</v>
      </c>
      <c r="P576">
        <v>2024</v>
      </c>
      <c r="Q576">
        <v>575</v>
      </c>
    </row>
    <row r="577" spans="1:17" x14ac:dyDescent="0.35">
      <c r="A577" t="s">
        <v>5915</v>
      </c>
      <c r="B577">
        <v>99</v>
      </c>
      <c r="C577" t="s">
        <v>130</v>
      </c>
      <c r="D577" t="s">
        <v>300</v>
      </c>
      <c r="E577" t="s">
        <v>301</v>
      </c>
      <c r="F577" t="s">
        <v>148</v>
      </c>
      <c r="G577" t="s">
        <v>169</v>
      </c>
      <c r="H577" t="s">
        <v>254</v>
      </c>
      <c r="I577">
        <v>45248</v>
      </c>
      <c r="J577">
        <v>45248</v>
      </c>
      <c r="K577" t="s">
        <v>124</v>
      </c>
      <c r="L577" s="280">
        <v>45247</v>
      </c>
      <c r="M577">
        <v>3571878</v>
      </c>
      <c r="N577" t="s">
        <v>13</v>
      </c>
      <c r="O577" s="280">
        <v>45253</v>
      </c>
      <c r="P577">
        <v>2024</v>
      </c>
      <c r="Q577">
        <v>576</v>
      </c>
    </row>
    <row r="578" spans="1:17" x14ac:dyDescent="0.35">
      <c r="A578" t="s">
        <v>6178</v>
      </c>
      <c r="B578">
        <v>100</v>
      </c>
      <c r="C578" t="s">
        <v>130</v>
      </c>
      <c r="D578" t="s">
        <v>257</v>
      </c>
      <c r="E578" t="s">
        <v>258</v>
      </c>
      <c r="F578" t="s">
        <v>187</v>
      </c>
      <c r="G578" t="s">
        <v>187</v>
      </c>
      <c r="H578" t="s">
        <v>188</v>
      </c>
      <c r="I578">
        <v>45253</v>
      </c>
      <c r="J578">
        <v>45291</v>
      </c>
      <c r="K578" t="s">
        <v>124</v>
      </c>
      <c r="L578" s="280">
        <v>45253</v>
      </c>
      <c r="M578">
        <v>3592917</v>
      </c>
      <c r="N578" t="s">
        <v>13</v>
      </c>
      <c r="O578" s="280">
        <v>45260</v>
      </c>
      <c r="P578">
        <v>2024</v>
      </c>
      <c r="Q578">
        <v>577</v>
      </c>
    </row>
    <row r="579" spans="1:17" x14ac:dyDescent="0.35">
      <c r="A579" t="s">
        <v>5916</v>
      </c>
      <c r="B579">
        <v>101</v>
      </c>
      <c r="C579" t="s">
        <v>130</v>
      </c>
      <c r="D579" t="s">
        <v>6163</v>
      </c>
      <c r="E579" t="s">
        <v>301</v>
      </c>
      <c r="F579" t="s">
        <v>148</v>
      </c>
      <c r="G579" t="s">
        <v>169</v>
      </c>
      <c r="H579" t="s">
        <v>254</v>
      </c>
      <c r="I579">
        <v>45268</v>
      </c>
      <c r="J579">
        <v>45268</v>
      </c>
      <c r="K579" t="s">
        <v>124</v>
      </c>
      <c r="L579" s="280">
        <v>45267</v>
      </c>
      <c r="M579">
        <v>3631484</v>
      </c>
      <c r="N579" t="s">
        <v>13</v>
      </c>
      <c r="O579" s="280">
        <v>45274</v>
      </c>
      <c r="P579">
        <v>2024</v>
      </c>
      <c r="Q579">
        <v>578</v>
      </c>
    </row>
    <row r="580" spans="1:17" x14ac:dyDescent="0.35">
      <c r="A580" t="s">
        <v>5917</v>
      </c>
      <c r="B580">
        <v>102</v>
      </c>
      <c r="C580" t="s">
        <v>130</v>
      </c>
      <c r="D580" t="s">
        <v>6163</v>
      </c>
      <c r="E580" t="s">
        <v>301</v>
      </c>
      <c r="F580" t="s">
        <v>148</v>
      </c>
      <c r="G580" t="s">
        <v>169</v>
      </c>
      <c r="H580" t="s">
        <v>254</v>
      </c>
      <c r="I580">
        <v>45269</v>
      </c>
      <c r="J580">
        <v>45269</v>
      </c>
      <c r="K580" t="s">
        <v>124</v>
      </c>
      <c r="L580" s="280">
        <v>45267</v>
      </c>
      <c r="M580">
        <v>3631487</v>
      </c>
      <c r="N580" t="s">
        <v>13</v>
      </c>
      <c r="O580" s="280">
        <v>45274</v>
      </c>
      <c r="P580">
        <v>2024</v>
      </c>
      <c r="Q580">
        <v>579</v>
      </c>
    </row>
    <row r="581" spans="1:17" x14ac:dyDescent="0.35">
      <c r="A581" t="s">
        <v>5918</v>
      </c>
      <c r="B581">
        <v>103</v>
      </c>
      <c r="C581" t="s">
        <v>130</v>
      </c>
      <c r="D581" t="s">
        <v>6163</v>
      </c>
      <c r="E581" t="s">
        <v>301</v>
      </c>
      <c r="F581" t="s">
        <v>148</v>
      </c>
      <c r="G581" t="s">
        <v>169</v>
      </c>
      <c r="H581" t="s">
        <v>254</v>
      </c>
      <c r="I581">
        <v>45270</v>
      </c>
      <c r="J581">
        <v>45270</v>
      </c>
      <c r="K581" t="s">
        <v>124</v>
      </c>
      <c r="L581" s="280">
        <v>45267</v>
      </c>
      <c r="M581">
        <v>3631489</v>
      </c>
      <c r="N581" t="s">
        <v>13</v>
      </c>
      <c r="O581" s="280">
        <v>45274</v>
      </c>
      <c r="P581">
        <v>2024</v>
      </c>
      <c r="Q581">
        <v>580</v>
      </c>
    </row>
    <row r="582" spans="1:17" x14ac:dyDescent="0.35">
      <c r="A582" t="s">
        <v>5919</v>
      </c>
      <c r="B582">
        <v>104</v>
      </c>
      <c r="C582" t="s">
        <v>130</v>
      </c>
      <c r="D582" t="s">
        <v>6163</v>
      </c>
      <c r="E582" t="s">
        <v>301</v>
      </c>
      <c r="F582" t="s">
        <v>148</v>
      </c>
      <c r="G582" t="s">
        <v>169</v>
      </c>
      <c r="H582" t="s">
        <v>254</v>
      </c>
      <c r="I582">
        <v>45271</v>
      </c>
      <c r="J582">
        <v>45271</v>
      </c>
      <c r="K582" t="s">
        <v>124</v>
      </c>
      <c r="L582" s="280">
        <v>45267</v>
      </c>
      <c r="M582">
        <v>3631491</v>
      </c>
      <c r="N582" t="s">
        <v>13</v>
      </c>
      <c r="O582" s="280">
        <v>45274</v>
      </c>
      <c r="P582">
        <v>2024</v>
      </c>
      <c r="Q582">
        <v>581</v>
      </c>
    </row>
    <row r="583" spans="1:17" x14ac:dyDescent="0.35">
      <c r="A583" t="s">
        <v>5920</v>
      </c>
      <c r="B583">
        <v>105</v>
      </c>
      <c r="C583" t="s">
        <v>130</v>
      </c>
      <c r="D583" t="s">
        <v>6163</v>
      </c>
      <c r="E583" t="s">
        <v>301</v>
      </c>
      <c r="F583" t="s">
        <v>148</v>
      </c>
      <c r="G583" t="s">
        <v>169</v>
      </c>
      <c r="H583" t="s">
        <v>254</v>
      </c>
      <c r="I583">
        <v>45272</v>
      </c>
      <c r="J583">
        <v>45272</v>
      </c>
      <c r="K583" t="s">
        <v>124</v>
      </c>
      <c r="L583" s="280">
        <v>45271</v>
      </c>
      <c r="M583">
        <v>3631493</v>
      </c>
      <c r="N583" t="s">
        <v>13</v>
      </c>
      <c r="O583" s="280">
        <v>45274</v>
      </c>
      <c r="P583">
        <v>2024</v>
      </c>
      <c r="Q583">
        <v>582</v>
      </c>
    </row>
    <row r="584" spans="1:17" x14ac:dyDescent="0.35">
      <c r="A584" t="s">
        <v>5921</v>
      </c>
      <c r="B584">
        <v>106</v>
      </c>
      <c r="C584" t="s">
        <v>130</v>
      </c>
      <c r="D584" t="s">
        <v>6163</v>
      </c>
      <c r="E584" t="s">
        <v>301</v>
      </c>
      <c r="F584" t="s">
        <v>148</v>
      </c>
      <c r="G584" t="s">
        <v>169</v>
      </c>
      <c r="H584" t="s">
        <v>254</v>
      </c>
      <c r="I584">
        <v>45275</v>
      </c>
      <c r="J584">
        <v>45275</v>
      </c>
      <c r="K584" t="s">
        <v>124</v>
      </c>
      <c r="L584" s="280">
        <v>45274</v>
      </c>
      <c r="M584">
        <v>3660631</v>
      </c>
      <c r="N584" t="s">
        <v>13</v>
      </c>
      <c r="O584" s="280">
        <v>45288</v>
      </c>
      <c r="P584">
        <v>2024</v>
      </c>
      <c r="Q584">
        <v>583</v>
      </c>
    </row>
    <row r="585" spans="1:17" x14ac:dyDescent="0.35">
      <c r="A585" t="s">
        <v>5922</v>
      </c>
      <c r="B585">
        <v>107</v>
      </c>
      <c r="C585" t="s">
        <v>130</v>
      </c>
      <c r="D585" t="s">
        <v>6163</v>
      </c>
      <c r="E585" t="s">
        <v>301</v>
      </c>
      <c r="F585" t="s">
        <v>148</v>
      </c>
      <c r="G585" t="s">
        <v>169</v>
      </c>
      <c r="H585" t="s">
        <v>254</v>
      </c>
      <c r="I585">
        <v>45276</v>
      </c>
      <c r="J585">
        <v>45276</v>
      </c>
      <c r="K585" t="s">
        <v>124</v>
      </c>
      <c r="L585" s="280">
        <v>45275</v>
      </c>
      <c r="M585">
        <v>3660633</v>
      </c>
      <c r="N585" t="s">
        <v>13</v>
      </c>
      <c r="O585" s="280">
        <v>45288</v>
      </c>
      <c r="P585">
        <v>2024</v>
      </c>
      <c r="Q585">
        <v>584</v>
      </c>
    </row>
    <row r="586" spans="1:17" x14ac:dyDescent="0.35">
      <c r="A586" t="s">
        <v>5923</v>
      </c>
      <c r="B586">
        <v>108</v>
      </c>
      <c r="C586" t="s">
        <v>130</v>
      </c>
      <c r="D586" t="s">
        <v>6163</v>
      </c>
      <c r="E586" t="s">
        <v>301</v>
      </c>
      <c r="F586" t="s">
        <v>148</v>
      </c>
      <c r="G586" t="s">
        <v>169</v>
      </c>
      <c r="H586" t="s">
        <v>254</v>
      </c>
      <c r="I586">
        <v>45277</v>
      </c>
      <c r="J586">
        <v>45277</v>
      </c>
      <c r="K586" t="s">
        <v>124</v>
      </c>
      <c r="L586" s="280">
        <v>45275</v>
      </c>
      <c r="M586">
        <v>3660635</v>
      </c>
      <c r="N586" t="s">
        <v>13</v>
      </c>
      <c r="O586" s="280">
        <v>45288</v>
      </c>
      <c r="P586">
        <v>2024</v>
      </c>
      <c r="Q586">
        <v>585</v>
      </c>
    </row>
    <row r="587" spans="1:17" x14ac:dyDescent="0.35">
      <c r="A587" t="s">
        <v>5924</v>
      </c>
      <c r="B587">
        <v>109</v>
      </c>
      <c r="C587" t="s">
        <v>130</v>
      </c>
      <c r="D587" t="s">
        <v>6163</v>
      </c>
      <c r="E587" t="s">
        <v>301</v>
      </c>
      <c r="F587" t="s">
        <v>148</v>
      </c>
      <c r="G587" t="s">
        <v>169</v>
      </c>
      <c r="H587" t="s">
        <v>254</v>
      </c>
      <c r="I587">
        <v>45278</v>
      </c>
      <c r="J587">
        <v>45278</v>
      </c>
      <c r="K587" t="s">
        <v>124</v>
      </c>
      <c r="L587" s="280">
        <v>45275</v>
      </c>
      <c r="M587">
        <v>3660637</v>
      </c>
      <c r="N587" t="s">
        <v>13</v>
      </c>
      <c r="O587" s="280">
        <v>45288</v>
      </c>
      <c r="P587">
        <v>2024</v>
      </c>
      <c r="Q587">
        <v>586</v>
      </c>
    </row>
    <row r="588" spans="1:17" x14ac:dyDescent="0.35">
      <c r="A588" t="s">
        <v>5925</v>
      </c>
      <c r="B588">
        <v>110</v>
      </c>
      <c r="C588" t="s">
        <v>130</v>
      </c>
      <c r="D588" t="s">
        <v>6163</v>
      </c>
      <c r="E588" t="s">
        <v>301</v>
      </c>
      <c r="F588" t="s">
        <v>148</v>
      </c>
      <c r="G588" t="s">
        <v>169</v>
      </c>
      <c r="H588" t="s">
        <v>254</v>
      </c>
      <c r="I588">
        <v>45279</v>
      </c>
      <c r="J588">
        <v>45279</v>
      </c>
      <c r="K588" t="s">
        <v>124</v>
      </c>
      <c r="L588" s="280">
        <v>45278</v>
      </c>
      <c r="M588">
        <v>3660639</v>
      </c>
      <c r="N588" t="s">
        <v>13</v>
      </c>
      <c r="O588" s="280">
        <v>45288</v>
      </c>
      <c r="P588">
        <v>2024</v>
      </c>
      <c r="Q588">
        <v>587</v>
      </c>
    </row>
    <row r="589" spans="1:17" x14ac:dyDescent="0.35">
      <c r="A589" t="s">
        <v>5926</v>
      </c>
      <c r="B589">
        <v>111</v>
      </c>
      <c r="C589" t="s">
        <v>130</v>
      </c>
      <c r="D589" t="s">
        <v>6163</v>
      </c>
      <c r="E589" t="s">
        <v>301</v>
      </c>
      <c r="F589" t="s">
        <v>148</v>
      </c>
      <c r="G589" t="s">
        <v>169</v>
      </c>
      <c r="H589" t="s">
        <v>254</v>
      </c>
      <c r="I589">
        <v>45280</v>
      </c>
      <c r="J589">
        <v>45280</v>
      </c>
      <c r="K589" t="s">
        <v>124</v>
      </c>
      <c r="L589" s="280">
        <v>45279</v>
      </c>
      <c r="M589">
        <v>3660641</v>
      </c>
      <c r="N589" t="s">
        <v>13</v>
      </c>
      <c r="O589" s="280">
        <v>45288</v>
      </c>
      <c r="P589">
        <v>2024</v>
      </c>
      <c r="Q589">
        <v>588</v>
      </c>
    </row>
    <row r="590" spans="1:17" x14ac:dyDescent="0.35">
      <c r="A590" t="s">
        <v>5927</v>
      </c>
      <c r="B590">
        <v>112</v>
      </c>
      <c r="C590" t="s">
        <v>130</v>
      </c>
      <c r="D590" t="s">
        <v>6163</v>
      </c>
      <c r="E590" t="s">
        <v>301</v>
      </c>
      <c r="F590" t="s">
        <v>148</v>
      </c>
      <c r="G590" t="s">
        <v>169</v>
      </c>
      <c r="H590" t="s">
        <v>254</v>
      </c>
      <c r="I590">
        <v>45281</v>
      </c>
      <c r="J590">
        <v>45281</v>
      </c>
      <c r="K590" t="s">
        <v>124</v>
      </c>
      <c r="L590" s="280">
        <v>45280</v>
      </c>
      <c r="M590">
        <v>3673003</v>
      </c>
      <c r="N590" t="s">
        <v>13</v>
      </c>
      <c r="O590" s="280">
        <v>45295</v>
      </c>
      <c r="P590">
        <v>2024</v>
      </c>
      <c r="Q590">
        <v>589</v>
      </c>
    </row>
    <row r="591" spans="1:17" x14ac:dyDescent="0.35">
      <c r="A591" t="s">
        <v>5928</v>
      </c>
      <c r="B591">
        <v>113</v>
      </c>
      <c r="C591" t="s">
        <v>130</v>
      </c>
      <c r="D591" t="s">
        <v>6163</v>
      </c>
      <c r="E591" t="s">
        <v>301</v>
      </c>
      <c r="F591" t="s">
        <v>148</v>
      </c>
      <c r="G591" t="s">
        <v>169</v>
      </c>
      <c r="H591" t="s">
        <v>254</v>
      </c>
      <c r="I591">
        <v>45282</v>
      </c>
      <c r="J591">
        <v>45282</v>
      </c>
      <c r="K591" t="s">
        <v>124</v>
      </c>
      <c r="L591" s="280">
        <v>45281</v>
      </c>
      <c r="M591">
        <v>3673005</v>
      </c>
      <c r="N591" t="s">
        <v>13</v>
      </c>
      <c r="O591" s="280">
        <v>45295</v>
      </c>
      <c r="P591">
        <v>2024</v>
      </c>
      <c r="Q591">
        <v>590</v>
      </c>
    </row>
    <row r="592" spans="1:17" x14ac:dyDescent="0.35">
      <c r="A592" t="s">
        <v>5929</v>
      </c>
      <c r="B592">
        <v>114</v>
      </c>
      <c r="C592" t="s">
        <v>130</v>
      </c>
      <c r="D592" t="s">
        <v>6163</v>
      </c>
      <c r="E592" t="s">
        <v>301</v>
      </c>
      <c r="F592" t="s">
        <v>148</v>
      </c>
      <c r="G592" t="s">
        <v>169</v>
      </c>
      <c r="H592" t="s">
        <v>254</v>
      </c>
      <c r="I592">
        <v>45289</v>
      </c>
      <c r="J592">
        <v>45289</v>
      </c>
      <c r="K592" t="s">
        <v>124</v>
      </c>
      <c r="L592" s="280">
        <v>45288</v>
      </c>
      <c r="M592">
        <v>3673007</v>
      </c>
      <c r="N592" t="s">
        <v>13</v>
      </c>
      <c r="O592" s="280">
        <v>45295</v>
      </c>
      <c r="P592">
        <v>2024</v>
      </c>
      <c r="Q592">
        <v>591</v>
      </c>
    </row>
    <row r="593" spans="1:17" x14ac:dyDescent="0.35">
      <c r="A593" t="s">
        <v>5930</v>
      </c>
      <c r="B593">
        <v>115</v>
      </c>
      <c r="C593" t="s">
        <v>130</v>
      </c>
      <c r="D593" t="s">
        <v>6163</v>
      </c>
      <c r="E593" t="s">
        <v>301</v>
      </c>
      <c r="F593" t="s">
        <v>148</v>
      </c>
      <c r="G593" t="s">
        <v>169</v>
      </c>
      <c r="H593" t="s">
        <v>254</v>
      </c>
      <c r="I593">
        <v>45290</v>
      </c>
      <c r="J593">
        <v>45290</v>
      </c>
      <c r="K593" t="s">
        <v>124</v>
      </c>
      <c r="L593" s="280">
        <v>45288</v>
      </c>
      <c r="M593">
        <v>3673009</v>
      </c>
      <c r="N593" t="s">
        <v>13</v>
      </c>
      <c r="O593" s="280">
        <v>45295</v>
      </c>
      <c r="P593">
        <v>2024</v>
      </c>
      <c r="Q593">
        <v>592</v>
      </c>
    </row>
    <row r="594" spans="1:17" x14ac:dyDescent="0.35">
      <c r="A594" t="s">
        <v>5931</v>
      </c>
      <c r="B594">
        <v>116</v>
      </c>
      <c r="C594" t="s">
        <v>130</v>
      </c>
      <c r="D594" t="s">
        <v>6163</v>
      </c>
      <c r="E594" t="s">
        <v>301</v>
      </c>
      <c r="F594" t="s">
        <v>148</v>
      </c>
      <c r="G594" t="s">
        <v>169</v>
      </c>
      <c r="H594" t="s">
        <v>254</v>
      </c>
      <c r="I594">
        <v>45291</v>
      </c>
      <c r="J594">
        <v>45291</v>
      </c>
      <c r="K594" t="s">
        <v>124</v>
      </c>
      <c r="L594" s="280">
        <v>45288</v>
      </c>
      <c r="M594">
        <v>3673011</v>
      </c>
      <c r="N594" t="s">
        <v>13</v>
      </c>
      <c r="O594" s="280">
        <v>45295</v>
      </c>
      <c r="P594">
        <v>2024</v>
      </c>
      <c r="Q594">
        <v>593</v>
      </c>
    </row>
    <row r="595" spans="1:17" x14ac:dyDescent="0.35">
      <c r="A595" t="s">
        <v>6179</v>
      </c>
      <c r="B595">
        <v>117</v>
      </c>
      <c r="C595" t="s">
        <v>130</v>
      </c>
      <c r="D595" t="s">
        <v>295</v>
      </c>
      <c r="E595" t="s">
        <v>296</v>
      </c>
      <c r="F595" t="s">
        <v>187</v>
      </c>
      <c r="G595" t="s">
        <v>187</v>
      </c>
      <c r="H595" t="s">
        <v>188</v>
      </c>
      <c r="I595">
        <v>45281</v>
      </c>
      <c r="J595">
        <v>45657</v>
      </c>
      <c r="K595" t="s">
        <v>124</v>
      </c>
      <c r="L595" s="280">
        <v>45281</v>
      </c>
      <c r="M595">
        <v>3675358</v>
      </c>
      <c r="N595" t="s">
        <v>13</v>
      </c>
      <c r="O595" s="280">
        <v>45295</v>
      </c>
      <c r="P595">
        <v>2024</v>
      </c>
      <c r="Q595">
        <v>594</v>
      </c>
    </row>
    <row r="596" spans="1:17" x14ac:dyDescent="0.35">
      <c r="A596" t="s">
        <v>6180</v>
      </c>
      <c r="B596">
        <v>118</v>
      </c>
      <c r="C596" t="s">
        <v>130</v>
      </c>
      <c r="D596" t="s">
        <v>6163</v>
      </c>
      <c r="E596" t="s">
        <v>301</v>
      </c>
      <c r="F596" t="s">
        <v>187</v>
      </c>
      <c r="G596" t="s">
        <v>187</v>
      </c>
      <c r="H596" t="s">
        <v>188</v>
      </c>
      <c r="I596">
        <v>45281</v>
      </c>
      <c r="J596">
        <v>45657</v>
      </c>
      <c r="K596" t="s">
        <v>124</v>
      </c>
      <c r="L596" s="280">
        <v>45281</v>
      </c>
      <c r="M596">
        <v>3675381</v>
      </c>
      <c r="N596" t="s">
        <v>13</v>
      </c>
      <c r="O596" s="280">
        <v>45295</v>
      </c>
      <c r="P596">
        <v>2024</v>
      </c>
      <c r="Q596">
        <v>595</v>
      </c>
    </row>
    <row r="597" spans="1:17" x14ac:dyDescent="0.35">
      <c r="A597" t="s">
        <v>6181</v>
      </c>
      <c r="B597">
        <v>119</v>
      </c>
      <c r="C597" t="s">
        <v>130</v>
      </c>
      <c r="D597" t="s">
        <v>236</v>
      </c>
      <c r="E597" t="s">
        <v>237</v>
      </c>
      <c r="F597" t="s">
        <v>187</v>
      </c>
      <c r="G597" t="s">
        <v>187</v>
      </c>
      <c r="H597" t="s">
        <v>188</v>
      </c>
      <c r="I597">
        <v>45281</v>
      </c>
      <c r="J597">
        <v>45657</v>
      </c>
      <c r="K597" t="s">
        <v>124</v>
      </c>
      <c r="L597" s="280">
        <v>45281</v>
      </c>
      <c r="M597">
        <v>3675387</v>
      </c>
      <c r="N597" t="s">
        <v>13</v>
      </c>
      <c r="O597" s="280">
        <v>45295</v>
      </c>
      <c r="P597">
        <v>2024</v>
      </c>
      <c r="Q597">
        <v>596</v>
      </c>
    </row>
    <row r="598" spans="1:17" x14ac:dyDescent="0.35">
      <c r="A598" t="s">
        <v>6182</v>
      </c>
      <c r="B598">
        <v>120</v>
      </c>
      <c r="C598" t="s">
        <v>130</v>
      </c>
      <c r="D598" t="s">
        <v>244</v>
      </c>
      <c r="E598" t="s">
        <v>245</v>
      </c>
      <c r="F598" t="s">
        <v>187</v>
      </c>
      <c r="G598" t="s">
        <v>187</v>
      </c>
      <c r="H598" t="s">
        <v>188</v>
      </c>
      <c r="I598">
        <v>45282</v>
      </c>
      <c r="J598">
        <v>45657</v>
      </c>
      <c r="K598" t="s">
        <v>124</v>
      </c>
      <c r="L598" s="280">
        <v>45282</v>
      </c>
      <c r="M598">
        <v>3675399</v>
      </c>
      <c r="N598" t="s">
        <v>13</v>
      </c>
      <c r="O598" s="280">
        <v>45295</v>
      </c>
      <c r="P598">
        <v>2024</v>
      </c>
      <c r="Q598">
        <v>597</v>
      </c>
    </row>
    <row r="599" spans="1:17" x14ac:dyDescent="0.35">
      <c r="A599" t="s">
        <v>6183</v>
      </c>
      <c r="B599">
        <v>121</v>
      </c>
      <c r="C599" t="s">
        <v>130</v>
      </c>
      <c r="D599" t="s">
        <v>6164</v>
      </c>
      <c r="E599" t="s">
        <v>314</v>
      </c>
      <c r="F599" t="s">
        <v>187</v>
      </c>
      <c r="G599" t="s">
        <v>187</v>
      </c>
      <c r="H599" t="s">
        <v>188</v>
      </c>
      <c r="I599">
        <v>45288</v>
      </c>
      <c r="J599">
        <v>45657</v>
      </c>
      <c r="K599" t="s">
        <v>124</v>
      </c>
      <c r="L599" s="280">
        <v>45288</v>
      </c>
      <c r="M599">
        <v>3675406</v>
      </c>
      <c r="N599" t="s">
        <v>13</v>
      </c>
      <c r="O599" s="280">
        <v>45295</v>
      </c>
      <c r="P599">
        <v>2024</v>
      </c>
      <c r="Q599">
        <v>598</v>
      </c>
    </row>
    <row r="600" spans="1:17" x14ac:dyDescent="0.35">
      <c r="A600" t="s">
        <v>6184</v>
      </c>
      <c r="B600">
        <v>122</v>
      </c>
      <c r="C600" t="s">
        <v>130</v>
      </c>
      <c r="D600" t="s">
        <v>272</v>
      </c>
      <c r="E600" t="s">
        <v>273</v>
      </c>
      <c r="F600" t="s">
        <v>187</v>
      </c>
      <c r="G600" t="s">
        <v>187</v>
      </c>
      <c r="H600" t="s">
        <v>188</v>
      </c>
      <c r="I600">
        <v>45288</v>
      </c>
      <c r="J600">
        <v>45657</v>
      </c>
      <c r="K600" t="s">
        <v>124</v>
      </c>
      <c r="L600" s="280">
        <v>45288</v>
      </c>
      <c r="M600">
        <v>3676065</v>
      </c>
      <c r="N600" t="s">
        <v>13</v>
      </c>
      <c r="O600" s="280">
        <v>45296</v>
      </c>
      <c r="P600">
        <v>2024</v>
      </c>
      <c r="Q600">
        <v>599</v>
      </c>
    </row>
    <row r="601" spans="1:17" x14ac:dyDescent="0.35">
      <c r="A601" t="s">
        <v>6185</v>
      </c>
      <c r="B601">
        <v>123</v>
      </c>
      <c r="C601" t="s">
        <v>130</v>
      </c>
      <c r="D601" t="s">
        <v>315</v>
      </c>
      <c r="E601" t="s">
        <v>316</v>
      </c>
      <c r="F601" t="s">
        <v>187</v>
      </c>
      <c r="G601" t="s">
        <v>187</v>
      </c>
      <c r="H601" t="s">
        <v>188</v>
      </c>
      <c r="I601">
        <v>45288</v>
      </c>
      <c r="J601">
        <v>45657</v>
      </c>
      <c r="K601" t="s">
        <v>124</v>
      </c>
      <c r="L601" s="280">
        <v>45288</v>
      </c>
      <c r="M601">
        <v>3676099</v>
      </c>
      <c r="N601" t="s">
        <v>13</v>
      </c>
      <c r="O601" s="280">
        <v>45296</v>
      </c>
      <c r="P601">
        <v>2024</v>
      </c>
      <c r="Q601">
        <v>600</v>
      </c>
    </row>
    <row r="602" spans="1:17" x14ac:dyDescent="0.35">
      <c r="A602" t="s">
        <v>6186</v>
      </c>
      <c r="B602">
        <v>124</v>
      </c>
      <c r="C602" t="s">
        <v>130</v>
      </c>
      <c r="D602" t="s">
        <v>4565</v>
      </c>
      <c r="E602" t="s">
        <v>241</v>
      </c>
      <c r="F602" t="s">
        <v>187</v>
      </c>
      <c r="G602" t="s">
        <v>187</v>
      </c>
      <c r="H602" t="s">
        <v>188</v>
      </c>
      <c r="I602">
        <v>45282</v>
      </c>
      <c r="J602">
        <v>45657</v>
      </c>
      <c r="K602" t="s">
        <v>124</v>
      </c>
      <c r="L602" s="280">
        <v>45282</v>
      </c>
      <c r="M602">
        <v>3676155</v>
      </c>
      <c r="N602" t="s">
        <v>13</v>
      </c>
      <c r="O602" s="280">
        <v>45296</v>
      </c>
      <c r="P602">
        <v>2024</v>
      </c>
      <c r="Q602">
        <v>601</v>
      </c>
    </row>
    <row r="603" spans="1:17" x14ac:dyDescent="0.35">
      <c r="A603" t="s">
        <v>6187</v>
      </c>
      <c r="B603">
        <v>125</v>
      </c>
      <c r="C603" t="s">
        <v>130</v>
      </c>
      <c r="D603" t="s">
        <v>4693</v>
      </c>
      <c r="E603" t="s">
        <v>191</v>
      </c>
      <c r="F603" t="s">
        <v>187</v>
      </c>
      <c r="G603" t="s">
        <v>187</v>
      </c>
      <c r="H603" t="s">
        <v>188</v>
      </c>
      <c r="I603">
        <v>45289</v>
      </c>
      <c r="J603">
        <v>45657</v>
      </c>
      <c r="K603" t="s">
        <v>124</v>
      </c>
      <c r="L603" s="280">
        <v>45289</v>
      </c>
      <c r="M603">
        <v>3676173</v>
      </c>
      <c r="N603" t="s">
        <v>13</v>
      </c>
      <c r="O603" s="280">
        <v>45296</v>
      </c>
      <c r="P603">
        <v>2024</v>
      </c>
      <c r="Q603">
        <v>602</v>
      </c>
    </row>
    <row r="604" spans="1:17" x14ac:dyDescent="0.35">
      <c r="A604" t="s">
        <v>5488</v>
      </c>
      <c r="B604">
        <v>126</v>
      </c>
      <c r="C604" t="s">
        <v>130</v>
      </c>
      <c r="D604" t="s">
        <v>6163</v>
      </c>
      <c r="E604" t="s">
        <v>301</v>
      </c>
      <c r="F604" t="s">
        <v>148</v>
      </c>
      <c r="G604" t="s">
        <v>162</v>
      </c>
      <c r="H604" t="s">
        <v>155</v>
      </c>
      <c r="I604">
        <v>45292</v>
      </c>
      <c r="J604">
        <v>45657</v>
      </c>
      <c r="K604" t="s">
        <v>124</v>
      </c>
      <c r="L604" s="280">
        <v>45287</v>
      </c>
      <c r="M604">
        <v>3679553</v>
      </c>
      <c r="N604" t="s">
        <v>13</v>
      </c>
      <c r="O604" s="280">
        <v>45299</v>
      </c>
      <c r="P604">
        <v>2024</v>
      </c>
      <c r="Q604">
        <v>603</v>
      </c>
    </row>
    <row r="605" spans="1:17" x14ac:dyDescent="0.35">
      <c r="A605" t="s">
        <v>5932</v>
      </c>
      <c r="B605">
        <v>127</v>
      </c>
      <c r="C605" t="s">
        <v>130</v>
      </c>
      <c r="D605" t="s">
        <v>6163</v>
      </c>
      <c r="E605" t="s">
        <v>301</v>
      </c>
      <c r="F605" t="s">
        <v>148</v>
      </c>
      <c r="G605" t="s">
        <v>169</v>
      </c>
      <c r="H605" t="s">
        <v>155</v>
      </c>
      <c r="I605">
        <v>45292</v>
      </c>
      <c r="J605">
        <v>45657</v>
      </c>
      <c r="K605" t="s">
        <v>124</v>
      </c>
      <c r="L605" s="280">
        <v>45287</v>
      </c>
      <c r="M605">
        <v>3679555</v>
      </c>
      <c r="N605" t="s">
        <v>13</v>
      </c>
      <c r="O605" s="280">
        <v>45299</v>
      </c>
      <c r="P605">
        <v>2024</v>
      </c>
      <c r="Q605">
        <v>604</v>
      </c>
    </row>
    <row r="606" spans="1:17" x14ac:dyDescent="0.35">
      <c r="A606" t="s">
        <v>5933</v>
      </c>
      <c r="B606">
        <v>128</v>
      </c>
      <c r="C606" t="s">
        <v>130</v>
      </c>
      <c r="D606" t="s">
        <v>236</v>
      </c>
      <c r="E606" t="s">
        <v>237</v>
      </c>
      <c r="F606" t="s">
        <v>148</v>
      </c>
      <c r="G606" t="s">
        <v>169</v>
      </c>
      <c r="H606" t="s">
        <v>155</v>
      </c>
      <c r="I606">
        <v>45292</v>
      </c>
      <c r="J606">
        <v>45657</v>
      </c>
      <c r="K606" t="s">
        <v>124</v>
      </c>
      <c r="L606" s="280">
        <v>45286</v>
      </c>
      <c r="M606">
        <v>3679587</v>
      </c>
      <c r="N606" t="s">
        <v>13</v>
      </c>
      <c r="O606" s="280">
        <v>45299</v>
      </c>
      <c r="P606">
        <v>2024</v>
      </c>
      <c r="Q606">
        <v>605</v>
      </c>
    </row>
    <row r="607" spans="1:17" x14ac:dyDescent="0.35">
      <c r="A607" t="s">
        <v>5489</v>
      </c>
      <c r="B607">
        <v>129</v>
      </c>
      <c r="C607" t="s">
        <v>130</v>
      </c>
      <c r="D607" t="s">
        <v>236</v>
      </c>
      <c r="E607" t="s">
        <v>237</v>
      </c>
      <c r="F607" t="s">
        <v>148</v>
      </c>
      <c r="G607" t="s">
        <v>162</v>
      </c>
      <c r="H607" t="s">
        <v>155</v>
      </c>
      <c r="I607">
        <v>45292</v>
      </c>
      <c r="J607">
        <v>45657</v>
      </c>
      <c r="K607" t="s">
        <v>124</v>
      </c>
      <c r="L607" s="280">
        <v>45288</v>
      </c>
      <c r="M607">
        <v>3679589</v>
      </c>
      <c r="N607" t="s">
        <v>13</v>
      </c>
      <c r="O607" s="280">
        <v>45299</v>
      </c>
      <c r="P607">
        <v>2024</v>
      </c>
      <c r="Q607">
        <v>606</v>
      </c>
    </row>
    <row r="608" spans="1:17" x14ac:dyDescent="0.35">
      <c r="A608" t="s">
        <v>5490</v>
      </c>
      <c r="B608">
        <v>130</v>
      </c>
      <c r="C608" t="s">
        <v>130</v>
      </c>
      <c r="D608" t="s">
        <v>236</v>
      </c>
      <c r="E608" t="s">
        <v>237</v>
      </c>
      <c r="F608" t="s">
        <v>148</v>
      </c>
      <c r="G608" t="s">
        <v>162</v>
      </c>
      <c r="H608" t="s">
        <v>155</v>
      </c>
      <c r="I608">
        <v>45292</v>
      </c>
      <c r="J608">
        <v>45657</v>
      </c>
      <c r="K608" t="s">
        <v>124</v>
      </c>
      <c r="L608" s="280">
        <v>45287</v>
      </c>
      <c r="M608">
        <v>3679591</v>
      </c>
      <c r="N608" t="s">
        <v>13</v>
      </c>
      <c r="O608" s="280">
        <v>45299</v>
      </c>
      <c r="P608">
        <v>2024</v>
      </c>
      <c r="Q608">
        <v>607</v>
      </c>
    </row>
    <row r="609" spans="1:17" x14ac:dyDescent="0.35">
      <c r="A609" t="s">
        <v>5934</v>
      </c>
      <c r="B609">
        <v>131</v>
      </c>
      <c r="C609" t="s">
        <v>130</v>
      </c>
      <c r="D609" t="s">
        <v>236</v>
      </c>
      <c r="E609" t="s">
        <v>237</v>
      </c>
      <c r="F609" t="s">
        <v>148</v>
      </c>
      <c r="G609" t="s">
        <v>169</v>
      </c>
      <c r="H609" t="s">
        <v>155</v>
      </c>
      <c r="I609">
        <v>45292</v>
      </c>
      <c r="J609">
        <v>45657</v>
      </c>
      <c r="K609" t="s">
        <v>124</v>
      </c>
      <c r="L609" s="280">
        <v>45286</v>
      </c>
      <c r="M609">
        <v>3679593</v>
      </c>
      <c r="N609" t="s">
        <v>13</v>
      </c>
      <c r="O609" s="280">
        <v>45299</v>
      </c>
      <c r="P609">
        <v>2024</v>
      </c>
      <c r="Q609">
        <v>608</v>
      </c>
    </row>
    <row r="610" spans="1:17" x14ac:dyDescent="0.35">
      <c r="A610" t="s">
        <v>5491</v>
      </c>
      <c r="B610">
        <v>132</v>
      </c>
      <c r="C610" t="s">
        <v>130</v>
      </c>
      <c r="D610" t="s">
        <v>236</v>
      </c>
      <c r="E610" t="s">
        <v>237</v>
      </c>
      <c r="F610" t="s">
        <v>148</v>
      </c>
      <c r="G610" t="s">
        <v>162</v>
      </c>
      <c r="H610" t="s">
        <v>155</v>
      </c>
      <c r="I610">
        <v>45292</v>
      </c>
      <c r="J610">
        <v>45657</v>
      </c>
      <c r="K610" t="s">
        <v>124</v>
      </c>
      <c r="L610" s="280">
        <v>45288</v>
      </c>
      <c r="M610">
        <v>3679595</v>
      </c>
      <c r="N610" t="s">
        <v>13</v>
      </c>
      <c r="O610" s="280">
        <v>45299</v>
      </c>
      <c r="P610">
        <v>2024</v>
      </c>
      <c r="Q610">
        <v>609</v>
      </c>
    </row>
    <row r="611" spans="1:17" x14ac:dyDescent="0.35">
      <c r="A611" t="s">
        <v>5935</v>
      </c>
      <c r="B611">
        <v>133</v>
      </c>
      <c r="C611" t="s">
        <v>130</v>
      </c>
      <c r="D611" t="s">
        <v>236</v>
      </c>
      <c r="E611" t="s">
        <v>237</v>
      </c>
      <c r="F611" t="s">
        <v>148</v>
      </c>
      <c r="G611" t="s">
        <v>169</v>
      </c>
      <c r="H611" t="s">
        <v>155</v>
      </c>
      <c r="I611">
        <v>45292</v>
      </c>
      <c r="J611">
        <v>45657</v>
      </c>
      <c r="K611" t="s">
        <v>124</v>
      </c>
      <c r="L611" s="280">
        <v>45288</v>
      </c>
      <c r="M611">
        <v>3679597</v>
      </c>
      <c r="N611" t="s">
        <v>13</v>
      </c>
      <c r="O611" s="280">
        <v>45299</v>
      </c>
      <c r="P611">
        <v>2024</v>
      </c>
      <c r="Q611">
        <v>610</v>
      </c>
    </row>
    <row r="612" spans="1:17" x14ac:dyDescent="0.35">
      <c r="A612" t="s">
        <v>5492</v>
      </c>
      <c r="B612">
        <v>134</v>
      </c>
      <c r="C612" t="s">
        <v>130</v>
      </c>
      <c r="D612" t="s">
        <v>244</v>
      </c>
      <c r="E612" t="s">
        <v>245</v>
      </c>
      <c r="F612" t="s">
        <v>148</v>
      </c>
      <c r="G612" t="s">
        <v>162</v>
      </c>
      <c r="H612" t="s">
        <v>155</v>
      </c>
      <c r="I612">
        <v>45292</v>
      </c>
      <c r="J612">
        <v>45657</v>
      </c>
      <c r="K612" t="s">
        <v>124</v>
      </c>
      <c r="L612" s="280">
        <v>45288</v>
      </c>
      <c r="M612">
        <v>3679626</v>
      </c>
      <c r="N612" t="s">
        <v>13</v>
      </c>
      <c r="O612" s="280">
        <v>45299</v>
      </c>
      <c r="P612">
        <v>2024</v>
      </c>
      <c r="Q612">
        <v>611</v>
      </c>
    </row>
    <row r="613" spans="1:17" x14ac:dyDescent="0.35">
      <c r="A613" t="s">
        <v>5493</v>
      </c>
      <c r="B613">
        <v>135</v>
      </c>
      <c r="C613" t="s">
        <v>130</v>
      </c>
      <c r="D613" t="s">
        <v>244</v>
      </c>
      <c r="E613" t="s">
        <v>245</v>
      </c>
      <c r="F613" t="s">
        <v>148</v>
      </c>
      <c r="G613" t="s">
        <v>162</v>
      </c>
      <c r="H613" t="s">
        <v>155</v>
      </c>
      <c r="I613">
        <v>45292</v>
      </c>
      <c r="J613">
        <v>45657</v>
      </c>
      <c r="K613" t="s">
        <v>124</v>
      </c>
      <c r="L613" s="280">
        <v>45288</v>
      </c>
      <c r="M613">
        <v>3679628</v>
      </c>
      <c r="N613" t="s">
        <v>13</v>
      </c>
      <c r="O613" s="280">
        <v>45299</v>
      </c>
      <c r="P613">
        <v>2024</v>
      </c>
      <c r="Q613">
        <v>612</v>
      </c>
    </row>
    <row r="614" spans="1:17" x14ac:dyDescent="0.35">
      <c r="A614" t="s">
        <v>5936</v>
      </c>
      <c r="B614">
        <v>136</v>
      </c>
      <c r="C614" t="s">
        <v>130</v>
      </c>
      <c r="D614" t="s">
        <v>244</v>
      </c>
      <c r="E614" t="s">
        <v>245</v>
      </c>
      <c r="F614" t="s">
        <v>148</v>
      </c>
      <c r="G614" t="s">
        <v>169</v>
      </c>
      <c r="H614" t="s">
        <v>155</v>
      </c>
      <c r="I614">
        <v>45292</v>
      </c>
      <c r="J614">
        <v>45657</v>
      </c>
      <c r="K614" t="s">
        <v>124</v>
      </c>
      <c r="L614" s="280">
        <v>45288</v>
      </c>
      <c r="M614">
        <v>3679630</v>
      </c>
      <c r="N614" t="s">
        <v>13</v>
      </c>
      <c r="O614" s="280">
        <v>45299</v>
      </c>
      <c r="P614">
        <v>2024</v>
      </c>
      <c r="Q614">
        <v>613</v>
      </c>
    </row>
    <row r="615" spans="1:17" x14ac:dyDescent="0.35">
      <c r="A615" t="s">
        <v>5937</v>
      </c>
      <c r="B615">
        <v>137</v>
      </c>
      <c r="C615" t="s">
        <v>130</v>
      </c>
      <c r="D615" t="s">
        <v>4565</v>
      </c>
      <c r="E615" t="s">
        <v>241</v>
      </c>
      <c r="F615" t="s">
        <v>148</v>
      </c>
      <c r="G615" t="s">
        <v>169</v>
      </c>
      <c r="H615" t="s">
        <v>155</v>
      </c>
      <c r="I615">
        <v>45292</v>
      </c>
      <c r="J615">
        <v>45657</v>
      </c>
      <c r="K615" t="s">
        <v>124</v>
      </c>
      <c r="L615" s="280">
        <v>45287</v>
      </c>
      <c r="M615">
        <v>3679671</v>
      </c>
      <c r="N615" t="s">
        <v>13</v>
      </c>
      <c r="O615" s="280">
        <v>45299</v>
      </c>
      <c r="P615">
        <v>2024</v>
      </c>
      <c r="Q615">
        <v>614</v>
      </c>
    </row>
    <row r="616" spans="1:17" x14ac:dyDescent="0.35">
      <c r="A616" t="s">
        <v>5494</v>
      </c>
      <c r="B616">
        <v>138</v>
      </c>
      <c r="C616" t="s">
        <v>130</v>
      </c>
      <c r="D616" t="s">
        <v>4565</v>
      </c>
      <c r="E616" t="s">
        <v>241</v>
      </c>
      <c r="F616" t="s">
        <v>148</v>
      </c>
      <c r="G616" t="s">
        <v>162</v>
      </c>
      <c r="H616" t="s">
        <v>155</v>
      </c>
      <c r="I616">
        <v>45292</v>
      </c>
      <c r="J616">
        <v>45657</v>
      </c>
      <c r="K616" t="s">
        <v>124</v>
      </c>
      <c r="L616" s="280">
        <v>45287</v>
      </c>
      <c r="M616">
        <v>3679673</v>
      </c>
      <c r="N616" t="s">
        <v>13</v>
      </c>
      <c r="O616" s="280">
        <v>45299</v>
      </c>
      <c r="P616">
        <v>2024</v>
      </c>
      <c r="Q616">
        <v>615</v>
      </c>
    </row>
    <row r="617" spans="1:17" x14ac:dyDescent="0.35">
      <c r="A617" t="s">
        <v>5495</v>
      </c>
      <c r="B617">
        <v>139</v>
      </c>
      <c r="C617" t="s">
        <v>130</v>
      </c>
      <c r="D617" t="s">
        <v>4565</v>
      </c>
      <c r="E617" t="s">
        <v>241</v>
      </c>
      <c r="F617" t="s">
        <v>148</v>
      </c>
      <c r="G617" t="s">
        <v>162</v>
      </c>
      <c r="H617" t="s">
        <v>155</v>
      </c>
      <c r="I617">
        <v>45292</v>
      </c>
      <c r="J617">
        <v>45657</v>
      </c>
      <c r="K617" t="s">
        <v>124</v>
      </c>
      <c r="L617" s="280">
        <v>45287</v>
      </c>
      <c r="M617">
        <v>3679675</v>
      </c>
      <c r="N617" t="s">
        <v>13</v>
      </c>
      <c r="O617" s="280">
        <v>45299</v>
      </c>
      <c r="P617">
        <v>2024</v>
      </c>
      <c r="Q617">
        <v>616</v>
      </c>
    </row>
    <row r="618" spans="1:17" x14ac:dyDescent="0.35">
      <c r="A618" t="s">
        <v>5938</v>
      </c>
      <c r="B618">
        <v>140</v>
      </c>
      <c r="C618" t="s">
        <v>130</v>
      </c>
      <c r="D618" t="s">
        <v>4565</v>
      </c>
      <c r="E618" t="s">
        <v>241</v>
      </c>
      <c r="F618" t="s">
        <v>148</v>
      </c>
      <c r="G618" t="s">
        <v>169</v>
      </c>
      <c r="H618" t="s">
        <v>155</v>
      </c>
      <c r="I618">
        <v>45292</v>
      </c>
      <c r="J618">
        <v>45657</v>
      </c>
      <c r="K618" t="s">
        <v>124</v>
      </c>
      <c r="L618" s="280">
        <v>45288</v>
      </c>
      <c r="M618">
        <v>3679677</v>
      </c>
      <c r="N618" t="s">
        <v>13</v>
      </c>
      <c r="O618" s="280">
        <v>45299</v>
      </c>
      <c r="P618">
        <v>2024</v>
      </c>
      <c r="Q618">
        <v>617</v>
      </c>
    </row>
    <row r="619" spans="1:17" x14ac:dyDescent="0.35">
      <c r="A619" t="s">
        <v>5496</v>
      </c>
      <c r="B619">
        <v>141</v>
      </c>
      <c r="C619" t="s">
        <v>119</v>
      </c>
      <c r="D619" t="s">
        <v>269</v>
      </c>
      <c r="E619" t="s">
        <v>270</v>
      </c>
      <c r="F619" t="s">
        <v>121</v>
      </c>
      <c r="G619" t="s">
        <v>162</v>
      </c>
      <c r="H619" t="s">
        <v>155</v>
      </c>
      <c r="I619">
        <v>45292</v>
      </c>
      <c r="J619">
        <v>45657</v>
      </c>
      <c r="K619" t="s">
        <v>124</v>
      </c>
      <c r="L619" s="280">
        <v>45282</v>
      </c>
      <c r="M619">
        <v>3670058</v>
      </c>
      <c r="N619" t="s">
        <v>21</v>
      </c>
      <c r="O619" s="280">
        <v>45294</v>
      </c>
      <c r="P619">
        <v>2024</v>
      </c>
      <c r="Q619">
        <v>618</v>
      </c>
    </row>
    <row r="620" spans="1:17" x14ac:dyDescent="0.35">
      <c r="A620" t="s">
        <v>5939</v>
      </c>
      <c r="B620">
        <v>142</v>
      </c>
      <c r="C620" t="s">
        <v>119</v>
      </c>
      <c r="D620" t="s">
        <v>236</v>
      </c>
      <c r="E620" t="s">
        <v>237</v>
      </c>
      <c r="F620" t="s">
        <v>121</v>
      </c>
      <c r="G620" t="s">
        <v>169</v>
      </c>
      <c r="H620" t="s">
        <v>155</v>
      </c>
      <c r="I620">
        <v>45292</v>
      </c>
      <c r="J620">
        <v>45657</v>
      </c>
      <c r="K620" t="s">
        <v>124</v>
      </c>
      <c r="L620" s="280">
        <v>45289</v>
      </c>
      <c r="M620">
        <v>3670058</v>
      </c>
      <c r="N620" t="s">
        <v>21</v>
      </c>
      <c r="O620" s="280">
        <v>45294</v>
      </c>
      <c r="P620">
        <v>2024</v>
      </c>
      <c r="Q620">
        <v>619</v>
      </c>
    </row>
    <row r="621" spans="1:17" x14ac:dyDescent="0.35">
      <c r="A621" t="s">
        <v>5940</v>
      </c>
      <c r="B621">
        <v>143</v>
      </c>
      <c r="C621" t="s">
        <v>119</v>
      </c>
      <c r="D621" t="s">
        <v>4124</v>
      </c>
      <c r="E621" t="s">
        <v>120</v>
      </c>
      <c r="F621" t="s">
        <v>121</v>
      </c>
      <c r="G621" t="s">
        <v>169</v>
      </c>
      <c r="H621" t="s">
        <v>155</v>
      </c>
      <c r="I621">
        <v>45292</v>
      </c>
      <c r="J621">
        <v>45657</v>
      </c>
      <c r="K621" t="s">
        <v>124</v>
      </c>
      <c r="L621" s="280">
        <v>45282</v>
      </c>
      <c r="M621">
        <v>3670058</v>
      </c>
      <c r="N621" t="s">
        <v>21</v>
      </c>
      <c r="O621" s="280">
        <v>45294</v>
      </c>
      <c r="P621">
        <v>2024</v>
      </c>
      <c r="Q621">
        <v>620</v>
      </c>
    </row>
    <row r="622" spans="1:17" x14ac:dyDescent="0.35">
      <c r="A622" t="s">
        <v>5941</v>
      </c>
      <c r="B622">
        <v>144</v>
      </c>
      <c r="C622" t="s">
        <v>119</v>
      </c>
      <c r="D622" t="s">
        <v>4124</v>
      </c>
      <c r="E622" t="s">
        <v>120</v>
      </c>
      <c r="F622" t="s">
        <v>121</v>
      </c>
      <c r="G622" t="s">
        <v>169</v>
      </c>
      <c r="H622" t="s">
        <v>155</v>
      </c>
      <c r="I622">
        <v>45292</v>
      </c>
      <c r="J622">
        <v>45657</v>
      </c>
      <c r="K622" t="s">
        <v>124</v>
      </c>
      <c r="L622" s="280">
        <v>45282</v>
      </c>
      <c r="M622">
        <v>3670058</v>
      </c>
      <c r="N622" t="s">
        <v>21</v>
      </c>
      <c r="O622" s="280">
        <v>45294</v>
      </c>
      <c r="P622">
        <v>2024</v>
      </c>
      <c r="Q622">
        <v>621</v>
      </c>
    </row>
    <row r="623" spans="1:17" x14ac:dyDescent="0.35">
      <c r="A623" t="s">
        <v>5497</v>
      </c>
      <c r="B623">
        <v>145</v>
      </c>
      <c r="C623" t="s">
        <v>119</v>
      </c>
      <c r="D623" t="s">
        <v>4124</v>
      </c>
      <c r="E623" t="s">
        <v>120</v>
      </c>
      <c r="F623" t="s">
        <v>121</v>
      </c>
      <c r="G623" t="s">
        <v>162</v>
      </c>
      <c r="H623" t="s">
        <v>155</v>
      </c>
      <c r="I623">
        <v>45292</v>
      </c>
      <c r="J623">
        <v>45657</v>
      </c>
      <c r="K623" t="s">
        <v>124</v>
      </c>
      <c r="L623" s="280">
        <v>45282</v>
      </c>
      <c r="M623">
        <v>3670058</v>
      </c>
      <c r="N623" t="s">
        <v>21</v>
      </c>
      <c r="O623" s="280">
        <v>45294</v>
      </c>
      <c r="P623">
        <v>2024</v>
      </c>
      <c r="Q623">
        <v>622</v>
      </c>
    </row>
    <row r="624" spans="1:17" x14ac:dyDescent="0.35">
      <c r="A624" t="s">
        <v>5498</v>
      </c>
      <c r="B624">
        <v>146</v>
      </c>
      <c r="C624" t="s">
        <v>119</v>
      </c>
      <c r="D624" t="s">
        <v>4124</v>
      </c>
      <c r="E624" t="s">
        <v>120</v>
      </c>
      <c r="F624" t="s">
        <v>121</v>
      </c>
      <c r="G624" t="s">
        <v>162</v>
      </c>
      <c r="H624" t="s">
        <v>155</v>
      </c>
      <c r="I624">
        <v>45292</v>
      </c>
      <c r="J624">
        <v>45657</v>
      </c>
      <c r="K624" t="s">
        <v>124</v>
      </c>
      <c r="L624" s="280">
        <v>45282</v>
      </c>
      <c r="M624">
        <v>3670058</v>
      </c>
      <c r="N624" t="s">
        <v>21</v>
      </c>
      <c r="O624" s="280">
        <v>45294</v>
      </c>
      <c r="P624">
        <v>2024</v>
      </c>
      <c r="Q624">
        <v>623</v>
      </c>
    </row>
    <row r="625" spans="1:17" x14ac:dyDescent="0.35">
      <c r="A625" t="s">
        <v>5499</v>
      </c>
      <c r="B625">
        <v>147</v>
      </c>
      <c r="C625" t="s">
        <v>119</v>
      </c>
      <c r="D625" t="s">
        <v>4124</v>
      </c>
      <c r="E625" t="s">
        <v>120</v>
      </c>
      <c r="F625" t="s">
        <v>121</v>
      </c>
      <c r="G625" t="s">
        <v>162</v>
      </c>
      <c r="H625" t="s">
        <v>155</v>
      </c>
      <c r="I625">
        <v>45292</v>
      </c>
      <c r="J625">
        <v>45657</v>
      </c>
      <c r="K625" t="s">
        <v>124</v>
      </c>
      <c r="L625" s="280">
        <v>45282</v>
      </c>
      <c r="M625">
        <v>3670058</v>
      </c>
      <c r="N625" t="s">
        <v>21</v>
      </c>
      <c r="O625" s="280">
        <v>45294</v>
      </c>
      <c r="P625">
        <v>2024</v>
      </c>
      <c r="Q625">
        <v>624</v>
      </c>
    </row>
    <row r="626" spans="1:17" x14ac:dyDescent="0.35">
      <c r="A626" t="s">
        <v>5500</v>
      </c>
      <c r="B626">
        <v>148</v>
      </c>
      <c r="C626" t="s">
        <v>119</v>
      </c>
      <c r="D626" t="s">
        <v>6161</v>
      </c>
      <c r="E626" t="s">
        <v>312</v>
      </c>
      <c r="F626" t="s">
        <v>121</v>
      </c>
      <c r="G626" t="s">
        <v>162</v>
      </c>
      <c r="H626" t="s">
        <v>155</v>
      </c>
      <c r="I626">
        <v>45292</v>
      </c>
      <c r="J626">
        <v>45657</v>
      </c>
      <c r="K626" t="s">
        <v>124</v>
      </c>
      <c r="L626" s="280">
        <v>45289</v>
      </c>
      <c r="M626">
        <v>3670058</v>
      </c>
      <c r="N626" t="s">
        <v>21</v>
      </c>
      <c r="O626" s="280">
        <v>45294</v>
      </c>
      <c r="P626">
        <v>2024</v>
      </c>
      <c r="Q626">
        <v>625</v>
      </c>
    </row>
    <row r="627" spans="1:17" x14ac:dyDescent="0.35">
      <c r="A627" t="s">
        <v>5942</v>
      </c>
      <c r="B627">
        <v>149</v>
      </c>
      <c r="C627" t="s">
        <v>119</v>
      </c>
      <c r="D627" t="s">
        <v>6163</v>
      </c>
      <c r="E627" t="s">
        <v>301</v>
      </c>
      <c r="F627" t="s">
        <v>121</v>
      </c>
      <c r="G627" t="s">
        <v>169</v>
      </c>
      <c r="H627" t="s">
        <v>155</v>
      </c>
      <c r="I627">
        <v>45292</v>
      </c>
      <c r="J627">
        <v>45657</v>
      </c>
      <c r="K627" t="s">
        <v>124</v>
      </c>
      <c r="L627" s="280">
        <v>45289</v>
      </c>
      <c r="M627">
        <v>3670058</v>
      </c>
      <c r="N627" t="s">
        <v>21</v>
      </c>
      <c r="O627" s="280">
        <v>45294</v>
      </c>
      <c r="P627">
        <v>2024</v>
      </c>
      <c r="Q627">
        <v>626</v>
      </c>
    </row>
    <row r="628" spans="1:17" x14ac:dyDescent="0.35">
      <c r="A628" t="s">
        <v>5501</v>
      </c>
      <c r="B628">
        <v>150</v>
      </c>
      <c r="C628" t="s">
        <v>119</v>
      </c>
      <c r="D628" t="s">
        <v>6163</v>
      </c>
      <c r="E628" t="s">
        <v>301</v>
      </c>
      <c r="F628" t="s">
        <v>121</v>
      </c>
      <c r="G628" t="s">
        <v>162</v>
      </c>
      <c r="H628" t="s">
        <v>155</v>
      </c>
      <c r="I628">
        <v>45292</v>
      </c>
      <c r="J628">
        <v>45657</v>
      </c>
      <c r="K628" t="s">
        <v>124</v>
      </c>
      <c r="L628" s="280">
        <v>45289</v>
      </c>
      <c r="M628">
        <v>3670058</v>
      </c>
      <c r="N628" t="s">
        <v>21</v>
      </c>
      <c r="O628" s="280">
        <v>45294</v>
      </c>
      <c r="P628">
        <v>2024</v>
      </c>
      <c r="Q628">
        <v>627</v>
      </c>
    </row>
    <row r="629" spans="1:17" x14ac:dyDescent="0.35">
      <c r="A629" t="s">
        <v>5502</v>
      </c>
      <c r="B629">
        <v>151</v>
      </c>
      <c r="C629" t="s">
        <v>119</v>
      </c>
      <c r="D629" t="s">
        <v>4124</v>
      </c>
      <c r="E629" t="s">
        <v>120</v>
      </c>
      <c r="F629" t="s">
        <v>121</v>
      </c>
      <c r="G629" t="s">
        <v>162</v>
      </c>
      <c r="H629" t="s">
        <v>155</v>
      </c>
      <c r="I629">
        <v>46753</v>
      </c>
      <c r="J629">
        <v>47118</v>
      </c>
      <c r="K629" t="s">
        <v>124</v>
      </c>
      <c r="L629" s="280">
        <v>45282</v>
      </c>
      <c r="M629">
        <v>3670058</v>
      </c>
      <c r="N629" t="s">
        <v>21</v>
      </c>
      <c r="O629" s="280">
        <v>45294</v>
      </c>
      <c r="P629">
        <v>2024</v>
      </c>
      <c r="Q629">
        <v>628</v>
      </c>
    </row>
    <row r="630" spans="1:17" x14ac:dyDescent="0.35">
      <c r="A630" t="s">
        <v>5503</v>
      </c>
      <c r="B630">
        <v>152</v>
      </c>
      <c r="C630" t="s">
        <v>119</v>
      </c>
      <c r="D630" t="s">
        <v>267</v>
      </c>
      <c r="E630" t="s">
        <v>142</v>
      </c>
      <c r="F630" t="s">
        <v>121</v>
      </c>
      <c r="G630" t="s">
        <v>162</v>
      </c>
      <c r="H630" t="s">
        <v>155</v>
      </c>
      <c r="I630">
        <v>46753</v>
      </c>
      <c r="J630">
        <v>47118</v>
      </c>
      <c r="K630" t="s">
        <v>124</v>
      </c>
      <c r="L630" s="280">
        <v>45282</v>
      </c>
      <c r="M630">
        <v>3670058</v>
      </c>
      <c r="N630" t="s">
        <v>21</v>
      </c>
      <c r="O630" s="280">
        <v>45294</v>
      </c>
      <c r="P630">
        <v>2024</v>
      </c>
      <c r="Q630">
        <v>629</v>
      </c>
    </row>
    <row r="631" spans="1:17" x14ac:dyDescent="0.35">
      <c r="A631" t="s">
        <v>5943</v>
      </c>
      <c r="B631">
        <v>153</v>
      </c>
      <c r="C631" t="s">
        <v>119</v>
      </c>
      <c r="D631" t="s">
        <v>6163</v>
      </c>
      <c r="E631" t="s">
        <v>301</v>
      </c>
      <c r="F631" t="s">
        <v>148</v>
      </c>
      <c r="G631" t="s">
        <v>169</v>
      </c>
      <c r="H631" t="s">
        <v>254</v>
      </c>
      <c r="I631">
        <v>45289</v>
      </c>
      <c r="J631">
        <v>45289</v>
      </c>
      <c r="K631" t="s">
        <v>124</v>
      </c>
      <c r="L631" s="280">
        <v>45288</v>
      </c>
      <c r="M631">
        <v>3670059</v>
      </c>
      <c r="N631" t="s">
        <v>21</v>
      </c>
      <c r="O631" s="280">
        <v>45294</v>
      </c>
      <c r="P631">
        <v>2024</v>
      </c>
      <c r="Q631">
        <v>630</v>
      </c>
    </row>
    <row r="632" spans="1:17" x14ac:dyDescent="0.35">
      <c r="A632" t="s">
        <v>5504</v>
      </c>
      <c r="B632">
        <v>154</v>
      </c>
      <c r="C632" t="s">
        <v>119</v>
      </c>
      <c r="D632" t="s">
        <v>6163</v>
      </c>
      <c r="E632" t="s">
        <v>301</v>
      </c>
      <c r="F632" t="s">
        <v>148</v>
      </c>
      <c r="G632" t="s">
        <v>162</v>
      </c>
      <c r="H632" t="s">
        <v>254</v>
      </c>
      <c r="I632">
        <v>45289</v>
      </c>
      <c r="J632">
        <v>45289</v>
      </c>
      <c r="K632" t="s">
        <v>124</v>
      </c>
      <c r="L632" s="280">
        <v>45288</v>
      </c>
      <c r="M632">
        <v>3670059</v>
      </c>
      <c r="N632" t="s">
        <v>21</v>
      </c>
      <c r="O632" s="280">
        <v>45294</v>
      </c>
      <c r="P632">
        <v>2024</v>
      </c>
      <c r="Q632">
        <v>631</v>
      </c>
    </row>
    <row r="633" spans="1:17" x14ac:dyDescent="0.35">
      <c r="A633" t="s">
        <v>5944</v>
      </c>
      <c r="B633">
        <v>155</v>
      </c>
      <c r="C633" t="s">
        <v>119</v>
      </c>
      <c r="D633" t="s">
        <v>6163</v>
      </c>
      <c r="E633" t="s">
        <v>301</v>
      </c>
      <c r="F633" t="s">
        <v>148</v>
      </c>
      <c r="G633" t="s">
        <v>169</v>
      </c>
      <c r="H633" t="s">
        <v>254</v>
      </c>
      <c r="I633">
        <v>45290</v>
      </c>
      <c r="J633">
        <v>45290</v>
      </c>
      <c r="K633" t="s">
        <v>124</v>
      </c>
      <c r="L633" s="280">
        <v>45289</v>
      </c>
      <c r="M633">
        <v>3670059</v>
      </c>
      <c r="N633" t="s">
        <v>21</v>
      </c>
      <c r="O633" s="280">
        <v>45294</v>
      </c>
      <c r="P633">
        <v>2024</v>
      </c>
      <c r="Q633">
        <v>632</v>
      </c>
    </row>
    <row r="634" spans="1:17" x14ac:dyDescent="0.35">
      <c r="A634" t="s">
        <v>5505</v>
      </c>
      <c r="B634">
        <v>156</v>
      </c>
      <c r="C634" t="s">
        <v>119</v>
      </c>
      <c r="D634" t="s">
        <v>6163</v>
      </c>
      <c r="E634" t="s">
        <v>301</v>
      </c>
      <c r="F634" t="s">
        <v>148</v>
      </c>
      <c r="G634" t="s">
        <v>162</v>
      </c>
      <c r="H634" t="s">
        <v>254</v>
      </c>
      <c r="I634">
        <v>45290</v>
      </c>
      <c r="J634">
        <v>45290</v>
      </c>
      <c r="K634" t="s">
        <v>124</v>
      </c>
      <c r="L634" s="280">
        <v>45289</v>
      </c>
      <c r="M634">
        <v>3670059</v>
      </c>
      <c r="N634" t="s">
        <v>21</v>
      </c>
      <c r="O634" s="280">
        <v>45294</v>
      </c>
      <c r="P634">
        <v>2024</v>
      </c>
      <c r="Q634">
        <v>633</v>
      </c>
    </row>
    <row r="635" spans="1:17" x14ac:dyDescent="0.35">
      <c r="A635" t="s">
        <v>5945</v>
      </c>
      <c r="B635">
        <v>157</v>
      </c>
      <c r="C635" t="s">
        <v>119</v>
      </c>
      <c r="D635" t="s">
        <v>6163</v>
      </c>
      <c r="E635" t="s">
        <v>301</v>
      </c>
      <c r="F635" t="s">
        <v>148</v>
      </c>
      <c r="G635" t="s">
        <v>169</v>
      </c>
      <c r="H635" t="s">
        <v>254</v>
      </c>
      <c r="I635">
        <v>45291</v>
      </c>
      <c r="J635">
        <v>45291</v>
      </c>
      <c r="K635" t="s">
        <v>124</v>
      </c>
      <c r="L635" s="280">
        <v>45290</v>
      </c>
      <c r="M635">
        <v>3670059</v>
      </c>
      <c r="N635" t="s">
        <v>21</v>
      </c>
      <c r="O635" s="280">
        <v>45294</v>
      </c>
      <c r="P635">
        <v>2024</v>
      </c>
      <c r="Q635">
        <v>634</v>
      </c>
    </row>
    <row r="636" spans="1:17" x14ac:dyDescent="0.35">
      <c r="A636" t="s">
        <v>5506</v>
      </c>
      <c r="B636">
        <v>158</v>
      </c>
      <c r="C636" t="s">
        <v>119</v>
      </c>
      <c r="D636" t="s">
        <v>6163</v>
      </c>
      <c r="E636" t="s">
        <v>301</v>
      </c>
      <c r="F636" t="s">
        <v>148</v>
      </c>
      <c r="G636" t="s">
        <v>162</v>
      </c>
      <c r="H636" t="s">
        <v>254</v>
      </c>
      <c r="I636">
        <v>45291</v>
      </c>
      <c r="J636">
        <v>45291</v>
      </c>
      <c r="K636" t="s">
        <v>124</v>
      </c>
      <c r="L636" s="280">
        <v>45290</v>
      </c>
      <c r="M636">
        <v>3670059</v>
      </c>
      <c r="N636" t="s">
        <v>21</v>
      </c>
      <c r="O636" s="280">
        <v>45294</v>
      </c>
      <c r="P636">
        <v>2024</v>
      </c>
      <c r="Q636">
        <v>635</v>
      </c>
    </row>
    <row r="637" spans="1:17" x14ac:dyDescent="0.35">
      <c r="A637" t="s">
        <v>5507</v>
      </c>
      <c r="B637">
        <v>159</v>
      </c>
      <c r="C637" t="s">
        <v>119</v>
      </c>
      <c r="D637" t="s">
        <v>236</v>
      </c>
      <c r="E637" t="s">
        <v>237</v>
      </c>
      <c r="F637" t="s">
        <v>121</v>
      </c>
      <c r="G637" t="s">
        <v>162</v>
      </c>
      <c r="H637" t="s">
        <v>149</v>
      </c>
      <c r="I637">
        <v>45292</v>
      </c>
      <c r="J637">
        <v>45322</v>
      </c>
      <c r="K637" t="s">
        <v>124</v>
      </c>
      <c r="L637" s="280">
        <v>45289</v>
      </c>
      <c r="M637">
        <v>3670060</v>
      </c>
      <c r="N637" t="s">
        <v>21</v>
      </c>
      <c r="O637" s="280">
        <v>45294</v>
      </c>
      <c r="P637">
        <v>2024</v>
      </c>
      <c r="Q637">
        <v>636</v>
      </c>
    </row>
    <row r="638" spans="1:17" x14ac:dyDescent="0.35">
      <c r="A638" t="s">
        <v>6188</v>
      </c>
      <c r="B638">
        <v>160</v>
      </c>
      <c r="C638" t="s">
        <v>119</v>
      </c>
      <c r="D638" t="s">
        <v>6164</v>
      </c>
      <c r="E638" t="s">
        <v>314</v>
      </c>
      <c r="F638" t="s">
        <v>187</v>
      </c>
      <c r="G638" t="s">
        <v>187</v>
      </c>
      <c r="H638" t="s">
        <v>188</v>
      </c>
      <c r="I638">
        <v>45288</v>
      </c>
      <c r="J638">
        <v>45291</v>
      </c>
      <c r="K638" t="s">
        <v>124</v>
      </c>
      <c r="L638" s="280">
        <v>45288</v>
      </c>
      <c r="M638">
        <v>3670061</v>
      </c>
      <c r="N638" t="s">
        <v>21</v>
      </c>
      <c r="O638" s="280">
        <v>45294</v>
      </c>
      <c r="P638">
        <v>2024</v>
      </c>
      <c r="Q638">
        <v>637</v>
      </c>
    </row>
    <row r="639" spans="1:17" x14ac:dyDescent="0.35">
      <c r="A639" t="s">
        <v>6189</v>
      </c>
      <c r="B639">
        <v>161</v>
      </c>
      <c r="C639" t="s">
        <v>119</v>
      </c>
      <c r="D639" t="s">
        <v>6164</v>
      </c>
      <c r="E639" t="s">
        <v>314</v>
      </c>
      <c r="F639" t="s">
        <v>187</v>
      </c>
      <c r="G639" t="s">
        <v>187</v>
      </c>
      <c r="H639" t="s">
        <v>188</v>
      </c>
      <c r="I639">
        <v>45288</v>
      </c>
      <c r="J639">
        <v>47118</v>
      </c>
      <c r="K639" t="s">
        <v>124</v>
      </c>
      <c r="L639" s="280">
        <v>45288</v>
      </c>
      <c r="M639">
        <v>3670061</v>
      </c>
      <c r="N639" t="s">
        <v>21</v>
      </c>
      <c r="O639" s="280">
        <v>45294</v>
      </c>
      <c r="P639">
        <v>2024</v>
      </c>
      <c r="Q639">
        <v>638</v>
      </c>
    </row>
    <row r="640" spans="1:17" x14ac:dyDescent="0.35">
      <c r="A640" t="s">
        <v>6190</v>
      </c>
      <c r="B640">
        <v>162</v>
      </c>
      <c r="C640" t="s">
        <v>132</v>
      </c>
      <c r="D640" t="s">
        <v>260</v>
      </c>
      <c r="E640" t="s">
        <v>261</v>
      </c>
      <c r="F640" t="s">
        <v>187</v>
      </c>
      <c r="G640" t="s">
        <v>187</v>
      </c>
      <c r="H640" t="s">
        <v>188</v>
      </c>
      <c r="I640">
        <v>45264</v>
      </c>
      <c r="J640">
        <v>47118</v>
      </c>
      <c r="K640" t="s">
        <v>124</v>
      </c>
      <c r="L640" s="280">
        <v>45264</v>
      </c>
      <c r="M640">
        <v>3671607</v>
      </c>
      <c r="N640" t="s">
        <v>29</v>
      </c>
      <c r="O640" s="280">
        <v>45294</v>
      </c>
      <c r="P640">
        <v>2024</v>
      </c>
      <c r="Q640">
        <v>639</v>
      </c>
    </row>
    <row r="641" spans="1:17" x14ac:dyDescent="0.35">
      <c r="A641" t="s">
        <v>5508</v>
      </c>
      <c r="B641">
        <v>163</v>
      </c>
      <c r="C641" t="s">
        <v>132</v>
      </c>
      <c r="D641" t="s">
        <v>260</v>
      </c>
      <c r="E641" t="s">
        <v>261</v>
      </c>
      <c r="F641" t="s">
        <v>121</v>
      </c>
      <c r="G641" t="s">
        <v>162</v>
      </c>
      <c r="H641" t="s">
        <v>155</v>
      </c>
      <c r="I641">
        <v>45292</v>
      </c>
      <c r="J641">
        <v>45657</v>
      </c>
      <c r="K641" t="s">
        <v>124</v>
      </c>
      <c r="L641" s="280">
        <v>45289</v>
      </c>
      <c r="M641">
        <v>3671608</v>
      </c>
      <c r="N641" t="s">
        <v>29</v>
      </c>
      <c r="O641" s="280">
        <v>45294</v>
      </c>
      <c r="P641">
        <v>2024</v>
      </c>
      <c r="Q641">
        <v>640</v>
      </c>
    </row>
    <row r="642" spans="1:17" x14ac:dyDescent="0.35">
      <c r="A642" t="s">
        <v>5946</v>
      </c>
      <c r="B642">
        <v>164</v>
      </c>
      <c r="C642" t="s">
        <v>132</v>
      </c>
      <c r="D642" t="s">
        <v>260</v>
      </c>
      <c r="E642" t="s">
        <v>261</v>
      </c>
      <c r="F642" t="s">
        <v>121</v>
      </c>
      <c r="G642" t="s">
        <v>169</v>
      </c>
      <c r="H642" t="s">
        <v>155</v>
      </c>
      <c r="I642">
        <v>45292</v>
      </c>
      <c r="J642">
        <v>45657</v>
      </c>
      <c r="K642" t="s">
        <v>124</v>
      </c>
      <c r="L642" s="280">
        <v>45289</v>
      </c>
      <c r="M642">
        <v>3671609</v>
      </c>
      <c r="N642" t="s">
        <v>29</v>
      </c>
      <c r="O642" s="280">
        <v>45294</v>
      </c>
      <c r="P642">
        <v>2024</v>
      </c>
      <c r="Q642">
        <v>641</v>
      </c>
    </row>
    <row r="643" spans="1:17" x14ac:dyDescent="0.35">
      <c r="A643" t="s">
        <v>6191</v>
      </c>
      <c r="B643">
        <v>165</v>
      </c>
      <c r="C643" t="s">
        <v>132</v>
      </c>
      <c r="D643" t="s">
        <v>262</v>
      </c>
      <c r="E643" t="s">
        <v>263</v>
      </c>
      <c r="F643" t="s">
        <v>187</v>
      </c>
      <c r="G643" t="s">
        <v>187</v>
      </c>
      <c r="H643" t="s">
        <v>188</v>
      </c>
      <c r="I643">
        <v>45264</v>
      </c>
      <c r="J643">
        <v>47118</v>
      </c>
      <c r="K643" t="s">
        <v>124</v>
      </c>
      <c r="L643" s="280">
        <v>45264</v>
      </c>
      <c r="M643">
        <v>3671661</v>
      </c>
      <c r="N643" t="s">
        <v>32</v>
      </c>
      <c r="O643" s="280">
        <v>45294</v>
      </c>
      <c r="P643">
        <v>2024</v>
      </c>
      <c r="Q643">
        <v>642</v>
      </c>
    </row>
    <row r="644" spans="1:17" x14ac:dyDescent="0.35">
      <c r="A644" t="s">
        <v>5509</v>
      </c>
      <c r="B644">
        <v>166</v>
      </c>
      <c r="C644" t="s">
        <v>132</v>
      </c>
      <c r="D644" t="s">
        <v>262</v>
      </c>
      <c r="E644" t="s">
        <v>263</v>
      </c>
      <c r="F644" t="s">
        <v>121</v>
      </c>
      <c r="G644" t="s">
        <v>162</v>
      </c>
      <c r="H644" t="s">
        <v>155</v>
      </c>
      <c r="I644">
        <v>45292</v>
      </c>
      <c r="J644">
        <v>45657</v>
      </c>
      <c r="K644" t="s">
        <v>124</v>
      </c>
      <c r="L644" s="280">
        <v>45289</v>
      </c>
      <c r="M644">
        <v>3671662</v>
      </c>
      <c r="N644" t="s">
        <v>32</v>
      </c>
      <c r="O644" s="280">
        <v>45294</v>
      </c>
      <c r="P644">
        <v>2024</v>
      </c>
      <c r="Q644">
        <v>643</v>
      </c>
    </row>
    <row r="645" spans="1:17" x14ac:dyDescent="0.35">
      <c r="A645" t="s">
        <v>6192</v>
      </c>
      <c r="B645">
        <v>167</v>
      </c>
      <c r="C645" t="s">
        <v>132</v>
      </c>
      <c r="D645" t="s">
        <v>264</v>
      </c>
      <c r="E645" t="s">
        <v>265</v>
      </c>
      <c r="F645" t="s">
        <v>187</v>
      </c>
      <c r="G645" t="s">
        <v>187</v>
      </c>
      <c r="H645" t="s">
        <v>188</v>
      </c>
      <c r="I645">
        <v>45264</v>
      </c>
      <c r="J645">
        <v>47118</v>
      </c>
      <c r="K645" t="s">
        <v>124</v>
      </c>
      <c r="L645" s="280">
        <v>45264</v>
      </c>
      <c r="M645">
        <v>3671767</v>
      </c>
      <c r="N645" t="s">
        <v>35</v>
      </c>
      <c r="O645" s="280">
        <v>45294</v>
      </c>
      <c r="P645">
        <v>2024</v>
      </c>
      <c r="Q645">
        <v>644</v>
      </c>
    </row>
    <row r="646" spans="1:17" x14ac:dyDescent="0.35">
      <c r="A646" t="s">
        <v>5510</v>
      </c>
      <c r="B646">
        <v>168</v>
      </c>
      <c r="C646" t="s">
        <v>132</v>
      </c>
      <c r="D646" t="s">
        <v>264</v>
      </c>
      <c r="E646" t="s">
        <v>265</v>
      </c>
      <c r="F646" t="s">
        <v>121</v>
      </c>
      <c r="G646" t="s">
        <v>162</v>
      </c>
      <c r="H646" t="s">
        <v>155</v>
      </c>
      <c r="I646">
        <v>45292</v>
      </c>
      <c r="J646">
        <v>45657</v>
      </c>
      <c r="K646" t="s">
        <v>124</v>
      </c>
      <c r="L646" s="280">
        <v>45289</v>
      </c>
      <c r="M646">
        <v>3671768</v>
      </c>
      <c r="N646" t="s">
        <v>35</v>
      </c>
      <c r="O646" s="280">
        <v>45294</v>
      </c>
      <c r="P646">
        <v>2024</v>
      </c>
      <c r="Q646">
        <v>645</v>
      </c>
    </row>
    <row r="647" spans="1:17" x14ac:dyDescent="0.35">
      <c r="A647" t="s">
        <v>5511</v>
      </c>
      <c r="B647">
        <v>169</v>
      </c>
      <c r="C647" t="s">
        <v>132</v>
      </c>
      <c r="D647" t="s">
        <v>264</v>
      </c>
      <c r="E647" t="s">
        <v>265</v>
      </c>
      <c r="F647" t="s">
        <v>121</v>
      </c>
      <c r="G647" t="s">
        <v>162</v>
      </c>
      <c r="H647" t="s">
        <v>155</v>
      </c>
      <c r="I647">
        <v>45292</v>
      </c>
      <c r="J647">
        <v>45657</v>
      </c>
      <c r="K647" t="s">
        <v>124</v>
      </c>
      <c r="L647" s="280">
        <v>45289</v>
      </c>
      <c r="M647">
        <v>3671769</v>
      </c>
      <c r="N647" t="s">
        <v>35</v>
      </c>
      <c r="O647" s="280">
        <v>45294</v>
      </c>
      <c r="P647">
        <v>2024</v>
      </c>
      <c r="Q647">
        <v>646</v>
      </c>
    </row>
    <row r="648" spans="1:17" x14ac:dyDescent="0.35">
      <c r="A648" t="s">
        <v>5512</v>
      </c>
      <c r="B648">
        <v>170</v>
      </c>
      <c r="C648" t="s">
        <v>132</v>
      </c>
      <c r="D648" t="s">
        <v>264</v>
      </c>
      <c r="E648" t="s">
        <v>265</v>
      </c>
      <c r="F648" t="s">
        <v>121</v>
      </c>
      <c r="G648" t="s">
        <v>162</v>
      </c>
      <c r="H648" t="s">
        <v>155</v>
      </c>
      <c r="I648">
        <v>45292</v>
      </c>
      <c r="J648">
        <v>45657</v>
      </c>
      <c r="K648" t="s">
        <v>124</v>
      </c>
      <c r="L648" s="280">
        <v>45289</v>
      </c>
      <c r="M648">
        <v>3671770</v>
      </c>
      <c r="N648" t="s">
        <v>35</v>
      </c>
      <c r="O648" s="280">
        <v>45294</v>
      </c>
      <c r="P648">
        <v>2024</v>
      </c>
      <c r="Q648">
        <v>647</v>
      </c>
    </row>
    <row r="649" spans="1:17" x14ac:dyDescent="0.35">
      <c r="A649" t="s">
        <v>5513</v>
      </c>
      <c r="B649">
        <v>171</v>
      </c>
      <c r="C649" t="s">
        <v>132</v>
      </c>
      <c r="D649" t="s">
        <v>264</v>
      </c>
      <c r="E649" t="s">
        <v>265</v>
      </c>
      <c r="F649" t="s">
        <v>121</v>
      </c>
      <c r="G649" t="s">
        <v>162</v>
      </c>
      <c r="H649" t="s">
        <v>155</v>
      </c>
      <c r="I649">
        <v>45292</v>
      </c>
      <c r="J649">
        <v>45657</v>
      </c>
      <c r="K649" t="s">
        <v>124</v>
      </c>
      <c r="L649" s="280">
        <v>45289</v>
      </c>
      <c r="M649">
        <v>3671771</v>
      </c>
      <c r="N649" t="s">
        <v>35</v>
      </c>
      <c r="O649" s="280">
        <v>45294</v>
      </c>
      <c r="P649">
        <v>2024</v>
      </c>
      <c r="Q649">
        <v>648</v>
      </c>
    </row>
    <row r="650" spans="1:17" x14ac:dyDescent="0.35">
      <c r="A650" t="s">
        <v>5514</v>
      </c>
      <c r="B650">
        <v>172</v>
      </c>
      <c r="C650" t="s">
        <v>132</v>
      </c>
      <c r="D650" t="s">
        <v>264</v>
      </c>
      <c r="E650" t="s">
        <v>265</v>
      </c>
      <c r="F650" t="s">
        <v>121</v>
      </c>
      <c r="G650" t="s">
        <v>162</v>
      </c>
      <c r="H650" t="s">
        <v>155</v>
      </c>
      <c r="I650">
        <v>45292</v>
      </c>
      <c r="J650">
        <v>45657</v>
      </c>
      <c r="K650" t="s">
        <v>124</v>
      </c>
      <c r="L650" s="280">
        <v>45289</v>
      </c>
      <c r="M650">
        <v>3671772</v>
      </c>
      <c r="N650" t="s">
        <v>35</v>
      </c>
      <c r="O650" s="280">
        <v>45294</v>
      </c>
      <c r="P650">
        <v>2024</v>
      </c>
      <c r="Q650">
        <v>649</v>
      </c>
    </row>
    <row r="651" spans="1:17" x14ac:dyDescent="0.35">
      <c r="A651" t="s">
        <v>6193</v>
      </c>
      <c r="B651">
        <v>173</v>
      </c>
      <c r="C651" t="s">
        <v>132</v>
      </c>
      <c r="D651" t="s">
        <v>255</v>
      </c>
      <c r="E651" t="s">
        <v>256</v>
      </c>
      <c r="F651" t="s">
        <v>187</v>
      </c>
      <c r="G651" t="s">
        <v>187</v>
      </c>
      <c r="H651" t="s">
        <v>188</v>
      </c>
      <c r="I651">
        <v>45264</v>
      </c>
      <c r="J651">
        <v>47118</v>
      </c>
      <c r="K651" t="s">
        <v>124</v>
      </c>
      <c r="L651" s="280">
        <v>45264</v>
      </c>
      <c r="M651">
        <v>3671743</v>
      </c>
      <c r="N651" t="s">
        <v>38</v>
      </c>
      <c r="O651" s="280">
        <v>45294</v>
      </c>
      <c r="P651">
        <v>2024</v>
      </c>
      <c r="Q651">
        <v>650</v>
      </c>
    </row>
    <row r="652" spans="1:17" x14ac:dyDescent="0.35">
      <c r="A652" t="s">
        <v>5947</v>
      </c>
      <c r="B652">
        <v>174</v>
      </c>
      <c r="C652" t="s">
        <v>132</v>
      </c>
      <c r="D652" t="s">
        <v>255</v>
      </c>
      <c r="E652" t="s">
        <v>256</v>
      </c>
      <c r="F652" t="s">
        <v>121</v>
      </c>
      <c r="G652" t="s">
        <v>169</v>
      </c>
      <c r="H652" t="s">
        <v>155</v>
      </c>
      <c r="I652">
        <v>45292</v>
      </c>
      <c r="J652">
        <v>45657</v>
      </c>
      <c r="K652" t="s">
        <v>124</v>
      </c>
      <c r="L652" s="280">
        <v>45289</v>
      </c>
      <c r="M652">
        <v>3671744</v>
      </c>
      <c r="N652" t="s">
        <v>38</v>
      </c>
      <c r="O652" s="280">
        <v>45294</v>
      </c>
      <c r="P652">
        <v>2024</v>
      </c>
      <c r="Q652">
        <v>651</v>
      </c>
    </row>
    <row r="653" spans="1:17" x14ac:dyDescent="0.35">
      <c r="A653" t="s">
        <v>6194</v>
      </c>
      <c r="B653">
        <v>175</v>
      </c>
      <c r="C653" t="s">
        <v>132</v>
      </c>
      <c r="D653" t="s">
        <v>274</v>
      </c>
      <c r="E653" t="s">
        <v>275</v>
      </c>
      <c r="F653" t="s">
        <v>187</v>
      </c>
      <c r="G653" t="s">
        <v>187</v>
      </c>
      <c r="H653" t="s">
        <v>188</v>
      </c>
      <c r="I653">
        <v>45262</v>
      </c>
      <c r="J653">
        <v>47118</v>
      </c>
      <c r="K653" t="s">
        <v>124</v>
      </c>
      <c r="L653" s="280">
        <v>45262</v>
      </c>
      <c r="M653">
        <v>3671783</v>
      </c>
      <c r="N653" t="s">
        <v>44</v>
      </c>
      <c r="O653" s="280">
        <v>45294</v>
      </c>
      <c r="P653">
        <v>2024</v>
      </c>
      <c r="Q653">
        <v>652</v>
      </c>
    </row>
    <row r="654" spans="1:17" x14ac:dyDescent="0.35">
      <c r="A654" t="s">
        <v>5515</v>
      </c>
      <c r="B654">
        <v>176</v>
      </c>
      <c r="C654" t="s">
        <v>132</v>
      </c>
      <c r="D654" t="s">
        <v>274</v>
      </c>
      <c r="E654" t="s">
        <v>275</v>
      </c>
      <c r="F654" t="s">
        <v>121</v>
      </c>
      <c r="G654" t="s">
        <v>162</v>
      </c>
      <c r="H654" t="s">
        <v>155</v>
      </c>
      <c r="I654">
        <v>45292</v>
      </c>
      <c r="J654">
        <v>45657</v>
      </c>
      <c r="K654" t="s">
        <v>124</v>
      </c>
      <c r="L654" s="280">
        <v>45282</v>
      </c>
      <c r="M654">
        <v>3671784</v>
      </c>
      <c r="N654" t="s">
        <v>44</v>
      </c>
      <c r="O654" s="280">
        <v>45294</v>
      </c>
      <c r="P654">
        <v>2024</v>
      </c>
      <c r="Q654">
        <v>653</v>
      </c>
    </row>
    <row r="655" spans="1:17" x14ac:dyDescent="0.35">
      <c r="A655" t="s">
        <v>5516</v>
      </c>
      <c r="B655">
        <v>177</v>
      </c>
      <c r="C655" t="s">
        <v>132</v>
      </c>
      <c r="D655" t="s">
        <v>274</v>
      </c>
      <c r="E655" t="s">
        <v>275</v>
      </c>
      <c r="F655" t="s">
        <v>121</v>
      </c>
      <c r="G655" t="s">
        <v>162</v>
      </c>
      <c r="H655" t="s">
        <v>155</v>
      </c>
      <c r="I655">
        <v>45292</v>
      </c>
      <c r="J655">
        <v>45657</v>
      </c>
      <c r="K655" t="s">
        <v>124</v>
      </c>
      <c r="L655" s="280">
        <v>45282</v>
      </c>
      <c r="M655">
        <v>3671785</v>
      </c>
      <c r="N655" t="s">
        <v>44</v>
      </c>
      <c r="O655" s="280">
        <v>45294</v>
      </c>
      <c r="P655">
        <v>2024</v>
      </c>
      <c r="Q655">
        <v>654</v>
      </c>
    </row>
    <row r="656" spans="1:17" x14ac:dyDescent="0.35">
      <c r="A656" t="s">
        <v>6195</v>
      </c>
      <c r="B656">
        <v>178</v>
      </c>
      <c r="C656" t="s">
        <v>132</v>
      </c>
      <c r="D656" t="s">
        <v>244</v>
      </c>
      <c r="E656" t="s">
        <v>245</v>
      </c>
      <c r="F656" t="s">
        <v>187</v>
      </c>
      <c r="G656" t="s">
        <v>187</v>
      </c>
      <c r="H656" t="s">
        <v>188</v>
      </c>
      <c r="I656">
        <v>45264</v>
      </c>
      <c r="J656">
        <v>47118</v>
      </c>
      <c r="K656" t="s">
        <v>124</v>
      </c>
      <c r="L656" s="280">
        <v>45264</v>
      </c>
      <c r="M656">
        <v>3685744</v>
      </c>
      <c r="N656" t="s">
        <v>22</v>
      </c>
      <c r="O656" s="280">
        <v>45300</v>
      </c>
      <c r="P656">
        <v>2024</v>
      </c>
      <c r="Q656">
        <v>655</v>
      </c>
    </row>
    <row r="657" spans="1:17" x14ac:dyDescent="0.35">
      <c r="A657" t="s">
        <v>5948</v>
      </c>
      <c r="B657">
        <v>179</v>
      </c>
      <c r="C657" t="s">
        <v>132</v>
      </c>
      <c r="D657" t="s">
        <v>244</v>
      </c>
      <c r="E657" t="s">
        <v>245</v>
      </c>
      <c r="F657" t="s">
        <v>121</v>
      </c>
      <c r="G657" t="s">
        <v>169</v>
      </c>
      <c r="H657" t="s">
        <v>155</v>
      </c>
      <c r="I657">
        <v>45292</v>
      </c>
      <c r="J657">
        <v>45657</v>
      </c>
      <c r="K657" t="s">
        <v>124</v>
      </c>
      <c r="L657" s="280">
        <v>45288</v>
      </c>
      <c r="M657">
        <v>3685745</v>
      </c>
      <c r="N657" t="s">
        <v>22</v>
      </c>
      <c r="O657" s="280">
        <v>45300</v>
      </c>
      <c r="P657">
        <v>2024</v>
      </c>
      <c r="Q657">
        <v>656</v>
      </c>
    </row>
    <row r="658" spans="1:17" x14ac:dyDescent="0.35">
      <c r="A658" t="s">
        <v>5517</v>
      </c>
      <c r="B658">
        <v>180</v>
      </c>
      <c r="C658" t="s">
        <v>132</v>
      </c>
      <c r="D658" t="s">
        <v>236</v>
      </c>
      <c r="E658" t="s">
        <v>237</v>
      </c>
      <c r="F658" t="s">
        <v>207</v>
      </c>
      <c r="G658" t="s">
        <v>162</v>
      </c>
      <c r="H658" t="s">
        <v>259</v>
      </c>
      <c r="I658">
        <v>45256</v>
      </c>
      <c r="J658">
        <v>45291</v>
      </c>
      <c r="K658" t="s">
        <v>124</v>
      </c>
      <c r="L658" s="280">
        <v>45257</v>
      </c>
      <c r="M658">
        <v>3595306</v>
      </c>
      <c r="N658" t="s">
        <v>6</v>
      </c>
      <c r="O658" s="280">
        <v>45260</v>
      </c>
      <c r="P658">
        <v>2024</v>
      </c>
      <c r="Q658">
        <v>657</v>
      </c>
    </row>
    <row r="659" spans="1:17" x14ac:dyDescent="0.35">
      <c r="A659" t="s">
        <v>6196</v>
      </c>
      <c r="B659">
        <v>181</v>
      </c>
      <c r="C659" t="s">
        <v>132</v>
      </c>
      <c r="D659" t="s">
        <v>236</v>
      </c>
      <c r="E659" t="s">
        <v>237</v>
      </c>
      <c r="F659" t="s">
        <v>187</v>
      </c>
      <c r="G659" t="s">
        <v>187</v>
      </c>
      <c r="H659" t="s">
        <v>188</v>
      </c>
      <c r="I659">
        <v>45263</v>
      </c>
      <c r="J659">
        <v>47118</v>
      </c>
      <c r="K659" t="s">
        <v>124</v>
      </c>
      <c r="L659" s="280">
        <v>45263</v>
      </c>
      <c r="M659">
        <v>3671583</v>
      </c>
      <c r="N659" t="s">
        <v>6</v>
      </c>
      <c r="O659" s="280">
        <v>45294</v>
      </c>
      <c r="P659">
        <v>2024</v>
      </c>
      <c r="Q659">
        <v>658</v>
      </c>
    </row>
    <row r="660" spans="1:17" x14ac:dyDescent="0.35">
      <c r="A660" t="s">
        <v>2726</v>
      </c>
      <c r="B660">
        <v>182</v>
      </c>
      <c r="C660" t="s">
        <v>132</v>
      </c>
      <c r="D660" t="s">
        <v>236</v>
      </c>
      <c r="E660" t="s">
        <v>237</v>
      </c>
      <c r="F660" t="s">
        <v>121</v>
      </c>
      <c r="G660" t="s">
        <v>162</v>
      </c>
      <c r="H660" t="s">
        <v>254</v>
      </c>
      <c r="I660">
        <v>45292</v>
      </c>
      <c r="J660">
        <v>45292</v>
      </c>
      <c r="K660" t="s">
        <v>124</v>
      </c>
      <c r="L660" s="280">
        <v>45289</v>
      </c>
      <c r="M660">
        <v>3671584</v>
      </c>
      <c r="N660" t="s">
        <v>6</v>
      </c>
      <c r="O660" s="280">
        <v>45294</v>
      </c>
      <c r="P660">
        <v>2024</v>
      </c>
      <c r="Q660">
        <v>659</v>
      </c>
    </row>
    <row r="661" spans="1:17" x14ac:dyDescent="0.35">
      <c r="A661" t="s">
        <v>5518</v>
      </c>
      <c r="B661">
        <v>183</v>
      </c>
      <c r="C661" t="s">
        <v>132</v>
      </c>
      <c r="D661" t="s">
        <v>236</v>
      </c>
      <c r="E661" t="s">
        <v>237</v>
      </c>
      <c r="F661" t="s">
        <v>121</v>
      </c>
      <c r="G661" t="s">
        <v>162</v>
      </c>
      <c r="H661" t="s">
        <v>254</v>
      </c>
      <c r="I661">
        <v>45293</v>
      </c>
      <c r="J661">
        <v>45293</v>
      </c>
      <c r="K661" t="s">
        <v>124</v>
      </c>
      <c r="L661" s="280">
        <v>45289</v>
      </c>
      <c r="M661">
        <v>3671585</v>
      </c>
      <c r="N661" t="s">
        <v>6</v>
      </c>
      <c r="O661" s="280">
        <v>45294</v>
      </c>
      <c r="P661">
        <v>2024</v>
      </c>
      <c r="Q661">
        <v>660</v>
      </c>
    </row>
    <row r="662" spans="1:17" x14ac:dyDescent="0.35">
      <c r="A662" t="s">
        <v>5519</v>
      </c>
      <c r="B662">
        <v>184</v>
      </c>
      <c r="C662" t="s">
        <v>132</v>
      </c>
      <c r="D662" t="s">
        <v>236</v>
      </c>
      <c r="E662" t="s">
        <v>237</v>
      </c>
      <c r="F662" t="s">
        <v>121</v>
      </c>
      <c r="G662" t="s">
        <v>162</v>
      </c>
      <c r="H662" t="s">
        <v>254</v>
      </c>
      <c r="I662">
        <v>45294</v>
      </c>
      <c r="J662">
        <v>45294</v>
      </c>
      <c r="K662" t="s">
        <v>124</v>
      </c>
      <c r="L662" s="280">
        <v>45289</v>
      </c>
      <c r="M662">
        <v>3671586</v>
      </c>
      <c r="N662" t="s">
        <v>6</v>
      </c>
      <c r="O662" s="280">
        <v>45294</v>
      </c>
      <c r="P662">
        <v>2024</v>
      </c>
      <c r="Q662">
        <v>661</v>
      </c>
    </row>
    <row r="663" spans="1:17" x14ac:dyDescent="0.35">
      <c r="A663" t="s">
        <v>2729</v>
      </c>
      <c r="B663">
        <v>185</v>
      </c>
      <c r="C663" t="s">
        <v>132</v>
      </c>
      <c r="D663" t="s">
        <v>236</v>
      </c>
      <c r="E663" t="s">
        <v>237</v>
      </c>
      <c r="F663" t="s">
        <v>121</v>
      </c>
      <c r="G663" t="s">
        <v>162</v>
      </c>
      <c r="H663" t="s">
        <v>254</v>
      </c>
      <c r="I663">
        <v>45295</v>
      </c>
      <c r="J663">
        <v>45295</v>
      </c>
      <c r="K663" t="s">
        <v>124</v>
      </c>
      <c r="L663" s="280">
        <v>45289</v>
      </c>
      <c r="M663">
        <v>3671587</v>
      </c>
      <c r="N663" t="s">
        <v>6</v>
      </c>
      <c r="O663" s="280">
        <v>45294</v>
      </c>
      <c r="P663">
        <v>2024</v>
      </c>
      <c r="Q663">
        <v>662</v>
      </c>
    </row>
    <row r="664" spans="1:17" x14ac:dyDescent="0.35">
      <c r="A664" t="s">
        <v>5520</v>
      </c>
      <c r="B664">
        <v>186</v>
      </c>
      <c r="C664" t="s">
        <v>132</v>
      </c>
      <c r="D664" t="s">
        <v>236</v>
      </c>
      <c r="E664" t="s">
        <v>237</v>
      </c>
      <c r="F664" t="s">
        <v>121</v>
      </c>
      <c r="G664" t="s">
        <v>162</v>
      </c>
      <c r="H664" t="s">
        <v>254</v>
      </c>
      <c r="I664">
        <v>45296</v>
      </c>
      <c r="J664">
        <v>45296</v>
      </c>
      <c r="K664" t="s">
        <v>124</v>
      </c>
      <c r="L664" s="280">
        <v>45289</v>
      </c>
      <c r="M664">
        <v>3671588</v>
      </c>
      <c r="N664" t="s">
        <v>6</v>
      </c>
      <c r="O664" s="280">
        <v>45294</v>
      </c>
      <c r="P664">
        <v>2024</v>
      </c>
      <c r="Q664">
        <v>663</v>
      </c>
    </row>
    <row r="665" spans="1:17" x14ac:dyDescent="0.35">
      <c r="A665" t="s">
        <v>2731</v>
      </c>
      <c r="B665">
        <v>187</v>
      </c>
      <c r="C665" t="s">
        <v>132</v>
      </c>
      <c r="D665" t="s">
        <v>236</v>
      </c>
      <c r="E665" t="s">
        <v>237</v>
      </c>
      <c r="F665" t="s">
        <v>121</v>
      </c>
      <c r="G665" t="s">
        <v>162</v>
      </c>
      <c r="H665" t="s">
        <v>254</v>
      </c>
      <c r="I665">
        <v>45297</v>
      </c>
      <c r="J665">
        <v>45297</v>
      </c>
      <c r="K665" t="s">
        <v>124</v>
      </c>
      <c r="L665" s="280">
        <v>45289</v>
      </c>
      <c r="M665">
        <v>3671589</v>
      </c>
      <c r="N665" t="s">
        <v>6</v>
      </c>
      <c r="O665" s="280">
        <v>45294</v>
      </c>
      <c r="P665">
        <v>2024</v>
      </c>
      <c r="Q665">
        <v>664</v>
      </c>
    </row>
    <row r="666" spans="1:17" x14ac:dyDescent="0.35">
      <c r="A666" t="s">
        <v>2732</v>
      </c>
      <c r="B666">
        <v>188</v>
      </c>
      <c r="C666" t="s">
        <v>132</v>
      </c>
      <c r="D666" t="s">
        <v>236</v>
      </c>
      <c r="E666" t="s">
        <v>237</v>
      </c>
      <c r="F666" t="s">
        <v>121</v>
      </c>
      <c r="G666" t="s">
        <v>162</v>
      </c>
      <c r="H666" t="s">
        <v>254</v>
      </c>
      <c r="I666">
        <v>45298</v>
      </c>
      <c r="J666">
        <v>45298</v>
      </c>
      <c r="K666" t="s">
        <v>124</v>
      </c>
      <c r="L666" s="280">
        <v>45289</v>
      </c>
      <c r="M666">
        <v>3671590</v>
      </c>
      <c r="N666" t="s">
        <v>6</v>
      </c>
      <c r="O666" s="280">
        <v>45294</v>
      </c>
      <c r="P666">
        <v>2024</v>
      </c>
      <c r="Q666">
        <v>665</v>
      </c>
    </row>
    <row r="667" spans="1:17" x14ac:dyDescent="0.35">
      <c r="A667" t="s">
        <v>5521</v>
      </c>
      <c r="B667">
        <v>189</v>
      </c>
      <c r="C667" t="s">
        <v>132</v>
      </c>
      <c r="D667" t="s">
        <v>236</v>
      </c>
      <c r="E667" t="s">
        <v>237</v>
      </c>
      <c r="F667" t="s">
        <v>121</v>
      </c>
      <c r="G667" t="s">
        <v>162</v>
      </c>
      <c r="H667" t="s">
        <v>155</v>
      </c>
      <c r="I667">
        <v>45292</v>
      </c>
      <c r="J667">
        <v>45657</v>
      </c>
      <c r="K667" t="s">
        <v>124</v>
      </c>
      <c r="L667" s="280">
        <v>45279</v>
      </c>
      <c r="M667">
        <v>3671591</v>
      </c>
      <c r="N667" t="s">
        <v>6</v>
      </c>
      <c r="O667" s="280">
        <v>45294</v>
      </c>
      <c r="P667">
        <v>2024</v>
      </c>
      <c r="Q667">
        <v>666</v>
      </c>
    </row>
    <row r="668" spans="1:17" x14ac:dyDescent="0.35">
      <c r="A668" t="s">
        <v>5522</v>
      </c>
      <c r="B668">
        <v>190</v>
      </c>
      <c r="C668" t="s">
        <v>132</v>
      </c>
      <c r="D668" t="s">
        <v>236</v>
      </c>
      <c r="E668" t="s">
        <v>237</v>
      </c>
      <c r="F668" t="s">
        <v>121</v>
      </c>
      <c r="G668" t="s">
        <v>162</v>
      </c>
      <c r="H668" t="s">
        <v>155</v>
      </c>
      <c r="I668">
        <v>45292</v>
      </c>
      <c r="J668">
        <v>45657</v>
      </c>
      <c r="K668" t="s">
        <v>124</v>
      </c>
      <c r="L668" s="280">
        <v>45279</v>
      </c>
      <c r="M668">
        <v>3671592</v>
      </c>
      <c r="N668" t="s">
        <v>6</v>
      </c>
      <c r="O668" s="280">
        <v>45294</v>
      </c>
      <c r="P668">
        <v>2024</v>
      </c>
      <c r="Q668">
        <v>667</v>
      </c>
    </row>
    <row r="669" spans="1:17" x14ac:dyDescent="0.35">
      <c r="A669" t="s">
        <v>5523</v>
      </c>
      <c r="B669">
        <v>191</v>
      </c>
      <c r="C669" t="s">
        <v>132</v>
      </c>
      <c r="D669" t="s">
        <v>236</v>
      </c>
      <c r="E669" t="s">
        <v>237</v>
      </c>
      <c r="F669" t="s">
        <v>121</v>
      </c>
      <c r="G669" t="s">
        <v>162</v>
      </c>
      <c r="H669" t="s">
        <v>155</v>
      </c>
      <c r="I669">
        <v>45292</v>
      </c>
      <c r="J669">
        <v>45657</v>
      </c>
      <c r="K669" t="s">
        <v>124</v>
      </c>
      <c r="L669" s="280">
        <v>45279</v>
      </c>
      <c r="M669">
        <v>3671593</v>
      </c>
      <c r="N669" t="s">
        <v>6</v>
      </c>
      <c r="O669" s="280">
        <v>45294</v>
      </c>
      <c r="P669">
        <v>2024</v>
      </c>
      <c r="Q669">
        <v>668</v>
      </c>
    </row>
    <row r="670" spans="1:17" x14ac:dyDescent="0.35">
      <c r="A670" t="s">
        <v>5949</v>
      </c>
      <c r="B670">
        <v>192</v>
      </c>
      <c r="C670" t="s">
        <v>132</v>
      </c>
      <c r="D670" t="s">
        <v>236</v>
      </c>
      <c r="E670" t="s">
        <v>237</v>
      </c>
      <c r="F670" t="s">
        <v>121</v>
      </c>
      <c r="G670" t="s">
        <v>169</v>
      </c>
      <c r="H670" t="s">
        <v>155</v>
      </c>
      <c r="I670">
        <v>45292</v>
      </c>
      <c r="J670">
        <v>45657</v>
      </c>
      <c r="K670" t="s">
        <v>124</v>
      </c>
      <c r="L670" s="280">
        <v>45279</v>
      </c>
      <c r="M670">
        <v>3671594</v>
      </c>
      <c r="N670" t="s">
        <v>6</v>
      </c>
      <c r="O670" s="280">
        <v>45294</v>
      </c>
      <c r="P670">
        <v>2024</v>
      </c>
      <c r="Q670">
        <v>669</v>
      </c>
    </row>
    <row r="671" spans="1:17" x14ac:dyDescent="0.35">
      <c r="A671" t="s">
        <v>2736</v>
      </c>
      <c r="B671">
        <v>193</v>
      </c>
      <c r="C671" t="s">
        <v>132</v>
      </c>
      <c r="D671" t="s">
        <v>236</v>
      </c>
      <c r="E671" t="s">
        <v>237</v>
      </c>
      <c r="F671" t="s">
        <v>121</v>
      </c>
      <c r="G671" t="s">
        <v>162</v>
      </c>
      <c r="H671" t="s">
        <v>254</v>
      </c>
      <c r="I671">
        <v>45299</v>
      </c>
      <c r="J671">
        <v>45299</v>
      </c>
      <c r="K671" t="s">
        <v>124</v>
      </c>
      <c r="L671" s="280">
        <v>45296</v>
      </c>
      <c r="M671">
        <v>3685681</v>
      </c>
      <c r="N671" t="s">
        <v>6</v>
      </c>
      <c r="O671" s="280">
        <v>45300</v>
      </c>
      <c r="P671">
        <v>2024</v>
      </c>
      <c r="Q671">
        <v>670</v>
      </c>
    </row>
    <row r="672" spans="1:17" x14ac:dyDescent="0.35">
      <c r="A672" t="s">
        <v>6197</v>
      </c>
      <c r="B672">
        <v>194</v>
      </c>
      <c r="C672" t="s">
        <v>132</v>
      </c>
      <c r="D672" t="s">
        <v>4124</v>
      </c>
      <c r="E672" t="s">
        <v>120</v>
      </c>
      <c r="F672" t="s">
        <v>187</v>
      </c>
      <c r="G672" t="s">
        <v>187</v>
      </c>
      <c r="H672" t="s">
        <v>188</v>
      </c>
      <c r="I672">
        <v>45264</v>
      </c>
      <c r="J672">
        <v>47118</v>
      </c>
      <c r="K672" t="s">
        <v>124</v>
      </c>
      <c r="L672" s="280">
        <v>45264</v>
      </c>
      <c r="M672">
        <v>3671666</v>
      </c>
      <c r="N672" t="s">
        <v>50</v>
      </c>
      <c r="O672" s="280">
        <v>45294</v>
      </c>
      <c r="P672">
        <v>2024</v>
      </c>
      <c r="Q672">
        <v>671</v>
      </c>
    </row>
    <row r="673" spans="1:17" x14ac:dyDescent="0.35">
      <c r="A673" t="s">
        <v>5524</v>
      </c>
      <c r="B673">
        <v>195</v>
      </c>
      <c r="C673" t="s">
        <v>132</v>
      </c>
      <c r="D673" t="s">
        <v>4124</v>
      </c>
      <c r="E673" t="s">
        <v>120</v>
      </c>
      <c r="F673" t="s">
        <v>121</v>
      </c>
      <c r="G673" t="s">
        <v>162</v>
      </c>
      <c r="H673" t="s">
        <v>155</v>
      </c>
      <c r="I673">
        <v>45292</v>
      </c>
      <c r="J673">
        <v>45657</v>
      </c>
      <c r="K673" t="s">
        <v>124</v>
      </c>
      <c r="L673" s="280">
        <v>45275</v>
      </c>
      <c r="M673">
        <v>3671667</v>
      </c>
      <c r="N673" t="s">
        <v>50</v>
      </c>
      <c r="O673" s="280">
        <v>45294</v>
      </c>
      <c r="P673">
        <v>2024</v>
      </c>
      <c r="Q673">
        <v>672</v>
      </c>
    </row>
    <row r="674" spans="1:17" x14ac:dyDescent="0.35">
      <c r="A674" t="s">
        <v>5525</v>
      </c>
      <c r="B674">
        <v>196</v>
      </c>
      <c r="C674" t="s">
        <v>132</v>
      </c>
      <c r="D674" t="s">
        <v>288</v>
      </c>
      <c r="E674" t="s">
        <v>289</v>
      </c>
      <c r="F674" t="s">
        <v>207</v>
      </c>
      <c r="G674" t="s">
        <v>162</v>
      </c>
      <c r="H674" t="s">
        <v>259</v>
      </c>
      <c r="I674">
        <v>45256</v>
      </c>
      <c r="J674">
        <v>45291</v>
      </c>
      <c r="K674" t="s">
        <v>124</v>
      </c>
      <c r="L674" s="280">
        <v>45257</v>
      </c>
      <c r="M674">
        <v>3595270</v>
      </c>
      <c r="N674" t="s">
        <v>10</v>
      </c>
      <c r="O674" s="280">
        <v>45260</v>
      </c>
      <c r="P674">
        <v>2024</v>
      </c>
      <c r="Q674">
        <v>673</v>
      </c>
    </row>
    <row r="675" spans="1:17" x14ac:dyDescent="0.35">
      <c r="A675" t="s">
        <v>6198</v>
      </c>
      <c r="B675">
        <v>197</v>
      </c>
      <c r="C675" t="s">
        <v>132</v>
      </c>
      <c r="D675" t="s">
        <v>288</v>
      </c>
      <c r="E675" t="s">
        <v>289</v>
      </c>
      <c r="F675" t="s">
        <v>187</v>
      </c>
      <c r="G675" t="s">
        <v>187</v>
      </c>
      <c r="H675" t="s">
        <v>188</v>
      </c>
      <c r="I675">
        <v>45264</v>
      </c>
      <c r="J675">
        <v>47118</v>
      </c>
      <c r="K675" t="s">
        <v>124</v>
      </c>
      <c r="L675" s="280">
        <v>45264</v>
      </c>
      <c r="M675">
        <v>3671637</v>
      </c>
      <c r="N675" t="s">
        <v>10</v>
      </c>
      <c r="O675" s="280">
        <v>45294</v>
      </c>
      <c r="P675">
        <v>2024</v>
      </c>
      <c r="Q675">
        <v>674</v>
      </c>
    </row>
    <row r="676" spans="1:17" x14ac:dyDescent="0.35">
      <c r="A676" t="s">
        <v>5526</v>
      </c>
      <c r="B676">
        <v>198</v>
      </c>
      <c r="C676" t="s">
        <v>132</v>
      </c>
      <c r="D676" t="s">
        <v>288</v>
      </c>
      <c r="E676" t="s">
        <v>289</v>
      </c>
      <c r="F676" t="s">
        <v>121</v>
      </c>
      <c r="G676" t="s">
        <v>162</v>
      </c>
      <c r="H676" t="s">
        <v>155</v>
      </c>
      <c r="I676">
        <v>45292</v>
      </c>
      <c r="J676">
        <v>45657</v>
      </c>
      <c r="K676" t="s">
        <v>124</v>
      </c>
      <c r="L676" s="280">
        <v>45279</v>
      </c>
      <c r="M676">
        <v>3671638</v>
      </c>
      <c r="N676" t="s">
        <v>10</v>
      </c>
      <c r="O676" s="280">
        <v>45294</v>
      </c>
      <c r="P676">
        <v>2024</v>
      </c>
      <c r="Q676">
        <v>675</v>
      </c>
    </row>
    <row r="677" spans="1:17" x14ac:dyDescent="0.35">
      <c r="A677" t="s">
        <v>5950</v>
      </c>
      <c r="B677">
        <v>199</v>
      </c>
      <c r="C677" t="s">
        <v>132</v>
      </c>
      <c r="D677" t="s">
        <v>288</v>
      </c>
      <c r="E677" t="s">
        <v>289</v>
      </c>
      <c r="F677" t="s">
        <v>121</v>
      </c>
      <c r="G677" t="s">
        <v>169</v>
      </c>
      <c r="H677" t="s">
        <v>155</v>
      </c>
      <c r="I677">
        <v>45292</v>
      </c>
      <c r="J677">
        <v>45657</v>
      </c>
      <c r="K677" t="s">
        <v>124</v>
      </c>
      <c r="L677" s="280">
        <v>45279</v>
      </c>
      <c r="M677">
        <v>3671639</v>
      </c>
      <c r="N677" t="s">
        <v>10</v>
      </c>
      <c r="O677" s="280">
        <v>45294</v>
      </c>
      <c r="P677">
        <v>2024</v>
      </c>
      <c r="Q677">
        <v>676</v>
      </c>
    </row>
    <row r="678" spans="1:17" x14ac:dyDescent="0.35">
      <c r="A678" t="s">
        <v>5951</v>
      </c>
      <c r="B678">
        <v>200</v>
      </c>
      <c r="C678" t="s">
        <v>132</v>
      </c>
      <c r="D678" t="s">
        <v>288</v>
      </c>
      <c r="E678" t="s">
        <v>289</v>
      </c>
      <c r="F678" t="s">
        <v>121</v>
      </c>
      <c r="G678" t="s">
        <v>169</v>
      </c>
      <c r="H678" t="s">
        <v>155</v>
      </c>
      <c r="I678">
        <v>45292</v>
      </c>
      <c r="J678">
        <v>45657</v>
      </c>
      <c r="K678" t="s">
        <v>124</v>
      </c>
      <c r="L678" s="280">
        <v>45279</v>
      </c>
      <c r="M678">
        <v>3671640</v>
      </c>
      <c r="N678" t="s">
        <v>10</v>
      </c>
      <c r="O678" s="280">
        <v>45294</v>
      </c>
      <c r="P678">
        <v>2024</v>
      </c>
      <c r="Q678">
        <v>677</v>
      </c>
    </row>
    <row r="679" spans="1:17" x14ac:dyDescent="0.35">
      <c r="A679" t="s">
        <v>5952</v>
      </c>
      <c r="B679">
        <v>201</v>
      </c>
      <c r="C679" t="s">
        <v>132</v>
      </c>
      <c r="D679" t="s">
        <v>4586</v>
      </c>
      <c r="E679" t="s">
        <v>239</v>
      </c>
      <c r="F679" t="s">
        <v>121</v>
      </c>
      <c r="G679" t="s">
        <v>169</v>
      </c>
      <c r="H679" t="s">
        <v>155</v>
      </c>
      <c r="I679">
        <v>45658</v>
      </c>
      <c r="J679">
        <v>46022</v>
      </c>
      <c r="K679" t="s">
        <v>124</v>
      </c>
      <c r="L679" s="280">
        <v>45281</v>
      </c>
      <c r="M679">
        <v>3776975</v>
      </c>
      <c r="N679" t="s">
        <v>14</v>
      </c>
      <c r="O679" s="280">
        <v>45338</v>
      </c>
      <c r="P679">
        <v>2024</v>
      </c>
      <c r="Q679">
        <v>678</v>
      </c>
    </row>
    <row r="680" spans="1:17" x14ac:dyDescent="0.35">
      <c r="A680" t="s">
        <v>6199</v>
      </c>
      <c r="B680">
        <v>202</v>
      </c>
      <c r="C680" t="s">
        <v>132</v>
      </c>
      <c r="D680" t="s">
        <v>4586</v>
      </c>
      <c r="E680" t="s">
        <v>239</v>
      </c>
      <c r="F680" t="s">
        <v>187</v>
      </c>
      <c r="G680" t="s">
        <v>187</v>
      </c>
      <c r="H680" t="s">
        <v>188</v>
      </c>
      <c r="I680">
        <v>45260</v>
      </c>
      <c r="J680">
        <v>47118</v>
      </c>
      <c r="K680" t="s">
        <v>124</v>
      </c>
      <c r="L680" s="280">
        <v>45260</v>
      </c>
      <c r="M680">
        <v>3671691</v>
      </c>
      <c r="N680" t="s">
        <v>14</v>
      </c>
      <c r="O680" s="280">
        <v>45294</v>
      </c>
      <c r="P680">
        <v>2024</v>
      </c>
      <c r="Q680">
        <v>679</v>
      </c>
    </row>
    <row r="681" spans="1:17" x14ac:dyDescent="0.35">
      <c r="A681" t="s">
        <v>5953</v>
      </c>
      <c r="B681">
        <v>203</v>
      </c>
      <c r="C681" t="s">
        <v>132</v>
      </c>
      <c r="D681" t="s">
        <v>4586</v>
      </c>
      <c r="E681" t="s">
        <v>239</v>
      </c>
      <c r="F681" t="s">
        <v>121</v>
      </c>
      <c r="G681" t="s">
        <v>169</v>
      </c>
      <c r="H681" t="s">
        <v>155</v>
      </c>
      <c r="I681">
        <v>45292</v>
      </c>
      <c r="J681">
        <v>45657</v>
      </c>
      <c r="K681" t="s">
        <v>124</v>
      </c>
      <c r="L681" s="280">
        <v>45282</v>
      </c>
      <c r="M681">
        <v>3671692</v>
      </c>
      <c r="N681" t="s">
        <v>14</v>
      </c>
      <c r="O681" s="280">
        <v>45294</v>
      </c>
      <c r="P681">
        <v>2024</v>
      </c>
      <c r="Q681">
        <v>680</v>
      </c>
    </row>
    <row r="682" spans="1:17" x14ac:dyDescent="0.35">
      <c r="A682" t="s">
        <v>5954</v>
      </c>
      <c r="B682">
        <v>204</v>
      </c>
      <c r="C682" t="s">
        <v>132</v>
      </c>
      <c r="D682" t="s">
        <v>4586</v>
      </c>
      <c r="E682" t="s">
        <v>239</v>
      </c>
      <c r="F682" t="s">
        <v>121</v>
      </c>
      <c r="G682" t="s">
        <v>169</v>
      </c>
      <c r="H682" t="s">
        <v>155</v>
      </c>
      <c r="I682">
        <v>45292</v>
      </c>
      <c r="J682">
        <v>45657</v>
      </c>
      <c r="K682" t="s">
        <v>124</v>
      </c>
      <c r="L682" s="280">
        <v>45281</v>
      </c>
      <c r="M682">
        <v>3671693</v>
      </c>
      <c r="N682" t="s">
        <v>14</v>
      </c>
      <c r="O682" s="280">
        <v>45294</v>
      </c>
      <c r="P682">
        <v>2024</v>
      </c>
      <c r="Q682">
        <v>681</v>
      </c>
    </row>
    <row r="683" spans="1:17" x14ac:dyDescent="0.35">
      <c r="A683" t="s">
        <v>6200</v>
      </c>
      <c r="B683">
        <v>205</v>
      </c>
      <c r="C683" t="s">
        <v>132</v>
      </c>
      <c r="D683" t="s">
        <v>280</v>
      </c>
      <c r="E683" t="s">
        <v>281</v>
      </c>
      <c r="F683" t="s">
        <v>187</v>
      </c>
      <c r="G683" t="s">
        <v>187</v>
      </c>
      <c r="H683" t="s">
        <v>188</v>
      </c>
      <c r="I683">
        <v>45264</v>
      </c>
      <c r="J683">
        <v>47118</v>
      </c>
      <c r="K683" t="s">
        <v>124</v>
      </c>
      <c r="L683" s="280">
        <v>45264</v>
      </c>
      <c r="M683">
        <v>3671738</v>
      </c>
      <c r="N683" t="s">
        <v>41</v>
      </c>
      <c r="O683" s="280">
        <v>45294</v>
      </c>
      <c r="P683">
        <v>2024</v>
      </c>
      <c r="Q683">
        <v>682</v>
      </c>
    </row>
    <row r="684" spans="1:17" x14ac:dyDescent="0.35">
      <c r="A684" t="s">
        <v>5527</v>
      </c>
      <c r="B684">
        <v>206</v>
      </c>
      <c r="C684" t="s">
        <v>132</v>
      </c>
      <c r="D684" t="s">
        <v>280</v>
      </c>
      <c r="E684" t="s">
        <v>281</v>
      </c>
      <c r="F684" t="s">
        <v>121</v>
      </c>
      <c r="G684" t="s">
        <v>162</v>
      </c>
      <c r="H684" t="s">
        <v>155</v>
      </c>
      <c r="I684">
        <v>45292</v>
      </c>
      <c r="J684">
        <v>45657</v>
      </c>
      <c r="K684" t="s">
        <v>124</v>
      </c>
      <c r="L684" s="280">
        <v>45281</v>
      </c>
      <c r="M684">
        <v>3671739</v>
      </c>
      <c r="N684" t="s">
        <v>41</v>
      </c>
      <c r="O684" s="280">
        <v>45294</v>
      </c>
      <c r="P684">
        <v>2024</v>
      </c>
      <c r="Q684">
        <v>683</v>
      </c>
    </row>
    <row r="685" spans="1:17" x14ac:dyDescent="0.35">
      <c r="A685" t="s">
        <v>5955</v>
      </c>
      <c r="B685">
        <v>207</v>
      </c>
      <c r="C685" t="s">
        <v>132</v>
      </c>
      <c r="D685" t="s">
        <v>4565</v>
      </c>
      <c r="E685" t="s">
        <v>241</v>
      </c>
      <c r="F685" t="s">
        <v>148</v>
      </c>
      <c r="G685" t="s">
        <v>169</v>
      </c>
      <c r="H685" t="s">
        <v>149</v>
      </c>
      <c r="I685">
        <v>45231</v>
      </c>
      <c r="J685">
        <v>45291</v>
      </c>
      <c r="K685" t="s">
        <v>124</v>
      </c>
      <c r="L685" s="280">
        <v>45230</v>
      </c>
      <c r="M685">
        <v>3543591</v>
      </c>
      <c r="N685" t="s">
        <v>24</v>
      </c>
      <c r="O685" s="280">
        <v>45240</v>
      </c>
      <c r="P685">
        <v>2024</v>
      </c>
      <c r="Q685">
        <v>684</v>
      </c>
    </row>
    <row r="686" spans="1:17" x14ac:dyDescent="0.35">
      <c r="A686" t="s">
        <v>5956</v>
      </c>
      <c r="B686">
        <v>208</v>
      </c>
      <c r="C686" t="s">
        <v>132</v>
      </c>
      <c r="D686" t="s">
        <v>4565</v>
      </c>
      <c r="E686" t="s">
        <v>241</v>
      </c>
      <c r="F686" t="s">
        <v>148</v>
      </c>
      <c r="G686" t="s">
        <v>169</v>
      </c>
      <c r="H686" t="s">
        <v>149</v>
      </c>
      <c r="I686">
        <v>45261</v>
      </c>
      <c r="J686">
        <v>45291</v>
      </c>
      <c r="K686" t="s">
        <v>124</v>
      </c>
      <c r="L686" s="280">
        <v>45258</v>
      </c>
      <c r="M686">
        <v>3616651</v>
      </c>
      <c r="N686" t="s">
        <v>24</v>
      </c>
      <c r="O686" s="280">
        <v>45268</v>
      </c>
      <c r="P686">
        <v>2024</v>
      </c>
      <c r="Q686">
        <v>685</v>
      </c>
    </row>
    <row r="687" spans="1:17" x14ac:dyDescent="0.35">
      <c r="A687" t="s">
        <v>6201</v>
      </c>
      <c r="B687">
        <v>209</v>
      </c>
      <c r="C687" t="s">
        <v>132</v>
      </c>
      <c r="D687" t="s">
        <v>4565</v>
      </c>
      <c r="E687" t="s">
        <v>241</v>
      </c>
      <c r="F687" t="s">
        <v>187</v>
      </c>
      <c r="G687" t="s">
        <v>187</v>
      </c>
      <c r="H687" t="s">
        <v>188</v>
      </c>
      <c r="I687">
        <v>45264</v>
      </c>
      <c r="J687">
        <v>47118</v>
      </c>
      <c r="K687" t="s">
        <v>124</v>
      </c>
      <c r="L687" s="280">
        <v>45264</v>
      </c>
      <c r="M687">
        <v>3671776</v>
      </c>
      <c r="N687" t="s">
        <v>24</v>
      </c>
      <c r="O687" s="280">
        <v>45294</v>
      </c>
      <c r="P687">
        <v>2024</v>
      </c>
      <c r="Q687">
        <v>686</v>
      </c>
    </row>
    <row r="688" spans="1:17" x14ac:dyDescent="0.35">
      <c r="A688" t="s">
        <v>5528</v>
      </c>
      <c r="B688">
        <v>210</v>
      </c>
      <c r="C688" t="s">
        <v>132</v>
      </c>
      <c r="D688" t="s">
        <v>4565</v>
      </c>
      <c r="E688" t="s">
        <v>241</v>
      </c>
      <c r="F688" t="s">
        <v>121</v>
      </c>
      <c r="G688" t="s">
        <v>162</v>
      </c>
      <c r="H688" t="s">
        <v>155</v>
      </c>
      <c r="I688">
        <v>45292</v>
      </c>
      <c r="J688">
        <v>45657</v>
      </c>
      <c r="K688" t="s">
        <v>124</v>
      </c>
      <c r="L688" s="280">
        <v>45279</v>
      </c>
      <c r="M688">
        <v>3671777</v>
      </c>
      <c r="N688" t="s">
        <v>24</v>
      </c>
      <c r="O688" s="280">
        <v>45294</v>
      </c>
      <c r="P688">
        <v>2024</v>
      </c>
      <c r="Q688">
        <v>687</v>
      </c>
    </row>
    <row r="689" spans="1:17" x14ac:dyDescent="0.35">
      <c r="A689" t="s">
        <v>5529</v>
      </c>
      <c r="B689">
        <v>211</v>
      </c>
      <c r="C689" t="s">
        <v>132</v>
      </c>
      <c r="D689" t="s">
        <v>4565</v>
      </c>
      <c r="E689" t="s">
        <v>241</v>
      </c>
      <c r="F689" t="s">
        <v>121</v>
      </c>
      <c r="G689" t="s">
        <v>162</v>
      </c>
      <c r="H689" t="s">
        <v>155</v>
      </c>
      <c r="I689">
        <v>45292</v>
      </c>
      <c r="J689">
        <v>45657</v>
      </c>
      <c r="K689" t="s">
        <v>124</v>
      </c>
      <c r="L689" s="280">
        <v>45279</v>
      </c>
      <c r="M689">
        <v>3671778</v>
      </c>
      <c r="N689" t="s">
        <v>24</v>
      </c>
      <c r="O689" s="280">
        <v>45294</v>
      </c>
      <c r="P689">
        <v>2024</v>
      </c>
      <c r="Q689">
        <v>688</v>
      </c>
    </row>
    <row r="690" spans="1:17" x14ac:dyDescent="0.35">
      <c r="A690" t="s">
        <v>5957</v>
      </c>
      <c r="B690">
        <v>212</v>
      </c>
      <c r="C690" t="s">
        <v>132</v>
      </c>
      <c r="D690" t="s">
        <v>4565</v>
      </c>
      <c r="E690" t="s">
        <v>241</v>
      </c>
      <c r="F690" t="s">
        <v>121</v>
      </c>
      <c r="G690" t="s">
        <v>169</v>
      </c>
      <c r="H690" t="s">
        <v>155</v>
      </c>
      <c r="I690">
        <v>45292</v>
      </c>
      <c r="J690">
        <v>45657</v>
      </c>
      <c r="K690" t="s">
        <v>124</v>
      </c>
      <c r="L690" s="280">
        <v>45279</v>
      </c>
      <c r="M690">
        <v>3671779</v>
      </c>
      <c r="N690" t="s">
        <v>24</v>
      </c>
      <c r="O690" s="280">
        <v>45294</v>
      </c>
      <c r="P690">
        <v>2024</v>
      </c>
      <c r="Q690">
        <v>689</v>
      </c>
    </row>
    <row r="691" spans="1:17" x14ac:dyDescent="0.35">
      <c r="A691" t="s">
        <v>6202</v>
      </c>
      <c r="B691">
        <v>213</v>
      </c>
      <c r="C691" t="s">
        <v>132</v>
      </c>
      <c r="D691" t="s">
        <v>290</v>
      </c>
      <c r="E691" t="s">
        <v>291</v>
      </c>
      <c r="F691" t="s">
        <v>187</v>
      </c>
      <c r="G691" t="s">
        <v>187</v>
      </c>
      <c r="H691" t="s">
        <v>188</v>
      </c>
      <c r="I691">
        <v>45264</v>
      </c>
      <c r="J691">
        <v>47118</v>
      </c>
      <c r="K691" t="s">
        <v>124</v>
      </c>
      <c r="L691" s="280">
        <v>45264</v>
      </c>
      <c r="M691">
        <v>3671512</v>
      </c>
      <c r="N691" t="s">
        <v>26</v>
      </c>
      <c r="O691" s="280">
        <v>45294</v>
      </c>
      <c r="P691">
        <v>2024</v>
      </c>
      <c r="Q691">
        <v>690</v>
      </c>
    </row>
    <row r="692" spans="1:17" x14ac:dyDescent="0.35">
      <c r="A692" t="s">
        <v>2747</v>
      </c>
      <c r="B692">
        <v>214</v>
      </c>
      <c r="C692" t="s">
        <v>132</v>
      </c>
      <c r="D692" t="s">
        <v>290</v>
      </c>
      <c r="E692" t="s">
        <v>291</v>
      </c>
      <c r="F692" t="s">
        <v>121</v>
      </c>
      <c r="G692" t="s">
        <v>162</v>
      </c>
      <c r="H692" t="s">
        <v>155</v>
      </c>
      <c r="I692">
        <v>45292</v>
      </c>
      <c r="J692">
        <v>45657</v>
      </c>
      <c r="K692" t="s">
        <v>124</v>
      </c>
      <c r="L692" s="280">
        <v>45282</v>
      </c>
      <c r="M692">
        <v>3671513</v>
      </c>
      <c r="N692" t="s">
        <v>26</v>
      </c>
      <c r="O692" s="280">
        <v>45294</v>
      </c>
      <c r="P692">
        <v>2024</v>
      </c>
      <c r="Q692">
        <v>691</v>
      </c>
    </row>
    <row r="693" spans="1:17" x14ac:dyDescent="0.35">
      <c r="A693" t="s">
        <v>5530</v>
      </c>
      <c r="B693">
        <v>215</v>
      </c>
      <c r="C693" t="s">
        <v>132</v>
      </c>
      <c r="D693" t="s">
        <v>290</v>
      </c>
      <c r="E693" t="s">
        <v>291</v>
      </c>
      <c r="F693" t="s">
        <v>121</v>
      </c>
      <c r="G693" t="s">
        <v>162</v>
      </c>
      <c r="H693" t="s">
        <v>155</v>
      </c>
      <c r="I693">
        <v>45292</v>
      </c>
      <c r="J693">
        <v>45657</v>
      </c>
      <c r="K693" t="s">
        <v>124</v>
      </c>
      <c r="L693" s="280">
        <v>45282</v>
      </c>
      <c r="M693">
        <v>3671514</v>
      </c>
      <c r="N693" t="s">
        <v>26</v>
      </c>
      <c r="O693" s="280">
        <v>45294</v>
      </c>
      <c r="P693">
        <v>2024</v>
      </c>
      <c r="Q693">
        <v>692</v>
      </c>
    </row>
    <row r="694" spans="1:17" x14ac:dyDescent="0.35">
      <c r="A694" t="s">
        <v>6203</v>
      </c>
      <c r="B694">
        <v>216</v>
      </c>
      <c r="C694" t="s">
        <v>132</v>
      </c>
      <c r="D694" t="s">
        <v>6166</v>
      </c>
      <c r="E694" t="s">
        <v>310</v>
      </c>
      <c r="F694" t="s">
        <v>187</v>
      </c>
      <c r="G694" t="s">
        <v>187</v>
      </c>
      <c r="H694" t="s">
        <v>188</v>
      </c>
      <c r="I694">
        <v>45264</v>
      </c>
      <c r="J694">
        <v>47118</v>
      </c>
      <c r="K694" t="s">
        <v>124</v>
      </c>
      <c r="L694" s="280">
        <v>45264</v>
      </c>
      <c r="M694">
        <v>3671729</v>
      </c>
      <c r="N694" t="s">
        <v>311</v>
      </c>
      <c r="O694" s="280">
        <v>45294</v>
      </c>
      <c r="P694">
        <v>2024</v>
      </c>
      <c r="Q694">
        <v>693</v>
      </c>
    </row>
    <row r="695" spans="1:17" x14ac:dyDescent="0.35">
      <c r="A695" t="s">
        <v>5531</v>
      </c>
      <c r="B695">
        <v>217</v>
      </c>
      <c r="C695" t="s">
        <v>132</v>
      </c>
      <c r="D695" t="s">
        <v>6166</v>
      </c>
      <c r="E695" t="s">
        <v>310</v>
      </c>
      <c r="F695" t="s">
        <v>121</v>
      </c>
      <c r="G695" t="s">
        <v>162</v>
      </c>
      <c r="H695" t="s">
        <v>155</v>
      </c>
      <c r="I695">
        <v>45292</v>
      </c>
      <c r="J695">
        <v>45657</v>
      </c>
      <c r="K695" t="s">
        <v>124</v>
      </c>
      <c r="L695" s="280">
        <v>45286</v>
      </c>
      <c r="M695">
        <v>3671730</v>
      </c>
      <c r="N695" t="s">
        <v>311</v>
      </c>
      <c r="O695" s="280">
        <v>45294</v>
      </c>
      <c r="P695">
        <v>2024</v>
      </c>
      <c r="Q695">
        <v>694</v>
      </c>
    </row>
    <row r="696" spans="1:17" x14ac:dyDescent="0.35">
      <c r="A696" t="s">
        <v>5532</v>
      </c>
      <c r="B696">
        <v>218</v>
      </c>
      <c r="C696" t="s">
        <v>132</v>
      </c>
      <c r="D696" t="s">
        <v>6166</v>
      </c>
      <c r="E696" t="s">
        <v>310</v>
      </c>
      <c r="F696" t="s">
        <v>121</v>
      </c>
      <c r="G696" t="s">
        <v>162</v>
      </c>
      <c r="H696" t="s">
        <v>155</v>
      </c>
      <c r="I696">
        <v>45292</v>
      </c>
      <c r="J696">
        <v>45657</v>
      </c>
      <c r="K696" t="s">
        <v>124</v>
      </c>
      <c r="L696" s="280">
        <v>45286</v>
      </c>
      <c r="M696">
        <v>3671731</v>
      </c>
      <c r="N696" t="s">
        <v>311</v>
      </c>
      <c r="O696" s="280">
        <v>45294</v>
      </c>
      <c r="P696">
        <v>2024</v>
      </c>
      <c r="Q696">
        <v>695</v>
      </c>
    </row>
    <row r="697" spans="1:17" x14ac:dyDescent="0.35">
      <c r="A697" t="s">
        <v>6204</v>
      </c>
      <c r="B697">
        <v>219</v>
      </c>
      <c r="C697" t="s">
        <v>132</v>
      </c>
      <c r="D697" t="s">
        <v>306</v>
      </c>
      <c r="E697" t="s">
        <v>307</v>
      </c>
      <c r="F697" t="s">
        <v>187</v>
      </c>
      <c r="G697" t="s">
        <v>187</v>
      </c>
      <c r="H697" t="s">
        <v>188</v>
      </c>
      <c r="I697">
        <v>45260</v>
      </c>
      <c r="J697">
        <v>47118</v>
      </c>
      <c r="K697" t="s">
        <v>124</v>
      </c>
      <c r="L697" s="280">
        <v>45260</v>
      </c>
      <c r="M697">
        <v>3671800</v>
      </c>
      <c r="N697" t="s">
        <v>308</v>
      </c>
      <c r="O697" s="280">
        <v>45294</v>
      </c>
      <c r="P697">
        <v>2024</v>
      </c>
      <c r="Q697">
        <v>696</v>
      </c>
    </row>
    <row r="698" spans="1:17" x14ac:dyDescent="0.35">
      <c r="A698" t="s">
        <v>5533</v>
      </c>
      <c r="B698">
        <v>220</v>
      </c>
      <c r="C698" t="s">
        <v>132</v>
      </c>
      <c r="D698" t="s">
        <v>306</v>
      </c>
      <c r="E698" t="s">
        <v>307</v>
      </c>
      <c r="F698" t="s">
        <v>121</v>
      </c>
      <c r="G698" t="s">
        <v>162</v>
      </c>
      <c r="H698" t="s">
        <v>155</v>
      </c>
      <c r="I698">
        <v>45292</v>
      </c>
      <c r="J698">
        <v>45657</v>
      </c>
      <c r="K698" t="s">
        <v>124</v>
      </c>
      <c r="L698" s="280">
        <v>45289</v>
      </c>
      <c r="M698">
        <v>3671801</v>
      </c>
      <c r="N698" t="s">
        <v>308</v>
      </c>
      <c r="O698" s="280">
        <v>45294</v>
      </c>
      <c r="P698">
        <v>2024</v>
      </c>
      <c r="Q698">
        <v>697</v>
      </c>
    </row>
    <row r="699" spans="1:17" x14ac:dyDescent="0.35">
      <c r="A699" t="s">
        <v>5534</v>
      </c>
      <c r="B699">
        <v>221</v>
      </c>
      <c r="C699" t="s">
        <v>132</v>
      </c>
      <c r="D699" t="s">
        <v>306</v>
      </c>
      <c r="E699" t="s">
        <v>307</v>
      </c>
      <c r="F699" t="s">
        <v>121</v>
      </c>
      <c r="G699" t="s">
        <v>162</v>
      </c>
      <c r="H699" t="s">
        <v>155</v>
      </c>
      <c r="I699">
        <v>45292</v>
      </c>
      <c r="J699">
        <v>45657</v>
      </c>
      <c r="K699" t="s">
        <v>124</v>
      </c>
      <c r="L699" s="280">
        <v>45289</v>
      </c>
      <c r="M699">
        <v>3671802</v>
      </c>
      <c r="N699" t="s">
        <v>308</v>
      </c>
      <c r="O699" s="280">
        <v>45294</v>
      </c>
      <c r="P699">
        <v>2024</v>
      </c>
      <c r="Q699">
        <v>698</v>
      </c>
    </row>
    <row r="700" spans="1:17" x14ac:dyDescent="0.35">
      <c r="A700" t="s">
        <v>6205</v>
      </c>
      <c r="B700">
        <v>222</v>
      </c>
      <c r="C700" t="s">
        <v>132</v>
      </c>
      <c r="D700" t="s">
        <v>282</v>
      </c>
      <c r="E700" t="s">
        <v>283</v>
      </c>
      <c r="F700" t="s">
        <v>187</v>
      </c>
      <c r="G700" t="s">
        <v>187</v>
      </c>
      <c r="H700" t="s">
        <v>188</v>
      </c>
      <c r="I700">
        <v>45264</v>
      </c>
      <c r="J700">
        <v>47118</v>
      </c>
      <c r="K700" t="s">
        <v>124</v>
      </c>
      <c r="L700" s="280">
        <v>45264</v>
      </c>
      <c r="M700">
        <v>3671792</v>
      </c>
      <c r="N700" t="s">
        <v>284</v>
      </c>
      <c r="O700" s="280">
        <v>45294</v>
      </c>
      <c r="P700">
        <v>2024</v>
      </c>
      <c r="Q700">
        <v>699</v>
      </c>
    </row>
    <row r="701" spans="1:17" x14ac:dyDescent="0.35">
      <c r="A701" t="s">
        <v>5958</v>
      </c>
      <c r="B701">
        <v>223</v>
      </c>
      <c r="C701" t="s">
        <v>132</v>
      </c>
      <c r="D701" t="s">
        <v>282</v>
      </c>
      <c r="E701" t="s">
        <v>283</v>
      </c>
      <c r="F701" t="s">
        <v>121</v>
      </c>
      <c r="G701" t="s">
        <v>169</v>
      </c>
      <c r="H701" t="s">
        <v>155</v>
      </c>
      <c r="I701">
        <v>45292</v>
      </c>
      <c r="J701">
        <v>45657</v>
      </c>
      <c r="K701" t="s">
        <v>124</v>
      </c>
      <c r="L701" s="280">
        <v>45289</v>
      </c>
      <c r="M701">
        <v>3671793</v>
      </c>
      <c r="N701" t="s">
        <v>284</v>
      </c>
      <c r="O701" s="280">
        <v>45294</v>
      </c>
      <c r="P701">
        <v>2024</v>
      </c>
      <c r="Q701">
        <v>700</v>
      </c>
    </row>
    <row r="702" spans="1:17" x14ac:dyDescent="0.35">
      <c r="A702" t="s">
        <v>6206</v>
      </c>
      <c r="B702">
        <v>224</v>
      </c>
      <c r="C702" t="s">
        <v>132</v>
      </c>
      <c r="D702" t="s">
        <v>282</v>
      </c>
      <c r="E702" t="s">
        <v>283</v>
      </c>
      <c r="F702" t="s">
        <v>187</v>
      </c>
      <c r="G702" t="s">
        <v>187</v>
      </c>
      <c r="H702" t="s">
        <v>188</v>
      </c>
      <c r="I702">
        <v>44890</v>
      </c>
      <c r="J702">
        <v>45291</v>
      </c>
      <c r="K702" t="s">
        <v>124</v>
      </c>
      <c r="L702" s="280">
        <v>44890</v>
      </c>
      <c r="M702">
        <v>3671794</v>
      </c>
      <c r="N702" t="s">
        <v>284</v>
      </c>
      <c r="O702" s="280">
        <v>45294</v>
      </c>
      <c r="P702">
        <v>2024</v>
      </c>
      <c r="Q702">
        <v>701</v>
      </c>
    </row>
    <row r="703" spans="1:17" x14ac:dyDescent="0.35">
      <c r="A703" t="s">
        <v>5959</v>
      </c>
      <c r="B703">
        <v>225</v>
      </c>
      <c r="C703" t="s">
        <v>132</v>
      </c>
      <c r="D703" t="s">
        <v>282</v>
      </c>
      <c r="E703" t="s">
        <v>283</v>
      </c>
      <c r="F703" t="s">
        <v>148</v>
      </c>
      <c r="G703" t="s">
        <v>169</v>
      </c>
      <c r="H703" t="s">
        <v>259</v>
      </c>
      <c r="I703">
        <v>45111</v>
      </c>
      <c r="J703">
        <v>45291</v>
      </c>
      <c r="K703" t="s">
        <v>124</v>
      </c>
      <c r="L703" s="280">
        <v>45111</v>
      </c>
      <c r="M703">
        <v>3671795</v>
      </c>
      <c r="N703" t="s">
        <v>284</v>
      </c>
      <c r="O703" s="280">
        <v>45294</v>
      </c>
      <c r="P703">
        <v>2024</v>
      </c>
      <c r="Q703">
        <v>702</v>
      </c>
    </row>
    <row r="704" spans="1:17" x14ac:dyDescent="0.35">
      <c r="A704" t="s">
        <v>6207</v>
      </c>
      <c r="B704">
        <v>226</v>
      </c>
      <c r="C704" t="s">
        <v>132</v>
      </c>
      <c r="D704" t="s">
        <v>285</v>
      </c>
      <c r="E704" t="s">
        <v>286</v>
      </c>
      <c r="F704" t="s">
        <v>187</v>
      </c>
      <c r="G704" t="s">
        <v>187</v>
      </c>
      <c r="H704" t="s">
        <v>188</v>
      </c>
      <c r="I704">
        <v>44890</v>
      </c>
      <c r="J704">
        <v>45291</v>
      </c>
      <c r="K704" t="s">
        <v>124</v>
      </c>
      <c r="L704" s="280">
        <v>44890</v>
      </c>
      <c r="M704">
        <v>3153193</v>
      </c>
      <c r="N704" t="s">
        <v>287</v>
      </c>
      <c r="O704" s="280">
        <v>45093</v>
      </c>
      <c r="P704">
        <v>2024</v>
      </c>
      <c r="Q704">
        <v>703</v>
      </c>
    </row>
    <row r="705" spans="1:17" x14ac:dyDescent="0.35">
      <c r="A705" t="s">
        <v>5960</v>
      </c>
      <c r="B705">
        <v>227</v>
      </c>
      <c r="C705" t="s">
        <v>132</v>
      </c>
      <c r="D705" t="s">
        <v>285</v>
      </c>
      <c r="E705" t="s">
        <v>286</v>
      </c>
      <c r="F705" t="s">
        <v>148</v>
      </c>
      <c r="G705" t="s">
        <v>169</v>
      </c>
      <c r="H705" t="s">
        <v>259</v>
      </c>
      <c r="I705">
        <v>45085</v>
      </c>
      <c r="J705">
        <v>45291</v>
      </c>
      <c r="K705" t="s">
        <v>124</v>
      </c>
      <c r="L705" s="280">
        <v>45086</v>
      </c>
      <c r="M705">
        <v>3153194</v>
      </c>
      <c r="N705" t="s">
        <v>287</v>
      </c>
      <c r="O705" s="280">
        <v>45093</v>
      </c>
      <c r="P705">
        <v>2024</v>
      </c>
      <c r="Q705">
        <v>704</v>
      </c>
    </row>
    <row r="706" spans="1:17" x14ac:dyDescent="0.35">
      <c r="A706" t="s">
        <v>6208</v>
      </c>
      <c r="B706">
        <v>228</v>
      </c>
      <c r="C706" t="s">
        <v>132</v>
      </c>
      <c r="D706" t="s">
        <v>285</v>
      </c>
      <c r="E706" t="s">
        <v>286</v>
      </c>
      <c r="F706" t="s">
        <v>187</v>
      </c>
      <c r="G706" t="s">
        <v>187</v>
      </c>
      <c r="H706" t="s">
        <v>188</v>
      </c>
      <c r="I706">
        <v>45264</v>
      </c>
      <c r="J706">
        <v>47118</v>
      </c>
      <c r="K706" t="s">
        <v>124</v>
      </c>
      <c r="L706" s="280">
        <v>45264</v>
      </c>
      <c r="M706">
        <v>3671708</v>
      </c>
      <c r="N706" t="s">
        <v>287</v>
      </c>
      <c r="O706" s="280">
        <v>45294</v>
      </c>
      <c r="P706">
        <v>2024</v>
      </c>
      <c r="Q706">
        <v>705</v>
      </c>
    </row>
    <row r="707" spans="1:17" x14ac:dyDescent="0.35">
      <c r="A707" t="s">
        <v>5961</v>
      </c>
      <c r="B707">
        <v>229</v>
      </c>
      <c r="C707" t="s">
        <v>132</v>
      </c>
      <c r="D707" t="s">
        <v>285</v>
      </c>
      <c r="E707" t="s">
        <v>286</v>
      </c>
      <c r="F707" t="s">
        <v>121</v>
      </c>
      <c r="G707" t="s">
        <v>169</v>
      </c>
      <c r="H707" t="s">
        <v>155</v>
      </c>
      <c r="I707">
        <v>45292</v>
      </c>
      <c r="J707">
        <v>45657</v>
      </c>
      <c r="K707" t="s">
        <v>124</v>
      </c>
      <c r="L707" s="280">
        <v>45289</v>
      </c>
      <c r="M707">
        <v>3671709</v>
      </c>
      <c r="N707" t="s">
        <v>287</v>
      </c>
      <c r="O707" s="280">
        <v>45294</v>
      </c>
      <c r="P707">
        <v>2024</v>
      </c>
      <c r="Q707">
        <v>706</v>
      </c>
    </row>
    <row r="708" spans="1:17" x14ac:dyDescent="0.35">
      <c r="A708" t="s">
        <v>6209</v>
      </c>
      <c r="B708">
        <v>230</v>
      </c>
      <c r="C708" t="s">
        <v>141</v>
      </c>
      <c r="D708" t="s">
        <v>267</v>
      </c>
      <c r="E708" t="s">
        <v>142</v>
      </c>
      <c r="F708" t="s">
        <v>187</v>
      </c>
      <c r="G708" t="s">
        <v>187</v>
      </c>
      <c r="H708" t="s">
        <v>188</v>
      </c>
      <c r="I708">
        <v>45265</v>
      </c>
      <c r="J708">
        <v>47118</v>
      </c>
      <c r="K708" t="s">
        <v>144</v>
      </c>
      <c r="L708" s="280">
        <v>45265</v>
      </c>
      <c r="M708">
        <v>3677354</v>
      </c>
      <c r="N708" t="s">
        <v>313</v>
      </c>
      <c r="O708" s="280">
        <v>45296</v>
      </c>
      <c r="P708">
        <v>2024</v>
      </c>
      <c r="Q708">
        <v>707</v>
      </c>
    </row>
    <row r="709" spans="1:17" x14ac:dyDescent="0.35">
      <c r="A709" t="s">
        <v>5962</v>
      </c>
      <c r="B709">
        <v>231</v>
      </c>
      <c r="C709" t="s">
        <v>141</v>
      </c>
      <c r="D709" t="s">
        <v>267</v>
      </c>
      <c r="E709" t="s">
        <v>142</v>
      </c>
      <c r="F709" t="s">
        <v>121</v>
      </c>
      <c r="G709" t="s">
        <v>169</v>
      </c>
      <c r="H709" t="s">
        <v>155</v>
      </c>
      <c r="I709">
        <v>45292</v>
      </c>
      <c r="J709">
        <v>45657</v>
      </c>
      <c r="K709" t="s">
        <v>144</v>
      </c>
      <c r="L709" s="280">
        <v>45282</v>
      </c>
      <c r="M709">
        <v>3677355</v>
      </c>
      <c r="N709" t="s">
        <v>313</v>
      </c>
      <c r="O709" s="280">
        <v>45296</v>
      </c>
      <c r="P709">
        <v>2024</v>
      </c>
      <c r="Q709">
        <v>708</v>
      </c>
    </row>
    <row r="710" spans="1:17" x14ac:dyDescent="0.35">
      <c r="A710" t="s">
        <v>5535</v>
      </c>
      <c r="B710">
        <v>232</v>
      </c>
      <c r="C710" t="s">
        <v>141</v>
      </c>
      <c r="D710" t="s">
        <v>267</v>
      </c>
      <c r="E710" t="s">
        <v>142</v>
      </c>
      <c r="F710" t="s">
        <v>121</v>
      </c>
      <c r="G710" t="s">
        <v>162</v>
      </c>
      <c r="H710" t="s">
        <v>155</v>
      </c>
      <c r="I710">
        <v>45292</v>
      </c>
      <c r="J710">
        <v>45657</v>
      </c>
      <c r="K710" t="s">
        <v>144</v>
      </c>
      <c r="L710" s="280">
        <v>45282</v>
      </c>
      <c r="M710">
        <v>3677356</v>
      </c>
      <c r="N710" t="s">
        <v>313</v>
      </c>
      <c r="O710" s="280">
        <v>45296</v>
      </c>
      <c r="P710">
        <v>2024</v>
      </c>
      <c r="Q710">
        <v>709</v>
      </c>
    </row>
    <row r="711" spans="1:17" x14ac:dyDescent="0.35">
      <c r="A711" t="s">
        <v>6210</v>
      </c>
      <c r="B711">
        <v>233</v>
      </c>
      <c r="C711" t="s">
        <v>132</v>
      </c>
      <c r="D711" t="s">
        <v>4693</v>
      </c>
      <c r="E711" t="s">
        <v>191</v>
      </c>
      <c r="F711" t="s">
        <v>187</v>
      </c>
      <c r="G711" t="s">
        <v>187</v>
      </c>
      <c r="H711" t="s">
        <v>188</v>
      </c>
      <c r="I711">
        <v>45190</v>
      </c>
      <c r="J711">
        <v>45291</v>
      </c>
      <c r="K711" t="s">
        <v>124</v>
      </c>
      <c r="L711" s="280">
        <v>45190</v>
      </c>
      <c r="M711">
        <v>3473781</v>
      </c>
      <c r="N711" t="s">
        <v>305</v>
      </c>
      <c r="O711" s="280">
        <v>45215</v>
      </c>
      <c r="P711">
        <v>2024</v>
      </c>
      <c r="Q711">
        <v>710</v>
      </c>
    </row>
    <row r="712" spans="1:17" x14ac:dyDescent="0.35">
      <c r="A712" t="s">
        <v>5537</v>
      </c>
      <c r="B712">
        <v>234</v>
      </c>
      <c r="C712" t="s">
        <v>132</v>
      </c>
      <c r="D712" t="s">
        <v>4693</v>
      </c>
      <c r="E712" t="s">
        <v>191</v>
      </c>
      <c r="F712" t="s">
        <v>148</v>
      </c>
      <c r="G712" t="s">
        <v>162</v>
      </c>
      <c r="H712" t="s">
        <v>254</v>
      </c>
      <c r="I712">
        <v>45192</v>
      </c>
      <c r="J712">
        <v>45192</v>
      </c>
      <c r="K712" t="s">
        <v>124</v>
      </c>
      <c r="L712" s="280">
        <v>45191</v>
      </c>
      <c r="M712">
        <v>3473782</v>
      </c>
      <c r="N712" t="s">
        <v>305</v>
      </c>
      <c r="O712" s="280">
        <v>45215</v>
      </c>
      <c r="P712">
        <v>2024</v>
      </c>
      <c r="Q712">
        <v>711</v>
      </c>
    </row>
    <row r="713" spans="1:17" x14ac:dyDescent="0.35">
      <c r="A713" t="s">
        <v>5538</v>
      </c>
      <c r="B713">
        <v>235</v>
      </c>
      <c r="C713" t="s">
        <v>132</v>
      </c>
      <c r="D713" t="s">
        <v>4693</v>
      </c>
      <c r="E713" t="s">
        <v>191</v>
      </c>
      <c r="F713" t="s">
        <v>148</v>
      </c>
      <c r="G713" t="s">
        <v>162</v>
      </c>
      <c r="H713" t="s">
        <v>254</v>
      </c>
      <c r="I713">
        <v>45193</v>
      </c>
      <c r="J713">
        <v>45193</v>
      </c>
      <c r="K713" t="s">
        <v>124</v>
      </c>
      <c r="L713" s="280">
        <v>45191</v>
      </c>
      <c r="M713">
        <v>3473783</v>
      </c>
      <c r="N713" t="s">
        <v>305</v>
      </c>
      <c r="O713" s="280">
        <v>45215</v>
      </c>
      <c r="P713">
        <v>2024</v>
      </c>
      <c r="Q713">
        <v>712</v>
      </c>
    </row>
    <row r="714" spans="1:17" x14ac:dyDescent="0.35">
      <c r="A714" t="s">
        <v>5539</v>
      </c>
      <c r="B714">
        <v>236</v>
      </c>
      <c r="C714" t="s">
        <v>132</v>
      </c>
      <c r="D714" t="s">
        <v>4693</v>
      </c>
      <c r="E714" t="s">
        <v>191</v>
      </c>
      <c r="F714" t="s">
        <v>148</v>
      </c>
      <c r="G714" t="s">
        <v>162</v>
      </c>
      <c r="H714" t="s">
        <v>254</v>
      </c>
      <c r="I714">
        <v>45194</v>
      </c>
      <c r="J714">
        <v>45194</v>
      </c>
      <c r="K714" t="s">
        <v>124</v>
      </c>
      <c r="L714" s="280">
        <v>45191</v>
      </c>
      <c r="M714">
        <v>3473784</v>
      </c>
      <c r="N714" t="s">
        <v>305</v>
      </c>
      <c r="O714" s="280">
        <v>45215</v>
      </c>
      <c r="P714">
        <v>2024</v>
      </c>
      <c r="Q714">
        <v>713</v>
      </c>
    </row>
    <row r="715" spans="1:17" x14ac:dyDescent="0.35">
      <c r="A715" t="s">
        <v>5540</v>
      </c>
      <c r="B715">
        <v>237</v>
      </c>
      <c r="C715" t="s">
        <v>132</v>
      </c>
      <c r="D715" t="s">
        <v>4693</v>
      </c>
      <c r="E715" t="s">
        <v>191</v>
      </c>
      <c r="F715" t="s">
        <v>148</v>
      </c>
      <c r="G715" t="s">
        <v>162</v>
      </c>
      <c r="H715" t="s">
        <v>254</v>
      </c>
      <c r="I715">
        <v>45195</v>
      </c>
      <c r="J715">
        <v>45195</v>
      </c>
      <c r="K715" t="s">
        <v>124</v>
      </c>
      <c r="L715" s="280">
        <v>45194</v>
      </c>
      <c r="M715">
        <v>3473785</v>
      </c>
      <c r="N715" t="s">
        <v>305</v>
      </c>
      <c r="O715" s="280">
        <v>45215</v>
      </c>
      <c r="P715">
        <v>2024</v>
      </c>
      <c r="Q715">
        <v>714</v>
      </c>
    </row>
    <row r="716" spans="1:17" x14ac:dyDescent="0.35">
      <c r="A716" t="s">
        <v>5541</v>
      </c>
      <c r="B716">
        <v>238</v>
      </c>
      <c r="C716" t="s">
        <v>132</v>
      </c>
      <c r="D716" t="s">
        <v>4693</v>
      </c>
      <c r="E716" t="s">
        <v>191</v>
      </c>
      <c r="F716" t="s">
        <v>148</v>
      </c>
      <c r="G716" t="s">
        <v>162</v>
      </c>
      <c r="H716" t="s">
        <v>254</v>
      </c>
      <c r="I716">
        <v>45196</v>
      </c>
      <c r="J716">
        <v>45196</v>
      </c>
      <c r="K716" t="s">
        <v>124</v>
      </c>
      <c r="L716" s="280">
        <v>45195</v>
      </c>
      <c r="M716">
        <v>3473786</v>
      </c>
      <c r="N716" t="s">
        <v>305</v>
      </c>
      <c r="O716" s="280">
        <v>45215</v>
      </c>
      <c r="P716">
        <v>2024</v>
      </c>
      <c r="Q716">
        <v>715</v>
      </c>
    </row>
    <row r="717" spans="1:17" x14ac:dyDescent="0.35">
      <c r="A717" t="s">
        <v>5542</v>
      </c>
      <c r="B717">
        <v>239</v>
      </c>
      <c r="C717" t="s">
        <v>132</v>
      </c>
      <c r="D717" t="s">
        <v>4693</v>
      </c>
      <c r="E717" t="s">
        <v>191</v>
      </c>
      <c r="F717" t="s">
        <v>148</v>
      </c>
      <c r="G717" t="s">
        <v>162</v>
      </c>
      <c r="H717" t="s">
        <v>254</v>
      </c>
      <c r="I717">
        <v>45219</v>
      </c>
      <c r="J717">
        <v>45219</v>
      </c>
      <c r="K717" t="s">
        <v>124</v>
      </c>
      <c r="L717" s="280">
        <v>45217</v>
      </c>
      <c r="M717">
        <v>3490088</v>
      </c>
      <c r="N717" t="s">
        <v>305</v>
      </c>
      <c r="O717" s="280">
        <v>45222</v>
      </c>
      <c r="P717">
        <v>2024</v>
      </c>
      <c r="Q717">
        <v>716</v>
      </c>
    </row>
    <row r="718" spans="1:17" x14ac:dyDescent="0.35">
      <c r="A718" t="s">
        <v>5543</v>
      </c>
      <c r="B718">
        <v>240</v>
      </c>
      <c r="C718" t="s">
        <v>132</v>
      </c>
      <c r="D718" t="s">
        <v>4693</v>
      </c>
      <c r="E718" t="s">
        <v>191</v>
      </c>
      <c r="F718" t="s">
        <v>148</v>
      </c>
      <c r="G718" t="s">
        <v>162</v>
      </c>
      <c r="H718" t="s">
        <v>254</v>
      </c>
      <c r="I718">
        <v>45220</v>
      </c>
      <c r="J718">
        <v>45220</v>
      </c>
      <c r="K718" t="s">
        <v>124</v>
      </c>
      <c r="L718" s="280">
        <v>45217</v>
      </c>
      <c r="M718">
        <v>3490089</v>
      </c>
      <c r="N718" t="s">
        <v>305</v>
      </c>
      <c r="O718" s="280">
        <v>45222</v>
      </c>
      <c r="P718">
        <v>2024</v>
      </c>
      <c r="Q718">
        <v>717</v>
      </c>
    </row>
    <row r="719" spans="1:17" x14ac:dyDescent="0.35">
      <c r="A719" t="s">
        <v>5544</v>
      </c>
      <c r="B719">
        <v>241</v>
      </c>
      <c r="C719" t="s">
        <v>132</v>
      </c>
      <c r="D719" t="s">
        <v>4693</v>
      </c>
      <c r="E719" t="s">
        <v>191</v>
      </c>
      <c r="F719" t="s">
        <v>148</v>
      </c>
      <c r="G719" t="s">
        <v>162</v>
      </c>
      <c r="H719" t="s">
        <v>254</v>
      </c>
      <c r="I719">
        <v>45260</v>
      </c>
      <c r="J719">
        <v>45260</v>
      </c>
      <c r="K719" t="s">
        <v>124</v>
      </c>
      <c r="L719" s="280">
        <v>45258</v>
      </c>
      <c r="M719">
        <v>3616698</v>
      </c>
      <c r="N719" t="s">
        <v>305</v>
      </c>
      <c r="O719" s="280">
        <v>45268</v>
      </c>
      <c r="P719">
        <v>2024</v>
      </c>
      <c r="Q719">
        <v>718</v>
      </c>
    </row>
    <row r="720" spans="1:17" x14ac:dyDescent="0.35">
      <c r="A720" t="s">
        <v>5964</v>
      </c>
      <c r="B720">
        <v>242</v>
      </c>
      <c r="C720" t="s">
        <v>145</v>
      </c>
      <c r="D720" t="s">
        <v>146</v>
      </c>
      <c r="E720" t="s">
        <v>147</v>
      </c>
      <c r="F720" t="s">
        <v>148</v>
      </c>
      <c r="G720" t="s">
        <v>169</v>
      </c>
      <c r="H720" t="s">
        <v>155</v>
      </c>
      <c r="I720">
        <v>45289</v>
      </c>
      <c r="J720">
        <v>45657</v>
      </c>
      <c r="K720" t="s">
        <v>150</v>
      </c>
      <c r="L720" s="280">
        <v>45289</v>
      </c>
      <c r="M720">
        <v>3664469</v>
      </c>
      <c r="N720" t="s">
        <v>9</v>
      </c>
      <c r="O720" s="280">
        <v>45289</v>
      </c>
      <c r="P720">
        <v>2024</v>
      </c>
      <c r="Q720">
        <v>719</v>
      </c>
    </row>
    <row r="721" spans="1:17" x14ac:dyDescent="0.35">
      <c r="A721" t="s">
        <v>5545</v>
      </c>
      <c r="B721">
        <v>243</v>
      </c>
      <c r="C721" t="s">
        <v>145</v>
      </c>
      <c r="D721" t="s">
        <v>146</v>
      </c>
      <c r="E721" t="s">
        <v>147</v>
      </c>
      <c r="F721" t="s">
        <v>148</v>
      </c>
      <c r="G721" t="s">
        <v>162</v>
      </c>
      <c r="H721" t="s">
        <v>155</v>
      </c>
      <c r="I721">
        <v>45289</v>
      </c>
      <c r="J721">
        <v>45657</v>
      </c>
      <c r="K721" t="s">
        <v>150</v>
      </c>
      <c r="L721" s="280">
        <v>45289</v>
      </c>
      <c r="M721">
        <v>3664469</v>
      </c>
      <c r="N721" t="s">
        <v>9</v>
      </c>
      <c r="O721" s="280">
        <v>45289</v>
      </c>
      <c r="P721">
        <v>2024</v>
      </c>
      <c r="Q721">
        <v>720</v>
      </c>
    </row>
    <row r="722" spans="1:17" x14ac:dyDescent="0.35">
      <c r="A722" t="s">
        <v>5848</v>
      </c>
      <c r="B722">
        <v>244</v>
      </c>
      <c r="C722" t="s">
        <v>145</v>
      </c>
      <c r="D722" t="s">
        <v>157</v>
      </c>
      <c r="E722" t="s">
        <v>158</v>
      </c>
      <c r="F722" t="s">
        <v>148</v>
      </c>
      <c r="G722" t="s">
        <v>169</v>
      </c>
      <c r="H722" t="s">
        <v>155</v>
      </c>
      <c r="I722">
        <v>45289</v>
      </c>
      <c r="J722">
        <v>45657</v>
      </c>
      <c r="K722" t="s">
        <v>150</v>
      </c>
      <c r="L722" s="280">
        <v>45289</v>
      </c>
      <c r="M722">
        <v>3664470</v>
      </c>
      <c r="N722" t="s">
        <v>9</v>
      </c>
      <c r="O722" s="280">
        <v>45289</v>
      </c>
      <c r="P722">
        <v>2024</v>
      </c>
      <c r="Q722">
        <v>721</v>
      </c>
    </row>
    <row r="723" spans="1:17" x14ac:dyDescent="0.35">
      <c r="A723" t="s">
        <v>5435</v>
      </c>
      <c r="B723">
        <v>245</v>
      </c>
      <c r="C723" t="s">
        <v>145</v>
      </c>
      <c r="D723" t="s">
        <v>157</v>
      </c>
      <c r="E723" t="s">
        <v>158</v>
      </c>
      <c r="F723" t="s">
        <v>148</v>
      </c>
      <c r="G723" t="s">
        <v>162</v>
      </c>
      <c r="H723" t="s">
        <v>155</v>
      </c>
      <c r="I723">
        <v>45289</v>
      </c>
      <c r="J723">
        <v>45657</v>
      </c>
      <c r="K723" t="s">
        <v>150</v>
      </c>
      <c r="L723" s="280">
        <v>45289</v>
      </c>
      <c r="M723">
        <v>3664470</v>
      </c>
      <c r="N723" t="s">
        <v>9</v>
      </c>
      <c r="O723" s="280">
        <v>45289</v>
      </c>
      <c r="P723">
        <v>2024</v>
      </c>
      <c r="Q723">
        <v>722</v>
      </c>
    </row>
    <row r="724" spans="1:17" x14ac:dyDescent="0.35">
      <c r="A724" t="s">
        <v>6211</v>
      </c>
      <c r="B724">
        <v>246</v>
      </c>
      <c r="C724" t="s">
        <v>132</v>
      </c>
      <c r="D724" t="s">
        <v>302</v>
      </c>
      <c r="E724" t="s">
        <v>303</v>
      </c>
      <c r="F724" t="s">
        <v>187</v>
      </c>
      <c r="G724" t="s">
        <v>187</v>
      </c>
      <c r="H724" t="s">
        <v>188</v>
      </c>
      <c r="I724">
        <v>45261</v>
      </c>
      <c r="J724">
        <v>47118</v>
      </c>
      <c r="K724" t="s">
        <v>124</v>
      </c>
      <c r="L724" s="280">
        <v>45261</v>
      </c>
      <c r="M724">
        <v>3671760</v>
      </c>
      <c r="N724" t="s">
        <v>304</v>
      </c>
      <c r="O724" s="280">
        <v>45294</v>
      </c>
      <c r="P724">
        <v>2024</v>
      </c>
      <c r="Q724">
        <v>723</v>
      </c>
    </row>
    <row r="725" spans="1:17" x14ac:dyDescent="0.35">
      <c r="A725" t="s">
        <v>5546</v>
      </c>
      <c r="B725">
        <v>247</v>
      </c>
      <c r="C725" t="s">
        <v>132</v>
      </c>
      <c r="D725" t="s">
        <v>302</v>
      </c>
      <c r="E725" t="s">
        <v>303</v>
      </c>
      <c r="F725" t="s">
        <v>121</v>
      </c>
      <c r="G725" t="s">
        <v>162</v>
      </c>
      <c r="H725" t="s">
        <v>155</v>
      </c>
      <c r="I725">
        <v>45292</v>
      </c>
      <c r="J725">
        <v>45657</v>
      </c>
      <c r="K725" t="s">
        <v>124</v>
      </c>
      <c r="L725" s="280">
        <v>45287</v>
      </c>
      <c r="M725">
        <v>3671761</v>
      </c>
      <c r="N725" t="s">
        <v>304</v>
      </c>
      <c r="O725" s="280">
        <v>45294</v>
      </c>
      <c r="P725">
        <v>2024</v>
      </c>
      <c r="Q725">
        <v>724</v>
      </c>
    </row>
    <row r="726" spans="1:17" x14ac:dyDescent="0.35">
      <c r="A726" t="s">
        <v>6212</v>
      </c>
      <c r="B726">
        <v>248</v>
      </c>
      <c r="C726" t="s">
        <v>132</v>
      </c>
      <c r="D726" t="s">
        <v>302</v>
      </c>
      <c r="E726" t="s">
        <v>303</v>
      </c>
      <c r="F726" t="s">
        <v>187</v>
      </c>
      <c r="G726" t="s">
        <v>187</v>
      </c>
      <c r="H726" t="s">
        <v>188</v>
      </c>
      <c r="I726">
        <v>45127</v>
      </c>
      <c r="J726">
        <v>45291</v>
      </c>
      <c r="K726" t="s">
        <v>124</v>
      </c>
      <c r="L726" s="280">
        <v>45127</v>
      </c>
      <c r="M726">
        <v>3317697</v>
      </c>
      <c r="N726" t="s">
        <v>304</v>
      </c>
      <c r="O726" s="280">
        <v>45154</v>
      </c>
      <c r="P726">
        <v>2024</v>
      </c>
      <c r="Q726">
        <v>725</v>
      </c>
    </row>
    <row r="727" spans="1:17" x14ac:dyDescent="0.35">
      <c r="A727" t="s">
        <v>5547</v>
      </c>
      <c r="B727">
        <v>249</v>
      </c>
      <c r="C727" t="s">
        <v>132</v>
      </c>
      <c r="D727" t="s">
        <v>302</v>
      </c>
      <c r="E727" t="s">
        <v>303</v>
      </c>
      <c r="F727" t="s">
        <v>148</v>
      </c>
      <c r="G727" t="s">
        <v>162</v>
      </c>
      <c r="H727" t="s">
        <v>259</v>
      </c>
      <c r="I727">
        <v>45140</v>
      </c>
      <c r="J727">
        <v>45291</v>
      </c>
      <c r="K727" t="s">
        <v>124</v>
      </c>
      <c r="L727" s="280">
        <v>45139</v>
      </c>
      <c r="M727">
        <v>3317698</v>
      </c>
      <c r="N727" t="s">
        <v>304</v>
      </c>
      <c r="O727" s="280">
        <v>45154</v>
      </c>
      <c r="P727">
        <v>2024</v>
      </c>
      <c r="Q727">
        <v>726</v>
      </c>
    </row>
    <row r="728" spans="1:17" x14ac:dyDescent="0.35">
      <c r="A728" t="s">
        <v>6213</v>
      </c>
      <c r="B728">
        <v>250</v>
      </c>
      <c r="C728" t="s">
        <v>119</v>
      </c>
      <c r="D728" t="s">
        <v>295</v>
      </c>
      <c r="E728" t="s">
        <v>296</v>
      </c>
      <c r="F728" t="s">
        <v>187</v>
      </c>
      <c r="G728" t="s">
        <v>187</v>
      </c>
      <c r="H728" t="s">
        <v>188</v>
      </c>
      <c r="I728">
        <v>45293</v>
      </c>
      <c r="J728">
        <v>47118</v>
      </c>
      <c r="K728" t="s">
        <v>124</v>
      </c>
      <c r="L728" s="280">
        <v>45293</v>
      </c>
      <c r="M728">
        <v>3709735</v>
      </c>
      <c r="N728" t="s">
        <v>16</v>
      </c>
      <c r="O728" s="280">
        <v>45309</v>
      </c>
      <c r="P728">
        <v>2024</v>
      </c>
      <c r="Q728">
        <v>727</v>
      </c>
    </row>
    <row r="729" spans="1:17" x14ac:dyDescent="0.35">
      <c r="A729" t="s">
        <v>5548</v>
      </c>
      <c r="B729">
        <v>251</v>
      </c>
      <c r="C729" t="s">
        <v>130</v>
      </c>
      <c r="D729" t="s">
        <v>4565</v>
      </c>
      <c r="E729" t="s">
        <v>241</v>
      </c>
      <c r="F729" t="s">
        <v>207</v>
      </c>
      <c r="G729" t="s">
        <v>162</v>
      </c>
      <c r="H729" t="s">
        <v>155</v>
      </c>
      <c r="I729">
        <v>45292</v>
      </c>
      <c r="J729">
        <v>45657</v>
      </c>
      <c r="K729" t="s">
        <v>124</v>
      </c>
      <c r="L729" s="280">
        <v>45289</v>
      </c>
      <c r="M729">
        <v>3694477</v>
      </c>
      <c r="N729" t="s">
        <v>66</v>
      </c>
      <c r="O729" s="280">
        <v>45303</v>
      </c>
      <c r="P729">
        <v>2024</v>
      </c>
      <c r="Q729">
        <v>728</v>
      </c>
    </row>
    <row r="730" spans="1:17" x14ac:dyDescent="0.35">
      <c r="A730" t="s">
        <v>5965</v>
      </c>
      <c r="B730">
        <v>252</v>
      </c>
      <c r="C730" t="s">
        <v>119</v>
      </c>
      <c r="D730" t="s">
        <v>6163</v>
      </c>
      <c r="E730" t="s">
        <v>301</v>
      </c>
      <c r="F730" t="s">
        <v>121</v>
      </c>
      <c r="G730" t="s">
        <v>169</v>
      </c>
      <c r="H730" t="s">
        <v>254</v>
      </c>
      <c r="I730">
        <v>45312</v>
      </c>
      <c r="J730">
        <v>45312</v>
      </c>
      <c r="K730" t="s">
        <v>124</v>
      </c>
      <c r="L730" s="280">
        <v>45311</v>
      </c>
      <c r="M730">
        <v>3743355</v>
      </c>
      <c r="N730" t="s">
        <v>16</v>
      </c>
      <c r="O730" s="280">
        <v>45322</v>
      </c>
      <c r="P730">
        <v>2024</v>
      </c>
      <c r="Q730">
        <v>729</v>
      </c>
    </row>
    <row r="731" spans="1:17" x14ac:dyDescent="0.35">
      <c r="A731" t="s">
        <v>2109</v>
      </c>
      <c r="B731">
        <v>253</v>
      </c>
      <c r="C731" t="s">
        <v>119</v>
      </c>
      <c r="D731" t="s">
        <v>6163</v>
      </c>
      <c r="E731" t="s">
        <v>301</v>
      </c>
      <c r="F731" t="s">
        <v>121</v>
      </c>
      <c r="G731" t="s">
        <v>162</v>
      </c>
      <c r="H731" t="s">
        <v>254</v>
      </c>
      <c r="I731">
        <v>45312</v>
      </c>
      <c r="J731">
        <v>45312</v>
      </c>
      <c r="K731" t="s">
        <v>124</v>
      </c>
      <c r="L731" s="280">
        <v>45311</v>
      </c>
      <c r="M731">
        <v>3743356</v>
      </c>
      <c r="N731" t="s">
        <v>16</v>
      </c>
      <c r="O731" s="280">
        <v>45322</v>
      </c>
      <c r="P731">
        <v>2024</v>
      </c>
      <c r="Q731">
        <v>730</v>
      </c>
    </row>
    <row r="732" spans="1:17" x14ac:dyDescent="0.35">
      <c r="A732" t="s">
        <v>5966</v>
      </c>
      <c r="B732">
        <v>254</v>
      </c>
      <c r="C732" t="s">
        <v>119</v>
      </c>
      <c r="D732" t="s">
        <v>6163</v>
      </c>
      <c r="E732" t="s">
        <v>301</v>
      </c>
      <c r="F732" t="s">
        <v>121</v>
      </c>
      <c r="G732" t="s">
        <v>169</v>
      </c>
      <c r="H732" t="s">
        <v>254</v>
      </c>
      <c r="I732">
        <v>45313</v>
      </c>
      <c r="J732">
        <v>45313</v>
      </c>
      <c r="K732" t="s">
        <v>124</v>
      </c>
      <c r="L732" s="280">
        <v>45312</v>
      </c>
      <c r="M732">
        <v>3743357</v>
      </c>
      <c r="N732" t="s">
        <v>16</v>
      </c>
      <c r="O732" s="280">
        <v>45322</v>
      </c>
      <c r="P732">
        <v>2024</v>
      </c>
      <c r="Q732">
        <v>731</v>
      </c>
    </row>
    <row r="733" spans="1:17" x14ac:dyDescent="0.35">
      <c r="A733" t="s">
        <v>2110</v>
      </c>
      <c r="B733">
        <v>255</v>
      </c>
      <c r="C733" t="s">
        <v>119</v>
      </c>
      <c r="D733" t="s">
        <v>6163</v>
      </c>
      <c r="E733" t="s">
        <v>301</v>
      </c>
      <c r="F733" t="s">
        <v>121</v>
      </c>
      <c r="G733" t="s">
        <v>162</v>
      </c>
      <c r="H733" t="s">
        <v>254</v>
      </c>
      <c r="I733">
        <v>45313</v>
      </c>
      <c r="J733">
        <v>45313</v>
      </c>
      <c r="K733" t="s">
        <v>124</v>
      </c>
      <c r="L733" s="280">
        <v>45312</v>
      </c>
      <c r="M733">
        <v>3743358</v>
      </c>
      <c r="N733" t="s">
        <v>16</v>
      </c>
      <c r="O733" s="280">
        <v>45322</v>
      </c>
      <c r="P733">
        <v>2024</v>
      </c>
      <c r="Q733">
        <v>732</v>
      </c>
    </row>
    <row r="734" spans="1:17" x14ac:dyDescent="0.35">
      <c r="A734" t="s">
        <v>5967</v>
      </c>
      <c r="B734">
        <v>256</v>
      </c>
      <c r="C734" t="s">
        <v>119</v>
      </c>
      <c r="D734" t="s">
        <v>6163</v>
      </c>
      <c r="E734" t="s">
        <v>301</v>
      </c>
      <c r="F734" t="s">
        <v>121</v>
      </c>
      <c r="G734" t="s">
        <v>169</v>
      </c>
      <c r="H734" t="s">
        <v>254</v>
      </c>
      <c r="I734">
        <v>45314</v>
      </c>
      <c r="J734">
        <v>45314</v>
      </c>
      <c r="K734" t="s">
        <v>124</v>
      </c>
      <c r="L734" s="280">
        <v>45313</v>
      </c>
      <c r="M734">
        <v>3743359</v>
      </c>
      <c r="N734" t="s">
        <v>16</v>
      </c>
      <c r="O734" s="280">
        <v>45322</v>
      </c>
      <c r="P734">
        <v>2024</v>
      </c>
      <c r="Q734">
        <v>733</v>
      </c>
    </row>
    <row r="735" spans="1:17" x14ac:dyDescent="0.35">
      <c r="A735" t="s">
        <v>5549</v>
      </c>
      <c r="B735">
        <v>257</v>
      </c>
      <c r="C735" t="s">
        <v>119</v>
      </c>
      <c r="D735" t="s">
        <v>6163</v>
      </c>
      <c r="E735" t="s">
        <v>301</v>
      </c>
      <c r="F735" t="s">
        <v>121</v>
      </c>
      <c r="G735" t="s">
        <v>162</v>
      </c>
      <c r="H735" t="s">
        <v>254</v>
      </c>
      <c r="I735">
        <v>45314</v>
      </c>
      <c r="J735">
        <v>45314</v>
      </c>
      <c r="K735" t="s">
        <v>124</v>
      </c>
      <c r="L735" s="280">
        <v>45313</v>
      </c>
      <c r="M735">
        <v>3743360</v>
      </c>
      <c r="N735" t="s">
        <v>16</v>
      </c>
      <c r="O735" s="280">
        <v>45322</v>
      </c>
      <c r="P735">
        <v>2024</v>
      </c>
      <c r="Q735">
        <v>734</v>
      </c>
    </row>
    <row r="736" spans="1:17" x14ac:dyDescent="0.35">
      <c r="A736" t="s">
        <v>5550</v>
      </c>
      <c r="B736">
        <v>258</v>
      </c>
      <c r="C736" t="s">
        <v>119</v>
      </c>
      <c r="D736" t="s">
        <v>6163</v>
      </c>
      <c r="E736" t="s">
        <v>301</v>
      </c>
      <c r="F736" t="s">
        <v>121</v>
      </c>
      <c r="G736" t="s">
        <v>162</v>
      </c>
      <c r="H736" t="s">
        <v>254</v>
      </c>
      <c r="I736">
        <v>45319</v>
      </c>
      <c r="J736">
        <v>45319</v>
      </c>
      <c r="K736" t="s">
        <v>124</v>
      </c>
      <c r="L736" s="280">
        <v>45318</v>
      </c>
      <c r="M736">
        <v>3743361</v>
      </c>
      <c r="N736" t="s">
        <v>16</v>
      </c>
      <c r="O736" s="280">
        <v>45322</v>
      </c>
      <c r="P736">
        <v>2024</v>
      </c>
      <c r="Q736">
        <v>735</v>
      </c>
    </row>
    <row r="737" spans="1:17" x14ac:dyDescent="0.35">
      <c r="A737" t="s">
        <v>5551</v>
      </c>
      <c r="B737">
        <v>259</v>
      </c>
      <c r="C737" t="s">
        <v>119</v>
      </c>
      <c r="D737" t="s">
        <v>236</v>
      </c>
      <c r="E737" t="s">
        <v>237</v>
      </c>
      <c r="F737" t="s">
        <v>121</v>
      </c>
      <c r="G737" t="s">
        <v>162</v>
      </c>
      <c r="H737" t="s">
        <v>254</v>
      </c>
      <c r="I737">
        <v>45323</v>
      </c>
      <c r="J737">
        <v>45323</v>
      </c>
      <c r="K737" t="s">
        <v>124</v>
      </c>
      <c r="L737" s="280">
        <v>45322</v>
      </c>
      <c r="M737">
        <v>3765114</v>
      </c>
      <c r="N737" t="s">
        <v>16</v>
      </c>
      <c r="O737" s="280">
        <v>45330</v>
      </c>
      <c r="P737">
        <v>2024</v>
      </c>
      <c r="Q737">
        <v>736</v>
      </c>
    </row>
    <row r="738" spans="1:17" x14ac:dyDescent="0.35">
      <c r="A738" t="s">
        <v>5552</v>
      </c>
      <c r="B738">
        <v>260</v>
      </c>
      <c r="C738" t="s">
        <v>119</v>
      </c>
      <c r="D738" t="s">
        <v>236</v>
      </c>
      <c r="E738" t="s">
        <v>237</v>
      </c>
      <c r="F738" t="s">
        <v>121</v>
      </c>
      <c r="G738" t="s">
        <v>162</v>
      </c>
      <c r="H738" t="s">
        <v>254</v>
      </c>
      <c r="I738">
        <v>45324</v>
      </c>
      <c r="J738">
        <v>45324</v>
      </c>
      <c r="K738" t="s">
        <v>124</v>
      </c>
      <c r="L738" s="280">
        <v>45323</v>
      </c>
      <c r="M738">
        <v>3765114</v>
      </c>
      <c r="N738" t="s">
        <v>16</v>
      </c>
      <c r="O738" s="280">
        <v>45330</v>
      </c>
      <c r="P738">
        <v>2024</v>
      </c>
      <c r="Q738">
        <v>737</v>
      </c>
    </row>
    <row r="739" spans="1:17" x14ac:dyDescent="0.35">
      <c r="A739" t="s">
        <v>2112</v>
      </c>
      <c r="B739">
        <v>261</v>
      </c>
      <c r="C739" t="s">
        <v>119</v>
      </c>
      <c r="D739" t="s">
        <v>236</v>
      </c>
      <c r="E739" t="s">
        <v>237</v>
      </c>
      <c r="F739" t="s">
        <v>121</v>
      </c>
      <c r="G739" t="s">
        <v>162</v>
      </c>
      <c r="H739" t="s">
        <v>254</v>
      </c>
      <c r="I739">
        <v>45325</v>
      </c>
      <c r="J739">
        <v>45325</v>
      </c>
      <c r="K739" t="s">
        <v>124</v>
      </c>
      <c r="L739" s="280">
        <v>45324</v>
      </c>
      <c r="M739">
        <v>3765114</v>
      </c>
      <c r="N739" t="s">
        <v>16</v>
      </c>
      <c r="O739" s="280">
        <v>45330</v>
      </c>
      <c r="P739">
        <v>2024</v>
      </c>
      <c r="Q739">
        <v>738</v>
      </c>
    </row>
    <row r="740" spans="1:17" x14ac:dyDescent="0.35">
      <c r="A740" t="s">
        <v>5553</v>
      </c>
      <c r="B740">
        <v>262</v>
      </c>
      <c r="C740" t="s">
        <v>119</v>
      </c>
      <c r="D740" t="s">
        <v>236</v>
      </c>
      <c r="E740" t="s">
        <v>237</v>
      </c>
      <c r="F740" t="s">
        <v>121</v>
      </c>
      <c r="G740" t="s">
        <v>162</v>
      </c>
      <c r="H740" t="s">
        <v>254</v>
      </c>
      <c r="I740">
        <v>45326</v>
      </c>
      <c r="J740">
        <v>45326</v>
      </c>
      <c r="K740" t="s">
        <v>124</v>
      </c>
      <c r="L740" s="280">
        <v>45325</v>
      </c>
      <c r="M740">
        <v>3765114</v>
      </c>
      <c r="N740" t="s">
        <v>16</v>
      </c>
      <c r="O740" s="280">
        <v>45330</v>
      </c>
      <c r="P740">
        <v>2024</v>
      </c>
      <c r="Q740">
        <v>739</v>
      </c>
    </row>
    <row r="741" spans="1:17" x14ac:dyDescent="0.35">
      <c r="A741" t="s">
        <v>2113</v>
      </c>
      <c r="B741">
        <v>263</v>
      </c>
      <c r="C741" t="s">
        <v>119</v>
      </c>
      <c r="D741" t="s">
        <v>236</v>
      </c>
      <c r="E741" t="s">
        <v>237</v>
      </c>
      <c r="F741" t="s">
        <v>121</v>
      </c>
      <c r="G741" t="s">
        <v>162</v>
      </c>
      <c r="H741" t="s">
        <v>254</v>
      </c>
      <c r="I741">
        <v>45327</v>
      </c>
      <c r="J741">
        <v>45327</v>
      </c>
      <c r="K741" t="s">
        <v>124</v>
      </c>
      <c r="L741" s="280">
        <v>45326</v>
      </c>
      <c r="M741">
        <v>3765114</v>
      </c>
      <c r="N741" t="s">
        <v>16</v>
      </c>
      <c r="O741" s="280">
        <v>45330</v>
      </c>
      <c r="P741">
        <v>2024</v>
      </c>
      <c r="Q741">
        <v>740</v>
      </c>
    </row>
    <row r="742" spans="1:17" x14ac:dyDescent="0.35">
      <c r="A742" t="s">
        <v>5554</v>
      </c>
      <c r="B742">
        <v>264</v>
      </c>
      <c r="C742" t="s">
        <v>119</v>
      </c>
      <c r="D742" t="s">
        <v>236</v>
      </c>
      <c r="E742" t="s">
        <v>237</v>
      </c>
      <c r="F742" t="s">
        <v>121</v>
      </c>
      <c r="G742" t="s">
        <v>162</v>
      </c>
      <c r="H742" t="s">
        <v>254</v>
      </c>
      <c r="I742">
        <v>45328</v>
      </c>
      <c r="J742">
        <v>45328</v>
      </c>
      <c r="K742" t="s">
        <v>124</v>
      </c>
      <c r="L742" s="280">
        <v>45327</v>
      </c>
      <c r="M742">
        <v>3765114</v>
      </c>
      <c r="N742" t="s">
        <v>16</v>
      </c>
      <c r="O742" s="280">
        <v>45330</v>
      </c>
      <c r="P742">
        <v>2024</v>
      </c>
      <c r="Q742">
        <v>741</v>
      </c>
    </row>
    <row r="743" spans="1:17" x14ac:dyDescent="0.35">
      <c r="A743" t="s">
        <v>2114</v>
      </c>
      <c r="B743">
        <v>265</v>
      </c>
      <c r="C743" t="s">
        <v>119</v>
      </c>
      <c r="D743" t="s">
        <v>236</v>
      </c>
      <c r="E743" t="s">
        <v>237</v>
      </c>
      <c r="F743" t="s">
        <v>121</v>
      </c>
      <c r="G743" t="s">
        <v>162</v>
      </c>
      <c r="H743" t="s">
        <v>254</v>
      </c>
      <c r="I743">
        <v>45329</v>
      </c>
      <c r="J743">
        <v>45329</v>
      </c>
      <c r="K743" t="s">
        <v>124</v>
      </c>
      <c r="L743" s="280">
        <v>45328</v>
      </c>
      <c r="M743">
        <v>3765114</v>
      </c>
      <c r="N743" t="s">
        <v>16</v>
      </c>
      <c r="O743" s="280">
        <v>45330</v>
      </c>
      <c r="P743">
        <v>2024</v>
      </c>
      <c r="Q743">
        <v>742</v>
      </c>
    </row>
    <row r="744" spans="1:17" x14ac:dyDescent="0.35">
      <c r="A744" t="s">
        <v>5555</v>
      </c>
      <c r="B744">
        <v>266</v>
      </c>
      <c r="C744" t="s">
        <v>119</v>
      </c>
      <c r="D744" t="s">
        <v>236</v>
      </c>
      <c r="E744" t="s">
        <v>237</v>
      </c>
      <c r="F744" t="s">
        <v>121</v>
      </c>
      <c r="G744" t="s">
        <v>162</v>
      </c>
      <c r="H744" t="s">
        <v>254</v>
      </c>
      <c r="I744">
        <v>45330</v>
      </c>
      <c r="J744">
        <v>45330</v>
      </c>
      <c r="K744" t="s">
        <v>124</v>
      </c>
      <c r="L744" s="280">
        <v>45329</v>
      </c>
      <c r="M744">
        <v>3765114</v>
      </c>
      <c r="N744" t="s">
        <v>16</v>
      </c>
      <c r="O744" s="280">
        <v>45330</v>
      </c>
      <c r="P744">
        <v>2024</v>
      </c>
      <c r="Q744">
        <v>743</v>
      </c>
    </row>
    <row r="745" spans="1:17" x14ac:dyDescent="0.35">
      <c r="A745" t="s">
        <v>2115</v>
      </c>
      <c r="B745">
        <v>267</v>
      </c>
      <c r="C745" t="s">
        <v>119</v>
      </c>
      <c r="D745" t="s">
        <v>236</v>
      </c>
      <c r="E745" t="s">
        <v>237</v>
      </c>
      <c r="F745" t="s">
        <v>121</v>
      </c>
      <c r="G745" t="s">
        <v>162</v>
      </c>
      <c r="H745" t="s">
        <v>254</v>
      </c>
      <c r="I745">
        <v>45331</v>
      </c>
      <c r="J745">
        <v>45331</v>
      </c>
      <c r="K745" t="s">
        <v>124</v>
      </c>
      <c r="L745" s="280">
        <v>45330</v>
      </c>
      <c r="M745">
        <v>3765114</v>
      </c>
      <c r="N745" t="s">
        <v>16</v>
      </c>
      <c r="O745" s="280">
        <v>45330</v>
      </c>
      <c r="P745">
        <v>2024</v>
      </c>
      <c r="Q745">
        <v>744</v>
      </c>
    </row>
    <row r="746" spans="1:17" x14ac:dyDescent="0.35">
      <c r="A746" t="s">
        <v>2778</v>
      </c>
      <c r="B746">
        <v>268</v>
      </c>
      <c r="C746" t="s">
        <v>132</v>
      </c>
      <c r="D746" t="s">
        <v>306</v>
      </c>
      <c r="E746" t="s">
        <v>307</v>
      </c>
      <c r="F746" t="s">
        <v>121</v>
      </c>
      <c r="G746" t="s">
        <v>162</v>
      </c>
      <c r="H746" t="s">
        <v>155</v>
      </c>
      <c r="I746">
        <v>45658</v>
      </c>
      <c r="J746">
        <v>46022</v>
      </c>
      <c r="K746" t="s">
        <v>124</v>
      </c>
      <c r="L746" s="280">
        <v>45288</v>
      </c>
      <c r="M746">
        <v>3776931</v>
      </c>
      <c r="N746" t="s">
        <v>308</v>
      </c>
      <c r="O746" s="280">
        <v>45338</v>
      </c>
      <c r="P746">
        <v>2024</v>
      </c>
      <c r="Q746">
        <v>745</v>
      </c>
    </row>
    <row r="747" spans="1:17" x14ac:dyDescent="0.35">
      <c r="A747" t="s">
        <v>5556</v>
      </c>
      <c r="B747">
        <v>269</v>
      </c>
      <c r="C747" t="s">
        <v>132</v>
      </c>
      <c r="D747" t="s">
        <v>306</v>
      </c>
      <c r="E747" t="s">
        <v>307</v>
      </c>
      <c r="F747" t="s">
        <v>121</v>
      </c>
      <c r="G747" t="s">
        <v>162</v>
      </c>
      <c r="H747" t="s">
        <v>155</v>
      </c>
      <c r="I747">
        <v>45658</v>
      </c>
      <c r="J747">
        <v>46022</v>
      </c>
      <c r="K747" t="s">
        <v>124</v>
      </c>
      <c r="L747" s="280">
        <v>45288</v>
      </c>
      <c r="M747">
        <v>3776932</v>
      </c>
      <c r="N747" t="s">
        <v>308</v>
      </c>
      <c r="O747" s="280">
        <v>45338</v>
      </c>
      <c r="P747">
        <v>2024</v>
      </c>
      <c r="Q747">
        <v>746</v>
      </c>
    </row>
    <row r="748" spans="1:17" x14ac:dyDescent="0.35">
      <c r="A748" t="s">
        <v>2779</v>
      </c>
      <c r="B748">
        <v>270</v>
      </c>
      <c r="C748" t="s">
        <v>132</v>
      </c>
      <c r="D748" t="s">
        <v>306</v>
      </c>
      <c r="E748" t="s">
        <v>307</v>
      </c>
      <c r="F748" t="s">
        <v>121</v>
      </c>
      <c r="G748" t="s">
        <v>162</v>
      </c>
      <c r="H748" t="s">
        <v>155</v>
      </c>
      <c r="I748">
        <v>46023</v>
      </c>
      <c r="J748">
        <v>46387</v>
      </c>
      <c r="K748" t="s">
        <v>124</v>
      </c>
      <c r="L748" s="280">
        <v>45288</v>
      </c>
      <c r="M748">
        <v>3776933</v>
      </c>
      <c r="N748" t="s">
        <v>308</v>
      </c>
      <c r="O748" s="280">
        <v>45338</v>
      </c>
      <c r="P748">
        <v>2024</v>
      </c>
      <c r="Q748">
        <v>747</v>
      </c>
    </row>
    <row r="749" spans="1:17" x14ac:dyDescent="0.35">
      <c r="A749" t="s">
        <v>5557</v>
      </c>
      <c r="B749">
        <v>271</v>
      </c>
      <c r="C749" t="s">
        <v>132</v>
      </c>
      <c r="D749" t="s">
        <v>306</v>
      </c>
      <c r="E749" t="s">
        <v>307</v>
      </c>
      <c r="F749" t="s">
        <v>121</v>
      </c>
      <c r="G749" t="s">
        <v>162</v>
      </c>
      <c r="H749" t="s">
        <v>155</v>
      </c>
      <c r="I749">
        <v>46023</v>
      </c>
      <c r="J749">
        <v>46387</v>
      </c>
      <c r="K749" t="s">
        <v>124</v>
      </c>
      <c r="L749" s="280">
        <v>45288</v>
      </c>
      <c r="M749">
        <v>3776934</v>
      </c>
      <c r="N749" t="s">
        <v>308</v>
      </c>
      <c r="O749" s="280">
        <v>45338</v>
      </c>
      <c r="P749">
        <v>2024</v>
      </c>
      <c r="Q749">
        <v>748</v>
      </c>
    </row>
    <row r="750" spans="1:17" x14ac:dyDescent="0.35">
      <c r="A750" t="s">
        <v>5558</v>
      </c>
      <c r="B750">
        <v>272</v>
      </c>
      <c r="C750" t="s">
        <v>132</v>
      </c>
      <c r="D750" t="s">
        <v>306</v>
      </c>
      <c r="E750" t="s">
        <v>307</v>
      </c>
      <c r="F750" t="s">
        <v>121</v>
      </c>
      <c r="G750" t="s">
        <v>162</v>
      </c>
      <c r="H750" t="s">
        <v>155</v>
      </c>
      <c r="I750">
        <v>46388</v>
      </c>
      <c r="J750">
        <v>46752</v>
      </c>
      <c r="K750" t="s">
        <v>124</v>
      </c>
      <c r="L750" s="280">
        <v>45288</v>
      </c>
      <c r="M750">
        <v>3776935</v>
      </c>
      <c r="N750" t="s">
        <v>308</v>
      </c>
      <c r="O750" s="280">
        <v>45338</v>
      </c>
      <c r="P750">
        <v>2024</v>
      </c>
      <c r="Q750">
        <v>749</v>
      </c>
    </row>
    <row r="751" spans="1:17" x14ac:dyDescent="0.35">
      <c r="A751" t="s">
        <v>5559</v>
      </c>
      <c r="B751">
        <v>273</v>
      </c>
      <c r="C751" t="s">
        <v>132</v>
      </c>
      <c r="D751" t="s">
        <v>306</v>
      </c>
      <c r="E751" t="s">
        <v>307</v>
      </c>
      <c r="F751" t="s">
        <v>121</v>
      </c>
      <c r="G751" t="s">
        <v>162</v>
      </c>
      <c r="H751" t="s">
        <v>155</v>
      </c>
      <c r="I751">
        <v>46388</v>
      </c>
      <c r="J751">
        <v>46752</v>
      </c>
      <c r="K751" t="s">
        <v>124</v>
      </c>
      <c r="L751" s="280">
        <v>45288</v>
      </c>
      <c r="M751">
        <v>3776936</v>
      </c>
      <c r="N751" t="s">
        <v>308</v>
      </c>
      <c r="O751" s="280">
        <v>45338</v>
      </c>
      <c r="P751">
        <v>2024</v>
      </c>
      <c r="Q751">
        <v>750</v>
      </c>
    </row>
    <row r="752" spans="1:17" x14ac:dyDescent="0.35">
      <c r="A752" t="s">
        <v>2781</v>
      </c>
      <c r="B752">
        <v>274</v>
      </c>
      <c r="C752" t="s">
        <v>132</v>
      </c>
      <c r="D752" t="s">
        <v>306</v>
      </c>
      <c r="E752" t="s">
        <v>307</v>
      </c>
      <c r="F752" t="s">
        <v>121</v>
      </c>
      <c r="G752" t="s">
        <v>162</v>
      </c>
      <c r="H752" t="s">
        <v>155</v>
      </c>
      <c r="I752">
        <v>46753</v>
      </c>
      <c r="J752">
        <v>47118</v>
      </c>
      <c r="K752" t="s">
        <v>124</v>
      </c>
      <c r="L752" s="280">
        <v>45288</v>
      </c>
      <c r="M752">
        <v>3776937</v>
      </c>
      <c r="N752" t="s">
        <v>308</v>
      </c>
      <c r="O752" s="280">
        <v>45338</v>
      </c>
      <c r="P752">
        <v>2024</v>
      </c>
      <c r="Q752">
        <v>751</v>
      </c>
    </row>
    <row r="753" spans="1:17" x14ac:dyDescent="0.35">
      <c r="A753" t="s">
        <v>5560</v>
      </c>
      <c r="B753">
        <v>275</v>
      </c>
      <c r="C753" t="s">
        <v>132</v>
      </c>
      <c r="D753" t="s">
        <v>306</v>
      </c>
      <c r="E753" t="s">
        <v>307</v>
      </c>
      <c r="F753" t="s">
        <v>121</v>
      </c>
      <c r="G753" t="s">
        <v>162</v>
      </c>
      <c r="H753" t="s">
        <v>155</v>
      </c>
      <c r="I753">
        <v>46753</v>
      </c>
      <c r="J753">
        <v>47118</v>
      </c>
      <c r="K753" t="s">
        <v>124</v>
      </c>
      <c r="L753" s="280">
        <v>45288</v>
      </c>
      <c r="M753">
        <v>3776938</v>
      </c>
      <c r="N753" t="s">
        <v>308</v>
      </c>
      <c r="O753" s="280">
        <v>45338</v>
      </c>
      <c r="P753">
        <v>2024</v>
      </c>
      <c r="Q753">
        <v>752</v>
      </c>
    </row>
    <row r="754" spans="1:17" x14ac:dyDescent="0.35">
      <c r="A754" t="s">
        <v>5561</v>
      </c>
      <c r="B754">
        <v>276</v>
      </c>
      <c r="C754" t="s">
        <v>119</v>
      </c>
      <c r="D754" t="s">
        <v>236</v>
      </c>
      <c r="E754" t="s">
        <v>237</v>
      </c>
      <c r="F754" t="s">
        <v>121</v>
      </c>
      <c r="G754" t="s">
        <v>162</v>
      </c>
      <c r="H754" t="s">
        <v>254</v>
      </c>
      <c r="I754">
        <v>45332</v>
      </c>
      <c r="J754">
        <v>45332</v>
      </c>
      <c r="K754" t="s">
        <v>124</v>
      </c>
      <c r="L754" s="280">
        <v>45331</v>
      </c>
      <c r="M754">
        <v>3792248</v>
      </c>
      <c r="N754" t="s">
        <v>16</v>
      </c>
      <c r="O754" s="280">
        <v>45344</v>
      </c>
      <c r="P754">
        <v>2024</v>
      </c>
      <c r="Q754">
        <v>753</v>
      </c>
    </row>
    <row r="755" spans="1:17" x14ac:dyDescent="0.35">
      <c r="A755" t="s">
        <v>2120</v>
      </c>
      <c r="B755">
        <v>277</v>
      </c>
      <c r="C755" t="s">
        <v>119</v>
      </c>
      <c r="D755" t="s">
        <v>236</v>
      </c>
      <c r="E755" t="s">
        <v>237</v>
      </c>
      <c r="F755" t="s">
        <v>121</v>
      </c>
      <c r="G755" t="s">
        <v>162</v>
      </c>
      <c r="H755" t="s">
        <v>254</v>
      </c>
      <c r="I755">
        <v>45333</v>
      </c>
      <c r="J755">
        <v>45333</v>
      </c>
      <c r="K755" t="s">
        <v>124</v>
      </c>
      <c r="L755" s="280">
        <v>45331</v>
      </c>
      <c r="M755">
        <v>3792248</v>
      </c>
      <c r="N755" t="s">
        <v>16</v>
      </c>
      <c r="O755" s="280">
        <v>45344</v>
      </c>
      <c r="P755">
        <v>2024</v>
      </c>
      <c r="Q755">
        <v>754</v>
      </c>
    </row>
    <row r="756" spans="1:17" x14ac:dyDescent="0.35">
      <c r="A756" t="s">
        <v>5562</v>
      </c>
      <c r="B756">
        <v>278</v>
      </c>
      <c r="C756" t="s">
        <v>119</v>
      </c>
      <c r="D756" t="s">
        <v>236</v>
      </c>
      <c r="E756" t="s">
        <v>237</v>
      </c>
      <c r="F756" t="s">
        <v>121</v>
      </c>
      <c r="G756" t="s">
        <v>162</v>
      </c>
      <c r="H756" t="s">
        <v>254</v>
      </c>
      <c r="I756">
        <v>45334</v>
      </c>
      <c r="J756">
        <v>45334</v>
      </c>
      <c r="K756" t="s">
        <v>124</v>
      </c>
      <c r="L756" s="280">
        <v>45331</v>
      </c>
      <c r="M756">
        <v>3792248</v>
      </c>
      <c r="N756" t="s">
        <v>16</v>
      </c>
      <c r="O756" s="280">
        <v>45344</v>
      </c>
      <c r="P756">
        <v>2024</v>
      </c>
      <c r="Q756">
        <v>755</v>
      </c>
    </row>
    <row r="757" spans="1:17" x14ac:dyDescent="0.35">
      <c r="A757" t="s">
        <v>2121</v>
      </c>
      <c r="B757">
        <v>279</v>
      </c>
      <c r="C757" t="s">
        <v>119</v>
      </c>
      <c r="D757" t="s">
        <v>236</v>
      </c>
      <c r="E757" t="s">
        <v>237</v>
      </c>
      <c r="F757" t="s">
        <v>121</v>
      </c>
      <c r="G757" t="s">
        <v>162</v>
      </c>
      <c r="H757" t="s">
        <v>254</v>
      </c>
      <c r="I757">
        <v>45335</v>
      </c>
      <c r="J757">
        <v>45335</v>
      </c>
      <c r="K757" t="s">
        <v>124</v>
      </c>
      <c r="L757" s="280">
        <v>45331</v>
      </c>
      <c r="M757">
        <v>3792248</v>
      </c>
      <c r="N757" t="s">
        <v>16</v>
      </c>
      <c r="O757" s="280">
        <v>45344</v>
      </c>
      <c r="P757">
        <v>2024</v>
      </c>
      <c r="Q757">
        <v>756</v>
      </c>
    </row>
    <row r="758" spans="1:17" x14ac:dyDescent="0.35">
      <c r="A758" t="s">
        <v>5563</v>
      </c>
      <c r="B758">
        <v>280</v>
      </c>
      <c r="C758" t="s">
        <v>119</v>
      </c>
      <c r="D758" t="s">
        <v>236</v>
      </c>
      <c r="E758" t="s">
        <v>237</v>
      </c>
      <c r="F758" t="s">
        <v>121</v>
      </c>
      <c r="G758" t="s">
        <v>162</v>
      </c>
      <c r="H758" t="s">
        <v>254</v>
      </c>
      <c r="I758">
        <v>45336</v>
      </c>
      <c r="J758">
        <v>45336</v>
      </c>
      <c r="K758" t="s">
        <v>124</v>
      </c>
      <c r="L758" s="280">
        <v>45331</v>
      </c>
      <c r="M758">
        <v>3792248</v>
      </c>
      <c r="N758" t="s">
        <v>16</v>
      </c>
      <c r="O758" s="280">
        <v>45344</v>
      </c>
      <c r="P758">
        <v>2024</v>
      </c>
      <c r="Q758">
        <v>757</v>
      </c>
    </row>
    <row r="759" spans="1:17" x14ac:dyDescent="0.35">
      <c r="A759" t="s">
        <v>2122</v>
      </c>
      <c r="B759">
        <v>281</v>
      </c>
      <c r="C759" t="s">
        <v>119</v>
      </c>
      <c r="D759" t="s">
        <v>236</v>
      </c>
      <c r="E759" t="s">
        <v>237</v>
      </c>
      <c r="F759" t="s">
        <v>121</v>
      </c>
      <c r="G759" t="s">
        <v>162</v>
      </c>
      <c r="H759" t="s">
        <v>254</v>
      </c>
      <c r="I759">
        <v>45337</v>
      </c>
      <c r="J759">
        <v>45337</v>
      </c>
      <c r="K759" t="s">
        <v>124</v>
      </c>
      <c r="L759" s="280">
        <v>45331</v>
      </c>
      <c r="M759">
        <v>3792248</v>
      </c>
      <c r="N759" t="s">
        <v>16</v>
      </c>
      <c r="O759" s="280">
        <v>45344</v>
      </c>
      <c r="P759">
        <v>2024</v>
      </c>
      <c r="Q759">
        <v>758</v>
      </c>
    </row>
    <row r="760" spans="1:17" x14ac:dyDescent="0.35">
      <c r="A760" t="s">
        <v>5564</v>
      </c>
      <c r="B760">
        <v>282</v>
      </c>
      <c r="C760" t="s">
        <v>119</v>
      </c>
      <c r="D760" t="s">
        <v>236</v>
      </c>
      <c r="E760" t="s">
        <v>237</v>
      </c>
      <c r="F760" t="s">
        <v>121</v>
      </c>
      <c r="G760" t="s">
        <v>162</v>
      </c>
      <c r="H760" t="s">
        <v>254</v>
      </c>
      <c r="I760">
        <v>45338</v>
      </c>
      <c r="J760">
        <v>45338</v>
      </c>
      <c r="K760" t="s">
        <v>124</v>
      </c>
      <c r="L760" s="280">
        <v>45331</v>
      </c>
      <c r="M760">
        <v>3792248</v>
      </c>
      <c r="N760" t="s">
        <v>16</v>
      </c>
      <c r="O760" s="280">
        <v>45344</v>
      </c>
      <c r="P760">
        <v>2024</v>
      </c>
      <c r="Q760">
        <v>759</v>
      </c>
    </row>
    <row r="761" spans="1:17" x14ac:dyDescent="0.35">
      <c r="A761" t="s">
        <v>5565</v>
      </c>
      <c r="B761">
        <v>283</v>
      </c>
      <c r="C761" t="s">
        <v>119</v>
      </c>
      <c r="D761" t="s">
        <v>236</v>
      </c>
      <c r="E761" t="s">
        <v>237</v>
      </c>
      <c r="F761" t="s">
        <v>121</v>
      </c>
      <c r="G761" t="s">
        <v>162</v>
      </c>
      <c r="H761" t="s">
        <v>254</v>
      </c>
      <c r="I761">
        <v>45339</v>
      </c>
      <c r="J761">
        <v>45339</v>
      </c>
      <c r="K761" t="s">
        <v>124</v>
      </c>
      <c r="L761" s="280">
        <v>45331</v>
      </c>
      <c r="M761">
        <v>3792248</v>
      </c>
      <c r="N761" t="s">
        <v>16</v>
      </c>
      <c r="O761" s="280">
        <v>45344</v>
      </c>
      <c r="P761">
        <v>2024</v>
      </c>
      <c r="Q761">
        <v>760</v>
      </c>
    </row>
    <row r="762" spans="1:17" x14ac:dyDescent="0.35">
      <c r="A762" t="s">
        <v>5566</v>
      </c>
      <c r="B762">
        <v>284</v>
      </c>
      <c r="C762" t="s">
        <v>119</v>
      </c>
      <c r="D762" t="s">
        <v>236</v>
      </c>
      <c r="E762" t="s">
        <v>237</v>
      </c>
      <c r="F762" t="s">
        <v>121</v>
      </c>
      <c r="G762" t="s">
        <v>162</v>
      </c>
      <c r="H762" t="s">
        <v>254</v>
      </c>
      <c r="I762">
        <v>45340</v>
      </c>
      <c r="J762">
        <v>45340</v>
      </c>
      <c r="K762" t="s">
        <v>124</v>
      </c>
      <c r="L762" s="280">
        <v>45331</v>
      </c>
      <c r="M762">
        <v>3792248</v>
      </c>
      <c r="N762" t="s">
        <v>16</v>
      </c>
      <c r="O762" s="280">
        <v>45344</v>
      </c>
      <c r="P762">
        <v>2024</v>
      </c>
      <c r="Q762">
        <v>761</v>
      </c>
    </row>
    <row r="763" spans="1:17" x14ac:dyDescent="0.35">
      <c r="A763" t="s">
        <v>5567</v>
      </c>
      <c r="B763">
        <v>285</v>
      </c>
      <c r="C763" t="s">
        <v>119</v>
      </c>
      <c r="D763" t="s">
        <v>236</v>
      </c>
      <c r="E763" t="s">
        <v>237</v>
      </c>
      <c r="F763" t="s">
        <v>121</v>
      </c>
      <c r="G763" t="s">
        <v>162</v>
      </c>
      <c r="H763" t="s">
        <v>254</v>
      </c>
      <c r="I763">
        <v>45341</v>
      </c>
      <c r="J763">
        <v>45341</v>
      </c>
      <c r="K763" t="s">
        <v>124</v>
      </c>
      <c r="L763" s="280">
        <v>45331</v>
      </c>
      <c r="M763">
        <v>3792248</v>
      </c>
      <c r="N763" t="s">
        <v>16</v>
      </c>
      <c r="O763" s="280">
        <v>45344</v>
      </c>
      <c r="P763">
        <v>2024</v>
      </c>
      <c r="Q763">
        <v>762</v>
      </c>
    </row>
    <row r="764" spans="1:17" x14ac:dyDescent="0.35">
      <c r="A764" t="s">
        <v>5568</v>
      </c>
      <c r="B764">
        <v>286</v>
      </c>
      <c r="C764" t="s">
        <v>119</v>
      </c>
      <c r="D764" t="s">
        <v>236</v>
      </c>
      <c r="E764" t="s">
        <v>237</v>
      </c>
      <c r="F764" t="s">
        <v>121</v>
      </c>
      <c r="G764" t="s">
        <v>162</v>
      </c>
      <c r="H764" t="s">
        <v>254</v>
      </c>
      <c r="I764">
        <v>45342</v>
      </c>
      <c r="J764">
        <v>45342</v>
      </c>
      <c r="K764" t="s">
        <v>124</v>
      </c>
      <c r="L764" s="280">
        <v>45341</v>
      </c>
      <c r="M764">
        <v>3792248</v>
      </c>
      <c r="N764" t="s">
        <v>16</v>
      </c>
      <c r="O764" s="280">
        <v>45344</v>
      </c>
      <c r="P764">
        <v>2024</v>
      </c>
      <c r="Q764">
        <v>763</v>
      </c>
    </row>
    <row r="765" spans="1:17" x14ac:dyDescent="0.35">
      <c r="A765" t="s">
        <v>5569</v>
      </c>
      <c r="B765">
        <v>287</v>
      </c>
      <c r="C765" t="s">
        <v>119</v>
      </c>
      <c r="D765" t="s">
        <v>236</v>
      </c>
      <c r="E765" t="s">
        <v>237</v>
      </c>
      <c r="F765" t="s">
        <v>121</v>
      </c>
      <c r="G765" t="s">
        <v>162</v>
      </c>
      <c r="H765" t="s">
        <v>219</v>
      </c>
      <c r="I765">
        <v>45383</v>
      </c>
      <c r="J765">
        <v>45473</v>
      </c>
      <c r="K765" t="s">
        <v>124</v>
      </c>
      <c r="L765" s="280">
        <v>45331</v>
      </c>
      <c r="M765">
        <v>3792248</v>
      </c>
      <c r="N765" t="s">
        <v>16</v>
      </c>
      <c r="O765" s="280">
        <v>45344</v>
      </c>
      <c r="P765">
        <v>2024</v>
      </c>
      <c r="Q765">
        <v>764</v>
      </c>
    </row>
    <row r="766" spans="1:17" x14ac:dyDescent="0.35">
      <c r="A766" t="s">
        <v>6214</v>
      </c>
      <c r="B766">
        <v>288</v>
      </c>
      <c r="C766" t="s">
        <v>119</v>
      </c>
      <c r="D766" t="s">
        <v>193</v>
      </c>
      <c r="E766" t="s">
        <v>194</v>
      </c>
      <c r="F766" t="s">
        <v>187</v>
      </c>
      <c r="G766" t="s">
        <v>187</v>
      </c>
      <c r="H766" t="s">
        <v>188</v>
      </c>
      <c r="I766">
        <v>45345</v>
      </c>
      <c r="J766">
        <v>47118</v>
      </c>
      <c r="K766" t="s">
        <v>124</v>
      </c>
      <c r="L766" s="280">
        <v>45345</v>
      </c>
      <c r="M766">
        <v>3815285</v>
      </c>
      <c r="N766" t="s">
        <v>16</v>
      </c>
      <c r="O766" s="280">
        <v>45354</v>
      </c>
      <c r="P766">
        <v>2024</v>
      </c>
      <c r="Q766">
        <v>765</v>
      </c>
    </row>
    <row r="767" spans="1:17" x14ac:dyDescent="0.35">
      <c r="A767" t="s">
        <v>2126</v>
      </c>
      <c r="B767">
        <v>289</v>
      </c>
      <c r="C767" t="s">
        <v>119</v>
      </c>
      <c r="D767" t="s">
        <v>236</v>
      </c>
      <c r="E767" t="s">
        <v>237</v>
      </c>
      <c r="F767" t="s">
        <v>121</v>
      </c>
      <c r="G767" t="s">
        <v>162</v>
      </c>
      <c r="H767" t="s">
        <v>254</v>
      </c>
      <c r="I767">
        <v>45343</v>
      </c>
      <c r="J767">
        <v>45343</v>
      </c>
      <c r="K767" t="s">
        <v>124</v>
      </c>
      <c r="L767" s="280">
        <v>45342</v>
      </c>
      <c r="M767">
        <v>3815286</v>
      </c>
      <c r="N767" t="s">
        <v>16</v>
      </c>
      <c r="O767" s="280">
        <v>45354</v>
      </c>
      <c r="P767">
        <v>2024</v>
      </c>
      <c r="Q767">
        <v>766</v>
      </c>
    </row>
    <row r="768" spans="1:17" x14ac:dyDescent="0.35">
      <c r="A768" t="s">
        <v>5570</v>
      </c>
      <c r="B768">
        <v>290</v>
      </c>
      <c r="C768" t="s">
        <v>119</v>
      </c>
      <c r="D768" t="s">
        <v>236</v>
      </c>
      <c r="E768" t="s">
        <v>237</v>
      </c>
      <c r="F768" t="s">
        <v>121</v>
      </c>
      <c r="G768" t="s">
        <v>162</v>
      </c>
      <c r="H768" t="s">
        <v>254</v>
      </c>
      <c r="I768">
        <v>45344</v>
      </c>
      <c r="J768">
        <v>45344</v>
      </c>
      <c r="K768" t="s">
        <v>124</v>
      </c>
      <c r="L768" s="280">
        <v>45343</v>
      </c>
      <c r="M768">
        <v>3815286</v>
      </c>
      <c r="N768" t="s">
        <v>16</v>
      </c>
      <c r="O768" s="280">
        <v>45354</v>
      </c>
      <c r="P768">
        <v>2024</v>
      </c>
      <c r="Q768">
        <v>767</v>
      </c>
    </row>
    <row r="769" spans="1:17" x14ac:dyDescent="0.35">
      <c r="A769" t="s">
        <v>2127</v>
      </c>
      <c r="B769">
        <v>291</v>
      </c>
      <c r="C769" t="s">
        <v>119</v>
      </c>
      <c r="D769" t="s">
        <v>236</v>
      </c>
      <c r="E769" t="s">
        <v>237</v>
      </c>
      <c r="F769" t="s">
        <v>121</v>
      </c>
      <c r="G769" t="s">
        <v>162</v>
      </c>
      <c r="H769" t="s">
        <v>254</v>
      </c>
      <c r="I769">
        <v>45345</v>
      </c>
      <c r="J769">
        <v>45345</v>
      </c>
      <c r="K769" t="s">
        <v>124</v>
      </c>
      <c r="L769" s="280">
        <v>45344</v>
      </c>
      <c r="M769">
        <v>3815286</v>
      </c>
      <c r="N769" t="s">
        <v>16</v>
      </c>
      <c r="O769" s="280">
        <v>45354</v>
      </c>
      <c r="P769">
        <v>2024</v>
      </c>
      <c r="Q769">
        <v>768</v>
      </c>
    </row>
    <row r="770" spans="1:17" x14ac:dyDescent="0.35">
      <c r="A770" t="s">
        <v>5571</v>
      </c>
      <c r="B770">
        <v>292</v>
      </c>
      <c r="C770" t="s">
        <v>119</v>
      </c>
      <c r="D770" t="s">
        <v>236</v>
      </c>
      <c r="E770" t="s">
        <v>237</v>
      </c>
      <c r="F770" t="s">
        <v>121</v>
      </c>
      <c r="G770" t="s">
        <v>162</v>
      </c>
      <c r="H770" t="s">
        <v>254</v>
      </c>
      <c r="I770">
        <v>45346</v>
      </c>
      <c r="J770">
        <v>45346</v>
      </c>
      <c r="K770" t="s">
        <v>124</v>
      </c>
      <c r="L770" s="280">
        <v>45345</v>
      </c>
      <c r="M770">
        <v>3815286</v>
      </c>
      <c r="N770" t="s">
        <v>16</v>
      </c>
      <c r="O770" s="280">
        <v>45354</v>
      </c>
      <c r="P770">
        <v>2024</v>
      </c>
      <c r="Q770">
        <v>769</v>
      </c>
    </row>
    <row r="771" spans="1:17" x14ac:dyDescent="0.35">
      <c r="A771" t="s">
        <v>5572</v>
      </c>
      <c r="B771">
        <v>293</v>
      </c>
      <c r="C771" t="s">
        <v>119</v>
      </c>
      <c r="D771" t="s">
        <v>236</v>
      </c>
      <c r="E771" t="s">
        <v>237</v>
      </c>
      <c r="F771" t="s">
        <v>121</v>
      </c>
      <c r="G771" t="s">
        <v>162</v>
      </c>
      <c r="H771" t="s">
        <v>254</v>
      </c>
      <c r="I771">
        <v>45347</v>
      </c>
      <c r="J771">
        <v>45347</v>
      </c>
      <c r="K771" t="s">
        <v>124</v>
      </c>
      <c r="L771" s="280">
        <v>45346</v>
      </c>
      <c r="M771">
        <v>3815286</v>
      </c>
      <c r="N771" t="s">
        <v>16</v>
      </c>
      <c r="O771" s="280">
        <v>45354</v>
      </c>
      <c r="P771">
        <v>2024</v>
      </c>
      <c r="Q771">
        <v>770</v>
      </c>
    </row>
    <row r="772" spans="1:17" x14ac:dyDescent="0.35">
      <c r="A772" t="s">
        <v>5573</v>
      </c>
      <c r="B772">
        <v>294</v>
      </c>
      <c r="C772" t="s">
        <v>119</v>
      </c>
      <c r="D772" t="s">
        <v>236</v>
      </c>
      <c r="E772" t="s">
        <v>237</v>
      </c>
      <c r="F772" t="s">
        <v>121</v>
      </c>
      <c r="G772" t="s">
        <v>162</v>
      </c>
      <c r="H772" t="s">
        <v>254</v>
      </c>
      <c r="I772">
        <v>45348</v>
      </c>
      <c r="J772">
        <v>45348</v>
      </c>
      <c r="K772" t="s">
        <v>124</v>
      </c>
      <c r="L772" s="280">
        <v>45347</v>
      </c>
      <c r="M772">
        <v>3815286</v>
      </c>
      <c r="N772" t="s">
        <v>16</v>
      </c>
      <c r="O772" s="280">
        <v>45354</v>
      </c>
      <c r="P772">
        <v>2024</v>
      </c>
      <c r="Q772">
        <v>771</v>
      </c>
    </row>
    <row r="773" spans="1:17" x14ac:dyDescent="0.35">
      <c r="A773" t="s">
        <v>5968</v>
      </c>
      <c r="B773">
        <v>295</v>
      </c>
      <c r="C773" t="s">
        <v>119</v>
      </c>
      <c r="D773" t="s">
        <v>6163</v>
      </c>
      <c r="E773" t="s">
        <v>301</v>
      </c>
      <c r="F773" t="s">
        <v>121</v>
      </c>
      <c r="G773" t="s">
        <v>169</v>
      </c>
      <c r="H773" t="s">
        <v>254</v>
      </c>
      <c r="I773">
        <v>45347</v>
      </c>
      <c r="J773">
        <v>45347</v>
      </c>
      <c r="K773" t="s">
        <v>124</v>
      </c>
      <c r="L773" s="280">
        <v>45346</v>
      </c>
      <c r="M773">
        <v>3815286</v>
      </c>
      <c r="N773" t="s">
        <v>16</v>
      </c>
      <c r="O773" s="280">
        <v>45354</v>
      </c>
      <c r="P773">
        <v>2024</v>
      </c>
      <c r="Q773">
        <v>772</v>
      </c>
    </row>
    <row r="774" spans="1:17" x14ac:dyDescent="0.35">
      <c r="A774" t="s">
        <v>5574</v>
      </c>
      <c r="B774">
        <v>296</v>
      </c>
      <c r="C774" t="s">
        <v>119</v>
      </c>
      <c r="D774" t="s">
        <v>236</v>
      </c>
      <c r="E774" t="s">
        <v>237</v>
      </c>
      <c r="F774" t="s">
        <v>121</v>
      </c>
      <c r="G774" t="s">
        <v>162</v>
      </c>
      <c r="H774" t="s">
        <v>254</v>
      </c>
      <c r="I774">
        <v>45349</v>
      </c>
      <c r="J774">
        <v>45349</v>
      </c>
      <c r="K774" t="s">
        <v>124</v>
      </c>
      <c r="L774" s="280">
        <v>45348</v>
      </c>
      <c r="M774">
        <v>3815286</v>
      </c>
      <c r="N774" t="s">
        <v>16</v>
      </c>
      <c r="O774" s="280">
        <v>45354</v>
      </c>
      <c r="P774">
        <v>2024</v>
      </c>
      <c r="Q774">
        <v>773</v>
      </c>
    </row>
    <row r="775" spans="1:17" x14ac:dyDescent="0.35">
      <c r="A775" t="s">
        <v>5575</v>
      </c>
      <c r="B775">
        <v>297</v>
      </c>
      <c r="C775" t="s">
        <v>119</v>
      </c>
      <c r="D775" t="s">
        <v>236</v>
      </c>
      <c r="E775" t="s">
        <v>237</v>
      </c>
      <c r="F775" t="s">
        <v>121</v>
      </c>
      <c r="G775" t="s">
        <v>162</v>
      </c>
      <c r="H775" t="s">
        <v>254</v>
      </c>
      <c r="I775">
        <v>45350</v>
      </c>
      <c r="J775">
        <v>45350</v>
      </c>
      <c r="K775" t="s">
        <v>124</v>
      </c>
      <c r="L775" s="280">
        <v>45349</v>
      </c>
      <c r="M775">
        <v>3815286</v>
      </c>
      <c r="N775" t="s">
        <v>16</v>
      </c>
      <c r="O775" s="280">
        <v>45354</v>
      </c>
      <c r="P775">
        <v>2024</v>
      </c>
      <c r="Q775">
        <v>774</v>
      </c>
    </row>
    <row r="776" spans="1:17" x14ac:dyDescent="0.35">
      <c r="A776" t="s">
        <v>5576</v>
      </c>
      <c r="B776">
        <v>298</v>
      </c>
      <c r="C776" t="s">
        <v>119</v>
      </c>
      <c r="D776" t="s">
        <v>236</v>
      </c>
      <c r="E776" t="s">
        <v>237</v>
      </c>
      <c r="F776" t="s">
        <v>121</v>
      </c>
      <c r="G776" t="s">
        <v>162</v>
      </c>
      <c r="H776" t="s">
        <v>254</v>
      </c>
      <c r="I776">
        <v>45351</v>
      </c>
      <c r="J776">
        <v>45351</v>
      </c>
      <c r="K776" t="s">
        <v>124</v>
      </c>
      <c r="L776" s="280">
        <v>45350</v>
      </c>
      <c r="M776">
        <v>3815286</v>
      </c>
      <c r="N776" t="s">
        <v>16</v>
      </c>
      <c r="O776" s="280">
        <v>45354</v>
      </c>
      <c r="P776">
        <v>2024</v>
      </c>
      <c r="Q776">
        <v>775</v>
      </c>
    </row>
    <row r="777" spans="1:17" x14ac:dyDescent="0.35">
      <c r="A777" t="s">
        <v>5577</v>
      </c>
      <c r="B777">
        <v>299</v>
      </c>
      <c r="C777" t="s">
        <v>119</v>
      </c>
      <c r="D777" t="s">
        <v>6163</v>
      </c>
      <c r="E777" t="s">
        <v>301</v>
      </c>
      <c r="F777" t="s">
        <v>121</v>
      </c>
      <c r="G777" t="s">
        <v>162</v>
      </c>
      <c r="H777" t="s">
        <v>254</v>
      </c>
      <c r="I777">
        <v>45351</v>
      </c>
      <c r="J777">
        <v>45351</v>
      </c>
      <c r="K777" t="s">
        <v>124</v>
      </c>
      <c r="L777" s="280">
        <v>45350</v>
      </c>
      <c r="M777">
        <v>3815286</v>
      </c>
      <c r="N777" t="s">
        <v>16</v>
      </c>
      <c r="O777" s="280">
        <v>45354</v>
      </c>
      <c r="P777">
        <v>2024</v>
      </c>
      <c r="Q777">
        <v>776</v>
      </c>
    </row>
    <row r="778" spans="1:17" x14ac:dyDescent="0.35">
      <c r="A778" t="s">
        <v>5969</v>
      </c>
      <c r="B778">
        <v>300</v>
      </c>
      <c r="C778" t="s">
        <v>119</v>
      </c>
      <c r="D778" t="s">
        <v>6163</v>
      </c>
      <c r="E778" t="s">
        <v>301</v>
      </c>
      <c r="F778" t="s">
        <v>121</v>
      </c>
      <c r="G778" t="s">
        <v>169</v>
      </c>
      <c r="H778" t="s">
        <v>254</v>
      </c>
      <c r="I778">
        <v>45351</v>
      </c>
      <c r="J778">
        <v>45351</v>
      </c>
      <c r="K778" t="s">
        <v>124</v>
      </c>
      <c r="L778" s="280">
        <v>45350</v>
      </c>
      <c r="M778">
        <v>3815286</v>
      </c>
      <c r="N778" t="s">
        <v>16</v>
      </c>
      <c r="O778" s="280">
        <v>45354</v>
      </c>
      <c r="P778">
        <v>2024</v>
      </c>
      <c r="Q778">
        <v>777</v>
      </c>
    </row>
    <row r="779" spans="1:17" x14ac:dyDescent="0.35">
      <c r="A779" t="s">
        <v>5970</v>
      </c>
      <c r="B779">
        <v>301</v>
      </c>
      <c r="C779" t="s">
        <v>119</v>
      </c>
      <c r="D779" t="s">
        <v>6163</v>
      </c>
      <c r="E779" t="s">
        <v>301</v>
      </c>
      <c r="F779" t="s">
        <v>121</v>
      </c>
      <c r="G779" t="s">
        <v>169</v>
      </c>
      <c r="H779" t="s">
        <v>254</v>
      </c>
      <c r="I779">
        <v>45352</v>
      </c>
      <c r="J779">
        <v>45352</v>
      </c>
      <c r="K779" t="s">
        <v>124</v>
      </c>
      <c r="L779" s="280">
        <v>45351</v>
      </c>
      <c r="M779">
        <v>3815286</v>
      </c>
      <c r="N779" t="s">
        <v>16</v>
      </c>
      <c r="O779" s="280">
        <v>45354</v>
      </c>
      <c r="P779">
        <v>2024</v>
      </c>
      <c r="Q779">
        <v>778</v>
      </c>
    </row>
    <row r="780" spans="1:17" x14ac:dyDescent="0.35">
      <c r="A780" t="s">
        <v>5971</v>
      </c>
      <c r="B780">
        <v>302</v>
      </c>
      <c r="C780" t="s">
        <v>119</v>
      </c>
      <c r="D780" t="s">
        <v>193</v>
      </c>
      <c r="E780" t="s">
        <v>194</v>
      </c>
      <c r="F780" t="s">
        <v>121</v>
      </c>
      <c r="G780" t="s">
        <v>169</v>
      </c>
      <c r="H780" t="s">
        <v>254</v>
      </c>
      <c r="I780">
        <v>45352</v>
      </c>
      <c r="J780">
        <v>45352</v>
      </c>
      <c r="K780" t="s">
        <v>124</v>
      </c>
      <c r="L780" s="280">
        <v>45351</v>
      </c>
      <c r="M780">
        <v>3815286</v>
      </c>
      <c r="N780" t="s">
        <v>16</v>
      </c>
      <c r="O780" s="280">
        <v>45354</v>
      </c>
      <c r="P780">
        <v>2024</v>
      </c>
      <c r="Q780">
        <v>779</v>
      </c>
    </row>
    <row r="781" spans="1:17" x14ac:dyDescent="0.35">
      <c r="A781" t="s">
        <v>5578</v>
      </c>
      <c r="B781">
        <v>303</v>
      </c>
      <c r="C781" t="s">
        <v>119</v>
      </c>
      <c r="D781" t="s">
        <v>193</v>
      </c>
      <c r="E781" t="s">
        <v>194</v>
      </c>
      <c r="F781" t="s">
        <v>121</v>
      </c>
      <c r="G781" t="s">
        <v>162</v>
      </c>
      <c r="H781" t="s">
        <v>254</v>
      </c>
      <c r="I781">
        <v>45352</v>
      </c>
      <c r="J781">
        <v>45352</v>
      </c>
      <c r="K781" t="s">
        <v>124</v>
      </c>
      <c r="L781" s="280">
        <v>45351</v>
      </c>
      <c r="M781">
        <v>3815286</v>
      </c>
      <c r="N781" t="s">
        <v>16</v>
      </c>
      <c r="O781" s="280">
        <v>45354</v>
      </c>
      <c r="P781">
        <v>2024</v>
      </c>
      <c r="Q781">
        <v>780</v>
      </c>
    </row>
    <row r="782" spans="1:17" x14ac:dyDescent="0.35">
      <c r="A782" t="s">
        <v>5579</v>
      </c>
      <c r="B782">
        <v>304</v>
      </c>
      <c r="C782" t="s">
        <v>119</v>
      </c>
      <c r="D782" t="s">
        <v>193</v>
      </c>
      <c r="E782" t="s">
        <v>194</v>
      </c>
      <c r="F782" t="s">
        <v>121</v>
      </c>
      <c r="G782" t="s">
        <v>162</v>
      </c>
      <c r="H782" t="s">
        <v>254</v>
      </c>
      <c r="I782">
        <v>45353</v>
      </c>
      <c r="J782">
        <v>45353</v>
      </c>
      <c r="K782" t="s">
        <v>124</v>
      </c>
      <c r="L782" s="280">
        <v>45352</v>
      </c>
      <c r="M782">
        <v>3815286</v>
      </c>
      <c r="N782" t="s">
        <v>16</v>
      </c>
      <c r="O782" s="280">
        <v>45354</v>
      </c>
      <c r="P782">
        <v>2024</v>
      </c>
      <c r="Q782">
        <v>781</v>
      </c>
    </row>
    <row r="783" spans="1:17" x14ac:dyDescent="0.35">
      <c r="A783" t="s">
        <v>5972</v>
      </c>
      <c r="B783">
        <v>305</v>
      </c>
      <c r="C783" t="s">
        <v>119</v>
      </c>
      <c r="D783" t="s">
        <v>193</v>
      </c>
      <c r="E783" t="s">
        <v>194</v>
      </c>
      <c r="F783" t="s">
        <v>121</v>
      </c>
      <c r="G783" t="s">
        <v>169</v>
      </c>
      <c r="H783" t="s">
        <v>254</v>
      </c>
      <c r="I783">
        <v>45353</v>
      </c>
      <c r="J783">
        <v>45353</v>
      </c>
      <c r="K783" t="s">
        <v>124</v>
      </c>
      <c r="L783" s="280">
        <v>45352</v>
      </c>
      <c r="M783">
        <v>3815286</v>
      </c>
      <c r="N783" t="s">
        <v>16</v>
      </c>
      <c r="O783" s="280">
        <v>45354</v>
      </c>
      <c r="P783">
        <v>2024</v>
      </c>
      <c r="Q783">
        <v>782</v>
      </c>
    </row>
    <row r="784" spans="1:17" x14ac:dyDescent="0.35">
      <c r="A784" t="s">
        <v>5580</v>
      </c>
      <c r="B784">
        <v>306</v>
      </c>
      <c r="C784" t="s">
        <v>130</v>
      </c>
      <c r="D784" t="s">
        <v>6163</v>
      </c>
      <c r="E784" t="s">
        <v>301</v>
      </c>
      <c r="F784" t="s">
        <v>148</v>
      </c>
      <c r="G784" t="s">
        <v>162</v>
      </c>
      <c r="H784" t="s">
        <v>254</v>
      </c>
      <c r="I784">
        <v>45347</v>
      </c>
      <c r="J784">
        <v>45347</v>
      </c>
      <c r="K784" t="s">
        <v>124</v>
      </c>
      <c r="L784" s="280">
        <v>45346</v>
      </c>
      <c r="M784">
        <v>3811427</v>
      </c>
      <c r="N784" t="s">
        <v>13</v>
      </c>
      <c r="O784" s="280">
        <v>45351</v>
      </c>
      <c r="P784">
        <v>2024</v>
      </c>
      <c r="Q784">
        <v>783</v>
      </c>
    </row>
    <row r="785" spans="1:17" x14ac:dyDescent="0.35">
      <c r="A785" t="s">
        <v>5973</v>
      </c>
      <c r="B785">
        <v>307</v>
      </c>
      <c r="C785" t="s">
        <v>130</v>
      </c>
      <c r="D785" t="s">
        <v>6163</v>
      </c>
      <c r="E785" t="s">
        <v>301</v>
      </c>
      <c r="F785" t="s">
        <v>148</v>
      </c>
      <c r="G785" t="s">
        <v>169</v>
      </c>
      <c r="H785" t="s">
        <v>254</v>
      </c>
      <c r="I785">
        <v>45351</v>
      </c>
      <c r="J785">
        <v>45351</v>
      </c>
      <c r="K785" t="s">
        <v>124</v>
      </c>
      <c r="L785" s="280">
        <v>45350</v>
      </c>
      <c r="M785">
        <v>3811429</v>
      </c>
      <c r="N785" t="s">
        <v>13</v>
      </c>
      <c r="O785" s="280">
        <v>45351</v>
      </c>
      <c r="P785">
        <v>2024</v>
      </c>
      <c r="Q785">
        <v>784</v>
      </c>
    </row>
    <row r="786" spans="1:17" x14ac:dyDescent="0.35">
      <c r="A786" t="s">
        <v>6215</v>
      </c>
      <c r="B786">
        <v>308</v>
      </c>
      <c r="C786" t="s">
        <v>130</v>
      </c>
      <c r="D786" t="s">
        <v>193</v>
      </c>
      <c r="E786" t="s">
        <v>194</v>
      </c>
      <c r="F786" t="s">
        <v>187</v>
      </c>
      <c r="G786" t="s">
        <v>187</v>
      </c>
      <c r="H786" t="s">
        <v>188</v>
      </c>
      <c r="I786">
        <v>45345</v>
      </c>
      <c r="J786">
        <v>45657</v>
      </c>
      <c r="K786" t="s">
        <v>124</v>
      </c>
      <c r="L786" s="280">
        <v>45345</v>
      </c>
      <c r="M786">
        <v>3811441</v>
      </c>
      <c r="N786" t="s">
        <v>13</v>
      </c>
      <c r="O786" s="280">
        <v>45351</v>
      </c>
      <c r="P786">
        <v>2024</v>
      </c>
      <c r="Q786">
        <v>785</v>
      </c>
    </row>
    <row r="787" spans="1:17" x14ac:dyDescent="0.35">
      <c r="A787" t="s">
        <v>5581</v>
      </c>
      <c r="B787">
        <v>309</v>
      </c>
      <c r="C787" t="s">
        <v>132</v>
      </c>
      <c r="D787" t="s">
        <v>280</v>
      </c>
      <c r="E787" t="s">
        <v>281</v>
      </c>
      <c r="F787" t="s">
        <v>121</v>
      </c>
      <c r="G787" t="s">
        <v>162</v>
      </c>
      <c r="H787" t="s">
        <v>149</v>
      </c>
      <c r="I787">
        <v>45352</v>
      </c>
      <c r="J787">
        <v>45382</v>
      </c>
      <c r="K787" t="s">
        <v>124</v>
      </c>
      <c r="L787" s="280">
        <v>45351</v>
      </c>
      <c r="M787">
        <v>3816713</v>
      </c>
      <c r="N787" t="s">
        <v>41</v>
      </c>
      <c r="O787" s="280">
        <v>45355</v>
      </c>
      <c r="P787">
        <v>2024</v>
      </c>
      <c r="Q787">
        <v>786</v>
      </c>
    </row>
    <row r="788" spans="1:17" x14ac:dyDescent="0.35">
      <c r="A788" t="s">
        <v>5974</v>
      </c>
      <c r="B788">
        <v>310</v>
      </c>
      <c r="C788" t="s">
        <v>132</v>
      </c>
      <c r="D788" t="s">
        <v>4586</v>
      </c>
      <c r="E788" t="s">
        <v>239</v>
      </c>
      <c r="F788" t="s">
        <v>121</v>
      </c>
      <c r="G788" t="s">
        <v>169</v>
      </c>
      <c r="H788" t="s">
        <v>155</v>
      </c>
      <c r="I788">
        <v>46023</v>
      </c>
      <c r="J788">
        <v>46387</v>
      </c>
      <c r="K788" t="s">
        <v>124</v>
      </c>
      <c r="L788" s="280">
        <v>45281</v>
      </c>
      <c r="M788">
        <v>3776976</v>
      </c>
      <c r="N788" t="s">
        <v>14</v>
      </c>
      <c r="O788" s="280">
        <v>45338</v>
      </c>
      <c r="P788">
        <v>2024</v>
      </c>
      <c r="Q788">
        <v>787</v>
      </c>
    </row>
    <row r="789" spans="1:17" x14ac:dyDescent="0.35">
      <c r="A789" t="s">
        <v>5975</v>
      </c>
      <c r="B789">
        <v>311</v>
      </c>
      <c r="C789" t="s">
        <v>132</v>
      </c>
      <c r="D789" t="s">
        <v>4586</v>
      </c>
      <c r="E789" t="s">
        <v>239</v>
      </c>
      <c r="F789" t="s">
        <v>121</v>
      </c>
      <c r="G789" t="s">
        <v>169</v>
      </c>
      <c r="H789" t="s">
        <v>155</v>
      </c>
      <c r="I789">
        <v>46388</v>
      </c>
      <c r="J789">
        <v>46752</v>
      </c>
      <c r="K789" t="s">
        <v>124</v>
      </c>
      <c r="L789" s="280">
        <v>45281</v>
      </c>
      <c r="M789">
        <v>3776977</v>
      </c>
      <c r="N789" t="s">
        <v>14</v>
      </c>
      <c r="O789" s="280">
        <v>45338</v>
      </c>
      <c r="P789">
        <v>2024</v>
      </c>
      <c r="Q789">
        <v>788</v>
      </c>
    </row>
    <row r="790" spans="1:17" x14ac:dyDescent="0.35">
      <c r="A790" t="s">
        <v>5976</v>
      </c>
      <c r="B790">
        <v>312</v>
      </c>
      <c r="C790" t="s">
        <v>132</v>
      </c>
      <c r="D790" t="s">
        <v>4586</v>
      </c>
      <c r="E790" t="s">
        <v>239</v>
      </c>
      <c r="F790" t="s">
        <v>121</v>
      </c>
      <c r="G790" t="s">
        <v>169</v>
      </c>
      <c r="H790" t="s">
        <v>155</v>
      </c>
      <c r="I790">
        <v>46753</v>
      </c>
      <c r="J790">
        <v>47118</v>
      </c>
      <c r="K790" t="s">
        <v>124</v>
      </c>
      <c r="L790" s="280">
        <v>45281</v>
      </c>
      <c r="M790">
        <v>3776978</v>
      </c>
      <c r="N790" t="s">
        <v>14</v>
      </c>
      <c r="O790" s="280">
        <v>45338</v>
      </c>
      <c r="P790">
        <v>2024</v>
      </c>
      <c r="Q790">
        <v>789</v>
      </c>
    </row>
    <row r="791" spans="1:17" x14ac:dyDescent="0.35">
      <c r="A791" t="s">
        <v>5977</v>
      </c>
      <c r="B791">
        <v>313</v>
      </c>
      <c r="C791" t="s">
        <v>130</v>
      </c>
      <c r="D791" t="s">
        <v>236</v>
      </c>
      <c r="E791" t="s">
        <v>237</v>
      </c>
      <c r="F791" t="s">
        <v>148</v>
      </c>
      <c r="G791" t="s">
        <v>169</v>
      </c>
      <c r="H791" t="s">
        <v>254</v>
      </c>
      <c r="I791">
        <v>45306</v>
      </c>
      <c r="J791">
        <v>45306</v>
      </c>
      <c r="K791" t="s">
        <v>124</v>
      </c>
      <c r="L791" s="280">
        <v>45306</v>
      </c>
      <c r="M791">
        <v>3735666</v>
      </c>
      <c r="N791" t="s">
        <v>13</v>
      </c>
      <c r="O791" s="280">
        <v>45320</v>
      </c>
      <c r="P791">
        <v>2024</v>
      </c>
      <c r="Q791">
        <v>790</v>
      </c>
    </row>
    <row r="792" spans="1:17" x14ac:dyDescent="0.35">
      <c r="A792" t="s">
        <v>2139</v>
      </c>
      <c r="B792">
        <v>314</v>
      </c>
      <c r="C792" t="s">
        <v>130</v>
      </c>
      <c r="D792" t="s">
        <v>236</v>
      </c>
      <c r="E792" t="s">
        <v>237</v>
      </c>
      <c r="F792" t="s">
        <v>148</v>
      </c>
      <c r="G792" t="s">
        <v>169</v>
      </c>
      <c r="H792" t="s">
        <v>254</v>
      </c>
      <c r="I792">
        <v>45307</v>
      </c>
      <c r="J792">
        <v>45307</v>
      </c>
      <c r="K792" t="s">
        <v>124</v>
      </c>
      <c r="L792" s="280">
        <v>45306</v>
      </c>
      <c r="M792">
        <v>3735668</v>
      </c>
      <c r="N792" t="s">
        <v>13</v>
      </c>
      <c r="O792" s="280">
        <v>45320</v>
      </c>
      <c r="P792">
        <v>2024</v>
      </c>
      <c r="Q792">
        <v>791</v>
      </c>
    </row>
    <row r="793" spans="1:17" x14ac:dyDescent="0.35">
      <c r="A793" t="s">
        <v>5978</v>
      </c>
      <c r="B793">
        <v>315</v>
      </c>
      <c r="C793" t="s">
        <v>130</v>
      </c>
      <c r="D793" t="s">
        <v>236</v>
      </c>
      <c r="E793" t="s">
        <v>237</v>
      </c>
      <c r="F793" t="s">
        <v>148</v>
      </c>
      <c r="G793" t="s">
        <v>169</v>
      </c>
      <c r="H793" t="s">
        <v>254</v>
      </c>
      <c r="I793">
        <v>45308</v>
      </c>
      <c r="J793">
        <v>45308</v>
      </c>
      <c r="K793" t="s">
        <v>124</v>
      </c>
      <c r="L793" s="280">
        <v>45306</v>
      </c>
      <c r="M793">
        <v>3735670</v>
      </c>
      <c r="N793" t="s">
        <v>13</v>
      </c>
      <c r="O793" s="280">
        <v>45320</v>
      </c>
      <c r="P793">
        <v>2024</v>
      </c>
      <c r="Q793">
        <v>792</v>
      </c>
    </row>
    <row r="794" spans="1:17" x14ac:dyDescent="0.35">
      <c r="A794" t="s">
        <v>2140</v>
      </c>
      <c r="B794">
        <v>316</v>
      </c>
      <c r="C794" t="s">
        <v>130</v>
      </c>
      <c r="D794" t="s">
        <v>236</v>
      </c>
      <c r="E794" t="s">
        <v>237</v>
      </c>
      <c r="F794" t="s">
        <v>148</v>
      </c>
      <c r="G794" t="s">
        <v>169</v>
      </c>
      <c r="H794" t="s">
        <v>254</v>
      </c>
      <c r="I794">
        <v>45309</v>
      </c>
      <c r="J794">
        <v>45309</v>
      </c>
      <c r="K794" t="s">
        <v>124</v>
      </c>
      <c r="L794" s="280">
        <v>45311</v>
      </c>
      <c r="M794">
        <v>3735672</v>
      </c>
      <c r="N794" t="s">
        <v>13</v>
      </c>
      <c r="O794" s="280">
        <v>45320</v>
      </c>
      <c r="P794">
        <v>2024</v>
      </c>
      <c r="Q794">
        <v>793</v>
      </c>
    </row>
    <row r="795" spans="1:17" x14ac:dyDescent="0.35">
      <c r="A795" t="s">
        <v>5979</v>
      </c>
      <c r="B795">
        <v>317</v>
      </c>
      <c r="C795" t="s">
        <v>130</v>
      </c>
      <c r="D795" t="s">
        <v>236</v>
      </c>
      <c r="E795" t="s">
        <v>237</v>
      </c>
      <c r="F795" t="s">
        <v>148</v>
      </c>
      <c r="G795" t="s">
        <v>169</v>
      </c>
      <c r="H795" t="s">
        <v>254</v>
      </c>
      <c r="I795">
        <v>45310</v>
      </c>
      <c r="J795">
        <v>45310</v>
      </c>
      <c r="K795" t="s">
        <v>124</v>
      </c>
      <c r="L795" s="280">
        <v>45308</v>
      </c>
      <c r="M795">
        <v>3735674</v>
      </c>
      <c r="N795" t="s">
        <v>13</v>
      </c>
      <c r="O795" s="280">
        <v>45320</v>
      </c>
      <c r="P795">
        <v>2024</v>
      </c>
      <c r="Q795">
        <v>794</v>
      </c>
    </row>
    <row r="796" spans="1:17" x14ac:dyDescent="0.35">
      <c r="A796" t="s">
        <v>2141</v>
      </c>
      <c r="B796">
        <v>318</v>
      </c>
      <c r="C796" t="s">
        <v>130</v>
      </c>
      <c r="D796" t="s">
        <v>236</v>
      </c>
      <c r="E796" t="s">
        <v>237</v>
      </c>
      <c r="F796" t="s">
        <v>148</v>
      </c>
      <c r="G796" t="s">
        <v>169</v>
      </c>
      <c r="H796" t="s">
        <v>254</v>
      </c>
      <c r="I796">
        <v>45311</v>
      </c>
      <c r="J796">
        <v>45311</v>
      </c>
      <c r="K796" t="s">
        <v>124</v>
      </c>
      <c r="L796" s="280">
        <v>45310</v>
      </c>
      <c r="M796">
        <v>3735676</v>
      </c>
      <c r="N796" t="s">
        <v>13</v>
      </c>
      <c r="O796" s="280">
        <v>45320</v>
      </c>
      <c r="P796">
        <v>2024</v>
      </c>
      <c r="Q796">
        <v>795</v>
      </c>
    </row>
    <row r="797" spans="1:17" x14ac:dyDescent="0.35">
      <c r="A797" t="s">
        <v>5980</v>
      </c>
      <c r="B797">
        <v>319</v>
      </c>
      <c r="C797" t="s">
        <v>130</v>
      </c>
      <c r="D797" t="s">
        <v>236</v>
      </c>
      <c r="E797" t="s">
        <v>237</v>
      </c>
      <c r="F797" t="s">
        <v>148</v>
      </c>
      <c r="G797" t="s">
        <v>169</v>
      </c>
      <c r="H797" t="s">
        <v>254</v>
      </c>
      <c r="I797">
        <v>45312</v>
      </c>
      <c r="J797">
        <v>45312</v>
      </c>
      <c r="K797" t="s">
        <v>124</v>
      </c>
      <c r="L797" s="280">
        <v>45310</v>
      </c>
      <c r="M797">
        <v>3735678</v>
      </c>
      <c r="N797" t="s">
        <v>13</v>
      </c>
      <c r="O797" s="280">
        <v>45320</v>
      </c>
      <c r="P797">
        <v>2024</v>
      </c>
      <c r="Q797">
        <v>796</v>
      </c>
    </row>
    <row r="798" spans="1:17" x14ac:dyDescent="0.35">
      <c r="A798" t="s">
        <v>2142</v>
      </c>
      <c r="B798">
        <v>320</v>
      </c>
      <c r="C798" t="s">
        <v>130</v>
      </c>
      <c r="D798" t="s">
        <v>236</v>
      </c>
      <c r="E798" t="s">
        <v>237</v>
      </c>
      <c r="F798" t="s">
        <v>148</v>
      </c>
      <c r="G798" t="s">
        <v>169</v>
      </c>
      <c r="H798" t="s">
        <v>254</v>
      </c>
      <c r="I798">
        <v>45313</v>
      </c>
      <c r="J798">
        <v>45313</v>
      </c>
      <c r="K798" t="s">
        <v>124</v>
      </c>
      <c r="L798" s="280">
        <v>45310</v>
      </c>
      <c r="M798">
        <v>3735680</v>
      </c>
      <c r="N798" t="s">
        <v>13</v>
      </c>
      <c r="O798" s="280">
        <v>45320</v>
      </c>
      <c r="P798">
        <v>2024</v>
      </c>
      <c r="Q798">
        <v>797</v>
      </c>
    </row>
    <row r="799" spans="1:17" x14ac:dyDescent="0.35">
      <c r="A799" t="s">
        <v>2143</v>
      </c>
      <c r="B799">
        <v>321</v>
      </c>
      <c r="C799" t="s">
        <v>130</v>
      </c>
      <c r="D799" t="s">
        <v>6163</v>
      </c>
      <c r="E799" t="s">
        <v>301</v>
      </c>
      <c r="F799" t="s">
        <v>148</v>
      </c>
      <c r="G799" t="s">
        <v>169</v>
      </c>
      <c r="H799" t="s">
        <v>254</v>
      </c>
      <c r="I799">
        <v>45312</v>
      </c>
      <c r="J799">
        <v>45312</v>
      </c>
      <c r="K799" t="s">
        <v>124</v>
      </c>
      <c r="L799" s="280">
        <v>45311</v>
      </c>
      <c r="M799">
        <v>3739135</v>
      </c>
      <c r="N799" t="s">
        <v>13</v>
      </c>
      <c r="O799" s="280">
        <v>45321</v>
      </c>
      <c r="P799">
        <v>2024</v>
      </c>
      <c r="Q799">
        <v>798</v>
      </c>
    </row>
    <row r="800" spans="1:17" x14ac:dyDescent="0.35">
      <c r="A800" t="s">
        <v>2144</v>
      </c>
      <c r="B800">
        <v>322</v>
      </c>
      <c r="C800" t="s">
        <v>130</v>
      </c>
      <c r="D800" t="s">
        <v>6163</v>
      </c>
      <c r="E800" t="s">
        <v>301</v>
      </c>
      <c r="F800" t="s">
        <v>148</v>
      </c>
      <c r="G800" t="s">
        <v>169</v>
      </c>
      <c r="H800" t="s">
        <v>254</v>
      </c>
      <c r="I800">
        <v>45313</v>
      </c>
      <c r="J800">
        <v>45313</v>
      </c>
      <c r="K800" t="s">
        <v>124</v>
      </c>
      <c r="L800" s="280">
        <v>45311</v>
      </c>
      <c r="M800">
        <v>3739137</v>
      </c>
      <c r="N800" t="s">
        <v>13</v>
      </c>
      <c r="O800" s="280">
        <v>45321</v>
      </c>
      <c r="P800">
        <v>2024</v>
      </c>
      <c r="Q800">
        <v>799</v>
      </c>
    </row>
    <row r="801" spans="1:17" x14ac:dyDescent="0.35">
      <c r="A801" t="s">
        <v>2145</v>
      </c>
      <c r="B801">
        <v>323</v>
      </c>
      <c r="C801" t="s">
        <v>130</v>
      </c>
      <c r="D801" t="s">
        <v>6163</v>
      </c>
      <c r="E801" t="s">
        <v>301</v>
      </c>
      <c r="F801" t="s">
        <v>148</v>
      </c>
      <c r="G801" t="s">
        <v>169</v>
      </c>
      <c r="H801" t="s">
        <v>254</v>
      </c>
      <c r="I801">
        <v>45314</v>
      </c>
      <c r="J801">
        <v>45314</v>
      </c>
      <c r="K801" t="s">
        <v>124</v>
      </c>
      <c r="L801" s="280">
        <v>45313</v>
      </c>
      <c r="M801">
        <v>3739139</v>
      </c>
      <c r="N801" t="s">
        <v>13</v>
      </c>
      <c r="O801" s="280">
        <v>45321</v>
      </c>
      <c r="P801">
        <v>2024</v>
      </c>
      <c r="Q801">
        <v>800</v>
      </c>
    </row>
    <row r="802" spans="1:17" x14ac:dyDescent="0.35">
      <c r="A802" t="s">
        <v>2146</v>
      </c>
      <c r="B802">
        <v>324</v>
      </c>
      <c r="C802" t="s">
        <v>130</v>
      </c>
      <c r="D802" t="s">
        <v>236</v>
      </c>
      <c r="E802" t="s">
        <v>237</v>
      </c>
      <c r="F802" t="s">
        <v>148</v>
      </c>
      <c r="G802" t="s">
        <v>169</v>
      </c>
      <c r="H802" t="s">
        <v>254</v>
      </c>
      <c r="I802">
        <v>45314</v>
      </c>
      <c r="J802">
        <v>45314</v>
      </c>
      <c r="K802" t="s">
        <v>124</v>
      </c>
      <c r="L802" s="280">
        <v>45315</v>
      </c>
      <c r="M802">
        <v>3749774</v>
      </c>
      <c r="N802" t="s">
        <v>13</v>
      </c>
      <c r="O802" s="280">
        <v>45324</v>
      </c>
      <c r="P802">
        <v>2024</v>
      </c>
      <c r="Q802">
        <v>801</v>
      </c>
    </row>
    <row r="803" spans="1:17" x14ac:dyDescent="0.35">
      <c r="A803" t="s">
        <v>2147</v>
      </c>
      <c r="B803">
        <v>325</v>
      </c>
      <c r="C803" t="s">
        <v>130</v>
      </c>
      <c r="D803" t="s">
        <v>236</v>
      </c>
      <c r="E803" t="s">
        <v>237</v>
      </c>
      <c r="F803" t="s">
        <v>148</v>
      </c>
      <c r="G803" t="s">
        <v>169</v>
      </c>
      <c r="H803" t="s">
        <v>254</v>
      </c>
      <c r="I803">
        <v>45315</v>
      </c>
      <c r="J803">
        <v>45315</v>
      </c>
      <c r="K803" t="s">
        <v>124</v>
      </c>
      <c r="L803" s="280">
        <v>45315</v>
      </c>
      <c r="M803">
        <v>3749777</v>
      </c>
      <c r="N803" t="s">
        <v>13</v>
      </c>
      <c r="O803" s="280">
        <v>45324</v>
      </c>
      <c r="P803">
        <v>2024</v>
      </c>
      <c r="Q803">
        <v>802</v>
      </c>
    </row>
    <row r="804" spans="1:17" x14ac:dyDescent="0.35">
      <c r="A804" t="s">
        <v>2148</v>
      </c>
      <c r="B804">
        <v>326</v>
      </c>
      <c r="C804" t="s">
        <v>130</v>
      </c>
      <c r="D804" t="s">
        <v>236</v>
      </c>
      <c r="E804" t="s">
        <v>237</v>
      </c>
      <c r="F804" t="s">
        <v>148</v>
      </c>
      <c r="G804" t="s">
        <v>169</v>
      </c>
      <c r="H804" t="s">
        <v>254</v>
      </c>
      <c r="I804">
        <v>45316</v>
      </c>
      <c r="J804">
        <v>45316</v>
      </c>
      <c r="K804" t="s">
        <v>124</v>
      </c>
      <c r="L804" s="280">
        <v>45315</v>
      </c>
      <c r="M804">
        <v>3749779</v>
      </c>
      <c r="N804" t="s">
        <v>13</v>
      </c>
      <c r="O804" s="280">
        <v>45324</v>
      </c>
      <c r="P804">
        <v>2024</v>
      </c>
      <c r="Q804">
        <v>803</v>
      </c>
    </row>
    <row r="805" spans="1:17" x14ac:dyDescent="0.35">
      <c r="A805" t="s">
        <v>2149</v>
      </c>
      <c r="B805">
        <v>327</v>
      </c>
      <c r="C805" t="s">
        <v>130</v>
      </c>
      <c r="D805" t="s">
        <v>236</v>
      </c>
      <c r="E805" t="s">
        <v>237</v>
      </c>
      <c r="F805" t="s">
        <v>148</v>
      </c>
      <c r="G805" t="s">
        <v>169</v>
      </c>
      <c r="H805" t="s">
        <v>254</v>
      </c>
      <c r="I805">
        <v>45317</v>
      </c>
      <c r="J805">
        <v>45317</v>
      </c>
      <c r="K805" t="s">
        <v>124</v>
      </c>
      <c r="L805" s="280">
        <v>45316</v>
      </c>
      <c r="M805">
        <v>3749781</v>
      </c>
      <c r="N805" t="s">
        <v>13</v>
      </c>
      <c r="O805" s="280">
        <v>45324</v>
      </c>
      <c r="P805">
        <v>2024</v>
      </c>
      <c r="Q805">
        <v>804</v>
      </c>
    </row>
    <row r="806" spans="1:17" x14ac:dyDescent="0.35">
      <c r="A806" t="s">
        <v>2150</v>
      </c>
      <c r="B806">
        <v>328</v>
      </c>
      <c r="C806" t="s">
        <v>130</v>
      </c>
      <c r="D806" t="s">
        <v>236</v>
      </c>
      <c r="E806" t="s">
        <v>237</v>
      </c>
      <c r="F806" t="s">
        <v>148</v>
      </c>
      <c r="G806" t="s">
        <v>169</v>
      </c>
      <c r="H806" t="s">
        <v>254</v>
      </c>
      <c r="I806">
        <v>45318</v>
      </c>
      <c r="J806">
        <v>45318</v>
      </c>
      <c r="K806" t="s">
        <v>124</v>
      </c>
      <c r="L806" s="280">
        <v>45317</v>
      </c>
      <c r="M806">
        <v>3749783</v>
      </c>
      <c r="N806" t="s">
        <v>13</v>
      </c>
      <c r="O806" s="280">
        <v>45324</v>
      </c>
      <c r="P806">
        <v>2024</v>
      </c>
      <c r="Q806">
        <v>805</v>
      </c>
    </row>
    <row r="807" spans="1:17" x14ac:dyDescent="0.35">
      <c r="A807" t="s">
        <v>2151</v>
      </c>
      <c r="B807">
        <v>329</v>
      </c>
      <c r="C807" t="s">
        <v>130</v>
      </c>
      <c r="D807" t="s">
        <v>236</v>
      </c>
      <c r="E807" t="s">
        <v>237</v>
      </c>
      <c r="F807" t="s">
        <v>148</v>
      </c>
      <c r="G807" t="s">
        <v>169</v>
      </c>
      <c r="H807" t="s">
        <v>254</v>
      </c>
      <c r="I807">
        <v>45319</v>
      </c>
      <c r="J807">
        <v>45319</v>
      </c>
      <c r="K807" t="s">
        <v>124</v>
      </c>
      <c r="L807" s="280">
        <v>45317</v>
      </c>
      <c r="M807">
        <v>3749785</v>
      </c>
      <c r="N807" t="s">
        <v>13</v>
      </c>
      <c r="O807" s="280">
        <v>45324</v>
      </c>
      <c r="P807">
        <v>2024</v>
      </c>
      <c r="Q807">
        <v>806</v>
      </c>
    </row>
    <row r="808" spans="1:17" x14ac:dyDescent="0.35">
      <c r="A808" t="s">
        <v>2152</v>
      </c>
      <c r="B808">
        <v>330</v>
      </c>
      <c r="C808" t="s">
        <v>130</v>
      </c>
      <c r="D808" t="s">
        <v>236</v>
      </c>
      <c r="E808" t="s">
        <v>237</v>
      </c>
      <c r="F808" t="s">
        <v>148</v>
      </c>
      <c r="G808" t="s">
        <v>169</v>
      </c>
      <c r="H808" t="s">
        <v>254</v>
      </c>
      <c r="I808">
        <v>45320</v>
      </c>
      <c r="J808">
        <v>45320</v>
      </c>
      <c r="K808" t="s">
        <v>124</v>
      </c>
      <c r="L808" s="280">
        <v>45317</v>
      </c>
      <c r="M808">
        <v>3749787</v>
      </c>
      <c r="N808" t="s">
        <v>13</v>
      </c>
      <c r="O808" s="280">
        <v>45324</v>
      </c>
      <c r="P808">
        <v>2024</v>
      </c>
      <c r="Q808">
        <v>807</v>
      </c>
    </row>
    <row r="809" spans="1:17" x14ac:dyDescent="0.35">
      <c r="A809" t="s">
        <v>2153</v>
      </c>
      <c r="B809">
        <v>331</v>
      </c>
      <c r="C809" t="s">
        <v>130</v>
      </c>
      <c r="D809" t="s">
        <v>236</v>
      </c>
      <c r="E809" t="s">
        <v>237</v>
      </c>
      <c r="F809" t="s">
        <v>148</v>
      </c>
      <c r="G809" t="s">
        <v>169</v>
      </c>
      <c r="H809" t="s">
        <v>254</v>
      </c>
      <c r="I809">
        <v>45321</v>
      </c>
      <c r="J809">
        <v>45321</v>
      </c>
      <c r="K809" t="s">
        <v>124</v>
      </c>
      <c r="L809" s="280">
        <v>45320</v>
      </c>
      <c r="M809">
        <v>3749790</v>
      </c>
      <c r="N809" t="s">
        <v>13</v>
      </c>
      <c r="O809" s="280">
        <v>45324</v>
      </c>
      <c r="P809">
        <v>2024</v>
      </c>
      <c r="Q809">
        <v>808</v>
      </c>
    </row>
    <row r="810" spans="1:17" x14ac:dyDescent="0.35">
      <c r="A810" t="s">
        <v>2154</v>
      </c>
      <c r="B810">
        <v>332</v>
      </c>
      <c r="C810" t="s">
        <v>130</v>
      </c>
      <c r="D810" t="s">
        <v>236</v>
      </c>
      <c r="E810" t="s">
        <v>237</v>
      </c>
      <c r="F810" t="s">
        <v>148</v>
      </c>
      <c r="G810" t="s">
        <v>169</v>
      </c>
      <c r="H810" t="s">
        <v>254</v>
      </c>
      <c r="I810">
        <v>45322</v>
      </c>
      <c r="J810">
        <v>45322</v>
      </c>
      <c r="K810" t="s">
        <v>124</v>
      </c>
      <c r="L810" s="280">
        <v>45321</v>
      </c>
      <c r="M810">
        <v>3749792</v>
      </c>
      <c r="N810" t="s">
        <v>13</v>
      </c>
      <c r="O810" s="280">
        <v>45324</v>
      </c>
      <c r="P810">
        <v>2024</v>
      </c>
      <c r="Q810">
        <v>809</v>
      </c>
    </row>
    <row r="811" spans="1:17" x14ac:dyDescent="0.35">
      <c r="A811" t="s">
        <v>2155</v>
      </c>
      <c r="B811">
        <v>333</v>
      </c>
      <c r="C811" t="s">
        <v>130</v>
      </c>
      <c r="D811" t="s">
        <v>236</v>
      </c>
      <c r="E811" t="s">
        <v>237</v>
      </c>
      <c r="F811" t="s">
        <v>148</v>
      </c>
      <c r="G811" t="s">
        <v>169</v>
      </c>
      <c r="H811" t="s">
        <v>149</v>
      </c>
      <c r="I811">
        <v>45323</v>
      </c>
      <c r="J811">
        <v>45351</v>
      </c>
      <c r="K811" t="s">
        <v>124</v>
      </c>
      <c r="L811" s="280">
        <v>45313</v>
      </c>
      <c r="M811">
        <v>3749794</v>
      </c>
      <c r="N811" t="s">
        <v>13</v>
      </c>
      <c r="O811" s="280">
        <v>45324</v>
      </c>
      <c r="P811">
        <v>2024</v>
      </c>
      <c r="Q811">
        <v>810</v>
      </c>
    </row>
    <row r="812" spans="1:17" x14ac:dyDescent="0.35">
      <c r="A812" t="s">
        <v>2156</v>
      </c>
      <c r="B812">
        <v>334</v>
      </c>
      <c r="C812" t="s">
        <v>130</v>
      </c>
      <c r="D812" t="s">
        <v>6163</v>
      </c>
      <c r="E812" t="s">
        <v>301</v>
      </c>
      <c r="F812" t="s">
        <v>148</v>
      </c>
      <c r="G812" t="s">
        <v>169</v>
      </c>
      <c r="H812" t="s">
        <v>254</v>
      </c>
      <c r="I812">
        <v>45319</v>
      </c>
      <c r="J812">
        <v>45319</v>
      </c>
      <c r="K812" t="s">
        <v>124</v>
      </c>
      <c r="L812" s="280">
        <v>45318</v>
      </c>
      <c r="M812">
        <v>3749803</v>
      </c>
      <c r="N812" t="s">
        <v>13</v>
      </c>
      <c r="O812" s="280">
        <v>45324</v>
      </c>
      <c r="P812">
        <v>2024</v>
      </c>
      <c r="Q812">
        <v>811</v>
      </c>
    </row>
    <row r="813" spans="1:17" x14ac:dyDescent="0.35">
      <c r="A813" t="s">
        <v>2157</v>
      </c>
      <c r="B813">
        <v>335</v>
      </c>
      <c r="C813" t="s">
        <v>130</v>
      </c>
      <c r="D813" t="s">
        <v>4565</v>
      </c>
      <c r="E813" t="s">
        <v>241</v>
      </c>
      <c r="F813" t="s">
        <v>148</v>
      </c>
      <c r="G813" t="s">
        <v>162</v>
      </c>
      <c r="H813" t="s">
        <v>259</v>
      </c>
      <c r="I813">
        <v>45323</v>
      </c>
      <c r="J813">
        <v>45657</v>
      </c>
      <c r="K813" t="s">
        <v>124</v>
      </c>
      <c r="L813" s="280">
        <v>45322</v>
      </c>
      <c r="M813">
        <v>3749824</v>
      </c>
      <c r="N813" t="s">
        <v>13</v>
      </c>
      <c r="O813" s="280">
        <v>45324</v>
      </c>
      <c r="P813">
        <v>2024</v>
      </c>
      <c r="Q813">
        <v>812</v>
      </c>
    </row>
    <row r="814" spans="1:17" x14ac:dyDescent="0.35">
      <c r="A814" t="s">
        <v>2158</v>
      </c>
      <c r="B814">
        <v>336</v>
      </c>
      <c r="C814" t="s">
        <v>130</v>
      </c>
      <c r="D814" t="s">
        <v>4565</v>
      </c>
      <c r="E814" t="s">
        <v>241</v>
      </c>
      <c r="F814" t="s">
        <v>148</v>
      </c>
      <c r="G814" t="s">
        <v>162</v>
      </c>
      <c r="H814" t="s">
        <v>259</v>
      </c>
      <c r="I814">
        <v>45323</v>
      </c>
      <c r="J814">
        <v>45657</v>
      </c>
      <c r="K814" t="s">
        <v>124</v>
      </c>
      <c r="L814" s="280">
        <v>45322</v>
      </c>
      <c r="M814">
        <v>3749826</v>
      </c>
      <c r="N814" t="s">
        <v>13</v>
      </c>
      <c r="O814" s="280">
        <v>45324</v>
      </c>
      <c r="P814">
        <v>2024</v>
      </c>
      <c r="Q814">
        <v>813</v>
      </c>
    </row>
    <row r="815" spans="1:17" x14ac:dyDescent="0.35">
      <c r="A815" t="s">
        <v>2159</v>
      </c>
      <c r="B815">
        <v>337</v>
      </c>
      <c r="C815" t="s">
        <v>119</v>
      </c>
      <c r="D815" t="s">
        <v>193</v>
      </c>
      <c r="E815" t="s">
        <v>194</v>
      </c>
      <c r="F815" t="s">
        <v>121</v>
      </c>
      <c r="G815" t="s">
        <v>169</v>
      </c>
      <c r="H815" t="s">
        <v>254</v>
      </c>
      <c r="I815">
        <v>45354</v>
      </c>
      <c r="J815">
        <v>45354</v>
      </c>
      <c r="K815" t="s">
        <v>124</v>
      </c>
      <c r="L815" s="280">
        <v>45353</v>
      </c>
      <c r="M815">
        <v>3842310</v>
      </c>
      <c r="N815" t="s">
        <v>16</v>
      </c>
      <c r="O815" s="280">
        <v>45364</v>
      </c>
      <c r="P815">
        <v>2024</v>
      </c>
      <c r="Q815">
        <v>814</v>
      </c>
    </row>
    <row r="816" spans="1:17" x14ac:dyDescent="0.35">
      <c r="A816" t="s">
        <v>2160</v>
      </c>
      <c r="B816">
        <v>338</v>
      </c>
      <c r="C816" t="s">
        <v>119</v>
      </c>
      <c r="D816" t="s">
        <v>193</v>
      </c>
      <c r="E816" t="s">
        <v>194</v>
      </c>
      <c r="F816" t="s">
        <v>121</v>
      </c>
      <c r="G816" t="s">
        <v>162</v>
      </c>
      <c r="H816" t="s">
        <v>254</v>
      </c>
      <c r="I816">
        <v>45354</v>
      </c>
      <c r="J816">
        <v>45354</v>
      </c>
      <c r="K816" t="s">
        <v>124</v>
      </c>
      <c r="L816" s="280">
        <v>45353</v>
      </c>
      <c r="M816">
        <v>3842310</v>
      </c>
      <c r="N816" t="s">
        <v>16</v>
      </c>
      <c r="O816" s="280">
        <v>45364</v>
      </c>
      <c r="P816">
        <v>2024</v>
      </c>
      <c r="Q816">
        <v>815</v>
      </c>
    </row>
    <row r="817" spans="1:17" x14ac:dyDescent="0.35">
      <c r="A817" t="s">
        <v>2161</v>
      </c>
      <c r="B817">
        <v>339</v>
      </c>
      <c r="C817" t="s">
        <v>119</v>
      </c>
      <c r="D817" t="s">
        <v>193</v>
      </c>
      <c r="E817" t="s">
        <v>194</v>
      </c>
      <c r="F817" t="s">
        <v>121</v>
      </c>
      <c r="G817" t="s">
        <v>169</v>
      </c>
      <c r="H817" t="s">
        <v>254</v>
      </c>
      <c r="I817">
        <v>45355</v>
      </c>
      <c r="J817">
        <v>45355</v>
      </c>
      <c r="K817" t="s">
        <v>124</v>
      </c>
      <c r="L817" s="280">
        <v>45354</v>
      </c>
      <c r="M817">
        <v>3842310</v>
      </c>
      <c r="N817" t="s">
        <v>16</v>
      </c>
      <c r="O817" s="280">
        <v>45364</v>
      </c>
      <c r="P817">
        <v>2024</v>
      </c>
      <c r="Q817">
        <v>816</v>
      </c>
    </row>
    <row r="818" spans="1:17" x14ac:dyDescent="0.35">
      <c r="A818" t="s">
        <v>2162</v>
      </c>
      <c r="B818">
        <v>340</v>
      </c>
      <c r="C818" t="s">
        <v>119</v>
      </c>
      <c r="D818" t="s">
        <v>193</v>
      </c>
      <c r="E818" t="s">
        <v>194</v>
      </c>
      <c r="F818" t="s">
        <v>121</v>
      </c>
      <c r="G818" t="s">
        <v>162</v>
      </c>
      <c r="H818" t="s">
        <v>254</v>
      </c>
      <c r="I818">
        <v>45355</v>
      </c>
      <c r="J818">
        <v>45355</v>
      </c>
      <c r="K818" t="s">
        <v>124</v>
      </c>
      <c r="L818" s="280">
        <v>45355</v>
      </c>
      <c r="M818">
        <v>3842310</v>
      </c>
      <c r="N818" t="s">
        <v>16</v>
      </c>
      <c r="O818" s="280">
        <v>45364</v>
      </c>
      <c r="P818">
        <v>2024</v>
      </c>
      <c r="Q818">
        <v>817</v>
      </c>
    </row>
    <row r="819" spans="1:17" x14ac:dyDescent="0.35">
      <c r="A819" t="s">
        <v>2163</v>
      </c>
      <c r="B819">
        <v>341</v>
      </c>
      <c r="C819" t="s">
        <v>119</v>
      </c>
      <c r="D819" t="s">
        <v>193</v>
      </c>
      <c r="E819" t="s">
        <v>194</v>
      </c>
      <c r="F819" t="s">
        <v>121</v>
      </c>
      <c r="G819" t="s">
        <v>169</v>
      </c>
      <c r="H819" t="s">
        <v>254</v>
      </c>
      <c r="I819">
        <v>45356</v>
      </c>
      <c r="J819">
        <v>45356</v>
      </c>
      <c r="K819" t="s">
        <v>124</v>
      </c>
      <c r="L819" s="280">
        <v>45355</v>
      </c>
      <c r="M819">
        <v>3842310</v>
      </c>
      <c r="N819" t="s">
        <v>16</v>
      </c>
      <c r="O819" s="280">
        <v>45364</v>
      </c>
      <c r="P819">
        <v>2024</v>
      </c>
      <c r="Q819">
        <v>818</v>
      </c>
    </row>
    <row r="820" spans="1:17" x14ac:dyDescent="0.35">
      <c r="A820" t="s">
        <v>2164</v>
      </c>
      <c r="B820">
        <v>342</v>
      </c>
      <c r="C820" t="s">
        <v>119</v>
      </c>
      <c r="D820" t="s">
        <v>193</v>
      </c>
      <c r="E820" t="s">
        <v>194</v>
      </c>
      <c r="F820" t="s">
        <v>121</v>
      </c>
      <c r="G820" t="s">
        <v>162</v>
      </c>
      <c r="H820" t="s">
        <v>254</v>
      </c>
      <c r="I820">
        <v>45356</v>
      </c>
      <c r="J820">
        <v>45356</v>
      </c>
      <c r="K820" t="s">
        <v>124</v>
      </c>
      <c r="L820" s="280">
        <v>45355</v>
      </c>
      <c r="M820">
        <v>3842310</v>
      </c>
      <c r="N820" t="s">
        <v>16</v>
      </c>
      <c r="O820" s="280">
        <v>45364</v>
      </c>
      <c r="P820">
        <v>2024</v>
      </c>
      <c r="Q820">
        <v>819</v>
      </c>
    </row>
    <row r="821" spans="1:17" x14ac:dyDescent="0.35">
      <c r="A821" t="s">
        <v>2165</v>
      </c>
      <c r="B821">
        <v>343</v>
      </c>
      <c r="C821" t="s">
        <v>119</v>
      </c>
      <c r="D821" t="s">
        <v>193</v>
      </c>
      <c r="E821" t="s">
        <v>194</v>
      </c>
      <c r="F821" t="s">
        <v>121</v>
      </c>
      <c r="G821" t="s">
        <v>169</v>
      </c>
      <c r="H821" t="s">
        <v>254</v>
      </c>
      <c r="I821">
        <v>45357</v>
      </c>
      <c r="J821">
        <v>45357</v>
      </c>
      <c r="K821" t="s">
        <v>124</v>
      </c>
      <c r="L821" s="280">
        <v>45356</v>
      </c>
      <c r="M821">
        <v>3842310</v>
      </c>
      <c r="N821" t="s">
        <v>16</v>
      </c>
      <c r="O821" s="280">
        <v>45364</v>
      </c>
      <c r="P821">
        <v>2024</v>
      </c>
      <c r="Q821">
        <v>820</v>
      </c>
    </row>
    <row r="822" spans="1:17" x14ac:dyDescent="0.35">
      <c r="A822" t="s">
        <v>2166</v>
      </c>
      <c r="B822">
        <v>344</v>
      </c>
      <c r="C822" t="s">
        <v>119</v>
      </c>
      <c r="D822" t="s">
        <v>193</v>
      </c>
      <c r="E822" t="s">
        <v>194</v>
      </c>
      <c r="F822" t="s">
        <v>121</v>
      </c>
      <c r="G822" t="s">
        <v>162</v>
      </c>
      <c r="H822" t="s">
        <v>254</v>
      </c>
      <c r="I822">
        <v>45357</v>
      </c>
      <c r="J822">
        <v>45357</v>
      </c>
      <c r="K822" t="s">
        <v>124</v>
      </c>
      <c r="L822" s="280">
        <v>45356</v>
      </c>
      <c r="M822">
        <v>3842310</v>
      </c>
      <c r="N822" t="s">
        <v>16</v>
      </c>
      <c r="O822" s="280">
        <v>45364</v>
      </c>
      <c r="P822">
        <v>2024</v>
      </c>
      <c r="Q822">
        <v>821</v>
      </c>
    </row>
    <row r="823" spans="1:17" x14ac:dyDescent="0.35">
      <c r="A823" t="s">
        <v>2167</v>
      </c>
      <c r="B823">
        <v>345</v>
      </c>
      <c r="C823" t="s">
        <v>119</v>
      </c>
      <c r="D823" t="s">
        <v>193</v>
      </c>
      <c r="E823" t="s">
        <v>194</v>
      </c>
      <c r="F823" t="s">
        <v>121</v>
      </c>
      <c r="G823" t="s">
        <v>169</v>
      </c>
      <c r="H823" t="s">
        <v>254</v>
      </c>
      <c r="I823">
        <v>45358</v>
      </c>
      <c r="J823">
        <v>45358</v>
      </c>
      <c r="K823" t="s">
        <v>124</v>
      </c>
      <c r="L823" s="280">
        <v>45357</v>
      </c>
      <c r="M823">
        <v>3842310</v>
      </c>
      <c r="N823" t="s">
        <v>16</v>
      </c>
      <c r="O823" s="280">
        <v>45364</v>
      </c>
      <c r="P823">
        <v>2024</v>
      </c>
      <c r="Q823">
        <v>822</v>
      </c>
    </row>
    <row r="824" spans="1:17" x14ac:dyDescent="0.35">
      <c r="A824" t="s">
        <v>2168</v>
      </c>
      <c r="B824">
        <v>346</v>
      </c>
      <c r="C824" t="s">
        <v>119</v>
      </c>
      <c r="D824" t="s">
        <v>193</v>
      </c>
      <c r="E824" t="s">
        <v>194</v>
      </c>
      <c r="F824" t="s">
        <v>121</v>
      </c>
      <c r="G824" t="s">
        <v>162</v>
      </c>
      <c r="H824" t="s">
        <v>254</v>
      </c>
      <c r="I824">
        <v>45358</v>
      </c>
      <c r="J824">
        <v>45358</v>
      </c>
      <c r="K824" t="s">
        <v>124</v>
      </c>
      <c r="L824" s="280">
        <v>45357</v>
      </c>
      <c r="M824">
        <v>3842310</v>
      </c>
      <c r="N824" t="s">
        <v>16</v>
      </c>
      <c r="O824" s="280">
        <v>45364</v>
      </c>
      <c r="P824">
        <v>2024</v>
      </c>
      <c r="Q824">
        <v>823</v>
      </c>
    </row>
    <row r="825" spans="1:17" x14ac:dyDescent="0.35">
      <c r="A825" t="s">
        <v>2169</v>
      </c>
      <c r="B825">
        <v>347</v>
      </c>
      <c r="C825" t="s">
        <v>119</v>
      </c>
      <c r="D825" t="s">
        <v>193</v>
      </c>
      <c r="E825" t="s">
        <v>194</v>
      </c>
      <c r="F825" t="s">
        <v>121</v>
      </c>
      <c r="G825" t="s">
        <v>169</v>
      </c>
      <c r="H825" t="s">
        <v>254</v>
      </c>
      <c r="I825">
        <v>45359</v>
      </c>
      <c r="J825">
        <v>45359</v>
      </c>
      <c r="K825" t="s">
        <v>124</v>
      </c>
      <c r="L825" s="280">
        <v>45358</v>
      </c>
      <c r="M825">
        <v>3842310</v>
      </c>
      <c r="N825" t="s">
        <v>16</v>
      </c>
      <c r="O825" s="280">
        <v>45364</v>
      </c>
      <c r="P825">
        <v>2024</v>
      </c>
      <c r="Q825">
        <v>824</v>
      </c>
    </row>
    <row r="826" spans="1:17" x14ac:dyDescent="0.35">
      <c r="A826" t="s">
        <v>2170</v>
      </c>
      <c r="B826">
        <v>348</v>
      </c>
      <c r="C826" t="s">
        <v>119</v>
      </c>
      <c r="D826" t="s">
        <v>193</v>
      </c>
      <c r="E826" t="s">
        <v>194</v>
      </c>
      <c r="F826" t="s">
        <v>121</v>
      </c>
      <c r="G826" t="s">
        <v>162</v>
      </c>
      <c r="H826" t="s">
        <v>254</v>
      </c>
      <c r="I826">
        <v>45359</v>
      </c>
      <c r="J826">
        <v>45359</v>
      </c>
      <c r="K826" t="s">
        <v>124</v>
      </c>
      <c r="L826" s="280">
        <v>45358</v>
      </c>
      <c r="M826">
        <v>3842310</v>
      </c>
      <c r="N826" t="s">
        <v>16</v>
      </c>
      <c r="O826" s="280">
        <v>45364</v>
      </c>
      <c r="P826">
        <v>2024</v>
      </c>
      <c r="Q826">
        <v>825</v>
      </c>
    </row>
    <row r="827" spans="1:17" x14ac:dyDescent="0.35">
      <c r="A827" t="s">
        <v>2171</v>
      </c>
      <c r="B827">
        <v>349</v>
      </c>
      <c r="C827" t="s">
        <v>119</v>
      </c>
      <c r="D827" t="s">
        <v>193</v>
      </c>
      <c r="E827" t="s">
        <v>194</v>
      </c>
      <c r="F827" t="s">
        <v>121</v>
      </c>
      <c r="G827" t="s">
        <v>169</v>
      </c>
      <c r="H827" t="s">
        <v>254</v>
      </c>
      <c r="I827">
        <v>45360</v>
      </c>
      <c r="J827">
        <v>45360</v>
      </c>
      <c r="K827" t="s">
        <v>124</v>
      </c>
      <c r="L827" s="280">
        <v>45359</v>
      </c>
      <c r="M827">
        <v>3842310</v>
      </c>
      <c r="N827" t="s">
        <v>16</v>
      </c>
      <c r="O827" s="280">
        <v>45364</v>
      </c>
      <c r="P827">
        <v>2024</v>
      </c>
      <c r="Q827">
        <v>826</v>
      </c>
    </row>
    <row r="828" spans="1:17" x14ac:dyDescent="0.35">
      <c r="A828" t="s">
        <v>2172</v>
      </c>
      <c r="B828">
        <v>350</v>
      </c>
      <c r="C828" t="s">
        <v>119</v>
      </c>
      <c r="D828" t="s">
        <v>193</v>
      </c>
      <c r="E828" t="s">
        <v>194</v>
      </c>
      <c r="F828" t="s">
        <v>121</v>
      </c>
      <c r="G828" t="s">
        <v>162</v>
      </c>
      <c r="H828" t="s">
        <v>254</v>
      </c>
      <c r="I828">
        <v>45360</v>
      </c>
      <c r="J828">
        <v>45360</v>
      </c>
      <c r="K828" t="s">
        <v>124</v>
      </c>
      <c r="L828" s="280">
        <v>45359</v>
      </c>
      <c r="M828">
        <v>3842310</v>
      </c>
      <c r="N828" t="s">
        <v>16</v>
      </c>
      <c r="O828" s="280">
        <v>45364</v>
      </c>
      <c r="P828">
        <v>2024</v>
      </c>
      <c r="Q828">
        <v>827</v>
      </c>
    </row>
    <row r="829" spans="1:17" x14ac:dyDescent="0.35">
      <c r="A829" t="s">
        <v>2173</v>
      </c>
      <c r="B829">
        <v>351</v>
      </c>
      <c r="C829" t="s">
        <v>119</v>
      </c>
      <c r="D829" t="s">
        <v>193</v>
      </c>
      <c r="E829" t="s">
        <v>194</v>
      </c>
      <c r="F829" t="s">
        <v>121</v>
      </c>
      <c r="G829" t="s">
        <v>169</v>
      </c>
      <c r="H829" t="s">
        <v>254</v>
      </c>
      <c r="I829">
        <v>45361</v>
      </c>
      <c r="J829">
        <v>45361</v>
      </c>
      <c r="K829" t="s">
        <v>124</v>
      </c>
      <c r="L829" s="280">
        <v>45360</v>
      </c>
      <c r="M829">
        <v>3842310</v>
      </c>
      <c r="N829" t="s">
        <v>16</v>
      </c>
      <c r="O829" s="280">
        <v>45364</v>
      </c>
      <c r="P829">
        <v>2024</v>
      </c>
      <c r="Q829">
        <v>828</v>
      </c>
    </row>
    <row r="830" spans="1:17" x14ac:dyDescent="0.35">
      <c r="A830" t="s">
        <v>2174</v>
      </c>
      <c r="B830">
        <v>352</v>
      </c>
      <c r="C830" t="s">
        <v>119</v>
      </c>
      <c r="D830" t="s">
        <v>193</v>
      </c>
      <c r="E830" t="s">
        <v>194</v>
      </c>
      <c r="F830" t="s">
        <v>121</v>
      </c>
      <c r="G830" t="s">
        <v>162</v>
      </c>
      <c r="H830" t="s">
        <v>254</v>
      </c>
      <c r="I830">
        <v>45361</v>
      </c>
      <c r="J830">
        <v>45361</v>
      </c>
      <c r="K830" t="s">
        <v>124</v>
      </c>
      <c r="L830" s="280">
        <v>45360</v>
      </c>
      <c r="M830">
        <v>3842310</v>
      </c>
      <c r="N830" t="s">
        <v>16</v>
      </c>
      <c r="O830" s="280">
        <v>45364</v>
      </c>
      <c r="P830">
        <v>2024</v>
      </c>
      <c r="Q830">
        <v>829</v>
      </c>
    </row>
    <row r="831" spans="1:17" x14ac:dyDescent="0.35">
      <c r="A831" t="s">
        <v>2175</v>
      </c>
      <c r="B831">
        <v>353</v>
      </c>
      <c r="C831" t="s">
        <v>119</v>
      </c>
      <c r="D831" t="s">
        <v>193</v>
      </c>
      <c r="E831" t="s">
        <v>194</v>
      </c>
      <c r="F831" t="s">
        <v>121</v>
      </c>
      <c r="G831" t="s">
        <v>169</v>
      </c>
      <c r="H831" t="s">
        <v>254</v>
      </c>
      <c r="I831">
        <v>45362</v>
      </c>
      <c r="J831">
        <v>45362</v>
      </c>
      <c r="K831" t="s">
        <v>124</v>
      </c>
      <c r="L831" s="280">
        <v>45361</v>
      </c>
      <c r="M831">
        <v>3842310</v>
      </c>
      <c r="N831" t="s">
        <v>16</v>
      </c>
      <c r="O831" s="280">
        <v>45364</v>
      </c>
      <c r="P831">
        <v>2024</v>
      </c>
      <c r="Q831">
        <v>830</v>
      </c>
    </row>
    <row r="832" spans="1:17" x14ac:dyDescent="0.35">
      <c r="A832" t="s">
        <v>5582</v>
      </c>
      <c r="B832">
        <v>354</v>
      </c>
      <c r="C832" t="s">
        <v>119</v>
      </c>
      <c r="D832" t="s">
        <v>193</v>
      </c>
      <c r="E832" t="s">
        <v>194</v>
      </c>
      <c r="F832" t="s">
        <v>121</v>
      </c>
      <c r="G832" t="s">
        <v>162</v>
      </c>
      <c r="H832" t="s">
        <v>254</v>
      </c>
      <c r="I832">
        <v>45362</v>
      </c>
      <c r="J832">
        <v>45362</v>
      </c>
      <c r="K832" t="s">
        <v>124</v>
      </c>
      <c r="L832" s="280">
        <v>45361</v>
      </c>
      <c r="M832">
        <v>3842310</v>
      </c>
      <c r="N832" t="s">
        <v>16</v>
      </c>
      <c r="O832" s="280">
        <v>45364</v>
      </c>
      <c r="P832">
        <v>2024</v>
      </c>
      <c r="Q832">
        <v>831</v>
      </c>
    </row>
    <row r="833" spans="1:17" x14ac:dyDescent="0.35">
      <c r="A833" t="s">
        <v>5981</v>
      </c>
      <c r="B833">
        <v>355</v>
      </c>
      <c r="C833" t="s">
        <v>119</v>
      </c>
      <c r="D833" t="s">
        <v>193</v>
      </c>
      <c r="E833" t="s">
        <v>194</v>
      </c>
      <c r="F833" t="s">
        <v>121</v>
      </c>
      <c r="G833" t="s">
        <v>169</v>
      </c>
      <c r="H833" t="s">
        <v>254</v>
      </c>
      <c r="I833">
        <v>45363</v>
      </c>
      <c r="J833">
        <v>45363</v>
      </c>
      <c r="K833" t="s">
        <v>124</v>
      </c>
      <c r="L833" s="280">
        <v>45362</v>
      </c>
      <c r="M833">
        <v>3842310</v>
      </c>
      <c r="N833" t="s">
        <v>16</v>
      </c>
      <c r="O833" s="280">
        <v>45364</v>
      </c>
      <c r="P833">
        <v>2024</v>
      </c>
      <c r="Q833">
        <v>832</v>
      </c>
    </row>
    <row r="834" spans="1:17" x14ac:dyDescent="0.35">
      <c r="A834" t="s">
        <v>5583</v>
      </c>
      <c r="B834">
        <v>356</v>
      </c>
      <c r="C834" t="s">
        <v>119</v>
      </c>
      <c r="D834" t="s">
        <v>193</v>
      </c>
      <c r="E834" t="s">
        <v>194</v>
      </c>
      <c r="F834" t="s">
        <v>121</v>
      </c>
      <c r="G834" t="s">
        <v>162</v>
      </c>
      <c r="H834" t="s">
        <v>254</v>
      </c>
      <c r="I834">
        <v>45363</v>
      </c>
      <c r="J834">
        <v>45363</v>
      </c>
      <c r="K834" t="s">
        <v>124</v>
      </c>
      <c r="L834" s="280">
        <v>45362</v>
      </c>
      <c r="M834">
        <v>3842310</v>
      </c>
      <c r="N834" t="s">
        <v>16</v>
      </c>
      <c r="O834" s="280">
        <v>45364</v>
      </c>
      <c r="P834">
        <v>2024</v>
      </c>
      <c r="Q834">
        <v>833</v>
      </c>
    </row>
    <row r="835" spans="1:17" x14ac:dyDescent="0.35">
      <c r="A835" t="s">
        <v>6216</v>
      </c>
      <c r="B835">
        <v>357</v>
      </c>
      <c r="C835" t="s">
        <v>130</v>
      </c>
      <c r="D835" t="s">
        <v>257</v>
      </c>
      <c r="E835" t="s">
        <v>258</v>
      </c>
      <c r="F835" t="s">
        <v>187</v>
      </c>
      <c r="G835" t="s">
        <v>187</v>
      </c>
      <c r="H835" t="s">
        <v>188</v>
      </c>
      <c r="I835">
        <v>45306</v>
      </c>
      <c r="J835">
        <v>45657</v>
      </c>
      <c r="K835" t="s">
        <v>124</v>
      </c>
      <c r="L835" s="280">
        <v>45306</v>
      </c>
      <c r="M835">
        <v>3876648</v>
      </c>
      <c r="N835" t="s">
        <v>13</v>
      </c>
      <c r="O835" s="280">
        <v>45376</v>
      </c>
      <c r="P835">
        <v>2024</v>
      </c>
      <c r="Q835">
        <v>834</v>
      </c>
    </row>
    <row r="836" spans="1:17" x14ac:dyDescent="0.35">
      <c r="A836" t="s">
        <v>6217</v>
      </c>
      <c r="B836">
        <v>358</v>
      </c>
      <c r="C836" t="s">
        <v>130</v>
      </c>
      <c r="D836" t="s">
        <v>338</v>
      </c>
      <c r="E836" t="s">
        <v>339</v>
      </c>
      <c r="F836" t="s">
        <v>187</v>
      </c>
      <c r="G836" t="s">
        <v>187</v>
      </c>
      <c r="H836" t="s">
        <v>188</v>
      </c>
      <c r="I836">
        <v>45355</v>
      </c>
      <c r="J836">
        <v>45657</v>
      </c>
      <c r="K836" t="s">
        <v>124</v>
      </c>
      <c r="L836" s="280">
        <v>45355</v>
      </c>
      <c r="M836">
        <v>3876659</v>
      </c>
      <c r="N836" t="s">
        <v>13</v>
      </c>
      <c r="O836" s="280">
        <v>45376</v>
      </c>
      <c r="P836">
        <v>2024</v>
      </c>
      <c r="Q836">
        <v>835</v>
      </c>
    </row>
    <row r="837" spans="1:17" x14ac:dyDescent="0.35">
      <c r="A837" t="s">
        <v>5982</v>
      </c>
      <c r="B837">
        <v>359</v>
      </c>
      <c r="C837" t="s">
        <v>130</v>
      </c>
      <c r="D837" t="s">
        <v>6163</v>
      </c>
      <c r="E837" t="s">
        <v>301</v>
      </c>
      <c r="F837" t="s">
        <v>148</v>
      </c>
      <c r="G837" t="s">
        <v>169</v>
      </c>
      <c r="H837" t="s">
        <v>254</v>
      </c>
      <c r="I837">
        <v>45375</v>
      </c>
      <c r="J837">
        <v>45375</v>
      </c>
      <c r="K837" t="s">
        <v>124</v>
      </c>
      <c r="L837" s="280">
        <v>45374</v>
      </c>
      <c r="M837">
        <v>3887931</v>
      </c>
      <c r="N837" t="s">
        <v>13</v>
      </c>
      <c r="O837" s="280">
        <v>45379</v>
      </c>
      <c r="P837">
        <v>2024</v>
      </c>
      <c r="Q837">
        <v>836</v>
      </c>
    </row>
    <row r="838" spans="1:17" x14ac:dyDescent="0.35">
      <c r="A838" t="s">
        <v>5983</v>
      </c>
      <c r="B838">
        <v>360</v>
      </c>
      <c r="C838" t="s">
        <v>130</v>
      </c>
      <c r="D838" t="s">
        <v>6163</v>
      </c>
      <c r="E838" t="s">
        <v>301</v>
      </c>
      <c r="F838" t="s">
        <v>148</v>
      </c>
      <c r="G838" t="s">
        <v>169</v>
      </c>
      <c r="H838" t="s">
        <v>219</v>
      </c>
      <c r="I838">
        <v>45352</v>
      </c>
      <c r="J838">
        <v>45473</v>
      </c>
      <c r="K838" t="s">
        <v>124</v>
      </c>
      <c r="L838" s="280">
        <v>45371</v>
      </c>
      <c r="M838">
        <v>3887933</v>
      </c>
      <c r="N838" t="s">
        <v>13</v>
      </c>
      <c r="O838" s="280">
        <v>45379</v>
      </c>
      <c r="P838">
        <v>2024</v>
      </c>
      <c r="Q838">
        <v>837</v>
      </c>
    </row>
    <row r="839" spans="1:17" x14ac:dyDescent="0.35">
      <c r="A839" t="s">
        <v>5584</v>
      </c>
      <c r="B839">
        <v>361</v>
      </c>
      <c r="C839" t="s">
        <v>130</v>
      </c>
      <c r="D839" t="s">
        <v>193</v>
      </c>
      <c r="E839" t="s">
        <v>194</v>
      </c>
      <c r="F839" t="s">
        <v>148</v>
      </c>
      <c r="G839" t="s">
        <v>162</v>
      </c>
      <c r="H839" t="s">
        <v>219</v>
      </c>
      <c r="I839">
        <v>45352</v>
      </c>
      <c r="J839">
        <v>45473</v>
      </c>
      <c r="K839" t="s">
        <v>124</v>
      </c>
      <c r="L839" s="280">
        <v>45377</v>
      </c>
      <c r="M839">
        <v>3887985</v>
      </c>
      <c r="N839" t="s">
        <v>13</v>
      </c>
      <c r="O839" s="280">
        <v>45379</v>
      </c>
      <c r="P839">
        <v>2024</v>
      </c>
      <c r="Q839">
        <v>838</v>
      </c>
    </row>
    <row r="840" spans="1:17" x14ac:dyDescent="0.35">
      <c r="A840" t="s">
        <v>6218</v>
      </c>
      <c r="B840">
        <v>362</v>
      </c>
      <c r="C840" t="s">
        <v>119</v>
      </c>
      <c r="D840" t="s">
        <v>272</v>
      </c>
      <c r="E840" t="s">
        <v>273</v>
      </c>
      <c r="F840" t="s">
        <v>187</v>
      </c>
      <c r="G840" t="s">
        <v>187</v>
      </c>
      <c r="H840" t="s">
        <v>188</v>
      </c>
      <c r="I840">
        <v>45356</v>
      </c>
      <c r="J840">
        <v>47118</v>
      </c>
      <c r="K840" t="s">
        <v>124</v>
      </c>
      <c r="L840" s="280">
        <v>45356</v>
      </c>
      <c r="M840">
        <v>3842311</v>
      </c>
      <c r="N840" t="s">
        <v>16</v>
      </c>
      <c r="O840" s="280">
        <v>45364</v>
      </c>
      <c r="P840">
        <v>2024</v>
      </c>
      <c r="Q840">
        <v>839</v>
      </c>
    </row>
    <row r="841" spans="1:17" x14ac:dyDescent="0.35">
      <c r="A841" t="s">
        <v>6219</v>
      </c>
      <c r="B841">
        <v>363</v>
      </c>
      <c r="C841" t="s">
        <v>119</v>
      </c>
      <c r="D841" t="s">
        <v>315</v>
      </c>
      <c r="E841" t="s">
        <v>316</v>
      </c>
      <c r="F841" t="s">
        <v>187</v>
      </c>
      <c r="G841" t="s">
        <v>187</v>
      </c>
      <c r="H841" t="s">
        <v>188</v>
      </c>
      <c r="I841">
        <v>45356</v>
      </c>
      <c r="J841">
        <v>47118</v>
      </c>
      <c r="K841" t="s">
        <v>124</v>
      </c>
      <c r="L841" s="280">
        <v>45356</v>
      </c>
      <c r="M841">
        <v>3842312</v>
      </c>
      <c r="N841" t="s">
        <v>16</v>
      </c>
      <c r="O841" s="280">
        <v>45364</v>
      </c>
      <c r="P841">
        <v>2024</v>
      </c>
      <c r="Q841">
        <v>840</v>
      </c>
    </row>
    <row r="842" spans="1:17" x14ac:dyDescent="0.35">
      <c r="A842" t="s">
        <v>6220</v>
      </c>
      <c r="B842">
        <v>364</v>
      </c>
      <c r="C842" t="s">
        <v>119</v>
      </c>
      <c r="D842" t="s">
        <v>338</v>
      </c>
      <c r="E842" t="s">
        <v>339</v>
      </c>
      <c r="F842" t="s">
        <v>187</v>
      </c>
      <c r="G842" t="s">
        <v>187</v>
      </c>
      <c r="H842" t="s">
        <v>188</v>
      </c>
      <c r="I842">
        <v>45357</v>
      </c>
      <c r="J842">
        <v>47118</v>
      </c>
      <c r="K842" t="s">
        <v>124</v>
      </c>
      <c r="L842" s="280">
        <v>45357</v>
      </c>
      <c r="M842">
        <v>3842313</v>
      </c>
      <c r="N842" t="s">
        <v>16</v>
      </c>
      <c r="O842" s="280">
        <v>45364</v>
      </c>
      <c r="P842">
        <v>2024</v>
      </c>
      <c r="Q842">
        <v>841</v>
      </c>
    </row>
    <row r="843" spans="1:17" x14ac:dyDescent="0.35">
      <c r="A843" t="s">
        <v>5984</v>
      </c>
      <c r="B843">
        <v>365</v>
      </c>
      <c r="C843" t="s">
        <v>119</v>
      </c>
      <c r="D843" t="s">
        <v>193</v>
      </c>
      <c r="E843" t="s">
        <v>194</v>
      </c>
      <c r="F843" t="s">
        <v>121</v>
      </c>
      <c r="G843" t="s">
        <v>169</v>
      </c>
      <c r="H843" t="s">
        <v>254</v>
      </c>
      <c r="I843">
        <v>45364</v>
      </c>
      <c r="J843">
        <v>45364</v>
      </c>
      <c r="K843" t="s">
        <v>124</v>
      </c>
      <c r="L843" s="280">
        <v>45363</v>
      </c>
      <c r="M843">
        <v>3871938</v>
      </c>
      <c r="N843" t="s">
        <v>16</v>
      </c>
      <c r="O843" s="280">
        <v>45373</v>
      </c>
      <c r="P843">
        <v>2024</v>
      </c>
      <c r="Q843">
        <v>842</v>
      </c>
    </row>
    <row r="844" spans="1:17" x14ac:dyDescent="0.35">
      <c r="A844" t="s">
        <v>5585</v>
      </c>
      <c r="B844">
        <v>366</v>
      </c>
      <c r="C844" t="s">
        <v>119</v>
      </c>
      <c r="D844" t="s">
        <v>193</v>
      </c>
      <c r="E844" t="s">
        <v>194</v>
      </c>
      <c r="F844" t="s">
        <v>121</v>
      </c>
      <c r="G844" t="s">
        <v>162</v>
      </c>
      <c r="H844" t="s">
        <v>254</v>
      </c>
      <c r="I844">
        <v>45364</v>
      </c>
      <c r="J844">
        <v>45364</v>
      </c>
      <c r="K844" t="s">
        <v>124</v>
      </c>
      <c r="L844" s="280">
        <v>45363</v>
      </c>
      <c r="M844">
        <v>3871938</v>
      </c>
      <c r="N844" t="s">
        <v>16</v>
      </c>
      <c r="O844" s="280">
        <v>45373</v>
      </c>
      <c r="P844">
        <v>2024</v>
      </c>
      <c r="Q844">
        <v>843</v>
      </c>
    </row>
    <row r="845" spans="1:17" x14ac:dyDescent="0.35">
      <c r="A845" t="s">
        <v>5985</v>
      </c>
      <c r="B845">
        <v>367</v>
      </c>
      <c r="C845" t="s">
        <v>119</v>
      </c>
      <c r="D845" t="s">
        <v>193</v>
      </c>
      <c r="E845" t="s">
        <v>194</v>
      </c>
      <c r="F845" t="s">
        <v>121</v>
      </c>
      <c r="G845" t="s">
        <v>169</v>
      </c>
      <c r="H845" t="s">
        <v>254</v>
      </c>
      <c r="I845">
        <v>45365</v>
      </c>
      <c r="J845">
        <v>45365</v>
      </c>
      <c r="K845" t="s">
        <v>124</v>
      </c>
      <c r="L845" s="280">
        <v>45364</v>
      </c>
      <c r="M845">
        <v>3871938</v>
      </c>
      <c r="N845" t="s">
        <v>16</v>
      </c>
      <c r="O845" s="280">
        <v>45373</v>
      </c>
      <c r="P845">
        <v>2024</v>
      </c>
      <c r="Q845">
        <v>844</v>
      </c>
    </row>
    <row r="846" spans="1:17" x14ac:dyDescent="0.35">
      <c r="A846" t="s">
        <v>5586</v>
      </c>
      <c r="B846">
        <v>368</v>
      </c>
      <c r="C846" t="s">
        <v>119</v>
      </c>
      <c r="D846" t="s">
        <v>193</v>
      </c>
      <c r="E846" t="s">
        <v>194</v>
      </c>
      <c r="F846" t="s">
        <v>121</v>
      </c>
      <c r="G846" t="s">
        <v>162</v>
      </c>
      <c r="H846" t="s">
        <v>254</v>
      </c>
      <c r="I846">
        <v>45365</v>
      </c>
      <c r="J846">
        <v>45365</v>
      </c>
      <c r="K846" t="s">
        <v>124</v>
      </c>
      <c r="L846" s="280">
        <v>45364</v>
      </c>
      <c r="M846">
        <v>3871938</v>
      </c>
      <c r="N846" t="s">
        <v>16</v>
      </c>
      <c r="O846" s="280">
        <v>45373</v>
      </c>
      <c r="P846">
        <v>2024</v>
      </c>
      <c r="Q846">
        <v>845</v>
      </c>
    </row>
    <row r="847" spans="1:17" x14ac:dyDescent="0.35">
      <c r="A847" t="s">
        <v>5986</v>
      </c>
      <c r="B847">
        <v>369</v>
      </c>
      <c r="C847" t="s">
        <v>119</v>
      </c>
      <c r="D847" t="s">
        <v>193</v>
      </c>
      <c r="E847" t="s">
        <v>194</v>
      </c>
      <c r="F847" t="s">
        <v>121</v>
      </c>
      <c r="G847" t="s">
        <v>169</v>
      </c>
      <c r="H847" t="s">
        <v>254</v>
      </c>
      <c r="I847">
        <v>45366</v>
      </c>
      <c r="J847">
        <v>45366</v>
      </c>
      <c r="K847" t="s">
        <v>124</v>
      </c>
      <c r="L847" s="280">
        <v>45365</v>
      </c>
      <c r="M847">
        <v>3871938</v>
      </c>
      <c r="N847" t="s">
        <v>16</v>
      </c>
      <c r="O847" s="280">
        <v>45373</v>
      </c>
      <c r="P847">
        <v>2024</v>
      </c>
      <c r="Q847">
        <v>846</v>
      </c>
    </row>
    <row r="848" spans="1:17" x14ac:dyDescent="0.35">
      <c r="A848" t="s">
        <v>5587</v>
      </c>
      <c r="B848">
        <v>370</v>
      </c>
      <c r="C848" t="s">
        <v>119</v>
      </c>
      <c r="D848" t="s">
        <v>193</v>
      </c>
      <c r="E848" t="s">
        <v>194</v>
      </c>
      <c r="F848" t="s">
        <v>121</v>
      </c>
      <c r="G848" t="s">
        <v>162</v>
      </c>
      <c r="H848" t="s">
        <v>254</v>
      </c>
      <c r="I848">
        <v>45366</v>
      </c>
      <c r="J848">
        <v>45366</v>
      </c>
      <c r="K848" t="s">
        <v>124</v>
      </c>
      <c r="L848" s="280">
        <v>45365</v>
      </c>
      <c r="M848">
        <v>3871938</v>
      </c>
      <c r="N848" t="s">
        <v>16</v>
      </c>
      <c r="O848" s="280">
        <v>45373</v>
      </c>
      <c r="P848">
        <v>2024</v>
      </c>
      <c r="Q848">
        <v>847</v>
      </c>
    </row>
    <row r="849" spans="1:17" x14ac:dyDescent="0.35">
      <c r="A849" t="s">
        <v>5588</v>
      </c>
      <c r="B849">
        <v>371</v>
      </c>
      <c r="C849" t="s">
        <v>119</v>
      </c>
      <c r="D849" t="s">
        <v>236</v>
      </c>
      <c r="E849" t="s">
        <v>237</v>
      </c>
      <c r="F849" t="s">
        <v>121</v>
      </c>
      <c r="G849" t="s">
        <v>162</v>
      </c>
      <c r="H849" t="s">
        <v>254</v>
      </c>
      <c r="I849">
        <v>45366</v>
      </c>
      <c r="J849">
        <v>45366</v>
      </c>
      <c r="K849" t="s">
        <v>124</v>
      </c>
      <c r="L849" s="280">
        <v>45365</v>
      </c>
      <c r="M849">
        <v>3871938</v>
      </c>
      <c r="N849" t="s">
        <v>16</v>
      </c>
      <c r="O849" s="280">
        <v>45373</v>
      </c>
      <c r="P849">
        <v>2024</v>
      </c>
      <c r="Q849">
        <v>848</v>
      </c>
    </row>
    <row r="850" spans="1:17" x14ac:dyDescent="0.35">
      <c r="A850" t="s">
        <v>5987</v>
      </c>
      <c r="B850">
        <v>372</v>
      </c>
      <c r="C850" t="s">
        <v>119</v>
      </c>
      <c r="D850" t="s">
        <v>193</v>
      </c>
      <c r="E850" t="s">
        <v>194</v>
      </c>
      <c r="F850" t="s">
        <v>121</v>
      </c>
      <c r="G850" t="s">
        <v>169</v>
      </c>
      <c r="H850" t="s">
        <v>254</v>
      </c>
      <c r="I850">
        <v>45367</v>
      </c>
      <c r="J850">
        <v>45367</v>
      </c>
      <c r="K850" t="s">
        <v>124</v>
      </c>
      <c r="L850" s="280">
        <v>45366</v>
      </c>
      <c r="M850">
        <v>3871938</v>
      </c>
      <c r="N850" t="s">
        <v>16</v>
      </c>
      <c r="O850" s="280">
        <v>45373</v>
      </c>
      <c r="P850">
        <v>2024</v>
      </c>
      <c r="Q850">
        <v>849</v>
      </c>
    </row>
    <row r="851" spans="1:17" x14ac:dyDescent="0.35">
      <c r="A851" t="s">
        <v>5589</v>
      </c>
      <c r="B851">
        <v>373</v>
      </c>
      <c r="C851" t="s">
        <v>119</v>
      </c>
      <c r="D851" t="s">
        <v>193</v>
      </c>
      <c r="E851" t="s">
        <v>194</v>
      </c>
      <c r="F851" t="s">
        <v>121</v>
      </c>
      <c r="G851" t="s">
        <v>162</v>
      </c>
      <c r="H851" t="s">
        <v>254</v>
      </c>
      <c r="I851">
        <v>45367</v>
      </c>
      <c r="J851">
        <v>45367</v>
      </c>
      <c r="K851" t="s">
        <v>124</v>
      </c>
      <c r="L851" s="280">
        <v>45366</v>
      </c>
      <c r="M851">
        <v>3871938</v>
      </c>
      <c r="N851" t="s">
        <v>16</v>
      </c>
      <c r="O851" s="280">
        <v>45373</v>
      </c>
      <c r="P851">
        <v>2024</v>
      </c>
      <c r="Q851">
        <v>850</v>
      </c>
    </row>
    <row r="852" spans="1:17" x14ac:dyDescent="0.35">
      <c r="A852" t="s">
        <v>5988</v>
      </c>
      <c r="B852">
        <v>374</v>
      </c>
      <c r="C852" t="s">
        <v>119</v>
      </c>
      <c r="D852" t="s">
        <v>193</v>
      </c>
      <c r="E852" t="s">
        <v>194</v>
      </c>
      <c r="F852" t="s">
        <v>121</v>
      </c>
      <c r="G852" t="s">
        <v>169</v>
      </c>
      <c r="H852" t="s">
        <v>254</v>
      </c>
      <c r="I852">
        <v>45368</v>
      </c>
      <c r="J852">
        <v>45368</v>
      </c>
      <c r="K852" t="s">
        <v>124</v>
      </c>
      <c r="L852" s="280">
        <v>45367</v>
      </c>
      <c r="M852">
        <v>3871938</v>
      </c>
      <c r="N852" t="s">
        <v>16</v>
      </c>
      <c r="O852" s="280">
        <v>45373</v>
      </c>
      <c r="P852">
        <v>2024</v>
      </c>
      <c r="Q852">
        <v>851</v>
      </c>
    </row>
    <row r="853" spans="1:17" x14ac:dyDescent="0.35">
      <c r="A853" t="s">
        <v>5590</v>
      </c>
      <c r="B853">
        <v>375</v>
      </c>
      <c r="C853" t="s">
        <v>119</v>
      </c>
      <c r="D853" t="s">
        <v>193</v>
      </c>
      <c r="E853" t="s">
        <v>194</v>
      </c>
      <c r="F853" t="s">
        <v>121</v>
      </c>
      <c r="G853" t="s">
        <v>162</v>
      </c>
      <c r="H853" t="s">
        <v>254</v>
      </c>
      <c r="I853">
        <v>45368</v>
      </c>
      <c r="J853">
        <v>45368</v>
      </c>
      <c r="K853" t="s">
        <v>124</v>
      </c>
      <c r="L853" s="280">
        <v>45367</v>
      </c>
      <c r="M853">
        <v>3871938</v>
      </c>
      <c r="N853" t="s">
        <v>16</v>
      </c>
      <c r="O853" s="280">
        <v>45373</v>
      </c>
      <c r="P853">
        <v>2024</v>
      </c>
      <c r="Q853">
        <v>852</v>
      </c>
    </row>
    <row r="854" spans="1:17" x14ac:dyDescent="0.35">
      <c r="A854" t="s">
        <v>2182</v>
      </c>
      <c r="B854">
        <v>376</v>
      </c>
      <c r="C854" t="s">
        <v>119</v>
      </c>
      <c r="D854" t="s">
        <v>193</v>
      </c>
      <c r="E854" t="s">
        <v>194</v>
      </c>
      <c r="F854" t="s">
        <v>121</v>
      </c>
      <c r="G854" t="s">
        <v>169</v>
      </c>
      <c r="H854" t="s">
        <v>254</v>
      </c>
      <c r="I854">
        <v>45369</v>
      </c>
      <c r="J854">
        <v>45369</v>
      </c>
      <c r="K854" t="s">
        <v>124</v>
      </c>
      <c r="L854" s="280">
        <v>45368</v>
      </c>
      <c r="M854">
        <v>3871938</v>
      </c>
      <c r="N854" t="s">
        <v>16</v>
      </c>
      <c r="O854" s="280">
        <v>45373</v>
      </c>
      <c r="P854">
        <v>2024</v>
      </c>
      <c r="Q854">
        <v>853</v>
      </c>
    </row>
    <row r="855" spans="1:17" x14ac:dyDescent="0.35">
      <c r="A855" t="s">
        <v>5591</v>
      </c>
      <c r="B855">
        <v>377</v>
      </c>
      <c r="C855" t="s">
        <v>119</v>
      </c>
      <c r="D855" t="s">
        <v>193</v>
      </c>
      <c r="E855" t="s">
        <v>194</v>
      </c>
      <c r="F855" t="s">
        <v>121</v>
      </c>
      <c r="G855" t="s">
        <v>162</v>
      </c>
      <c r="H855" t="s">
        <v>254</v>
      </c>
      <c r="I855">
        <v>45369</v>
      </c>
      <c r="J855">
        <v>45369</v>
      </c>
      <c r="K855" t="s">
        <v>124</v>
      </c>
      <c r="L855" s="280">
        <v>45368</v>
      </c>
      <c r="M855">
        <v>3871938</v>
      </c>
      <c r="N855" t="s">
        <v>16</v>
      </c>
      <c r="O855" s="280">
        <v>45373</v>
      </c>
      <c r="P855">
        <v>2024</v>
      </c>
      <c r="Q855">
        <v>854</v>
      </c>
    </row>
    <row r="856" spans="1:17" x14ac:dyDescent="0.35">
      <c r="A856" t="s">
        <v>5989</v>
      </c>
      <c r="B856">
        <v>378</v>
      </c>
      <c r="C856" t="s">
        <v>119</v>
      </c>
      <c r="D856" t="s">
        <v>193</v>
      </c>
      <c r="E856" t="s">
        <v>194</v>
      </c>
      <c r="F856" t="s">
        <v>121</v>
      </c>
      <c r="G856" t="s">
        <v>169</v>
      </c>
      <c r="H856" t="s">
        <v>254</v>
      </c>
      <c r="I856">
        <v>45370</v>
      </c>
      <c r="J856">
        <v>45370</v>
      </c>
      <c r="K856" t="s">
        <v>124</v>
      </c>
      <c r="L856" s="280">
        <v>45369</v>
      </c>
      <c r="M856">
        <v>3871938</v>
      </c>
      <c r="N856" t="s">
        <v>16</v>
      </c>
      <c r="O856" s="280">
        <v>45373</v>
      </c>
      <c r="P856">
        <v>2024</v>
      </c>
      <c r="Q856">
        <v>855</v>
      </c>
    </row>
    <row r="857" spans="1:17" x14ac:dyDescent="0.35">
      <c r="A857" t="s">
        <v>2183</v>
      </c>
      <c r="B857">
        <v>379</v>
      </c>
      <c r="C857" t="s">
        <v>119</v>
      </c>
      <c r="D857" t="s">
        <v>193</v>
      </c>
      <c r="E857" t="s">
        <v>194</v>
      </c>
      <c r="F857" t="s">
        <v>121</v>
      </c>
      <c r="G857" t="s">
        <v>162</v>
      </c>
      <c r="H857" t="s">
        <v>254</v>
      </c>
      <c r="I857">
        <v>45370</v>
      </c>
      <c r="J857">
        <v>45370</v>
      </c>
      <c r="K857" t="s">
        <v>124</v>
      </c>
      <c r="L857" s="280">
        <v>45369</v>
      </c>
      <c r="M857">
        <v>3871938</v>
      </c>
      <c r="N857" t="s">
        <v>16</v>
      </c>
      <c r="O857" s="280">
        <v>45373</v>
      </c>
      <c r="P857">
        <v>2024</v>
      </c>
      <c r="Q857">
        <v>856</v>
      </c>
    </row>
    <row r="858" spans="1:17" x14ac:dyDescent="0.35">
      <c r="A858" t="s">
        <v>2184</v>
      </c>
      <c r="B858">
        <v>380</v>
      </c>
      <c r="C858" t="s">
        <v>119</v>
      </c>
      <c r="D858" t="s">
        <v>193</v>
      </c>
      <c r="E858" t="s">
        <v>194</v>
      </c>
      <c r="F858" t="s">
        <v>121</v>
      </c>
      <c r="G858" t="s">
        <v>169</v>
      </c>
      <c r="H858" t="s">
        <v>254</v>
      </c>
      <c r="I858">
        <v>45371</v>
      </c>
      <c r="J858">
        <v>45371</v>
      </c>
      <c r="K858" t="s">
        <v>124</v>
      </c>
      <c r="L858" s="280">
        <v>45370</v>
      </c>
      <c r="M858">
        <v>3871938</v>
      </c>
      <c r="N858" t="s">
        <v>16</v>
      </c>
      <c r="O858" s="280">
        <v>45373</v>
      </c>
      <c r="P858">
        <v>2024</v>
      </c>
      <c r="Q858">
        <v>857</v>
      </c>
    </row>
    <row r="859" spans="1:17" x14ac:dyDescent="0.35">
      <c r="A859" t="s">
        <v>5592</v>
      </c>
      <c r="B859">
        <v>381</v>
      </c>
      <c r="C859" t="s">
        <v>119</v>
      </c>
      <c r="D859" t="s">
        <v>193</v>
      </c>
      <c r="E859" t="s">
        <v>194</v>
      </c>
      <c r="F859" t="s">
        <v>121</v>
      </c>
      <c r="G859" t="s">
        <v>162</v>
      </c>
      <c r="H859" t="s">
        <v>254</v>
      </c>
      <c r="I859">
        <v>45371</v>
      </c>
      <c r="J859">
        <v>45371</v>
      </c>
      <c r="K859" t="s">
        <v>124</v>
      </c>
      <c r="L859" s="280">
        <v>45370</v>
      </c>
      <c r="M859">
        <v>3871938</v>
      </c>
      <c r="N859" t="s">
        <v>16</v>
      </c>
      <c r="O859" s="280">
        <v>45373</v>
      </c>
      <c r="P859">
        <v>2024</v>
      </c>
      <c r="Q859">
        <v>858</v>
      </c>
    </row>
    <row r="860" spans="1:17" x14ac:dyDescent="0.35">
      <c r="A860" t="s">
        <v>2840</v>
      </c>
      <c r="B860">
        <v>382</v>
      </c>
      <c r="C860" t="s">
        <v>119</v>
      </c>
      <c r="D860" t="s">
        <v>193</v>
      </c>
      <c r="E860" t="s">
        <v>194</v>
      </c>
      <c r="F860" t="s">
        <v>121</v>
      </c>
      <c r="G860" t="s">
        <v>169</v>
      </c>
      <c r="H860" t="s">
        <v>254</v>
      </c>
      <c r="I860">
        <v>45372</v>
      </c>
      <c r="J860">
        <v>45372</v>
      </c>
      <c r="K860" t="s">
        <v>124</v>
      </c>
      <c r="L860" s="280">
        <v>45372</v>
      </c>
      <c r="M860">
        <v>3871938</v>
      </c>
      <c r="N860" t="s">
        <v>16</v>
      </c>
      <c r="O860" s="280">
        <v>45373</v>
      </c>
      <c r="P860">
        <v>2024</v>
      </c>
      <c r="Q860">
        <v>859</v>
      </c>
    </row>
    <row r="861" spans="1:17" x14ac:dyDescent="0.35">
      <c r="A861" t="s">
        <v>2185</v>
      </c>
      <c r="B861">
        <v>383</v>
      </c>
      <c r="C861" t="s">
        <v>119</v>
      </c>
      <c r="D861" t="s">
        <v>193</v>
      </c>
      <c r="E861" t="s">
        <v>194</v>
      </c>
      <c r="F861" t="s">
        <v>121</v>
      </c>
      <c r="G861" t="s">
        <v>162</v>
      </c>
      <c r="H861" t="s">
        <v>254</v>
      </c>
      <c r="I861">
        <v>45372</v>
      </c>
      <c r="J861">
        <v>45372</v>
      </c>
      <c r="K861" t="s">
        <v>124</v>
      </c>
      <c r="L861" s="280">
        <v>45372</v>
      </c>
      <c r="M861">
        <v>3871938</v>
      </c>
      <c r="N861" t="s">
        <v>16</v>
      </c>
      <c r="O861" s="280">
        <v>45373</v>
      </c>
      <c r="P861">
        <v>2024</v>
      </c>
      <c r="Q861">
        <v>860</v>
      </c>
    </row>
    <row r="862" spans="1:17" x14ac:dyDescent="0.35">
      <c r="A862" t="s">
        <v>5593</v>
      </c>
      <c r="B862">
        <v>384</v>
      </c>
      <c r="C862" t="s">
        <v>119</v>
      </c>
      <c r="D862" t="s">
        <v>236</v>
      </c>
      <c r="E862" t="s">
        <v>237</v>
      </c>
      <c r="F862" t="s">
        <v>121</v>
      </c>
      <c r="G862" t="s">
        <v>162</v>
      </c>
      <c r="H862" t="s">
        <v>254</v>
      </c>
      <c r="I862">
        <v>45373</v>
      </c>
      <c r="J862">
        <v>45373</v>
      </c>
      <c r="K862" t="s">
        <v>124</v>
      </c>
      <c r="L862" s="280">
        <v>45373</v>
      </c>
      <c r="M862">
        <v>3871938</v>
      </c>
      <c r="N862" t="s">
        <v>16</v>
      </c>
      <c r="O862" s="280">
        <v>45373</v>
      </c>
      <c r="P862">
        <v>2024</v>
      </c>
      <c r="Q862">
        <v>861</v>
      </c>
    </row>
    <row r="863" spans="1:17" x14ac:dyDescent="0.35">
      <c r="A863" t="s">
        <v>2841</v>
      </c>
      <c r="B863">
        <v>385</v>
      </c>
      <c r="C863" t="s">
        <v>119</v>
      </c>
      <c r="D863" t="s">
        <v>193</v>
      </c>
      <c r="E863" t="s">
        <v>194</v>
      </c>
      <c r="F863" t="s">
        <v>121</v>
      </c>
      <c r="G863" t="s">
        <v>169</v>
      </c>
      <c r="H863" t="s">
        <v>254</v>
      </c>
      <c r="I863">
        <v>45373</v>
      </c>
      <c r="J863">
        <v>45373</v>
      </c>
      <c r="K863" t="s">
        <v>124</v>
      </c>
      <c r="L863" s="280">
        <v>45373</v>
      </c>
      <c r="M863">
        <v>3871938</v>
      </c>
      <c r="N863" t="s">
        <v>16</v>
      </c>
      <c r="O863" s="280">
        <v>45373</v>
      </c>
      <c r="P863">
        <v>2024</v>
      </c>
      <c r="Q863">
        <v>862</v>
      </c>
    </row>
    <row r="864" spans="1:17" x14ac:dyDescent="0.35">
      <c r="A864" t="s">
        <v>5594</v>
      </c>
      <c r="B864">
        <v>386</v>
      </c>
      <c r="C864" t="s">
        <v>119</v>
      </c>
      <c r="D864" t="s">
        <v>193</v>
      </c>
      <c r="E864" t="s">
        <v>194</v>
      </c>
      <c r="F864" t="s">
        <v>121</v>
      </c>
      <c r="G864" t="s">
        <v>162</v>
      </c>
      <c r="H864" t="s">
        <v>254</v>
      </c>
      <c r="I864">
        <v>45373</v>
      </c>
      <c r="J864">
        <v>45373</v>
      </c>
      <c r="K864" t="s">
        <v>124</v>
      </c>
      <c r="L864" s="280">
        <v>45373</v>
      </c>
      <c r="M864">
        <v>3871938</v>
      </c>
      <c r="N864" t="s">
        <v>16</v>
      </c>
      <c r="O864" s="280">
        <v>45373</v>
      </c>
      <c r="P864">
        <v>2024</v>
      </c>
      <c r="Q864">
        <v>863</v>
      </c>
    </row>
    <row r="865" spans="1:17" x14ac:dyDescent="0.35">
      <c r="A865" t="s">
        <v>5990</v>
      </c>
      <c r="B865">
        <v>387</v>
      </c>
      <c r="C865" t="s">
        <v>119</v>
      </c>
      <c r="D865" t="s">
        <v>6163</v>
      </c>
      <c r="E865" t="s">
        <v>301</v>
      </c>
      <c r="F865" t="s">
        <v>121</v>
      </c>
      <c r="G865" t="s">
        <v>169</v>
      </c>
      <c r="H865" t="s">
        <v>219</v>
      </c>
      <c r="I865">
        <v>45383</v>
      </c>
      <c r="J865">
        <v>45473</v>
      </c>
      <c r="K865" t="s">
        <v>124</v>
      </c>
      <c r="L865" s="280">
        <v>45369</v>
      </c>
      <c r="M865">
        <v>3871938</v>
      </c>
      <c r="N865" t="s">
        <v>16</v>
      </c>
      <c r="O865" s="280">
        <v>45373</v>
      </c>
      <c r="P865">
        <v>2024</v>
      </c>
      <c r="Q865">
        <v>864</v>
      </c>
    </row>
    <row r="866" spans="1:17" x14ac:dyDescent="0.35">
      <c r="A866" t="s">
        <v>5595</v>
      </c>
      <c r="B866">
        <v>388</v>
      </c>
      <c r="C866" t="s">
        <v>119</v>
      </c>
      <c r="D866" t="s">
        <v>6163</v>
      </c>
      <c r="E866" t="s">
        <v>301</v>
      </c>
      <c r="F866" t="s">
        <v>121</v>
      </c>
      <c r="G866" t="s">
        <v>162</v>
      </c>
      <c r="H866" t="s">
        <v>219</v>
      </c>
      <c r="I866">
        <v>45383</v>
      </c>
      <c r="J866">
        <v>45473</v>
      </c>
      <c r="K866" t="s">
        <v>124</v>
      </c>
      <c r="L866" s="280">
        <v>45369</v>
      </c>
      <c r="M866">
        <v>3871938</v>
      </c>
      <c r="N866" t="s">
        <v>16</v>
      </c>
      <c r="O866" s="280">
        <v>45373</v>
      </c>
      <c r="P866">
        <v>2024</v>
      </c>
      <c r="Q866">
        <v>865</v>
      </c>
    </row>
    <row r="867" spans="1:17" x14ac:dyDescent="0.35">
      <c r="A867" t="s">
        <v>5991</v>
      </c>
      <c r="B867">
        <v>389</v>
      </c>
      <c r="C867" t="s">
        <v>119</v>
      </c>
      <c r="D867" t="s">
        <v>193</v>
      </c>
      <c r="E867" t="s">
        <v>194</v>
      </c>
      <c r="F867" t="s">
        <v>121</v>
      </c>
      <c r="G867" t="s">
        <v>169</v>
      </c>
      <c r="H867" t="s">
        <v>254</v>
      </c>
      <c r="I867">
        <v>45374</v>
      </c>
      <c r="J867">
        <v>45374</v>
      </c>
      <c r="K867" t="s">
        <v>124</v>
      </c>
      <c r="L867" s="280">
        <v>45373</v>
      </c>
      <c r="M867">
        <v>3908875</v>
      </c>
      <c r="N867" t="s">
        <v>16</v>
      </c>
      <c r="O867" s="280">
        <v>45387</v>
      </c>
      <c r="P867">
        <v>2024</v>
      </c>
      <c r="Q867">
        <v>866</v>
      </c>
    </row>
    <row r="868" spans="1:17" x14ac:dyDescent="0.35">
      <c r="A868" t="s">
        <v>5596</v>
      </c>
      <c r="B868">
        <v>390</v>
      </c>
      <c r="C868" t="s">
        <v>119</v>
      </c>
      <c r="D868" t="s">
        <v>193</v>
      </c>
      <c r="E868" t="s">
        <v>194</v>
      </c>
      <c r="F868" t="s">
        <v>121</v>
      </c>
      <c r="G868" t="s">
        <v>162</v>
      </c>
      <c r="H868" t="s">
        <v>254</v>
      </c>
      <c r="I868">
        <v>45374</v>
      </c>
      <c r="J868">
        <v>45374</v>
      </c>
      <c r="K868" t="s">
        <v>124</v>
      </c>
      <c r="L868" s="280">
        <v>45373</v>
      </c>
      <c r="M868">
        <v>3908875</v>
      </c>
      <c r="N868" t="s">
        <v>16</v>
      </c>
      <c r="O868" s="280">
        <v>45387</v>
      </c>
      <c r="P868">
        <v>2024</v>
      </c>
      <c r="Q868">
        <v>867</v>
      </c>
    </row>
    <row r="869" spans="1:17" x14ac:dyDescent="0.35">
      <c r="A869" t="s">
        <v>2844</v>
      </c>
      <c r="B869">
        <v>391</v>
      </c>
      <c r="C869" t="s">
        <v>119</v>
      </c>
      <c r="D869" t="s">
        <v>6163</v>
      </c>
      <c r="E869" t="s">
        <v>301</v>
      </c>
      <c r="F869" t="s">
        <v>121</v>
      </c>
      <c r="G869" t="s">
        <v>162</v>
      </c>
      <c r="H869" t="s">
        <v>254</v>
      </c>
      <c r="I869">
        <v>45375</v>
      </c>
      <c r="J869">
        <v>45375</v>
      </c>
      <c r="K869" t="s">
        <v>124</v>
      </c>
      <c r="L869" s="280">
        <v>45374</v>
      </c>
      <c r="M869">
        <v>3908875</v>
      </c>
      <c r="N869" t="s">
        <v>16</v>
      </c>
      <c r="O869" s="280">
        <v>45387</v>
      </c>
      <c r="P869">
        <v>2024</v>
      </c>
      <c r="Q869">
        <v>868</v>
      </c>
    </row>
    <row r="870" spans="1:17" x14ac:dyDescent="0.35">
      <c r="A870" t="s">
        <v>5992</v>
      </c>
      <c r="B870">
        <v>392</v>
      </c>
      <c r="C870" t="s">
        <v>119</v>
      </c>
      <c r="D870" t="s">
        <v>193</v>
      </c>
      <c r="E870" t="s">
        <v>194</v>
      </c>
      <c r="F870" t="s">
        <v>121</v>
      </c>
      <c r="G870" t="s">
        <v>169</v>
      </c>
      <c r="H870" t="s">
        <v>254</v>
      </c>
      <c r="I870">
        <v>45375</v>
      </c>
      <c r="J870">
        <v>45375</v>
      </c>
      <c r="K870" t="s">
        <v>124</v>
      </c>
      <c r="L870" s="280">
        <v>45374</v>
      </c>
      <c r="M870">
        <v>3908875</v>
      </c>
      <c r="N870" t="s">
        <v>16</v>
      </c>
      <c r="O870" s="280">
        <v>45387</v>
      </c>
      <c r="P870">
        <v>2024</v>
      </c>
      <c r="Q870">
        <v>869</v>
      </c>
    </row>
    <row r="871" spans="1:17" x14ac:dyDescent="0.35">
      <c r="A871" t="s">
        <v>2845</v>
      </c>
      <c r="B871">
        <v>393</v>
      </c>
      <c r="C871" t="s">
        <v>119</v>
      </c>
      <c r="D871" t="s">
        <v>193</v>
      </c>
      <c r="E871" t="s">
        <v>194</v>
      </c>
      <c r="F871" t="s">
        <v>121</v>
      </c>
      <c r="G871" t="s">
        <v>162</v>
      </c>
      <c r="H871" t="s">
        <v>254</v>
      </c>
      <c r="I871">
        <v>45375</v>
      </c>
      <c r="J871">
        <v>45375</v>
      </c>
      <c r="K871" t="s">
        <v>124</v>
      </c>
      <c r="L871" s="280">
        <v>45374</v>
      </c>
      <c r="M871">
        <v>3908875</v>
      </c>
      <c r="N871" t="s">
        <v>16</v>
      </c>
      <c r="O871" s="280">
        <v>45387</v>
      </c>
      <c r="P871">
        <v>2024</v>
      </c>
      <c r="Q871">
        <v>870</v>
      </c>
    </row>
    <row r="872" spans="1:17" x14ac:dyDescent="0.35">
      <c r="A872" t="s">
        <v>2191</v>
      </c>
      <c r="B872">
        <v>394</v>
      </c>
      <c r="C872" t="s">
        <v>119</v>
      </c>
      <c r="D872" t="s">
        <v>193</v>
      </c>
      <c r="E872" t="s">
        <v>194</v>
      </c>
      <c r="F872" t="s">
        <v>121</v>
      </c>
      <c r="G872" t="s">
        <v>169</v>
      </c>
      <c r="H872" t="s">
        <v>254</v>
      </c>
      <c r="I872">
        <v>45376</v>
      </c>
      <c r="J872">
        <v>45376</v>
      </c>
      <c r="K872" t="s">
        <v>124</v>
      </c>
      <c r="L872" s="280">
        <v>45375</v>
      </c>
      <c r="M872">
        <v>3908875</v>
      </c>
      <c r="N872" t="s">
        <v>16</v>
      </c>
      <c r="O872" s="280">
        <v>45387</v>
      </c>
      <c r="P872">
        <v>2024</v>
      </c>
      <c r="Q872">
        <v>871</v>
      </c>
    </row>
    <row r="873" spans="1:17" x14ac:dyDescent="0.35">
      <c r="A873" t="s">
        <v>2846</v>
      </c>
      <c r="B873">
        <v>395</v>
      </c>
      <c r="C873" t="s">
        <v>119</v>
      </c>
      <c r="D873" t="s">
        <v>193</v>
      </c>
      <c r="E873" t="s">
        <v>194</v>
      </c>
      <c r="F873" t="s">
        <v>121</v>
      </c>
      <c r="G873" t="s">
        <v>162</v>
      </c>
      <c r="H873" t="s">
        <v>254</v>
      </c>
      <c r="I873">
        <v>45376</v>
      </c>
      <c r="J873">
        <v>45376</v>
      </c>
      <c r="K873" t="s">
        <v>124</v>
      </c>
      <c r="L873" s="280">
        <v>45375</v>
      </c>
      <c r="M873">
        <v>3908875</v>
      </c>
      <c r="N873" t="s">
        <v>16</v>
      </c>
      <c r="O873" s="280">
        <v>45387</v>
      </c>
      <c r="P873">
        <v>2024</v>
      </c>
      <c r="Q873">
        <v>872</v>
      </c>
    </row>
    <row r="874" spans="1:17" x14ac:dyDescent="0.35">
      <c r="A874" t="s">
        <v>5993</v>
      </c>
      <c r="B874">
        <v>396</v>
      </c>
      <c r="C874" t="s">
        <v>119</v>
      </c>
      <c r="D874" t="s">
        <v>193</v>
      </c>
      <c r="E874" t="s">
        <v>194</v>
      </c>
      <c r="F874" t="s">
        <v>121</v>
      </c>
      <c r="G874" t="s">
        <v>169</v>
      </c>
      <c r="H874" t="s">
        <v>254</v>
      </c>
      <c r="I874">
        <v>45377</v>
      </c>
      <c r="J874">
        <v>45377</v>
      </c>
      <c r="K874" t="s">
        <v>124</v>
      </c>
      <c r="L874" s="280">
        <v>45376</v>
      </c>
      <c r="M874">
        <v>3908875</v>
      </c>
      <c r="N874" t="s">
        <v>16</v>
      </c>
      <c r="O874" s="280">
        <v>45387</v>
      </c>
      <c r="P874">
        <v>2024</v>
      </c>
      <c r="Q874">
        <v>873</v>
      </c>
    </row>
    <row r="875" spans="1:17" x14ac:dyDescent="0.35">
      <c r="A875" t="s">
        <v>2847</v>
      </c>
      <c r="B875">
        <v>397</v>
      </c>
      <c r="C875" t="s">
        <v>119</v>
      </c>
      <c r="D875" t="s">
        <v>193</v>
      </c>
      <c r="E875" t="s">
        <v>194</v>
      </c>
      <c r="F875" t="s">
        <v>121</v>
      </c>
      <c r="G875" t="s">
        <v>162</v>
      </c>
      <c r="H875" t="s">
        <v>254</v>
      </c>
      <c r="I875">
        <v>45377</v>
      </c>
      <c r="J875">
        <v>45377</v>
      </c>
      <c r="K875" t="s">
        <v>124</v>
      </c>
      <c r="L875" s="280">
        <v>45376</v>
      </c>
      <c r="M875">
        <v>3908875</v>
      </c>
      <c r="N875" t="s">
        <v>16</v>
      </c>
      <c r="O875" s="280">
        <v>45387</v>
      </c>
      <c r="P875">
        <v>2024</v>
      </c>
      <c r="Q875">
        <v>874</v>
      </c>
    </row>
    <row r="876" spans="1:17" x14ac:dyDescent="0.35">
      <c r="A876" t="s">
        <v>2193</v>
      </c>
      <c r="B876">
        <v>398</v>
      </c>
      <c r="C876" t="s">
        <v>119</v>
      </c>
      <c r="D876" t="s">
        <v>193</v>
      </c>
      <c r="E876" t="s">
        <v>194</v>
      </c>
      <c r="F876" t="s">
        <v>121</v>
      </c>
      <c r="G876" t="s">
        <v>169</v>
      </c>
      <c r="H876" t="s">
        <v>254</v>
      </c>
      <c r="I876">
        <v>45378</v>
      </c>
      <c r="J876">
        <v>45378</v>
      </c>
      <c r="K876" t="s">
        <v>124</v>
      </c>
      <c r="L876" s="280">
        <v>45377</v>
      </c>
      <c r="M876">
        <v>3908875</v>
      </c>
      <c r="N876" t="s">
        <v>16</v>
      </c>
      <c r="O876" s="280">
        <v>45387</v>
      </c>
      <c r="P876">
        <v>2024</v>
      </c>
      <c r="Q876">
        <v>875</v>
      </c>
    </row>
    <row r="877" spans="1:17" x14ac:dyDescent="0.35">
      <c r="A877" t="s">
        <v>2848</v>
      </c>
      <c r="B877">
        <v>399</v>
      </c>
      <c r="C877" t="s">
        <v>119</v>
      </c>
      <c r="D877" t="s">
        <v>193</v>
      </c>
      <c r="E877" t="s">
        <v>194</v>
      </c>
      <c r="F877" t="s">
        <v>121</v>
      </c>
      <c r="G877" t="s">
        <v>162</v>
      </c>
      <c r="H877" t="s">
        <v>254</v>
      </c>
      <c r="I877">
        <v>45378</v>
      </c>
      <c r="J877">
        <v>45378</v>
      </c>
      <c r="K877" t="s">
        <v>124</v>
      </c>
      <c r="L877" s="280">
        <v>45377</v>
      </c>
      <c r="M877">
        <v>3908875</v>
      </c>
      <c r="N877" t="s">
        <v>16</v>
      </c>
      <c r="O877" s="280">
        <v>45387</v>
      </c>
      <c r="P877">
        <v>2024</v>
      </c>
      <c r="Q877">
        <v>876</v>
      </c>
    </row>
    <row r="878" spans="1:17" x14ac:dyDescent="0.35">
      <c r="A878" t="s">
        <v>2849</v>
      </c>
      <c r="B878">
        <v>400</v>
      </c>
      <c r="C878" t="s">
        <v>119</v>
      </c>
      <c r="D878" t="s">
        <v>193</v>
      </c>
      <c r="E878" t="s">
        <v>194</v>
      </c>
      <c r="F878" t="s">
        <v>121</v>
      </c>
      <c r="G878" t="s">
        <v>169</v>
      </c>
      <c r="H878" t="s">
        <v>254</v>
      </c>
      <c r="I878">
        <v>45379</v>
      </c>
      <c r="J878">
        <v>45379</v>
      </c>
      <c r="K878" t="s">
        <v>124</v>
      </c>
      <c r="L878" s="280">
        <v>45378</v>
      </c>
      <c r="M878">
        <v>3908875</v>
      </c>
      <c r="N878" t="s">
        <v>16</v>
      </c>
      <c r="O878" s="280">
        <v>45387</v>
      </c>
      <c r="P878">
        <v>2024</v>
      </c>
      <c r="Q878">
        <v>877</v>
      </c>
    </row>
    <row r="879" spans="1:17" x14ac:dyDescent="0.35">
      <c r="A879" t="s">
        <v>2194</v>
      </c>
      <c r="B879">
        <v>401</v>
      </c>
      <c r="C879" t="s">
        <v>119</v>
      </c>
      <c r="D879" t="s">
        <v>193</v>
      </c>
      <c r="E879" t="s">
        <v>194</v>
      </c>
      <c r="F879" t="s">
        <v>121</v>
      </c>
      <c r="G879" t="s">
        <v>162</v>
      </c>
      <c r="H879" t="s">
        <v>254</v>
      </c>
      <c r="I879">
        <v>45379</v>
      </c>
      <c r="J879">
        <v>45379</v>
      </c>
      <c r="K879" t="s">
        <v>124</v>
      </c>
      <c r="L879" s="280">
        <v>45378</v>
      </c>
      <c r="M879">
        <v>3908875</v>
      </c>
      <c r="N879" t="s">
        <v>16</v>
      </c>
      <c r="O879" s="280">
        <v>45387</v>
      </c>
      <c r="P879">
        <v>2024</v>
      </c>
      <c r="Q879">
        <v>878</v>
      </c>
    </row>
    <row r="880" spans="1:17" x14ac:dyDescent="0.35">
      <c r="A880" t="s">
        <v>2195</v>
      </c>
      <c r="B880">
        <v>402</v>
      </c>
      <c r="C880" t="s">
        <v>119</v>
      </c>
      <c r="D880" t="s">
        <v>193</v>
      </c>
      <c r="E880" t="s">
        <v>194</v>
      </c>
      <c r="F880" t="s">
        <v>121</v>
      </c>
      <c r="G880" t="s">
        <v>169</v>
      </c>
      <c r="H880" t="s">
        <v>254</v>
      </c>
      <c r="I880">
        <v>45380</v>
      </c>
      <c r="J880">
        <v>45380</v>
      </c>
      <c r="K880" t="s">
        <v>124</v>
      </c>
      <c r="L880" s="280">
        <v>45379</v>
      </c>
      <c r="M880">
        <v>3908875</v>
      </c>
      <c r="N880" t="s">
        <v>16</v>
      </c>
      <c r="O880" s="280">
        <v>45387</v>
      </c>
      <c r="P880">
        <v>2024</v>
      </c>
      <c r="Q880">
        <v>879</v>
      </c>
    </row>
    <row r="881" spans="1:17" x14ac:dyDescent="0.35">
      <c r="A881" t="s">
        <v>2850</v>
      </c>
      <c r="B881">
        <v>403</v>
      </c>
      <c r="C881" t="s">
        <v>119</v>
      </c>
      <c r="D881" t="s">
        <v>193</v>
      </c>
      <c r="E881" t="s">
        <v>194</v>
      </c>
      <c r="F881" t="s">
        <v>121</v>
      </c>
      <c r="G881" t="s">
        <v>162</v>
      </c>
      <c r="H881" t="s">
        <v>254</v>
      </c>
      <c r="I881">
        <v>45380</v>
      </c>
      <c r="J881">
        <v>45380</v>
      </c>
      <c r="K881" t="s">
        <v>124</v>
      </c>
      <c r="L881" s="280">
        <v>45379</v>
      </c>
      <c r="M881">
        <v>3908875</v>
      </c>
      <c r="N881" t="s">
        <v>16</v>
      </c>
      <c r="O881" s="280">
        <v>45387</v>
      </c>
      <c r="P881">
        <v>2024</v>
      </c>
      <c r="Q881">
        <v>880</v>
      </c>
    </row>
    <row r="882" spans="1:17" x14ac:dyDescent="0.35">
      <c r="A882" t="s">
        <v>2851</v>
      </c>
      <c r="B882">
        <v>404</v>
      </c>
      <c r="C882" t="s">
        <v>119</v>
      </c>
      <c r="D882" t="s">
        <v>193</v>
      </c>
      <c r="E882" t="s">
        <v>194</v>
      </c>
      <c r="F882" t="s">
        <v>121</v>
      </c>
      <c r="G882" t="s">
        <v>169</v>
      </c>
      <c r="H882" t="s">
        <v>254</v>
      </c>
      <c r="I882">
        <v>45381</v>
      </c>
      <c r="J882">
        <v>45381</v>
      </c>
      <c r="K882" t="s">
        <v>124</v>
      </c>
      <c r="L882" s="280">
        <v>45380</v>
      </c>
      <c r="M882">
        <v>3908875</v>
      </c>
      <c r="N882" t="s">
        <v>16</v>
      </c>
      <c r="O882" s="280">
        <v>45387</v>
      </c>
      <c r="P882">
        <v>2024</v>
      </c>
      <c r="Q882">
        <v>881</v>
      </c>
    </row>
    <row r="883" spans="1:17" x14ac:dyDescent="0.35">
      <c r="A883" t="s">
        <v>2196</v>
      </c>
      <c r="B883">
        <v>405</v>
      </c>
      <c r="C883" t="s">
        <v>119</v>
      </c>
      <c r="D883" t="s">
        <v>193</v>
      </c>
      <c r="E883" t="s">
        <v>194</v>
      </c>
      <c r="F883" t="s">
        <v>121</v>
      </c>
      <c r="G883" t="s">
        <v>162</v>
      </c>
      <c r="H883" t="s">
        <v>254</v>
      </c>
      <c r="I883">
        <v>45381</v>
      </c>
      <c r="J883">
        <v>45381</v>
      </c>
      <c r="K883" t="s">
        <v>124</v>
      </c>
      <c r="L883" s="280">
        <v>45380</v>
      </c>
      <c r="M883">
        <v>3908875</v>
      </c>
      <c r="N883" t="s">
        <v>16</v>
      </c>
      <c r="O883" s="280">
        <v>45387</v>
      </c>
      <c r="P883">
        <v>2024</v>
      </c>
      <c r="Q883">
        <v>882</v>
      </c>
    </row>
    <row r="884" spans="1:17" x14ac:dyDescent="0.35">
      <c r="A884" t="s">
        <v>2197</v>
      </c>
      <c r="B884">
        <v>406</v>
      </c>
      <c r="C884" t="s">
        <v>119</v>
      </c>
      <c r="D884" t="s">
        <v>193</v>
      </c>
      <c r="E884" t="s">
        <v>194</v>
      </c>
      <c r="F884" t="s">
        <v>121</v>
      </c>
      <c r="G884" t="s">
        <v>169</v>
      </c>
      <c r="H884" t="s">
        <v>254</v>
      </c>
      <c r="I884">
        <v>45382</v>
      </c>
      <c r="J884">
        <v>45382</v>
      </c>
      <c r="K884" t="s">
        <v>124</v>
      </c>
      <c r="L884" s="280">
        <v>45381</v>
      </c>
      <c r="M884">
        <v>3908875</v>
      </c>
      <c r="N884" t="s">
        <v>16</v>
      </c>
      <c r="O884" s="280">
        <v>45387</v>
      </c>
      <c r="P884">
        <v>2024</v>
      </c>
      <c r="Q884">
        <v>883</v>
      </c>
    </row>
    <row r="885" spans="1:17" x14ac:dyDescent="0.35">
      <c r="A885" t="s">
        <v>2852</v>
      </c>
      <c r="B885">
        <v>407</v>
      </c>
      <c r="C885" t="s">
        <v>119</v>
      </c>
      <c r="D885" t="s">
        <v>193</v>
      </c>
      <c r="E885" t="s">
        <v>194</v>
      </c>
      <c r="F885" t="s">
        <v>121</v>
      </c>
      <c r="G885" t="s">
        <v>162</v>
      </c>
      <c r="H885" t="s">
        <v>254</v>
      </c>
      <c r="I885">
        <v>45382</v>
      </c>
      <c r="J885">
        <v>45382</v>
      </c>
      <c r="K885" t="s">
        <v>124</v>
      </c>
      <c r="L885" s="280">
        <v>45381</v>
      </c>
      <c r="M885">
        <v>3908875</v>
      </c>
      <c r="N885" t="s">
        <v>16</v>
      </c>
      <c r="O885" s="280">
        <v>45387</v>
      </c>
      <c r="P885">
        <v>2024</v>
      </c>
      <c r="Q885">
        <v>884</v>
      </c>
    </row>
    <row r="886" spans="1:17" x14ac:dyDescent="0.35">
      <c r="A886" t="s">
        <v>2853</v>
      </c>
      <c r="B886">
        <v>408</v>
      </c>
      <c r="C886" t="s">
        <v>119</v>
      </c>
      <c r="D886" t="s">
        <v>193</v>
      </c>
      <c r="E886" t="s">
        <v>194</v>
      </c>
      <c r="F886" t="s">
        <v>121</v>
      </c>
      <c r="G886" t="s">
        <v>169</v>
      </c>
      <c r="H886" t="s">
        <v>254</v>
      </c>
      <c r="I886">
        <v>45388</v>
      </c>
      <c r="J886">
        <v>45388</v>
      </c>
      <c r="K886" t="s">
        <v>124</v>
      </c>
      <c r="L886" s="280">
        <v>45387</v>
      </c>
      <c r="M886">
        <v>3937504</v>
      </c>
      <c r="N886" t="s">
        <v>16</v>
      </c>
      <c r="O886" s="280">
        <v>45398</v>
      </c>
      <c r="P886">
        <v>2024</v>
      </c>
      <c r="Q886">
        <v>885</v>
      </c>
    </row>
    <row r="887" spans="1:17" x14ac:dyDescent="0.35">
      <c r="A887" t="s">
        <v>2198</v>
      </c>
      <c r="B887">
        <v>409</v>
      </c>
      <c r="C887" t="s">
        <v>119</v>
      </c>
      <c r="D887" t="s">
        <v>193</v>
      </c>
      <c r="E887" t="s">
        <v>194</v>
      </c>
      <c r="F887" t="s">
        <v>121</v>
      </c>
      <c r="G887" t="s">
        <v>162</v>
      </c>
      <c r="H887" t="s">
        <v>254</v>
      </c>
      <c r="I887">
        <v>45388</v>
      </c>
      <c r="J887">
        <v>45388</v>
      </c>
      <c r="K887" t="s">
        <v>124</v>
      </c>
      <c r="L887" s="280">
        <v>45387</v>
      </c>
      <c r="M887">
        <v>3937504</v>
      </c>
      <c r="N887" t="s">
        <v>16</v>
      </c>
      <c r="O887" s="280">
        <v>45398</v>
      </c>
      <c r="P887">
        <v>2024</v>
      </c>
      <c r="Q887">
        <v>886</v>
      </c>
    </row>
    <row r="888" spans="1:17" x14ac:dyDescent="0.35">
      <c r="A888" t="s">
        <v>2199</v>
      </c>
      <c r="B888">
        <v>410</v>
      </c>
      <c r="C888" t="s">
        <v>119</v>
      </c>
      <c r="D888" t="s">
        <v>193</v>
      </c>
      <c r="E888" t="s">
        <v>194</v>
      </c>
      <c r="F888" t="s">
        <v>121</v>
      </c>
      <c r="G888" t="s">
        <v>169</v>
      </c>
      <c r="H888" t="s">
        <v>254</v>
      </c>
      <c r="I888">
        <v>45389</v>
      </c>
      <c r="J888">
        <v>45389</v>
      </c>
      <c r="K888" t="s">
        <v>124</v>
      </c>
      <c r="L888" s="280">
        <v>45388</v>
      </c>
      <c r="M888">
        <v>3937504</v>
      </c>
      <c r="N888" t="s">
        <v>16</v>
      </c>
      <c r="O888" s="280">
        <v>45398</v>
      </c>
      <c r="P888">
        <v>2024</v>
      </c>
      <c r="Q888">
        <v>887</v>
      </c>
    </row>
    <row r="889" spans="1:17" x14ac:dyDescent="0.35">
      <c r="A889" t="s">
        <v>2854</v>
      </c>
      <c r="B889">
        <v>411</v>
      </c>
      <c r="C889" t="s">
        <v>119</v>
      </c>
      <c r="D889" t="s">
        <v>193</v>
      </c>
      <c r="E889" t="s">
        <v>194</v>
      </c>
      <c r="F889" t="s">
        <v>121</v>
      </c>
      <c r="G889" t="s">
        <v>162</v>
      </c>
      <c r="H889" t="s">
        <v>254</v>
      </c>
      <c r="I889">
        <v>45389</v>
      </c>
      <c r="J889">
        <v>45389</v>
      </c>
      <c r="K889" t="s">
        <v>124</v>
      </c>
      <c r="L889" s="280">
        <v>45388</v>
      </c>
      <c r="M889">
        <v>3937504</v>
      </c>
      <c r="N889" t="s">
        <v>16</v>
      </c>
      <c r="O889" s="280">
        <v>45398</v>
      </c>
      <c r="P889">
        <v>2024</v>
      </c>
      <c r="Q889">
        <v>888</v>
      </c>
    </row>
    <row r="890" spans="1:17" x14ac:dyDescent="0.35">
      <c r="A890" t="s">
        <v>2855</v>
      </c>
      <c r="B890">
        <v>412</v>
      </c>
      <c r="C890" t="s">
        <v>119</v>
      </c>
      <c r="D890" t="s">
        <v>193</v>
      </c>
      <c r="E890" t="s">
        <v>194</v>
      </c>
      <c r="F890" t="s">
        <v>121</v>
      </c>
      <c r="G890" t="s">
        <v>169</v>
      </c>
      <c r="H890" t="s">
        <v>254</v>
      </c>
      <c r="I890">
        <v>45390</v>
      </c>
      <c r="J890">
        <v>45390</v>
      </c>
      <c r="K890" t="s">
        <v>124</v>
      </c>
      <c r="L890" s="280">
        <v>45389</v>
      </c>
      <c r="M890">
        <v>3937504</v>
      </c>
      <c r="N890" t="s">
        <v>16</v>
      </c>
      <c r="O890" s="280">
        <v>45398</v>
      </c>
      <c r="P890">
        <v>2024</v>
      </c>
      <c r="Q890">
        <v>889</v>
      </c>
    </row>
    <row r="891" spans="1:17" x14ac:dyDescent="0.35">
      <c r="A891" t="s">
        <v>2200</v>
      </c>
      <c r="B891">
        <v>413</v>
      </c>
      <c r="C891" t="s">
        <v>119</v>
      </c>
      <c r="D891" t="s">
        <v>193</v>
      </c>
      <c r="E891" t="s">
        <v>194</v>
      </c>
      <c r="F891" t="s">
        <v>121</v>
      </c>
      <c r="G891" t="s">
        <v>162</v>
      </c>
      <c r="H891" t="s">
        <v>254</v>
      </c>
      <c r="I891">
        <v>45390</v>
      </c>
      <c r="J891">
        <v>45390</v>
      </c>
      <c r="K891" t="s">
        <v>124</v>
      </c>
      <c r="L891" s="280">
        <v>45389</v>
      </c>
      <c r="M891">
        <v>3937504</v>
      </c>
      <c r="N891" t="s">
        <v>16</v>
      </c>
      <c r="O891" s="280">
        <v>45398</v>
      </c>
      <c r="P891">
        <v>2024</v>
      </c>
      <c r="Q891">
        <v>890</v>
      </c>
    </row>
    <row r="892" spans="1:17" x14ac:dyDescent="0.35">
      <c r="A892" t="s">
        <v>2856</v>
      </c>
      <c r="B892">
        <v>414</v>
      </c>
      <c r="C892" t="s">
        <v>119</v>
      </c>
      <c r="D892" t="s">
        <v>193</v>
      </c>
      <c r="E892" t="s">
        <v>194</v>
      </c>
      <c r="F892" t="s">
        <v>121</v>
      </c>
      <c r="G892" t="s">
        <v>169</v>
      </c>
      <c r="H892" t="s">
        <v>254</v>
      </c>
      <c r="I892">
        <v>45393</v>
      </c>
      <c r="J892">
        <v>45393</v>
      </c>
      <c r="K892" t="s">
        <v>124</v>
      </c>
      <c r="L892" s="280">
        <v>45392</v>
      </c>
      <c r="M892">
        <v>3937504</v>
      </c>
      <c r="N892" t="s">
        <v>16</v>
      </c>
      <c r="O892" s="280">
        <v>45398</v>
      </c>
      <c r="P892">
        <v>2024</v>
      </c>
      <c r="Q892">
        <v>891</v>
      </c>
    </row>
    <row r="893" spans="1:17" x14ac:dyDescent="0.35">
      <c r="A893" t="s">
        <v>2201</v>
      </c>
      <c r="B893">
        <v>415</v>
      </c>
      <c r="C893" t="s">
        <v>119</v>
      </c>
      <c r="D893" t="s">
        <v>193</v>
      </c>
      <c r="E893" t="s">
        <v>194</v>
      </c>
      <c r="F893" t="s">
        <v>121</v>
      </c>
      <c r="G893" t="s">
        <v>162</v>
      </c>
      <c r="H893" t="s">
        <v>254</v>
      </c>
      <c r="I893">
        <v>45393</v>
      </c>
      <c r="J893">
        <v>45393</v>
      </c>
      <c r="K893" t="s">
        <v>124</v>
      </c>
      <c r="L893" s="280">
        <v>45392</v>
      </c>
      <c r="M893">
        <v>3937504</v>
      </c>
      <c r="N893" t="s">
        <v>16</v>
      </c>
      <c r="O893" s="280">
        <v>45398</v>
      </c>
      <c r="P893">
        <v>2024</v>
      </c>
      <c r="Q893">
        <v>892</v>
      </c>
    </row>
    <row r="894" spans="1:17" x14ac:dyDescent="0.35">
      <c r="A894" t="s">
        <v>2202</v>
      </c>
      <c r="B894">
        <v>416</v>
      </c>
      <c r="C894" t="s">
        <v>119</v>
      </c>
      <c r="D894" t="s">
        <v>193</v>
      </c>
      <c r="E894" t="s">
        <v>194</v>
      </c>
      <c r="F894" t="s">
        <v>121</v>
      </c>
      <c r="G894" t="s">
        <v>169</v>
      </c>
      <c r="H894" t="s">
        <v>254</v>
      </c>
      <c r="I894">
        <v>45394</v>
      </c>
      <c r="J894">
        <v>45394</v>
      </c>
      <c r="K894" t="s">
        <v>124</v>
      </c>
      <c r="L894" s="280">
        <v>45393</v>
      </c>
      <c r="M894">
        <v>3937504</v>
      </c>
      <c r="N894" t="s">
        <v>16</v>
      </c>
      <c r="O894" s="280">
        <v>45398</v>
      </c>
      <c r="P894">
        <v>2024</v>
      </c>
      <c r="Q894">
        <v>893</v>
      </c>
    </row>
    <row r="895" spans="1:17" x14ac:dyDescent="0.35">
      <c r="A895" t="s">
        <v>2857</v>
      </c>
      <c r="B895">
        <v>417</v>
      </c>
      <c r="C895" t="s">
        <v>119</v>
      </c>
      <c r="D895" t="s">
        <v>193</v>
      </c>
      <c r="E895" t="s">
        <v>194</v>
      </c>
      <c r="F895" t="s">
        <v>121</v>
      </c>
      <c r="G895" t="s">
        <v>162</v>
      </c>
      <c r="H895" t="s">
        <v>254</v>
      </c>
      <c r="I895">
        <v>45394</v>
      </c>
      <c r="J895">
        <v>45394</v>
      </c>
      <c r="K895" t="s">
        <v>124</v>
      </c>
      <c r="L895" s="280">
        <v>45393</v>
      </c>
      <c r="M895">
        <v>3937504</v>
      </c>
      <c r="N895" t="s">
        <v>16</v>
      </c>
      <c r="O895" s="280">
        <v>45398</v>
      </c>
      <c r="P895">
        <v>2024</v>
      </c>
      <c r="Q895">
        <v>894</v>
      </c>
    </row>
    <row r="896" spans="1:17" x14ac:dyDescent="0.35">
      <c r="A896" t="s">
        <v>2858</v>
      </c>
      <c r="B896">
        <v>418</v>
      </c>
      <c r="C896" t="s">
        <v>119</v>
      </c>
      <c r="D896" t="s">
        <v>6163</v>
      </c>
      <c r="E896" t="s">
        <v>301</v>
      </c>
      <c r="F896" t="s">
        <v>121</v>
      </c>
      <c r="G896" t="s">
        <v>169</v>
      </c>
      <c r="H896" t="s">
        <v>254</v>
      </c>
      <c r="I896">
        <v>45394</v>
      </c>
      <c r="J896">
        <v>45394</v>
      </c>
      <c r="K896" t="s">
        <v>124</v>
      </c>
      <c r="L896" s="280">
        <v>45393</v>
      </c>
      <c r="M896">
        <v>3937504</v>
      </c>
      <c r="N896" t="s">
        <v>16</v>
      </c>
      <c r="O896" s="280">
        <v>45398</v>
      </c>
      <c r="P896">
        <v>2024</v>
      </c>
      <c r="Q896">
        <v>895</v>
      </c>
    </row>
    <row r="897" spans="1:17" x14ac:dyDescent="0.35">
      <c r="A897" t="s">
        <v>5994</v>
      </c>
      <c r="B897">
        <v>419</v>
      </c>
      <c r="C897" t="s">
        <v>119</v>
      </c>
      <c r="D897" t="s">
        <v>6163</v>
      </c>
      <c r="E897" t="s">
        <v>301</v>
      </c>
      <c r="F897" t="s">
        <v>121</v>
      </c>
      <c r="G897" t="s">
        <v>169</v>
      </c>
      <c r="H897" t="s">
        <v>254</v>
      </c>
      <c r="I897">
        <v>45395</v>
      </c>
      <c r="J897">
        <v>45395</v>
      </c>
      <c r="K897" t="s">
        <v>124</v>
      </c>
      <c r="L897" s="280">
        <v>45394</v>
      </c>
      <c r="M897">
        <v>3937504</v>
      </c>
      <c r="N897" t="s">
        <v>16</v>
      </c>
      <c r="O897" s="280">
        <v>45398</v>
      </c>
      <c r="P897">
        <v>2024</v>
      </c>
      <c r="Q897">
        <v>896</v>
      </c>
    </row>
    <row r="898" spans="1:17" x14ac:dyDescent="0.35">
      <c r="A898" t="s">
        <v>5995</v>
      </c>
      <c r="B898">
        <v>420</v>
      </c>
      <c r="C898" t="s">
        <v>119</v>
      </c>
      <c r="D898" t="s">
        <v>6163</v>
      </c>
      <c r="E898" t="s">
        <v>301</v>
      </c>
      <c r="F898" t="s">
        <v>121</v>
      </c>
      <c r="G898" t="s">
        <v>169</v>
      </c>
      <c r="H898" t="s">
        <v>254</v>
      </c>
      <c r="I898">
        <v>45396</v>
      </c>
      <c r="J898">
        <v>45396</v>
      </c>
      <c r="K898" t="s">
        <v>124</v>
      </c>
      <c r="L898" s="280">
        <v>45395</v>
      </c>
      <c r="M898">
        <v>3937504</v>
      </c>
      <c r="N898" t="s">
        <v>16</v>
      </c>
      <c r="O898" s="280">
        <v>45398</v>
      </c>
      <c r="P898">
        <v>2024</v>
      </c>
      <c r="Q898">
        <v>897</v>
      </c>
    </row>
    <row r="899" spans="1:17" x14ac:dyDescent="0.35">
      <c r="A899" t="s">
        <v>5996</v>
      </c>
      <c r="B899">
        <v>421</v>
      </c>
      <c r="C899" t="s">
        <v>119</v>
      </c>
      <c r="D899" t="s">
        <v>6163</v>
      </c>
      <c r="E899" t="s">
        <v>301</v>
      </c>
      <c r="F899" t="s">
        <v>121</v>
      </c>
      <c r="G899" t="s">
        <v>169</v>
      </c>
      <c r="H899" t="s">
        <v>254</v>
      </c>
      <c r="I899">
        <v>45397</v>
      </c>
      <c r="J899">
        <v>45397</v>
      </c>
      <c r="K899" t="s">
        <v>124</v>
      </c>
      <c r="L899" s="280">
        <v>45396</v>
      </c>
      <c r="M899">
        <v>3937504</v>
      </c>
      <c r="N899" t="s">
        <v>16</v>
      </c>
      <c r="O899" s="280">
        <v>45398</v>
      </c>
      <c r="P899">
        <v>2024</v>
      </c>
      <c r="Q899">
        <v>898</v>
      </c>
    </row>
    <row r="900" spans="1:17" x14ac:dyDescent="0.35">
      <c r="A900" t="s">
        <v>5997</v>
      </c>
      <c r="B900">
        <v>422</v>
      </c>
      <c r="C900" t="s">
        <v>119</v>
      </c>
      <c r="D900" t="s">
        <v>6163</v>
      </c>
      <c r="E900" t="s">
        <v>301</v>
      </c>
      <c r="F900" t="s">
        <v>121</v>
      </c>
      <c r="G900" t="s">
        <v>169</v>
      </c>
      <c r="H900" t="s">
        <v>254</v>
      </c>
      <c r="I900">
        <v>45398</v>
      </c>
      <c r="J900">
        <v>45398</v>
      </c>
      <c r="K900" t="s">
        <v>124</v>
      </c>
      <c r="L900" s="280">
        <v>45397</v>
      </c>
      <c r="M900">
        <v>3937504</v>
      </c>
      <c r="N900" t="s">
        <v>16</v>
      </c>
      <c r="O900" s="280">
        <v>45398</v>
      </c>
      <c r="P900">
        <v>2024</v>
      </c>
      <c r="Q900">
        <v>899</v>
      </c>
    </row>
    <row r="901" spans="1:17" x14ac:dyDescent="0.35">
      <c r="A901" t="s">
        <v>2860</v>
      </c>
      <c r="B901">
        <v>423</v>
      </c>
      <c r="C901" t="s">
        <v>119</v>
      </c>
      <c r="D901" t="s">
        <v>236</v>
      </c>
      <c r="E901" t="s">
        <v>237</v>
      </c>
      <c r="F901" t="s">
        <v>121</v>
      </c>
      <c r="G901" t="s">
        <v>162</v>
      </c>
      <c r="H901" t="s">
        <v>254</v>
      </c>
      <c r="I901">
        <v>45395</v>
      </c>
      <c r="J901">
        <v>45395</v>
      </c>
      <c r="K901" t="s">
        <v>124</v>
      </c>
      <c r="L901" s="280">
        <v>45394</v>
      </c>
      <c r="M901">
        <v>3937504</v>
      </c>
      <c r="N901" t="s">
        <v>16</v>
      </c>
      <c r="O901" s="280">
        <v>45398</v>
      </c>
      <c r="P901">
        <v>2024</v>
      </c>
      <c r="Q901">
        <v>900</v>
      </c>
    </row>
    <row r="902" spans="1:17" x14ac:dyDescent="0.35">
      <c r="A902" t="s">
        <v>5597</v>
      </c>
      <c r="B902">
        <v>424</v>
      </c>
      <c r="C902" t="s">
        <v>119</v>
      </c>
      <c r="D902" t="s">
        <v>236</v>
      </c>
      <c r="E902" t="s">
        <v>237</v>
      </c>
      <c r="F902" t="s">
        <v>121</v>
      </c>
      <c r="G902" t="s">
        <v>162</v>
      </c>
      <c r="H902" t="s">
        <v>254</v>
      </c>
      <c r="I902">
        <v>45396</v>
      </c>
      <c r="J902">
        <v>45396</v>
      </c>
      <c r="K902" t="s">
        <v>124</v>
      </c>
      <c r="L902" s="280">
        <v>45395</v>
      </c>
      <c r="M902">
        <v>3937504</v>
      </c>
      <c r="N902" t="s">
        <v>16</v>
      </c>
      <c r="O902" s="280">
        <v>45398</v>
      </c>
      <c r="P902">
        <v>2024</v>
      </c>
      <c r="Q902">
        <v>901</v>
      </c>
    </row>
    <row r="903" spans="1:17" x14ac:dyDescent="0.35">
      <c r="A903" t="s">
        <v>2861</v>
      </c>
      <c r="B903">
        <v>425</v>
      </c>
      <c r="C903" t="s">
        <v>119</v>
      </c>
      <c r="D903" t="s">
        <v>236</v>
      </c>
      <c r="E903" t="s">
        <v>237</v>
      </c>
      <c r="F903" t="s">
        <v>121</v>
      </c>
      <c r="G903" t="s">
        <v>162</v>
      </c>
      <c r="H903" t="s">
        <v>254</v>
      </c>
      <c r="I903">
        <v>45397</v>
      </c>
      <c r="J903">
        <v>45397</v>
      </c>
      <c r="K903" t="s">
        <v>124</v>
      </c>
      <c r="L903" s="280">
        <v>45397</v>
      </c>
      <c r="M903">
        <v>3937504</v>
      </c>
      <c r="N903" t="s">
        <v>16</v>
      </c>
      <c r="O903" s="280">
        <v>45398</v>
      </c>
      <c r="P903">
        <v>2024</v>
      </c>
      <c r="Q903">
        <v>902</v>
      </c>
    </row>
    <row r="904" spans="1:17" x14ac:dyDescent="0.35">
      <c r="A904" t="s">
        <v>2207</v>
      </c>
      <c r="B904">
        <v>426</v>
      </c>
      <c r="C904" t="s">
        <v>119</v>
      </c>
      <c r="D904" t="s">
        <v>236</v>
      </c>
      <c r="E904" t="s">
        <v>237</v>
      </c>
      <c r="F904" t="s">
        <v>121</v>
      </c>
      <c r="G904" t="s">
        <v>162</v>
      </c>
      <c r="H904" t="s">
        <v>254</v>
      </c>
      <c r="I904">
        <v>45398</v>
      </c>
      <c r="J904">
        <v>45398</v>
      </c>
      <c r="K904" t="s">
        <v>124</v>
      </c>
      <c r="L904" s="280">
        <v>45397</v>
      </c>
      <c r="M904">
        <v>3937504</v>
      </c>
      <c r="N904" t="s">
        <v>16</v>
      </c>
      <c r="O904" s="280">
        <v>45398</v>
      </c>
      <c r="P904">
        <v>2024</v>
      </c>
      <c r="Q904">
        <v>903</v>
      </c>
    </row>
    <row r="905" spans="1:17" x14ac:dyDescent="0.35">
      <c r="A905" t="s">
        <v>5998</v>
      </c>
      <c r="B905">
        <v>427</v>
      </c>
      <c r="C905" t="s">
        <v>119</v>
      </c>
      <c r="D905" t="s">
        <v>193</v>
      </c>
      <c r="E905" t="s">
        <v>194</v>
      </c>
      <c r="F905" t="s">
        <v>121</v>
      </c>
      <c r="G905" t="s">
        <v>169</v>
      </c>
      <c r="H905" t="s">
        <v>254</v>
      </c>
      <c r="I905">
        <v>45395</v>
      </c>
      <c r="J905">
        <v>45395</v>
      </c>
      <c r="K905" t="s">
        <v>124</v>
      </c>
      <c r="L905" s="280">
        <v>45394</v>
      </c>
      <c r="M905">
        <v>3937504</v>
      </c>
      <c r="N905" t="s">
        <v>16</v>
      </c>
      <c r="O905" s="280">
        <v>45398</v>
      </c>
      <c r="P905">
        <v>2024</v>
      </c>
      <c r="Q905">
        <v>904</v>
      </c>
    </row>
    <row r="906" spans="1:17" x14ac:dyDescent="0.35">
      <c r="A906" t="s">
        <v>2208</v>
      </c>
      <c r="B906">
        <v>428</v>
      </c>
      <c r="C906" t="s">
        <v>119</v>
      </c>
      <c r="D906" t="s">
        <v>193</v>
      </c>
      <c r="E906" t="s">
        <v>194</v>
      </c>
      <c r="F906" t="s">
        <v>121</v>
      </c>
      <c r="G906" t="s">
        <v>162</v>
      </c>
      <c r="H906" t="s">
        <v>254</v>
      </c>
      <c r="I906">
        <v>45395</v>
      </c>
      <c r="J906">
        <v>45395</v>
      </c>
      <c r="K906" t="s">
        <v>124</v>
      </c>
      <c r="L906" s="280">
        <v>45394</v>
      </c>
      <c r="M906">
        <v>3937504</v>
      </c>
      <c r="N906" t="s">
        <v>16</v>
      </c>
      <c r="O906" s="280">
        <v>45398</v>
      </c>
      <c r="P906">
        <v>2024</v>
      </c>
      <c r="Q906">
        <v>905</v>
      </c>
    </row>
    <row r="907" spans="1:17" x14ac:dyDescent="0.35">
      <c r="A907" t="s">
        <v>5999</v>
      </c>
      <c r="B907">
        <v>429</v>
      </c>
      <c r="C907" t="s">
        <v>119</v>
      </c>
      <c r="D907" t="s">
        <v>193</v>
      </c>
      <c r="E907" t="s">
        <v>194</v>
      </c>
      <c r="F907" t="s">
        <v>121</v>
      </c>
      <c r="G907" t="s">
        <v>169</v>
      </c>
      <c r="H907" t="s">
        <v>254</v>
      </c>
      <c r="I907">
        <v>45396</v>
      </c>
      <c r="J907">
        <v>45396</v>
      </c>
      <c r="K907" t="s">
        <v>124</v>
      </c>
      <c r="L907" s="280">
        <v>45395</v>
      </c>
      <c r="M907">
        <v>3937504</v>
      </c>
      <c r="N907" t="s">
        <v>16</v>
      </c>
      <c r="O907" s="280">
        <v>45398</v>
      </c>
      <c r="P907">
        <v>2024</v>
      </c>
      <c r="Q907">
        <v>906</v>
      </c>
    </row>
    <row r="908" spans="1:17" x14ac:dyDescent="0.35">
      <c r="A908" t="s">
        <v>5598</v>
      </c>
      <c r="B908">
        <v>430</v>
      </c>
      <c r="C908" t="s">
        <v>119</v>
      </c>
      <c r="D908" t="s">
        <v>193</v>
      </c>
      <c r="E908" t="s">
        <v>194</v>
      </c>
      <c r="F908" t="s">
        <v>121</v>
      </c>
      <c r="G908" t="s">
        <v>162</v>
      </c>
      <c r="H908" t="s">
        <v>254</v>
      </c>
      <c r="I908">
        <v>45396</v>
      </c>
      <c r="J908">
        <v>45396</v>
      </c>
      <c r="K908" t="s">
        <v>124</v>
      </c>
      <c r="L908" s="280">
        <v>45396</v>
      </c>
      <c r="M908">
        <v>3937504</v>
      </c>
      <c r="N908" t="s">
        <v>16</v>
      </c>
      <c r="O908" s="280">
        <v>45398</v>
      </c>
      <c r="P908">
        <v>2024</v>
      </c>
      <c r="Q908">
        <v>907</v>
      </c>
    </row>
    <row r="909" spans="1:17" x14ac:dyDescent="0.35">
      <c r="A909" t="s">
        <v>6000</v>
      </c>
      <c r="B909">
        <v>431</v>
      </c>
      <c r="C909" t="s">
        <v>119</v>
      </c>
      <c r="D909" t="s">
        <v>193</v>
      </c>
      <c r="E909" t="s">
        <v>194</v>
      </c>
      <c r="F909" t="s">
        <v>121</v>
      </c>
      <c r="G909" t="s">
        <v>169</v>
      </c>
      <c r="H909" t="s">
        <v>254</v>
      </c>
      <c r="I909">
        <v>45397</v>
      </c>
      <c r="J909">
        <v>45397</v>
      </c>
      <c r="K909" t="s">
        <v>124</v>
      </c>
      <c r="L909" s="280">
        <v>45396</v>
      </c>
      <c r="M909">
        <v>3937504</v>
      </c>
      <c r="N909" t="s">
        <v>16</v>
      </c>
      <c r="O909" s="280">
        <v>45398</v>
      </c>
      <c r="P909">
        <v>2024</v>
      </c>
      <c r="Q909">
        <v>908</v>
      </c>
    </row>
    <row r="910" spans="1:17" x14ac:dyDescent="0.35">
      <c r="A910" t="s">
        <v>2210</v>
      </c>
      <c r="B910">
        <v>432</v>
      </c>
      <c r="C910" t="s">
        <v>119</v>
      </c>
      <c r="D910" t="s">
        <v>193</v>
      </c>
      <c r="E910" t="s">
        <v>194</v>
      </c>
      <c r="F910" t="s">
        <v>121</v>
      </c>
      <c r="G910" t="s">
        <v>162</v>
      </c>
      <c r="H910" t="s">
        <v>254</v>
      </c>
      <c r="I910">
        <v>45397</v>
      </c>
      <c r="J910">
        <v>45397</v>
      </c>
      <c r="K910" t="s">
        <v>124</v>
      </c>
      <c r="L910" s="280">
        <v>45396</v>
      </c>
      <c r="M910">
        <v>3937504</v>
      </c>
      <c r="N910" t="s">
        <v>16</v>
      </c>
      <c r="O910" s="280">
        <v>45398</v>
      </c>
      <c r="P910">
        <v>2024</v>
      </c>
      <c r="Q910">
        <v>909</v>
      </c>
    </row>
    <row r="911" spans="1:17" x14ac:dyDescent="0.35">
      <c r="A911" t="s">
        <v>6001</v>
      </c>
      <c r="B911">
        <v>433</v>
      </c>
      <c r="C911" t="s">
        <v>119</v>
      </c>
      <c r="D911" t="s">
        <v>193</v>
      </c>
      <c r="E911" t="s">
        <v>194</v>
      </c>
      <c r="F911" t="s">
        <v>121</v>
      </c>
      <c r="G911" t="s">
        <v>169</v>
      </c>
      <c r="H911" t="s">
        <v>254</v>
      </c>
      <c r="I911">
        <v>45398</v>
      </c>
      <c r="J911">
        <v>45398</v>
      </c>
      <c r="K911" t="s">
        <v>124</v>
      </c>
      <c r="L911" s="280">
        <v>45397</v>
      </c>
      <c r="M911">
        <v>3937504</v>
      </c>
      <c r="N911" t="s">
        <v>16</v>
      </c>
      <c r="O911" s="280">
        <v>45398</v>
      </c>
      <c r="P911">
        <v>2024</v>
      </c>
      <c r="Q911">
        <v>910</v>
      </c>
    </row>
    <row r="912" spans="1:17" x14ac:dyDescent="0.35">
      <c r="A912" t="s">
        <v>5599</v>
      </c>
      <c r="B912">
        <v>434</v>
      </c>
      <c r="C912" t="s">
        <v>119</v>
      </c>
      <c r="D912" t="s">
        <v>193</v>
      </c>
      <c r="E912" t="s">
        <v>194</v>
      </c>
      <c r="F912" t="s">
        <v>121</v>
      </c>
      <c r="G912" t="s">
        <v>162</v>
      </c>
      <c r="H912" t="s">
        <v>254</v>
      </c>
      <c r="I912">
        <v>45398</v>
      </c>
      <c r="J912">
        <v>45398</v>
      </c>
      <c r="K912" t="s">
        <v>124</v>
      </c>
      <c r="L912" s="280">
        <v>45397</v>
      </c>
      <c r="M912">
        <v>3937504</v>
      </c>
      <c r="N912" t="s">
        <v>16</v>
      </c>
      <c r="O912" s="280">
        <v>45398</v>
      </c>
      <c r="P912">
        <v>2024</v>
      </c>
      <c r="Q912">
        <v>911</v>
      </c>
    </row>
    <row r="913" spans="1:17" x14ac:dyDescent="0.35">
      <c r="A913" t="s">
        <v>6221</v>
      </c>
      <c r="B913">
        <v>435</v>
      </c>
      <c r="C913" t="s">
        <v>119</v>
      </c>
      <c r="D913" t="s">
        <v>4606</v>
      </c>
      <c r="E913" t="s">
        <v>294</v>
      </c>
      <c r="F913" t="s">
        <v>187</v>
      </c>
      <c r="G913" t="s">
        <v>187</v>
      </c>
      <c r="H913" t="s">
        <v>188</v>
      </c>
      <c r="I913">
        <v>45387</v>
      </c>
      <c r="J913">
        <v>47118</v>
      </c>
      <c r="K913" t="s">
        <v>124</v>
      </c>
      <c r="L913" s="280">
        <v>45387</v>
      </c>
      <c r="M913">
        <v>3937504</v>
      </c>
      <c r="N913" t="s">
        <v>16</v>
      </c>
      <c r="O913" s="280">
        <v>45398</v>
      </c>
      <c r="P913">
        <v>2024</v>
      </c>
      <c r="Q913">
        <v>912</v>
      </c>
    </row>
    <row r="914" spans="1:17" x14ac:dyDescent="0.35">
      <c r="A914" t="s">
        <v>6002</v>
      </c>
      <c r="B914">
        <v>436</v>
      </c>
      <c r="C914" t="s">
        <v>119</v>
      </c>
      <c r="D914" t="s">
        <v>6163</v>
      </c>
      <c r="E914" t="s">
        <v>301</v>
      </c>
      <c r="F914" t="s">
        <v>121</v>
      </c>
      <c r="G914" t="s">
        <v>169</v>
      </c>
      <c r="H914" t="s">
        <v>254</v>
      </c>
      <c r="I914">
        <v>45401</v>
      </c>
      <c r="J914">
        <v>45401</v>
      </c>
      <c r="K914" t="s">
        <v>124</v>
      </c>
      <c r="L914" s="280">
        <v>45400</v>
      </c>
      <c r="M914">
        <v>3964586</v>
      </c>
      <c r="N914" t="s">
        <v>16</v>
      </c>
      <c r="O914" s="280">
        <v>45407</v>
      </c>
      <c r="P914">
        <v>2024</v>
      </c>
      <c r="Q914">
        <v>913</v>
      </c>
    </row>
    <row r="915" spans="1:17" x14ac:dyDescent="0.35">
      <c r="A915" t="s">
        <v>6003</v>
      </c>
      <c r="B915">
        <v>437</v>
      </c>
      <c r="C915" t="s">
        <v>119</v>
      </c>
      <c r="D915" t="s">
        <v>6163</v>
      </c>
      <c r="E915" t="s">
        <v>301</v>
      </c>
      <c r="F915" t="s">
        <v>121</v>
      </c>
      <c r="G915" t="s">
        <v>169</v>
      </c>
      <c r="H915" t="s">
        <v>254</v>
      </c>
      <c r="I915">
        <v>45399</v>
      </c>
      <c r="J915">
        <v>45399</v>
      </c>
      <c r="K915" t="s">
        <v>124</v>
      </c>
      <c r="L915" s="280">
        <v>45398</v>
      </c>
      <c r="M915">
        <v>3964586</v>
      </c>
      <c r="N915" t="s">
        <v>16</v>
      </c>
      <c r="O915" s="280">
        <v>45407</v>
      </c>
      <c r="P915">
        <v>2024</v>
      </c>
      <c r="Q915">
        <v>914</v>
      </c>
    </row>
    <row r="916" spans="1:17" x14ac:dyDescent="0.35">
      <c r="A916" t="s">
        <v>2213</v>
      </c>
      <c r="B916">
        <v>438</v>
      </c>
      <c r="C916" t="s">
        <v>119</v>
      </c>
      <c r="D916" t="s">
        <v>6163</v>
      </c>
      <c r="E916" t="s">
        <v>301</v>
      </c>
      <c r="F916" t="s">
        <v>121</v>
      </c>
      <c r="G916" t="s">
        <v>169</v>
      </c>
      <c r="H916" t="s">
        <v>254</v>
      </c>
      <c r="I916">
        <v>45400</v>
      </c>
      <c r="J916">
        <v>45400</v>
      </c>
      <c r="K916" t="s">
        <v>124</v>
      </c>
      <c r="L916" s="280">
        <v>45399</v>
      </c>
      <c r="M916">
        <v>3964586</v>
      </c>
      <c r="N916" t="s">
        <v>16</v>
      </c>
      <c r="O916" s="280">
        <v>45407</v>
      </c>
      <c r="P916">
        <v>2024</v>
      </c>
      <c r="Q916">
        <v>915</v>
      </c>
    </row>
    <row r="917" spans="1:17" x14ac:dyDescent="0.35">
      <c r="A917" t="s">
        <v>6004</v>
      </c>
      <c r="B917">
        <v>439</v>
      </c>
      <c r="C917" t="s">
        <v>119</v>
      </c>
      <c r="D917" t="s">
        <v>6163</v>
      </c>
      <c r="E917" t="s">
        <v>301</v>
      </c>
      <c r="F917" t="s">
        <v>121</v>
      </c>
      <c r="G917" t="s">
        <v>169</v>
      </c>
      <c r="H917" t="s">
        <v>254</v>
      </c>
      <c r="I917">
        <v>45402</v>
      </c>
      <c r="J917">
        <v>45402</v>
      </c>
      <c r="K917" t="s">
        <v>124</v>
      </c>
      <c r="L917" s="280">
        <v>45401</v>
      </c>
      <c r="M917">
        <v>3964586</v>
      </c>
      <c r="N917" t="s">
        <v>16</v>
      </c>
      <c r="O917" s="280">
        <v>45407</v>
      </c>
      <c r="P917">
        <v>2024</v>
      </c>
      <c r="Q917">
        <v>916</v>
      </c>
    </row>
    <row r="918" spans="1:17" x14ac:dyDescent="0.35">
      <c r="A918" t="s">
        <v>6005</v>
      </c>
      <c r="B918">
        <v>440</v>
      </c>
      <c r="C918" t="s">
        <v>119</v>
      </c>
      <c r="D918" t="s">
        <v>6163</v>
      </c>
      <c r="E918" t="s">
        <v>301</v>
      </c>
      <c r="F918" t="s">
        <v>121</v>
      </c>
      <c r="G918" t="s">
        <v>169</v>
      </c>
      <c r="H918" t="s">
        <v>254</v>
      </c>
      <c r="I918">
        <v>45403</v>
      </c>
      <c r="J918">
        <v>45403</v>
      </c>
      <c r="K918" t="s">
        <v>124</v>
      </c>
      <c r="L918" s="280">
        <v>45402</v>
      </c>
      <c r="M918">
        <v>3964586</v>
      </c>
      <c r="N918" t="s">
        <v>16</v>
      </c>
      <c r="O918" s="280">
        <v>45407</v>
      </c>
      <c r="P918">
        <v>2024</v>
      </c>
      <c r="Q918">
        <v>917</v>
      </c>
    </row>
    <row r="919" spans="1:17" x14ac:dyDescent="0.35">
      <c r="A919" t="s">
        <v>2868</v>
      </c>
      <c r="B919">
        <v>441</v>
      </c>
      <c r="C919" t="s">
        <v>119</v>
      </c>
      <c r="D919" t="s">
        <v>236</v>
      </c>
      <c r="E919" t="s">
        <v>237</v>
      </c>
      <c r="F919" t="s">
        <v>121</v>
      </c>
      <c r="G919" t="s">
        <v>162</v>
      </c>
      <c r="H919" t="s">
        <v>254</v>
      </c>
      <c r="I919">
        <v>45402</v>
      </c>
      <c r="J919">
        <v>45402</v>
      </c>
      <c r="K919" t="s">
        <v>124</v>
      </c>
      <c r="L919" s="280">
        <v>45401</v>
      </c>
      <c r="M919">
        <v>3964586</v>
      </c>
      <c r="N919" t="s">
        <v>16</v>
      </c>
      <c r="O919" s="280">
        <v>45407</v>
      </c>
      <c r="P919">
        <v>2024</v>
      </c>
      <c r="Q919">
        <v>918</v>
      </c>
    </row>
    <row r="920" spans="1:17" x14ac:dyDescent="0.35">
      <c r="A920" t="s">
        <v>5600</v>
      </c>
      <c r="B920">
        <v>442</v>
      </c>
      <c r="C920" t="s">
        <v>119</v>
      </c>
      <c r="D920" t="s">
        <v>236</v>
      </c>
      <c r="E920" t="s">
        <v>237</v>
      </c>
      <c r="F920" t="s">
        <v>121</v>
      </c>
      <c r="G920" t="s">
        <v>162</v>
      </c>
      <c r="H920" t="s">
        <v>254</v>
      </c>
      <c r="I920">
        <v>45403</v>
      </c>
      <c r="J920">
        <v>45403</v>
      </c>
      <c r="K920" t="s">
        <v>124</v>
      </c>
      <c r="L920" s="280">
        <v>45402</v>
      </c>
      <c r="M920">
        <v>3964586</v>
      </c>
      <c r="N920" t="s">
        <v>16</v>
      </c>
      <c r="O920" s="280">
        <v>45407</v>
      </c>
      <c r="P920">
        <v>2024</v>
      </c>
      <c r="Q920">
        <v>919</v>
      </c>
    </row>
    <row r="921" spans="1:17" x14ac:dyDescent="0.35">
      <c r="A921" t="s">
        <v>2869</v>
      </c>
      <c r="B921">
        <v>443</v>
      </c>
      <c r="C921" t="s">
        <v>119</v>
      </c>
      <c r="D921" t="s">
        <v>236</v>
      </c>
      <c r="E921" t="s">
        <v>237</v>
      </c>
      <c r="F921" t="s">
        <v>121</v>
      </c>
      <c r="G921" t="s">
        <v>162</v>
      </c>
      <c r="H921" t="s">
        <v>254</v>
      </c>
      <c r="I921">
        <v>45404</v>
      </c>
      <c r="J921">
        <v>45404</v>
      </c>
      <c r="K921" t="s">
        <v>124</v>
      </c>
      <c r="L921" s="280">
        <v>45404</v>
      </c>
      <c r="M921">
        <v>3964586</v>
      </c>
      <c r="N921" t="s">
        <v>16</v>
      </c>
      <c r="O921" s="280">
        <v>45407</v>
      </c>
      <c r="P921">
        <v>2024</v>
      </c>
      <c r="Q921">
        <v>920</v>
      </c>
    </row>
    <row r="922" spans="1:17" x14ac:dyDescent="0.35">
      <c r="A922" t="s">
        <v>6006</v>
      </c>
      <c r="B922">
        <v>444</v>
      </c>
      <c r="C922" t="s">
        <v>119</v>
      </c>
      <c r="D922" t="s">
        <v>257</v>
      </c>
      <c r="E922" t="s">
        <v>258</v>
      </c>
      <c r="F922" t="s">
        <v>121</v>
      </c>
      <c r="G922" t="s">
        <v>169</v>
      </c>
      <c r="H922" t="s">
        <v>254</v>
      </c>
      <c r="I922">
        <v>45403</v>
      </c>
      <c r="J922">
        <v>45403</v>
      </c>
      <c r="K922" t="s">
        <v>124</v>
      </c>
      <c r="L922" s="280">
        <v>45402</v>
      </c>
      <c r="M922">
        <v>3964586</v>
      </c>
      <c r="N922" t="s">
        <v>16</v>
      </c>
      <c r="O922" s="280">
        <v>45407</v>
      </c>
      <c r="P922">
        <v>2024</v>
      </c>
      <c r="Q922">
        <v>921</v>
      </c>
    </row>
    <row r="923" spans="1:17" x14ac:dyDescent="0.35">
      <c r="A923" t="s">
        <v>6007</v>
      </c>
      <c r="B923">
        <v>445</v>
      </c>
      <c r="C923" t="s">
        <v>119</v>
      </c>
      <c r="D923" t="s">
        <v>257</v>
      </c>
      <c r="E923" t="s">
        <v>258</v>
      </c>
      <c r="F923" t="s">
        <v>121</v>
      </c>
      <c r="G923" t="s">
        <v>169</v>
      </c>
      <c r="H923" t="s">
        <v>254</v>
      </c>
      <c r="I923">
        <v>45404</v>
      </c>
      <c r="J923">
        <v>45404</v>
      </c>
      <c r="K923" t="s">
        <v>124</v>
      </c>
      <c r="L923" s="280">
        <v>45403</v>
      </c>
      <c r="M923">
        <v>3964586</v>
      </c>
      <c r="N923" t="s">
        <v>16</v>
      </c>
      <c r="O923" s="280">
        <v>45407</v>
      </c>
      <c r="P923">
        <v>2024</v>
      </c>
      <c r="Q923">
        <v>922</v>
      </c>
    </row>
    <row r="924" spans="1:17" x14ac:dyDescent="0.35">
      <c r="A924" t="s">
        <v>2217</v>
      </c>
      <c r="B924">
        <v>446</v>
      </c>
      <c r="C924" t="s">
        <v>119</v>
      </c>
      <c r="D924" t="s">
        <v>257</v>
      </c>
      <c r="E924" t="s">
        <v>258</v>
      </c>
      <c r="F924" t="s">
        <v>121</v>
      </c>
      <c r="G924" t="s">
        <v>169</v>
      </c>
      <c r="H924" t="s">
        <v>254</v>
      </c>
      <c r="I924">
        <v>45405</v>
      </c>
      <c r="J924">
        <v>45405</v>
      </c>
      <c r="K924" t="s">
        <v>124</v>
      </c>
      <c r="L924" s="280">
        <v>45404</v>
      </c>
      <c r="M924">
        <v>3964586</v>
      </c>
      <c r="N924" t="s">
        <v>16</v>
      </c>
      <c r="O924" s="280">
        <v>45407</v>
      </c>
      <c r="P924">
        <v>2024</v>
      </c>
      <c r="Q924">
        <v>923</v>
      </c>
    </row>
    <row r="925" spans="1:17" x14ac:dyDescent="0.35">
      <c r="A925" t="s">
        <v>5601</v>
      </c>
      <c r="B925">
        <v>447</v>
      </c>
      <c r="C925" t="s">
        <v>119</v>
      </c>
      <c r="D925" t="s">
        <v>236</v>
      </c>
      <c r="E925" t="s">
        <v>237</v>
      </c>
      <c r="F925" t="s">
        <v>121</v>
      </c>
      <c r="G925" t="s">
        <v>162</v>
      </c>
      <c r="H925" t="s">
        <v>254</v>
      </c>
      <c r="I925">
        <v>45405</v>
      </c>
      <c r="J925">
        <v>45405</v>
      </c>
      <c r="K925" t="s">
        <v>124</v>
      </c>
      <c r="L925" s="280">
        <v>45404</v>
      </c>
      <c r="M925">
        <v>3964586</v>
      </c>
      <c r="N925" t="s">
        <v>16</v>
      </c>
      <c r="O925" s="280">
        <v>45407</v>
      </c>
      <c r="P925">
        <v>2024</v>
      </c>
      <c r="Q925">
        <v>924</v>
      </c>
    </row>
    <row r="926" spans="1:17" x14ac:dyDescent="0.35">
      <c r="A926" t="s">
        <v>2872</v>
      </c>
      <c r="B926">
        <v>448</v>
      </c>
      <c r="C926" t="s">
        <v>119</v>
      </c>
      <c r="D926" t="s">
        <v>251</v>
      </c>
      <c r="E926" t="s">
        <v>252</v>
      </c>
      <c r="F926" t="s">
        <v>121</v>
      </c>
      <c r="G926" t="s">
        <v>169</v>
      </c>
      <c r="H926" t="s">
        <v>254</v>
      </c>
      <c r="I926">
        <v>45405</v>
      </c>
      <c r="J926">
        <v>45405</v>
      </c>
      <c r="K926" t="s">
        <v>124</v>
      </c>
      <c r="L926" s="280">
        <v>45404</v>
      </c>
      <c r="M926">
        <v>3964586</v>
      </c>
      <c r="N926" t="s">
        <v>16</v>
      </c>
      <c r="O926" s="280">
        <v>45407</v>
      </c>
      <c r="P926">
        <v>2024</v>
      </c>
      <c r="Q926">
        <v>925</v>
      </c>
    </row>
    <row r="927" spans="1:17" x14ac:dyDescent="0.35">
      <c r="A927" t="s">
        <v>6009</v>
      </c>
      <c r="B927">
        <v>449</v>
      </c>
      <c r="C927" t="s">
        <v>119</v>
      </c>
      <c r="D927" t="s">
        <v>251</v>
      </c>
      <c r="E927" t="s">
        <v>252</v>
      </c>
      <c r="F927" t="s">
        <v>121</v>
      </c>
      <c r="G927" t="s">
        <v>169</v>
      </c>
      <c r="H927" t="s">
        <v>254</v>
      </c>
      <c r="I927">
        <v>45406</v>
      </c>
      <c r="J927">
        <v>45406</v>
      </c>
      <c r="K927" t="s">
        <v>124</v>
      </c>
      <c r="L927" s="280">
        <v>45405</v>
      </c>
      <c r="M927">
        <v>3964586</v>
      </c>
      <c r="N927" t="s">
        <v>16</v>
      </c>
      <c r="O927" s="280">
        <v>45407</v>
      </c>
      <c r="P927">
        <v>2024</v>
      </c>
      <c r="Q927">
        <v>926</v>
      </c>
    </row>
    <row r="928" spans="1:17" x14ac:dyDescent="0.35">
      <c r="A928" t="s">
        <v>2219</v>
      </c>
      <c r="B928">
        <v>450</v>
      </c>
      <c r="C928" t="s">
        <v>119</v>
      </c>
      <c r="D928" t="s">
        <v>251</v>
      </c>
      <c r="E928" t="s">
        <v>252</v>
      </c>
      <c r="F928" t="s">
        <v>121</v>
      </c>
      <c r="G928" t="s">
        <v>169</v>
      </c>
      <c r="H928" t="s">
        <v>254</v>
      </c>
      <c r="I928">
        <v>45407</v>
      </c>
      <c r="J928">
        <v>45407</v>
      </c>
      <c r="K928" t="s">
        <v>124</v>
      </c>
      <c r="L928" s="280">
        <v>45406</v>
      </c>
      <c r="M928">
        <v>3964586</v>
      </c>
      <c r="N928" t="s">
        <v>16</v>
      </c>
      <c r="O928" s="280">
        <v>45407</v>
      </c>
      <c r="P928">
        <v>2024</v>
      </c>
      <c r="Q928">
        <v>927</v>
      </c>
    </row>
    <row r="929" spans="1:17" x14ac:dyDescent="0.35">
      <c r="A929" t="s">
        <v>5602</v>
      </c>
      <c r="B929">
        <v>451</v>
      </c>
      <c r="C929" t="s">
        <v>119</v>
      </c>
      <c r="D929" t="s">
        <v>236</v>
      </c>
      <c r="E929" t="s">
        <v>237</v>
      </c>
      <c r="F929" t="s">
        <v>121</v>
      </c>
      <c r="G929" t="s">
        <v>162</v>
      </c>
      <c r="H929" t="s">
        <v>254</v>
      </c>
      <c r="I929">
        <v>45406</v>
      </c>
      <c r="J929">
        <v>45406</v>
      </c>
      <c r="K929" t="s">
        <v>124</v>
      </c>
      <c r="L929" s="280">
        <v>45405</v>
      </c>
      <c r="M929">
        <v>3964586</v>
      </c>
      <c r="N929" t="s">
        <v>16</v>
      </c>
      <c r="O929" s="280">
        <v>45407</v>
      </c>
      <c r="P929">
        <v>2024</v>
      </c>
      <c r="Q929">
        <v>928</v>
      </c>
    </row>
    <row r="930" spans="1:17" x14ac:dyDescent="0.35">
      <c r="A930" t="s">
        <v>6222</v>
      </c>
      <c r="B930">
        <v>452</v>
      </c>
      <c r="C930" t="s">
        <v>119</v>
      </c>
      <c r="D930" t="s">
        <v>251</v>
      </c>
      <c r="E930" t="s">
        <v>252</v>
      </c>
      <c r="F930" t="s">
        <v>187</v>
      </c>
      <c r="G930" t="s">
        <v>187</v>
      </c>
      <c r="H930" t="s">
        <v>188</v>
      </c>
      <c r="I930">
        <v>45402</v>
      </c>
      <c r="J930">
        <v>47118</v>
      </c>
      <c r="K930" t="s">
        <v>124</v>
      </c>
      <c r="L930" s="280">
        <v>45402</v>
      </c>
      <c r="M930">
        <v>3964586</v>
      </c>
      <c r="N930" t="s">
        <v>16</v>
      </c>
      <c r="O930" s="280">
        <v>45407</v>
      </c>
      <c r="P930">
        <v>2024</v>
      </c>
      <c r="Q930">
        <v>929</v>
      </c>
    </row>
    <row r="931" spans="1:17" x14ac:dyDescent="0.35">
      <c r="A931" t="s">
        <v>6010</v>
      </c>
      <c r="B931">
        <v>453</v>
      </c>
      <c r="C931" t="s">
        <v>119</v>
      </c>
      <c r="D931" t="s">
        <v>251</v>
      </c>
      <c r="E931" t="s">
        <v>252</v>
      </c>
      <c r="F931" t="s">
        <v>121</v>
      </c>
      <c r="G931" t="s">
        <v>169</v>
      </c>
      <c r="H931" t="s">
        <v>254</v>
      </c>
      <c r="I931">
        <v>45408</v>
      </c>
      <c r="J931">
        <v>45408</v>
      </c>
      <c r="K931" t="s">
        <v>124</v>
      </c>
      <c r="L931" s="280">
        <v>45407</v>
      </c>
      <c r="M931">
        <v>4029606</v>
      </c>
      <c r="N931" t="s">
        <v>16</v>
      </c>
      <c r="O931" s="280">
        <v>45430</v>
      </c>
      <c r="P931">
        <v>2024</v>
      </c>
      <c r="Q931">
        <v>930</v>
      </c>
    </row>
    <row r="932" spans="1:17" x14ac:dyDescent="0.35">
      <c r="A932" t="s">
        <v>5603</v>
      </c>
      <c r="B932">
        <v>454</v>
      </c>
      <c r="C932" t="s">
        <v>119</v>
      </c>
      <c r="D932" t="s">
        <v>236</v>
      </c>
      <c r="E932" t="s">
        <v>237</v>
      </c>
      <c r="F932" t="s">
        <v>121</v>
      </c>
      <c r="G932" t="s">
        <v>162</v>
      </c>
      <c r="H932" t="s">
        <v>254</v>
      </c>
      <c r="I932">
        <v>45408</v>
      </c>
      <c r="J932">
        <v>45408</v>
      </c>
      <c r="K932" t="s">
        <v>124</v>
      </c>
      <c r="L932" s="280">
        <v>45407</v>
      </c>
      <c r="M932">
        <v>4029606</v>
      </c>
      <c r="N932" t="s">
        <v>16</v>
      </c>
      <c r="O932" s="280">
        <v>45430</v>
      </c>
      <c r="P932">
        <v>2024</v>
      </c>
      <c r="Q932">
        <v>931</v>
      </c>
    </row>
    <row r="933" spans="1:17" x14ac:dyDescent="0.35">
      <c r="A933" t="s">
        <v>5604</v>
      </c>
      <c r="B933">
        <v>455</v>
      </c>
      <c r="C933" t="s">
        <v>119</v>
      </c>
      <c r="D933" t="s">
        <v>236</v>
      </c>
      <c r="E933" t="s">
        <v>237</v>
      </c>
      <c r="F933" t="s">
        <v>121</v>
      </c>
      <c r="G933" t="s">
        <v>162</v>
      </c>
      <c r="H933" t="s">
        <v>254</v>
      </c>
      <c r="I933">
        <v>45409</v>
      </c>
      <c r="J933">
        <v>45409</v>
      </c>
      <c r="K933" t="s">
        <v>124</v>
      </c>
      <c r="L933" s="280">
        <v>45409</v>
      </c>
      <c r="M933">
        <v>4029606</v>
      </c>
      <c r="N933" t="s">
        <v>16</v>
      </c>
      <c r="O933" s="280">
        <v>45430</v>
      </c>
      <c r="P933">
        <v>2024</v>
      </c>
      <c r="Q933">
        <v>932</v>
      </c>
    </row>
    <row r="934" spans="1:17" x14ac:dyDescent="0.35">
      <c r="A934" t="s">
        <v>5605</v>
      </c>
      <c r="B934">
        <v>456</v>
      </c>
      <c r="C934" t="s">
        <v>119</v>
      </c>
      <c r="D934" t="s">
        <v>236</v>
      </c>
      <c r="E934" t="s">
        <v>237</v>
      </c>
      <c r="F934" t="s">
        <v>121</v>
      </c>
      <c r="G934" t="s">
        <v>162</v>
      </c>
      <c r="H934" t="s">
        <v>254</v>
      </c>
      <c r="I934">
        <v>45410</v>
      </c>
      <c r="J934">
        <v>45410</v>
      </c>
      <c r="K934" t="s">
        <v>124</v>
      </c>
      <c r="L934" s="280">
        <v>45409</v>
      </c>
      <c r="M934">
        <v>4029606</v>
      </c>
      <c r="N934" t="s">
        <v>16</v>
      </c>
      <c r="O934" s="280">
        <v>45430</v>
      </c>
      <c r="P934">
        <v>2024</v>
      </c>
      <c r="Q934">
        <v>933</v>
      </c>
    </row>
    <row r="935" spans="1:17" x14ac:dyDescent="0.35">
      <c r="A935" t="s">
        <v>6011</v>
      </c>
      <c r="B935">
        <v>457</v>
      </c>
      <c r="C935" t="s">
        <v>119</v>
      </c>
      <c r="D935" t="s">
        <v>251</v>
      </c>
      <c r="E935" t="s">
        <v>252</v>
      </c>
      <c r="F935" t="s">
        <v>121</v>
      </c>
      <c r="G935" t="s">
        <v>169</v>
      </c>
      <c r="H935" t="s">
        <v>254</v>
      </c>
      <c r="I935">
        <v>45414</v>
      </c>
      <c r="J935">
        <v>45414</v>
      </c>
      <c r="K935" t="s">
        <v>124</v>
      </c>
      <c r="L935" s="280">
        <v>45413</v>
      </c>
      <c r="M935">
        <v>4029606</v>
      </c>
      <c r="N935" t="s">
        <v>16</v>
      </c>
      <c r="O935" s="280">
        <v>45430</v>
      </c>
      <c r="P935">
        <v>2024</v>
      </c>
      <c r="Q935">
        <v>934</v>
      </c>
    </row>
    <row r="936" spans="1:17" x14ac:dyDescent="0.35">
      <c r="A936" t="s">
        <v>2223</v>
      </c>
      <c r="B936">
        <v>458</v>
      </c>
      <c r="C936" t="s">
        <v>119</v>
      </c>
      <c r="D936" t="s">
        <v>251</v>
      </c>
      <c r="E936" t="s">
        <v>252</v>
      </c>
      <c r="F936" t="s">
        <v>121</v>
      </c>
      <c r="G936" t="s">
        <v>169</v>
      </c>
      <c r="H936" t="s">
        <v>254</v>
      </c>
      <c r="I936">
        <v>45415</v>
      </c>
      <c r="J936">
        <v>45415</v>
      </c>
      <c r="K936" t="s">
        <v>124</v>
      </c>
      <c r="L936" s="280">
        <v>45414</v>
      </c>
      <c r="M936">
        <v>4029606</v>
      </c>
      <c r="N936" t="s">
        <v>16</v>
      </c>
      <c r="O936" s="280">
        <v>45430</v>
      </c>
      <c r="P936">
        <v>2024</v>
      </c>
      <c r="Q936">
        <v>935</v>
      </c>
    </row>
    <row r="937" spans="1:17" x14ac:dyDescent="0.35">
      <c r="A937" t="s">
        <v>5606</v>
      </c>
      <c r="B937">
        <v>459</v>
      </c>
      <c r="C937" t="s">
        <v>119</v>
      </c>
      <c r="D937" t="s">
        <v>236</v>
      </c>
      <c r="E937" t="s">
        <v>237</v>
      </c>
      <c r="F937" t="s">
        <v>121</v>
      </c>
      <c r="G937" t="s">
        <v>162</v>
      </c>
      <c r="H937" t="s">
        <v>254</v>
      </c>
      <c r="I937">
        <v>45411</v>
      </c>
      <c r="J937">
        <v>45411</v>
      </c>
      <c r="K937" t="s">
        <v>124</v>
      </c>
      <c r="L937" s="280">
        <v>45410</v>
      </c>
      <c r="M937">
        <v>4029606</v>
      </c>
      <c r="N937" t="s">
        <v>16</v>
      </c>
      <c r="O937" s="280">
        <v>45430</v>
      </c>
      <c r="P937">
        <v>2024</v>
      </c>
      <c r="Q937">
        <v>936</v>
      </c>
    </row>
    <row r="938" spans="1:17" x14ac:dyDescent="0.35">
      <c r="A938" t="s">
        <v>2878</v>
      </c>
      <c r="B938">
        <v>460</v>
      </c>
      <c r="C938" t="s">
        <v>119</v>
      </c>
      <c r="D938" t="s">
        <v>251</v>
      </c>
      <c r="E938" t="s">
        <v>252</v>
      </c>
      <c r="F938" t="s">
        <v>121</v>
      </c>
      <c r="G938" t="s">
        <v>169</v>
      </c>
      <c r="H938" t="s">
        <v>254</v>
      </c>
      <c r="I938">
        <v>45412</v>
      </c>
      <c r="J938">
        <v>45412</v>
      </c>
      <c r="K938" t="s">
        <v>124</v>
      </c>
      <c r="L938" s="280">
        <v>45411</v>
      </c>
      <c r="M938">
        <v>4029606</v>
      </c>
      <c r="N938" t="s">
        <v>16</v>
      </c>
      <c r="O938" s="280">
        <v>45430</v>
      </c>
      <c r="P938">
        <v>2024</v>
      </c>
      <c r="Q938">
        <v>937</v>
      </c>
    </row>
    <row r="939" spans="1:17" x14ac:dyDescent="0.35">
      <c r="A939" t="s">
        <v>6012</v>
      </c>
      <c r="B939">
        <v>461</v>
      </c>
      <c r="C939" t="s">
        <v>119</v>
      </c>
      <c r="D939" t="s">
        <v>4565</v>
      </c>
      <c r="E939" t="s">
        <v>241</v>
      </c>
      <c r="F939" t="s">
        <v>121</v>
      </c>
      <c r="G939" t="s">
        <v>169</v>
      </c>
      <c r="H939" t="s">
        <v>254</v>
      </c>
      <c r="I939">
        <v>45421</v>
      </c>
      <c r="J939">
        <v>45421</v>
      </c>
      <c r="K939" t="s">
        <v>124</v>
      </c>
      <c r="L939" s="280">
        <v>45420</v>
      </c>
      <c r="M939">
        <v>4029606</v>
      </c>
      <c r="N939" t="s">
        <v>16</v>
      </c>
      <c r="O939" s="280">
        <v>45430</v>
      </c>
      <c r="P939">
        <v>2024</v>
      </c>
      <c r="Q939">
        <v>938</v>
      </c>
    </row>
    <row r="940" spans="1:17" x14ac:dyDescent="0.35">
      <c r="A940" t="s">
        <v>2225</v>
      </c>
      <c r="B940">
        <v>462</v>
      </c>
      <c r="C940" t="s">
        <v>119</v>
      </c>
      <c r="D940" t="s">
        <v>4565</v>
      </c>
      <c r="E940" t="s">
        <v>241</v>
      </c>
      <c r="F940" t="s">
        <v>121</v>
      </c>
      <c r="G940" t="s">
        <v>169</v>
      </c>
      <c r="H940" t="s">
        <v>254</v>
      </c>
      <c r="I940">
        <v>45420</v>
      </c>
      <c r="J940">
        <v>45420</v>
      </c>
      <c r="K940" t="s">
        <v>124</v>
      </c>
      <c r="L940" s="280">
        <v>45419</v>
      </c>
      <c r="M940">
        <v>4029606</v>
      </c>
      <c r="N940" t="s">
        <v>16</v>
      </c>
      <c r="O940" s="280">
        <v>45430</v>
      </c>
      <c r="P940">
        <v>2024</v>
      </c>
      <c r="Q940">
        <v>939</v>
      </c>
    </row>
    <row r="941" spans="1:17" x14ac:dyDescent="0.35">
      <c r="A941" t="s">
        <v>6223</v>
      </c>
      <c r="B941">
        <v>463</v>
      </c>
      <c r="C941" t="s">
        <v>119</v>
      </c>
      <c r="D941" t="s">
        <v>230</v>
      </c>
      <c r="E941" t="s">
        <v>231</v>
      </c>
      <c r="F941" t="s">
        <v>187</v>
      </c>
      <c r="G941" t="s">
        <v>187</v>
      </c>
      <c r="H941" t="s">
        <v>188</v>
      </c>
      <c r="I941">
        <v>45419</v>
      </c>
      <c r="J941">
        <v>47118</v>
      </c>
      <c r="K941" t="s">
        <v>124</v>
      </c>
      <c r="L941" s="280">
        <v>45419</v>
      </c>
      <c r="M941">
        <v>4029606</v>
      </c>
      <c r="N941" t="s">
        <v>16</v>
      </c>
      <c r="O941" s="280">
        <v>45430</v>
      </c>
      <c r="P941">
        <v>2024</v>
      </c>
      <c r="Q941">
        <v>940</v>
      </c>
    </row>
    <row r="942" spans="1:17" x14ac:dyDescent="0.35">
      <c r="A942" t="s">
        <v>2880</v>
      </c>
      <c r="B942">
        <v>464</v>
      </c>
      <c r="C942" t="s">
        <v>119</v>
      </c>
      <c r="D942" t="s">
        <v>4565</v>
      </c>
      <c r="E942" t="s">
        <v>241</v>
      </c>
      <c r="F942" t="s">
        <v>121</v>
      </c>
      <c r="G942" t="s">
        <v>169</v>
      </c>
      <c r="H942" t="s">
        <v>254</v>
      </c>
      <c r="I942">
        <v>45423</v>
      </c>
      <c r="J942">
        <v>45423</v>
      </c>
      <c r="K942" t="s">
        <v>124</v>
      </c>
      <c r="L942" s="280">
        <v>45422</v>
      </c>
      <c r="M942">
        <v>4039635</v>
      </c>
      <c r="N942" t="s">
        <v>16</v>
      </c>
      <c r="O942" s="280">
        <v>45434</v>
      </c>
      <c r="P942">
        <v>2024</v>
      </c>
      <c r="Q942">
        <v>941</v>
      </c>
    </row>
    <row r="943" spans="1:17" x14ac:dyDescent="0.35">
      <c r="A943" t="s">
        <v>6013</v>
      </c>
      <c r="B943">
        <v>465</v>
      </c>
      <c r="C943" t="s">
        <v>119</v>
      </c>
      <c r="D943" t="s">
        <v>4565</v>
      </c>
      <c r="E943" t="s">
        <v>241</v>
      </c>
      <c r="F943" t="s">
        <v>121</v>
      </c>
      <c r="G943" t="s">
        <v>169</v>
      </c>
      <c r="H943" t="s">
        <v>254</v>
      </c>
      <c r="I943">
        <v>45422</v>
      </c>
      <c r="J943">
        <v>45422</v>
      </c>
      <c r="K943" t="s">
        <v>124</v>
      </c>
      <c r="L943" s="280">
        <v>45421</v>
      </c>
      <c r="M943">
        <v>4039635</v>
      </c>
      <c r="N943" t="s">
        <v>16</v>
      </c>
      <c r="O943" s="280">
        <v>45434</v>
      </c>
      <c r="P943">
        <v>2024</v>
      </c>
      <c r="Q943">
        <v>942</v>
      </c>
    </row>
    <row r="944" spans="1:17" x14ac:dyDescent="0.35">
      <c r="A944" t="s">
        <v>2227</v>
      </c>
      <c r="B944">
        <v>466</v>
      </c>
      <c r="C944" t="s">
        <v>119</v>
      </c>
      <c r="D944" t="s">
        <v>4565</v>
      </c>
      <c r="E944" t="s">
        <v>241</v>
      </c>
      <c r="F944" t="s">
        <v>121</v>
      </c>
      <c r="G944" t="s">
        <v>169</v>
      </c>
      <c r="H944" t="s">
        <v>254</v>
      </c>
      <c r="I944">
        <v>45426</v>
      </c>
      <c r="J944">
        <v>45426</v>
      </c>
      <c r="K944" t="s">
        <v>124</v>
      </c>
      <c r="L944" s="280">
        <v>45426</v>
      </c>
      <c r="M944">
        <v>4039635</v>
      </c>
      <c r="N944" t="s">
        <v>16</v>
      </c>
      <c r="O944" s="280">
        <v>45434</v>
      </c>
      <c r="P944">
        <v>2024</v>
      </c>
      <c r="Q944">
        <v>943</v>
      </c>
    </row>
    <row r="945" spans="1:17" x14ac:dyDescent="0.35">
      <c r="A945" t="s">
        <v>2881</v>
      </c>
      <c r="B945">
        <v>467</v>
      </c>
      <c r="C945" t="s">
        <v>119</v>
      </c>
      <c r="D945" t="s">
        <v>4565</v>
      </c>
      <c r="E945" t="s">
        <v>241</v>
      </c>
      <c r="F945" t="s">
        <v>121</v>
      </c>
      <c r="G945" t="s">
        <v>169</v>
      </c>
      <c r="H945" t="s">
        <v>254</v>
      </c>
      <c r="I945">
        <v>45427</v>
      </c>
      <c r="J945">
        <v>45427</v>
      </c>
      <c r="K945" t="s">
        <v>124</v>
      </c>
      <c r="L945" s="280">
        <v>45426</v>
      </c>
      <c r="M945">
        <v>4039635</v>
      </c>
      <c r="N945" t="s">
        <v>16</v>
      </c>
      <c r="O945" s="280">
        <v>45434</v>
      </c>
      <c r="P945">
        <v>2024</v>
      </c>
      <c r="Q945">
        <v>944</v>
      </c>
    </row>
    <row r="946" spans="1:17" x14ac:dyDescent="0.35">
      <c r="A946" t="s">
        <v>6014</v>
      </c>
      <c r="B946">
        <v>468</v>
      </c>
      <c r="C946" t="s">
        <v>119</v>
      </c>
      <c r="D946" t="s">
        <v>4565</v>
      </c>
      <c r="E946" t="s">
        <v>241</v>
      </c>
      <c r="F946" t="s">
        <v>121</v>
      </c>
      <c r="G946" t="s">
        <v>169</v>
      </c>
      <c r="H946" t="s">
        <v>254</v>
      </c>
      <c r="I946">
        <v>45428</v>
      </c>
      <c r="J946">
        <v>45428</v>
      </c>
      <c r="K946" t="s">
        <v>124</v>
      </c>
      <c r="L946" s="280">
        <v>45427</v>
      </c>
      <c r="M946">
        <v>4039635</v>
      </c>
      <c r="N946" t="s">
        <v>16</v>
      </c>
      <c r="O946" s="280">
        <v>45434</v>
      </c>
      <c r="P946">
        <v>2024</v>
      </c>
      <c r="Q946">
        <v>945</v>
      </c>
    </row>
    <row r="947" spans="1:17" x14ac:dyDescent="0.35">
      <c r="A947" t="s">
        <v>6015</v>
      </c>
      <c r="B947">
        <v>469</v>
      </c>
      <c r="C947" t="s">
        <v>119</v>
      </c>
      <c r="D947" t="s">
        <v>4565</v>
      </c>
      <c r="E947" t="s">
        <v>241</v>
      </c>
      <c r="F947" t="s">
        <v>121</v>
      </c>
      <c r="G947" t="s">
        <v>169</v>
      </c>
      <c r="H947" t="s">
        <v>254</v>
      </c>
      <c r="I947">
        <v>45429</v>
      </c>
      <c r="J947">
        <v>45429</v>
      </c>
      <c r="K947" t="s">
        <v>124</v>
      </c>
      <c r="L947" s="280">
        <v>45428</v>
      </c>
      <c r="M947">
        <v>4039635</v>
      </c>
      <c r="N947" t="s">
        <v>16</v>
      </c>
      <c r="O947" s="280">
        <v>45434</v>
      </c>
      <c r="P947">
        <v>2024</v>
      </c>
      <c r="Q947">
        <v>946</v>
      </c>
    </row>
    <row r="948" spans="1:17" x14ac:dyDescent="0.35">
      <c r="A948" t="s">
        <v>6016</v>
      </c>
      <c r="B948">
        <v>470</v>
      </c>
      <c r="C948" t="s">
        <v>119</v>
      </c>
      <c r="D948" t="s">
        <v>4565</v>
      </c>
      <c r="E948" t="s">
        <v>241</v>
      </c>
      <c r="F948" t="s">
        <v>121</v>
      </c>
      <c r="G948" t="s">
        <v>169</v>
      </c>
      <c r="H948" t="s">
        <v>254</v>
      </c>
      <c r="I948">
        <v>45430</v>
      </c>
      <c r="J948">
        <v>45430</v>
      </c>
      <c r="K948" t="s">
        <v>124</v>
      </c>
      <c r="L948" s="280">
        <v>45428</v>
      </c>
      <c r="M948">
        <v>4039635</v>
      </c>
      <c r="N948" t="s">
        <v>16</v>
      </c>
      <c r="O948" s="280">
        <v>45434</v>
      </c>
      <c r="P948">
        <v>2024</v>
      </c>
      <c r="Q948">
        <v>947</v>
      </c>
    </row>
    <row r="949" spans="1:17" x14ac:dyDescent="0.35">
      <c r="A949" t="s">
        <v>2229</v>
      </c>
      <c r="B949">
        <v>471</v>
      </c>
      <c r="C949" t="s">
        <v>119</v>
      </c>
      <c r="D949" t="s">
        <v>4565</v>
      </c>
      <c r="E949" t="s">
        <v>241</v>
      </c>
      <c r="F949" t="s">
        <v>121</v>
      </c>
      <c r="G949" t="s">
        <v>169</v>
      </c>
      <c r="H949" t="s">
        <v>254</v>
      </c>
      <c r="I949">
        <v>45433</v>
      </c>
      <c r="J949">
        <v>45433</v>
      </c>
      <c r="K949" t="s">
        <v>124</v>
      </c>
      <c r="L949" s="280">
        <v>45432</v>
      </c>
      <c r="M949">
        <v>4039635</v>
      </c>
      <c r="N949" t="s">
        <v>16</v>
      </c>
      <c r="O949" s="280">
        <v>45434</v>
      </c>
      <c r="P949">
        <v>2024</v>
      </c>
      <c r="Q949">
        <v>948</v>
      </c>
    </row>
    <row r="950" spans="1:17" x14ac:dyDescent="0.35">
      <c r="A950" t="s">
        <v>6017</v>
      </c>
      <c r="B950">
        <v>472</v>
      </c>
      <c r="C950" t="s">
        <v>119</v>
      </c>
      <c r="D950" t="s">
        <v>4565</v>
      </c>
      <c r="E950" t="s">
        <v>241</v>
      </c>
      <c r="F950" t="s">
        <v>121</v>
      </c>
      <c r="G950" t="s">
        <v>169</v>
      </c>
      <c r="H950" t="s">
        <v>254</v>
      </c>
      <c r="I950">
        <v>45434</v>
      </c>
      <c r="J950">
        <v>45434</v>
      </c>
      <c r="K950" t="s">
        <v>124</v>
      </c>
      <c r="L950" s="280">
        <v>45432</v>
      </c>
      <c r="M950">
        <v>4039635</v>
      </c>
      <c r="N950" t="s">
        <v>16</v>
      </c>
      <c r="O950" s="280">
        <v>45434</v>
      </c>
      <c r="P950">
        <v>2024</v>
      </c>
      <c r="Q950">
        <v>949</v>
      </c>
    </row>
    <row r="951" spans="1:17" x14ac:dyDescent="0.35">
      <c r="A951" t="s">
        <v>6018</v>
      </c>
      <c r="B951">
        <v>473</v>
      </c>
      <c r="C951" t="s">
        <v>119</v>
      </c>
      <c r="D951" t="s">
        <v>4565</v>
      </c>
      <c r="E951" t="s">
        <v>241</v>
      </c>
      <c r="F951" t="s">
        <v>121</v>
      </c>
      <c r="G951" t="s">
        <v>169</v>
      </c>
      <c r="H951" t="s">
        <v>254</v>
      </c>
      <c r="I951">
        <v>45435</v>
      </c>
      <c r="J951">
        <v>45435</v>
      </c>
      <c r="K951" t="s">
        <v>124</v>
      </c>
      <c r="L951" s="280">
        <v>45432</v>
      </c>
      <c r="M951">
        <v>4039635</v>
      </c>
      <c r="N951" t="s">
        <v>16</v>
      </c>
      <c r="O951" s="280">
        <v>45434</v>
      </c>
      <c r="P951">
        <v>2024</v>
      </c>
      <c r="Q951">
        <v>950</v>
      </c>
    </row>
    <row r="952" spans="1:17" x14ac:dyDescent="0.35">
      <c r="A952" t="s">
        <v>2231</v>
      </c>
      <c r="B952">
        <v>474</v>
      </c>
      <c r="C952" t="s">
        <v>119</v>
      </c>
      <c r="D952" t="s">
        <v>4565</v>
      </c>
      <c r="E952" t="s">
        <v>241</v>
      </c>
      <c r="F952" t="s">
        <v>121</v>
      </c>
      <c r="G952" t="s">
        <v>169</v>
      </c>
      <c r="H952" t="s">
        <v>254</v>
      </c>
      <c r="I952">
        <v>45436</v>
      </c>
      <c r="J952">
        <v>45436</v>
      </c>
      <c r="K952" t="s">
        <v>124</v>
      </c>
      <c r="L952" s="280">
        <v>45432</v>
      </c>
      <c r="M952">
        <v>4039635</v>
      </c>
      <c r="N952" t="s">
        <v>16</v>
      </c>
      <c r="O952" s="280">
        <v>45434</v>
      </c>
      <c r="P952">
        <v>2024</v>
      </c>
      <c r="Q952">
        <v>951</v>
      </c>
    </row>
    <row r="953" spans="1:17" x14ac:dyDescent="0.35">
      <c r="A953" t="s">
        <v>6019</v>
      </c>
      <c r="B953">
        <v>475</v>
      </c>
      <c r="C953" t="s">
        <v>119</v>
      </c>
      <c r="D953" t="s">
        <v>4565</v>
      </c>
      <c r="E953" t="s">
        <v>241</v>
      </c>
      <c r="F953" t="s">
        <v>121</v>
      </c>
      <c r="G953" t="s">
        <v>169</v>
      </c>
      <c r="H953" t="s">
        <v>254</v>
      </c>
      <c r="I953">
        <v>45437</v>
      </c>
      <c r="J953">
        <v>45437</v>
      </c>
      <c r="K953" t="s">
        <v>124</v>
      </c>
      <c r="L953" s="280">
        <v>45432</v>
      </c>
      <c r="M953">
        <v>4039635</v>
      </c>
      <c r="N953" t="s">
        <v>16</v>
      </c>
      <c r="O953" s="280">
        <v>45434</v>
      </c>
      <c r="P953">
        <v>2024</v>
      </c>
      <c r="Q953">
        <v>952</v>
      </c>
    </row>
    <row r="954" spans="1:17" x14ac:dyDescent="0.35">
      <c r="A954" t="s">
        <v>6224</v>
      </c>
      <c r="B954">
        <v>476</v>
      </c>
      <c r="C954" t="s">
        <v>130</v>
      </c>
      <c r="D954" t="s">
        <v>4606</v>
      </c>
      <c r="E954" t="s">
        <v>294</v>
      </c>
      <c r="F954" t="s">
        <v>187</v>
      </c>
      <c r="G954" t="s">
        <v>187</v>
      </c>
      <c r="H954" t="s">
        <v>188</v>
      </c>
      <c r="I954">
        <v>45387</v>
      </c>
      <c r="J954">
        <v>45657</v>
      </c>
      <c r="K954" t="s">
        <v>124</v>
      </c>
      <c r="L954" s="280">
        <v>45387</v>
      </c>
      <c r="M954">
        <v>3928934</v>
      </c>
      <c r="N954" t="s">
        <v>13</v>
      </c>
      <c r="O954" s="280">
        <v>45394</v>
      </c>
      <c r="P954">
        <v>2024</v>
      </c>
      <c r="Q954">
        <v>953</v>
      </c>
    </row>
    <row r="955" spans="1:17" x14ac:dyDescent="0.35">
      <c r="A955" t="s">
        <v>6225</v>
      </c>
      <c r="B955">
        <v>477</v>
      </c>
      <c r="C955" t="s">
        <v>130</v>
      </c>
      <c r="D955" t="s">
        <v>292</v>
      </c>
      <c r="E955" t="s">
        <v>248</v>
      </c>
      <c r="F955" t="s">
        <v>187</v>
      </c>
      <c r="G955" t="s">
        <v>187</v>
      </c>
      <c r="H955" t="s">
        <v>188</v>
      </c>
      <c r="I955">
        <v>45383</v>
      </c>
      <c r="J955">
        <v>45657</v>
      </c>
      <c r="K955" t="s">
        <v>124</v>
      </c>
      <c r="L955" s="280">
        <v>45383</v>
      </c>
      <c r="M955">
        <v>3928956</v>
      </c>
      <c r="N955" t="s">
        <v>13</v>
      </c>
      <c r="O955" s="280">
        <v>45394</v>
      </c>
      <c r="P955">
        <v>2024</v>
      </c>
      <c r="Q955">
        <v>954</v>
      </c>
    </row>
    <row r="956" spans="1:17" x14ac:dyDescent="0.35">
      <c r="A956" t="s">
        <v>6020</v>
      </c>
      <c r="B956">
        <v>478</v>
      </c>
      <c r="C956" t="s">
        <v>130</v>
      </c>
      <c r="D956" t="s">
        <v>236</v>
      </c>
      <c r="E956" t="s">
        <v>237</v>
      </c>
      <c r="F956" t="s">
        <v>148</v>
      </c>
      <c r="G956" t="s">
        <v>169</v>
      </c>
      <c r="H956" t="s">
        <v>254</v>
      </c>
      <c r="I956">
        <v>45394</v>
      </c>
      <c r="J956">
        <v>45394</v>
      </c>
      <c r="K956" t="s">
        <v>124</v>
      </c>
      <c r="L956" s="280">
        <v>45393</v>
      </c>
      <c r="M956">
        <v>3942407</v>
      </c>
      <c r="N956" t="s">
        <v>13</v>
      </c>
      <c r="O956" s="280">
        <v>45399</v>
      </c>
      <c r="P956">
        <v>2024</v>
      </c>
      <c r="Q956">
        <v>955</v>
      </c>
    </row>
    <row r="957" spans="1:17" x14ac:dyDescent="0.35">
      <c r="A957" t="s">
        <v>5607</v>
      </c>
      <c r="B957">
        <v>479</v>
      </c>
      <c r="C957" t="s">
        <v>130</v>
      </c>
      <c r="D957" t="s">
        <v>236</v>
      </c>
      <c r="E957" t="s">
        <v>237</v>
      </c>
      <c r="F957" t="s">
        <v>148</v>
      </c>
      <c r="G957" t="s">
        <v>162</v>
      </c>
      <c r="H957" t="s">
        <v>254</v>
      </c>
      <c r="I957">
        <v>45394</v>
      </c>
      <c r="J957">
        <v>45394</v>
      </c>
      <c r="K957" t="s">
        <v>124</v>
      </c>
      <c r="L957" s="280">
        <v>45393</v>
      </c>
      <c r="M957">
        <v>3942407</v>
      </c>
      <c r="N957" t="s">
        <v>13</v>
      </c>
      <c r="O957" s="280">
        <v>45399</v>
      </c>
      <c r="P957">
        <v>2024</v>
      </c>
      <c r="Q957">
        <v>956</v>
      </c>
    </row>
    <row r="958" spans="1:17" x14ac:dyDescent="0.35">
      <c r="A958" t="s">
        <v>6021</v>
      </c>
      <c r="B958">
        <v>480</v>
      </c>
      <c r="C958" t="s">
        <v>130</v>
      </c>
      <c r="D958" t="s">
        <v>236</v>
      </c>
      <c r="E958" t="s">
        <v>237</v>
      </c>
      <c r="F958" t="s">
        <v>148</v>
      </c>
      <c r="G958" t="s">
        <v>169</v>
      </c>
      <c r="H958" t="s">
        <v>254</v>
      </c>
      <c r="I958">
        <v>45395</v>
      </c>
      <c r="J958">
        <v>45395</v>
      </c>
      <c r="K958" t="s">
        <v>124</v>
      </c>
      <c r="L958" s="280">
        <v>45394</v>
      </c>
      <c r="M958">
        <v>3942407</v>
      </c>
      <c r="N958" t="s">
        <v>13</v>
      </c>
      <c r="O958" s="280">
        <v>45399</v>
      </c>
      <c r="P958">
        <v>2024</v>
      </c>
      <c r="Q958">
        <v>957</v>
      </c>
    </row>
    <row r="959" spans="1:17" x14ac:dyDescent="0.35">
      <c r="A959" t="s">
        <v>5608</v>
      </c>
      <c r="B959">
        <v>481</v>
      </c>
      <c r="C959" t="s">
        <v>130</v>
      </c>
      <c r="D959" t="s">
        <v>236</v>
      </c>
      <c r="E959" t="s">
        <v>237</v>
      </c>
      <c r="F959" t="s">
        <v>148</v>
      </c>
      <c r="G959" t="s">
        <v>162</v>
      </c>
      <c r="H959" t="s">
        <v>254</v>
      </c>
      <c r="I959">
        <v>45395</v>
      </c>
      <c r="J959">
        <v>45395</v>
      </c>
      <c r="K959" t="s">
        <v>124</v>
      </c>
      <c r="L959" s="280">
        <v>45394</v>
      </c>
      <c r="M959">
        <v>3942407</v>
      </c>
      <c r="N959" t="s">
        <v>13</v>
      </c>
      <c r="O959" s="280">
        <v>45399</v>
      </c>
      <c r="P959">
        <v>2024</v>
      </c>
      <c r="Q959">
        <v>958</v>
      </c>
    </row>
    <row r="960" spans="1:17" x14ac:dyDescent="0.35">
      <c r="A960" t="s">
        <v>6022</v>
      </c>
      <c r="B960">
        <v>482</v>
      </c>
      <c r="C960" t="s">
        <v>130</v>
      </c>
      <c r="D960" t="s">
        <v>236</v>
      </c>
      <c r="E960" t="s">
        <v>237</v>
      </c>
      <c r="F960" t="s">
        <v>148</v>
      </c>
      <c r="G960" t="s">
        <v>169</v>
      </c>
      <c r="H960" t="s">
        <v>254</v>
      </c>
      <c r="I960">
        <v>45398</v>
      </c>
      <c r="J960">
        <v>45398</v>
      </c>
      <c r="K960" t="s">
        <v>124</v>
      </c>
      <c r="L960" s="280">
        <v>45397</v>
      </c>
      <c r="M960">
        <v>3942407</v>
      </c>
      <c r="N960" t="s">
        <v>13</v>
      </c>
      <c r="O960" s="280">
        <v>45399</v>
      </c>
      <c r="P960">
        <v>2024</v>
      </c>
      <c r="Q960">
        <v>959</v>
      </c>
    </row>
    <row r="961" spans="1:17" x14ac:dyDescent="0.35">
      <c r="A961" t="s">
        <v>6023</v>
      </c>
      <c r="B961">
        <v>483</v>
      </c>
      <c r="C961" t="s">
        <v>130</v>
      </c>
      <c r="D961" t="s">
        <v>236</v>
      </c>
      <c r="E961" t="s">
        <v>237</v>
      </c>
      <c r="F961" t="s">
        <v>148</v>
      </c>
      <c r="G961" t="s">
        <v>169</v>
      </c>
      <c r="H961" t="s">
        <v>254</v>
      </c>
      <c r="I961">
        <v>45396</v>
      </c>
      <c r="J961">
        <v>45396</v>
      </c>
      <c r="K961" t="s">
        <v>124</v>
      </c>
      <c r="L961" s="280">
        <v>45394</v>
      </c>
      <c r="M961">
        <v>3942407</v>
      </c>
      <c r="N961" t="s">
        <v>13</v>
      </c>
      <c r="O961" s="280">
        <v>45399</v>
      </c>
      <c r="P961">
        <v>2024</v>
      </c>
      <c r="Q961">
        <v>960</v>
      </c>
    </row>
    <row r="962" spans="1:17" x14ac:dyDescent="0.35">
      <c r="A962" t="s">
        <v>5609</v>
      </c>
      <c r="B962">
        <v>484</v>
      </c>
      <c r="C962" t="s">
        <v>130</v>
      </c>
      <c r="D962" t="s">
        <v>236</v>
      </c>
      <c r="E962" t="s">
        <v>237</v>
      </c>
      <c r="F962" t="s">
        <v>148</v>
      </c>
      <c r="G962" t="s">
        <v>162</v>
      </c>
      <c r="H962" t="s">
        <v>254</v>
      </c>
      <c r="I962">
        <v>45396</v>
      </c>
      <c r="J962">
        <v>45396</v>
      </c>
      <c r="K962" t="s">
        <v>124</v>
      </c>
      <c r="L962" s="280">
        <v>45394</v>
      </c>
      <c r="M962">
        <v>3942407</v>
      </c>
      <c r="N962" t="s">
        <v>13</v>
      </c>
      <c r="O962" s="280">
        <v>45399</v>
      </c>
      <c r="P962">
        <v>2024</v>
      </c>
      <c r="Q962">
        <v>961</v>
      </c>
    </row>
    <row r="963" spans="1:17" x14ac:dyDescent="0.35">
      <c r="A963" t="s">
        <v>6024</v>
      </c>
      <c r="B963">
        <v>485</v>
      </c>
      <c r="C963" t="s">
        <v>130</v>
      </c>
      <c r="D963" t="s">
        <v>236</v>
      </c>
      <c r="E963" t="s">
        <v>237</v>
      </c>
      <c r="F963" t="s">
        <v>148</v>
      </c>
      <c r="G963" t="s">
        <v>169</v>
      </c>
      <c r="H963" t="s">
        <v>254</v>
      </c>
      <c r="I963">
        <v>45397</v>
      </c>
      <c r="J963">
        <v>45397</v>
      </c>
      <c r="K963" t="s">
        <v>124</v>
      </c>
      <c r="L963" s="280">
        <v>45394</v>
      </c>
      <c r="M963">
        <v>3942407</v>
      </c>
      <c r="N963" t="s">
        <v>13</v>
      </c>
      <c r="O963" s="280">
        <v>45399</v>
      </c>
      <c r="P963">
        <v>2024</v>
      </c>
      <c r="Q963">
        <v>962</v>
      </c>
    </row>
    <row r="964" spans="1:17" x14ac:dyDescent="0.35">
      <c r="A964" t="s">
        <v>5610</v>
      </c>
      <c r="B964">
        <v>486</v>
      </c>
      <c r="C964" t="s">
        <v>130</v>
      </c>
      <c r="D964" t="s">
        <v>236</v>
      </c>
      <c r="E964" t="s">
        <v>237</v>
      </c>
      <c r="F964" t="s">
        <v>148</v>
      </c>
      <c r="G964" t="s">
        <v>162</v>
      </c>
      <c r="H964" t="s">
        <v>254</v>
      </c>
      <c r="I964">
        <v>45397</v>
      </c>
      <c r="J964">
        <v>45397</v>
      </c>
      <c r="K964" t="s">
        <v>124</v>
      </c>
      <c r="L964" s="280">
        <v>45394</v>
      </c>
      <c r="M964">
        <v>3942407</v>
      </c>
      <c r="N964" t="s">
        <v>13</v>
      </c>
      <c r="O964" s="280">
        <v>45399</v>
      </c>
      <c r="P964">
        <v>2024</v>
      </c>
      <c r="Q964">
        <v>963</v>
      </c>
    </row>
    <row r="965" spans="1:17" x14ac:dyDescent="0.35">
      <c r="A965" t="s">
        <v>5611</v>
      </c>
      <c r="B965">
        <v>487</v>
      </c>
      <c r="C965" t="s">
        <v>130</v>
      </c>
      <c r="D965" t="s">
        <v>236</v>
      </c>
      <c r="E965" t="s">
        <v>237</v>
      </c>
      <c r="F965" t="s">
        <v>148</v>
      </c>
      <c r="G965" t="s">
        <v>162</v>
      </c>
      <c r="H965" t="s">
        <v>254</v>
      </c>
      <c r="I965">
        <v>45398</v>
      </c>
      <c r="J965">
        <v>45398</v>
      </c>
      <c r="K965" t="s">
        <v>124</v>
      </c>
      <c r="L965" s="280">
        <v>45397</v>
      </c>
      <c r="M965">
        <v>3942407</v>
      </c>
      <c r="N965" t="s">
        <v>13</v>
      </c>
      <c r="O965" s="280">
        <v>45399</v>
      </c>
      <c r="P965">
        <v>2024</v>
      </c>
      <c r="Q965">
        <v>964</v>
      </c>
    </row>
    <row r="966" spans="1:17" x14ac:dyDescent="0.35">
      <c r="A966" t="s">
        <v>6025</v>
      </c>
      <c r="B966">
        <v>488</v>
      </c>
      <c r="C966" t="s">
        <v>130</v>
      </c>
      <c r="D966" t="s">
        <v>193</v>
      </c>
      <c r="E966" t="s">
        <v>194</v>
      </c>
      <c r="F966" t="s">
        <v>148</v>
      </c>
      <c r="G966" t="s">
        <v>169</v>
      </c>
      <c r="H966" t="s">
        <v>254</v>
      </c>
      <c r="I966">
        <v>45388</v>
      </c>
      <c r="J966">
        <v>45388</v>
      </c>
      <c r="K966" t="s">
        <v>124</v>
      </c>
      <c r="L966" s="280">
        <v>45387</v>
      </c>
      <c r="M966">
        <v>3942421</v>
      </c>
      <c r="N966" t="s">
        <v>13</v>
      </c>
      <c r="O966" s="280">
        <v>45399</v>
      </c>
      <c r="P966">
        <v>2024</v>
      </c>
      <c r="Q966">
        <v>965</v>
      </c>
    </row>
    <row r="967" spans="1:17" x14ac:dyDescent="0.35">
      <c r="A967" t="s">
        <v>5612</v>
      </c>
      <c r="B967">
        <v>489</v>
      </c>
      <c r="C967" t="s">
        <v>130</v>
      </c>
      <c r="D967" t="s">
        <v>193</v>
      </c>
      <c r="E967" t="s">
        <v>194</v>
      </c>
      <c r="F967" t="s">
        <v>148</v>
      </c>
      <c r="G967" t="s">
        <v>162</v>
      </c>
      <c r="H967" t="s">
        <v>254</v>
      </c>
      <c r="I967">
        <v>45388</v>
      </c>
      <c r="J967">
        <v>45388</v>
      </c>
      <c r="K967" t="s">
        <v>124</v>
      </c>
      <c r="L967" s="280">
        <v>45387</v>
      </c>
      <c r="M967">
        <v>3942421</v>
      </c>
      <c r="N967" t="s">
        <v>13</v>
      </c>
      <c r="O967" s="280">
        <v>45399</v>
      </c>
      <c r="P967">
        <v>2024</v>
      </c>
      <c r="Q967">
        <v>966</v>
      </c>
    </row>
    <row r="968" spans="1:17" x14ac:dyDescent="0.35">
      <c r="A968" t="s">
        <v>6026</v>
      </c>
      <c r="B968">
        <v>490</v>
      </c>
      <c r="C968" t="s">
        <v>130</v>
      </c>
      <c r="D968" t="s">
        <v>193</v>
      </c>
      <c r="E968" t="s">
        <v>194</v>
      </c>
      <c r="F968" t="s">
        <v>148</v>
      </c>
      <c r="G968" t="s">
        <v>169</v>
      </c>
      <c r="H968" t="s">
        <v>254</v>
      </c>
      <c r="I968">
        <v>45389</v>
      </c>
      <c r="J968">
        <v>45389</v>
      </c>
      <c r="K968" t="s">
        <v>124</v>
      </c>
      <c r="L968" s="280">
        <v>45388</v>
      </c>
      <c r="M968">
        <v>3942421</v>
      </c>
      <c r="N968" t="s">
        <v>13</v>
      </c>
      <c r="O968" s="280">
        <v>45399</v>
      </c>
      <c r="P968">
        <v>2024</v>
      </c>
      <c r="Q968">
        <v>967</v>
      </c>
    </row>
    <row r="969" spans="1:17" x14ac:dyDescent="0.35">
      <c r="A969" t="s">
        <v>5613</v>
      </c>
      <c r="B969">
        <v>491</v>
      </c>
      <c r="C969" t="s">
        <v>130</v>
      </c>
      <c r="D969" t="s">
        <v>193</v>
      </c>
      <c r="E969" t="s">
        <v>194</v>
      </c>
      <c r="F969" t="s">
        <v>148</v>
      </c>
      <c r="G969" t="s">
        <v>162</v>
      </c>
      <c r="H969" t="s">
        <v>254</v>
      </c>
      <c r="I969">
        <v>45389</v>
      </c>
      <c r="J969">
        <v>45389</v>
      </c>
      <c r="K969" t="s">
        <v>124</v>
      </c>
      <c r="L969" s="280">
        <v>45388</v>
      </c>
      <c r="M969">
        <v>3942421</v>
      </c>
      <c r="N969" t="s">
        <v>13</v>
      </c>
      <c r="O969" s="280">
        <v>45399</v>
      </c>
      <c r="P969">
        <v>2024</v>
      </c>
      <c r="Q969">
        <v>968</v>
      </c>
    </row>
    <row r="970" spans="1:17" x14ac:dyDescent="0.35">
      <c r="A970" t="s">
        <v>6027</v>
      </c>
      <c r="B970">
        <v>492</v>
      </c>
      <c r="C970" t="s">
        <v>130</v>
      </c>
      <c r="D970" t="s">
        <v>193</v>
      </c>
      <c r="E970" t="s">
        <v>194</v>
      </c>
      <c r="F970" t="s">
        <v>148</v>
      </c>
      <c r="G970" t="s">
        <v>169</v>
      </c>
      <c r="H970" t="s">
        <v>254</v>
      </c>
      <c r="I970">
        <v>45394</v>
      </c>
      <c r="J970">
        <v>45394</v>
      </c>
      <c r="K970" t="s">
        <v>124</v>
      </c>
      <c r="L970" s="280">
        <v>45393</v>
      </c>
      <c r="M970">
        <v>3942421</v>
      </c>
      <c r="N970" t="s">
        <v>13</v>
      </c>
      <c r="O970" s="280">
        <v>45399</v>
      </c>
      <c r="P970">
        <v>2024</v>
      </c>
      <c r="Q970">
        <v>969</v>
      </c>
    </row>
    <row r="971" spans="1:17" x14ac:dyDescent="0.35">
      <c r="A971" t="s">
        <v>6028</v>
      </c>
      <c r="B971">
        <v>493</v>
      </c>
      <c r="C971" t="s">
        <v>130</v>
      </c>
      <c r="D971" t="s">
        <v>193</v>
      </c>
      <c r="E971" t="s">
        <v>194</v>
      </c>
      <c r="F971" t="s">
        <v>148</v>
      </c>
      <c r="G971" t="s">
        <v>169</v>
      </c>
      <c r="H971" t="s">
        <v>254</v>
      </c>
      <c r="I971">
        <v>45390</v>
      </c>
      <c r="J971">
        <v>45390</v>
      </c>
      <c r="K971" t="s">
        <v>124</v>
      </c>
      <c r="L971" s="280">
        <v>45388</v>
      </c>
      <c r="M971">
        <v>3942421</v>
      </c>
      <c r="N971" t="s">
        <v>13</v>
      </c>
      <c r="O971" s="280">
        <v>45399</v>
      </c>
      <c r="P971">
        <v>2024</v>
      </c>
      <c r="Q971">
        <v>970</v>
      </c>
    </row>
    <row r="972" spans="1:17" x14ac:dyDescent="0.35">
      <c r="A972" t="s">
        <v>5614</v>
      </c>
      <c r="B972">
        <v>494</v>
      </c>
      <c r="C972" t="s">
        <v>130</v>
      </c>
      <c r="D972" t="s">
        <v>193</v>
      </c>
      <c r="E972" t="s">
        <v>194</v>
      </c>
      <c r="F972" t="s">
        <v>148</v>
      </c>
      <c r="G972" t="s">
        <v>162</v>
      </c>
      <c r="H972" t="s">
        <v>254</v>
      </c>
      <c r="I972">
        <v>45390</v>
      </c>
      <c r="J972">
        <v>45390</v>
      </c>
      <c r="K972" t="s">
        <v>124</v>
      </c>
      <c r="L972" s="280">
        <v>45388</v>
      </c>
      <c r="M972">
        <v>3942421</v>
      </c>
      <c r="N972" t="s">
        <v>13</v>
      </c>
      <c r="O972" s="280">
        <v>45399</v>
      </c>
      <c r="P972">
        <v>2024</v>
      </c>
      <c r="Q972">
        <v>971</v>
      </c>
    </row>
    <row r="973" spans="1:17" x14ac:dyDescent="0.35">
      <c r="A973" t="s">
        <v>6029</v>
      </c>
      <c r="B973">
        <v>495</v>
      </c>
      <c r="C973" t="s">
        <v>130</v>
      </c>
      <c r="D973" t="s">
        <v>193</v>
      </c>
      <c r="E973" t="s">
        <v>194</v>
      </c>
      <c r="F973" t="s">
        <v>148</v>
      </c>
      <c r="G973" t="s">
        <v>169</v>
      </c>
      <c r="H973" t="s">
        <v>254</v>
      </c>
      <c r="I973">
        <v>45393</v>
      </c>
      <c r="J973">
        <v>45393</v>
      </c>
      <c r="K973" t="s">
        <v>124</v>
      </c>
      <c r="L973" s="280">
        <v>45392</v>
      </c>
      <c r="M973">
        <v>3942421</v>
      </c>
      <c r="N973" t="s">
        <v>13</v>
      </c>
      <c r="O973" s="280">
        <v>45399</v>
      </c>
      <c r="P973">
        <v>2024</v>
      </c>
      <c r="Q973">
        <v>972</v>
      </c>
    </row>
    <row r="974" spans="1:17" x14ac:dyDescent="0.35">
      <c r="A974" t="s">
        <v>5615</v>
      </c>
      <c r="B974">
        <v>496</v>
      </c>
      <c r="C974" t="s">
        <v>130</v>
      </c>
      <c r="D974" t="s">
        <v>193</v>
      </c>
      <c r="E974" t="s">
        <v>194</v>
      </c>
      <c r="F974" t="s">
        <v>148</v>
      </c>
      <c r="G974" t="s">
        <v>162</v>
      </c>
      <c r="H974" t="s">
        <v>254</v>
      </c>
      <c r="I974">
        <v>45393</v>
      </c>
      <c r="J974">
        <v>45393</v>
      </c>
      <c r="K974" t="s">
        <v>124</v>
      </c>
      <c r="L974" s="280">
        <v>45392</v>
      </c>
      <c r="M974">
        <v>3942421</v>
      </c>
      <c r="N974" t="s">
        <v>13</v>
      </c>
      <c r="O974" s="280">
        <v>45399</v>
      </c>
      <c r="P974">
        <v>2024</v>
      </c>
      <c r="Q974">
        <v>973</v>
      </c>
    </row>
    <row r="975" spans="1:17" x14ac:dyDescent="0.35">
      <c r="A975" t="s">
        <v>5616</v>
      </c>
      <c r="B975">
        <v>497</v>
      </c>
      <c r="C975" t="s">
        <v>130</v>
      </c>
      <c r="D975" t="s">
        <v>193</v>
      </c>
      <c r="E975" t="s">
        <v>194</v>
      </c>
      <c r="F975" t="s">
        <v>148</v>
      </c>
      <c r="G975" t="s">
        <v>162</v>
      </c>
      <c r="H975" t="s">
        <v>254</v>
      </c>
      <c r="I975">
        <v>45394</v>
      </c>
      <c r="J975">
        <v>45394</v>
      </c>
      <c r="K975" t="s">
        <v>124</v>
      </c>
      <c r="L975" s="280">
        <v>45393</v>
      </c>
      <c r="M975">
        <v>3942421</v>
      </c>
      <c r="N975" t="s">
        <v>13</v>
      </c>
      <c r="O975" s="280">
        <v>45399</v>
      </c>
      <c r="P975">
        <v>2024</v>
      </c>
      <c r="Q975">
        <v>974</v>
      </c>
    </row>
    <row r="976" spans="1:17" x14ac:dyDescent="0.35">
      <c r="A976" t="s">
        <v>6030</v>
      </c>
      <c r="B976">
        <v>498</v>
      </c>
      <c r="C976" t="s">
        <v>130</v>
      </c>
      <c r="D976" t="s">
        <v>193</v>
      </c>
      <c r="E976" t="s">
        <v>194</v>
      </c>
      <c r="F976" t="s">
        <v>148</v>
      </c>
      <c r="G976" t="s">
        <v>169</v>
      </c>
      <c r="H976" t="s">
        <v>254</v>
      </c>
      <c r="I976">
        <v>45395</v>
      </c>
      <c r="J976">
        <v>45395</v>
      </c>
      <c r="K976" t="s">
        <v>124</v>
      </c>
      <c r="L976" s="280">
        <v>45394</v>
      </c>
      <c r="M976">
        <v>3942421</v>
      </c>
      <c r="N976" t="s">
        <v>13</v>
      </c>
      <c r="O976" s="280">
        <v>45399</v>
      </c>
      <c r="P976">
        <v>2024</v>
      </c>
      <c r="Q976">
        <v>975</v>
      </c>
    </row>
    <row r="977" spans="1:17" x14ac:dyDescent="0.35">
      <c r="A977" t="s">
        <v>5617</v>
      </c>
      <c r="B977">
        <v>499</v>
      </c>
      <c r="C977" t="s">
        <v>130</v>
      </c>
      <c r="D977" t="s">
        <v>193</v>
      </c>
      <c r="E977" t="s">
        <v>194</v>
      </c>
      <c r="F977" t="s">
        <v>148</v>
      </c>
      <c r="G977" t="s">
        <v>162</v>
      </c>
      <c r="H977" t="s">
        <v>254</v>
      </c>
      <c r="I977">
        <v>45395</v>
      </c>
      <c r="J977">
        <v>45395</v>
      </c>
      <c r="K977" t="s">
        <v>124</v>
      </c>
      <c r="L977" s="280">
        <v>45394</v>
      </c>
      <c r="M977">
        <v>3942421</v>
      </c>
      <c r="N977" t="s">
        <v>13</v>
      </c>
      <c r="O977" s="280">
        <v>45399</v>
      </c>
      <c r="P977">
        <v>2024</v>
      </c>
      <c r="Q977">
        <v>976</v>
      </c>
    </row>
    <row r="978" spans="1:17" x14ac:dyDescent="0.35">
      <c r="A978" t="s">
        <v>6031</v>
      </c>
      <c r="B978">
        <v>500</v>
      </c>
      <c r="C978" t="s">
        <v>130</v>
      </c>
      <c r="D978" t="s">
        <v>193</v>
      </c>
      <c r="E978" t="s">
        <v>194</v>
      </c>
      <c r="F978" t="s">
        <v>148</v>
      </c>
      <c r="G978" t="s">
        <v>169</v>
      </c>
      <c r="H978" t="s">
        <v>254</v>
      </c>
      <c r="I978">
        <v>45396</v>
      </c>
      <c r="J978">
        <v>45396</v>
      </c>
      <c r="K978" t="s">
        <v>124</v>
      </c>
      <c r="L978" s="280">
        <v>45394</v>
      </c>
      <c r="M978">
        <v>3942421</v>
      </c>
      <c r="N978" t="s">
        <v>13</v>
      </c>
      <c r="O978" s="280">
        <v>45399</v>
      </c>
      <c r="P978">
        <v>2024</v>
      </c>
      <c r="Q978">
        <v>977</v>
      </c>
    </row>
    <row r="979" spans="1:17" x14ac:dyDescent="0.35">
      <c r="A979" t="s">
        <v>5618</v>
      </c>
      <c r="B979">
        <v>501</v>
      </c>
      <c r="C979" t="s">
        <v>130</v>
      </c>
      <c r="D979" t="s">
        <v>193</v>
      </c>
      <c r="E979" t="s">
        <v>194</v>
      </c>
      <c r="F979" t="s">
        <v>148</v>
      </c>
      <c r="G979" t="s">
        <v>162</v>
      </c>
      <c r="H979" t="s">
        <v>254</v>
      </c>
      <c r="I979">
        <v>45396</v>
      </c>
      <c r="J979">
        <v>45396</v>
      </c>
      <c r="K979" t="s">
        <v>124</v>
      </c>
      <c r="L979" s="280">
        <v>45394</v>
      </c>
      <c r="M979">
        <v>3942421</v>
      </c>
      <c r="N979" t="s">
        <v>13</v>
      </c>
      <c r="O979" s="280">
        <v>45399</v>
      </c>
      <c r="P979">
        <v>2024</v>
      </c>
      <c r="Q979">
        <v>978</v>
      </c>
    </row>
    <row r="980" spans="1:17" x14ac:dyDescent="0.35">
      <c r="A980" t="s">
        <v>6032</v>
      </c>
      <c r="B980">
        <v>502</v>
      </c>
      <c r="C980" t="s">
        <v>130</v>
      </c>
      <c r="D980" t="s">
        <v>193</v>
      </c>
      <c r="E980" t="s">
        <v>194</v>
      </c>
      <c r="F980" t="s">
        <v>148</v>
      </c>
      <c r="G980" t="s">
        <v>169</v>
      </c>
      <c r="H980" t="s">
        <v>254</v>
      </c>
      <c r="I980">
        <v>45397</v>
      </c>
      <c r="J980">
        <v>45397</v>
      </c>
      <c r="K980" t="s">
        <v>124</v>
      </c>
      <c r="L980" s="280">
        <v>45394</v>
      </c>
      <c r="M980">
        <v>3942421</v>
      </c>
      <c r="N980" t="s">
        <v>13</v>
      </c>
      <c r="O980" s="280">
        <v>45399</v>
      </c>
      <c r="P980">
        <v>2024</v>
      </c>
      <c r="Q980">
        <v>979</v>
      </c>
    </row>
    <row r="981" spans="1:17" x14ac:dyDescent="0.35">
      <c r="A981" t="s">
        <v>5619</v>
      </c>
      <c r="B981">
        <v>503</v>
      </c>
      <c r="C981" t="s">
        <v>130</v>
      </c>
      <c r="D981" t="s">
        <v>193</v>
      </c>
      <c r="E981" t="s">
        <v>194</v>
      </c>
      <c r="F981" t="s">
        <v>148</v>
      </c>
      <c r="G981" t="s">
        <v>162</v>
      </c>
      <c r="H981" t="s">
        <v>254</v>
      </c>
      <c r="I981">
        <v>45397</v>
      </c>
      <c r="J981">
        <v>45397</v>
      </c>
      <c r="K981" t="s">
        <v>124</v>
      </c>
      <c r="L981" s="280">
        <v>45394</v>
      </c>
      <c r="M981">
        <v>3942421</v>
      </c>
      <c r="N981" t="s">
        <v>13</v>
      </c>
      <c r="O981" s="280">
        <v>45399</v>
      </c>
      <c r="P981">
        <v>2024</v>
      </c>
      <c r="Q981">
        <v>980</v>
      </c>
    </row>
    <row r="982" spans="1:17" x14ac:dyDescent="0.35">
      <c r="A982" t="s">
        <v>6033</v>
      </c>
      <c r="B982">
        <v>504</v>
      </c>
      <c r="C982" t="s">
        <v>130</v>
      </c>
      <c r="D982" t="s">
        <v>193</v>
      </c>
      <c r="E982" t="s">
        <v>194</v>
      </c>
      <c r="F982" t="s">
        <v>148</v>
      </c>
      <c r="G982" t="s">
        <v>169</v>
      </c>
      <c r="H982" t="s">
        <v>254</v>
      </c>
      <c r="I982">
        <v>45398</v>
      </c>
      <c r="J982">
        <v>45398</v>
      </c>
      <c r="K982" t="s">
        <v>124</v>
      </c>
      <c r="L982" s="280">
        <v>45397</v>
      </c>
      <c r="M982">
        <v>3942421</v>
      </c>
      <c r="N982" t="s">
        <v>13</v>
      </c>
      <c r="O982" s="280">
        <v>45399</v>
      </c>
      <c r="P982">
        <v>2024</v>
      </c>
      <c r="Q982">
        <v>981</v>
      </c>
    </row>
    <row r="983" spans="1:17" x14ac:dyDescent="0.35">
      <c r="A983" t="s">
        <v>5620</v>
      </c>
      <c r="B983">
        <v>505</v>
      </c>
      <c r="C983" t="s">
        <v>130</v>
      </c>
      <c r="D983" t="s">
        <v>193</v>
      </c>
      <c r="E983" t="s">
        <v>194</v>
      </c>
      <c r="F983" t="s">
        <v>148</v>
      </c>
      <c r="G983" t="s">
        <v>162</v>
      </c>
      <c r="H983" t="s">
        <v>254</v>
      </c>
      <c r="I983">
        <v>45398</v>
      </c>
      <c r="J983">
        <v>45398</v>
      </c>
      <c r="K983" t="s">
        <v>124</v>
      </c>
      <c r="L983" s="280">
        <v>45397</v>
      </c>
      <c r="M983">
        <v>3942421</v>
      </c>
      <c r="N983" t="s">
        <v>13</v>
      </c>
      <c r="O983" s="280">
        <v>45399</v>
      </c>
      <c r="P983">
        <v>2024</v>
      </c>
      <c r="Q983">
        <v>982</v>
      </c>
    </row>
    <row r="984" spans="1:17" x14ac:dyDescent="0.35">
      <c r="A984" t="s">
        <v>6034</v>
      </c>
      <c r="B984">
        <v>506</v>
      </c>
      <c r="C984" t="s">
        <v>130</v>
      </c>
      <c r="D984" t="s">
        <v>236</v>
      </c>
      <c r="E984" t="s">
        <v>237</v>
      </c>
      <c r="F984" t="s">
        <v>148</v>
      </c>
      <c r="G984" t="s">
        <v>169</v>
      </c>
      <c r="H984" t="s">
        <v>254</v>
      </c>
      <c r="I984">
        <v>45402</v>
      </c>
      <c r="J984">
        <v>45402</v>
      </c>
      <c r="K984" t="s">
        <v>124</v>
      </c>
      <c r="L984" s="280">
        <v>45401</v>
      </c>
      <c r="M984">
        <v>3968119</v>
      </c>
      <c r="N984" t="s">
        <v>13</v>
      </c>
      <c r="O984" s="280">
        <v>45408</v>
      </c>
      <c r="P984">
        <v>2024</v>
      </c>
      <c r="Q984">
        <v>983</v>
      </c>
    </row>
    <row r="985" spans="1:17" x14ac:dyDescent="0.35">
      <c r="A985" t="s">
        <v>6035</v>
      </c>
      <c r="B985">
        <v>507</v>
      </c>
      <c r="C985" t="s">
        <v>130</v>
      </c>
      <c r="D985" t="s">
        <v>236</v>
      </c>
      <c r="E985" t="s">
        <v>237</v>
      </c>
      <c r="F985" t="s">
        <v>148</v>
      </c>
      <c r="G985" t="s">
        <v>169</v>
      </c>
      <c r="H985" t="s">
        <v>254</v>
      </c>
      <c r="I985">
        <v>45403</v>
      </c>
      <c r="J985">
        <v>45403</v>
      </c>
      <c r="K985" t="s">
        <v>124</v>
      </c>
      <c r="L985" s="280">
        <v>45401</v>
      </c>
      <c r="M985">
        <v>3968119</v>
      </c>
      <c r="N985" t="s">
        <v>13</v>
      </c>
      <c r="O985" s="280">
        <v>45408</v>
      </c>
      <c r="P985">
        <v>2024</v>
      </c>
      <c r="Q985">
        <v>984</v>
      </c>
    </row>
    <row r="986" spans="1:17" x14ac:dyDescent="0.35">
      <c r="A986" t="s">
        <v>6036</v>
      </c>
      <c r="B986">
        <v>508</v>
      </c>
      <c r="C986" t="s">
        <v>130</v>
      </c>
      <c r="D986" t="s">
        <v>236</v>
      </c>
      <c r="E986" t="s">
        <v>237</v>
      </c>
      <c r="F986" t="s">
        <v>148</v>
      </c>
      <c r="G986" t="s">
        <v>169</v>
      </c>
      <c r="H986" t="s">
        <v>254</v>
      </c>
      <c r="I986">
        <v>45404</v>
      </c>
      <c r="J986">
        <v>45404</v>
      </c>
      <c r="K986" t="s">
        <v>124</v>
      </c>
      <c r="L986" s="280">
        <v>45401</v>
      </c>
      <c r="M986">
        <v>3968119</v>
      </c>
      <c r="N986" t="s">
        <v>13</v>
      </c>
      <c r="O986" s="280">
        <v>45408</v>
      </c>
      <c r="P986">
        <v>2024</v>
      </c>
      <c r="Q986">
        <v>985</v>
      </c>
    </row>
    <row r="987" spans="1:17" x14ac:dyDescent="0.35">
      <c r="A987" t="s">
        <v>6037</v>
      </c>
      <c r="B987">
        <v>509</v>
      </c>
      <c r="C987" t="s">
        <v>130</v>
      </c>
      <c r="D987" t="s">
        <v>236</v>
      </c>
      <c r="E987" t="s">
        <v>237</v>
      </c>
      <c r="F987" t="s">
        <v>148</v>
      </c>
      <c r="G987" t="s">
        <v>169</v>
      </c>
      <c r="H987" t="s">
        <v>254</v>
      </c>
      <c r="I987">
        <v>45405</v>
      </c>
      <c r="J987">
        <v>45405</v>
      </c>
      <c r="K987" t="s">
        <v>124</v>
      </c>
      <c r="L987" s="280">
        <v>45404</v>
      </c>
      <c r="M987">
        <v>3968119</v>
      </c>
      <c r="N987" t="s">
        <v>13</v>
      </c>
      <c r="O987" s="280">
        <v>45408</v>
      </c>
      <c r="P987">
        <v>2024</v>
      </c>
      <c r="Q987">
        <v>986</v>
      </c>
    </row>
    <row r="988" spans="1:17" x14ac:dyDescent="0.35">
      <c r="A988" t="s">
        <v>6038</v>
      </c>
      <c r="B988">
        <v>510</v>
      </c>
      <c r="C988" t="s">
        <v>130</v>
      </c>
      <c r="D988" t="s">
        <v>236</v>
      </c>
      <c r="E988" t="s">
        <v>237</v>
      </c>
      <c r="F988" t="s">
        <v>148</v>
      </c>
      <c r="G988" t="s">
        <v>169</v>
      </c>
      <c r="H988" t="s">
        <v>254</v>
      </c>
      <c r="I988">
        <v>45406</v>
      </c>
      <c r="J988">
        <v>45406</v>
      </c>
      <c r="K988" t="s">
        <v>124</v>
      </c>
      <c r="L988" s="280">
        <v>45406</v>
      </c>
      <c r="M988">
        <v>3968119</v>
      </c>
      <c r="N988" t="s">
        <v>13</v>
      </c>
      <c r="O988" s="280">
        <v>45408</v>
      </c>
      <c r="P988">
        <v>2024</v>
      </c>
      <c r="Q988">
        <v>987</v>
      </c>
    </row>
    <row r="989" spans="1:17" x14ac:dyDescent="0.35">
      <c r="A989" t="s">
        <v>6039</v>
      </c>
      <c r="B989">
        <v>511</v>
      </c>
      <c r="C989" t="s">
        <v>130</v>
      </c>
      <c r="D989" t="s">
        <v>236</v>
      </c>
      <c r="E989" t="s">
        <v>237</v>
      </c>
      <c r="F989" t="s">
        <v>148</v>
      </c>
      <c r="G989" t="s">
        <v>169</v>
      </c>
      <c r="H989" t="s">
        <v>254</v>
      </c>
      <c r="I989">
        <v>45408</v>
      </c>
      <c r="J989">
        <v>45408</v>
      </c>
      <c r="K989" t="s">
        <v>124</v>
      </c>
      <c r="L989" s="280">
        <v>45407</v>
      </c>
      <c r="M989">
        <v>3968119</v>
      </c>
      <c r="N989" t="s">
        <v>13</v>
      </c>
      <c r="O989" s="280">
        <v>45408</v>
      </c>
      <c r="P989">
        <v>2024</v>
      </c>
      <c r="Q989">
        <v>988</v>
      </c>
    </row>
    <row r="990" spans="1:17" x14ac:dyDescent="0.35">
      <c r="A990" t="s">
        <v>5621</v>
      </c>
      <c r="B990">
        <v>512</v>
      </c>
      <c r="C990" t="s">
        <v>130</v>
      </c>
      <c r="D990" t="s">
        <v>193</v>
      </c>
      <c r="E990" t="s">
        <v>194</v>
      </c>
      <c r="F990" t="s">
        <v>148</v>
      </c>
      <c r="G990" t="s">
        <v>162</v>
      </c>
      <c r="H990" t="s">
        <v>149</v>
      </c>
      <c r="I990">
        <v>45413</v>
      </c>
      <c r="J990">
        <v>45443</v>
      </c>
      <c r="K990" t="s">
        <v>124</v>
      </c>
      <c r="L990" s="280">
        <v>45413</v>
      </c>
      <c r="M990">
        <v>3991819</v>
      </c>
      <c r="N990" t="s">
        <v>13</v>
      </c>
      <c r="O990" s="280">
        <v>45418</v>
      </c>
      <c r="P990">
        <v>2024</v>
      </c>
      <c r="Q990">
        <v>989</v>
      </c>
    </row>
    <row r="991" spans="1:17" x14ac:dyDescent="0.35">
      <c r="A991" t="s">
        <v>6040</v>
      </c>
      <c r="B991">
        <v>513</v>
      </c>
      <c r="C991" t="s">
        <v>130</v>
      </c>
      <c r="D991" t="s">
        <v>193</v>
      </c>
      <c r="E991" t="s">
        <v>194</v>
      </c>
      <c r="F991" t="s">
        <v>148</v>
      </c>
      <c r="G991" t="s">
        <v>169</v>
      </c>
      <c r="H991" t="s">
        <v>149</v>
      </c>
      <c r="I991">
        <v>45413</v>
      </c>
      <c r="J991">
        <v>45443</v>
      </c>
      <c r="K991" t="s">
        <v>124</v>
      </c>
      <c r="L991" s="280">
        <v>45413</v>
      </c>
      <c r="M991">
        <v>3991819</v>
      </c>
      <c r="N991" t="s">
        <v>13</v>
      </c>
      <c r="O991" s="280">
        <v>45418</v>
      </c>
      <c r="P991">
        <v>2024</v>
      </c>
      <c r="Q991">
        <v>990</v>
      </c>
    </row>
    <row r="992" spans="1:17" x14ac:dyDescent="0.35">
      <c r="A992" t="s">
        <v>5622</v>
      </c>
      <c r="B992">
        <v>514</v>
      </c>
      <c r="C992" t="s">
        <v>130</v>
      </c>
      <c r="D992" t="s">
        <v>4565</v>
      </c>
      <c r="E992" t="s">
        <v>241</v>
      </c>
      <c r="F992" t="s">
        <v>148</v>
      </c>
      <c r="G992" t="s">
        <v>162</v>
      </c>
      <c r="H992" t="s">
        <v>254</v>
      </c>
      <c r="I992">
        <v>45420</v>
      </c>
      <c r="J992">
        <v>45420</v>
      </c>
      <c r="K992" t="s">
        <v>124</v>
      </c>
      <c r="L992" s="280">
        <v>45419</v>
      </c>
      <c r="M992">
        <v>4029480</v>
      </c>
      <c r="N992" t="s">
        <v>13</v>
      </c>
      <c r="O992" s="280">
        <v>45429</v>
      </c>
      <c r="P992">
        <v>2024</v>
      </c>
      <c r="Q992">
        <v>991</v>
      </c>
    </row>
    <row r="993" spans="1:17" x14ac:dyDescent="0.35">
      <c r="A993" t="s">
        <v>5624</v>
      </c>
      <c r="B993">
        <v>515</v>
      </c>
      <c r="C993" t="s">
        <v>130</v>
      </c>
      <c r="D993" t="s">
        <v>4565</v>
      </c>
      <c r="E993" t="s">
        <v>241</v>
      </c>
      <c r="F993" t="s">
        <v>148</v>
      </c>
      <c r="G993" t="s">
        <v>162</v>
      </c>
      <c r="H993" t="s">
        <v>254</v>
      </c>
      <c r="I993">
        <v>45421</v>
      </c>
      <c r="J993">
        <v>45421</v>
      </c>
      <c r="K993" t="s">
        <v>124</v>
      </c>
      <c r="L993" s="280">
        <v>45419</v>
      </c>
      <c r="M993">
        <v>4029480</v>
      </c>
      <c r="N993" t="s">
        <v>13</v>
      </c>
      <c r="O993" s="280">
        <v>45429</v>
      </c>
      <c r="P993">
        <v>2024</v>
      </c>
      <c r="Q993">
        <v>992</v>
      </c>
    </row>
    <row r="994" spans="1:17" x14ac:dyDescent="0.35">
      <c r="A994" t="s">
        <v>5625</v>
      </c>
      <c r="B994">
        <v>516</v>
      </c>
      <c r="C994" t="s">
        <v>130</v>
      </c>
      <c r="D994" t="s">
        <v>4565</v>
      </c>
      <c r="E994" t="s">
        <v>241</v>
      </c>
      <c r="F994" t="s">
        <v>148</v>
      </c>
      <c r="G994" t="s">
        <v>162</v>
      </c>
      <c r="H994" t="s">
        <v>254</v>
      </c>
      <c r="I994">
        <v>45422</v>
      </c>
      <c r="J994">
        <v>45422</v>
      </c>
      <c r="K994" t="s">
        <v>124</v>
      </c>
      <c r="L994" s="280">
        <v>45421</v>
      </c>
      <c r="M994">
        <v>4029480</v>
      </c>
      <c r="N994" t="s">
        <v>13</v>
      </c>
      <c r="O994" s="280">
        <v>45429</v>
      </c>
      <c r="P994">
        <v>2024</v>
      </c>
      <c r="Q994">
        <v>993</v>
      </c>
    </row>
    <row r="995" spans="1:17" x14ac:dyDescent="0.35">
      <c r="A995" t="s">
        <v>5626</v>
      </c>
      <c r="B995">
        <v>517</v>
      </c>
      <c r="C995" t="s">
        <v>130</v>
      </c>
      <c r="D995" t="s">
        <v>4565</v>
      </c>
      <c r="E995" t="s">
        <v>241</v>
      </c>
      <c r="F995" t="s">
        <v>148</v>
      </c>
      <c r="G995" t="s">
        <v>162</v>
      </c>
      <c r="H995" t="s">
        <v>254</v>
      </c>
      <c r="I995">
        <v>45423</v>
      </c>
      <c r="J995">
        <v>45423</v>
      </c>
      <c r="K995" t="s">
        <v>124</v>
      </c>
      <c r="L995" s="280">
        <v>45422</v>
      </c>
      <c r="M995">
        <v>4029480</v>
      </c>
      <c r="N995" t="s">
        <v>13</v>
      </c>
      <c r="O995" s="280">
        <v>45429</v>
      </c>
      <c r="P995">
        <v>2024</v>
      </c>
      <c r="Q995">
        <v>994</v>
      </c>
    </row>
    <row r="996" spans="1:17" x14ac:dyDescent="0.35">
      <c r="A996" t="s">
        <v>5627</v>
      </c>
      <c r="B996">
        <v>518</v>
      </c>
      <c r="C996" t="s">
        <v>130</v>
      </c>
      <c r="D996" t="s">
        <v>4565</v>
      </c>
      <c r="E996" t="s">
        <v>241</v>
      </c>
      <c r="F996" t="s">
        <v>148</v>
      </c>
      <c r="G996" t="s">
        <v>162</v>
      </c>
      <c r="H996" t="s">
        <v>254</v>
      </c>
      <c r="I996">
        <v>45430</v>
      </c>
      <c r="J996">
        <v>45430</v>
      </c>
      <c r="K996" t="s">
        <v>124</v>
      </c>
      <c r="L996" s="280">
        <v>45427</v>
      </c>
      <c r="M996">
        <v>4029480</v>
      </c>
      <c r="N996" t="s">
        <v>13</v>
      </c>
      <c r="O996" s="280">
        <v>45429</v>
      </c>
      <c r="P996">
        <v>2024</v>
      </c>
      <c r="Q996">
        <v>995</v>
      </c>
    </row>
    <row r="997" spans="1:17" x14ac:dyDescent="0.35">
      <c r="A997" t="s">
        <v>5628</v>
      </c>
      <c r="B997">
        <v>519</v>
      </c>
      <c r="C997" t="s">
        <v>130</v>
      </c>
      <c r="D997" t="s">
        <v>4565</v>
      </c>
      <c r="E997" t="s">
        <v>241</v>
      </c>
      <c r="F997" t="s">
        <v>148</v>
      </c>
      <c r="G997" t="s">
        <v>162</v>
      </c>
      <c r="H997" t="s">
        <v>254</v>
      </c>
      <c r="I997">
        <v>45426</v>
      </c>
      <c r="J997">
        <v>45426</v>
      </c>
      <c r="K997" t="s">
        <v>124</v>
      </c>
      <c r="L997" s="280">
        <v>45427</v>
      </c>
      <c r="M997">
        <v>4029480</v>
      </c>
      <c r="N997" t="s">
        <v>13</v>
      </c>
      <c r="O997" s="280">
        <v>45429</v>
      </c>
      <c r="P997">
        <v>2024</v>
      </c>
      <c r="Q997">
        <v>996</v>
      </c>
    </row>
    <row r="998" spans="1:17" x14ac:dyDescent="0.35">
      <c r="A998" t="s">
        <v>5629</v>
      </c>
      <c r="B998">
        <v>520</v>
      </c>
      <c r="C998" t="s">
        <v>130</v>
      </c>
      <c r="D998" t="s">
        <v>4565</v>
      </c>
      <c r="E998" t="s">
        <v>241</v>
      </c>
      <c r="F998" t="s">
        <v>148</v>
      </c>
      <c r="G998" t="s">
        <v>162</v>
      </c>
      <c r="H998" t="s">
        <v>254</v>
      </c>
      <c r="I998">
        <v>45427</v>
      </c>
      <c r="J998">
        <v>45427</v>
      </c>
      <c r="K998" t="s">
        <v>124</v>
      </c>
      <c r="L998" s="280">
        <v>45426</v>
      </c>
      <c r="M998">
        <v>4029480</v>
      </c>
      <c r="N998" t="s">
        <v>13</v>
      </c>
      <c r="O998" s="280">
        <v>45429</v>
      </c>
      <c r="P998">
        <v>2024</v>
      </c>
      <c r="Q998">
        <v>997</v>
      </c>
    </row>
    <row r="999" spans="1:17" x14ac:dyDescent="0.35">
      <c r="A999" t="s">
        <v>5630</v>
      </c>
      <c r="B999">
        <v>521</v>
      </c>
      <c r="C999" t="s">
        <v>130</v>
      </c>
      <c r="D999" t="s">
        <v>4565</v>
      </c>
      <c r="E999" t="s">
        <v>241</v>
      </c>
      <c r="F999" t="s">
        <v>148</v>
      </c>
      <c r="G999" t="s">
        <v>162</v>
      </c>
      <c r="H999" t="s">
        <v>254</v>
      </c>
      <c r="I999">
        <v>45428</v>
      </c>
      <c r="J999">
        <v>45428</v>
      </c>
      <c r="K999" t="s">
        <v>124</v>
      </c>
      <c r="L999" s="280">
        <v>45427</v>
      </c>
      <c r="M999">
        <v>4029480</v>
      </c>
      <c r="N999" t="s">
        <v>13</v>
      </c>
      <c r="O999" s="280">
        <v>45429</v>
      </c>
      <c r="P999">
        <v>2024</v>
      </c>
      <c r="Q999">
        <v>998</v>
      </c>
    </row>
    <row r="1000" spans="1:17" x14ac:dyDescent="0.35">
      <c r="A1000" t="s">
        <v>5631</v>
      </c>
      <c r="B1000">
        <v>522</v>
      </c>
      <c r="C1000" t="s">
        <v>130</v>
      </c>
      <c r="D1000" t="s">
        <v>4565</v>
      </c>
      <c r="E1000" t="s">
        <v>241</v>
      </c>
      <c r="F1000" t="s">
        <v>148</v>
      </c>
      <c r="G1000" t="s">
        <v>162</v>
      </c>
      <c r="H1000" t="s">
        <v>254</v>
      </c>
      <c r="I1000">
        <v>45429</v>
      </c>
      <c r="J1000">
        <v>45429</v>
      </c>
      <c r="K1000" t="s">
        <v>124</v>
      </c>
      <c r="L1000" s="280">
        <v>45427</v>
      </c>
      <c r="M1000">
        <v>4029480</v>
      </c>
      <c r="N1000" t="s">
        <v>13</v>
      </c>
      <c r="O1000" s="280">
        <v>45429</v>
      </c>
      <c r="P1000">
        <v>2024</v>
      </c>
      <c r="Q1000">
        <v>999</v>
      </c>
    </row>
    <row r="1001" spans="1:17" x14ac:dyDescent="0.35">
      <c r="A1001" t="s">
        <v>5632</v>
      </c>
      <c r="B1001">
        <v>523</v>
      </c>
      <c r="C1001" t="s">
        <v>130</v>
      </c>
      <c r="D1001" t="s">
        <v>4565</v>
      </c>
      <c r="E1001" t="s">
        <v>241</v>
      </c>
      <c r="F1001" t="s">
        <v>148</v>
      </c>
      <c r="G1001" t="s">
        <v>162</v>
      </c>
      <c r="H1001" t="s">
        <v>254</v>
      </c>
      <c r="I1001">
        <v>45433</v>
      </c>
      <c r="J1001">
        <v>45433</v>
      </c>
      <c r="K1001" t="s">
        <v>124</v>
      </c>
      <c r="L1001" s="280">
        <v>45432</v>
      </c>
      <c r="M1001">
        <v>4069252</v>
      </c>
      <c r="N1001" t="s">
        <v>13</v>
      </c>
      <c r="O1001" s="280">
        <v>45447</v>
      </c>
      <c r="P1001">
        <v>2024</v>
      </c>
      <c r="Q1001">
        <v>1000</v>
      </c>
    </row>
    <row r="1002" spans="1:17" x14ac:dyDescent="0.35">
      <c r="A1002" t="s">
        <v>5633</v>
      </c>
      <c r="B1002">
        <v>524</v>
      </c>
      <c r="C1002" t="s">
        <v>130</v>
      </c>
      <c r="D1002" t="s">
        <v>4565</v>
      </c>
      <c r="E1002" t="s">
        <v>241</v>
      </c>
      <c r="F1002" t="s">
        <v>148</v>
      </c>
      <c r="G1002" t="s">
        <v>162</v>
      </c>
      <c r="H1002" t="s">
        <v>254</v>
      </c>
      <c r="I1002">
        <v>45434</v>
      </c>
      <c r="J1002">
        <v>45434</v>
      </c>
      <c r="K1002" t="s">
        <v>124</v>
      </c>
      <c r="L1002" s="280">
        <v>45432</v>
      </c>
      <c r="M1002">
        <v>4069252</v>
      </c>
      <c r="N1002" t="s">
        <v>13</v>
      </c>
      <c r="O1002" s="280">
        <v>45447</v>
      </c>
      <c r="P1002">
        <v>2024</v>
      </c>
      <c r="Q1002">
        <v>1001</v>
      </c>
    </row>
    <row r="1003" spans="1:17" x14ac:dyDescent="0.35">
      <c r="A1003" t="s">
        <v>5634</v>
      </c>
      <c r="B1003">
        <v>525</v>
      </c>
      <c r="C1003" t="s">
        <v>130</v>
      </c>
      <c r="D1003" t="s">
        <v>4565</v>
      </c>
      <c r="E1003" t="s">
        <v>241</v>
      </c>
      <c r="F1003" t="s">
        <v>148</v>
      </c>
      <c r="G1003" t="s">
        <v>162</v>
      </c>
      <c r="H1003" t="s">
        <v>254</v>
      </c>
      <c r="I1003">
        <v>45435</v>
      </c>
      <c r="J1003">
        <v>45435</v>
      </c>
      <c r="K1003" t="s">
        <v>124</v>
      </c>
      <c r="L1003" s="280">
        <v>45432</v>
      </c>
      <c r="M1003">
        <v>4069252</v>
      </c>
      <c r="N1003" t="s">
        <v>13</v>
      </c>
      <c r="O1003" s="280">
        <v>45447</v>
      </c>
      <c r="P1003">
        <v>2024</v>
      </c>
      <c r="Q1003">
        <v>1002</v>
      </c>
    </row>
    <row r="1004" spans="1:17" x14ac:dyDescent="0.35">
      <c r="A1004" t="s">
        <v>5635</v>
      </c>
      <c r="B1004">
        <v>526</v>
      </c>
      <c r="C1004" t="s">
        <v>130</v>
      </c>
      <c r="D1004" t="s">
        <v>4565</v>
      </c>
      <c r="E1004" t="s">
        <v>241</v>
      </c>
      <c r="F1004" t="s">
        <v>148</v>
      </c>
      <c r="G1004" t="s">
        <v>162</v>
      </c>
      <c r="H1004" t="s">
        <v>254</v>
      </c>
      <c r="I1004">
        <v>45436</v>
      </c>
      <c r="J1004">
        <v>45436</v>
      </c>
      <c r="K1004" t="s">
        <v>124</v>
      </c>
      <c r="L1004" s="280">
        <v>45432</v>
      </c>
      <c r="M1004">
        <v>4069252</v>
      </c>
      <c r="N1004" t="s">
        <v>13</v>
      </c>
      <c r="O1004" s="280">
        <v>45447</v>
      </c>
      <c r="P1004">
        <v>2024</v>
      </c>
      <c r="Q1004">
        <v>1003</v>
      </c>
    </row>
    <row r="1005" spans="1:17" x14ac:dyDescent="0.35">
      <c r="A1005" t="s">
        <v>5636</v>
      </c>
      <c r="B1005">
        <v>527</v>
      </c>
      <c r="C1005" t="s">
        <v>130</v>
      </c>
      <c r="D1005" t="s">
        <v>4565</v>
      </c>
      <c r="E1005" t="s">
        <v>241</v>
      </c>
      <c r="F1005" t="s">
        <v>148</v>
      </c>
      <c r="G1005" t="s">
        <v>162</v>
      </c>
      <c r="H1005" t="s">
        <v>254</v>
      </c>
      <c r="I1005">
        <v>45443</v>
      </c>
      <c r="J1005">
        <v>45443</v>
      </c>
      <c r="K1005" t="s">
        <v>124</v>
      </c>
      <c r="L1005" s="280">
        <v>45441</v>
      </c>
      <c r="M1005">
        <v>4069252</v>
      </c>
      <c r="N1005" t="s">
        <v>13</v>
      </c>
      <c r="O1005" s="280">
        <v>45447</v>
      </c>
      <c r="P1005">
        <v>2024</v>
      </c>
      <c r="Q1005">
        <v>1004</v>
      </c>
    </row>
    <row r="1006" spans="1:17" x14ac:dyDescent="0.35">
      <c r="A1006" t="s">
        <v>5637</v>
      </c>
      <c r="B1006">
        <v>528</v>
      </c>
      <c r="C1006" t="s">
        <v>130</v>
      </c>
      <c r="D1006" t="s">
        <v>4565</v>
      </c>
      <c r="E1006" t="s">
        <v>241</v>
      </c>
      <c r="F1006" t="s">
        <v>148</v>
      </c>
      <c r="G1006" t="s">
        <v>162</v>
      </c>
      <c r="H1006" t="s">
        <v>254</v>
      </c>
      <c r="I1006">
        <v>45437</v>
      </c>
      <c r="J1006">
        <v>45437</v>
      </c>
      <c r="K1006" t="s">
        <v>124</v>
      </c>
      <c r="L1006" s="280">
        <v>45432</v>
      </c>
      <c r="M1006">
        <v>4069252</v>
      </c>
      <c r="N1006" t="s">
        <v>13</v>
      </c>
      <c r="O1006" s="280">
        <v>45447</v>
      </c>
      <c r="P1006">
        <v>2024</v>
      </c>
      <c r="Q1006">
        <v>1005</v>
      </c>
    </row>
    <row r="1007" spans="1:17" x14ac:dyDescent="0.35">
      <c r="A1007" t="s">
        <v>5638</v>
      </c>
      <c r="B1007">
        <v>529</v>
      </c>
      <c r="C1007" t="s">
        <v>130</v>
      </c>
      <c r="D1007" t="s">
        <v>4565</v>
      </c>
      <c r="E1007" t="s">
        <v>241</v>
      </c>
      <c r="F1007" t="s">
        <v>148</v>
      </c>
      <c r="G1007" t="s">
        <v>162</v>
      </c>
      <c r="H1007" t="s">
        <v>254</v>
      </c>
      <c r="I1007">
        <v>45440</v>
      </c>
      <c r="J1007">
        <v>45440</v>
      </c>
      <c r="K1007" t="s">
        <v>124</v>
      </c>
      <c r="L1007" s="280">
        <v>45436</v>
      </c>
      <c r="M1007">
        <v>4069252</v>
      </c>
      <c r="N1007" t="s">
        <v>13</v>
      </c>
      <c r="O1007" s="280">
        <v>45447</v>
      </c>
      <c r="P1007">
        <v>2024</v>
      </c>
      <c r="Q1007">
        <v>1006</v>
      </c>
    </row>
    <row r="1008" spans="1:17" x14ac:dyDescent="0.35">
      <c r="A1008" t="s">
        <v>5639</v>
      </c>
      <c r="B1008">
        <v>530</v>
      </c>
      <c r="C1008" t="s">
        <v>130</v>
      </c>
      <c r="D1008" t="s">
        <v>4565</v>
      </c>
      <c r="E1008" t="s">
        <v>241</v>
      </c>
      <c r="F1008" t="s">
        <v>148</v>
      </c>
      <c r="G1008" t="s">
        <v>162</v>
      </c>
      <c r="H1008" t="s">
        <v>254</v>
      </c>
      <c r="I1008">
        <v>45441</v>
      </c>
      <c r="J1008">
        <v>45441</v>
      </c>
      <c r="K1008" t="s">
        <v>124</v>
      </c>
      <c r="L1008" s="280">
        <v>45436</v>
      </c>
      <c r="M1008">
        <v>4069252</v>
      </c>
      <c r="N1008" t="s">
        <v>13</v>
      </c>
      <c r="O1008" s="280">
        <v>45447</v>
      </c>
      <c r="P1008">
        <v>2024</v>
      </c>
      <c r="Q1008">
        <v>1007</v>
      </c>
    </row>
    <row r="1009" spans="1:17" x14ac:dyDescent="0.35">
      <c r="A1009" t="s">
        <v>5640</v>
      </c>
      <c r="B1009">
        <v>531</v>
      </c>
      <c r="C1009" t="s">
        <v>130</v>
      </c>
      <c r="D1009" t="s">
        <v>4565</v>
      </c>
      <c r="E1009" t="s">
        <v>241</v>
      </c>
      <c r="F1009" t="s">
        <v>148</v>
      </c>
      <c r="G1009" t="s">
        <v>162</v>
      </c>
      <c r="H1009" t="s">
        <v>254</v>
      </c>
      <c r="I1009">
        <v>45442</v>
      </c>
      <c r="J1009">
        <v>45442</v>
      </c>
      <c r="K1009" t="s">
        <v>124</v>
      </c>
      <c r="L1009" s="280">
        <v>45441</v>
      </c>
      <c r="M1009">
        <v>4069252</v>
      </c>
      <c r="N1009" t="s">
        <v>13</v>
      </c>
      <c r="O1009" s="280">
        <v>45447</v>
      </c>
      <c r="P1009">
        <v>2024</v>
      </c>
      <c r="Q1009">
        <v>1008</v>
      </c>
    </row>
    <row r="1010" spans="1:17" x14ac:dyDescent="0.35">
      <c r="A1010" t="s">
        <v>2911</v>
      </c>
      <c r="B1010">
        <v>532</v>
      </c>
      <c r="C1010" t="s">
        <v>119</v>
      </c>
      <c r="D1010" t="s">
        <v>4565</v>
      </c>
      <c r="E1010" t="s">
        <v>241</v>
      </c>
      <c r="F1010" t="s">
        <v>121</v>
      </c>
      <c r="G1010" t="s">
        <v>169</v>
      </c>
      <c r="H1010" t="s">
        <v>254</v>
      </c>
      <c r="I1010">
        <v>45440</v>
      </c>
      <c r="J1010">
        <v>45440</v>
      </c>
      <c r="K1010" t="s">
        <v>124</v>
      </c>
      <c r="L1010" s="280">
        <v>45436</v>
      </c>
      <c r="M1010">
        <v>4093089</v>
      </c>
      <c r="N1010" t="s">
        <v>16</v>
      </c>
      <c r="O1010" s="280">
        <v>45455</v>
      </c>
      <c r="P1010">
        <v>2024</v>
      </c>
      <c r="Q1010">
        <v>1009</v>
      </c>
    </row>
    <row r="1011" spans="1:17" x14ac:dyDescent="0.35">
      <c r="A1011" t="s">
        <v>6041</v>
      </c>
      <c r="B1011">
        <v>533</v>
      </c>
      <c r="C1011" t="s">
        <v>119</v>
      </c>
      <c r="D1011" t="s">
        <v>4565</v>
      </c>
      <c r="E1011" t="s">
        <v>241</v>
      </c>
      <c r="F1011" t="s">
        <v>121</v>
      </c>
      <c r="G1011" t="s">
        <v>169</v>
      </c>
      <c r="H1011" t="s">
        <v>254</v>
      </c>
      <c r="I1011">
        <v>45441</v>
      </c>
      <c r="J1011">
        <v>45441</v>
      </c>
      <c r="K1011" t="s">
        <v>124</v>
      </c>
      <c r="L1011" s="280">
        <v>45436</v>
      </c>
      <c r="M1011">
        <v>4093089</v>
      </c>
      <c r="N1011" t="s">
        <v>16</v>
      </c>
      <c r="O1011" s="280">
        <v>45455</v>
      </c>
      <c r="P1011">
        <v>2024</v>
      </c>
      <c r="Q1011">
        <v>1010</v>
      </c>
    </row>
    <row r="1012" spans="1:17" x14ac:dyDescent="0.35">
      <c r="A1012" t="s">
        <v>2260</v>
      </c>
      <c r="B1012">
        <v>534</v>
      </c>
      <c r="C1012" t="s">
        <v>119</v>
      </c>
      <c r="D1012" t="s">
        <v>4565</v>
      </c>
      <c r="E1012" t="s">
        <v>241</v>
      </c>
      <c r="F1012" t="s">
        <v>121</v>
      </c>
      <c r="G1012" t="s">
        <v>169</v>
      </c>
      <c r="H1012" t="s">
        <v>254</v>
      </c>
      <c r="I1012">
        <v>45442</v>
      </c>
      <c r="J1012">
        <v>45442</v>
      </c>
      <c r="K1012" t="s">
        <v>124</v>
      </c>
      <c r="L1012" s="280">
        <v>45441</v>
      </c>
      <c r="M1012">
        <v>4093089</v>
      </c>
      <c r="N1012" t="s">
        <v>16</v>
      </c>
      <c r="O1012" s="280">
        <v>45455</v>
      </c>
      <c r="P1012">
        <v>2024</v>
      </c>
      <c r="Q1012">
        <v>1011</v>
      </c>
    </row>
    <row r="1013" spans="1:17" x14ac:dyDescent="0.35">
      <c r="A1013" t="s">
        <v>2912</v>
      </c>
      <c r="B1013">
        <v>535</v>
      </c>
      <c r="C1013" t="s">
        <v>119</v>
      </c>
      <c r="D1013" t="s">
        <v>4565</v>
      </c>
      <c r="E1013" t="s">
        <v>241</v>
      </c>
      <c r="F1013" t="s">
        <v>121</v>
      </c>
      <c r="G1013" t="s">
        <v>169</v>
      </c>
      <c r="H1013" t="s">
        <v>254</v>
      </c>
      <c r="I1013">
        <v>45443</v>
      </c>
      <c r="J1013">
        <v>45443</v>
      </c>
      <c r="K1013" t="s">
        <v>124</v>
      </c>
      <c r="L1013" s="280">
        <v>45441</v>
      </c>
      <c r="M1013">
        <v>4093089</v>
      </c>
      <c r="N1013" t="s">
        <v>16</v>
      </c>
      <c r="O1013" s="280">
        <v>45455</v>
      </c>
      <c r="P1013">
        <v>2024</v>
      </c>
      <c r="Q1013">
        <v>1012</v>
      </c>
    </row>
    <row r="1014" spans="1:17" x14ac:dyDescent="0.35">
      <c r="A1014" t="s">
        <v>5641</v>
      </c>
      <c r="B1014">
        <v>536</v>
      </c>
      <c r="C1014" t="s">
        <v>119</v>
      </c>
      <c r="D1014" t="s">
        <v>6167</v>
      </c>
      <c r="E1014" t="s">
        <v>194</v>
      </c>
      <c r="F1014" t="s">
        <v>121</v>
      </c>
      <c r="G1014" t="s">
        <v>162</v>
      </c>
      <c r="H1014" t="s">
        <v>254</v>
      </c>
      <c r="I1014">
        <v>45455</v>
      </c>
      <c r="J1014">
        <v>45455</v>
      </c>
      <c r="K1014" t="s">
        <v>124</v>
      </c>
      <c r="L1014" s="280">
        <v>45454</v>
      </c>
      <c r="M1014">
        <v>4093089</v>
      </c>
      <c r="N1014" t="s">
        <v>16</v>
      </c>
      <c r="O1014" s="280">
        <v>45455</v>
      </c>
      <c r="P1014">
        <v>2024</v>
      </c>
      <c r="Q1014">
        <v>1013</v>
      </c>
    </row>
    <row r="1015" spans="1:17" x14ac:dyDescent="0.35">
      <c r="A1015" t="s">
        <v>5642</v>
      </c>
      <c r="B1015">
        <v>537</v>
      </c>
      <c r="C1015" t="s">
        <v>119</v>
      </c>
      <c r="D1015" t="s">
        <v>6167</v>
      </c>
      <c r="E1015" t="s">
        <v>194</v>
      </c>
      <c r="F1015" t="s">
        <v>121</v>
      </c>
      <c r="G1015" t="s">
        <v>162</v>
      </c>
      <c r="H1015" t="s">
        <v>254</v>
      </c>
      <c r="I1015">
        <v>45456</v>
      </c>
      <c r="J1015">
        <v>45456</v>
      </c>
      <c r="K1015" t="s">
        <v>124</v>
      </c>
      <c r="L1015" s="280">
        <v>45455</v>
      </c>
      <c r="M1015">
        <v>4093089</v>
      </c>
      <c r="N1015" t="s">
        <v>16</v>
      </c>
      <c r="O1015" s="280">
        <v>45455</v>
      </c>
      <c r="P1015">
        <v>2024</v>
      </c>
      <c r="Q1015">
        <v>1014</v>
      </c>
    </row>
    <row r="1016" spans="1:17" x14ac:dyDescent="0.35">
      <c r="A1016" t="s">
        <v>5643</v>
      </c>
      <c r="B1016">
        <v>538</v>
      </c>
      <c r="C1016" t="s">
        <v>119</v>
      </c>
      <c r="D1016" t="s">
        <v>6167</v>
      </c>
      <c r="E1016" t="s">
        <v>194</v>
      </c>
      <c r="F1016" t="s">
        <v>121</v>
      </c>
      <c r="G1016" t="s">
        <v>162</v>
      </c>
      <c r="H1016" t="s">
        <v>254</v>
      </c>
      <c r="I1016">
        <v>45457</v>
      </c>
      <c r="J1016">
        <v>45457</v>
      </c>
      <c r="K1016" t="s">
        <v>124</v>
      </c>
      <c r="L1016" s="280">
        <v>45455</v>
      </c>
      <c r="M1016">
        <v>4093089</v>
      </c>
      <c r="N1016" t="s">
        <v>16</v>
      </c>
      <c r="O1016" s="280">
        <v>45455</v>
      </c>
      <c r="P1016">
        <v>2024</v>
      </c>
      <c r="Q1016">
        <v>1015</v>
      </c>
    </row>
    <row r="1017" spans="1:17" x14ac:dyDescent="0.35">
      <c r="A1017" t="s">
        <v>2914</v>
      </c>
      <c r="B1017">
        <v>539</v>
      </c>
      <c r="C1017" t="s">
        <v>119</v>
      </c>
      <c r="D1017" t="s">
        <v>6167</v>
      </c>
      <c r="E1017" t="s">
        <v>194</v>
      </c>
      <c r="F1017" t="s">
        <v>121</v>
      </c>
      <c r="G1017" t="s">
        <v>162</v>
      </c>
      <c r="H1017" t="s">
        <v>254</v>
      </c>
      <c r="I1017">
        <v>45458</v>
      </c>
      <c r="J1017">
        <v>45458</v>
      </c>
      <c r="K1017" t="s">
        <v>124</v>
      </c>
      <c r="L1017" s="280">
        <v>45455</v>
      </c>
      <c r="M1017">
        <v>4093089</v>
      </c>
      <c r="N1017" t="s">
        <v>16</v>
      </c>
      <c r="O1017" s="280">
        <v>45455</v>
      </c>
      <c r="P1017">
        <v>2024</v>
      </c>
      <c r="Q1017">
        <v>1016</v>
      </c>
    </row>
    <row r="1018" spans="1:17" x14ac:dyDescent="0.35">
      <c r="A1018" t="s">
        <v>2263</v>
      </c>
      <c r="B1018">
        <v>540</v>
      </c>
      <c r="C1018" t="s">
        <v>119</v>
      </c>
      <c r="D1018" t="s">
        <v>6167</v>
      </c>
      <c r="E1018" t="s">
        <v>194</v>
      </c>
      <c r="F1018" t="s">
        <v>121</v>
      </c>
      <c r="G1018" t="s">
        <v>162</v>
      </c>
      <c r="H1018" t="s">
        <v>254</v>
      </c>
      <c r="I1018">
        <v>45459</v>
      </c>
      <c r="J1018">
        <v>45459</v>
      </c>
      <c r="K1018" t="s">
        <v>124</v>
      </c>
      <c r="L1018" s="280">
        <v>45455</v>
      </c>
      <c r="M1018">
        <v>4093089</v>
      </c>
      <c r="N1018" t="s">
        <v>16</v>
      </c>
      <c r="O1018" s="280">
        <v>45455</v>
      </c>
      <c r="P1018">
        <v>2024</v>
      </c>
      <c r="Q1018">
        <v>1017</v>
      </c>
    </row>
    <row r="1019" spans="1:17" x14ac:dyDescent="0.35">
      <c r="A1019" t="s">
        <v>5644</v>
      </c>
      <c r="B1019">
        <v>541</v>
      </c>
      <c r="C1019" t="s">
        <v>119</v>
      </c>
      <c r="D1019" t="s">
        <v>6167</v>
      </c>
      <c r="E1019" t="s">
        <v>194</v>
      </c>
      <c r="F1019" t="s">
        <v>121</v>
      </c>
      <c r="G1019" t="s">
        <v>162</v>
      </c>
      <c r="H1019" t="s">
        <v>254</v>
      </c>
      <c r="I1019">
        <v>45460</v>
      </c>
      <c r="J1019">
        <v>45460</v>
      </c>
      <c r="K1019" t="s">
        <v>124</v>
      </c>
      <c r="L1019" s="280">
        <v>45455</v>
      </c>
      <c r="M1019">
        <v>4093089</v>
      </c>
      <c r="N1019" t="s">
        <v>16</v>
      </c>
      <c r="O1019" s="280">
        <v>45455</v>
      </c>
      <c r="P1019">
        <v>2024</v>
      </c>
      <c r="Q1019">
        <v>1018</v>
      </c>
    </row>
    <row r="1020" spans="1:17" x14ac:dyDescent="0.35">
      <c r="A1020" t="s">
        <v>6226</v>
      </c>
      <c r="B1020">
        <v>542</v>
      </c>
      <c r="C1020" t="s">
        <v>130</v>
      </c>
      <c r="D1020" t="s">
        <v>193</v>
      </c>
      <c r="E1020" t="s">
        <v>194</v>
      </c>
      <c r="F1020" t="s">
        <v>187</v>
      </c>
      <c r="G1020" t="s">
        <v>187</v>
      </c>
      <c r="H1020" t="s">
        <v>188</v>
      </c>
      <c r="I1020">
        <v>45442</v>
      </c>
      <c r="J1020">
        <v>47118</v>
      </c>
      <c r="K1020" t="s">
        <v>124</v>
      </c>
      <c r="L1020" s="280">
        <v>45442</v>
      </c>
      <c r="M1020">
        <v>4069290</v>
      </c>
      <c r="N1020" t="s">
        <v>319</v>
      </c>
      <c r="O1020" s="280">
        <v>45447</v>
      </c>
      <c r="P1020">
        <v>2024</v>
      </c>
      <c r="Q1020">
        <v>1019</v>
      </c>
    </row>
    <row r="1021" spans="1:17" x14ac:dyDescent="0.35">
      <c r="A1021" t="s">
        <v>5645</v>
      </c>
      <c r="B1021">
        <v>543</v>
      </c>
      <c r="C1021" t="s">
        <v>130</v>
      </c>
      <c r="D1021" t="s">
        <v>193</v>
      </c>
      <c r="E1021" t="s">
        <v>194</v>
      </c>
      <c r="F1021" t="s">
        <v>121</v>
      </c>
      <c r="G1021" t="s">
        <v>162</v>
      </c>
      <c r="H1021" t="s">
        <v>219</v>
      </c>
      <c r="I1021">
        <v>45444</v>
      </c>
      <c r="J1021">
        <v>45535</v>
      </c>
      <c r="K1021" t="s">
        <v>124</v>
      </c>
      <c r="L1021" s="280">
        <v>45443</v>
      </c>
      <c r="M1021">
        <v>4109546</v>
      </c>
      <c r="N1021" t="s">
        <v>319</v>
      </c>
      <c r="O1021" s="280">
        <v>45462</v>
      </c>
      <c r="P1021">
        <v>2024</v>
      </c>
      <c r="Q1021">
        <v>1020</v>
      </c>
    </row>
    <row r="1022" spans="1:17" x14ac:dyDescent="0.35">
      <c r="A1022" t="s">
        <v>5646</v>
      </c>
      <c r="B1022">
        <v>544</v>
      </c>
      <c r="C1022" t="s">
        <v>132</v>
      </c>
      <c r="D1022" t="s">
        <v>280</v>
      </c>
      <c r="E1022" t="s">
        <v>281</v>
      </c>
      <c r="F1022" t="s">
        <v>121</v>
      </c>
      <c r="G1022" t="s">
        <v>162</v>
      </c>
      <c r="H1022" t="s">
        <v>219</v>
      </c>
      <c r="I1022">
        <v>45474</v>
      </c>
      <c r="J1022">
        <v>45565</v>
      </c>
      <c r="K1022" t="s">
        <v>124</v>
      </c>
      <c r="L1022" s="280">
        <v>45474</v>
      </c>
      <c r="M1022">
        <v>4159697</v>
      </c>
      <c r="N1022" t="s">
        <v>41</v>
      </c>
      <c r="O1022" s="280">
        <v>45481</v>
      </c>
      <c r="P1022">
        <v>2024</v>
      </c>
      <c r="Q1022">
        <v>1021</v>
      </c>
    </row>
    <row r="1023" spans="1:17" x14ac:dyDescent="0.35">
      <c r="A1023" t="s">
        <v>5647</v>
      </c>
      <c r="B1023">
        <v>545</v>
      </c>
      <c r="C1023" t="s">
        <v>132</v>
      </c>
      <c r="D1023" t="s">
        <v>292</v>
      </c>
      <c r="E1023" t="s">
        <v>248</v>
      </c>
      <c r="F1023" t="s">
        <v>121</v>
      </c>
      <c r="G1023" t="s">
        <v>162</v>
      </c>
      <c r="H1023" t="s">
        <v>254</v>
      </c>
      <c r="I1023">
        <v>45468</v>
      </c>
      <c r="J1023">
        <v>45468</v>
      </c>
      <c r="K1023" t="s">
        <v>124</v>
      </c>
      <c r="L1023" s="280">
        <v>45468</v>
      </c>
      <c r="M1023">
        <v>4160211</v>
      </c>
      <c r="N1023" t="s">
        <v>10</v>
      </c>
      <c r="O1023" s="280">
        <v>45481</v>
      </c>
      <c r="P1023">
        <v>2024</v>
      </c>
      <c r="Q1023">
        <v>1022</v>
      </c>
    </row>
    <row r="1024" spans="1:17" x14ac:dyDescent="0.35">
      <c r="A1024" t="s">
        <v>6227</v>
      </c>
      <c r="B1024">
        <v>546</v>
      </c>
      <c r="C1024" t="s">
        <v>132</v>
      </c>
      <c r="D1024" t="s">
        <v>292</v>
      </c>
      <c r="E1024" t="s">
        <v>248</v>
      </c>
      <c r="F1024" t="s">
        <v>121</v>
      </c>
      <c r="G1024" t="s">
        <v>162</v>
      </c>
      <c r="H1024" t="s">
        <v>254</v>
      </c>
      <c r="I1024">
        <v>45469</v>
      </c>
      <c r="J1024">
        <v>45469</v>
      </c>
      <c r="K1024" t="s">
        <v>124</v>
      </c>
      <c r="L1024" s="280">
        <v>45470</v>
      </c>
      <c r="M1024">
        <v>4160212</v>
      </c>
      <c r="N1024" t="s">
        <v>10</v>
      </c>
      <c r="O1024" s="280">
        <v>45481</v>
      </c>
      <c r="P1024">
        <v>2024</v>
      </c>
      <c r="Q1024">
        <v>1023</v>
      </c>
    </row>
    <row r="1025" spans="1:17" x14ac:dyDescent="0.35">
      <c r="A1025" t="s">
        <v>6228</v>
      </c>
      <c r="B1025">
        <v>547</v>
      </c>
      <c r="C1025" t="s">
        <v>132</v>
      </c>
      <c r="D1025" t="s">
        <v>292</v>
      </c>
      <c r="E1025" t="s">
        <v>248</v>
      </c>
      <c r="F1025" t="s">
        <v>121</v>
      </c>
      <c r="G1025" t="s">
        <v>162</v>
      </c>
      <c r="H1025" t="s">
        <v>254</v>
      </c>
      <c r="I1025">
        <v>45470</v>
      </c>
      <c r="J1025">
        <v>45470</v>
      </c>
      <c r="K1025" t="s">
        <v>124</v>
      </c>
      <c r="L1025" s="280">
        <v>45470</v>
      </c>
      <c r="M1025">
        <v>4160213</v>
      </c>
      <c r="N1025" t="s">
        <v>10</v>
      </c>
      <c r="O1025" s="280">
        <v>45481</v>
      </c>
      <c r="P1025">
        <v>2024</v>
      </c>
      <c r="Q1025">
        <v>1024</v>
      </c>
    </row>
    <row r="1026" spans="1:17" x14ac:dyDescent="0.35">
      <c r="A1026" t="s">
        <v>6229</v>
      </c>
      <c r="B1026">
        <v>548</v>
      </c>
      <c r="C1026" t="s">
        <v>132</v>
      </c>
      <c r="D1026" t="s">
        <v>292</v>
      </c>
      <c r="E1026" t="s">
        <v>248</v>
      </c>
      <c r="F1026" t="s">
        <v>121</v>
      </c>
      <c r="G1026" t="s">
        <v>162</v>
      </c>
      <c r="H1026" t="s">
        <v>254</v>
      </c>
      <c r="I1026">
        <v>45471</v>
      </c>
      <c r="J1026">
        <v>45471</v>
      </c>
      <c r="K1026" t="s">
        <v>124</v>
      </c>
      <c r="L1026" s="280">
        <v>45470</v>
      </c>
      <c r="M1026">
        <v>4160214</v>
      </c>
      <c r="N1026" t="s">
        <v>10</v>
      </c>
      <c r="O1026" s="280">
        <v>45481</v>
      </c>
      <c r="P1026">
        <v>2024</v>
      </c>
      <c r="Q1026">
        <v>1025</v>
      </c>
    </row>
    <row r="1027" spans="1:17" x14ac:dyDescent="0.35">
      <c r="A1027" t="s">
        <v>6230</v>
      </c>
      <c r="B1027">
        <v>549</v>
      </c>
      <c r="C1027" t="s">
        <v>132</v>
      </c>
      <c r="D1027" t="s">
        <v>292</v>
      </c>
      <c r="E1027" t="s">
        <v>248</v>
      </c>
      <c r="F1027" t="s">
        <v>121</v>
      </c>
      <c r="G1027" t="s">
        <v>162</v>
      </c>
      <c r="H1027" t="s">
        <v>254</v>
      </c>
      <c r="I1027">
        <v>45472</v>
      </c>
      <c r="J1027">
        <v>45472</v>
      </c>
      <c r="K1027" t="s">
        <v>124</v>
      </c>
      <c r="L1027" s="280">
        <v>45470</v>
      </c>
      <c r="M1027">
        <v>4160215</v>
      </c>
      <c r="N1027" t="s">
        <v>10</v>
      </c>
      <c r="O1027" s="280">
        <v>45481</v>
      </c>
      <c r="P1027">
        <v>2024</v>
      </c>
      <c r="Q1027">
        <v>1026</v>
      </c>
    </row>
    <row r="1028" spans="1:17" x14ac:dyDescent="0.35">
      <c r="A1028" t="s">
        <v>6231</v>
      </c>
      <c r="B1028">
        <v>550</v>
      </c>
      <c r="C1028" t="s">
        <v>132</v>
      </c>
      <c r="D1028" t="s">
        <v>292</v>
      </c>
      <c r="E1028" t="s">
        <v>248</v>
      </c>
      <c r="F1028" t="s">
        <v>121</v>
      </c>
      <c r="G1028" t="s">
        <v>162</v>
      </c>
      <c r="H1028" t="s">
        <v>254</v>
      </c>
      <c r="I1028">
        <v>45473</v>
      </c>
      <c r="J1028">
        <v>45473</v>
      </c>
      <c r="K1028" t="s">
        <v>124</v>
      </c>
      <c r="L1028" s="280">
        <v>45469</v>
      </c>
      <c r="M1028">
        <v>4160216</v>
      </c>
      <c r="N1028" t="s">
        <v>10</v>
      </c>
      <c r="O1028" s="280">
        <v>45481</v>
      </c>
      <c r="P1028">
        <v>2024</v>
      </c>
      <c r="Q1028">
        <v>1027</v>
      </c>
    </row>
    <row r="1029" spans="1:17" x14ac:dyDescent="0.35">
      <c r="A1029" t="s">
        <v>5653</v>
      </c>
      <c r="B1029">
        <v>551</v>
      </c>
      <c r="C1029" t="s">
        <v>132</v>
      </c>
      <c r="D1029" t="s">
        <v>292</v>
      </c>
      <c r="E1029" t="s">
        <v>248</v>
      </c>
      <c r="F1029" t="s">
        <v>121</v>
      </c>
      <c r="G1029" t="s">
        <v>162</v>
      </c>
      <c r="H1029" t="s">
        <v>254</v>
      </c>
      <c r="I1029">
        <v>45474</v>
      </c>
      <c r="J1029">
        <v>45474</v>
      </c>
      <c r="K1029" t="s">
        <v>124</v>
      </c>
      <c r="L1029" s="280">
        <v>45471</v>
      </c>
      <c r="M1029">
        <v>4160217</v>
      </c>
      <c r="N1029" t="s">
        <v>10</v>
      </c>
      <c r="O1029" s="280">
        <v>45481</v>
      </c>
      <c r="P1029">
        <v>2024</v>
      </c>
      <c r="Q1029">
        <v>1028</v>
      </c>
    </row>
    <row r="1030" spans="1:17" x14ac:dyDescent="0.35">
      <c r="A1030" t="s">
        <v>5654</v>
      </c>
      <c r="B1030">
        <v>552</v>
      </c>
      <c r="C1030" t="s">
        <v>132</v>
      </c>
      <c r="D1030" t="s">
        <v>292</v>
      </c>
      <c r="E1030" t="s">
        <v>248</v>
      </c>
      <c r="F1030" t="s">
        <v>121</v>
      </c>
      <c r="G1030" t="s">
        <v>162</v>
      </c>
      <c r="H1030" t="s">
        <v>254</v>
      </c>
      <c r="I1030">
        <v>45475</v>
      </c>
      <c r="J1030">
        <v>45475</v>
      </c>
      <c r="K1030" t="s">
        <v>124</v>
      </c>
      <c r="L1030" s="280">
        <v>45471</v>
      </c>
      <c r="M1030">
        <v>4160218</v>
      </c>
      <c r="N1030" t="s">
        <v>10</v>
      </c>
      <c r="O1030" s="280">
        <v>45481</v>
      </c>
      <c r="P1030">
        <v>2024</v>
      </c>
      <c r="Q1030">
        <v>1029</v>
      </c>
    </row>
    <row r="1031" spans="1:17" x14ac:dyDescent="0.35">
      <c r="A1031" t="s">
        <v>5655</v>
      </c>
      <c r="B1031">
        <v>553</v>
      </c>
      <c r="C1031" t="s">
        <v>132</v>
      </c>
      <c r="D1031" t="s">
        <v>292</v>
      </c>
      <c r="E1031" t="s">
        <v>248</v>
      </c>
      <c r="F1031" t="s">
        <v>121</v>
      </c>
      <c r="G1031" t="s">
        <v>162</v>
      </c>
      <c r="H1031" t="s">
        <v>254</v>
      </c>
      <c r="I1031">
        <v>45476</v>
      </c>
      <c r="J1031">
        <v>45476</v>
      </c>
      <c r="K1031" t="s">
        <v>124</v>
      </c>
      <c r="L1031" s="280">
        <v>45477</v>
      </c>
      <c r="M1031">
        <v>4162443</v>
      </c>
      <c r="N1031" t="s">
        <v>10</v>
      </c>
      <c r="O1031" s="280">
        <v>45482</v>
      </c>
      <c r="P1031">
        <v>2024</v>
      </c>
      <c r="Q1031">
        <v>1030</v>
      </c>
    </row>
    <row r="1032" spans="1:17" x14ac:dyDescent="0.35">
      <c r="A1032" t="s">
        <v>5656</v>
      </c>
      <c r="B1032">
        <v>554</v>
      </c>
      <c r="C1032" t="s">
        <v>132</v>
      </c>
      <c r="D1032" t="s">
        <v>292</v>
      </c>
      <c r="E1032" t="s">
        <v>248</v>
      </c>
      <c r="F1032" t="s">
        <v>121</v>
      </c>
      <c r="G1032" t="s">
        <v>162</v>
      </c>
      <c r="H1032" t="s">
        <v>254</v>
      </c>
      <c r="I1032">
        <v>45477</v>
      </c>
      <c r="J1032">
        <v>45477</v>
      </c>
      <c r="K1032" t="s">
        <v>124</v>
      </c>
      <c r="L1032" s="280">
        <v>45477</v>
      </c>
      <c r="M1032">
        <v>4162444</v>
      </c>
      <c r="N1032" t="s">
        <v>10</v>
      </c>
      <c r="O1032" s="280">
        <v>45482</v>
      </c>
      <c r="P1032">
        <v>2024</v>
      </c>
      <c r="Q1032">
        <v>1031</v>
      </c>
    </row>
    <row r="1033" spans="1:17" x14ac:dyDescent="0.35">
      <c r="A1033" t="s">
        <v>5657</v>
      </c>
      <c r="B1033">
        <v>555</v>
      </c>
      <c r="C1033" t="s">
        <v>132</v>
      </c>
      <c r="D1033" t="s">
        <v>292</v>
      </c>
      <c r="E1033" t="s">
        <v>248</v>
      </c>
      <c r="F1033" t="s">
        <v>121</v>
      </c>
      <c r="G1033" t="s">
        <v>162</v>
      </c>
      <c r="H1033" t="s">
        <v>254</v>
      </c>
      <c r="I1033">
        <v>45478</v>
      </c>
      <c r="J1033">
        <v>45478</v>
      </c>
      <c r="K1033" t="s">
        <v>124</v>
      </c>
      <c r="L1033" s="280">
        <v>45477</v>
      </c>
      <c r="M1033">
        <v>4162445</v>
      </c>
      <c r="N1033" t="s">
        <v>10</v>
      </c>
      <c r="O1033" s="280">
        <v>45482</v>
      </c>
      <c r="P1033">
        <v>2024</v>
      </c>
      <c r="Q1033">
        <v>1032</v>
      </c>
    </row>
    <row r="1034" spans="1:17" x14ac:dyDescent="0.35">
      <c r="A1034" t="s">
        <v>5658</v>
      </c>
      <c r="B1034">
        <v>556</v>
      </c>
      <c r="C1034" t="s">
        <v>132</v>
      </c>
      <c r="D1034" t="s">
        <v>292</v>
      </c>
      <c r="E1034" t="s">
        <v>248</v>
      </c>
      <c r="F1034" t="s">
        <v>121</v>
      </c>
      <c r="G1034" t="s">
        <v>162</v>
      </c>
      <c r="H1034" t="s">
        <v>254</v>
      </c>
      <c r="I1034">
        <v>45479</v>
      </c>
      <c r="J1034">
        <v>45479</v>
      </c>
      <c r="K1034" t="s">
        <v>124</v>
      </c>
      <c r="L1034" s="280">
        <v>45477</v>
      </c>
      <c r="M1034">
        <v>4162446</v>
      </c>
      <c r="N1034" t="s">
        <v>10</v>
      </c>
      <c r="O1034" s="280">
        <v>45482</v>
      </c>
      <c r="P1034">
        <v>2024</v>
      </c>
      <c r="Q1034">
        <v>1033</v>
      </c>
    </row>
    <row r="1035" spans="1:17" x14ac:dyDescent="0.35">
      <c r="A1035" t="s">
        <v>5659</v>
      </c>
      <c r="B1035">
        <v>557</v>
      </c>
      <c r="C1035" t="s">
        <v>132</v>
      </c>
      <c r="D1035" t="s">
        <v>292</v>
      </c>
      <c r="E1035" t="s">
        <v>248</v>
      </c>
      <c r="F1035" t="s">
        <v>121</v>
      </c>
      <c r="G1035" t="s">
        <v>162</v>
      </c>
      <c r="H1035" t="s">
        <v>254</v>
      </c>
      <c r="I1035">
        <v>45480</v>
      </c>
      <c r="J1035">
        <v>45480</v>
      </c>
      <c r="K1035" t="s">
        <v>124</v>
      </c>
      <c r="L1035" s="280">
        <v>45477</v>
      </c>
      <c r="M1035">
        <v>4162447</v>
      </c>
      <c r="N1035" t="s">
        <v>10</v>
      </c>
      <c r="O1035" s="280">
        <v>45482</v>
      </c>
      <c r="P1035">
        <v>2024</v>
      </c>
      <c r="Q1035">
        <v>1034</v>
      </c>
    </row>
    <row r="1036" spans="1:17" x14ac:dyDescent="0.35">
      <c r="A1036" t="s">
        <v>5660</v>
      </c>
      <c r="B1036">
        <v>558</v>
      </c>
      <c r="C1036" t="s">
        <v>132</v>
      </c>
      <c r="D1036" t="s">
        <v>292</v>
      </c>
      <c r="E1036" t="s">
        <v>248</v>
      </c>
      <c r="F1036" t="s">
        <v>121</v>
      </c>
      <c r="G1036" t="s">
        <v>162</v>
      </c>
      <c r="H1036" t="s">
        <v>254</v>
      </c>
      <c r="I1036">
        <v>45482</v>
      </c>
      <c r="J1036">
        <v>45482</v>
      </c>
      <c r="K1036" t="s">
        <v>124</v>
      </c>
      <c r="L1036" s="280">
        <v>45481</v>
      </c>
      <c r="M1036">
        <v>4180244</v>
      </c>
      <c r="N1036" t="s">
        <v>10</v>
      </c>
      <c r="O1036" s="280">
        <v>45488</v>
      </c>
      <c r="P1036">
        <v>2024</v>
      </c>
      <c r="Q1036">
        <v>1035</v>
      </c>
    </row>
    <row r="1037" spans="1:17" x14ac:dyDescent="0.35">
      <c r="A1037" t="s">
        <v>5661</v>
      </c>
      <c r="B1037">
        <v>559</v>
      </c>
      <c r="C1037" t="s">
        <v>132</v>
      </c>
      <c r="D1037" t="s">
        <v>292</v>
      </c>
      <c r="E1037" t="s">
        <v>248</v>
      </c>
      <c r="F1037" t="s">
        <v>121</v>
      </c>
      <c r="G1037" t="s">
        <v>162</v>
      </c>
      <c r="H1037" t="s">
        <v>254</v>
      </c>
      <c r="I1037">
        <v>45483</v>
      </c>
      <c r="J1037">
        <v>45483</v>
      </c>
      <c r="K1037" t="s">
        <v>124</v>
      </c>
      <c r="L1037" s="280">
        <v>45481</v>
      </c>
      <c r="M1037">
        <v>4180245</v>
      </c>
      <c r="N1037" t="s">
        <v>10</v>
      </c>
      <c r="O1037" s="280">
        <v>45488</v>
      </c>
      <c r="P1037">
        <v>2024</v>
      </c>
      <c r="Q1037">
        <v>1036</v>
      </c>
    </row>
    <row r="1038" spans="1:17" x14ac:dyDescent="0.35">
      <c r="A1038" t="s">
        <v>5662</v>
      </c>
      <c r="B1038">
        <v>560</v>
      </c>
      <c r="C1038" t="s">
        <v>132</v>
      </c>
      <c r="D1038" t="s">
        <v>292</v>
      </c>
      <c r="E1038" t="s">
        <v>248</v>
      </c>
      <c r="F1038" t="s">
        <v>121</v>
      </c>
      <c r="G1038" t="s">
        <v>162</v>
      </c>
      <c r="H1038" t="s">
        <v>254</v>
      </c>
      <c r="I1038">
        <v>45484</v>
      </c>
      <c r="J1038">
        <v>45484</v>
      </c>
      <c r="K1038" t="s">
        <v>124</v>
      </c>
      <c r="L1038" s="280">
        <v>45481</v>
      </c>
      <c r="M1038">
        <v>4180246</v>
      </c>
      <c r="N1038" t="s">
        <v>10</v>
      </c>
      <c r="O1038" s="280">
        <v>45488</v>
      </c>
      <c r="P1038">
        <v>2024</v>
      </c>
      <c r="Q1038">
        <v>1037</v>
      </c>
    </row>
    <row r="1039" spans="1:17" x14ac:dyDescent="0.35">
      <c r="A1039" t="s">
        <v>5663</v>
      </c>
      <c r="B1039">
        <v>561</v>
      </c>
      <c r="C1039" t="s">
        <v>132</v>
      </c>
      <c r="D1039" t="s">
        <v>292</v>
      </c>
      <c r="E1039" t="s">
        <v>248</v>
      </c>
      <c r="F1039" t="s">
        <v>121</v>
      </c>
      <c r="G1039" t="s">
        <v>162</v>
      </c>
      <c r="H1039" t="s">
        <v>254</v>
      </c>
      <c r="I1039">
        <v>45485</v>
      </c>
      <c r="J1039">
        <v>45485</v>
      </c>
      <c r="K1039" t="s">
        <v>124</v>
      </c>
      <c r="L1039" s="280">
        <v>45481</v>
      </c>
      <c r="M1039">
        <v>4180247</v>
      </c>
      <c r="N1039" t="s">
        <v>10</v>
      </c>
      <c r="O1039" s="280">
        <v>45488</v>
      </c>
      <c r="P1039">
        <v>2024</v>
      </c>
      <c r="Q1039">
        <v>1038</v>
      </c>
    </row>
    <row r="1040" spans="1:17" x14ac:dyDescent="0.35">
      <c r="A1040" t="s">
        <v>5664</v>
      </c>
      <c r="B1040">
        <v>562</v>
      </c>
      <c r="C1040" t="s">
        <v>132</v>
      </c>
      <c r="D1040" t="s">
        <v>292</v>
      </c>
      <c r="E1040" t="s">
        <v>248</v>
      </c>
      <c r="F1040" t="s">
        <v>121</v>
      </c>
      <c r="G1040" t="s">
        <v>162</v>
      </c>
      <c r="H1040" t="s">
        <v>254</v>
      </c>
      <c r="I1040">
        <v>45486</v>
      </c>
      <c r="J1040">
        <v>45486</v>
      </c>
      <c r="K1040" t="s">
        <v>124</v>
      </c>
      <c r="L1040" s="280">
        <v>45481</v>
      </c>
      <c r="M1040">
        <v>4180248</v>
      </c>
      <c r="N1040" t="s">
        <v>10</v>
      </c>
      <c r="O1040" s="280">
        <v>45488</v>
      </c>
      <c r="P1040">
        <v>2024</v>
      </c>
      <c r="Q1040">
        <v>1039</v>
      </c>
    </row>
    <row r="1041" spans="1:17" x14ac:dyDescent="0.35">
      <c r="A1041" t="s">
        <v>5665</v>
      </c>
      <c r="B1041">
        <v>563</v>
      </c>
      <c r="C1041" t="s">
        <v>132</v>
      </c>
      <c r="D1041" t="s">
        <v>292</v>
      </c>
      <c r="E1041" t="s">
        <v>248</v>
      </c>
      <c r="F1041" t="s">
        <v>121</v>
      </c>
      <c r="G1041" t="s">
        <v>162</v>
      </c>
      <c r="H1041" t="s">
        <v>254</v>
      </c>
      <c r="I1041">
        <v>45487</v>
      </c>
      <c r="J1041">
        <v>45487</v>
      </c>
      <c r="K1041" t="s">
        <v>124</v>
      </c>
      <c r="L1041" s="280">
        <v>45481</v>
      </c>
      <c r="M1041">
        <v>4180249</v>
      </c>
      <c r="N1041" t="s">
        <v>10</v>
      </c>
      <c r="O1041" s="280">
        <v>45488</v>
      </c>
      <c r="P1041">
        <v>2024</v>
      </c>
      <c r="Q1041">
        <v>1040</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102"/>
  <sheetViews>
    <sheetView workbookViewId="0">
      <selection activeCell="C136" sqref="C136"/>
    </sheetView>
  </sheetViews>
  <sheetFormatPr defaultRowHeight="14.5" x14ac:dyDescent="0.35"/>
  <cols>
    <col min="1" max="1" width="9.453125" bestFit="1" customWidth="1"/>
    <col min="2" max="2" width="26.7265625" bestFit="1" customWidth="1"/>
    <col min="3" max="3" width="21.1796875" bestFit="1" customWidth="1"/>
    <col min="4" max="4" width="81.1796875" bestFit="1" customWidth="1"/>
    <col min="5" max="5" width="15.7265625" bestFit="1" customWidth="1"/>
    <col min="6" max="6" width="26.7265625" bestFit="1" customWidth="1"/>
    <col min="7" max="7" width="18.7265625" style="280" bestFit="1" customWidth="1"/>
    <col min="8" max="8" width="16.453125" style="280" bestFit="1" customWidth="1"/>
    <col min="9" max="9" width="26.453125" bestFit="1" customWidth="1"/>
    <col min="10" max="10" width="16" bestFit="1" customWidth="1"/>
    <col min="11" max="11" width="19.26953125" bestFit="1" customWidth="1"/>
    <col min="12" max="12" width="81.1796875" bestFit="1" customWidth="1"/>
  </cols>
  <sheetData>
    <row r="1" spans="1:12" x14ac:dyDescent="0.35">
      <c r="A1" t="s">
        <v>1264</v>
      </c>
      <c r="B1" t="s">
        <v>4526</v>
      </c>
      <c r="C1" t="s">
        <v>6232</v>
      </c>
      <c r="D1" t="s">
        <v>1266</v>
      </c>
      <c r="E1" t="s">
        <v>1267</v>
      </c>
      <c r="F1" t="s">
        <v>4528</v>
      </c>
      <c r="G1" t="s">
        <v>4477</v>
      </c>
      <c r="H1" t="s">
        <v>4478</v>
      </c>
      <c r="I1" t="s">
        <v>1271</v>
      </c>
      <c r="J1" t="s">
        <v>1272</v>
      </c>
      <c r="K1" t="s">
        <v>1273</v>
      </c>
      <c r="L1" t="s">
        <v>1274</v>
      </c>
    </row>
    <row r="2" spans="1:12" hidden="1" x14ac:dyDescent="0.35">
      <c r="A2">
        <v>3</v>
      </c>
      <c r="B2" t="s">
        <v>5191</v>
      </c>
      <c r="C2" t="e">
        <f>VLOOKUP(#REF!,#REF!,1,0)</f>
        <v>#REF!</v>
      </c>
      <c r="D2" t="s">
        <v>4515</v>
      </c>
      <c r="E2" t="s">
        <v>162</v>
      </c>
      <c r="F2">
        <v>9037.1</v>
      </c>
      <c r="G2" s="280">
        <v>43831</v>
      </c>
      <c r="H2" s="280">
        <v>44196</v>
      </c>
      <c r="I2">
        <v>1.4567000000000001</v>
      </c>
      <c r="J2" t="s">
        <v>1279</v>
      </c>
      <c r="K2" t="s">
        <v>4710</v>
      </c>
    </row>
    <row r="3" spans="1:12" hidden="1" x14ac:dyDescent="0.35">
      <c r="A3">
        <v>4</v>
      </c>
      <c r="B3" t="s">
        <v>5192</v>
      </c>
      <c r="C3" t="e">
        <f>VLOOKUP(#REF!,#REF!,1,0)</f>
        <v>#REF!</v>
      </c>
      <c r="D3" t="s">
        <v>4514</v>
      </c>
      <c r="E3" t="s">
        <v>162</v>
      </c>
      <c r="F3">
        <v>846.3</v>
      </c>
      <c r="G3" s="280">
        <v>43831</v>
      </c>
      <c r="H3" s="280">
        <v>44196</v>
      </c>
      <c r="I3">
        <v>1.4531000000000001</v>
      </c>
      <c r="J3" t="s">
        <v>1279</v>
      </c>
      <c r="K3" t="s">
        <v>4710</v>
      </c>
    </row>
    <row r="4" spans="1:12" hidden="1" x14ac:dyDescent="0.35">
      <c r="A4">
        <v>5</v>
      </c>
      <c r="B4" t="s">
        <v>5193</v>
      </c>
      <c r="C4" t="e">
        <f>VLOOKUP(#REF!,#REF!,1,0)</f>
        <v>#REF!</v>
      </c>
      <c r="D4" t="s">
        <v>1283</v>
      </c>
      <c r="E4" t="s">
        <v>162</v>
      </c>
      <c r="F4">
        <v>686</v>
      </c>
      <c r="G4" s="280">
        <v>43831</v>
      </c>
      <c r="H4" s="280">
        <v>44196</v>
      </c>
      <c r="I4">
        <v>1.5952999999999999</v>
      </c>
      <c r="J4" t="s">
        <v>1279</v>
      </c>
      <c r="K4" t="s">
        <v>4969</v>
      </c>
    </row>
    <row r="5" spans="1:12" hidden="1" x14ac:dyDescent="0.35">
      <c r="A5">
        <v>7</v>
      </c>
      <c r="B5" t="s">
        <v>5194</v>
      </c>
      <c r="C5" t="e">
        <f>VLOOKUP(#REF!,#REF!,1,0)</f>
        <v>#REF!</v>
      </c>
      <c r="D5" t="s">
        <v>1285</v>
      </c>
      <c r="E5" t="s">
        <v>162</v>
      </c>
      <c r="F5">
        <v>465.05</v>
      </c>
      <c r="G5" s="280">
        <v>43831</v>
      </c>
      <c r="H5" s="280">
        <v>44196</v>
      </c>
      <c r="I5">
        <v>1.2605999999999999</v>
      </c>
      <c r="J5" t="s">
        <v>1279</v>
      </c>
      <c r="K5" t="s">
        <v>4965</v>
      </c>
    </row>
    <row r="6" spans="1:12" hidden="1" x14ac:dyDescent="0.35">
      <c r="A6">
        <v>9</v>
      </c>
      <c r="B6" t="s">
        <v>5688</v>
      </c>
      <c r="C6" t="e">
        <f>VLOOKUP(#REF!,#REF!,1,0)</f>
        <v>#REF!</v>
      </c>
      <c r="D6" t="s">
        <v>4612</v>
      </c>
      <c r="E6" t="s">
        <v>169</v>
      </c>
      <c r="F6">
        <v>18080</v>
      </c>
      <c r="G6" s="280">
        <v>43831</v>
      </c>
      <c r="H6" s="280">
        <v>44196</v>
      </c>
      <c r="I6">
        <v>3.0398000000000001</v>
      </c>
      <c r="J6" t="s">
        <v>1279</v>
      </c>
      <c r="K6" t="s">
        <v>4965</v>
      </c>
    </row>
    <row r="7" spans="1:12" hidden="1" x14ac:dyDescent="0.35">
      <c r="A7">
        <v>11</v>
      </c>
      <c r="B7" t="s">
        <v>5666</v>
      </c>
      <c r="C7" t="e">
        <f>VLOOKUP(#REF!,#REF!,1,0)</f>
        <v>#REF!</v>
      </c>
      <c r="D7" t="s">
        <v>5667</v>
      </c>
      <c r="E7" t="s">
        <v>162</v>
      </c>
      <c r="F7">
        <v>2240</v>
      </c>
      <c r="G7" s="280">
        <v>43831</v>
      </c>
      <c r="H7" s="280">
        <v>44196</v>
      </c>
      <c r="I7">
        <v>2.4725999999999999</v>
      </c>
      <c r="J7" t="s">
        <v>1279</v>
      </c>
      <c r="K7" t="s">
        <v>4704</v>
      </c>
      <c r="L7" t="s">
        <v>6233</v>
      </c>
    </row>
    <row r="8" spans="1:12" hidden="1" x14ac:dyDescent="0.35">
      <c r="A8">
        <v>13</v>
      </c>
      <c r="B8" t="s">
        <v>5668</v>
      </c>
      <c r="C8" t="e">
        <f>VLOOKUP(#REF!,#REF!,1,0)</f>
        <v>#REF!</v>
      </c>
      <c r="D8" t="s">
        <v>5669</v>
      </c>
      <c r="E8" t="s">
        <v>162</v>
      </c>
      <c r="F8">
        <v>35</v>
      </c>
      <c r="G8" s="280">
        <v>44069</v>
      </c>
      <c r="H8" s="280">
        <v>44433</v>
      </c>
      <c r="I8">
        <v>3.1865999999999999</v>
      </c>
      <c r="J8" t="s">
        <v>1279</v>
      </c>
      <c r="K8" t="s">
        <v>4704</v>
      </c>
      <c r="L8" t="s">
        <v>6233</v>
      </c>
    </row>
    <row r="9" spans="1:12" hidden="1" x14ac:dyDescent="0.35">
      <c r="A9">
        <v>15</v>
      </c>
      <c r="B9" t="s">
        <v>5195</v>
      </c>
      <c r="C9" t="e">
        <f>VLOOKUP(#REF!,#REF!,1,0)</f>
        <v>#REF!</v>
      </c>
      <c r="D9" t="s">
        <v>1293</v>
      </c>
      <c r="E9" t="s">
        <v>162</v>
      </c>
      <c r="F9">
        <v>1134</v>
      </c>
      <c r="G9" s="280">
        <v>44197</v>
      </c>
      <c r="H9" s="280">
        <v>44561</v>
      </c>
      <c r="I9">
        <v>1.4823999999999999</v>
      </c>
      <c r="J9" t="s">
        <v>1279</v>
      </c>
      <c r="K9" t="s">
        <v>4969</v>
      </c>
    </row>
    <row r="10" spans="1:12" hidden="1" x14ac:dyDescent="0.35">
      <c r="A10">
        <v>17</v>
      </c>
      <c r="B10" t="s">
        <v>5689</v>
      </c>
      <c r="C10" t="e">
        <f>VLOOKUP(#REF!,#REF!,1,0)</f>
        <v>#REF!</v>
      </c>
      <c r="D10" t="s">
        <v>4686</v>
      </c>
      <c r="E10" t="s">
        <v>169</v>
      </c>
      <c r="F10">
        <v>3000</v>
      </c>
      <c r="G10" s="280">
        <v>44197</v>
      </c>
      <c r="H10" s="280">
        <v>44561</v>
      </c>
      <c r="I10">
        <v>2.5945</v>
      </c>
      <c r="J10" t="s">
        <v>1279</v>
      </c>
      <c r="K10" t="s">
        <v>4710</v>
      </c>
    </row>
    <row r="11" spans="1:12" hidden="1" x14ac:dyDescent="0.35">
      <c r="A11">
        <v>19</v>
      </c>
      <c r="B11" t="s">
        <v>5196</v>
      </c>
      <c r="C11" t="e">
        <f>VLOOKUP(#REF!,#REF!,1,0)</f>
        <v>#REF!</v>
      </c>
      <c r="D11" t="s">
        <v>4514</v>
      </c>
      <c r="E11" t="s">
        <v>162</v>
      </c>
      <c r="F11">
        <v>729</v>
      </c>
      <c r="G11" s="280">
        <v>44197</v>
      </c>
      <c r="H11" s="280">
        <v>44561</v>
      </c>
      <c r="I11">
        <v>1.2892999999999999</v>
      </c>
      <c r="J11" t="s">
        <v>1279</v>
      </c>
      <c r="K11" t="s">
        <v>4710</v>
      </c>
    </row>
    <row r="12" spans="1:12" hidden="1" x14ac:dyDescent="0.35">
      <c r="A12">
        <v>21</v>
      </c>
      <c r="B12" t="s">
        <v>5197</v>
      </c>
      <c r="C12" t="e">
        <f>VLOOKUP(#REF!,#REF!,1,0)</f>
        <v>#REF!</v>
      </c>
      <c r="D12" t="s">
        <v>4518</v>
      </c>
      <c r="E12" t="s">
        <v>162</v>
      </c>
      <c r="F12">
        <v>614</v>
      </c>
      <c r="G12" s="280">
        <v>44197</v>
      </c>
      <c r="H12" s="280">
        <v>44561</v>
      </c>
      <c r="I12">
        <v>1.3622000000000001</v>
      </c>
      <c r="J12" t="s">
        <v>1279</v>
      </c>
      <c r="K12" t="s">
        <v>4710</v>
      </c>
    </row>
    <row r="13" spans="1:12" hidden="1" x14ac:dyDescent="0.35">
      <c r="A13">
        <v>22</v>
      </c>
      <c r="B13" t="s">
        <v>5198</v>
      </c>
      <c r="C13" t="e">
        <f>VLOOKUP(#REF!,#REF!,1,0)</f>
        <v>#REF!</v>
      </c>
      <c r="D13" t="s">
        <v>1293</v>
      </c>
      <c r="E13" t="s">
        <v>162</v>
      </c>
      <c r="F13">
        <v>30</v>
      </c>
      <c r="G13" s="280">
        <v>44197</v>
      </c>
      <c r="H13" s="280">
        <v>44227</v>
      </c>
      <c r="I13">
        <v>2.2391999999999999</v>
      </c>
      <c r="J13" t="s">
        <v>1279</v>
      </c>
      <c r="K13" t="s">
        <v>4969</v>
      </c>
    </row>
    <row r="14" spans="1:12" hidden="1" x14ac:dyDescent="0.35">
      <c r="A14">
        <v>23</v>
      </c>
      <c r="B14" t="s">
        <v>5199</v>
      </c>
      <c r="C14" t="e">
        <f>VLOOKUP(#REF!,#REF!,1,0)</f>
        <v>#REF!</v>
      </c>
      <c r="D14" t="s">
        <v>1285</v>
      </c>
      <c r="E14" t="s">
        <v>162</v>
      </c>
      <c r="F14">
        <v>430</v>
      </c>
      <c r="G14" s="280">
        <v>44197</v>
      </c>
      <c r="H14" s="280">
        <v>44227</v>
      </c>
      <c r="I14">
        <v>1.7781</v>
      </c>
      <c r="J14" t="s">
        <v>1279</v>
      </c>
      <c r="K14" t="s">
        <v>4965</v>
      </c>
    </row>
    <row r="15" spans="1:12" hidden="1" x14ac:dyDescent="0.35">
      <c r="A15">
        <v>24</v>
      </c>
      <c r="B15" t="s">
        <v>5200</v>
      </c>
      <c r="C15" t="e">
        <f>VLOOKUP(#REF!,#REF!,1,0)</f>
        <v>#REF!</v>
      </c>
      <c r="D15" t="s">
        <v>1285</v>
      </c>
      <c r="E15" t="s">
        <v>162</v>
      </c>
      <c r="F15">
        <v>465</v>
      </c>
      <c r="G15" s="280">
        <v>44228</v>
      </c>
      <c r="H15" s="280">
        <v>44255</v>
      </c>
      <c r="I15">
        <v>1.7478</v>
      </c>
      <c r="J15" t="s">
        <v>1279</v>
      </c>
      <c r="K15" t="s">
        <v>4965</v>
      </c>
    </row>
    <row r="16" spans="1:12" hidden="1" x14ac:dyDescent="0.35">
      <c r="A16">
        <v>25</v>
      </c>
      <c r="B16" t="s">
        <v>5201</v>
      </c>
      <c r="C16" t="e">
        <f>VLOOKUP(#REF!,#REF!,1,0)</f>
        <v>#REF!</v>
      </c>
      <c r="D16" t="s">
        <v>1285</v>
      </c>
      <c r="E16" t="s">
        <v>162</v>
      </c>
      <c r="F16">
        <v>430</v>
      </c>
      <c r="G16" s="280">
        <v>44256</v>
      </c>
      <c r="H16" s="280">
        <v>44286</v>
      </c>
      <c r="I16">
        <v>1.7478</v>
      </c>
      <c r="J16" t="s">
        <v>1279</v>
      </c>
      <c r="K16" t="s">
        <v>4965</v>
      </c>
    </row>
    <row r="17" spans="1:12" hidden="1" x14ac:dyDescent="0.35">
      <c r="A17">
        <v>26</v>
      </c>
      <c r="B17" t="s">
        <v>5202</v>
      </c>
      <c r="C17" t="e">
        <f>VLOOKUP(#REF!,#REF!,1,0)</f>
        <v>#REF!</v>
      </c>
      <c r="D17" t="s">
        <v>4518</v>
      </c>
      <c r="E17" t="s">
        <v>162</v>
      </c>
      <c r="F17">
        <v>25</v>
      </c>
      <c r="G17" s="280">
        <v>44256</v>
      </c>
      <c r="H17" s="280">
        <v>44286</v>
      </c>
      <c r="I17">
        <v>2.0125999999999999</v>
      </c>
      <c r="J17" t="s">
        <v>1279</v>
      </c>
      <c r="K17" t="s">
        <v>4710</v>
      </c>
    </row>
    <row r="18" spans="1:12" hidden="1" x14ac:dyDescent="0.35">
      <c r="A18">
        <v>27</v>
      </c>
      <c r="B18" t="s">
        <v>5203</v>
      </c>
      <c r="C18" t="e">
        <f>VLOOKUP(#REF!,#REF!,1,0)</f>
        <v>#REF!</v>
      </c>
      <c r="D18" t="s">
        <v>1285</v>
      </c>
      <c r="E18" t="s">
        <v>162</v>
      </c>
      <c r="F18">
        <v>430</v>
      </c>
      <c r="G18" s="280">
        <v>44287</v>
      </c>
      <c r="H18" s="280">
        <v>44316</v>
      </c>
      <c r="I18">
        <v>1.7478</v>
      </c>
      <c r="J18" t="s">
        <v>1279</v>
      </c>
      <c r="K18" t="s">
        <v>4965</v>
      </c>
    </row>
    <row r="19" spans="1:12" hidden="1" x14ac:dyDescent="0.35">
      <c r="A19">
        <v>28</v>
      </c>
      <c r="B19" t="s">
        <v>5690</v>
      </c>
      <c r="C19" t="e">
        <f>VLOOKUP(#REF!,#REF!,1,0)</f>
        <v>#REF!</v>
      </c>
      <c r="D19" t="s">
        <v>4686</v>
      </c>
      <c r="E19" t="s">
        <v>169</v>
      </c>
      <c r="F19">
        <v>727</v>
      </c>
      <c r="G19" s="280">
        <v>44348</v>
      </c>
      <c r="H19" s="280">
        <v>44377</v>
      </c>
      <c r="I19">
        <v>4.1380999999999997</v>
      </c>
      <c r="J19" t="s">
        <v>1279</v>
      </c>
      <c r="K19" t="s">
        <v>4710</v>
      </c>
    </row>
    <row r="20" spans="1:12" hidden="1" x14ac:dyDescent="0.35">
      <c r="A20">
        <v>29</v>
      </c>
      <c r="B20" t="s">
        <v>5691</v>
      </c>
      <c r="C20" t="e">
        <f>VLOOKUP(#REF!,#REF!,1,0)</f>
        <v>#REF!</v>
      </c>
      <c r="D20" t="s">
        <v>4686</v>
      </c>
      <c r="E20" t="s">
        <v>169</v>
      </c>
      <c r="F20">
        <v>727</v>
      </c>
      <c r="G20" s="280">
        <v>44378</v>
      </c>
      <c r="H20" s="280">
        <v>44469</v>
      </c>
      <c r="I20">
        <v>3.4483999999999999</v>
      </c>
      <c r="J20" t="s">
        <v>1279</v>
      </c>
      <c r="K20" t="s">
        <v>4710</v>
      </c>
    </row>
    <row r="21" spans="1:12" hidden="1" x14ac:dyDescent="0.35">
      <c r="A21">
        <v>30</v>
      </c>
      <c r="B21" t="s">
        <v>5204</v>
      </c>
      <c r="C21" t="e">
        <f>VLOOKUP(#REF!,#REF!,1,0)</f>
        <v>#REF!</v>
      </c>
      <c r="D21" t="s">
        <v>4515</v>
      </c>
      <c r="E21" t="s">
        <v>162</v>
      </c>
      <c r="F21">
        <v>2500</v>
      </c>
      <c r="G21" s="280">
        <v>44470</v>
      </c>
      <c r="H21" s="280">
        <v>44561</v>
      </c>
      <c r="I21">
        <v>1.6448</v>
      </c>
      <c r="J21" t="s">
        <v>1279</v>
      </c>
      <c r="K21" t="s">
        <v>4710</v>
      </c>
    </row>
    <row r="22" spans="1:12" hidden="1" x14ac:dyDescent="0.35">
      <c r="A22">
        <v>31</v>
      </c>
      <c r="B22" t="s">
        <v>5692</v>
      </c>
      <c r="C22" t="e">
        <f>VLOOKUP(#REF!,#REF!,1,0)</f>
        <v>#REF!</v>
      </c>
      <c r="D22" t="s">
        <v>4686</v>
      </c>
      <c r="E22" t="s">
        <v>169</v>
      </c>
      <c r="F22">
        <v>3600</v>
      </c>
      <c r="G22" s="280">
        <v>44470</v>
      </c>
      <c r="H22" s="280">
        <v>44561</v>
      </c>
      <c r="I22">
        <v>3.4483999999999999</v>
      </c>
      <c r="J22" t="s">
        <v>1279</v>
      </c>
      <c r="K22" t="s">
        <v>4710</v>
      </c>
    </row>
    <row r="23" spans="1:12" hidden="1" x14ac:dyDescent="0.35">
      <c r="A23">
        <v>32</v>
      </c>
      <c r="B23" t="s">
        <v>5205</v>
      </c>
      <c r="C23" t="e">
        <f>VLOOKUP(#REF!,#REF!,1,0)</f>
        <v>#REF!</v>
      </c>
      <c r="D23" t="s">
        <v>1285</v>
      </c>
      <c r="E23" t="s">
        <v>162</v>
      </c>
      <c r="F23">
        <v>350</v>
      </c>
      <c r="G23" s="280">
        <v>44470</v>
      </c>
      <c r="H23" s="280">
        <v>44561</v>
      </c>
      <c r="I23">
        <v>1.5168999999999999</v>
      </c>
      <c r="J23" t="s">
        <v>1279</v>
      </c>
      <c r="K23" t="s">
        <v>4965</v>
      </c>
    </row>
    <row r="24" spans="1:12" hidden="1" x14ac:dyDescent="0.35">
      <c r="A24">
        <v>33</v>
      </c>
      <c r="B24" t="s">
        <v>5693</v>
      </c>
      <c r="C24" t="e">
        <f>VLOOKUP(#REF!,#REF!,1,0)</f>
        <v>#REF!</v>
      </c>
      <c r="D24" t="s">
        <v>4689</v>
      </c>
      <c r="E24" t="s">
        <v>169</v>
      </c>
      <c r="F24">
        <v>1100</v>
      </c>
      <c r="G24" s="280">
        <v>44225</v>
      </c>
      <c r="H24" s="280">
        <v>44590</v>
      </c>
      <c r="I24">
        <v>5.5177500000000004</v>
      </c>
      <c r="J24" t="s">
        <v>1279</v>
      </c>
      <c r="K24" t="s">
        <v>4797</v>
      </c>
    </row>
    <row r="25" spans="1:12" hidden="1" x14ac:dyDescent="0.35">
      <c r="A25">
        <v>34</v>
      </c>
      <c r="B25" t="s">
        <v>5206</v>
      </c>
      <c r="C25" t="e">
        <f>VLOOKUP(#REF!,#REF!,1,0)</f>
        <v>#REF!</v>
      </c>
      <c r="D25" t="s">
        <v>1786</v>
      </c>
      <c r="E25" t="s">
        <v>162</v>
      </c>
      <c r="F25">
        <v>1100</v>
      </c>
      <c r="G25" s="280">
        <v>44225</v>
      </c>
      <c r="H25" s="280">
        <v>44590</v>
      </c>
      <c r="I25">
        <v>5.5177500000000004</v>
      </c>
      <c r="J25" t="s">
        <v>1279</v>
      </c>
      <c r="K25" t="s">
        <v>4806</v>
      </c>
    </row>
    <row r="26" spans="1:12" hidden="1" x14ac:dyDescent="0.35">
      <c r="A26">
        <v>35</v>
      </c>
      <c r="B26" t="s">
        <v>5207</v>
      </c>
      <c r="C26" t="e">
        <f>VLOOKUP(#REF!,#REF!,1,0)</f>
        <v>#REF!</v>
      </c>
      <c r="D26" t="s">
        <v>1315</v>
      </c>
      <c r="E26" t="s">
        <v>162</v>
      </c>
      <c r="F26">
        <v>1200</v>
      </c>
      <c r="G26" s="280">
        <v>44310</v>
      </c>
      <c r="H26" s="280">
        <v>44675</v>
      </c>
      <c r="I26">
        <v>5.5177500000000004</v>
      </c>
      <c r="J26" t="s">
        <v>1279</v>
      </c>
      <c r="K26" t="s">
        <v>4797</v>
      </c>
    </row>
    <row r="27" spans="1:12" hidden="1" x14ac:dyDescent="0.35">
      <c r="A27">
        <v>36</v>
      </c>
      <c r="B27" t="s">
        <v>5670</v>
      </c>
      <c r="C27" t="e">
        <f>VLOOKUP(#REF!,#REF!,1,0)</f>
        <v>#REF!</v>
      </c>
      <c r="D27" t="s">
        <v>5671</v>
      </c>
      <c r="E27" t="s">
        <v>169</v>
      </c>
      <c r="F27">
        <v>2240</v>
      </c>
      <c r="G27" s="280">
        <v>44197</v>
      </c>
      <c r="H27" s="280">
        <v>44926</v>
      </c>
      <c r="I27">
        <v>2.7368999999999999</v>
      </c>
      <c r="J27" t="s">
        <v>1279</v>
      </c>
      <c r="K27" t="s">
        <v>4704</v>
      </c>
      <c r="L27" t="s">
        <v>6234</v>
      </c>
    </row>
    <row r="28" spans="1:12" hidden="1" x14ac:dyDescent="0.35">
      <c r="A28">
        <v>37</v>
      </c>
      <c r="B28" t="s">
        <v>5670</v>
      </c>
      <c r="C28" t="e">
        <f>VLOOKUP(#REF!,#REF!,1,0)</f>
        <v>#REF!</v>
      </c>
      <c r="D28" t="s">
        <v>5667</v>
      </c>
      <c r="E28" t="s">
        <v>162</v>
      </c>
      <c r="F28">
        <v>2240</v>
      </c>
      <c r="G28" s="280">
        <v>44197</v>
      </c>
      <c r="H28" s="280">
        <v>44926</v>
      </c>
      <c r="I28">
        <v>2.7368999999999999</v>
      </c>
      <c r="J28" t="s">
        <v>1279</v>
      </c>
      <c r="K28" t="s">
        <v>4704</v>
      </c>
      <c r="L28" t="s">
        <v>6233</v>
      </c>
    </row>
    <row r="29" spans="1:12" hidden="1" x14ac:dyDescent="0.35">
      <c r="A29">
        <v>38</v>
      </c>
      <c r="B29" t="s">
        <v>5672</v>
      </c>
      <c r="C29" t="e">
        <f>VLOOKUP(#REF!,#REF!,1,0)</f>
        <v>#REF!</v>
      </c>
      <c r="D29" t="s">
        <v>5673</v>
      </c>
      <c r="E29" t="s">
        <v>169</v>
      </c>
      <c r="F29">
        <v>35</v>
      </c>
      <c r="G29" s="280">
        <v>44434</v>
      </c>
      <c r="H29" s="280">
        <v>44926</v>
      </c>
      <c r="I29">
        <v>3.2050000000000001</v>
      </c>
      <c r="J29" t="s">
        <v>1279</v>
      </c>
      <c r="K29" t="s">
        <v>4704</v>
      </c>
      <c r="L29" t="s">
        <v>6233</v>
      </c>
    </row>
    <row r="30" spans="1:12" hidden="1" x14ac:dyDescent="0.35">
      <c r="A30">
        <v>39</v>
      </c>
      <c r="B30" t="s">
        <v>5672</v>
      </c>
      <c r="C30" t="e">
        <f>VLOOKUP(#REF!,#REF!,1,0)</f>
        <v>#REF!</v>
      </c>
      <c r="D30" t="s">
        <v>5669</v>
      </c>
      <c r="E30" t="s">
        <v>162</v>
      </c>
      <c r="F30">
        <v>35</v>
      </c>
      <c r="G30" s="280">
        <v>44434</v>
      </c>
      <c r="H30" s="280">
        <v>44926</v>
      </c>
      <c r="I30">
        <v>3.2050000000000001</v>
      </c>
      <c r="J30" t="s">
        <v>1279</v>
      </c>
      <c r="K30" t="s">
        <v>4704</v>
      </c>
      <c r="L30" t="s">
        <v>6233</v>
      </c>
    </row>
    <row r="31" spans="1:12" hidden="1" x14ac:dyDescent="0.35">
      <c r="A31">
        <v>40</v>
      </c>
      <c r="B31" t="s">
        <v>5674</v>
      </c>
      <c r="C31" t="e">
        <f>VLOOKUP(#REF!,#REF!,1,0)</f>
        <v>#REF!</v>
      </c>
      <c r="D31" t="s">
        <v>5675</v>
      </c>
      <c r="E31" t="s">
        <v>169</v>
      </c>
      <c r="F31">
        <v>2400</v>
      </c>
      <c r="G31" s="280">
        <v>44241</v>
      </c>
      <c r="H31" s="280">
        <v>44281</v>
      </c>
      <c r="J31" t="s">
        <v>1279</v>
      </c>
      <c r="K31" t="s">
        <v>4975</v>
      </c>
      <c r="L31" t="s">
        <v>6233</v>
      </c>
    </row>
    <row r="32" spans="1:12" hidden="1" x14ac:dyDescent="0.35">
      <c r="A32">
        <v>41</v>
      </c>
      <c r="B32" t="s">
        <v>5674</v>
      </c>
      <c r="C32" t="e">
        <f>VLOOKUP(#REF!,#REF!,1,0)</f>
        <v>#REF!</v>
      </c>
      <c r="D32" t="s">
        <v>5676</v>
      </c>
      <c r="E32" t="s">
        <v>162</v>
      </c>
      <c r="F32">
        <v>2400</v>
      </c>
      <c r="G32" s="280">
        <v>44241</v>
      </c>
      <c r="H32" s="280">
        <v>44281</v>
      </c>
      <c r="J32" t="s">
        <v>1279</v>
      </c>
      <c r="K32" t="s">
        <v>4975</v>
      </c>
      <c r="L32" t="s">
        <v>6233</v>
      </c>
    </row>
    <row r="33" spans="1:12" hidden="1" x14ac:dyDescent="0.35">
      <c r="A33">
        <v>42</v>
      </c>
      <c r="B33" t="s">
        <v>5677</v>
      </c>
      <c r="C33" t="e">
        <f>VLOOKUP(#REF!,#REF!,1,0)</f>
        <v>#REF!</v>
      </c>
      <c r="D33" t="s">
        <v>5675</v>
      </c>
      <c r="E33" t="s">
        <v>169</v>
      </c>
      <c r="F33">
        <v>2400</v>
      </c>
      <c r="G33" s="280">
        <v>44427</v>
      </c>
      <c r="H33" s="280">
        <v>44791</v>
      </c>
      <c r="J33" t="s">
        <v>1279</v>
      </c>
      <c r="K33" t="s">
        <v>4975</v>
      </c>
      <c r="L33" t="s">
        <v>6233</v>
      </c>
    </row>
    <row r="34" spans="1:12" hidden="1" x14ac:dyDescent="0.35">
      <c r="A34">
        <v>43</v>
      </c>
      <c r="B34" t="s">
        <v>5677</v>
      </c>
      <c r="C34" t="e">
        <f>VLOOKUP(#REF!,#REF!,1,0)</f>
        <v>#REF!</v>
      </c>
      <c r="D34" t="s">
        <v>5676</v>
      </c>
      <c r="E34" t="s">
        <v>162</v>
      </c>
      <c r="F34">
        <v>2400</v>
      </c>
      <c r="G34" s="280">
        <v>44427</v>
      </c>
      <c r="H34" s="280">
        <v>44791</v>
      </c>
      <c r="J34" t="s">
        <v>1279</v>
      </c>
      <c r="K34" t="s">
        <v>4975</v>
      </c>
      <c r="L34" t="s">
        <v>6233</v>
      </c>
    </row>
    <row r="35" spans="1:12" hidden="1" x14ac:dyDescent="0.35">
      <c r="A35">
        <v>44</v>
      </c>
      <c r="B35" t="s">
        <v>5694</v>
      </c>
      <c r="C35" t="e">
        <f>VLOOKUP(#REF!,#REF!,1,0)</f>
        <v>#REF!</v>
      </c>
      <c r="D35" t="s">
        <v>4495</v>
      </c>
      <c r="E35" t="s">
        <v>169</v>
      </c>
      <c r="F35">
        <v>2490</v>
      </c>
      <c r="G35" s="280">
        <v>44562</v>
      </c>
      <c r="H35" s="280">
        <v>44926</v>
      </c>
      <c r="I35">
        <v>4.8559000000000001</v>
      </c>
      <c r="J35" t="s">
        <v>1279</v>
      </c>
      <c r="K35">
        <v>0</v>
      </c>
    </row>
    <row r="36" spans="1:12" hidden="1" x14ac:dyDescent="0.35">
      <c r="A36">
        <v>46</v>
      </c>
      <c r="B36" t="s">
        <v>5208</v>
      </c>
      <c r="C36" t="e">
        <f>VLOOKUP(#REF!,#REF!,1,0)</f>
        <v>#REF!</v>
      </c>
      <c r="D36" t="s">
        <v>1326</v>
      </c>
      <c r="E36" t="s">
        <v>162</v>
      </c>
      <c r="F36">
        <v>332</v>
      </c>
      <c r="G36" s="280">
        <v>44562</v>
      </c>
      <c r="H36" s="280">
        <v>44926</v>
      </c>
      <c r="I36">
        <v>4.1577000000000002</v>
      </c>
      <c r="J36" t="s">
        <v>1279</v>
      </c>
      <c r="K36" t="s">
        <v>4815</v>
      </c>
    </row>
    <row r="37" spans="1:12" hidden="1" x14ac:dyDescent="0.35">
      <c r="A37">
        <v>48</v>
      </c>
      <c r="B37" t="s">
        <v>5695</v>
      </c>
      <c r="C37" t="e">
        <f>VLOOKUP(#REF!,#REF!,1,0)</f>
        <v>#REF!</v>
      </c>
      <c r="D37" t="s">
        <v>4495</v>
      </c>
      <c r="E37" t="s">
        <v>169</v>
      </c>
      <c r="F37">
        <v>900</v>
      </c>
      <c r="G37" s="280">
        <v>44562</v>
      </c>
      <c r="H37" s="280">
        <v>44926</v>
      </c>
      <c r="I37">
        <v>4.8559000000000001</v>
      </c>
      <c r="J37" t="s">
        <v>1279</v>
      </c>
      <c r="K37">
        <v>0</v>
      </c>
    </row>
    <row r="38" spans="1:12" hidden="1" x14ac:dyDescent="0.35">
      <c r="A38">
        <v>50</v>
      </c>
      <c r="B38" t="s">
        <v>5209</v>
      </c>
      <c r="C38" t="e">
        <f>VLOOKUP(#REF!,#REF!,1,0)</f>
        <v>#REF!</v>
      </c>
      <c r="D38" t="s">
        <v>1329</v>
      </c>
      <c r="E38" t="s">
        <v>162</v>
      </c>
      <c r="F38">
        <v>5</v>
      </c>
      <c r="G38" s="280">
        <v>44562</v>
      </c>
      <c r="H38" s="280">
        <v>44926</v>
      </c>
      <c r="I38">
        <v>3.9828000000000001</v>
      </c>
      <c r="J38" t="s">
        <v>1279</v>
      </c>
      <c r="K38" t="s">
        <v>4797</v>
      </c>
    </row>
    <row r="39" spans="1:12" hidden="1" x14ac:dyDescent="0.35">
      <c r="A39">
        <v>51</v>
      </c>
      <c r="B39" t="s">
        <v>5210</v>
      </c>
      <c r="C39" t="e">
        <f>VLOOKUP(#REF!,#REF!,1,0)</f>
        <v>#REF!</v>
      </c>
      <c r="D39" t="s">
        <v>1331</v>
      </c>
      <c r="E39" t="s">
        <v>162</v>
      </c>
      <c r="F39">
        <v>100</v>
      </c>
      <c r="G39" s="280">
        <v>44562</v>
      </c>
      <c r="H39" s="280">
        <v>44926</v>
      </c>
      <c r="I39">
        <v>4.0830000000000002</v>
      </c>
      <c r="J39" t="s">
        <v>1279</v>
      </c>
      <c r="K39" t="s">
        <v>4803</v>
      </c>
    </row>
    <row r="40" spans="1:12" hidden="1" x14ac:dyDescent="0.35">
      <c r="A40">
        <v>52</v>
      </c>
      <c r="B40" t="s">
        <v>5211</v>
      </c>
      <c r="C40" t="e">
        <f>VLOOKUP(#REF!,#REF!,1,0)</f>
        <v>#REF!</v>
      </c>
      <c r="D40" t="s">
        <v>1333</v>
      </c>
      <c r="E40" t="s">
        <v>162</v>
      </c>
      <c r="F40">
        <v>1</v>
      </c>
      <c r="G40" s="280">
        <v>44562</v>
      </c>
      <c r="H40" s="280">
        <v>44926</v>
      </c>
      <c r="I40">
        <v>3.9828000000000001</v>
      </c>
      <c r="J40" t="s">
        <v>1279</v>
      </c>
      <c r="K40" t="s">
        <v>4797</v>
      </c>
    </row>
    <row r="41" spans="1:12" hidden="1" x14ac:dyDescent="0.35">
      <c r="A41">
        <v>53</v>
      </c>
      <c r="B41" t="s">
        <v>5212</v>
      </c>
      <c r="C41" t="e">
        <f>VLOOKUP(#REF!,#REF!,1,0)</f>
        <v>#REF!</v>
      </c>
      <c r="D41" t="s">
        <v>1335</v>
      </c>
      <c r="E41" t="s">
        <v>162</v>
      </c>
      <c r="F41">
        <v>1</v>
      </c>
      <c r="G41" s="280">
        <v>44562</v>
      </c>
      <c r="H41" s="280">
        <v>44926</v>
      </c>
      <c r="I41">
        <v>3.9828000000000001</v>
      </c>
      <c r="J41" t="s">
        <v>1279</v>
      </c>
      <c r="K41" t="s">
        <v>4797</v>
      </c>
    </row>
    <row r="42" spans="1:12" hidden="1" x14ac:dyDescent="0.35">
      <c r="A42">
        <v>54</v>
      </c>
      <c r="B42" t="s">
        <v>5213</v>
      </c>
      <c r="C42" t="e">
        <f>VLOOKUP(#REF!,#REF!,1,0)</f>
        <v>#REF!</v>
      </c>
      <c r="D42" t="s">
        <v>1311</v>
      </c>
      <c r="E42" t="s">
        <v>162</v>
      </c>
      <c r="F42">
        <v>1</v>
      </c>
      <c r="G42" s="280">
        <v>44562</v>
      </c>
      <c r="H42" s="280">
        <v>44926</v>
      </c>
      <c r="I42">
        <v>3.9828000000000001</v>
      </c>
      <c r="J42" t="s">
        <v>1279</v>
      </c>
      <c r="K42" t="s">
        <v>4797</v>
      </c>
    </row>
    <row r="43" spans="1:12" hidden="1" x14ac:dyDescent="0.35">
      <c r="A43">
        <v>55</v>
      </c>
      <c r="B43" t="s">
        <v>5214</v>
      </c>
      <c r="C43" t="e">
        <f>VLOOKUP(#REF!,#REF!,1,0)</f>
        <v>#REF!</v>
      </c>
      <c r="D43" t="s">
        <v>1338</v>
      </c>
      <c r="E43" t="s">
        <v>162</v>
      </c>
      <c r="F43">
        <v>1</v>
      </c>
      <c r="G43" s="280">
        <v>44562</v>
      </c>
      <c r="H43" s="280">
        <v>44926</v>
      </c>
      <c r="I43">
        <v>3.9828000000000001</v>
      </c>
      <c r="J43" t="s">
        <v>1279</v>
      </c>
      <c r="K43" t="s">
        <v>4797</v>
      </c>
    </row>
    <row r="44" spans="1:12" hidden="1" x14ac:dyDescent="0.35">
      <c r="A44">
        <v>56</v>
      </c>
      <c r="B44" t="s">
        <v>5696</v>
      </c>
      <c r="C44" t="e">
        <f>VLOOKUP(#REF!,#REF!,1,0)</f>
        <v>#REF!</v>
      </c>
      <c r="D44" t="s">
        <v>4609</v>
      </c>
      <c r="E44" t="s">
        <v>169</v>
      </c>
      <c r="F44">
        <v>50</v>
      </c>
      <c r="G44" s="280">
        <v>44562</v>
      </c>
      <c r="H44" s="280">
        <v>44926</v>
      </c>
      <c r="I44">
        <v>4.6828000000000003</v>
      </c>
      <c r="J44" t="s">
        <v>1279</v>
      </c>
      <c r="K44" t="s">
        <v>4803</v>
      </c>
    </row>
    <row r="45" spans="1:12" hidden="1" x14ac:dyDescent="0.35">
      <c r="A45">
        <v>57</v>
      </c>
      <c r="B45" t="s">
        <v>5697</v>
      </c>
      <c r="C45" t="e">
        <f>VLOOKUP(#REF!,#REF!,1,0)</f>
        <v>#REF!</v>
      </c>
      <c r="D45" t="s">
        <v>4610</v>
      </c>
      <c r="E45" t="s">
        <v>169</v>
      </c>
      <c r="F45">
        <v>40</v>
      </c>
      <c r="G45" s="280">
        <v>44562</v>
      </c>
      <c r="H45" s="280">
        <v>44926</v>
      </c>
      <c r="I45">
        <v>4.6467999999999998</v>
      </c>
      <c r="J45" t="s">
        <v>1279</v>
      </c>
      <c r="K45" t="s">
        <v>4797</v>
      </c>
    </row>
    <row r="46" spans="1:12" hidden="1" x14ac:dyDescent="0.35">
      <c r="A46">
        <v>58</v>
      </c>
      <c r="B46" t="s">
        <v>5698</v>
      </c>
      <c r="C46" t="e">
        <f>VLOOKUP(#REF!,#REF!,1,0)</f>
        <v>#REF!</v>
      </c>
      <c r="D46" t="s">
        <v>4610</v>
      </c>
      <c r="E46" t="s">
        <v>169</v>
      </c>
      <c r="F46">
        <v>50</v>
      </c>
      <c r="G46" s="280">
        <v>44562</v>
      </c>
      <c r="H46" s="280">
        <v>44926</v>
      </c>
      <c r="I46">
        <v>4.6467999999999998</v>
      </c>
      <c r="J46" t="s">
        <v>1279</v>
      </c>
      <c r="K46" t="s">
        <v>4797</v>
      </c>
    </row>
    <row r="47" spans="1:12" hidden="1" x14ac:dyDescent="0.35">
      <c r="A47">
        <v>59</v>
      </c>
      <c r="B47" t="s">
        <v>5215</v>
      </c>
      <c r="C47" t="e">
        <f>VLOOKUP(#REF!,#REF!,1,0)</f>
        <v>#REF!</v>
      </c>
      <c r="D47" t="s">
        <v>1329</v>
      </c>
      <c r="E47" t="s">
        <v>162</v>
      </c>
      <c r="F47">
        <v>50</v>
      </c>
      <c r="G47" s="280">
        <v>44562</v>
      </c>
      <c r="H47" s="280">
        <v>44926</v>
      </c>
      <c r="I47">
        <v>3.9828000000000001</v>
      </c>
      <c r="J47" t="s">
        <v>1279</v>
      </c>
      <c r="K47" t="s">
        <v>4797</v>
      </c>
    </row>
    <row r="48" spans="1:12" hidden="1" x14ac:dyDescent="0.35">
      <c r="A48">
        <v>60</v>
      </c>
      <c r="B48" t="s">
        <v>5699</v>
      </c>
      <c r="C48" t="e">
        <f>VLOOKUP(#REF!,#REF!,1,0)</f>
        <v>#REF!</v>
      </c>
      <c r="D48" t="s">
        <v>4501</v>
      </c>
      <c r="E48" t="s">
        <v>169</v>
      </c>
      <c r="F48">
        <v>316</v>
      </c>
      <c r="G48" s="280">
        <v>44562</v>
      </c>
      <c r="H48" s="280">
        <v>44926</v>
      </c>
      <c r="I48">
        <v>4.8227000000000002</v>
      </c>
      <c r="J48" t="s">
        <v>1279</v>
      </c>
      <c r="K48" t="s">
        <v>4799</v>
      </c>
    </row>
    <row r="49" spans="1:11" hidden="1" x14ac:dyDescent="0.35">
      <c r="A49">
        <v>61</v>
      </c>
      <c r="B49" t="s">
        <v>5216</v>
      </c>
      <c r="C49" t="e">
        <f>VLOOKUP(#REF!,#REF!,1,0)</f>
        <v>#REF!</v>
      </c>
      <c r="D49" t="s">
        <v>1348</v>
      </c>
      <c r="E49" t="s">
        <v>162</v>
      </c>
      <c r="F49">
        <v>80</v>
      </c>
      <c r="G49" s="280">
        <v>44562</v>
      </c>
      <c r="H49" s="280">
        <v>44926</v>
      </c>
      <c r="I49">
        <v>4.2003000000000004</v>
      </c>
      <c r="J49" t="s">
        <v>1279</v>
      </c>
      <c r="K49" t="s">
        <v>4811</v>
      </c>
    </row>
    <row r="50" spans="1:11" hidden="1" x14ac:dyDescent="0.35">
      <c r="A50">
        <v>62</v>
      </c>
      <c r="B50" t="s">
        <v>5217</v>
      </c>
      <c r="C50" t="e">
        <f>VLOOKUP(#REF!,#REF!,1,0)</f>
        <v>#REF!</v>
      </c>
      <c r="D50" t="s">
        <v>1350</v>
      </c>
      <c r="E50" t="s">
        <v>162</v>
      </c>
      <c r="F50">
        <v>201</v>
      </c>
      <c r="G50" s="280">
        <v>44562</v>
      </c>
      <c r="H50" s="280">
        <v>44926</v>
      </c>
      <c r="I50">
        <v>4.3129</v>
      </c>
      <c r="J50" t="s">
        <v>1279</v>
      </c>
      <c r="K50" t="s">
        <v>4799</v>
      </c>
    </row>
    <row r="51" spans="1:11" hidden="1" x14ac:dyDescent="0.35">
      <c r="A51">
        <v>63</v>
      </c>
      <c r="B51" t="s">
        <v>1380</v>
      </c>
      <c r="C51" t="e">
        <f>VLOOKUP(#REF!,#REF!,1,0)</f>
        <v>#REF!</v>
      </c>
      <c r="D51" t="s">
        <v>1352</v>
      </c>
      <c r="E51" t="s">
        <v>162</v>
      </c>
      <c r="F51">
        <v>35</v>
      </c>
      <c r="G51" s="280">
        <v>44562</v>
      </c>
      <c r="H51" s="280">
        <v>44926</v>
      </c>
      <c r="I51">
        <v>4.3129</v>
      </c>
      <c r="J51" t="s">
        <v>1279</v>
      </c>
      <c r="K51" t="s">
        <v>4799</v>
      </c>
    </row>
    <row r="52" spans="1:11" hidden="1" x14ac:dyDescent="0.35">
      <c r="A52">
        <v>64</v>
      </c>
      <c r="B52" t="s">
        <v>5700</v>
      </c>
      <c r="C52" t="e">
        <f>VLOOKUP(#REF!,#REF!,1,0)</f>
        <v>#REF!</v>
      </c>
      <c r="D52" t="s">
        <v>4495</v>
      </c>
      <c r="E52" t="s">
        <v>169</v>
      </c>
      <c r="F52">
        <v>550</v>
      </c>
      <c r="G52" s="280">
        <v>44562</v>
      </c>
      <c r="H52" s="280">
        <v>44926</v>
      </c>
      <c r="I52">
        <v>4.8559000000000001</v>
      </c>
      <c r="J52" t="s">
        <v>1279</v>
      </c>
      <c r="K52">
        <v>0</v>
      </c>
    </row>
    <row r="53" spans="1:11" hidden="1" x14ac:dyDescent="0.35">
      <c r="A53">
        <v>65</v>
      </c>
      <c r="B53" t="s">
        <v>5218</v>
      </c>
      <c r="C53" t="e">
        <f>VLOOKUP(#REF!,#REF!,1,0)</f>
        <v>#REF!</v>
      </c>
      <c r="D53" t="s">
        <v>1311</v>
      </c>
      <c r="E53" t="s">
        <v>162</v>
      </c>
      <c r="F53">
        <v>1300</v>
      </c>
      <c r="G53" s="280">
        <v>44562</v>
      </c>
      <c r="H53" s="280">
        <v>44926</v>
      </c>
      <c r="I53">
        <v>3.9828000000000001</v>
      </c>
      <c r="J53" t="s">
        <v>1279</v>
      </c>
      <c r="K53" t="s">
        <v>4797</v>
      </c>
    </row>
    <row r="54" spans="1:11" hidden="1" x14ac:dyDescent="0.35">
      <c r="A54">
        <v>66</v>
      </c>
      <c r="B54" t="s">
        <v>5219</v>
      </c>
      <c r="C54" t="e">
        <f>VLOOKUP(#REF!,#REF!,1,0)</f>
        <v>#REF!</v>
      </c>
      <c r="D54" t="s">
        <v>1313</v>
      </c>
      <c r="E54" t="s">
        <v>162</v>
      </c>
      <c r="F54">
        <v>1300</v>
      </c>
      <c r="G54" s="280">
        <v>44562</v>
      </c>
      <c r="H54" s="280">
        <v>44926</v>
      </c>
      <c r="I54">
        <v>4.0324</v>
      </c>
      <c r="J54" t="s">
        <v>1279</v>
      </c>
      <c r="K54" t="s">
        <v>4806</v>
      </c>
    </row>
    <row r="55" spans="1:11" hidden="1" x14ac:dyDescent="0.35">
      <c r="A55">
        <v>68</v>
      </c>
      <c r="B55" t="s">
        <v>5220</v>
      </c>
      <c r="C55" t="e">
        <f>VLOOKUP(#REF!,#REF!,1,0)</f>
        <v>#REF!</v>
      </c>
      <c r="D55" t="s">
        <v>1311</v>
      </c>
      <c r="E55" t="s">
        <v>162</v>
      </c>
      <c r="F55">
        <v>350</v>
      </c>
      <c r="G55" s="280">
        <v>44562</v>
      </c>
      <c r="H55" s="280">
        <v>44926</v>
      </c>
      <c r="I55">
        <v>3.9828000000000001</v>
      </c>
      <c r="J55" t="s">
        <v>1279</v>
      </c>
      <c r="K55" t="s">
        <v>4797</v>
      </c>
    </row>
    <row r="56" spans="1:11" hidden="1" x14ac:dyDescent="0.35">
      <c r="A56">
        <v>69</v>
      </c>
      <c r="B56" t="s">
        <v>5701</v>
      </c>
      <c r="C56" t="e">
        <f>VLOOKUP(#REF!,#REF!,1,0)</f>
        <v>#REF!</v>
      </c>
      <c r="D56" t="s">
        <v>4610</v>
      </c>
      <c r="E56" t="s">
        <v>169</v>
      </c>
      <c r="F56">
        <v>350</v>
      </c>
      <c r="G56" s="280">
        <v>44562</v>
      </c>
      <c r="H56" s="280">
        <v>44926</v>
      </c>
      <c r="I56">
        <v>4.6467999999999998</v>
      </c>
      <c r="J56" t="s">
        <v>1279</v>
      </c>
      <c r="K56" t="s">
        <v>4797</v>
      </c>
    </row>
    <row r="57" spans="1:11" hidden="1" x14ac:dyDescent="0.35">
      <c r="A57">
        <v>71</v>
      </c>
      <c r="B57" t="s">
        <v>5221</v>
      </c>
      <c r="C57" t="e">
        <f>VLOOKUP(#REF!,#REF!,1,0)</f>
        <v>#REF!</v>
      </c>
      <c r="D57" t="s">
        <v>1311</v>
      </c>
      <c r="E57" t="s">
        <v>162</v>
      </c>
      <c r="F57">
        <v>5</v>
      </c>
      <c r="G57" s="280">
        <v>44562</v>
      </c>
      <c r="H57" s="280">
        <v>44926</v>
      </c>
      <c r="I57">
        <v>3.9828000000000001</v>
      </c>
      <c r="J57" t="s">
        <v>1279</v>
      </c>
      <c r="K57" t="s">
        <v>4797</v>
      </c>
    </row>
    <row r="58" spans="1:11" hidden="1" x14ac:dyDescent="0.35">
      <c r="A58">
        <v>72</v>
      </c>
      <c r="B58" t="s">
        <v>5222</v>
      </c>
      <c r="C58" t="e">
        <f>VLOOKUP(#REF!,#REF!,1,0)</f>
        <v>#REF!</v>
      </c>
      <c r="D58" t="s">
        <v>1338</v>
      </c>
      <c r="E58" t="s">
        <v>162</v>
      </c>
      <c r="F58">
        <v>5</v>
      </c>
      <c r="G58" s="280">
        <v>44562</v>
      </c>
      <c r="H58" s="280">
        <v>44926</v>
      </c>
      <c r="I58">
        <v>3.9828000000000001</v>
      </c>
      <c r="J58" t="s">
        <v>1279</v>
      </c>
      <c r="K58" t="s">
        <v>4797</v>
      </c>
    </row>
    <row r="59" spans="1:11" hidden="1" x14ac:dyDescent="0.35">
      <c r="A59">
        <v>74</v>
      </c>
      <c r="B59" t="s">
        <v>5702</v>
      </c>
      <c r="C59" t="e">
        <f>VLOOKUP(#REF!,#REF!,1,0)</f>
        <v>#REF!</v>
      </c>
      <c r="D59" t="s">
        <v>4612</v>
      </c>
      <c r="E59" t="s">
        <v>169</v>
      </c>
      <c r="F59">
        <v>14000</v>
      </c>
      <c r="G59" s="280">
        <v>44562</v>
      </c>
      <c r="H59" s="280">
        <v>44926</v>
      </c>
      <c r="I59">
        <v>4.1154999999999999</v>
      </c>
      <c r="J59" t="s">
        <v>1279</v>
      </c>
      <c r="K59" t="s">
        <v>4965</v>
      </c>
    </row>
    <row r="60" spans="1:11" hidden="1" x14ac:dyDescent="0.35">
      <c r="A60">
        <v>76</v>
      </c>
      <c r="B60" t="s">
        <v>5223</v>
      </c>
      <c r="C60" t="e">
        <f>VLOOKUP(#REF!,#REF!,1,0)</f>
        <v>#REF!</v>
      </c>
      <c r="D60" t="s">
        <v>1362</v>
      </c>
      <c r="E60" t="s">
        <v>162</v>
      </c>
      <c r="F60">
        <v>1728</v>
      </c>
      <c r="G60" s="280">
        <v>44562</v>
      </c>
      <c r="H60" s="280">
        <v>44926</v>
      </c>
      <c r="I60">
        <v>2.4737</v>
      </c>
      <c r="J60" t="s">
        <v>1279</v>
      </c>
      <c r="K60" t="s">
        <v>4975</v>
      </c>
    </row>
    <row r="61" spans="1:11" hidden="1" x14ac:dyDescent="0.35">
      <c r="A61">
        <v>78</v>
      </c>
      <c r="B61" t="s">
        <v>5224</v>
      </c>
      <c r="C61" t="e">
        <f>VLOOKUP(#REF!,#REF!,1,0)</f>
        <v>#REF!</v>
      </c>
      <c r="D61" t="s">
        <v>1283</v>
      </c>
      <c r="E61" t="s">
        <v>162</v>
      </c>
      <c r="F61">
        <v>826</v>
      </c>
      <c r="G61" s="280">
        <v>44562</v>
      </c>
      <c r="H61" s="280">
        <v>44926</v>
      </c>
      <c r="I61">
        <v>2.2778</v>
      </c>
      <c r="J61" t="s">
        <v>1279</v>
      </c>
      <c r="K61" t="s">
        <v>4969</v>
      </c>
    </row>
    <row r="62" spans="1:11" hidden="1" x14ac:dyDescent="0.35">
      <c r="A62">
        <v>80</v>
      </c>
      <c r="B62" t="s">
        <v>5225</v>
      </c>
      <c r="C62" t="e">
        <f>VLOOKUP(#REF!,#REF!,1,0)</f>
        <v>#REF!</v>
      </c>
      <c r="D62" t="s">
        <v>4515</v>
      </c>
      <c r="E62" t="s">
        <v>162</v>
      </c>
      <c r="F62">
        <v>11958</v>
      </c>
      <c r="G62" s="280">
        <v>44562</v>
      </c>
      <c r="H62" s="280">
        <v>44926</v>
      </c>
      <c r="I62">
        <v>1.9204000000000001</v>
      </c>
      <c r="J62" t="s">
        <v>1279</v>
      </c>
      <c r="K62" t="s">
        <v>4710</v>
      </c>
    </row>
    <row r="63" spans="1:11" hidden="1" x14ac:dyDescent="0.35">
      <c r="A63">
        <v>82</v>
      </c>
      <c r="B63" t="s">
        <v>5703</v>
      </c>
      <c r="C63" t="e">
        <f>VLOOKUP(#REF!,#REF!,1,0)</f>
        <v>#REF!</v>
      </c>
      <c r="D63" t="s">
        <v>4612</v>
      </c>
      <c r="E63" t="s">
        <v>169</v>
      </c>
      <c r="F63">
        <v>600</v>
      </c>
      <c r="G63" s="280">
        <v>44565</v>
      </c>
      <c r="H63" s="280">
        <v>44565</v>
      </c>
      <c r="I63">
        <v>6.6260000000000003</v>
      </c>
      <c r="J63" t="s">
        <v>1279</v>
      </c>
      <c r="K63" t="s">
        <v>4965</v>
      </c>
    </row>
    <row r="64" spans="1:11" hidden="1" x14ac:dyDescent="0.35">
      <c r="A64">
        <v>83</v>
      </c>
      <c r="B64" t="s">
        <v>5226</v>
      </c>
      <c r="C64" t="e">
        <f>VLOOKUP(#REF!,#REF!,1,0)</f>
        <v>#REF!</v>
      </c>
      <c r="D64" t="s">
        <v>1285</v>
      </c>
      <c r="E64" t="s">
        <v>162</v>
      </c>
      <c r="F64">
        <v>600</v>
      </c>
      <c r="G64" s="280">
        <v>44565</v>
      </c>
      <c r="H64" s="280">
        <v>44565</v>
      </c>
      <c r="I64">
        <v>2.7574999999999998</v>
      </c>
      <c r="J64" t="s">
        <v>1279</v>
      </c>
      <c r="K64" t="s">
        <v>4965</v>
      </c>
    </row>
    <row r="65" spans="1:11" hidden="1" x14ac:dyDescent="0.35">
      <c r="A65">
        <v>84</v>
      </c>
      <c r="B65" t="s">
        <v>5704</v>
      </c>
      <c r="C65" t="e">
        <f>VLOOKUP(#REF!,#REF!,1,0)</f>
        <v>#REF!</v>
      </c>
      <c r="D65" t="s">
        <v>4612</v>
      </c>
      <c r="E65" t="s">
        <v>169</v>
      </c>
      <c r="F65">
        <v>746</v>
      </c>
      <c r="G65" s="280">
        <v>44566</v>
      </c>
      <c r="H65" s="280">
        <v>44566</v>
      </c>
      <c r="I65">
        <v>6.6260000000000003</v>
      </c>
      <c r="J65" t="s">
        <v>1279</v>
      </c>
      <c r="K65" t="s">
        <v>4965</v>
      </c>
    </row>
    <row r="66" spans="1:11" hidden="1" x14ac:dyDescent="0.35">
      <c r="A66">
        <v>85</v>
      </c>
      <c r="B66" t="s">
        <v>5227</v>
      </c>
      <c r="C66" t="e">
        <f>VLOOKUP(#REF!,#REF!,1,0)</f>
        <v>#REF!</v>
      </c>
      <c r="D66" t="s">
        <v>1285</v>
      </c>
      <c r="E66" t="s">
        <v>162</v>
      </c>
      <c r="F66">
        <v>746</v>
      </c>
      <c r="G66" s="280">
        <v>44566</v>
      </c>
      <c r="H66" s="280">
        <v>44566</v>
      </c>
      <c r="I66">
        <v>2.7574999999999998</v>
      </c>
      <c r="J66" t="s">
        <v>1279</v>
      </c>
      <c r="K66" t="s">
        <v>4965</v>
      </c>
    </row>
    <row r="67" spans="1:11" hidden="1" x14ac:dyDescent="0.35">
      <c r="A67">
        <v>87</v>
      </c>
      <c r="B67" t="s">
        <v>5228</v>
      </c>
      <c r="C67" t="e">
        <f>VLOOKUP(#REF!,#REF!,1,0)</f>
        <v>#REF!</v>
      </c>
      <c r="D67" t="s">
        <v>1285</v>
      </c>
      <c r="E67" t="s">
        <v>162</v>
      </c>
      <c r="F67">
        <v>300</v>
      </c>
      <c r="G67" s="280">
        <v>44567</v>
      </c>
      <c r="H67" s="280">
        <v>44567</v>
      </c>
      <c r="I67">
        <v>2.7574999999999998</v>
      </c>
      <c r="J67" t="s">
        <v>1279</v>
      </c>
      <c r="K67" t="s">
        <v>4965</v>
      </c>
    </row>
    <row r="68" spans="1:11" hidden="1" x14ac:dyDescent="0.35">
      <c r="A68">
        <v>89</v>
      </c>
      <c r="B68" t="s">
        <v>5229</v>
      </c>
      <c r="C68" t="e">
        <f>VLOOKUP(#REF!,#REF!,1,0)</f>
        <v>#REF!</v>
      </c>
      <c r="D68" t="s">
        <v>1285</v>
      </c>
      <c r="E68" t="s">
        <v>162</v>
      </c>
      <c r="F68">
        <v>300</v>
      </c>
      <c r="G68" s="280">
        <v>44568</v>
      </c>
      <c r="H68" s="280">
        <v>44568</v>
      </c>
      <c r="I68">
        <v>2.7574999999999998</v>
      </c>
      <c r="J68" t="s">
        <v>1279</v>
      </c>
      <c r="K68" t="s">
        <v>4965</v>
      </c>
    </row>
    <row r="69" spans="1:11" hidden="1" x14ac:dyDescent="0.35">
      <c r="A69">
        <v>90</v>
      </c>
      <c r="B69" t="s">
        <v>5705</v>
      </c>
      <c r="C69" t="e">
        <f>VLOOKUP(#REF!,#REF!,1,0)</f>
        <v>#REF!</v>
      </c>
      <c r="D69" t="s">
        <v>4612</v>
      </c>
      <c r="E69" t="s">
        <v>169</v>
      </c>
      <c r="F69">
        <v>300</v>
      </c>
      <c r="G69" s="280">
        <v>44569</v>
      </c>
      <c r="H69" s="280">
        <v>44569</v>
      </c>
      <c r="I69">
        <v>6.6260000000000003</v>
      </c>
      <c r="J69" t="s">
        <v>1279</v>
      </c>
      <c r="K69" t="s">
        <v>4965</v>
      </c>
    </row>
    <row r="70" spans="1:11" hidden="1" x14ac:dyDescent="0.35">
      <c r="A70">
        <v>92</v>
      </c>
      <c r="B70" t="s">
        <v>5706</v>
      </c>
      <c r="C70" t="e">
        <f>VLOOKUP(#REF!,#REF!,1,0)</f>
        <v>#REF!</v>
      </c>
      <c r="D70" t="s">
        <v>4612</v>
      </c>
      <c r="E70" t="s">
        <v>169</v>
      </c>
      <c r="F70">
        <v>300</v>
      </c>
      <c r="G70" s="280">
        <v>44570</v>
      </c>
      <c r="H70" s="280">
        <v>44570</v>
      </c>
      <c r="I70">
        <v>6.6260000000000003</v>
      </c>
      <c r="J70" t="s">
        <v>1279</v>
      </c>
      <c r="K70" t="s">
        <v>4965</v>
      </c>
    </row>
    <row r="71" spans="1:11" hidden="1" x14ac:dyDescent="0.35">
      <c r="A71">
        <v>94</v>
      </c>
      <c r="B71" t="s">
        <v>5707</v>
      </c>
      <c r="C71" t="e">
        <f>VLOOKUP(#REF!,#REF!,1,0)</f>
        <v>#REF!</v>
      </c>
      <c r="D71" t="s">
        <v>4612</v>
      </c>
      <c r="E71" t="s">
        <v>169</v>
      </c>
      <c r="F71">
        <v>350</v>
      </c>
      <c r="G71" s="280">
        <v>44571</v>
      </c>
      <c r="H71" s="280">
        <v>44571</v>
      </c>
      <c r="I71">
        <v>6.6260000000000003</v>
      </c>
      <c r="J71" t="s">
        <v>1279</v>
      </c>
      <c r="K71" t="s">
        <v>4965</v>
      </c>
    </row>
    <row r="72" spans="1:11" hidden="1" x14ac:dyDescent="0.35">
      <c r="A72">
        <v>95</v>
      </c>
      <c r="B72" t="s">
        <v>5230</v>
      </c>
      <c r="C72" t="e">
        <f>VLOOKUP(#REF!,#REF!,1,0)</f>
        <v>#REF!</v>
      </c>
      <c r="D72" t="s">
        <v>1285</v>
      </c>
      <c r="E72" t="s">
        <v>162</v>
      </c>
      <c r="F72">
        <v>350</v>
      </c>
      <c r="G72" s="280">
        <v>44571</v>
      </c>
      <c r="H72" s="280">
        <v>44571</v>
      </c>
      <c r="I72">
        <v>2.7574999999999998</v>
      </c>
      <c r="J72" t="s">
        <v>1279</v>
      </c>
      <c r="K72" t="s">
        <v>4965</v>
      </c>
    </row>
    <row r="73" spans="1:11" hidden="1" x14ac:dyDescent="0.35">
      <c r="A73">
        <v>96</v>
      </c>
      <c r="B73" t="s">
        <v>5708</v>
      </c>
      <c r="C73" t="e">
        <f>VLOOKUP(#REF!,#REF!,1,0)</f>
        <v>#REF!</v>
      </c>
      <c r="D73" t="s">
        <v>4612</v>
      </c>
      <c r="E73" t="s">
        <v>169</v>
      </c>
      <c r="F73">
        <v>200</v>
      </c>
      <c r="G73" s="280">
        <v>44572</v>
      </c>
      <c r="H73" s="280">
        <v>44572</v>
      </c>
      <c r="I73">
        <v>6.6260000000000003</v>
      </c>
      <c r="J73" t="s">
        <v>1279</v>
      </c>
      <c r="K73" t="s">
        <v>4965</v>
      </c>
    </row>
    <row r="74" spans="1:11" hidden="1" x14ac:dyDescent="0.35">
      <c r="A74">
        <v>97</v>
      </c>
      <c r="B74" t="s">
        <v>5231</v>
      </c>
      <c r="C74" t="e">
        <f>VLOOKUP(#REF!,#REF!,1,0)</f>
        <v>#REF!</v>
      </c>
      <c r="D74" t="s">
        <v>1285</v>
      </c>
      <c r="E74" t="s">
        <v>162</v>
      </c>
      <c r="F74">
        <v>200</v>
      </c>
      <c r="G74" s="280">
        <v>44572</v>
      </c>
      <c r="H74" s="280">
        <v>44572</v>
      </c>
      <c r="I74">
        <v>2.7574999999999998</v>
      </c>
      <c r="J74" t="s">
        <v>1279</v>
      </c>
      <c r="K74" t="s">
        <v>4965</v>
      </c>
    </row>
    <row r="75" spans="1:11" hidden="1" x14ac:dyDescent="0.35">
      <c r="A75">
        <v>98</v>
      </c>
      <c r="B75" t="s">
        <v>5709</v>
      </c>
      <c r="C75" t="e">
        <f>VLOOKUP(#REF!,#REF!,1,0)</f>
        <v>#REF!</v>
      </c>
      <c r="D75" t="s">
        <v>4612</v>
      </c>
      <c r="E75" t="s">
        <v>169</v>
      </c>
      <c r="F75">
        <v>200</v>
      </c>
      <c r="G75" s="280">
        <v>44573</v>
      </c>
      <c r="H75" s="280">
        <v>44573</v>
      </c>
      <c r="I75">
        <v>6.6260000000000003</v>
      </c>
      <c r="J75" t="s">
        <v>1279</v>
      </c>
      <c r="K75" t="s">
        <v>4965</v>
      </c>
    </row>
    <row r="76" spans="1:11" hidden="1" x14ac:dyDescent="0.35">
      <c r="A76">
        <v>99</v>
      </c>
      <c r="B76" t="s">
        <v>5232</v>
      </c>
      <c r="C76" t="e">
        <f>VLOOKUP(#REF!,#REF!,1,0)</f>
        <v>#REF!</v>
      </c>
      <c r="D76" t="s">
        <v>1285</v>
      </c>
      <c r="E76" t="s">
        <v>162</v>
      </c>
      <c r="F76">
        <v>200</v>
      </c>
      <c r="G76" s="280">
        <v>44573</v>
      </c>
      <c r="H76" s="280">
        <v>44573</v>
      </c>
      <c r="I76">
        <v>2.7574999999999998</v>
      </c>
      <c r="J76" t="s">
        <v>1279</v>
      </c>
      <c r="K76" t="s">
        <v>4965</v>
      </c>
    </row>
    <row r="77" spans="1:11" hidden="1" x14ac:dyDescent="0.35">
      <c r="A77">
        <v>100</v>
      </c>
      <c r="B77" t="s">
        <v>5233</v>
      </c>
      <c r="C77" t="e">
        <f>VLOOKUP(#REF!,#REF!,1,0)</f>
        <v>#REF!</v>
      </c>
      <c r="D77" t="s">
        <v>1350</v>
      </c>
      <c r="E77" t="s">
        <v>162</v>
      </c>
      <c r="F77">
        <v>24</v>
      </c>
      <c r="G77" s="280">
        <v>44594</v>
      </c>
      <c r="H77" s="280">
        <v>44926</v>
      </c>
      <c r="I77">
        <v>5.0801999999999996</v>
      </c>
      <c r="J77" t="s">
        <v>1279</v>
      </c>
      <c r="K77" t="s">
        <v>4799</v>
      </c>
    </row>
    <row r="78" spans="1:11" hidden="1" x14ac:dyDescent="0.35">
      <c r="A78">
        <v>101</v>
      </c>
      <c r="B78" t="s">
        <v>5234</v>
      </c>
      <c r="C78" t="e">
        <f>VLOOKUP(#REF!,#REF!,1,0)</f>
        <v>#REF!</v>
      </c>
      <c r="D78" t="s">
        <v>1381</v>
      </c>
      <c r="E78" t="s">
        <v>162</v>
      </c>
      <c r="F78">
        <v>1</v>
      </c>
      <c r="G78" s="280">
        <v>44616</v>
      </c>
      <c r="H78" s="280">
        <v>44926</v>
      </c>
      <c r="I78">
        <v>5.1791</v>
      </c>
      <c r="J78" t="s">
        <v>1279</v>
      </c>
      <c r="K78" t="s">
        <v>4800</v>
      </c>
    </row>
    <row r="79" spans="1:11" hidden="1" x14ac:dyDescent="0.35">
      <c r="A79">
        <v>102</v>
      </c>
      <c r="B79" t="s">
        <v>5235</v>
      </c>
      <c r="C79" t="e">
        <f>VLOOKUP(#REF!,#REF!,1,0)</f>
        <v>#REF!</v>
      </c>
      <c r="D79" t="s">
        <v>1333</v>
      </c>
      <c r="E79" t="s">
        <v>162</v>
      </c>
      <c r="F79">
        <v>40</v>
      </c>
      <c r="G79" s="280">
        <v>44690</v>
      </c>
      <c r="H79" s="280">
        <v>44926</v>
      </c>
      <c r="I79">
        <v>4.6914999999999996</v>
      </c>
      <c r="J79" t="s">
        <v>1279</v>
      </c>
      <c r="K79" t="s">
        <v>4797</v>
      </c>
    </row>
    <row r="80" spans="1:11" hidden="1" x14ac:dyDescent="0.35">
      <c r="A80">
        <v>103</v>
      </c>
      <c r="B80" t="s">
        <v>5236</v>
      </c>
      <c r="C80" t="e">
        <f>VLOOKUP(#REF!,#REF!,1,0)</f>
        <v>#REF!</v>
      </c>
      <c r="D80" t="s">
        <v>1311</v>
      </c>
      <c r="E80" t="s">
        <v>162</v>
      </c>
      <c r="F80">
        <v>745</v>
      </c>
      <c r="G80" s="280">
        <v>44690</v>
      </c>
      <c r="H80" s="280">
        <v>44926</v>
      </c>
      <c r="I80">
        <v>4.6914999999999996</v>
      </c>
      <c r="J80" t="s">
        <v>1279</v>
      </c>
      <c r="K80" t="s">
        <v>4797</v>
      </c>
    </row>
    <row r="81" spans="1:12" hidden="1" x14ac:dyDescent="0.35">
      <c r="A81">
        <v>104</v>
      </c>
      <c r="B81" t="s">
        <v>5237</v>
      </c>
      <c r="C81" t="e">
        <f>VLOOKUP(#REF!,#REF!,1,0)</f>
        <v>#REF!</v>
      </c>
      <c r="D81" t="s">
        <v>1338</v>
      </c>
      <c r="E81" t="s">
        <v>162</v>
      </c>
      <c r="F81">
        <v>65</v>
      </c>
      <c r="G81" s="280">
        <v>44690</v>
      </c>
      <c r="H81" s="280">
        <v>44926</v>
      </c>
      <c r="I81">
        <v>4.6914999999999996</v>
      </c>
      <c r="J81" t="s">
        <v>1279</v>
      </c>
      <c r="K81" t="s">
        <v>4797</v>
      </c>
    </row>
    <row r="82" spans="1:12" hidden="1" x14ac:dyDescent="0.35">
      <c r="A82">
        <v>105</v>
      </c>
      <c r="B82" t="s">
        <v>5238</v>
      </c>
      <c r="C82" t="e">
        <f>VLOOKUP(#REF!,#REF!,1,0)</f>
        <v>#REF!</v>
      </c>
      <c r="D82" t="s">
        <v>1329</v>
      </c>
      <c r="E82" t="s">
        <v>162</v>
      </c>
      <c r="F82">
        <v>450</v>
      </c>
      <c r="G82" s="280">
        <v>44690</v>
      </c>
      <c r="H82" s="280">
        <v>44926</v>
      </c>
      <c r="I82">
        <v>4.6914999999999996</v>
      </c>
      <c r="J82" t="s">
        <v>1279</v>
      </c>
      <c r="K82" t="s">
        <v>4797</v>
      </c>
    </row>
    <row r="83" spans="1:12" hidden="1" x14ac:dyDescent="0.35">
      <c r="A83">
        <v>106</v>
      </c>
      <c r="B83" t="s">
        <v>5239</v>
      </c>
      <c r="C83" t="e">
        <f>VLOOKUP(#REF!,#REF!,1,0)</f>
        <v>#REF!</v>
      </c>
      <c r="D83" t="s">
        <v>1362</v>
      </c>
      <c r="E83" t="s">
        <v>162</v>
      </c>
      <c r="F83">
        <v>220</v>
      </c>
      <c r="G83" s="280">
        <v>44927</v>
      </c>
      <c r="H83" s="280">
        <v>45291</v>
      </c>
      <c r="I83">
        <v>3.1291000000000002</v>
      </c>
      <c r="J83" t="s">
        <v>1279</v>
      </c>
      <c r="K83" t="s">
        <v>4975</v>
      </c>
    </row>
    <row r="84" spans="1:12" hidden="1" x14ac:dyDescent="0.35">
      <c r="A84">
        <v>107</v>
      </c>
      <c r="B84" t="s">
        <v>5240</v>
      </c>
      <c r="C84" t="e">
        <f>VLOOKUP(#REF!,#REF!,1,0)</f>
        <v>#REF!</v>
      </c>
      <c r="D84" t="s">
        <v>1362</v>
      </c>
      <c r="E84" t="s">
        <v>162</v>
      </c>
      <c r="F84">
        <v>1.0940000000000001</v>
      </c>
      <c r="G84" s="280">
        <v>45292</v>
      </c>
      <c r="H84" s="280">
        <v>45657</v>
      </c>
      <c r="I84">
        <v>2.8759000000000001</v>
      </c>
      <c r="J84" t="s">
        <v>1279</v>
      </c>
      <c r="K84" t="s">
        <v>4975</v>
      </c>
    </row>
    <row r="85" spans="1:12" x14ac:dyDescent="0.35">
      <c r="A85">
        <v>224</v>
      </c>
      <c r="B85" t="s">
        <v>5687</v>
      </c>
      <c r="C85" t="e">
        <f>VLOOKUP(#REF!,#REF!,1,0)</f>
        <v>#REF!</v>
      </c>
      <c r="D85" t="s">
        <v>1412</v>
      </c>
      <c r="E85" t="s">
        <v>162</v>
      </c>
      <c r="F85">
        <v>3860</v>
      </c>
      <c r="G85" s="280">
        <v>44562</v>
      </c>
      <c r="H85" s="280">
        <v>47756</v>
      </c>
      <c r="J85" t="s">
        <v>1279</v>
      </c>
      <c r="K85" t="s">
        <v>4974</v>
      </c>
      <c r="L85" t="s">
        <v>5155</v>
      </c>
    </row>
    <row r="86" spans="1:12" hidden="1" x14ac:dyDescent="0.35">
      <c r="A86">
        <v>109</v>
      </c>
      <c r="B86" t="s">
        <v>5242</v>
      </c>
      <c r="C86" t="e">
        <f>VLOOKUP(#REF!,#REF!,1,0)</f>
        <v>#REF!</v>
      </c>
      <c r="D86" t="s">
        <v>1362</v>
      </c>
      <c r="E86" t="s">
        <v>162</v>
      </c>
      <c r="F86">
        <v>1.6559999999999999</v>
      </c>
      <c r="G86" s="280">
        <v>46023</v>
      </c>
      <c r="H86" s="280">
        <v>46387</v>
      </c>
      <c r="I86">
        <v>2.6143999999999998</v>
      </c>
      <c r="J86" t="s">
        <v>1279</v>
      </c>
      <c r="K86" t="s">
        <v>4975</v>
      </c>
    </row>
    <row r="87" spans="1:12" hidden="1" x14ac:dyDescent="0.35">
      <c r="A87">
        <v>110</v>
      </c>
      <c r="B87" t="s">
        <v>5243</v>
      </c>
      <c r="C87" t="e">
        <f>VLOOKUP(#REF!,#REF!,1,0)</f>
        <v>#REF!</v>
      </c>
      <c r="D87" t="s">
        <v>1283</v>
      </c>
      <c r="E87" t="s">
        <v>162</v>
      </c>
      <c r="F87">
        <v>60</v>
      </c>
      <c r="G87" s="280">
        <v>44927</v>
      </c>
      <c r="H87" s="280">
        <v>45291</v>
      </c>
      <c r="I87">
        <v>2.0407999999999999</v>
      </c>
      <c r="J87" t="s">
        <v>1279</v>
      </c>
      <c r="K87" t="s">
        <v>4969</v>
      </c>
    </row>
    <row r="88" spans="1:12" hidden="1" x14ac:dyDescent="0.35">
      <c r="A88">
        <v>111</v>
      </c>
      <c r="B88" t="s">
        <v>5244</v>
      </c>
      <c r="C88" t="e">
        <f>VLOOKUP(#REF!,#REF!,1,0)</f>
        <v>#REF!</v>
      </c>
      <c r="D88" t="s">
        <v>1283</v>
      </c>
      <c r="E88" t="s">
        <v>162</v>
      </c>
      <c r="F88">
        <v>1060</v>
      </c>
      <c r="G88" s="280">
        <v>45292</v>
      </c>
      <c r="H88" s="280">
        <v>45657</v>
      </c>
      <c r="I88">
        <v>2.2867999999999999</v>
      </c>
      <c r="J88" t="s">
        <v>1279</v>
      </c>
      <c r="K88" t="s">
        <v>4969</v>
      </c>
    </row>
    <row r="89" spans="1:12" x14ac:dyDescent="0.35">
      <c r="A89">
        <v>548</v>
      </c>
      <c r="B89" t="s">
        <v>5687</v>
      </c>
      <c r="C89" t="e">
        <f>VLOOKUP(#REF!,#REF!,1,0)</f>
        <v>#REF!</v>
      </c>
      <c r="D89" t="s">
        <v>4516</v>
      </c>
      <c r="E89" t="s">
        <v>162</v>
      </c>
      <c r="F89">
        <v>1340</v>
      </c>
      <c r="G89" s="280">
        <v>44562</v>
      </c>
      <c r="H89" s="280">
        <v>47756</v>
      </c>
      <c r="J89" t="s">
        <v>1279</v>
      </c>
      <c r="K89" t="s">
        <v>4710</v>
      </c>
      <c r="L89" t="s">
        <v>5156</v>
      </c>
    </row>
    <row r="90" spans="1:12" hidden="1" x14ac:dyDescent="0.35">
      <c r="A90">
        <v>113</v>
      </c>
      <c r="B90" t="s">
        <v>5246</v>
      </c>
      <c r="C90" t="e">
        <f>VLOOKUP(#REF!,#REF!,1,0)</f>
        <v>#REF!</v>
      </c>
      <c r="D90" t="s">
        <v>1283</v>
      </c>
      <c r="E90" t="s">
        <v>162</v>
      </c>
      <c r="F90">
        <v>1469</v>
      </c>
      <c r="G90" s="280">
        <v>46023</v>
      </c>
      <c r="H90" s="280">
        <v>46387</v>
      </c>
      <c r="I90">
        <v>2.2867999999999999</v>
      </c>
      <c r="J90" t="s">
        <v>1279</v>
      </c>
      <c r="K90" t="s">
        <v>4969</v>
      </c>
    </row>
    <row r="91" spans="1:12" hidden="1" x14ac:dyDescent="0.35">
      <c r="A91">
        <v>114</v>
      </c>
      <c r="B91" t="s">
        <v>5710</v>
      </c>
      <c r="C91" t="e">
        <f>VLOOKUP(#REF!,#REF!,1,0)</f>
        <v>#REF!</v>
      </c>
      <c r="D91" t="s">
        <v>4630</v>
      </c>
      <c r="E91" t="s">
        <v>169</v>
      </c>
      <c r="F91">
        <v>14000</v>
      </c>
      <c r="G91" s="280">
        <v>44743</v>
      </c>
      <c r="H91" s="280">
        <v>44926</v>
      </c>
      <c r="I91">
        <v>3.8645999999999998</v>
      </c>
      <c r="J91" t="s">
        <v>1279</v>
      </c>
      <c r="K91" t="s">
        <v>4965</v>
      </c>
    </row>
    <row r="92" spans="1:12" hidden="1" x14ac:dyDescent="0.35">
      <c r="A92">
        <v>115</v>
      </c>
      <c r="B92" t="s">
        <v>5711</v>
      </c>
      <c r="C92" t="e">
        <f>VLOOKUP(#REF!,#REF!,1,0)</f>
        <v>#REF!</v>
      </c>
      <c r="D92" t="s">
        <v>4632</v>
      </c>
      <c r="E92" t="s">
        <v>169</v>
      </c>
      <c r="F92">
        <v>5858</v>
      </c>
      <c r="G92" s="280">
        <v>44743</v>
      </c>
      <c r="H92" s="280">
        <v>44926</v>
      </c>
      <c r="I92">
        <v>2.7555000000000001</v>
      </c>
      <c r="J92" t="s">
        <v>1279</v>
      </c>
      <c r="K92" t="s">
        <v>4710</v>
      </c>
    </row>
    <row r="93" spans="1:12" hidden="1" x14ac:dyDescent="0.35">
      <c r="A93">
        <v>116</v>
      </c>
      <c r="B93" t="s">
        <v>5247</v>
      </c>
      <c r="C93" t="e">
        <f>VLOOKUP(#REF!,#REF!,1,0)</f>
        <v>#REF!</v>
      </c>
      <c r="D93" t="s">
        <v>4514</v>
      </c>
      <c r="E93" t="s">
        <v>162</v>
      </c>
      <c r="F93">
        <v>935</v>
      </c>
      <c r="G93" s="280">
        <v>44743</v>
      </c>
      <c r="H93" s="280">
        <v>44926</v>
      </c>
      <c r="I93">
        <v>1.6745000000000001</v>
      </c>
      <c r="J93" t="s">
        <v>1279</v>
      </c>
      <c r="K93" t="s">
        <v>4710</v>
      </c>
    </row>
    <row r="94" spans="1:12" hidden="1" x14ac:dyDescent="0.35">
      <c r="A94">
        <v>117</v>
      </c>
      <c r="B94" t="s">
        <v>5248</v>
      </c>
      <c r="C94" t="e">
        <f>VLOOKUP(#REF!,#REF!,1,0)</f>
        <v>#REF!</v>
      </c>
      <c r="D94" t="s">
        <v>4515</v>
      </c>
      <c r="E94" t="s">
        <v>162</v>
      </c>
      <c r="F94">
        <v>11836</v>
      </c>
      <c r="G94" s="280">
        <v>44743</v>
      </c>
      <c r="H94" s="280">
        <v>44926</v>
      </c>
      <c r="I94">
        <v>1.7286999999999999</v>
      </c>
      <c r="J94" t="s">
        <v>1279</v>
      </c>
      <c r="K94" t="s">
        <v>4710</v>
      </c>
    </row>
    <row r="95" spans="1:12" hidden="1" x14ac:dyDescent="0.35">
      <c r="A95">
        <v>118</v>
      </c>
      <c r="B95" t="s">
        <v>5249</v>
      </c>
      <c r="C95" t="e">
        <f>VLOOKUP(#REF!,#REF!,1,0)</f>
        <v>#REF!</v>
      </c>
      <c r="D95" t="s">
        <v>1293</v>
      </c>
      <c r="E95" t="s">
        <v>162</v>
      </c>
      <c r="F95">
        <v>1343</v>
      </c>
      <c r="G95" s="280">
        <v>44743</v>
      </c>
      <c r="H95" s="280">
        <v>44926</v>
      </c>
      <c r="I95">
        <v>2.0409000000000002</v>
      </c>
      <c r="J95" t="s">
        <v>1279</v>
      </c>
      <c r="K95" t="s">
        <v>4969</v>
      </c>
    </row>
    <row r="96" spans="1:12" hidden="1" x14ac:dyDescent="0.35">
      <c r="A96">
        <v>119</v>
      </c>
      <c r="B96" t="s">
        <v>5250</v>
      </c>
      <c r="C96" t="e">
        <f>VLOOKUP(#REF!,#REF!,1,0)</f>
        <v>#REF!</v>
      </c>
      <c r="D96" t="s">
        <v>1283</v>
      </c>
      <c r="E96" t="s">
        <v>162</v>
      </c>
      <c r="F96">
        <v>826</v>
      </c>
      <c r="G96" s="280">
        <v>44743</v>
      </c>
      <c r="H96" s="280">
        <v>44926</v>
      </c>
      <c r="I96">
        <v>2.0409000000000002</v>
      </c>
      <c r="J96" t="s">
        <v>1279</v>
      </c>
      <c r="K96" t="s">
        <v>4969</v>
      </c>
    </row>
    <row r="97" spans="1:11" hidden="1" x14ac:dyDescent="0.35">
      <c r="A97">
        <v>120</v>
      </c>
      <c r="B97" t="s">
        <v>5251</v>
      </c>
      <c r="C97" t="e">
        <f>VLOOKUP(#REF!,#REF!,1,0)</f>
        <v>#REF!</v>
      </c>
      <c r="D97" t="s">
        <v>1362</v>
      </c>
      <c r="E97" t="s">
        <v>162</v>
      </c>
      <c r="F97">
        <v>1727</v>
      </c>
      <c r="G97" s="280">
        <v>44743</v>
      </c>
      <c r="H97" s="280">
        <v>44926</v>
      </c>
      <c r="I97">
        <v>2.2349000000000001</v>
      </c>
      <c r="J97" t="s">
        <v>1279</v>
      </c>
      <c r="K97" t="s">
        <v>4975</v>
      </c>
    </row>
    <row r="98" spans="1:11" hidden="1" x14ac:dyDescent="0.35">
      <c r="A98">
        <v>121</v>
      </c>
      <c r="B98" t="s">
        <v>5252</v>
      </c>
      <c r="C98" t="e">
        <f>VLOOKUP(#REF!,#REF!,1,0)</f>
        <v>#REF!</v>
      </c>
      <c r="D98" t="s">
        <v>1293</v>
      </c>
      <c r="E98" t="s">
        <v>162</v>
      </c>
      <c r="F98">
        <v>1241</v>
      </c>
      <c r="G98" s="280">
        <v>44927</v>
      </c>
      <c r="H98" s="280">
        <v>45291</v>
      </c>
      <c r="I98">
        <v>1.2524999999999999</v>
      </c>
      <c r="J98" t="s">
        <v>1279</v>
      </c>
      <c r="K98" t="s">
        <v>4969</v>
      </c>
    </row>
    <row r="99" spans="1:11" hidden="1" x14ac:dyDescent="0.35">
      <c r="A99">
        <v>122</v>
      </c>
      <c r="B99" t="s">
        <v>5253</v>
      </c>
      <c r="C99" t="e">
        <f>VLOOKUP(#REF!,#REF!,1,0)</f>
        <v>#REF!</v>
      </c>
      <c r="D99" t="s">
        <v>1283</v>
      </c>
      <c r="E99" t="s">
        <v>162</v>
      </c>
      <c r="F99">
        <v>764</v>
      </c>
      <c r="G99" s="280">
        <v>44927</v>
      </c>
      <c r="H99" s="280">
        <v>45291</v>
      </c>
      <c r="I99">
        <v>2.1507000000000001</v>
      </c>
      <c r="J99" t="s">
        <v>1279</v>
      </c>
      <c r="K99" t="s">
        <v>4969</v>
      </c>
    </row>
    <row r="100" spans="1:11" hidden="1" x14ac:dyDescent="0.35">
      <c r="A100">
        <v>123</v>
      </c>
      <c r="B100" t="s">
        <v>5254</v>
      </c>
      <c r="C100" t="e">
        <f>VLOOKUP(#REF!,#REF!,1,0)</f>
        <v>#REF!</v>
      </c>
      <c r="D100" t="s">
        <v>1293</v>
      </c>
      <c r="E100" t="s">
        <v>162</v>
      </c>
      <c r="F100">
        <v>661</v>
      </c>
      <c r="G100" s="280">
        <v>45292</v>
      </c>
      <c r="H100" s="280">
        <v>45657</v>
      </c>
      <c r="I100">
        <v>2.2867999999999999</v>
      </c>
      <c r="J100" t="s">
        <v>1279</v>
      </c>
      <c r="K100" t="s">
        <v>4969</v>
      </c>
    </row>
    <row r="101" spans="1:11" hidden="1" x14ac:dyDescent="0.35">
      <c r="A101">
        <v>124</v>
      </c>
      <c r="B101" t="s">
        <v>5255</v>
      </c>
      <c r="C101" t="e">
        <f>VLOOKUP(#REF!,#REF!,1,0)</f>
        <v>#REF!</v>
      </c>
      <c r="D101" t="s">
        <v>1283</v>
      </c>
      <c r="E101" t="s">
        <v>162</v>
      </c>
      <c r="F101">
        <v>407</v>
      </c>
      <c r="G101" s="280">
        <v>45292</v>
      </c>
      <c r="H101" s="280">
        <v>45657</v>
      </c>
      <c r="I101">
        <v>2.2867999999999999</v>
      </c>
      <c r="J101" t="s">
        <v>1279</v>
      </c>
      <c r="K101" t="s">
        <v>4969</v>
      </c>
    </row>
    <row r="102" spans="1:11" hidden="1" x14ac:dyDescent="0.35">
      <c r="A102">
        <v>108</v>
      </c>
      <c r="B102" t="s">
        <v>5241</v>
      </c>
      <c r="C102" t="e">
        <f>VLOOKUP(#REF!,#REF!,1,0)</f>
        <v>#REF!</v>
      </c>
      <c r="D102" t="s">
        <v>1362</v>
      </c>
      <c r="E102" t="s">
        <v>162</v>
      </c>
      <c r="F102">
        <v>1.097</v>
      </c>
      <c r="G102" s="280">
        <v>45658</v>
      </c>
      <c r="H102" s="280">
        <v>46022</v>
      </c>
      <c r="I102">
        <v>2.8759000000000001</v>
      </c>
      <c r="J102" t="s">
        <v>1279</v>
      </c>
      <c r="K102" t="s">
        <v>4975</v>
      </c>
    </row>
    <row r="103" spans="1:11" x14ac:dyDescent="0.35">
      <c r="A103">
        <v>201</v>
      </c>
      <c r="B103" t="s">
        <v>5311</v>
      </c>
      <c r="C103" t="e">
        <f>VLOOKUP(#REF!,#REF!,1,0)</f>
        <v>#REF!</v>
      </c>
      <c r="D103" t="s">
        <v>1362</v>
      </c>
      <c r="E103" t="s">
        <v>162</v>
      </c>
      <c r="F103">
        <v>1097</v>
      </c>
      <c r="G103" s="280">
        <v>45658</v>
      </c>
      <c r="H103" s="280">
        <v>46022</v>
      </c>
      <c r="J103" t="s">
        <v>1279</v>
      </c>
      <c r="K103" t="s">
        <v>4975</v>
      </c>
    </row>
    <row r="104" spans="1:11" hidden="1" x14ac:dyDescent="0.35">
      <c r="A104">
        <v>127</v>
      </c>
      <c r="B104" t="s">
        <v>5258</v>
      </c>
      <c r="C104" t="e">
        <f>VLOOKUP(#REF!,#REF!,1,0)</f>
        <v>#REF!</v>
      </c>
      <c r="D104" t="s">
        <v>1362</v>
      </c>
      <c r="E104" t="s">
        <v>162</v>
      </c>
      <c r="F104">
        <v>1508</v>
      </c>
      <c r="G104" s="280">
        <v>44927</v>
      </c>
      <c r="H104" s="280">
        <v>45291</v>
      </c>
      <c r="I104">
        <v>3.1291000000000002</v>
      </c>
      <c r="J104" t="s">
        <v>1279</v>
      </c>
      <c r="K104" t="s">
        <v>4975</v>
      </c>
    </row>
    <row r="105" spans="1:11" hidden="1" x14ac:dyDescent="0.35">
      <c r="A105">
        <v>128</v>
      </c>
      <c r="B105" t="s">
        <v>5259</v>
      </c>
      <c r="C105" t="e">
        <f>VLOOKUP(#REF!,#REF!,1,0)</f>
        <v>#REF!</v>
      </c>
      <c r="D105" t="s">
        <v>1362</v>
      </c>
      <c r="E105" t="s">
        <v>162</v>
      </c>
      <c r="F105">
        <v>634</v>
      </c>
      <c r="G105" s="280">
        <v>45292</v>
      </c>
      <c r="H105" s="280">
        <v>45657</v>
      </c>
      <c r="I105">
        <v>2.8759000000000001</v>
      </c>
      <c r="J105" t="s">
        <v>1279</v>
      </c>
      <c r="K105" t="s">
        <v>4975</v>
      </c>
    </row>
    <row r="106" spans="1:11" hidden="1" x14ac:dyDescent="0.35">
      <c r="A106">
        <v>112</v>
      </c>
      <c r="B106" t="s">
        <v>5245</v>
      </c>
      <c r="C106" t="e">
        <f>VLOOKUP(#REF!,#REF!,1,0)</f>
        <v>#REF!</v>
      </c>
      <c r="D106" t="s">
        <v>1283</v>
      </c>
      <c r="E106" t="s">
        <v>162</v>
      </c>
      <c r="F106">
        <v>1130</v>
      </c>
      <c r="G106" s="280">
        <v>45658</v>
      </c>
      <c r="H106" s="280">
        <v>46022</v>
      </c>
      <c r="I106">
        <v>2.2867999999999999</v>
      </c>
      <c r="J106" t="s">
        <v>1279</v>
      </c>
      <c r="K106" t="s">
        <v>4969</v>
      </c>
    </row>
    <row r="107" spans="1:11" hidden="1" x14ac:dyDescent="0.35">
      <c r="A107">
        <v>130</v>
      </c>
      <c r="B107" t="s">
        <v>5261</v>
      </c>
      <c r="C107" t="e">
        <f>VLOOKUP(#REF!,#REF!,1,0)</f>
        <v>#REF!</v>
      </c>
      <c r="D107" t="s">
        <v>1362</v>
      </c>
      <c r="E107" t="s">
        <v>162</v>
      </c>
      <c r="F107">
        <v>72</v>
      </c>
      <c r="G107" s="280">
        <v>46023</v>
      </c>
      <c r="H107" s="280">
        <v>46387</v>
      </c>
      <c r="I107">
        <v>2.6143999999999998</v>
      </c>
      <c r="J107" t="s">
        <v>1279</v>
      </c>
      <c r="K107" t="s">
        <v>4975</v>
      </c>
    </row>
    <row r="108" spans="1:11" hidden="1" x14ac:dyDescent="0.35">
      <c r="A108">
        <v>131</v>
      </c>
      <c r="B108" t="s">
        <v>5262</v>
      </c>
      <c r="C108" t="e">
        <f>VLOOKUP(#REF!,#REF!,1,0)</f>
        <v>#REF!</v>
      </c>
      <c r="D108" t="s">
        <v>1412</v>
      </c>
      <c r="E108" t="s">
        <v>162</v>
      </c>
      <c r="F108">
        <v>7</v>
      </c>
      <c r="G108" s="280">
        <v>44733</v>
      </c>
      <c r="H108" s="280">
        <v>44733</v>
      </c>
      <c r="I108">
        <v>3.9359000000000002</v>
      </c>
      <c r="J108" t="s">
        <v>1279</v>
      </c>
      <c r="K108" t="s">
        <v>4974</v>
      </c>
    </row>
    <row r="109" spans="1:11" hidden="1" x14ac:dyDescent="0.35">
      <c r="A109">
        <v>132</v>
      </c>
      <c r="B109" t="s">
        <v>5712</v>
      </c>
      <c r="C109" t="e">
        <f>VLOOKUP(#REF!,#REF!,1,0)</f>
        <v>#REF!</v>
      </c>
      <c r="D109" t="s">
        <v>4630</v>
      </c>
      <c r="E109" t="s">
        <v>169</v>
      </c>
      <c r="F109">
        <v>7</v>
      </c>
      <c r="G109" s="280">
        <v>44733</v>
      </c>
      <c r="H109" s="280">
        <v>44733</v>
      </c>
      <c r="I109">
        <v>7.5739000000000001</v>
      </c>
      <c r="J109" t="s">
        <v>1279</v>
      </c>
      <c r="K109" t="s">
        <v>4965</v>
      </c>
    </row>
    <row r="110" spans="1:11" hidden="1" x14ac:dyDescent="0.35">
      <c r="A110">
        <v>133</v>
      </c>
      <c r="B110" t="s">
        <v>5713</v>
      </c>
      <c r="C110" t="e">
        <f>VLOOKUP(#REF!,#REF!,1,0)</f>
        <v>#REF!</v>
      </c>
      <c r="D110" t="s">
        <v>4630</v>
      </c>
      <c r="E110" t="s">
        <v>169</v>
      </c>
      <c r="F110">
        <v>9.8000000000000007</v>
      </c>
      <c r="G110" s="280">
        <v>44734</v>
      </c>
      <c r="H110" s="280">
        <v>44734</v>
      </c>
      <c r="I110">
        <v>7.5739000000000001</v>
      </c>
      <c r="J110" t="s">
        <v>1279</v>
      </c>
      <c r="K110" t="s">
        <v>4965</v>
      </c>
    </row>
    <row r="111" spans="1:11" hidden="1" x14ac:dyDescent="0.35">
      <c r="A111">
        <v>134</v>
      </c>
      <c r="B111" t="s">
        <v>5263</v>
      </c>
      <c r="C111" t="e">
        <f>VLOOKUP(#REF!,#REF!,1,0)</f>
        <v>#REF!</v>
      </c>
      <c r="D111" t="s">
        <v>1412</v>
      </c>
      <c r="E111" t="s">
        <v>162</v>
      </c>
      <c r="F111">
        <v>9.8000000000000007</v>
      </c>
      <c r="G111" s="280">
        <v>44734</v>
      </c>
      <c r="H111" s="280">
        <v>44734</v>
      </c>
      <c r="I111">
        <v>3.9359000000000002</v>
      </c>
      <c r="J111" t="s">
        <v>1279</v>
      </c>
      <c r="K111" t="s">
        <v>4974</v>
      </c>
    </row>
    <row r="112" spans="1:11" hidden="1" x14ac:dyDescent="0.35">
      <c r="A112">
        <v>135</v>
      </c>
      <c r="B112" t="s">
        <v>5264</v>
      </c>
      <c r="C112" t="e">
        <f>VLOOKUP(#REF!,#REF!,1,0)</f>
        <v>#REF!</v>
      </c>
      <c r="D112" t="s">
        <v>1412</v>
      </c>
      <c r="E112" t="s">
        <v>162</v>
      </c>
      <c r="F112">
        <v>9.8000000000000007</v>
      </c>
      <c r="G112" s="280">
        <v>44735</v>
      </c>
      <c r="H112" s="280">
        <v>44735</v>
      </c>
      <c r="I112">
        <v>3.9359000000000002</v>
      </c>
      <c r="J112" t="s">
        <v>1279</v>
      </c>
      <c r="K112" t="s">
        <v>4974</v>
      </c>
    </row>
    <row r="113" spans="1:11" hidden="1" x14ac:dyDescent="0.35">
      <c r="A113">
        <v>136</v>
      </c>
      <c r="B113" t="s">
        <v>5714</v>
      </c>
      <c r="C113" t="e">
        <f>VLOOKUP(#REF!,#REF!,1,0)</f>
        <v>#REF!</v>
      </c>
      <c r="D113" t="s">
        <v>4630</v>
      </c>
      <c r="E113" t="s">
        <v>169</v>
      </c>
      <c r="F113">
        <v>9.8000000000000007</v>
      </c>
      <c r="G113" s="280">
        <v>44735</v>
      </c>
      <c r="H113" s="280">
        <v>44735</v>
      </c>
      <c r="I113">
        <v>7.5739000000000001</v>
      </c>
      <c r="J113" t="s">
        <v>1279</v>
      </c>
      <c r="K113" t="s">
        <v>4965</v>
      </c>
    </row>
    <row r="114" spans="1:11" hidden="1" x14ac:dyDescent="0.35">
      <c r="A114">
        <v>137</v>
      </c>
      <c r="B114" t="s">
        <v>5715</v>
      </c>
      <c r="C114" t="e">
        <f>VLOOKUP(#REF!,#REF!,1,0)</f>
        <v>#REF!</v>
      </c>
      <c r="D114" t="s">
        <v>4630</v>
      </c>
      <c r="E114" t="s">
        <v>169</v>
      </c>
      <c r="F114">
        <v>10</v>
      </c>
      <c r="G114" s="280">
        <v>44736</v>
      </c>
      <c r="H114" s="280">
        <v>44736</v>
      </c>
      <c r="I114">
        <v>7.5739000000000001</v>
      </c>
      <c r="J114" t="s">
        <v>1279</v>
      </c>
      <c r="K114" t="s">
        <v>4965</v>
      </c>
    </row>
    <row r="115" spans="1:11" hidden="1" x14ac:dyDescent="0.35">
      <c r="A115">
        <v>138</v>
      </c>
      <c r="B115" t="s">
        <v>5265</v>
      </c>
      <c r="C115" t="e">
        <f>VLOOKUP(#REF!,#REF!,1,0)</f>
        <v>#REF!</v>
      </c>
      <c r="D115" t="s">
        <v>1412</v>
      </c>
      <c r="E115" t="s">
        <v>162</v>
      </c>
      <c r="F115">
        <v>10</v>
      </c>
      <c r="G115" s="280">
        <v>44736</v>
      </c>
      <c r="H115" s="280">
        <v>44736</v>
      </c>
      <c r="I115">
        <v>3.9359000000000002</v>
      </c>
      <c r="J115" t="s">
        <v>1279</v>
      </c>
      <c r="K115" t="s">
        <v>4974</v>
      </c>
    </row>
    <row r="116" spans="1:11" hidden="1" x14ac:dyDescent="0.35">
      <c r="A116">
        <v>140</v>
      </c>
      <c r="B116" t="s">
        <v>5266</v>
      </c>
      <c r="C116" t="e">
        <f>VLOOKUP(#REF!,#REF!,1,0)</f>
        <v>#REF!</v>
      </c>
      <c r="D116" t="s">
        <v>1412</v>
      </c>
      <c r="E116" t="s">
        <v>162</v>
      </c>
      <c r="F116">
        <v>10</v>
      </c>
      <c r="G116" s="280">
        <v>44737</v>
      </c>
      <c r="H116" s="280">
        <v>44737</v>
      </c>
      <c r="I116">
        <v>3.9359000000000002</v>
      </c>
      <c r="J116" t="s">
        <v>1279</v>
      </c>
      <c r="K116" t="s">
        <v>4974</v>
      </c>
    </row>
    <row r="117" spans="1:11" hidden="1" x14ac:dyDescent="0.35">
      <c r="A117">
        <v>141</v>
      </c>
      <c r="B117" t="s">
        <v>5267</v>
      </c>
      <c r="C117" t="e">
        <f>VLOOKUP(#REF!,#REF!,1,0)</f>
        <v>#REF!</v>
      </c>
      <c r="D117" t="s">
        <v>1412</v>
      </c>
      <c r="E117" t="s">
        <v>162</v>
      </c>
      <c r="F117">
        <v>3</v>
      </c>
      <c r="G117" s="280">
        <v>44738</v>
      </c>
      <c r="H117" s="280">
        <v>44738</v>
      </c>
      <c r="I117">
        <v>3.9359000000000002</v>
      </c>
      <c r="J117" t="s">
        <v>1279</v>
      </c>
      <c r="K117" t="s">
        <v>4974</v>
      </c>
    </row>
    <row r="118" spans="1:11" hidden="1" x14ac:dyDescent="0.35">
      <c r="A118">
        <v>142</v>
      </c>
      <c r="B118" t="s">
        <v>5716</v>
      </c>
      <c r="C118" t="e">
        <f>VLOOKUP(#REF!,#REF!,1,0)</f>
        <v>#REF!</v>
      </c>
      <c r="D118" t="s">
        <v>4630</v>
      </c>
      <c r="E118" t="s">
        <v>169</v>
      </c>
      <c r="F118">
        <v>3</v>
      </c>
      <c r="G118" s="280">
        <v>44738</v>
      </c>
      <c r="H118" s="280">
        <v>44738</v>
      </c>
      <c r="I118">
        <v>7.5739000000000001</v>
      </c>
      <c r="J118" t="s">
        <v>1279</v>
      </c>
      <c r="K118" t="s">
        <v>4965</v>
      </c>
    </row>
    <row r="119" spans="1:11" hidden="1" x14ac:dyDescent="0.35">
      <c r="A119">
        <v>143</v>
      </c>
      <c r="B119" t="s">
        <v>5717</v>
      </c>
      <c r="C119" t="e">
        <f>VLOOKUP(#REF!,#REF!,1,0)</f>
        <v>#REF!</v>
      </c>
      <c r="D119" t="s">
        <v>1342</v>
      </c>
      <c r="E119" t="s">
        <v>169</v>
      </c>
      <c r="F119">
        <v>15</v>
      </c>
      <c r="G119" s="280">
        <v>44713</v>
      </c>
      <c r="H119" s="280">
        <v>44926</v>
      </c>
      <c r="I119">
        <v>5.4736000000000002</v>
      </c>
      <c r="J119" t="s">
        <v>1279</v>
      </c>
      <c r="K119" t="s">
        <v>4797</v>
      </c>
    </row>
    <row r="120" spans="1:11" hidden="1" x14ac:dyDescent="0.35">
      <c r="A120">
        <v>144</v>
      </c>
      <c r="B120" t="s">
        <v>5268</v>
      </c>
      <c r="C120" t="e">
        <f>VLOOKUP(#REF!,#REF!,1,0)</f>
        <v>#REF!</v>
      </c>
      <c r="D120" t="s">
        <v>1381</v>
      </c>
      <c r="E120" t="s">
        <v>162</v>
      </c>
      <c r="F120">
        <v>30</v>
      </c>
      <c r="G120" s="280">
        <v>44779</v>
      </c>
      <c r="H120" s="280">
        <v>44926</v>
      </c>
      <c r="I120">
        <v>5.1791</v>
      </c>
      <c r="J120" t="s">
        <v>1279</v>
      </c>
      <c r="K120" t="s">
        <v>4800</v>
      </c>
    </row>
    <row r="121" spans="1:11" hidden="1" x14ac:dyDescent="0.35">
      <c r="A121">
        <v>145</v>
      </c>
      <c r="B121" t="s">
        <v>5718</v>
      </c>
      <c r="C121" t="e">
        <f>VLOOKUP(#REF!,#REF!,1,0)</f>
        <v>#REF!</v>
      </c>
      <c r="D121" t="s">
        <v>1342</v>
      </c>
      <c r="E121" t="s">
        <v>169</v>
      </c>
      <c r="F121">
        <v>80</v>
      </c>
      <c r="G121" s="280">
        <v>44713</v>
      </c>
      <c r="H121" s="280">
        <v>44926</v>
      </c>
      <c r="I121">
        <v>5.4736000000000002</v>
      </c>
      <c r="J121" t="s">
        <v>1279</v>
      </c>
      <c r="K121" t="s">
        <v>4797</v>
      </c>
    </row>
    <row r="122" spans="1:11" hidden="1" x14ac:dyDescent="0.35">
      <c r="A122">
        <v>146</v>
      </c>
      <c r="B122" t="s">
        <v>5719</v>
      </c>
      <c r="C122" t="e">
        <f>VLOOKUP(#REF!,#REF!,1,0)</f>
        <v>#REF!</v>
      </c>
      <c r="D122" t="s">
        <v>4667</v>
      </c>
      <c r="E122" t="s">
        <v>169</v>
      </c>
      <c r="F122">
        <v>15000</v>
      </c>
      <c r="G122" s="280">
        <v>44774</v>
      </c>
      <c r="H122" s="280">
        <v>44926</v>
      </c>
      <c r="J122" t="s">
        <v>1279</v>
      </c>
      <c r="K122" t="s">
        <v>4710</v>
      </c>
    </row>
    <row r="123" spans="1:11" hidden="1" x14ac:dyDescent="0.35">
      <c r="A123">
        <v>147</v>
      </c>
      <c r="B123" t="s">
        <v>5269</v>
      </c>
      <c r="C123" t="e">
        <f>VLOOKUP(#REF!,#REF!,1,0)</f>
        <v>#REF!</v>
      </c>
      <c r="D123" t="s">
        <v>1285</v>
      </c>
      <c r="E123" t="s">
        <v>162</v>
      </c>
      <c r="F123">
        <v>150</v>
      </c>
      <c r="G123" s="280">
        <v>44774</v>
      </c>
      <c r="H123" s="280">
        <v>44926</v>
      </c>
      <c r="J123" t="s">
        <v>1279</v>
      </c>
      <c r="K123" t="s">
        <v>4965</v>
      </c>
    </row>
    <row r="124" spans="1:11" hidden="1" x14ac:dyDescent="0.35">
      <c r="A124">
        <v>148</v>
      </c>
      <c r="B124" t="s">
        <v>5270</v>
      </c>
      <c r="C124" t="e">
        <f>VLOOKUP(#REF!,#REF!,1,0)</f>
        <v>#REF!</v>
      </c>
      <c r="D124" t="s">
        <v>1293</v>
      </c>
      <c r="E124" t="s">
        <v>162</v>
      </c>
      <c r="F124">
        <v>60</v>
      </c>
      <c r="G124" s="280">
        <v>44774</v>
      </c>
      <c r="H124" s="280">
        <v>44926</v>
      </c>
      <c r="J124" t="s">
        <v>1279</v>
      </c>
      <c r="K124" t="s">
        <v>4969</v>
      </c>
    </row>
    <row r="125" spans="1:11" hidden="1" x14ac:dyDescent="0.35">
      <c r="A125">
        <v>149</v>
      </c>
      <c r="B125" t="s">
        <v>5271</v>
      </c>
      <c r="C125" t="e">
        <f>VLOOKUP(#REF!,#REF!,1,0)</f>
        <v>#REF!</v>
      </c>
      <c r="D125" t="s">
        <v>1283</v>
      </c>
      <c r="E125" t="s">
        <v>162</v>
      </c>
      <c r="F125">
        <v>60</v>
      </c>
      <c r="G125" s="280">
        <v>44774</v>
      </c>
      <c r="H125" s="280">
        <v>44926</v>
      </c>
      <c r="J125" t="s">
        <v>1279</v>
      </c>
      <c r="K125" t="s">
        <v>4969</v>
      </c>
    </row>
    <row r="126" spans="1:11" hidden="1" x14ac:dyDescent="0.35">
      <c r="A126">
        <v>150</v>
      </c>
      <c r="B126" t="s">
        <v>5272</v>
      </c>
      <c r="C126" t="e">
        <f>VLOOKUP(#REF!,#REF!,1,0)</f>
        <v>#REF!</v>
      </c>
      <c r="D126" t="s">
        <v>1412</v>
      </c>
      <c r="E126" t="s">
        <v>162</v>
      </c>
      <c r="F126">
        <v>50</v>
      </c>
      <c r="G126" s="280">
        <v>44779</v>
      </c>
      <c r="H126" s="280">
        <v>44926</v>
      </c>
      <c r="I126">
        <v>2.1825000000000001</v>
      </c>
      <c r="J126" t="s">
        <v>1279</v>
      </c>
      <c r="K126" t="s">
        <v>4974</v>
      </c>
    </row>
    <row r="127" spans="1:11" hidden="1" x14ac:dyDescent="0.35">
      <c r="A127">
        <v>151</v>
      </c>
      <c r="B127" t="s">
        <v>5720</v>
      </c>
      <c r="C127" t="e">
        <f>VLOOKUP(#REF!,#REF!,1,0)</f>
        <v>#REF!</v>
      </c>
      <c r="D127" t="s">
        <v>1433</v>
      </c>
      <c r="E127" t="s">
        <v>169</v>
      </c>
      <c r="F127">
        <v>800</v>
      </c>
      <c r="G127" s="280">
        <v>44803</v>
      </c>
      <c r="H127" s="280">
        <v>44926</v>
      </c>
      <c r="I127">
        <v>5.6985000000000001</v>
      </c>
      <c r="J127" t="s">
        <v>1279</v>
      </c>
      <c r="K127" t="s">
        <v>188</v>
      </c>
    </row>
    <row r="128" spans="1:11" hidden="1" x14ac:dyDescent="0.35">
      <c r="A128">
        <v>152</v>
      </c>
      <c r="B128" t="s">
        <v>5273</v>
      </c>
      <c r="C128" t="e">
        <f>VLOOKUP(#REF!,#REF!,1,0)</f>
        <v>#REF!</v>
      </c>
      <c r="D128" t="s">
        <v>4720</v>
      </c>
      <c r="E128" t="s">
        <v>162</v>
      </c>
      <c r="F128">
        <v>800</v>
      </c>
      <c r="G128" s="280">
        <v>44803</v>
      </c>
      <c r="H128" s="280">
        <v>44926</v>
      </c>
      <c r="I128">
        <v>2.7702</v>
      </c>
      <c r="J128" t="s">
        <v>1279</v>
      </c>
      <c r="K128" t="s">
        <v>685</v>
      </c>
    </row>
    <row r="129" spans="1:12" hidden="1" x14ac:dyDescent="0.35">
      <c r="A129">
        <v>153</v>
      </c>
      <c r="B129" t="s">
        <v>5274</v>
      </c>
      <c r="C129" t="e">
        <f>VLOOKUP(#REF!,#REF!,1,0)</f>
        <v>#REF!</v>
      </c>
      <c r="D129" t="s">
        <v>1437</v>
      </c>
      <c r="E129" t="s">
        <v>162</v>
      </c>
      <c r="F129">
        <v>300</v>
      </c>
      <c r="G129" s="280">
        <v>44834</v>
      </c>
      <c r="H129" s="280">
        <v>44926</v>
      </c>
      <c r="I129">
        <v>2.2709000000000001</v>
      </c>
      <c r="J129" t="s">
        <v>1279</v>
      </c>
      <c r="K129" t="s">
        <v>4719</v>
      </c>
    </row>
    <row r="130" spans="1:12" hidden="1" x14ac:dyDescent="0.35">
      <c r="A130">
        <v>154</v>
      </c>
      <c r="B130" t="s">
        <v>5275</v>
      </c>
      <c r="C130" t="e">
        <f>VLOOKUP(#REF!,#REF!,1,0)</f>
        <v>#REF!</v>
      </c>
      <c r="D130" t="s">
        <v>1338</v>
      </c>
      <c r="E130" t="s">
        <v>162</v>
      </c>
      <c r="F130">
        <v>600</v>
      </c>
      <c r="G130" s="280">
        <v>44896</v>
      </c>
      <c r="H130" s="280">
        <v>44926</v>
      </c>
      <c r="I130">
        <v>4.6914999999999996</v>
      </c>
      <c r="J130" t="s">
        <v>1279</v>
      </c>
      <c r="K130" t="s">
        <v>4797</v>
      </c>
    </row>
    <row r="131" spans="1:12" hidden="1" x14ac:dyDescent="0.35">
      <c r="A131">
        <v>155</v>
      </c>
      <c r="B131" t="s">
        <v>5276</v>
      </c>
      <c r="C131" t="e">
        <f>VLOOKUP(#REF!,#REF!,1,0)</f>
        <v>#REF!</v>
      </c>
      <c r="D131" t="s">
        <v>1381</v>
      </c>
      <c r="E131" t="s">
        <v>162</v>
      </c>
      <c r="F131">
        <v>50</v>
      </c>
      <c r="G131" s="280">
        <v>44834</v>
      </c>
      <c r="H131" s="280">
        <v>44926</v>
      </c>
      <c r="I131">
        <v>5.1791</v>
      </c>
      <c r="J131" t="s">
        <v>1279</v>
      </c>
      <c r="K131" t="s">
        <v>4800</v>
      </c>
    </row>
    <row r="132" spans="1:12" hidden="1" x14ac:dyDescent="0.35">
      <c r="A132">
        <v>156</v>
      </c>
      <c r="B132" t="s">
        <v>5277</v>
      </c>
      <c r="C132" t="e">
        <f>VLOOKUP(#REF!,#REF!,1,0)</f>
        <v>#REF!</v>
      </c>
      <c r="D132" t="s">
        <v>1441</v>
      </c>
      <c r="E132" t="s">
        <v>162</v>
      </c>
      <c r="F132">
        <v>30</v>
      </c>
      <c r="G132" s="280">
        <v>44834</v>
      </c>
      <c r="H132" s="280">
        <v>44926</v>
      </c>
      <c r="I132">
        <v>5.1791</v>
      </c>
      <c r="J132" t="s">
        <v>1279</v>
      </c>
      <c r="K132" t="s">
        <v>4800</v>
      </c>
    </row>
    <row r="133" spans="1:12" hidden="1" x14ac:dyDescent="0.35">
      <c r="A133">
        <v>157</v>
      </c>
      <c r="B133" t="s">
        <v>5278</v>
      </c>
      <c r="C133" t="e">
        <f>VLOOKUP(#REF!,#REF!,1,0)</f>
        <v>#REF!</v>
      </c>
      <c r="D133" t="s">
        <v>1381</v>
      </c>
      <c r="E133" t="s">
        <v>162</v>
      </c>
      <c r="F133">
        <v>29</v>
      </c>
      <c r="G133" s="280">
        <v>44746</v>
      </c>
      <c r="H133" s="280">
        <v>44926</v>
      </c>
      <c r="I133">
        <v>5.1791</v>
      </c>
      <c r="J133" t="s">
        <v>1279</v>
      </c>
      <c r="K133" t="s">
        <v>4800</v>
      </c>
    </row>
    <row r="134" spans="1:12" hidden="1" x14ac:dyDescent="0.35">
      <c r="A134">
        <v>158</v>
      </c>
      <c r="B134" t="s">
        <v>1658</v>
      </c>
      <c r="C134" t="e">
        <f>VLOOKUP(#REF!,#REF!,1,0)</f>
        <v>#REF!</v>
      </c>
      <c r="D134" t="s">
        <v>1441</v>
      </c>
      <c r="E134" t="s">
        <v>162</v>
      </c>
      <c r="F134">
        <v>1</v>
      </c>
      <c r="G134" s="280">
        <v>44746</v>
      </c>
      <c r="H134" s="280">
        <v>44926</v>
      </c>
      <c r="I134">
        <v>5.1791</v>
      </c>
      <c r="J134" t="s">
        <v>1279</v>
      </c>
      <c r="K134" t="s">
        <v>4800</v>
      </c>
    </row>
    <row r="135" spans="1:12" hidden="1" x14ac:dyDescent="0.35">
      <c r="A135">
        <v>159</v>
      </c>
      <c r="B135" t="s">
        <v>5721</v>
      </c>
      <c r="C135" t="e">
        <f>VLOOKUP(#REF!,#REF!,1,0)</f>
        <v>#REF!</v>
      </c>
      <c r="D135" t="s">
        <v>4632</v>
      </c>
      <c r="E135" t="s">
        <v>169</v>
      </c>
      <c r="F135">
        <v>10</v>
      </c>
      <c r="G135" s="280">
        <v>44835</v>
      </c>
      <c r="H135" s="280">
        <v>44926</v>
      </c>
      <c r="I135">
        <v>3.9371999999999998</v>
      </c>
      <c r="J135" t="s">
        <v>1279</v>
      </c>
      <c r="K135" t="s">
        <v>4710</v>
      </c>
    </row>
    <row r="136" spans="1:12" x14ac:dyDescent="0.35">
      <c r="A136">
        <v>160</v>
      </c>
      <c r="B136" t="s">
        <v>5678</v>
      </c>
      <c r="C136" t="e">
        <f>VLOOKUP(#REF!,#REF!,1,0)</f>
        <v>#REF!</v>
      </c>
      <c r="D136" t="s">
        <v>5671</v>
      </c>
      <c r="E136" t="s">
        <v>169</v>
      </c>
      <c r="F136">
        <v>35</v>
      </c>
      <c r="G136" s="280">
        <v>44434</v>
      </c>
      <c r="H136" s="280">
        <v>44926</v>
      </c>
      <c r="J136" t="s">
        <v>1279</v>
      </c>
      <c r="K136" t="s">
        <v>4704</v>
      </c>
      <c r="L136" t="s">
        <v>6235</v>
      </c>
    </row>
    <row r="137" spans="1:12" x14ac:dyDescent="0.35">
      <c r="A137">
        <v>161</v>
      </c>
      <c r="B137" t="s">
        <v>5279</v>
      </c>
      <c r="C137" t="e">
        <f>VLOOKUP(#REF!,#REF!,1,0)</f>
        <v>#REF!</v>
      </c>
      <c r="D137" t="s">
        <v>4573</v>
      </c>
      <c r="E137" t="s">
        <v>162</v>
      </c>
      <c r="F137">
        <v>160</v>
      </c>
      <c r="G137" s="280">
        <v>44970</v>
      </c>
      <c r="H137" s="280">
        <v>45291</v>
      </c>
      <c r="J137" t="s">
        <v>1279</v>
      </c>
      <c r="K137" t="s">
        <v>4710</v>
      </c>
    </row>
    <row r="138" spans="1:12" x14ac:dyDescent="0.35">
      <c r="A138">
        <v>162</v>
      </c>
      <c r="B138" t="s">
        <v>5280</v>
      </c>
      <c r="C138" t="e">
        <f>VLOOKUP(#REF!,#REF!,1,0)</f>
        <v>#REF!</v>
      </c>
      <c r="D138" t="s">
        <v>1311</v>
      </c>
      <c r="E138" t="s">
        <v>162</v>
      </c>
      <c r="F138">
        <v>830</v>
      </c>
      <c r="G138" s="280">
        <v>44713</v>
      </c>
      <c r="H138" s="280">
        <v>44926</v>
      </c>
      <c r="J138" t="s">
        <v>1279</v>
      </c>
      <c r="K138" t="s">
        <v>4797</v>
      </c>
    </row>
    <row r="139" spans="1:12" x14ac:dyDescent="0.35">
      <c r="A139">
        <v>163</v>
      </c>
      <c r="B139" t="s">
        <v>5281</v>
      </c>
      <c r="C139" t="e">
        <f>VLOOKUP(#REF!,#REF!,1,0)</f>
        <v>#REF!</v>
      </c>
      <c r="D139" t="s">
        <v>1338</v>
      </c>
      <c r="E139" t="s">
        <v>162</v>
      </c>
      <c r="F139">
        <v>70</v>
      </c>
      <c r="G139" s="280">
        <v>44713</v>
      </c>
      <c r="H139" s="280">
        <v>44926</v>
      </c>
      <c r="J139" t="s">
        <v>1279</v>
      </c>
      <c r="K139" t="s">
        <v>4797</v>
      </c>
    </row>
    <row r="140" spans="1:12" x14ac:dyDescent="0.35">
      <c r="A140">
        <v>164</v>
      </c>
      <c r="B140" t="s">
        <v>5282</v>
      </c>
      <c r="C140" t="e">
        <f>VLOOKUP(#REF!,#REF!,1,0)</f>
        <v>#REF!</v>
      </c>
      <c r="D140" t="s">
        <v>1311</v>
      </c>
      <c r="E140" t="s">
        <v>162</v>
      </c>
      <c r="F140">
        <v>880</v>
      </c>
      <c r="G140" s="280">
        <v>44746</v>
      </c>
      <c r="H140" s="280">
        <v>44926</v>
      </c>
      <c r="J140" t="s">
        <v>1279</v>
      </c>
      <c r="K140" t="s">
        <v>4797</v>
      </c>
    </row>
    <row r="141" spans="1:12" x14ac:dyDescent="0.35">
      <c r="A141">
        <v>165</v>
      </c>
      <c r="B141" t="s">
        <v>5283</v>
      </c>
      <c r="C141" t="e">
        <f>VLOOKUP(#REF!,#REF!,1,0)</f>
        <v>#REF!</v>
      </c>
      <c r="D141" t="s">
        <v>1311</v>
      </c>
      <c r="E141" t="s">
        <v>162</v>
      </c>
      <c r="F141">
        <v>300</v>
      </c>
      <c r="G141" s="280">
        <v>44746</v>
      </c>
      <c r="H141" s="280">
        <v>44926</v>
      </c>
      <c r="J141" t="s">
        <v>1279</v>
      </c>
      <c r="K141" t="s">
        <v>4797</v>
      </c>
    </row>
    <row r="142" spans="1:12" x14ac:dyDescent="0.35">
      <c r="A142">
        <v>166</v>
      </c>
      <c r="B142" t="s">
        <v>5284</v>
      </c>
      <c r="C142" t="e">
        <f>VLOOKUP(#REF!,#REF!,1,0)</f>
        <v>#REF!</v>
      </c>
      <c r="D142" t="s">
        <v>1335</v>
      </c>
      <c r="E142" t="s">
        <v>162</v>
      </c>
      <c r="F142">
        <v>10</v>
      </c>
      <c r="G142" s="280">
        <v>44753</v>
      </c>
      <c r="H142" s="280">
        <v>44926</v>
      </c>
      <c r="J142" t="s">
        <v>1279</v>
      </c>
      <c r="K142" t="s">
        <v>4797</v>
      </c>
    </row>
    <row r="143" spans="1:12" x14ac:dyDescent="0.35">
      <c r="A143">
        <v>167</v>
      </c>
      <c r="B143" t="s">
        <v>5722</v>
      </c>
      <c r="C143" t="e">
        <f>VLOOKUP(#REF!,#REF!,1,0)</f>
        <v>#REF!</v>
      </c>
      <c r="D143" t="s">
        <v>1342</v>
      </c>
      <c r="E143" t="s">
        <v>169</v>
      </c>
      <c r="F143">
        <v>51.4</v>
      </c>
      <c r="G143" s="280">
        <v>44802</v>
      </c>
      <c r="H143" s="280">
        <v>44926</v>
      </c>
      <c r="J143" t="s">
        <v>1279</v>
      </c>
      <c r="K143" t="s">
        <v>4797</v>
      </c>
    </row>
    <row r="144" spans="1:12" x14ac:dyDescent="0.35">
      <c r="A144">
        <v>168</v>
      </c>
      <c r="B144" t="s">
        <v>5723</v>
      </c>
      <c r="C144" t="e">
        <f>VLOOKUP(#REF!,#REF!,1,0)</f>
        <v>#REF!</v>
      </c>
      <c r="D144" t="s">
        <v>1342</v>
      </c>
      <c r="E144" t="s">
        <v>169</v>
      </c>
      <c r="F144">
        <v>105</v>
      </c>
      <c r="G144" s="280">
        <v>44746</v>
      </c>
      <c r="H144" s="280">
        <v>44926</v>
      </c>
      <c r="J144" t="s">
        <v>1279</v>
      </c>
      <c r="K144" t="s">
        <v>4797</v>
      </c>
    </row>
    <row r="145" spans="1:11" x14ac:dyDescent="0.35">
      <c r="A145">
        <v>169</v>
      </c>
      <c r="B145" t="s">
        <v>5285</v>
      </c>
      <c r="C145" t="e">
        <f>VLOOKUP(#REF!,#REF!,1,0)</f>
        <v>#REF!</v>
      </c>
      <c r="D145" t="s">
        <v>1333</v>
      </c>
      <c r="E145" t="s">
        <v>162</v>
      </c>
      <c r="F145">
        <v>40</v>
      </c>
      <c r="G145" s="280">
        <v>44665</v>
      </c>
      <c r="H145" s="280">
        <v>44926</v>
      </c>
      <c r="J145" t="s">
        <v>1279</v>
      </c>
      <c r="K145" t="s">
        <v>4797</v>
      </c>
    </row>
    <row r="146" spans="1:11" x14ac:dyDescent="0.35">
      <c r="A146">
        <v>170</v>
      </c>
      <c r="B146" t="s">
        <v>5286</v>
      </c>
      <c r="C146" t="e">
        <f>VLOOKUP(#REF!,#REF!,1,0)</f>
        <v>#REF!</v>
      </c>
      <c r="D146" t="s">
        <v>1338</v>
      </c>
      <c r="E146" t="s">
        <v>162</v>
      </c>
      <c r="F146">
        <v>65</v>
      </c>
      <c r="G146" s="280">
        <v>44665</v>
      </c>
      <c r="H146" s="280">
        <v>44926</v>
      </c>
      <c r="J146" t="s">
        <v>1279</v>
      </c>
      <c r="K146" t="s">
        <v>4797</v>
      </c>
    </row>
    <row r="147" spans="1:11" x14ac:dyDescent="0.35">
      <c r="A147">
        <v>171</v>
      </c>
      <c r="B147" t="s">
        <v>5287</v>
      </c>
      <c r="C147" t="e">
        <f>VLOOKUP(#REF!,#REF!,1,0)</f>
        <v>#REF!</v>
      </c>
      <c r="D147" t="s">
        <v>1329</v>
      </c>
      <c r="E147" t="s">
        <v>162</v>
      </c>
      <c r="F147">
        <v>240</v>
      </c>
      <c r="G147" s="280">
        <v>44665</v>
      </c>
      <c r="H147" s="280">
        <v>44926</v>
      </c>
      <c r="J147" t="s">
        <v>1279</v>
      </c>
      <c r="K147" t="s">
        <v>4797</v>
      </c>
    </row>
    <row r="148" spans="1:11" x14ac:dyDescent="0.35">
      <c r="A148">
        <v>172</v>
      </c>
      <c r="B148" t="s">
        <v>5724</v>
      </c>
      <c r="C148" t="e">
        <f>VLOOKUP(#REF!,#REF!,1,0)</f>
        <v>#REF!</v>
      </c>
      <c r="D148" t="s">
        <v>4610</v>
      </c>
      <c r="E148" t="s">
        <v>169</v>
      </c>
      <c r="F148">
        <v>535</v>
      </c>
      <c r="G148" s="280">
        <v>44753</v>
      </c>
      <c r="H148" s="280">
        <v>44926</v>
      </c>
      <c r="J148" t="s">
        <v>1279</v>
      </c>
      <c r="K148" t="s">
        <v>4797</v>
      </c>
    </row>
    <row r="149" spans="1:11" x14ac:dyDescent="0.35">
      <c r="A149">
        <v>173</v>
      </c>
      <c r="B149" t="s">
        <v>5725</v>
      </c>
      <c r="C149" t="e">
        <f>VLOOKUP(#REF!,#REF!,1,0)</f>
        <v>#REF!</v>
      </c>
      <c r="D149" t="s">
        <v>4610</v>
      </c>
      <c r="E149" t="s">
        <v>169</v>
      </c>
      <c r="F149">
        <v>565</v>
      </c>
      <c r="G149" s="280">
        <v>44900</v>
      </c>
      <c r="H149" s="280">
        <v>44926</v>
      </c>
      <c r="J149" t="s">
        <v>1279</v>
      </c>
      <c r="K149" t="s">
        <v>4797</v>
      </c>
    </row>
    <row r="150" spans="1:11" x14ac:dyDescent="0.35">
      <c r="A150">
        <v>174</v>
      </c>
      <c r="B150" t="s">
        <v>5288</v>
      </c>
      <c r="C150" t="e">
        <f>VLOOKUP(#REF!,#REF!,1,0)</f>
        <v>#REF!</v>
      </c>
      <c r="D150" t="s">
        <v>1329</v>
      </c>
      <c r="E150" t="s">
        <v>162</v>
      </c>
      <c r="F150">
        <v>160</v>
      </c>
      <c r="G150" s="280">
        <v>44636</v>
      </c>
      <c r="H150" s="280">
        <v>44926</v>
      </c>
      <c r="J150" t="s">
        <v>1279</v>
      </c>
      <c r="K150" t="s">
        <v>4797</v>
      </c>
    </row>
    <row r="151" spans="1:11" x14ac:dyDescent="0.35">
      <c r="A151">
        <v>175</v>
      </c>
      <c r="B151" t="s">
        <v>5289</v>
      </c>
      <c r="C151" t="e">
        <f>VLOOKUP(#REF!,#REF!,1,0)</f>
        <v>#REF!</v>
      </c>
      <c r="D151" t="s">
        <v>1311</v>
      </c>
      <c r="E151" t="s">
        <v>162</v>
      </c>
      <c r="F151">
        <v>740</v>
      </c>
      <c r="G151" s="280">
        <v>44636</v>
      </c>
      <c r="H151" s="280">
        <v>44926</v>
      </c>
      <c r="J151" t="s">
        <v>1279</v>
      </c>
      <c r="K151" t="s">
        <v>4797</v>
      </c>
    </row>
    <row r="152" spans="1:11" x14ac:dyDescent="0.35">
      <c r="A152">
        <v>176</v>
      </c>
      <c r="B152" t="s">
        <v>5726</v>
      </c>
      <c r="C152" t="e">
        <f>VLOOKUP(#REF!,#REF!,1,0)</f>
        <v>#REF!</v>
      </c>
      <c r="D152" t="s">
        <v>4495</v>
      </c>
      <c r="E152" t="s">
        <v>169</v>
      </c>
      <c r="F152">
        <v>1014</v>
      </c>
      <c r="G152" s="280">
        <v>44725</v>
      </c>
      <c r="H152" s="280">
        <v>44926</v>
      </c>
      <c r="J152" t="s">
        <v>1279</v>
      </c>
      <c r="K152">
        <v>0</v>
      </c>
    </row>
    <row r="153" spans="1:11" x14ac:dyDescent="0.35">
      <c r="A153">
        <v>177</v>
      </c>
      <c r="B153" t="s">
        <v>5290</v>
      </c>
      <c r="C153" t="e">
        <f>VLOOKUP(#REF!,#REF!,1,0)</f>
        <v>#REF!</v>
      </c>
      <c r="D153" t="s">
        <v>1381</v>
      </c>
      <c r="E153" t="s">
        <v>162</v>
      </c>
      <c r="F153">
        <v>20</v>
      </c>
      <c r="G153" s="280">
        <v>44725</v>
      </c>
      <c r="H153" s="280">
        <v>44926</v>
      </c>
      <c r="J153" t="s">
        <v>1279</v>
      </c>
      <c r="K153" t="s">
        <v>4800</v>
      </c>
    </row>
    <row r="154" spans="1:11" x14ac:dyDescent="0.35">
      <c r="A154">
        <v>178</v>
      </c>
      <c r="B154" t="s">
        <v>5727</v>
      </c>
      <c r="C154" t="e">
        <f>VLOOKUP(#REF!,#REF!,1,0)</f>
        <v>#REF!</v>
      </c>
      <c r="D154" t="s">
        <v>4495</v>
      </c>
      <c r="E154" t="s">
        <v>169</v>
      </c>
      <c r="F154">
        <v>1210</v>
      </c>
      <c r="G154" s="280">
        <v>44927</v>
      </c>
      <c r="H154" s="280">
        <v>45291</v>
      </c>
      <c r="J154" t="s">
        <v>1279</v>
      </c>
      <c r="K154">
        <v>0</v>
      </c>
    </row>
    <row r="155" spans="1:11" x14ac:dyDescent="0.35">
      <c r="A155">
        <v>179</v>
      </c>
      <c r="B155" t="s">
        <v>5291</v>
      </c>
      <c r="C155" t="e">
        <f>VLOOKUP(#REF!,#REF!,1,0)</f>
        <v>#REF!</v>
      </c>
      <c r="D155" t="s">
        <v>1466</v>
      </c>
      <c r="E155" t="s">
        <v>162</v>
      </c>
      <c r="F155">
        <v>150</v>
      </c>
      <c r="G155" s="280">
        <v>44937</v>
      </c>
      <c r="H155" s="280">
        <v>45291</v>
      </c>
      <c r="J155" t="s">
        <v>1279</v>
      </c>
      <c r="K155" t="s">
        <v>4801</v>
      </c>
    </row>
    <row r="156" spans="1:11" x14ac:dyDescent="0.35">
      <c r="A156">
        <v>180</v>
      </c>
      <c r="B156" t="s">
        <v>5728</v>
      </c>
      <c r="C156" t="e">
        <f>VLOOKUP(#REF!,#REF!,1,0)</f>
        <v>#REF!</v>
      </c>
      <c r="D156" t="s">
        <v>4495</v>
      </c>
      <c r="E156" t="s">
        <v>169</v>
      </c>
      <c r="F156">
        <v>1310</v>
      </c>
      <c r="G156" s="280">
        <v>44993</v>
      </c>
      <c r="H156" s="280">
        <v>45291</v>
      </c>
      <c r="J156" t="s">
        <v>1279</v>
      </c>
      <c r="K156">
        <v>0</v>
      </c>
    </row>
    <row r="157" spans="1:11" x14ac:dyDescent="0.35">
      <c r="A157">
        <v>181</v>
      </c>
      <c r="B157" t="s">
        <v>5292</v>
      </c>
      <c r="C157" t="e">
        <f>VLOOKUP(#REF!,#REF!,1,0)</f>
        <v>#REF!</v>
      </c>
      <c r="D157" t="s">
        <v>1469</v>
      </c>
      <c r="E157" t="s">
        <v>162</v>
      </c>
      <c r="F157">
        <v>70</v>
      </c>
      <c r="G157" s="280">
        <v>45092</v>
      </c>
      <c r="H157" s="280">
        <v>45291</v>
      </c>
      <c r="J157" t="s">
        <v>1279</v>
      </c>
      <c r="K157" t="s">
        <v>4801</v>
      </c>
    </row>
    <row r="158" spans="1:11" x14ac:dyDescent="0.35">
      <c r="A158">
        <v>182</v>
      </c>
      <c r="B158" t="s">
        <v>5293</v>
      </c>
      <c r="C158" t="e">
        <f>VLOOKUP(#REF!,#REF!,1,0)</f>
        <v>#REF!</v>
      </c>
      <c r="D158" t="s">
        <v>1466</v>
      </c>
      <c r="E158" t="s">
        <v>162</v>
      </c>
      <c r="F158">
        <v>250</v>
      </c>
      <c r="G158" s="280">
        <v>45092</v>
      </c>
      <c r="H158" s="280">
        <v>45291</v>
      </c>
      <c r="J158" t="s">
        <v>1279</v>
      </c>
      <c r="K158" t="s">
        <v>4801</v>
      </c>
    </row>
    <row r="159" spans="1:11" x14ac:dyDescent="0.35">
      <c r="A159">
        <v>183</v>
      </c>
      <c r="B159" t="s">
        <v>5729</v>
      </c>
      <c r="C159" t="e">
        <f>VLOOKUP(#REF!,#REF!,1,0)</f>
        <v>#REF!</v>
      </c>
      <c r="D159" t="s">
        <v>4495</v>
      </c>
      <c r="E159" t="s">
        <v>169</v>
      </c>
      <c r="F159">
        <v>1430</v>
      </c>
      <c r="G159" s="280">
        <v>45105</v>
      </c>
      <c r="H159" s="280">
        <v>45291</v>
      </c>
      <c r="J159" t="s">
        <v>1279</v>
      </c>
      <c r="K159">
        <v>0</v>
      </c>
    </row>
    <row r="160" spans="1:11" x14ac:dyDescent="0.35">
      <c r="A160">
        <v>184</v>
      </c>
      <c r="B160" t="s">
        <v>5294</v>
      </c>
      <c r="C160" t="e">
        <f>VLOOKUP(#REF!,#REF!,1,0)</f>
        <v>#REF!</v>
      </c>
      <c r="D160" t="s">
        <v>1313</v>
      </c>
      <c r="E160" t="s">
        <v>162</v>
      </c>
      <c r="F160">
        <v>225</v>
      </c>
      <c r="G160" s="280">
        <v>45119</v>
      </c>
      <c r="H160" s="280">
        <v>45291</v>
      </c>
      <c r="J160" t="s">
        <v>1279</v>
      </c>
      <c r="K160" t="s">
        <v>4806</v>
      </c>
    </row>
    <row r="161" spans="1:11" x14ac:dyDescent="0.35">
      <c r="A161">
        <v>185</v>
      </c>
      <c r="B161" t="s">
        <v>5295</v>
      </c>
      <c r="C161" t="e">
        <f>VLOOKUP(#REF!,#REF!,1,0)</f>
        <v>#REF!</v>
      </c>
      <c r="D161" t="s">
        <v>1293</v>
      </c>
      <c r="E161" t="s">
        <v>162</v>
      </c>
      <c r="F161">
        <v>1241</v>
      </c>
      <c r="G161" s="280">
        <v>44927</v>
      </c>
      <c r="H161" s="280">
        <v>45291</v>
      </c>
      <c r="J161" t="s">
        <v>1279</v>
      </c>
      <c r="K161" t="s">
        <v>4969</v>
      </c>
    </row>
    <row r="162" spans="1:11" x14ac:dyDescent="0.35">
      <c r="A162">
        <v>186</v>
      </c>
      <c r="B162" t="s">
        <v>5296</v>
      </c>
      <c r="C162" t="e">
        <f>VLOOKUP(#REF!,#REF!,1,0)</f>
        <v>#REF!</v>
      </c>
      <c r="D162" t="s">
        <v>1283</v>
      </c>
      <c r="E162" t="s">
        <v>162</v>
      </c>
      <c r="F162">
        <v>764</v>
      </c>
      <c r="G162" s="280">
        <v>44927</v>
      </c>
      <c r="H162" s="280">
        <v>45291</v>
      </c>
      <c r="J162" t="s">
        <v>1279</v>
      </c>
      <c r="K162" t="s">
        <v>4969</v>
      </c>
    </row>
    <row r="163" spans="1:11" x14ac:dyDescent="0.35">
      <c r="A163">
        <v>187</v>
      </c>
      <c r="B163" t="s">
        <v>5297</v>
      </c>
      <c r="C163" t="e">
        <f>VLOOKUP(#REF!,#REF!,1,0)</f>
        <v>#REF!</v>
      </c>
      <c r="D163" t="s">
        <v>1293</v>
      </c>
      <c r="E163" t="s">
        <v>162</v>
      </c>
      <c r="F163">
        <v>661</v>
      </c>
      <c r="G163" s="280">
        <v>45292</v>
      </c>
      <c r="H163" s="280">
        <v>45657</v>
      </c>
      <c r="J163" t="s">
        <v>1279</v>
      </c>
      <c r="K163" t="s">
        <v>4969</v>
      </c>
    </row>
    <row r="164" spans="1:11" x14ac:dyDescent="0.35">
      <c r="A164">
        <v>188</v>
      </c>
      <c r="B164" t="s">
        <v>5298</v>
      </c>
      <c r="C164" t="e">
        <f>VLOOKUP(#REF!,#REF!,1,0)</f>
        <v>#REF!</v>
      </c>
      <c r="D164" t="s">
        <v>1283</v>
      </c>
      <c r="E164" t="s">
        <v>162</v>
      </c>
      <c r="F164">
        <v>407</v>
      </c>
      <c r="G164" s="280">
        <v>45292</v>
      </c>
      <c r="H164" s="280">
        <v>45657</v>
      </c>
      <c r="J164" t="s">
        <v>1279</v>
      </c>
      <c r="K164" t="s">
        <v>4969</v>
      </c>
    </row>
    <row r="165" spans="1:11" x14ac:dyDescent="0.35">
      <c r="A165">
        <v>193</v>
      </c>
      <c r="B165" t="s">
        <v>5303</v>
      </c>
      <c r="C165" t="e">
        <f>VLOOKUP(#REF!,#REF!,1,0)</f>
        <v>#REF!</v>
      </c>
      <c r="D165" t="s">
        <v>1283</v>
      </c>
      <c r="E165" t="s">
        <v>162</v>
      </c>
      <c r="F165">
        <v>1130</v>
      </c>
      <c r="G165" s="280">
        <v>45658</v>
      </c>
      <c r="H165" s="280">
        <v>46022</v>
      </c>
      <c r="J165" t="s">
        <v>1279</v>
      </c>
      <c r="K165" t="s">
        <v>4969</v>
      </c>
    </row>
    <row r="166" spans="1:11" hidden="1" x14ac:dyDescent="0.35">
      <c r="A166">
        <v>125</v>
      </c>
      <c r="B166" t="s">
        <v>5256</v>
      </c>
      <c r="C166" t="e">
        <f>VLOOKUP(#REF!,#REF!,1,0)</f>
        <v>#REF!</v>
      </c>
      <c r="D166" t="s">
        <v>1293</v>
      </c>
      <c r="E166" t="s">
        <v>162</v>
      </c>
      <c r="F166">
        <v>551</v>
      </c>
      <c r="G166" s="280">
        <v>45658</v>
      </c>
      <c r="H166" s="280">
        <v>46022</v>
      </c>
      <c r="I166">
        <v>2.2867999999999999</v>
      </c>
      <c r="J166" t="s">
        <v>1279</v>
      </c>
      <c r="K166" t="s">
        <v>4969</v>
      </c>
    </row>
    <row r="167" spans="1:11" x14ac:dyDescent="0.35">
      <c r="A167">
        <v>191</v>
      </c>
      <c r="B167" t="s">
        <v>5301</v>
      </c>
      <c r="C167" t="e">
        <f>VLOOKUP(#REF!,#REF!,1,0)</f>
        <v>#REF!</v>
      </c>
      <c r="D167" t="s">
        <v>1283</v>
      </c>
      <c r="E167" t="s">
        <v>162</v>
      </c>
      <c r="F167">
        <v>60</v>
      </c>
      <c r="G167" s="280">
        <v>44927</v>
      </c>
      <c r="H167" s="280">
        <v>45291</v>
      </c>
      <c r="J167" t="s">
        <v>1279</v>
      </c>
      <c r="K167" t="s">
        <v>4969</v>
      </c>
    </row>
    <row r="168" spans="1:11" x14ac:dyDescent="0.35">
      <c r="A168">
        <v>192</v>
      </c>
      <c r="B168" t="s">
        <v>5302</v>
      </c>
      <c r="C168" t="e">
        <f>VLOOKUP(#REF!,#REF!,1,0)</f>
        <v>#REF!</v>
      </c>
      <c r="D168" t="s">
        <v>1283</v>
      </c>
      <c r="E168" t="s">
        <v>162</v>
      </c>
      <c r="F168">
        <v>1060</v>
      </c>
      <c r="G168" s="280">
        <v>45292</v>
      </c>
      <c r="H168" s="280">
        <v>45657</v>
      </c>
      <c r="J168" t="s">
        <v>1279</v>
      </c>
      <c r="K168" t="s">
        <v>4969</v>
      </c>
    </row>
    <row r="169" spans="1:11" x14ac:dyDescent="0.35">
      <c r="A169">
        <v>189</v>
      </c>
      <c r="B169" t="s">
        <v>5299</v>
      </c>
      <c r="C169" t="e">
        <f>VLOOKUP(#REF!,#REF!,1,0)</f>
        <v>#REF!</v>
      </c>
      <c r="D169" t="s">
        <v>1293</v>
      </c>
      <c r="E169" t="s">
        <v>162</v>
      </c>
      <c r="F169">
        <v>551</v>
      </c>
      <c r="G169" s="280">
        <v>45658</v>
      </c>
      <c r="H169" s="280">
        <v>46022</v>
      </c>
      <c r="J169" t="s">
        <v>1279</v>
      </c>
      <c r="K169" t="s">
        <v>4969</v>
      </c>
    </row>
    <row r="170" spans="1:11" x14ac:dyDescent="0.35">
      <c r="A170">
        <v>194</v>
      </c>
      <c r="B170" t="s">
        <v>5304</v>
      </c>
      <c r="C170" t="e">
        <f>VLOOKUP(#REF!,#REF!,1,0)</f>
        <v>#REF!</v>
      </c>
      <c r="D170" t="s">
        <v>1283</v>
      </c>
      <c r="E170" t="s">
        <v>162</v>
      </c>
      <c r="F170">
        <v>1469</v>
      </c>
      <c r="G170" s="280">
        <v>46023</v>
      </c>
      <c r="H170" s="280">
        <v>46387</v>
      </c>
      <c r="J170" t="s">
        <v>1279</v>
      </c>
      <c r="K170" t="s">
        <v>4969</v>
      </c>
    </row>
    <row r="171" spans="1:11" x14ac:dyDescent="0.35">
      <c r="A171">
        <v>195</v>
      </c>
      <c r="B171" t="s">
        <v>5305</v>
      </c>
      <c r="C171" t="e">
        <f>VLOOKUP(#REF!,#REF!,1,0)</f>
        <v>#REF!</v>
      </c>
      <c r="D171" t="s">
        <v>1362</v>
      </c>
      <c r="E171" t="s">
        <v>162</v>
      </c>
      <c r="F171">
        <v>1508</v>
      </c>
      <c r="G171" s="280">
        <v>44927</v>
      </c>
      <c r="H171" s="280">
        <v>45291</v>
      </c>
      <c r="J171" t="s">
        <v>1279</v>
      </c>
      <c r="K171" t="s">
        <v>4975</v>
      </c>
    </row>
    <row r="172" spans="1:11" x14ac:dyDescent="0.35">
      <c r="A172">
        <v>196</v>
      </c>
      <c r="B172" t="s">
        <v>5306</v>
      </c>
      <c r="C172" t="e">
        <f>VLOOKUP(#REF!,#REF!,1,0)</f>
        <v>#REF!</v>
      </c>
      <c r="D172" t="s">
        <v>1362</v>
      </c>
      <c r="E172" t="s">
        <v>162</v>
      </c>
      <c r="F172">
        <v>634</v>
      </c>
      <c r="G172" s="280">
        <v>45292</v>
      </c>
      <c r="H172" s="280">
        <v>45657</v>
      </c>
      <c r="J172" t="s">
        <v>1279</v>
      </c>
      <c r="K172" t="s">
        <v>4975</v>
      </c>
    </row>
    <row r="173" spans="1:11" hidden="1" x14ac:dyDescent="0.35">
      <c r="A173">
        <v>126</v>
      </c>
      <c r="B173" t="s">
        <v>5257</v>
      </c>
      <c r="C173" t="e">
        <f>VLOOKUP(#REF!,#REF!,1,0)</f>
        <v>#REF!</v>
      </c>
      <c r="D173" t="s">
        <v>1283</v>
      </c>
      <c r="E173" t="s">
        <v>162</v>
      </c>
      <c r="F173">
        <v>339</v>
      </c>
      <c r="G173" s="280">
        <v>45658</v>
      </c>
      <c r="H173" s="280">
        <v>46022</v>
      </c>
      <c r="I173">
        <v>2.2867999999999999</v>
      </c>
      <c r="J173" t="s">
        <v>1279</v>
      </c>
      <c r="K173" t="s">
        <v>4969</v>
      </c>
    </row>
    <row r="174" spans="1:11" x14ac:dyDescent="0.35">
      <c r="A174">
        <v>198</v>
      </c>
      <c r="B174" t="s">
        <v>5308</v>
      </c>
      <c r="C174" t="e">
        <f>VLOOKUP(#REF!,#REF!,1,0)</f>
        <v>#REF!</v>
      </c>
      <c r="D174" t="s">
        <v>1362</v>
      </c>
      <c r="E174" t="s">
        <v>162</v>
      </c>
      <c r="F174">
        <v>72</v>
      </c>
      <c r="G174" s="280">
        <v>46023</v>
      </c>
      <c r="H174" s="280">
        <v>46387</v>
      </c>
      <c r="J174" t="s">
        <v>1279</v>
      </c>
      <c r="K174" t="s">
        <v>4975</v>
      </c>
    </row>
    <row r="175" spans="1:11" x14ac:dyDescent="0.35">
      <c r="A175">
        <v>199</v>
      </c>
      <c r="B175" t="s">
        <v>5309</v>
      </c>
      <c r="C175" t="e">
        <f>VLOOKUP(#REF!,#REF!,1,0)</f>
        <v>#REF!</v>
      </c>
      <c r="D175" t="s">
        <v>1362</v>
      </c>
      <c r="E175" t="s">
        <v>162</v>
      </c>
      <c r="F175">
        <v>220</v>
      </c>
      <c r="G175" s="280">
        <v>44927</v>
      </c>
      <c r="H175" s="280">
        <v>45291</v>
      </c>
      <c r="J175" t="s">
        <v>1279</v>
      </c>
      <c r="K175" t="s">
        <v>4975</v>
      </c>
    </row>
    <row r="176" spans="1:11" x14ac:dyDescent="0.35">
      <c r="A176">
        <v>200</v>
      </c>
      <c r="B176" t="s">
        <v>5310</v>
      </c>
      <c r="C176" t="e">
        <f>VLOOKUP(#REF!,#REF!,1,0)</f>
        <v>#REF!</v>
      </c>
      <c r="D176" t="s">
        <v>1362</v>
      </c>
      <c r="E176" t="s">
        <v>162</v>
      </c>
      <c r="F176">
        <v>1094</v>
      </c>
      <c r="G176" s="280">
        <v>45292</v>
      </c>
      <c r="H176" s="280">
        <v>45657</v>
      </c>
      <c r="J176" t="s">
        <v>1279</v>
      </c>
      <c r="K176" t="s">
        <v>4975</v>
      </c>
    </row>
    <row r="177" spans="1:12" x14ac:dyDescent="0.35">
      <c r="A177">
        <v>190</v>
      </c>
      <c r="B177" t="s">
        <v>5300</v>
      </c>
      <c r="C177" t="e">
        <f>VLOOKUP(#REF!,#REF!,1,0)</f>
        <v>#REF!</v>
      </c>
      <c r="D177" t="s">
        <v>1283</v>
      </c>
      <c r="E177" t="s">
        <v>162</v>
      </c>
      <c r="F177">
        <v>339</v>
      </c>
      <c r="G177" s="280">
        <v>45658</v>
      </c>
      <c r="H177" s="280">
        <v>46022</v>
      </c>
      <c r="J177" t="s">
        <v>1279</v>
      </c>
      <c r="K177" t="s">
        <v>4969</v>
      </c>
    </row>
    <row r="178" spans="1:12" x14ac:dyDescent="0.35">
      <c r="A178">
        <v>202</v>
      </c>
      <c r="B178" t="s">
        <v>5312</v>
      </c>
      <c r="C178" t="e">
        <f>VLOOKUP(#REF!,#REF!,1,0)</f>
        <v>#REF!</v>
      </c>
      <c r="D178" t="s">
        <v>1362</v>
      </c>
      <c r="E178" t="s">
        <v>162</v>
      </c>
      <c r="F178">
        <v>1.6559999999999999</v>
      </c>
      <c r="G178" s="280">
        <v>46023</v>
      </c>
      <c r="H178" s="280">
        <v>46387</v>
      </c>
      <c r="J178" t="s">
        <v>1279</v>
      </c>
      <c r="K178" t="s">
        <v>4975</v>
      </c>
    </row>
    <row r="179" spans="1:12" x14ac:dyDescent="0.35">
      <c r="A179">
        <v>204</v>
      </c>
      <c r="B179" t="s">
        <v>5730</v>
      </c>
      <c r="C179" t="e">
        <f>VLOOKUP(#REF!,#REF!,1,0)</f>
        <v>#REF!</v>
      </c>
      <c r="D179" t="s">
        <v>4610</v>
      </c>
      <c r="E179" t="s">
        <v>169</v>
      </c>
      <c r="F179">
        <v>65</v>
      </c>
      <c r="G179" s="280">
        <v>44753</v>
      </c>
      <c r="H179" s="280">
        <v>44926</v>
      </c>
      <c r="J179" t="s">
        <v>1279</v>
      </c>
      <c r="K179" t="s">
        <v>4797</v>
      </c>
    </row>
    <row r="180" spans="1:12" hidden="1" x14ac:dyDescent="0.35">
      <c r="A180">
        <v>205</v>
      </c>
      <c r="B180" t="s">
        <v>5313</v>
      </c>
      <c r="C180" t="e">
        <f>VLOOKUP(#REF!,#REF!,1,0)</f>
        <v>#REF!</v>
      </c>
      <c r="D180" t="s">
        <v>4515</v>
      </c>
      <c r="E180" t="s">
        <v>162</v>
      </c>
      <c r="F180">
        <v>8084</v>
      </c>
      <c r="G180" s="280">
        <v>44197</v>
      </c>
      <c r="H180" s="280">
        <v>44561</v>
      </c>
      <c r="I180">
        <v>1.3474999999999999</v>
      </c>
      <c r="J180" t="s">
        <v>1279</v>
      </c>
      <c r="K180" t="s">
        <v>4710</v>
      </c>
    </row>
    <row r="181" spans="1:12" x14ac:dyDescent="0.35">
      <c r="A181">
        <v>206</v>
      </c>
      <c r="B181" t="s">
        <v>5731</v>
      </c>
      <c r="C181" t="e">
        <f>VLOOKUP(#REF!,#REF!,1,0)</f>
        <v>#REF!</v>
      </c>
      <c r="D181" t="s">
        <v>4612</v>
      </c>
      <c r="E181" t="s">
        <v>169</v>
      </c>
      <c r="F181">
        <v>18080</v>
      </c>
      <c r="G181" s="280">
        <v>44075</v>
      </c>
      <c r="H181" s="280">
        <v>44196</v>
      </c>
      <c r="J181" t="s">
        <v>1279</v>
      </c>
      <c r="K181" t="s">
        <v>4965</v>
      </c>
      <c r="L181" t="s">
        <v>4044</v>
      </c>
    </row>
    <row r="182" spans="1:12" hidden="1" x14ac:dyDescent="0.35">
      <c r="A182">
        <v>206</v>
      </c>
      <c r="B182" t="s">
        <v>5314</v>
      </c>
      <c r="C182" t="e">
        <f>VLOOKUP(#REF!,#REF!,1,0)</f>
        <v>#REF!</v>
      </c>
      <c r="D182" t="s">
        <v>1293</v>
      </c>
      <c r="E182" t="s">
        <v>162</v>
      </c>
      <c r="F182">
        <v>40</v>
      </c>
      <c r="G182" s="280">
        <v>44197</v>
      </c>
      <c r="H182" s="280">
        <v>44561</v>
      </c>
      <c r="I182">
        <v>1.4927999999999999</v>
      </c>
      <c r="J182" t="s">
        <v>1279</v>
      </c>
      <c r="K182" t="s">
        <v>4969</v>
      </c>
    </row>
    <row r="183" spans="1:12" x14ac:dyDescent="0.35">
      <c r="A183">
        <v>207</v>
      </c>
      <c r="B183" t="s">
        <v>5315</v>
      </c>
      <c r="C183" t="e">
        <f>VLOOKUP(#REF!,#REF!,1,0)</f>
        <v>#REF!</v>
      </c>
      <c r="D183" t="s">
        <v>4519</v>
      </c>
      <c r="E183" t="s">
        <v>162</v>
      </c>
      <c r="F183">
        <v>3000</v>
      </c>
      <c r="G183" s="280">
        <v>44075</v>
      </c>
      <c r="H183" s="280">
        <v>44196</v>
      </c>
      <c r="J183" t="s">
        <v>1279</v>
      </c>
      <c r="K183" t="s">
        <v>4710</v>
      </c>
      <c r="L183" t="s">
        <v>4042</v>
      </c>
    </row>
    <row r="184" spans="1:12" hidden="1" x14ac:dyDescent="0.35">
      <c r="A184">
        <v>207</v>
      </c>
      <c r="B184" t="s">
        <v>5732</v>
      </c>
      <c r="C184" t="e">
        <f>VLOOKUP(#REF!,#REF!,1,0)</f>
        <v>#REF!</v>
      </c>
      <c r="D184" t="s">
        <v>4630</v>
      </c>
      <c r="E184" t="s">
        <v>169</v>
      </c>
      <c r="F184">
        <v>8000</v>
      </c>
      <c r="G184" s="280">
        <v>44197</v>
      </c>
      <c r="H184" s="280">
        <v>44561</v>
      </c>
      <c r="I184">
        <v>3.1248</v>
      </c>
      <c r="J184" t="s">
        <v>1279</v>
      </c>
      <c r="K184" t="s">
        <v>4965</v>
      </c>
    </row>
    <row r="185" spans="1:12" x14ac:dyDescent="0.35">
      <c r="A185">
        <v>208</v>
      </c>
      <c r="B185" t="s">
        <v>5316</v>
      </c>
      <c r="C185" t="e">
        <f>VLOOKUP(#REF!,#REF!,1,0)</f>
        <v>#REF!</v>
      </c>
      <c r="D185" t="s">
        <v>1285</v>
      </c>
      <c r="E185" t="s">
        <v>162</v>
      </c>
      <c r="F185">
        <v>465.05</v>
      </c>
      <c r="G185" s="280">
        <v>44075</v>
      </c>
      <c r="H185" s="280">
        <v>44196</v>
      </c>
      <c r="J185" t="s">
        <v>1279</v>
      </c>
      <c r="K185" t="s">
        <v>4965</v>
      </c>
      <c r="L185" t="s">
        <v>4040</v>
      </c>
    </row>
    <row r="186" spans="1:12" hidden="1" x14ac:dyDescent="0.35">
      <c r="A186">
        <v>208</v>
      </c>
      <c r="B186" t="s">
        <v>5317</v>
      </c>
      <c r="C186" t="e">
        <f>VLOOKUP(#REF!,#REF!,1,0)</f>
        <v>#REF!</v>
      </c>
      <c r="D186" t="s">
        <v>1283</v>
      </c>
      <c r="E186" t="s">
        <v>162</v>
      </c>
      <c r="F186">
        <v>686</v>
      </c>
      <c r="G186" s="280">
        <v>44197</v>
      </c>
      <c r="H186" s="280">
        <v>44561</v>
      </c>
      <c r="I186">
        <v>1.4823999999999999</v>
      </c>
      <c r="J186" t="s">
        <v>1279</v>
      </c>
      <c r="K186" t="s">
        <v>4969</v>
      </c>
    </row>
    <row r="187" spans="1:12" x14ac:dyDescent="0.35">
      <c r="A187">
        <v>209</v>
      </c>
      <c r="B187" t="s">
        <v>5318</v>
      </c>
      <c r="C187" t="e">
        <f>VLOOKUP(#REF!,#REF!,1,0)</f>
        <v>#REF!</v>
      </c>
      <c r="D187" t="s">
        <v>1293</v>
      </c>
      <c r="E187" t="s">
        <v>162</v>
      </c>
      <c r="F187">
        <v>1134</v>
      </c>
      <c r="G187" s="280">
        <v>44075</v>
      </c>
      <c r="H187" s="280">
        <v>44196</v>
      </c>
      <c r="J187" t="s">
        <v>1279</v>
      </c>
      <c r="K187" t="s">
        <v>4969</v>
      </c>
      <c r="L187" t="s">
        <v>4038</v>
      </c>
    </row>
    <row r="188" spans="1:12" hidden="1" x14ac:dyDescent="0.35">
      <c r="A188">
        <v>209</v>
      </c>
      <c r="B188" t="s">
        <v>5668</v>
      </c>
      <c r="C188" t="e">
        <f>VLOOKUP(#REF!,#REF!,1,0)</f>
        <v>#REF!</v>
      </c>
      <c r="D188" t="s">
        <v>5673</v>
      </c>
      <c r="E188" t="s">
        <v>169</v>
      </c>
      <c r="F188">
        <v>35</v>
      </c>
      <c r="G188" s="280">
        <v>44069</v>
      </c>
      <c r="H188" s="280">
        <v>44433</v>
      </c>
      <c r="I188">
        <v>3.1865999999999999</v>
      </c>
      <c r="J188" t="s">
        <v>1279</v>
      </c>
      <c r="K188" t="s">
        <v>4704</v>
      </c>
      <c r="L188" t="s">
        <v>6236</v>
      </c>
    </row>
    <row r="189" spans="1:12" x14ac:dyDescent="0.35">
      <c r="A189">
        <v>210</v>
      </c>
      <c r="B189" t="s">
        <v>5319</v>
      </c>
      <c r="C189" t="e">
        <f>VLOOKUP(#REF!,#REF!,1,0)</f>
        <v>#REF!</v>
      </c>
      <c r="D189" t="s">
        <v>1283</v>
      </c>
      <c r="E189" t="s">
        <v>162</v>
      </c>
      <c r="F189">
        <v>686</v>
      </c>
      <c r="G189" s="280">
        <v>44075</v>
      </c>
      <c r="H189" s="280">
        <v>44196</v>
      </c>
      <c r="J189" t="s">
        <v>1279</v>
      </c>
      <c r="K189" t="s">
        <v>4969</v>
      </c>
      <c r="L189" t="s">
        <v>4036</v>
      </c>
    </row>
    <row r="190" spans="1:12" hidden="1" x14ac:dyDescent="0.35">
      <c r="A190">
        <v>210</v>
      </c>
      <c r="B190" t="s">
        <v>5666</v>
      </c>
      <c r="C190" t="e">
        <f>VLOOKUP(#REF!,#REF!,1,0)</f>
        <v>#REF!</v>
      </c>
      <c r="D190" t="s">
        <v>5673</v>
      </c>
      <c r="E190" t="s">
        <v>169</v>
      </c>
      <c r="F190">
        <v>2240</v>
      </c>
      <c r="G190" s="280">
        <v>43831</v>
      </c>
      <c r="H190" s="280">
        <v>44196</v>
      </c>
      <c r="I190">
        <v>2.4725999999999999</v>
      </c>
      <c r="J190" t="s">
        <v>1279</v>
      </c>
      <c r="K190" t="s">
        <v>4704</v>
      </c>
      <c r="L190" t="s">
        <v>6233</v>
      </c>
    </row>
    <row r="191" spans="1:12" x14ac:dyDescent="0.35">
      <c r="A191">
        <v>211</v>
      </c>
      <c r="B191" t="s">
        <v>5320</v>
      </c>
      <c r="C191" t="e">
        <f>VLOOKUP(#REF!,#REF!,1,0)</f>
        <v>#REF!</v>
      </c>
      <c r="D191" t="s">
        <v>4514</v>
      </c>
      <c r="E191" t="s">
        <v>162</v>
      </c>
      <c r="F191">
        <v>846.3</v>
      </c>
      <c r="G191" s="280">
        <v>44075</v>
      </c>
      <c r="H191" s="280">
        <v>44196</v>
      </c>
      <c r="J191" t="s">
        <v>1279</v>
      </c>
      <c r="K191" t="s">
        <v>4710</v>
      </c>
      <c r="L191" t="s">
        <v>4034</v>
      </c>
    </row>
    <row r="192" spans="1:12" hidden="1" x14ac:dyDescent="0.35">
      <c r="A192">
        <v>211</v>
      </c>
      <c r="B192" t="s">
        <v>5321</v>
      </c>
      <c r="C192" t="e">
        <f>VLOOKUP(#REF!,#REF!,1,0)</f>
        <v>#REF!</v>
      </c>
      <c r="D192" t="s">
        <v>4519</v>
      </c>
      <c r="E192" t="s">
        <v>162</v>
      </c>
      <c r="F192">
        <v>3000</v>
      </c>
      <c r="G192" s="280">
        <v>43831</v>
      </c>
      <c r="H192" s="280">
        <v>44196</v>
      </c>
      <c r="I192">
        <v>1.4331</v>
      </c>
      <c r="J192" t="s">
        <v>1279</v>
      </c>
      <c r="K192" t="s">
        <v>4710</v>
      </c>
    </row>
    <row r="193" spans="1:12" x14ac:dyDescent="0.35">
      <c r="A193">
        <v>212</v>
      </c>
      <c r="B193" t="s">
        <v>5322</v>
      </c>
      <c r="C193" t="e">
        <f>VLOOKUP(#REF!,#REF!,1,0)</f>
        <v>#REF!</v>
      </c>
      <c r="D193" t="s">
        <v>4515</v>
      </c>
      <c r="E193" t="s">
        <v>162</v>
      </c>
      <c r="F193">
        <v>9037.1</v>
      </c>
      <c r="G193" s="280">
        <v>44075</v>
      </c>
      <c r="H193" s="280">
        <v>44196</v>
      </c>
      <c r="J193" t="s">
        <v>1279</v>
      </c>
      <c r="K193" t="s">
        <v>4710</v>
      </c>
      <c r="L193" t="s">
        <v>4032</v>
      </c>
    </row>
    <row r="194" spans="1:12" hidden="1" x14ac:dyDescent="0.35">
      <c r="A194">
        <v>212</v>
      </c>
      <c r="B194" t="s">
        <v>5323</v>
      </c>
      <c r="C194" t="e">
        <f>VLOOKUP(#REF!,#REF!,1,0)</f>
        <v>#REF!</v>
      </c>
      <c r="D194" t="s">
        <v>1293</v>
      </c>
      <c r="E194" t="s">
        <v>162</v>
      </c>
      <c r="F194">
        <v>1134</v>
      </c>
      <c r="G194" s="280">
        <v>43831</v>
      </c>
      <c r="H194" s="280">
        <v>44196</v>
      </c>
      <c r="I194">
        <v>1.5952999999999999</v>
      </c>
      <c r="J194" t="s">
        <v>1279</v>
      </c>
      <c r="K194" t="s">
        <v>4969</v>
      </c>
    </row>
    <row r="195" spans="1:12" x14ac:dyDescent="0.35">
      <c r="A195">
        <v>213</v>
      </c>
      <c r="B195" t="s">
        <v>5324</v>
      </c>
      <c r="C195" t="e">
        <f>VLOOKUP(#REF!,#REF!,1,0)</f>
        <v>#REF!</v>
      </c>
      <c r="D195" t="s">
        <v>4518</v>
      </c>
      <c r="E195" t="s">
        <v>162</v>
      </c>
      <c r="F195">
        <v>1260</v>
      </c>
      <c r="G195" s="280">
        <v>44075</v>
      </c>
      <c r="H195" s="280">
        <v>44196</v>
      </c>
      <c r="J195" t="s">
        <v>1279</v>
      </c>
      <c r="K195" t="s">
        <v>4710</v>
      </c>
      <c r="L195" t="s">
        <v>4030</v>
      </c>
    </row>
    <row r="196" spans="1:12" hidden="1" x14ac:dyDescent="0.35">
      <c r="A196">
        <v>213</v>
      </c>
      <c r="B196" t="s">
        <v>5325</v>
      </c>
      <c r="C196" t="e">
        <f>VLOOKUP(#REF!,#REF!,1,0)</f>
        <v>#REF!</v>
      </c>
      <c r="D196" t="s">
        <v>1311</v>
      </c>
      <c r="E196" t="s">
        <v>162</v>
      </c>
      <c r="F196">
        <v>740</v>
      </c>
      <c r="G196" s="280">
        <v>44562</v>
      </c>
      <c r="H196" s="280">
        <v>44926</v>
      </c>
      <c r="I196">
        <v>3.9828000000000001</v>
      </c>
      <c r="J196" t="s">
        <v>1279</v>
      </c>
      <c r="K196" t="s">
        <v>4797</v>
      </c>
    </row>
    <row r="197" spans="1:12" x14ac:dyDescent="0.35">
      <c r="A197">
        <v>214</v>
      </c>
      <c r="B197" t="s">
        <v>5733</v>
      </c>
      <c r="C197" t="e">
        <f>VLOOKUP(#REF!,#REF!,1,0)</f>
        <v>#REF!</v>
      </c>
      <c r="D197" t="s">
        <v>4689</v>
      </c>
      <c r="E197" t="s">
        <v>169</v>
      </c>
      <c r="F197">
        <v>1100</v>
      </c>
      <c r="G197" s="280">
        <v>44590</v>
      </c>
      <c r="H197" s="280">
        <v>44590</v>
      </c>
      <c r="J197" t="s">
        <v>1279</v>
      </c>
      <c r="K197" t="s">
        <v>4797</v>
      </c>
    </row>
    <row r="198" spans="1:12" hidden="1" x14ac:dyDescent="0.35">
      <c r="A198">
        <v>214</v>
      </c>
      <c r="B198" t="s">
        <v>5326</v>
      </c>
      <c r="C198" t="e">
        <f>VLOOKUP(#REF!,#REF!,1,0)</f>
        <v>#REF!</v>
      </c>
      <c r="D198" t="s">
        <v>1311</v>
      </c>
      <c r="E198" t="s">
        <v>162</v>
      </c>
      <c r="F198">
        <v>895</v>
      </c>
      <c r="G198" s="280">
        <v>44562</v>
      </c>
      <c r="H198" s="280">
        <v>44926</v>
      </c>
      <c r="I198">
        <v>3.9828000000000001</v>
      </c>
      <c r="J198" t="s">
        <v>1279</v>
      </c>
      <c r="K198" t="s">
        <v>4797</v>
      </c>
    </row>
    <row r="199" spans="1:12" x14ac:dyDescent="0.35">
      <c r="A199">
        <v>215</v>
      </c>
      <c r="B199" t="s">
        <v>5327</v>
      </c>
      <c r="C199" t="e">
        <f>VLOOKUP(#REF!,#REF!,1,0)</f>
        <v>#REF!</v>
      </c>
      <c r="D199" t="s">
        <v>1511</v>
      </c>
      <c r="E199" t="s">
        <v>162</v>
      </c>
      <c r="F199">
        <v>1100</v>
      </c>
      <c r="G199" s="280">
        <v>44546</v>
      </c>
      <c r="H199" s="280">
        <v>44675</v>
      </c>
      <c r="J199" t="s">
        <v>1279</v>
      </c>
      <c r="K199">
        <v>0</v>
      </c>
    </row>
    <row r="200" spans="1:12" hidden="1" x14ac:dyDescent="0.35">
      <c r="A200">
        <v>215</v>
      </c>
      <c r="B200" t="s">
        <v>5329</v>
      </c>
      <c r="C200" t="e">
        <f>VLOOKUP(#REF!,#REF!,1,0)</f>
        <v>#REF!</v>
      </c>
      <c r="D200" t="s">
        <v>1513</v>
      </c>
      <c r="E200" t="s">
        <v>162</v>
      </c>
      <c r="F200">
        <v>418</v>
      </c>
      <c r="G200" s="280">
        <v>44562</v>
      </c>
      <c r="H200" s="280">
        <v>44926</v>
      </c>
      <c r="I200">
        <v>4.1577000000000002</v>
      </c>
      <c r="J200" t="s">
        <v>1279</v>
      </c>
      <c r="K200" t="s">
        <v>4815</v>
      </c>
    </row>
    <row r="201" spans="1:12" x14ac:dyDescent="0.35">
      <c r="A201">
        <v>216</v>
      </c>
      <c r="B201" t="s">
        <v>5330</v>
      </c>
      <c r="C201" t="e">
        <f>VLOOKUP(#REF!,#REF!,1,0)</f>
        <v>#REF!</v>
      </c>
      <c r="D201" t="s">
        <v>1786</v>
      </c>
      <c r="E201" t="s">
        <v>162</v>
      </c>
      <c r="F201">
        <v>1200</v>
      </c>
      <c r="G201" s="280">
        <v>44546</v>
      </c>
      <c r="H201" s="280">
        <v>44590</v>
      </c>
      <c r="J201" t="s">
        <v>1279</v>
      </c>
      <c r="K201" t="s">
        <v>4806</v>
      </c>
    </row>
    <row r="202" spans="1:12" hidden="1" x14ac:dyDescent="0.35">
      <c r="A202">
        <v>216</v>
      </c>
      <c r="B202" t="s">
        <v>5331</v>
      </c>
      <c r="C202" t="e">
        <f>VLOOKUP(#REF!,#REF!,1,0)</f>
        <v>#REF!</v>
      </c>
      <c r="D202" t="s">
        <v>1285</v>
      </c>
      <c r="E202" t="s">
        <v>162</v>
      </c>
      <c r="F202">
        <v>300</v>
      </c>
      <c r="G202" s="280">
        <v>44569</v>
      </c>
      <c r="H202" s="280">
        <v>44569</v>
      </c>
      <c r="I202">
        <v>2.7574999999999998</v>
      </c>
      <c r="J202" t="s">
        <v>1279</v>
      </c>
      <c r="K202" t="s">
        <v>4965</v>
      </c>
    </row>
    <row r="203" spans="1:12" x14ac:dyDescent="0.35">
      <c r="A203">
        <v>217</v>
      </c>
      <c r="B203" t="s">
        <v>5332</v>
      </c>
      <c r="C203" t="e">
        <f>VLOOKUP(#REF!,#REF!,1,0)</f>
        <v>#REF!</v>
      </c>
      <c r="D203" t="s">
        <v>1350</v>
      </c>
      <c r="E203" t="s">
        <v>162</v>
      </c>
      <c r="F203">
        <v>203</v>
      </c>
      <c r="G203" s="280">
        <v>44665</v>
      </c>
      <c r="H203" s="280">
        <v>44926</v>
      </c>
      <c r="J203" t="s">
        <v>1279</v>
      </c>
      <c r="K203" t="s">
        <v>4799</v>
      </c>
    </row>
    <row r="204" spans="1:12" hidden="1" x14ac:dyDescent="0.35">
      <c r="A204">
        <v>217</v>
      </c>
      <c r="B204" t="s">
        <v>5333</v>
      </c>
      <c r="C204" t="e">
        <f>VLOOKUP(#REF!,#REF!,1,0)</f>
        <v>#REF!</v>
      </c>
      <c r="D204" t="s">
        <v>1285</v>
      </c>
      <c r="E204" t="s">
        <v>162</v>
      </c>
      <c r="F204">
        <v>300</v>
      </c>
      <c r="G204" s="280">
        <v>44570</v>
      </c>
      <c r="H204" s="280">
        <v>44570</v>
      </c>
      <c r="I204">
        <v>2.7574999999999998</v>
      </c>
      <c r="J204" t="s">
        <v>1279</v>
      </c>
      <c r="K204" t="s">
        <v>4965</v>
      </c>
    </row>
    <row r="205" spans="1:12" x14ac:dyDescent="0.35">
      <c r="A205">
        <v>218</v>
      </c>
      <c r="B205" t="s">
        <v>1463</v>
      </c>
      <c r="C205" t="e">
        <f>VLOOKUP(#REF!,#REF!,1,0)</f>
        <v>#REF!</v>
      </c>
      <c r="D205" t="s">
        <v>1352</v>
      </c>
      <c r="E205" t="s">
        <v>162</v>
      </c>
      <c r="F205">
        <v>33</v>
      </c>
      <c r="G205" s="280">
        <v>44665</v>
      </c>
      <c r="H205" s="280">
        <v>44926</v>
      </c>
      <c r="J205" t="s">
        <v>1279</v>
      </c>
      <c r="K205" t="s">
        <v>4799</v>
      </c>
    </row>
    <row r="206" spans="1:12" hidden="1" x14ac:dyDescent="0.35">
      <c r="A206">
        <v>218</v>
      </c>
      <c r="B206" t="s">
        <v>5734</v>
      </c>
      <c r="C206" t="e">
        <f>VLOOKUP(#REF!,#REF!,1,0)</f>
        <v>#REF!</v>
      </c>
      <c r="D206" t="s">
        <v>4612</v>
      </c>
      <c r="E206" t="s">
        <v>169</v>
      </c>
      <c r="F206">
        <v>300</v>
      </c>
      <c r="G206" s="280">
        <v>44568</v>
      </c>
      <c r="H206" s="280">
        <v>44568</v>
      </c>
      <c r="I206">
        <v>6.6260000000000003</v>
      </c>
      <c r="J206" t="s">
        <v>1279</v>
      </c>
      <c r="K206" t="s">
        <v>4965</v>
      </c>
    </row>
    <row r="207" spans="1:12" x14ac:dyDescent="0.35">
      <c r="A207">
        <v>219</v>
      </c>
      <c r="B207" t="s">
        <v>5735</v>
      </c>
      <c r="C207" t="e">
        <f>VLOOKUP(#REF!,#REF!,1,0)</f>
        <v>#REF!</v>
      </c>
      <c r="D207" t="s">
        <v>4501</v>
      </c>
      <c r="E207" t="s">
        <v>169</v>
      </c>
      <c r="F207">
        <v>346</v>
      </c>
      <c r="G207" s="280">
        <v>44746</v>
      </c>
      <c r="H207" s="280">
        <v>44926</v>
      </c>
      <c r="J207" t="s">
        <v>1279</v>
      </c>
      <c r="K207" t="s">
        <v>4799</v>
      </c>
    </row>
    <row r="208" spans="1:12" x14ac:dyDescent="0.35">
      <c r="A208">
        <v>220</v>
      </c>
      <c r="B208" t="s">
        <v>5736</v>
      </c>
      <c r="C208" t="e">
        <f>VLOOKUP(#REF!,#REF!,1,0)</f>
        <v>#REF!</v>
      </c>
      <c r="D208" t="s">
        <v>4495</v>
      </c>
      <c r="E208" t="s">
        <v>169</v>
      </c>
      <c r="F208">
        <v>600</v>
      </c>
      <c r="G208" s="280">
        <v>45050</v>
      </c>
      <c r="H208" s="280">
        <v>45291</v>
      </c>
      <c r="J208" t="s">
        <v>1279</v>
      </c>
      <c r="K208">
        <v>0</v>
      </c>
    </row>
    <row r="209" spans="1:11" x14ac:dyDescent="0.35">
      <c r="A209">
        <v>221</v>
      </c>
      <c r="B209" t="s">
        <v>5334</v>
      </c>
      <c r="C209" t="e">
        <f>VLOOKUP(#REF!,#REF!,1,0)</f>
        <v>#REF!</v>
      </c>
      <c r="D209" t="s">
        <v>1441</v>
      </c>
      <c r="E209" t="s">
        <v>162</v>
      </c>
      <c r="F209">
        <v>29</v>
      </c>
      <c r="G209" s="280">
        <v>44802</v>
      </c>
      <c r="H209" s="280">
        <v>44926</v>
      </c>
      <c r="J209" t="s">
        <v>1279</v>
      </c>
      <c r="K209" t="s">
        <v>4800</v>
      </c>
    </row>
    <row r="210" spans="1:11" hidden="1" x14ac:dyDescent="0.35">
      <c r="A210">
        <v>221</v>
      </c>
      <c r="B210" t="s">
        <v>5335</v>
      </c>
      <c r="C210" t="e">
        <f>VLOOKUP(#REF!,#REF!,1,0)</f>
        <v>#REF!</v>
      </c>
      <c r="D210" t="s">
        <v>1313</v>
      </c>
      <c r="E210" t="s">
        <v>162</v>
      </c>
      <c r="F210">
        <v>740</v>
      </c>
      <c r="G210" s="280">
        <v>44927</v>
      </c>
      <c r="H210" s="280">
        <v>45016</v>
      </c>
      <c r="I210">
        <v>5.8423999999999996</v>
      </c>
      <c r="J210" t="s">
        <v>1279</v>
      </c>
      <c r="K210" t="s">
        <v>4806</v>
      </c>
    </row>
    <row r="211" spans="1:11" hidden="1" x14ac:dyDescent="0.35">
      <c r="A211">
        <v>222</v>
      </c>
      <c r="B211" t="s">
        <v>5336</v>
      </c>
      <c r="C211" t="e">
        <f>VLOOKUP(#REF!,#REF!,1,0)</f>
        <v>#REF!</v>
      </c>
      <c r="D211" t="s">
        <v>4518</v>
      </c>
      <c r="E211" t="s">
        <v>162</v>
      </c>
      <c r="F211">
        <v>8.5</v>
      </c>
      <c r="G211" s="280">
        <v>43831</v>
      </c>
      <c r="H211" s="280">
        <v>44196</v>
      </c>
      <c r="I211">
        <v>1.4531000000000001</v>
      </c>
      <c r="J211" t="s">
        <v>1279</v>
      </c>
      <c r="K211" t="s">
        <v>4710</v>
      </c>
    </row>
    <row r="212" spans="1:11" hidden="1" x14ac:dyDescent="0.35">
      <c r="A212">
        <v>223</v>
      </c>
      <c r="B212" t="s">
        <v>5337</v>
      </c>
      <c r="C212" t="e">
        <f>VLOOKUP(#REF!,#REF!,1,0)</f>
        <v>#REF!</v>
      </c>
      <c r="D212" t="s">
        <v>4518</v>
      </c>
      <c r="E212" t="s">
        <v>162</v>
      </c>
      <c r="F212">
        <v>1260</v>
      </c>
      <c r="G212" s="280">
        <v>43831</v>
      </c>
      <c r="H212" s="280">
        <v>44196</v>
      </c>
      <c r="I212">
        <v>1.4531000000000001</v>
      </c>
      <c r="J212" t="s">
        <v>1279</v>
      </c>
      <c r="K212" t="s">
        <v>4710</v>
      </c>
    </row>
    <row r="213" spans="1:11" hidden="1" x14ac:dyDescent="0.35">
      <c r="A213">
        <v>129</v>
      </c>
      <c r="B213" t="s">
        <v>5260</v>
      </c>
      <c r="C213" t="e">
        <f>VLOOKUP(#REF!,#REF!,1,0)</f>
        <v>#REF!</v>
      </c>
      <c r="D213" t="s">
        <v>1362</v>
      </c>
      <c r="E213" t="s">
        <v>162</v>
      </c>
      <c r="F213">
        <v>631</v>
      </c>
      <c r="G213" s="280">
        <v>45658</v>
      </c>
      <c r="H213" s="280">
        <v>46022</v>
      </c>
      <c r="I213">
        <v>2.8759000000000001</v>
      </c>
      <c r="J213" t="s">
        <v>1279</v>
      </c>
      <c r="K213" t="s">
        <v>4975</v>
      </c>
    </row>
    <row r="214" spans="1:11" hidden="1" x14ac:dyDescent="0.35">
      <c r="A214">
        <v>224</v>
      </c>
      <c r="B214" t="s">
        <v>5338</v>
      </c>
      <c r="C214" t="e">
        <f>VLOOKUP(#REF!,#REF!,1,0)</f>
        <v>#REF!</v>
      </c>
      <c r="D214" t="s">
        <v>4518</v>
      </c>
      <c r="E214" t="s">
        <v>162</v>
      </c>
      <c r="F214">
        <v>950</v>
      </c>
      <c r="G214" s="280">
        <v>44562</v>
      </c>
      <c r="H214" s="280">
        <v>44926</v>
      </c>
      <c r="I214">
        <v>1.9541999999999999</v>
      </c>
      <c r="J214" t="s">
        <v>1279</v>
      </c>
      <c r="K214" t="s">
        <v>4710</v>
      </c>
    </row>
    <row r="215" spans="1:11" x14ac:dyDescent="0.35">
      <c r="A215">
        <v>197</v>
      </c>
      <c r="B215" t="s">
        <v>5307</v>
      </c>
      <c r="C215" t="e">
        <f>VLOOKUP(#REF!,#REF!,1,0)</f>
        <v>#REF!</v>
      </c>
      <c r="D215" t="s">
        <v>1362</v>
      </c>
      <c r="E215" t="s">
        <v>162</v>
      </c>
      <c r="F215">
        <v>631</v>
      </c>
      <c r="G215" s="280">
        <v>45658</v>
      </c>
      <c r="H215" s="280">
        <v>46022</v>
      </c>
      <c r="J215" t="s">
        <v>1279</v>
      </c>
      <c r="K215" t="s">
        <v>4975</v>
      </c>
    </row>
    <row r="216" spans="1:11" x14ac:dyDescent="0.35">
      <c r="A216">
        <v>226</v>
      </c>
      <c r="B216" t="s">
        <v>5737</v>
      </c>
      <c r="C216" t="e">
        <f>VLOOKUP(#REF!,#REF!,1,0)</f>
        <v>#REF!</v>
      </c>
      <c r="D216" t="s">
        <v>4609</v>
      </c>
      <c r="E216" t="s">
        <v>169</v>
      </c>
      <c r="F216">
        <v>220</v>
      </c>
      <c r="G216" s="280">
        <v>44753</v>
      </c>
      <c r="H216" s="280">
        <v>44926</v>
      </c>
      <c r="J216" t="s">
        <v>1279</v>
      </c>
      <c r="K216" t="s">
        <v>4803</v>
      </c>
    </row>
    <row r="217" spans="1:11" x14ac:dyDescent="0.35">
      <c r="A217">
        <v>227</v>
      </c>
      <c r="B217" t="s">
        <v>5738</v>
      </c>
      <c r="C217" t="e">
        <f>VLOOKUP(#REF!,#REF!,1,0)</f>
        <v>#REF!</v>
      </c>
      <c r="D217" t="s">
        <v>1340</v>
      </c>
      <c r="E217" t="s">
        <v>169</v>
      </c>
      <c r="F217">
        <v>600</v>
      </c>
      <c r="G217" s="280">
        <v>45050</v>
      </c>
      <c r="H217" s="280">
        <v>45291</v>
      </c>
      <c r="J217" t="s">
        <v>1279</v>
      </c>
      <c r="K217" t="s">
        <v>4803</v>
      </c>
    </row>
    <row r="218" spans="1:11" hidden="1" x14ac:dyDescent="0.35">
      <c r="A218">
        <v>228</v>
      </c>
      <c r="B218" t="s">
        <v>5739</v>
      </c>
      <c r="C218" t="e">
        <f>VLOOKUP(#REF!,#REF!,1,0)</f>
        <v>#REF!</v>
      </c>
      <c r="D218" t="s">
        <v>1317</v>
      </c>
      <c r="E218" t="s">
        <v>169</v>
      </c>
      <c r="F218">
        <v>80</v>
      </c>
      <c r="G218" s="280">
        <v>44927</v>
      </c>
      <c r="H218" s="280">
        <v>45016</v>
      </c>
      <c r="I218">
        <v>3.4171</v>
      </c>
      <c r="J218" t="s">
        <v>1279</v>
      </c>
      <c r="K218" t="s">
        <v>4704</v>
      </c>
    </row>
    <row r="219" spans="1:11" hidden="1" x14ac:dyDescent="0.35">
      <c r="A219">
        <v>229</v>
      </c>
      <c r="B219" t="s">
        <v>5740</v>
      </c>
      <c r="C219" t="e">
        <f>VLOOKUP(#REF!,#REF!,1,0)</f>
        <v>#REF!</v>
      </c>
      <c r="D219" t="s">
        <v>1535</v>
      </c>
      <c r="E219" t="s">
        <v>169</v>
      </c>
      <c r="F219">
        <v>1</v>
      </c>
      <c r="G219" s="280">
        <v>44927</v>
      </c>
      <c r="H219" s="280">
        <v>45291</v>
      </c>
      <c r="I219">
        <v>6.2554999999999996</v>
      </c>
      <c r="J219" t="s">
        <v>1279</v>
      </c>
      <c r="K219" t="s">
        <v>4710</v>
      </c>
    </row>
    <row r="220" spans="1:11" hidden="1" x14ac:dyDescent="0.35">
      <c r="A220">
        <v>230</v>
      </c>
      <c r="B220" t="s">
        <v>5741</v>
      </c>
      <c r="C220" t="e">
        <f>VLOOKUP(#REF!,#REF!,1,0)</f>
        <v>#REF!</v>
      </c>
      <c r="D220" t="s">
        <v>4495</v>
      </c>
      <c r="E220" t="s">
        <v>169</v>
      </c>
      <c r="F220">
        <v>1</v>
      </c>
      <c r="G220" s="280">
        <v>44927</v>
      </c>
      <c r="H220" s="280">
        <v>45291</v>
      </c>
      <c r="I220">
        <v>6.2554999999999996</v>
      </c>
      <c r="J220" t="s">
        <v>1279</v>
      </c>
      <c r="K220">
        <v>0</v>
      </c>
    </row>
    <row r="221" spans="1:11" hidden="1" x14ac:dyDescent="0.35">
      <c r="A221">
        <v>231</v>
      </c>
      <c r="B221" t="s">
        <v>5742</v>
      </c>
      <c r="C221" t="e">
        <f>VLOOKUP(#REF!,#REF!,1,0)</f>
        <v>#REF!</v>
      </c>
      <c r="D221" t="s">
        <v>1535</v>
      </c>
      <c r="E221" t="s">
        <v>169</v>
      </c>
      <c r="F221">
        <v>1</v>
      </c>
      <c r="G221" s="280">
        <v>44927</v>
      </c>
      <c r="H221" s="280">
        <v>45291</v>
      </c>
      <c r="I221">
        <v>3.3214000000000001</v>
      </c>
      <c r="J221" t="s">
        <v>1279</v>
      </c>
      <c r="K221" t="s">
        <v>4710</v>
      </c>
    </row>
    <row r="222" spans="1:11" hidden="1" x14ac:dyDescent="0.35">
      <c r="A222">
        <v>232</v>
      </c>
      <c r="B222" t="s">
        <v>5339</v>
      </c>
      <c r="C222" t="e">
        <f>VLOOKUP(#REF!,#REF!,1,0)</f>
        <v>#REF!</v>
      </c>
      <c r="D222" t="s">
        <v>1540</v>
      </c>
      <c r="E222" t="s">
        <v>162</v>
      </c>
      <c r="F222">
        <v>1</v>
      </c>
      <c r="G222" s="280">
        <v>44927</v>
      </c>
      <c r="H222" s="280">
        <v>45291</v>
      </c>
      <c r="I222">
        <v>6.2554999999999996</v>
      </c>
      <c r="J222" t="s">
        <v>1279</v>
      </c>
      <c r="K222" t="s">
        <v>4719</v>
      </c>
    </row>
    <row r="223" spans="1:11" hidden="1" x14ac:dyDescent="0.35">
      <c r="A223">
        <v>233</v>
      </c>
      <c r="B223" t="s">
        <v>5340</v>
      </c>
      <c r="C223" t="e">
        <f>VLOOKUP(#REF!,#REF!,1,0)</f>
        <v>#REF!</v>
      </c>
      <c r="D223" t="s">
        <v>1437</v>
      </c>
      <c r="E223" t="s">
        <v>162</v>
      </c>
      <c r="F223">
        <v>448</v>
      </c>
      <c r="G223" s="280">
        <v>44927</v>
      </c>
      <c r="H223" s="280">
        <v>45291</v>
      </c>
      <c r="I223">
        <v>3.3214000000000001</v>
      </c>
      <c r="J223" t="s">
        <v>1279</v>
      </c>
      <c r="K223" t="s">
        <v>4719</v>
      </c>
    </row>
    <row r="224" spans="1:11" hidden="1" x14ac:dyDescent="0.35">
      <c r="A224">
        <v>233</v>
      </c>
      <c r="B224" t="s">
        <v>5341</v>
      </c>
      <c r="C224" t="e">
        <f>VLOOKUP(#REF!,#REF!,1,0)</f>
        <v>#REF!</v>
      </c>
      <c r="D224" t="s">
        <v>1543</v>
      </c>
      <c r="E224" t="s">
        <v>162</v>
      </c>
      <c r="F224">
        <v>1</v>
      </c>
      <c r="G224" s="280">
        <v>44927</v>
      </c>
      <c r="H224" s="280">
        <v>45291</v>
      </c>
      <c r="I224">
        <v>3.3214000000000001</v>
      </c>
      <c r="J224" t="s">
        <v>1279</v>
      </c>
      <c r="K224" t="s">
        <v>4719</v>
      </c>
    </row>
    <row r="225" spans="1:11" hidden="1" x14ac:dyDescent="0.35">
      <c r="A225">
        <v>234</v>
      </c>
      <c r="B225" t="s">
        <v>5342</v>
      </c>
      <c r="C225" t="e">
        <f>VLOOKUP(#REF!,#REF!,1,0)</f>
        <v>#REF!</v>
      </c>
      <c r="D225" t="s">
        <v>4514</v>
      </c>
      <c r="E225" t="s">
        <v>162</v>
      </c>
      <c r="F225">
        <v>945</v>
      </c>
      <c r="G225" s="280">
        <v>44927</v>
      </c>
      <c r="H225" s="280">
        <v>45291</v>
      </c>
      <c r="I225">
        <v>1.9538</v>
      </c>
      <c r="J225" t="s">
        <v>1279</v>
      </c>
      <c r="K225" t="s">
        <v>4710</v>
      </c>
    </row>
    <row r="226" spans="1:11" hidden="1" x14ac:dyDescent="0.35">
      <c r="A226">
        <v>235</v>
      </c>
      <c r="B226" t="s">
        <v>5343</v>
      </c>
      <c r="C226" t="e">
        <f>VLOOKUP(#REF!,#REF!,1,0)</f>
        <v>#REF!</v>
      </c>
      <c r="D226" t="s">
        <v>1466</v>
      </c>
      <c r="E226" t="s">
        <v>162</v>
      </c>
      <c r="F226">
        <v>50</v>
      </c>
      <c r="G226" s="280">
        <v>44927</v>
      </c>
      <c r="H226" s="280">
        <v>45291</v>
      </c>
      <c r="I226">
        <v>4.7633000000000001</v>
      </c>
      <c r="J226" t="s">
        <v>1279</v>
      </c>
      <c r="K226" t="s">
        <v>4801</v>
      </c>
    </row>
    <row r="227" spans="1:11" hidden="1" x14ac:dyDescent="0.35">
      <c r="A227">
        <v>236</v>
      </c>
      <c r="B227" t="s">
        <v>5743</v>
      </c>
      <c r="C227" t="e">
        <f>VLOOKUP(#REF!,#REF!,1,0)</f>
        <v>#REF!</v>
      </c>
      <c r="D227" t="s">
        <v>4593</v>
      </c>
      <c r="E227" t="s">
        <v>169</v>
      </c>
      <c r="F227">
        <v>100</v>
      </c>
      <c r="G227" s="280">
        <v>45076</v>
      </c>
      <c r="H227" s="280">
        <v>45076</v>
      </c>
      <c r="I227">
        <v>0.42259999999999998</v>
      </c>
      <c r="J227" t="s">
        <v>1279</v>
      </c>
      <c r="K227" t="s">
        <v>4710</v>
      </c>
    </row>
    <row r="228" spans="1:11" hidden="1" x14ac:dyDescent="0.35">
      <c r="A228">
        <v>237</v>
      </c>
      <c r="B228" t="s">
        <v>5744</v>
      </c>
      <c r="C228" t="e">
        <f>VLOOKUP(#REF!,#REF!,1,0)</f>
        <v>#REF!</v>
      </c>
      <c r="D228" t="s">
        <v>4593</v>
      </c>
      <c r="E228" t="s">
        <v>169</v>
      </c>
      <c r="F228">
        <v>100</v>
      </c>
      <c r="G228" s="280">
        <v>45070</v>
      </c>
      <c r="H228" s="280">
        <v>45070</v>
      </c>
      <c r="I228">
        <v>0.42259999999999998</v>
      </c>
      <c r="J228" t="s">
        <v>1279</v>
      </c>
      <c r="K228" t="s">
        <v>4710</v>
      </c>
    </row>
    <row r="229" spans="1:11" hidden="1" x14ac:dyDescent="0.35">
      <c r="A229">
        <v>238</v>
      </c>
      <c r="B229" t="s">
        <v>5745</v>
      </c>
      <c r="C229" t="e">
        <f>VLOOKUP(#REF!,#REF!,1,0)</f>
        <v>#REF!</v>
      </c>
      <c r="D229" t="s">
        <v>4593</v>
      </c>
      <c r="E229" t="s">
        <v>169</v>
      </c>
      <c r="F229">
        <v>840</v>
      </c>
      <c r="G229" s="280">
        <v>44980</v>
      </c>
      <c r="H229" s="280">
        <v>44980</v>
      </c>
      <c r="I229">
        <v>0.42259999999999998</v>
      </c>
      <c r="J229" t="s">
        <v>1279</v>
      </c>
      <c r="K229" t="s">
        <v>4710</v>
      </c>
    </row>
    <row r="230" spans="1:11" hidden="1" x14ac:dyDescent="0.35">
      <c r="A230">
        <v>239</v>
      </c>
      <c r="B230" t="s">
        <v>5746</v>
      </c>
      <c r="C230" t="e">
        <f>VLOOKUP(#REF!,#REF!,1,0)</f>
        <v>#REF!</v>
      </c>
      <c r="D230" t="s">
        <v>4593</v>
      </c>
      <c r="E230" t="s">
        <v>169</v>
      </c>
      <c r="F230">
        <v>100</v>
      </c>
      <c r="G230" s="280">
        <v>45005</v>
      </c>
      <c r="H230" s="280">
        <v>45005</v>
      </c>
      <c r="I230">
        <v>0.42259999999999998</v>
      </c>
      <c r="J230" t="s">
        <v>1279</v>
      </c>
      <c r="K230" t="s">
        <v>4710</v>
      </c>
    </row>
    <row r="231" spans="1:11" hidden="1" x14ac:dyDescent="0.35">
      <c r="A231">
        <v>240</v>
      </c>
      <c r="B231" t="s">
        <v>1861</v>
      </c>
      <c r="C231" t="e">
        <f>VLOOKUP(#REF!,#REF!,1,0)</f>
        <v>#REF!</v>
      </c>
      <c r="D231" t="s">
        <v>4593</v>
      </c>
      <c r="E231" t="s">
        <v>169</v>
      </c>
      <c r="F231">
        <v>100</v>
      </c>
      <c r="G231" s="280">
        <v>45014</v>
      </c>
      <c r="H231" s="280">
        <v>45014</v>
      </c>
      <c r="I231">
        <v>0.42259999999999998</v>
      </c>
      <c r="J231" t="s">
        <v>1279</v>
      </c>
      <c r="K231" t="s">
        <v>4710</v>
      </c>
    </row>
    <row r="232" spans="1:11" hidden="1" x14ac:dyDescent="0.35">
      <c r="A232">
        <v>241</v>
      </c>
      <c r="B232" t="s">
        <v>5747</v>
      </c>
      <c r="C232" t="e">
        <f>VLOOKUP(#REF!,#REF!,1,0)</f>
        <v>#REF!</v>
      </c>
      <c r="D232" t="s">
        <v>4593</v>
      </c>
      <c r="E232" t="s">
        <v>169</v>
      </c>
      <c r="F232">
        <v>100</v>
      </c>
      <c r="G232" s="280">
        <v>44965</v>
      </c>
      <c r="H232" s="280">
        <v>44965</v>
      </c>
      <c r="I232">
        <v>0.42259999999999998</v>
      </c>
      <c r="J232" t="s">
        <v>1279</v>
      </c>
      <c r="K232" t="s">
        <v>4710</v>
      </c>
    </row>
    <row r="233" spans="1:11" hidden="1" x14ac:dyDescent="0.35">
      <c r="A233">
        <v>242</v>
      </c>
      <c r="B233" t="s">
        <v>5748</v>
      </c>
      <c r="C233" t="e">
        <f>VLOOKUP(#REF!,#REF!,1,0)</f>
        <v>#REF!</v>
      </c>
      <c r="D233" t="s">
        <v>4593</v>
      </c>
      <c r="E233" t="s">
        <v>169</v>
      </c>
      <c r="F233">
        <v>150</v>
      </c>
      <c r="G233" s="280">
        <v>45017</v>
      </c>
      <c r="H233" s="280">
        <v>45107</v>
      </c>
      <c r="I233">
        <v>0.3281</v>
      </c>
      <c r="J233" t="s">
        <v>1279</v>
      </c>
      <c r="K233" t="s">
        <v>4710</v>
      </c>
    </row>
    <row r="234" spans="1:11" hidden="1" x14ac:dyDescent="0.35">
      <c r="A234">
        <v>243</v>
      </c>
      <c r="B234" t="s">
        <v>5749</v>
      </c>
      <c r="C234" t="e">
        <f>VLOOKUP(#REF!,#REF!,1,0)</f>
        <v>#REF!</v>
      </c>
      <c r="D234" t="s">
        <v>1554</v>
      </c>
      <c r="E234" t="s">
        <v>169</v>
      </c>
      <c r="F234">
        <v>800</v>
      </c>
      <c r="G234" s="280">
        <v>44927</v>
      </c>
      <c r="H234" s="280">
        <v>45291</v>
      </c>
      <c r="I234">
        <v>0.98509999999999998</v>
      </c>
      <c r="J234" t="s">
        <v>1279</v>
      </c>
      <c r="K234" t="s">
        <v>4975</v>
      </c>
    </row>
    <row r="235" spans="1:11" hidden="1" x14ac:dyDescent="0.35">
      <c r="A235">
        <v>244</v>
      </c>
      <c r="B235" t="s">
        <v>5344</v>
      </c>
      <c r="C235" t="e">
        <f>VLOOKUP(#REF!,#REF!,1,0)</f>
        <v>#REF!</v>
      </c>
      <c r="D235" t="s">
        <v>5345</v>
      </c>
      <c r="E235" t="s">
        <v>162</v>
      </c>
      <c r="F235">
        <v>800</v>
      </c>
      <c r="G235" s="280">
        <v>44927</v>
      </c>
      <c r="H235" s="280">
        <v>45291</v>
      </c>
      <c r="I235">
        <v>0.42409999999999998</v>
      </c>
      <c r="J235" t="s">
        <v>1279</v>
      </c>
      <c r="K235" t="s">
        <v>4975</v>
      </c>
    </row>
    <row r="236" spans="1:11" hidden="1" x14ac:dyDescent="0.35">
      <c r="A236">
        <v>245</v>
      </c>
      <c r="B236" t="s">
        <v>5346</v>
      </c>
      <c r="C236" t="e">
        <f>VLOOKUP(#REF!,#REF!,1,0)</f>
        <v>#REF!</v>
      </c>
      <c r="D236" t="s">
        <v>4560</v>
      </c>
      <c r="E236" t="s">
        <v>162</v>
      </c>
      <c r="F236">
        <v>80</v>
      </c>
      <c r="G236" s="280">
        <v>44927</v>
      </c>
      <c r="H236" s="280">
        <v>45016</v>
      </c>
      <c r="I236">
        <v>3.4171</v>
      </c>
      <c r="J236" t="s">
        <v>1279</v>
      </c>
      <c r="K236">
        <v>0</v>
      </c>
    </row>
    <row r="237" spans="1:11" hidden="1" x14ac:dyDescent="0.35">
      <c r="A237">
        <v>246</v>
      </c>
      <c r="B237" t="s">
        <v>5750</v>
      </c>
      <c r="C237" t="e">
        <f>VLOOKUP(#REF!,#REF!,1,0)</f>
        <v>#REF!</v>
      </c>
      <c r="D237" t="s">
        <v>1317</v>
      </c>
      <c r="E237" t="s">
        <v>169</v>
      </c>
      <c r="F237">
        <v>215</v>
      </c>
      <c r="G237" s="280">
        <v>45017</v>
      </c>
      <c r="H237" s="280">
        <v>45291</v>
      </c>
      <c r="I237">
        <v>3.4171</v>
      </c>
      <c r="J237" t="s">
        <v>1279</v>
      </c>
      <c r="K237" t="s">
        <v>4704</v>
      </c>
    </row>
    <row r="238" spans="1:11" hidden="1" x14ac:dyDescent="0.35">
      <c r="A238">
        <v>247</v>
      </c>
      <c r="B238" t="s">
        <v>5347</v>
      </c>
      <c r="C238" t="e">
        <f>VLOOKUP(#REF!,#REF!,1,0)</f>
        <v>#REF!</v>
      </c>
      <c r="D238" t="s">
        <v>4560</v>
      </c>
      <c r="E238" t="s">
        <v>162</v>
      </c>
      <c r="F238">
        <v>215</v>
      </c>
      <c r="G238" s="280">
        <v>45017</v>
      </c>
      <c r="H238" s="280">
        <v>45291</v>
      </c>
      <c r="I238">
        <v>3.4171</v>
      </c>
      <c r="J238" t="s">
        <v>1279</v>
      </c>
      <c r="K238">
        <v>0</v>
      </c>
    </row>
    <row r="239" spans="1:11" hidden="1" x14ac:dyDescent="0.35">
      <c r="A239">
        <v>248</v>
      </c>
      <c r="B239" t="s">
        <v>5348</v>
      </c>
      <c r="C239" t="e">
        <f>VLOOKUP(#REF!,#REF!,1,0)</f>
        <v>#REF!</v>
      </c>
      <c r="D239" t="s">
        <v>4573</v>
      </c>
      <c r="E239" t="s">
        <v>162</v>
      </c>
      <c r="F239">
        <v>110</v>
      </c>
      <c r="G239" s="280">
        <v>45017</v>
      </c>
      <c r="H239" s="280">
        <v>45046</v>
      </c>
      <c r="I239">
        <v>0.91200000000000003</v>
      </c>
      <c r="J239" t="s">
        <v>1279</v>
      </c>
      <c r="K239" t="s">
        <v>4710</v>
      </c>
    </row>
    <row r="240" spans="1:11" hidden="1" x14ac:dyDescent="0.35">
      <c r="A240">
        <v>249</v>
      </c>
      <c r="B240" t="s">
        <v>5751</v>
      </c>
      <c r="C240" t="e">
        <f>VLOOKUP(#REF!,#REF!,1,0)</f>
        <v>#REF!</v>
      </c>
      <c r="D240" t="s">
        <v>4495</v>
      </c>
      <c r="E240" t="s">
        <v>169</v>
      </c>
      <c r="F240">
        <v>110</v>
      </c>
      <c r="G240" s="280">
        <v>45017</v>
      </c>
      <c r="H240" s="280">
        <v>45046</v>
      </c>
      <c r="I240">
        <v>9.5557999999999996</v>
      </c>
      <c r="J240" t="s">
        <v>1279</v>
      </c>
      <c r="K240">
        <v>0</v>
      </c>
    </row>
    <row r="241" spans="1:11" hidden="1" x14ac:dyDescent="0.35">
      <c r="A241">
        <v>250</v>
      </c>
      <c r="B241" t="s">
        <v>5349</v>
      </c>
      <c r="C241" t="e">
        <f>VLOOKUP(#REF!,#REF!,1,0)</f>
        <v>#REF!</v>
      </c>
      <c r="D241" t="s">
        <v>4573</v>
      </c>
      <c r="E241" t="s">
        <v>162</v>
      </c>
      <c r="F241">
        <v>855</v>
      </c>
      <c r="G241" s="280">
        <v>45003</v>
      </c>
      <c r="H241" s="280">
        <v>45003</v>
      </c>
      <c r="I241">
        <v>0.97889999999999999</v>
      </c>
      <c r="J241" t="s">
        <v>1279</v>
      </c>
      <c r="K241" t="s">
        <v>4710</v>
      </c>
    </row>
    <row r="242" spans="1:11" hidden="1" x14ac:dyDescent="0.35">
      <c r="A242">
        <v>251</v>
      </c>
      <c r="B242" t="s">
        <v>5350</v>
      </c>
      <c r="C242" t="e">
        <f>VLOOKUP(#REF!,#REF!,1,0)</f>
        <v>#REF!</v>
      </c>
      <c r="D242" t="s">
        <v>4573</v>
      </c>
      <c r="E242" t="s">
        <v>162</v>
      </c>
      <c r="F242">
        <v>855</v>
      </c>
      <c r="G242" s="280">
        <v>45004</v>
      </c>
      <c r="H242" s="280">
        <v>45004</v>
      </c>
      <c r="I242">
        <v>0.97889999999999999</v>
      </c>
      <c r="J242" t="s">
        <v>1279</v>
      </c>
      <c r="K242" t="s">
        <v>4710</v>
      </c>
    </row>
    <row r="243" spans="1:11" hidden="1" x14ac:dyDescent="0.35">
      <c r="A243">
        <v>252</v>
      </c>
      <c r="B243" t="s">
        <v>1949</v>
      </c>
      <c r="C243" t="e">
        <f>VLOOKUP(#REF!,#REF!,1,0)</f>
        <v>#REF!</v>
      </c>
      <c r="D243" t="s">
        <v>4495</v>
      </c>
      <c r="E243" t="s">
        <v>169</v>
      </c>
      <c r="F243">
        <v>300</v>
      </c>
      <c r="G243" s="280">
        <v>45037</v>
      </c>
      <c r="H243" s="280">
        <v>45037</v>
      </c>
      <c r="I243">
        <v>10.256500000000001</v>
      </c>
      <c r="J243" t="s">
        <v>1279</v>
      </c>
      <c r="K243">
        <v>0</v>
      </c>
    </row>
    <row r="244" spans="1:11" hidden="1" x14ac:dyDescent="0.35">
      <c r="A244">
        <v>253</v>
      </c>
      <c r="B244" t="s">
        <v>5351</v>
      </c>
      <c r="C244" t="e">
        <f>VLOOKUP(#REF!,#REF!,1,0)</f>
        <v>#REF!</v>
      </c>
      <c r="D244" t="s">
        <v>1437</v>
      </c>
      <c r="E244" t="s">
        <v>162</v>
      </c>
      <c r="F244">
        <v>45</v>
      </c>
      <c r="G244" s="280">
        <v>45035</v>
      </c>
      <c r="H244" s="280">
        <v>45035</v>
      </c>
      <c r="I244">
        <v>5.2549999999999999</v>
      </c>
      <c r="J244" t="s">
        <v>1279</v>
      </c>
      <c r="K244" t="s">
        <v>4719</v>
      </c>
    </row>
    <row r="245" spans="1:11" hidden="1" x14ac:dyDescent="0.35">
      <c r="A245">
        <v>254</v>
      </c>
      <c r="B245" t="s">
        <v>5352</v>
      </c>
      <c r="C245" t="e">
        <f>VLOOKUP(#REF!,#REF!,1,0)</f>
        <v>#REF!</v>
      </c>
      <c r="D245" t="s">
        <v>1437</v>
      </c>
      <c r="E245" t="s">
        <v>162</v>
      </c>
      <c r="F245">
        <v>85</v>
      </c>
      <c r="G245" s="280">
        <v>45036</v>
      </c>
      <c r="H245" s="280">
        <v>45036</v>
      </c>
      <c r="I245">
        <v>5.2549999999999999</v>
      </c>
      <c r="J245" t="s">
        <v>1279</v>
      </c>
      <c r="K245" t="s">
        <v>4719</v>
      </c>
    </row>
    <row r="246" spans="1:11" hidden="1" x14ac:dyDescent="0.35">
      <c r="A246">
        <v>255</v>
      </c>
      <c r="B246" t="s">
        <v>5353</v>
      </c>
      <c r="C246" t="e">
        <f>VLOOKUP(#REF!,#REF!,1,0)</f>
        <v>#REF!</v>
      </c>
      <c r="D246" t="s">
        <v>1437</v>
      </c>
      <c r="E246" t="s">
        <v>162</v>
      </c>
      <c r="F246">
        <v>43</v>
      </c>
      <c r="G246" s="280">
        <v>45038</v>
      </c>
      <c r="H246" s="280">
        <v>45038</v>
      </c>
      <c r="I246">
        <v>5.2549999999999999</v>
      </c>
      <c r="J246" t="s">
        <v>1279</v>
      </c>
      <c r="K246" t="s">
        <v>4719</v>
      </c>
    </row>
    <row r="247" spans="1:11" hidden="1" x14ac:dyDescent="0.35">
      <c r="A247">
        <v>256</v>
      </c>
      <c r="B247" t="s">
        <v>5354</v>
      </c>
      <c r="C247" t="e">
        <f>VLOOKUP(#REF!,#REF!,1,0)</f>
        <v>#REF!</v>
      </c>
      <c r="D247" t="s">
        <v>1437</v>
      </c>
      <c r="E247" t="s">
        <v>162</v>
      </c>
      <c r="F247">
        <v>48</v>
      </c>
      <c r="G247" s="280">
        <v>45039</v>
      </c>
      <c r="H247" s="280">
        <v>45039</v>
      </c>
      <c r="I247">
        <v>5.2549999999999999</v>
      </c>
      <c r="J247" t="s">
        <v>1279</v>
      </c>
      <c r="K247" t="s">
        <v>4719</v>
      </c>
    </row>
    <row r="248" spans="1:11" hidden="1" x14ac:dyDescent="0.35">
      <c r="A248">
        <v>257</v>
      </c>
      <c r="B248" t="s">
        <v>5355</v>
      </c>
      <c r="C248" t="e">
        <f>VLOOKUP(#REF!,#REF!,1,0)</f>
        <v>#REF!</v>
      </c>
      <c r="D248" t="s">
        <v>1437</v>
      </c>
      <c r="E248" t="s">
        <v>162</v>
      </c>
      <c r="F248">
        <v>70</v>
      </c>
      <c r="G248" s="280">
        <v>45040</v>
      </c>
      <c r="H248" s="280">
        <v>45040</v>
      </c>
      <c r="I248">
        <v>5.2549999999999999</v>
      </c>
      <c r="J248" t="s">
        <v>1279</v>
      </c>
      <c r="K248" t="s">
        <v>4719</v>
      </c>
    </row>
    <row r="249" spans="1:11" hidden="1" x14ac:dyDescent="0.35">
      <c r="A249">
        <v>258</v>
      </c>
      <c r="B249" t="s">
        <v>5356</v>
      </c>
      <c r="C249" t="e">
        <f>VLOOKUP(#REF!,#REF!,1,0)</f>
        <v>#REF!</v>
      </c>
      <c r="D249" t="s">
        <v>1437</v>
      </c>
      <c r="E249" t="s">
        <v>162</v>
      </c>
      <c r="F249">
        <v>70</v>
      </c>
      <c r="G249" s="280">
        <v>45041</v>
      </c>
      <c r="H249" s="280">
        <v>45041</v>
      </c>
      <c r="I249">
        <v>5.2549999999999999</v>
      </c>
      <c r="J249" t="s">
        <v>1279</v>
      </c>
      <c r="K249" t="s">
        <v>4719</v>
      </c>
    </row>
    <row r="250" spans="1:11" hidden="1" x14ac:dyDescent="0.35">
      <c r="A250">
        <v>259</v>
      </c>
      <c r="B250" t="s">
        <v>5357</v>
      </c>
      <c r="C250" t="e">
        <f>VLOOKUP(#REF!,#REF!,1,0)</f>
        <v>#REF!</v>
      </c>
      <c r="D250" t="s">
        <v>1437</v>
      </c>
      <c r="E250" t="s">
        <v>162</v>
      </c>
      <c r="F250">
        <v>70</v>
      </c>
      <c r="G250" s="280">
        <v>45042</v>
      </c>
      <c r="H250" s="280">
        <v>45042</v>
      </c>
      <c r="I250">
        <v>5.2549999999999999</v>
      </c>
      <c r="J250" t="s">
        <v>1279</v>
      </c>
      <c r="K250" t="s">
        <v>4719</v>
      </c>
    </row>
    <row r="251" spans="1:11" hidden="1" x14ac:dyDescent="0.35">
      <c r="A251">
        <v>260</v>
      </c>
      <c r="B251" t="s">
        <v>5752</v>
      </c>
      <c r="C251" t="e">
        <f>VLOOKUP(#REF!,#REF!,1,0)</f>
        <v>#REF!</v>
      </c>
      <c r="D251" t="s">
        <v>4495</v>
      </c>
      <c r="E251" t="s">
        <v>169</v>
      </c>
      <c r="F251">
        <v>475</v>
      </c>
      <c r="G251" s="280">
        <v>45042</v>
      </c>
      <c r="H251" s="280">
        <v>45042</v>
      </c>
      <c r="I251">
        <v>10.256500000000001</v>
      </c>
      <c r="J251" t="s">
        <v>1279</v>
      </c>
      <c r="K251">
        <v>0</v>
      </c>
    </row>
    <row r="252" spans="1:11" hidden="1" x14ac:dyDescent="0.35">
      <c r="A252">
        <v>261</v>
      </c>
      <c r="B252" t="s">
        <v>5358</v>
      </c>
      <c r="C252" t="e">
        <f>VLOOKUP(#REF!,#REF!,1,0)</f>
        <v>#REF!</v>
      </c>
      <c r="D252" t="s">
        <v>1437</v>
      </c>
      <c r="E252" t="s">
        <v>162</v>
      </c>
      <c r="F252">
        <v>100</v>
      </c>
      <c r="G252" s="280">
        <v>45043</v>
      </c>
      <c r="H252" s="280">
        <v>45043</v>
      </c>
      <c r="I252">
        <v>5.2549999999999999</v>
      </c>
      <c r="J252" t="s">
        <v>1279</v>
      </c>
      <c r="K252" t="s">
        <v>4719</v>
      </c>
    </row>
    <row r="253" spans="1:11" hidden="1" x14ac:dyDescent="0.35">
      <c r="A253">
        <v>262</v>
      </c>
      <c r="B253" t="s">
        <v>5359</v>
      </c>
      <c r="C253" t="e">
        <f>VLOOKUP(#REF!,#REF!,1,0)</f>
        <v>#REF!</v>
      </c>
      <c r="D253" t="s">
        <v>1437</v>
      </c>
      <c r="E253" t="s">
        <v>162</v>
      </c>
      <c r="F253">
        <v>95</v>
      </c>
      <c r="G253" s="280">
        <v>45045</v>
      </c>
      <c r="H253" s="280">
        <v>45045</v>
      </c>
      <c r="I253">
        <v>5.2549999999999999</v>
      </c>
      <c r="J253" t="s">
        <v>1279</v>
      </c>
      <c r="K253" t="s">
        <v>4719</v>
      </c>
    </row>
    <row r="254" spans="1:11" hidden="1" x14ac:dyDescent="0.35">
      <c r="A254">
        <v>263</v>
      </c>
      <c r="B254" t="s">
        <v>5360</v>
      </c>
      <c r="C254" t="e">
        <f>VLOOKUP(#REF!,#REF!,1,0)</f>
        <v>#REF!</v>
      </c>
      <c r="D254" t="s">
        <v>4573</v>
      </c>
      <c r="E254" t="s">
        <v>162</v>
      </c>
      <c r="F254">
        <v>100</v>
      </c>
      <c r="G254" s="280">
        <v>45047</v>
      </c>
      <c r="H254" s="280">
        <v>45077</v>
      </c>
      <c r="I254">
        <v>0.42259999999999998</v>
      </c>
      <c r="J254" t="s">
        <v>1279</v>
      </c>
      <c r="K254" t="s">
        <v>4710</v>
      </c>
    </row>
    <row r="255" spans="1:11" hidden="1" x14ac:dyDescent="0.35">
      <c r="A255">
        <v>264</v>
      </c>
      <c r="B255" t="s">
        <v>5753</v>
      </c>
      <c r="C255" t="e">
        <f>VLOOKUP(#REF!,#REF!,1,0)</f>
        <v>#REF!</v>
      </c>
      <c r="D255" t="s">
        <v>4593</v>
      </c>
      <c r="E255" t="s">
        <v>169</v>
      </c>
      <c r="F255">
        <v>100</v>
      </c>
      <c r="G255" s="280">
        <v>45047</v>
      </c>
      <c r="H255" s="280">
        <v>45047</v>
      </c>
      <c r="I255">
        <v>0.42259999999999998</v>
      </c>
      <c r="J255" t="s">
        <v>1279</v>
      </c>
      <c r="K255" t="s">
        <v>4710</v>
      </c>
    </row>
    <row r="256" spans="1:11" hidden="1" x14ac:dyDescent="0.35">
      <c r="A256">
        <v>265</v>
      </c>
      <c r="B256" t="s">
        <v>1903</v>
      </c>
      <c r="C256" t="e">
        <f>VLOOKUP(#REF!,#REF!,1,0)</f>
        <v>#REF!</v>
      </c>
      <c r="D256" t="s">
        <v>4593</v>
      </c>
      <c r="E256" t="s">
        <v>169</v>
      </c>
      <c r="F256">
        <v>100</v>
      </c>
      <c r="G256" s="280">
        <v>45048</v>
      </c>
      <c r="H256" s="280">
        <v>45048</v>
      </c>
      <c r="I256">
        <v>0.42259999999999998</v>
      </c>
      <c r="J256" t="s">
        <v>1279</v>
      </c>
      <c r="K256" t="s">
        <v>4710</v>
      </c>
    </row>
    <row r="257" spans="1:11" hidden="1" x14ac:dyDescent="0.35">
      <c r="A257">
        <v>266</v>
      </c>
      <c r="B257" t="s">
        <v>5754</v>
      </c>
      <c r="C257" t="e">
        <f>VLOOKUP(#REF!,#REF!,1,0)</f>
        <v>#REF!</v>
      </c>
      <c r="D257" t="s">
        <v>4593</v>
      </c>
      <c r="E257" t="s">
        <v>169</v>
      </c>
      <c r="F257">
        <v>100</v>
      </c>
      <c r="G257" s="280">
        <v>45049</v>
      </c>
      <c r="H257" s="280">
        <v>45049</v>
      </c>
      <c r="I257">
        <v>0.42259999999999998</v>
      </c>
      <c r="J257" t="s">
        <v>1279</v>
      </c>
      <c r="K257" t="s">
        <v>4710</v>
      </c>
    </row>
    <row r="258" spans="1:11" hidden="1" x14ac:dyDescent="0.35">
      <c r="A258">
        <v>267</v>
      </c>
      <c r="B258" t="s">
        <v>1905</v>
      </c>
      <c r="C258" t="e">
        <f>VLOOKUP(#REF!,#REF!,1,0)</f>
        <v>#REF!</v>
      </c>
      <c r="D258" t="s">
        <v>4593</v>
      </c>
      <c r="E258" t="s">
        <v>169</v>
      </c>
      <c r="F258">
        <v>100</v>
      </c>
      <c r="G258" s="280">
        <v>45053</v>
      </c>
      <c r="H258" s="280">
        <v>45053</v>
      </c>
      <c r="I258">
        <v>0.42259999999999998</v>
      </c>
      <c r="J258" t="s">
        <v>1279</v>
      </c>
      <c r="K258" t="s">
        <v>4710</v>
      </c>
    </row>
    <row r="259" spans="1:11" hidden="1" x14ac:dyDescent="0.35">
      <c r="A259">
        <v>268</v>
      </c>
      <c r="B259" t="s">
        <v>5755</v>
      </c>
      <c r="C259" t="e">
        <f>VLOOKUP(#REF!,#REF!,1,0)</f>
        <v>#REF!</v>
      </c>
      <c r="D259" t="s">
        <v>4593</v>
      </c>
      <c r="E259" t="s">
        <v>169</v>
      </c>
      <c r="F259">
        <v>100</v>
      </c>
      <c r="G259" s="280">
        <v>45054</v>
      </c>
      <c r="H259" s="280">
        <v>45054</v>
      </c>
      <c r="I259">
        <v>0.42259999999999998</v>
      </c>
      <c r="J259" t="s">
        <v>1279</v>
      </c>
      <c r="K259" t="s">
        <v>4710</v>
      </c>
    </row>
    <row r="260" spans="1:11" hidden="1" x14ac:dyDescent="0.35">
      <c r="A260">
        <v>269</v>
      </c>
      <c r="B260" t="s">
        <v>5361</v>
      </c>
      <c r="C260" t="e">
        <f>VLOOKUP(#REF!,#REF!,1,0)</f>
        <v>#REF!</v>
      </c>
      <c r="D260" t="s">
        <v>1311</v>
      </c>
      <c r="E260" t="s">
        <v>162</v>
      </c>
      <c r="F260">
        <v>30</v>
      </c>
      <c r="G260" s="280">
        <v>44927</v>
      </c>
      <c r="H260" s="280">
        <v>45291</v>
      </c>
      <c r="I260">
        <v>4.6914999999999996</v>
      </c>
      <c r="J260" t="s">
        <v>1279</v>
      </c>
      <c r="K260" t="s">
        <v>4797</v>
      </c>
    </row>
    <row r="261" spans="1:11" hidden="1" x14ac:dyDescent="0.35">
      <c r="A261">
        <v>270</v>
      </c>
      <c r="B261" t="s">
        <v>5756</v>
      </c>
      <c r="C261" t="e">
        <f>VLOOKUP(#REF!,#REF!,1,0)</f>
        <v>#REF!</v>
      </c>
      <c r="D261" t="s">
        <v>4596</v>
      </c>
      <c r="E261" t="s">
        <v>169</v>
      </c>
      <c r="F261">
        <v>400</v>
      </c>
      <c r="G261" s="280">
        <v>44835</v>
      </c>
      <c r="H261" s="280">
        <v>44926</v>
      </c>
      <c r="I261">
        <v>4.4175000000000004</v>
      </c>
      <c r="J261" t="s">
        <v>1279</v>
      </c>
      <c r="K261" t="s">
        <v>4965</v>
      </c>
    </row>
    <row r="262" spans="1:11" hidden="1" x14ac:dyDescent="0.35">
      <c r="A262">
        <v>271</v>
      </c>
      <c r="B262" t="s">
        <v>5362</v>
      </c>
      <c r="C262" t="e">
        <f>VLOOKUP(#REF!,#REF!,1,0)</f>
        <v>#REF!</v>
      </c>
      <c r="D262" t="s">
        <v>1293</v>
      </c>
      <c r="E262" t="s">
        <v>162</v>
      </c>
      <c r="F262">
        <v>250</v>
      </c>
      <c r="G262" s="280">
        <v>44835</v>
      </c>
      <c r="H262" s="280">
        <v>44926</v>
      </c>
      <c r="I262">
        <v>2.3329</v>
      </c>
      <c r="J262" t="s">
        <v>1279</v>
      </c>
      <c r="K262" t="s">
        <v>4969</v>
      </c>
    </row>
    <row r="263" spans="1:11" hidden="1" x14ac:dyDescent="0.35">
      <c r="A263">
        <v>272</v>
      </c>
      <c r="B263" t="s">
        <v>5363</v>
      </c>
      <c r="C263" t="e">
        <f>VLOOKUP(#REF!,#REF!,1,0)</f>
        <v>#REF!</v>
      </c>
      <c r="D263" t="s">
        <v>1412</v>
      </c>
      <c r="E263" t="s">
        <v>162</v>
      </c>
      <c r="F263">
        <v>150</v>
      </c>
      <c r="G263" s="280">
        <v>44835</v>
      </c>
      <c r="H263" s="280">
        <v>44926</v>
      </c>
      <c r="I263">
        <v>2.1825000000000001</v>
      </c>
      <c r="J263" t="s">
        <v>1279</v>
      </c>
      <c r="K263" t="s">
        <v>4974</v>
      </c>
    </row>
    <row r="264" spans="1:11" hidden="1" x14ac:dyDescent="0.35">
      <c r="A264">
        <v>273</v>
      </c>
      <c r="B264" t="s">
        <v>5364</v>
      </c>
      <c r="C264" t="e">
        <f>VLOOKUP(#REF!,#REF!,1,0)</f>
        <v>#REF!</v>
      </c>
      <c r="D264" t="s">
        <v>1283</v>
      </c>
      <c r="E264" t="s">
        <v>162</v>
      </c>
      <c r="F264">
        <v>350</v>
      </c>
      <c r="G264" s="280">
        <v>44849</v>
      </c>
      <c r="H264" s="280">
        <v>44926</v>
      </c>
      <c r="I264">
        <v>2.3329</v>
      </c>
      <c r="J264" t="s">
        <v>1279</v>
      </c>
      <c r="K264" t="s">
        <v>4969</v>
      </c>
    </row>
    <row r="265" spans="1:11" hidden="1" x14ac:dyDescent="0.35">
      <c r="A265">
        <v>274</v>
      </c>
      <c r="B265" t="s">
        <v>5365</v>
      </c>
      <c r="C265" t="e">
        <f>VLOOKUP(#REF!,#REF!,1,0)</f>
        <v>#REF!</v>
      </c>
      <c r="D265" t="s">
        <v>1412</v>
      </c>
      <c r="E265" t="s">
        <v>162</v>
      </c>
      <c r="F265">
        <v>100</v>
      </c>
      <c r="G265" s="280">
        <v>45033</v>
      </c>
      <c r="H265" s="280">
        <v>45291</v>
      </c>
      <c r="I265">
        <v>2.2955000000000001</v>
      </c>
      <c r="J265" t="s">
        <v>1279</v>
      </c>
      <c r="K265" t="s">
        <v>4974</v>
      </c>
    </row>
    <row r="266" spans="1:11" x14ac:dyDescent="0.35">
      <c r="A266">
        <v>275</v>
      </c>
      <c r="B266" t="s">
        <v>4123</v>
      </c>
      <c r="C266" t="e">
        <f>VLOOKUP(#REF!,#REF!,1,0)</f>
        <v>#REF!</v>
      </c>
      <c r="D266" t="s">
        <v>1584</v>
      </c>
      <c r="E266" t="s">
        <v>162</v>
      </c>
      <c r="F266">
        <v>1627.5</v>
      </c>
      <c r="G266" s="280">
        <v>44562</v>
      </c>
      <c r="H266" s="280">
        <v>45291</v>
      </c>
      <c r="J266" t="s">
        <v>1530</v>
      </c>
      <c r="K266" t="s">
        <v>4800</v>
      </c>
    </row>
    <row r="267" spans="1:11" hidden="1" x14ac:dyDescent="0.35">
      <c r="A267">
        <v>769</v>
      </c>
      <c r="B267" t="s">
        <v>5952</v>
      </c>
      <c r="C267" t="e">
        <f>VLOOKUP(#REF!,#REF!,1,0)</f>
        <v>#REF!</v>
      </c>
      <c r="D267" t="s">
        <v>4501</v>
      </c>
      <c r="E267" t="s">
        <v>169</v>
      </c>
      <c r="F267">
        <v>350</v>
      </c>
      <c r="G267" s="280">
        <v>45658</v>
      </c>
      <c r="H267" s="280">
        <v>46022</v>
      </c>
      <c r="I267">
        <v>5.1139999999999999</v>
      </c>
      <c r="J267" t="s">
        <v>1279</v>
      </c>
      <c r="K267" t="s">
        <v>4799</v>
      </c>
    </row>
    <row r="268" spans="1:11" x14ac:dyDescent="0.35">
      <c r="A268">
        <v>277</v>
      </c>
      <c r="B268" t="s">
        <v>4123</v>
      </c>
      <c r="C268" t="e">
        <f>VLOOKUP(#REF!,#REF!,1,0)</f>
        <v>#REF!</v>
      </c>
      <c r="D268" t="s">
        <v>1585</v>
      </c>
      <c r="E268" t="s">
        <v>162</v>
      </c>
      <c r="F268">
        <v>50</v>
      </c>
      <c r="G268" s="280">
        <v>44562</v>
      </c>
      <c r="H268" s="280">
        <v>44926</v>
      </c>
      <c r="J268" t="s">
        <v>1530</v>
      </c>
      <c r="K268" t="s">
        <v>4800</v>
      </c>
    </row>
    <row r="269" spans="1:11" hidden="1" x14ac:dyDescent="0.35">
      <c r="A269">
        <v>819</v>
      </c>
      <c r="B269" t="s">
        <v>2778</v>
      </c>
      <c r="C269" t="e">
        <f>VLOOKUP(#REF!,#REF!,1,0)</f>
        <v>#REF!</v>
      </c>
      <c r="D269" t="s">
        <v>1326</v>
      </c>
      <c r="E269" t="s">
        <v>162</v>
      </c>
      <c r="F269">
        <v>100</v>
      </c>
      <c r="G269" s="280">
        <v>45658</v>
      </c>
      <c r="H269" s="280">
        <v>46022</v>
      </c>
      <c r="I269">
        <v>3.7988</v>
      </c>
      <c r="J269" t="s">
        <v>1279</v>
      </c>
      <c r="K269" t="s">
        <v>4815</v>
      </c>
    </row>
    <row r="270" spans="1:11" hidden="1" x14ac:dyDescent="0.35">
      <c r="A270">
        <v>820</v>
      </c>
      <c r="B270" t="s">
        <v>5556</v>
      </c>
      <c r="C270" t="e">
        <f>VLOOKUP(#REF!,#REF!,1,0)</f>
        <v>#REF!</v>
      </c>
      <c r="D270" t="s">
        <v>1513</v>
      </c>
      <c r="E270" t="s">
        <v>162</v>
      </c>
      <c r="F270">
        <v>160</v>
      </c>
      <c r="G270" s="280">
        <v>45658</v>
      </c>
      <c r="H270" s="280">
        <v>46022</v>
      </c>
      <c r="I270">
        <v>3.7988</v>
      </c>
      <c r="J270" t="s">
        <v>1279</v>
      </c>
      <c r="K270" t="s">
        <v>4815</v>
      </c>
    </row>
    <row r="271" spans="1:11" x14ac:dyDescent="0.35">
      <c r="A271">
        <v>280</v>
      </c>
      <c r="B271" t="s">
        <v>4123</v>
      </c>
      <c r="C271" t="e">
        <f>VLOOKUP(#REF!,#REF!,1,0)</f>
        <v>#REF!</v>
      </c>
      <c r="D271" t="s">
        <v>1587</v>
      </c>
      <c r="E271" t="s">
        <v>162</v>
      </c>
      <c r="F271">
        <v>2150</v>
      </c>
      <c r="G271" s="280">
        <v>44562</v>
      </c>
      <c r="H271" s="280">
        <v>45291</v>
      </c>
      <c r="J271" t="s">
        <v>1530</v>
      </c>
      <c r="K271" t="s">
        <v>4799</v>
      </c>
    </row>
    <row r="272" spans="1:11" x14ac:dyDescent="0.35">
      <c r="A272">
        <v>419</v>
      </c>
      <c r="B272" t="s">
        <v>4132</v>
      </c>
      <c r="C272" t="e">
        <f>VLOOKUP(#REF!,#REF!,1,0)</f>
        <v>#REF!</v>
      </c>
      <c r="D272" t="s">
        <v>4512</v>
      </c>
      <c r="E272" t="s">
        <v>169</v>
      </c>
      <c r="F272">
        <v>0</v>
      </c>
      <c r="G272" s="280">
        <v>44562</v>
      </c>
      <c r="H272" s="280">
        <v>46022</v>
      </c>
      <c r="J272" t="s">
        <v>1530</v>
      </c>
      <c r="K272" t="s">
        <v>685</v>
      </c>
    </row>
    <row r="273" spans="1:11" x14ac:dyDescent="0.35">
      <c r="A273">
        <v>420</v>
      </c>
      <c r="B273" t="s">
        <v>4132</v>
      </c>
      <c r="C273" t="e">
        <f>VLOOKUP(#REF!,#REF!,1,0)</f>
        <v>#REF!</v>
      </c>
      <c r="D273" t="s">
        <v>1727</v>
      </c>
      <c r="E273" t="s">
        <v>169</v>
      </c>
      <c r="F273">
        <v>20000</v>
      </c>
      <c r="G273" s="280">
        <v>44562</v>
      </c>
      <c r="H273" s="280">
        <v>46022</v>
      </c>
      <c r="J273" t="s">
        <v>1530</v>
      </c>
      <c r="K273">
        <v>0</v>
      </c>
    </row>
    <row r="274" spans="1:11" x14ac:dyDescent="0.35">
      <c r="A274">
        <v>283</v>
      </c>
      <c r="B274" t="s">
        <v>4123</v>
      </c>
      <c r="C274" t="e">
        <f>VLOOKUP(#REF!,#REF!,1,0)</f>
        <v>#REF!</v>
      </c>
      <c r="D274" t="s">
        <v>1589</v>
      </c>
      <c r="E274" t="s">
        <v>162</v>
      </c>
      <c r="F274">
        <v>80</v>
      </c>
      <c r="G274" s="280">
        <v>44562</v>
      </c>
      <c r="H274" s="280">
        <v>45291</v>
      </c>
      <c r="J274" t="s">
        <v>1530</v>
      </c>
      <c r="K274" t="s">
        <v>4811</v>
      </c>
    </row>
    <row r="275" spans="1:11" x14ac:dyDescent="0.35">
      <c r="A275">
        <v>421</v>
      </c>
      <c r="B275" t="s">
        <v>4132</v>
      </c>
      <c r="C275" t="e">
        <f>VLOOKUP(#REF!,#REF!,1,0)</f>
        <v>#REF!</v>
      </c>
      <c r="D275" t="s">
        <v>4534</v>
      </c>
      <c r="E275" t="s">
        <v>169</v>
      </c>
      <c r="F275">
        <v>6000</v>
      </c>
      <c r="G275" s="280">
        <v>44562</v>
      </c>
      <c r="H275" s="280">
        <v>46022</v>
      </c>
      <c r="J275" t="s">
        <v>1530</v>
      </c>
      <c r="K275" t="s">
        <v>4710</v>
      </c>
    </row>
    <row r="276" spans="1:11" x14ac:dyDescent="0.35">
      <c r="A276">
        <v>285</v>
      </c>
      <c r="B276" t="s">
        <v>4123</v>
      </c>
      <c r="C276" t="e">
        <f>VLOOKUP(#REF!,#REF!,1,0)</f>
        <v>#REF!</v>
      </c>
      <c r="D276" t="s">
        <v>1529</v>
      </c>
      <c r="E276" t="s">
        <v>162</v>
      </c>
      <c r="F276">
        <v>436.9</v>
      </c>
      <c r="G276" s="280">
        <v>44562</v>
      </c>
      <c r="H276" s="280">
        <v>44926</v>
      </c>
      <c r="J276" t="s">
        <v>1530</v>
      </c>
      <c r="K276" t="s">
        <v>4815</v>
      </c>
    </row>
    <row r="277" spans="1:11" x14ac:dyDescent="0.35">
      <c r="A277">
        <v>286</v>
      </c>
      <c r="B277" t="s">
        <v>4123</v>
      </c>
      <c r="C277" t="e">
        <f>VLOOKUP(#REF!,#REF!,1,0)</f>
        <v>#REF!</v>
      </c>
      <c r="D277" t="s">
        <v>1529</v>
      </c>
      <c r="E277" t="s">
        <v>162</v>
      </c>
      <c r="F277">
        <v>298.60000000000002</v>
      </c>
      <c r="G277" s="280">
        <v>44927</v>
      </c>
      <c r="H277" s="280">
        <v>45291</v>
      </c>
      <c r="J277" t="s">
        <v>1530</v>
      </c>
      <c r="K277" t="s">
        <v>4815</v>
      </c>
    </row>
    <row r="278" spans="1:11" x14ac:dyDescent="0.35">
      <c r="A278">
        <v>287</v>
      </c>
      <c r="B278" t="s">
        <v>4123</v>
      </c>
      <c r="C278" t="e">
        <f>VLOOKUP(#REF!,#REF!,1,0)</f>
        <v>#REF!</v>
      </c>
      <c r="D278" t="s">
        <v>1590</v>
      </c>
      <c r="E278" t="s">
        <v>162</v>
      </c>
      <c r="F278">
        <v>353.1</v>
      </c>
      <c r="G278" s="280">
        <v>44562</v>
      </c>
      <c r="H278" s="280">
        <v>44926</v>
      </c>
      <c r="J278" t="s">
        <v>1530</v>
      </c>
      <c r="K278" t="s">
        <v>4815</v>
      </c>
    </row>
    <row r="279" spans="1:11" x14ac:dyDescent="0.35">
      <c r="A279">
        <v>288</v>
      </c>
      <c r="B279" t="s">
        <v>4123</v>
      </c>
      <c r="C279" t="e">
        <f>VLOOKUP(#REF!,#REF!,1,0)</f>
        <v>#REF!</v>
      </c>
      <c r="D279" t="s">
        <v>1590</v>
      </c>
      <c r="E279" t="s">
        <v>162</v>
      </c>
      <c r="F279">
        <v>241.4</v>
      </c>
      <c r="G279" s="280">
        <v>44927</v>
      </c>
      <c r="H279" s="280">
        <v>45291</v>
      </c>
      <c r="J279" t="s">
        <v>1530</v>
      </c>
      <c r="K279" t="s">
        <v>4815</v>
      </c>
    </row>
    <row r="280" spans="1:11" x14ac:dyDescent="0.35">
      <c r="A280">
        <v>422</v>
      </c>
      <c r="B280" t="s">
        <v>4132</v>
      </c>
      <c r="C280" t="e">
        <f>VLOOKUP(#REF!,#REF!,1,0)</f>
        <v>#REF!</v>
      </c>
      <c r="D280" t="s">
        <v>4511</v>
      </c>
      <c r="E280" t="s">
        <v>169</v>
      </c>
      <c r="F280">
        <v>0</v>
      </c>
      <c r="G280" s="280">
        <v>44562</v>
      </c>
      <c r="H280" s="280">
        <v>46022</v>
      </c>
      <c r="J280" t="s">
        <v>1530</v>
      </c>
      <c r="K280" t="s">
        <v>4710</v>
      </c>
    </row>
    <row r="281" spans="1:11" x14ac:dyDescent="0.35">
      <c r="A281">
        <v>290</v>
      </c>
      <c r="B281" t="s">
        <v>4123</v>
      </c>
      <c r="C281" t="e">
        <f>VLOOKUP(#REF!,#REF!,1,0)</f>
        <v>#REF!</v>
      </c>
      <c r="D281" t="s">
        <v>1591</v>
      </c>
      <c r="E281" t="s">
        <v>162</v>
      </c>
      <c r="F281">
        <v>2257.5</v>
      </c>
      <c r="G281" s="280">
        <v>44562</v>
      </c>
      <c r="H281" s="280">
        <v>45657</v>
      </c>
      <c r="J281" t="s">
        <v>1530</v>
      </c>
      <c r="K281" t="s">
        <v>4815</v>
      </c>
    </row>
    <row r="282" spans="1:11" x14ac:dyDescent="0.35">
      <c r="A282">
        <v>426</v>
      </c>
      <c r="B282" t="s">
        <v>4132</v>
      </c>
      <c r="C282" t="e">
        <f>VLOOKUP(#REF!,#REF!,1,0)</f>
        <v>#REF!</v>
      </c>
      <c r="D282" t="s">
        <v>4535</v>
      </c>
      <c r="E282" t="s">
        <v>169</v>
      </c>
      <c r="F282">
        <v>5600</v>
      </c>
      <c r="G282" s="280">
        <v>45658</v>
      </c>
      <c r="H282" s="280">
        <v>46022</v>
      </c>
      <c r="J282" t="s">
        <v>1530</v>
      </c>
      <c r="K282" t="s">
        <v>685</v>
      </c>
    </row>
    <row r="283" spans="1:11" x14ac:dyDescent="0.35">
      <c r="A283">
        <v>430</v>
      </c>
      <c r="B283" t="s">
        <v>4132</v>
      </c>
      <c r="C283" t="e">
        <f>VLOOKUP(#REF!,#REF!,1,0)</f>
        <v>#REF!</v>
      </c>
      <c r="D283" t="s">
        <v>1734</v>
      </c>
      <c r="E283" t="s">
        <v>169</v>
      </c>
      <c r="F283">
        <v>11600</v>
      </c>
      <c r="G283" s="280">
        <v>45658</v>
      </c>
      <c r="H283" s="280">
        <v>46022</v>
      </c>
      <c r="J283" t="s">
        <v>1530</v>
      </c>
      <c r="K283" t="s">
        <v>685</v>
      </c>
    </row>
    <row r="284" spans="1:11" x14ac:dyDescent="0.35">
      <c r="A284">
        <v>431</v>
      </c>
      <c r="B284" t="s">
        <v>4132</v>
      </c>
      <c r="C284" t="e">
        <f>VLOOKUP(#REF!,#REF!,1,0)</f>
        <v>#REF!</v>
      </c>
      <c r="D284" t="s">
        <v>4536</v>
      </c>
      <c r="E284" t="s">
        <v>169</v>
      </c>
      <c r="F284">
        <v>305</v>
      </c>
      <c r="G284" s="280">
        <v>44562</v>
      </c>
      <c r="H284" s="280">
        <v>46022</v>
      </c>
      <c r="J284" t="s">
        <v>1530</v>
      </c>
      <c r="K284" t="s">
        <v>4710</v>
      </c>
    </row>
    <row r="285" spans="1:11" x14ac:dyDescent="0.35">
      <c r="A285">
        <v>294</v>
      </c>
      <c r="B285" t="s">
        <v>4123</v>
      </c>
      <c r="C285" t="e">
        <f>VLOOKUP(#REF!,#REF!,1,0)</f>
        <v>#REF!</v>
      </c>
      <c r="D285" t="s">
        <v>1594</v>
      </c>
      <c r="E285" t="s">
        <v>162</v>
      </c>
      <c r="F285">
        <v>15</v>
      </c>
      <c r="G285" s="280">
        <v>44562</v>
      </c>
      <c r="H285" s="280">
        <v>44926</v>
      </c>
      <c r="J285" t="s">
        <v>1530</v>
      </c>
      <c r="K285" t="s">
        <v>4806</v>
      </c>
    </row>
    <row r="286" spans="1:11" hidden="1" x14ac:dyDescent="0.35">
      <c r="A286">
        <v>295</v>
      </c>
      <c r="B286" t="s">
        <v>5366</v>
      </c>
      <c r="C286" t="e">
        <f>VLOOKUP(#REF!,#REF!,1,0)</f>
        <v>#REF!</v>
      </c>
      <c r="D286" t="s">
        <v>4573</v>
      </c>
      <c r="E286" t="s">
        <v>162</v>
      </c>
      <c r="F286">
        <v>60</v>
      </c>
      <c r="G286" s="280">
        <v>44927</v>
      </c>
      <c r="H286" s="280">
        <v>45291</v>
      </c>
      <c r="I286">
        <v>0.6129</v>
      </c>
      <c r="J286" t="s">
        <v>1279</v>
      </c>
      <c r="K286" t="s">
        <v>4710</v>
      </c>
    </row>
    <row r="287" spans="1:11" hidden="1" x14ac:dyDescent="0.35">
      <c r="A287">
        <v>296</v>
      </c>
      <c r="B287" t="s">
        <v>5757</v>
      </c>
      <c r="C287" t="e">
        <f>VLOOKUP(#REF!,#REF!,1,0)</f>
        <v>#REF!</v>
      </c>
      <c r="D287" t="s">
        <v>4495</v>
      </c>
      <c r="E287" t="s">
        <v>169</v>
      </c>
      <c r="F287">
        <v>510</v>
      </c>
      <c r="G287" s="280">
        <v>44927</v>
      </c>
      <c r="H287" s="280">
        <v>45291</v>
      </c>
      <c r="I287">
        <v>6.4222999999999999</v>
      </c>
      <c r="J287" t="s">
        <v>1279</v>
      </c>
      <c r="K287">
        <v>0</v>
      </c>
    </row>
    <row r="288" spans="1:11" hidden="1" x14ac:dyDescent="0.35">
      <c r="A288">
        <v>297</v>
      </c>
      <c r="B288" t="s">
        <v>5758</v>
      </c>
      <c r="C288" t="e">
        <f>VLOOKUP(#REF!,#REF!,1,0)</f>
        <v>#REF!</v>
      </c>
      <c r="D288" t="s">
        <v>1535</v>
      </c>
      <c r="E288" t="s">
        <v>169</v>
      </c>
      <c r="F288">
        <v>25</v>
      </c>
      <c r="G288" s="280">
        <v>44958</v>
      </c>
      <c r="H288" s="280">
        <v>45291</v>
      </c>
      <c r="I288">
        <v>6.2245999999999997</v>
      </c>
      <c r="J288" t="s">
        <v>1279</v>
      </c>
      <c r="K288" t="s">
        <v>4710</v>
      </c>
    </row>
    <row r="289" spans="1:11" hidden="1" x14ac:dyDescent="0.35">
      <c r="A289">
        <v>298</v>
      </c>
      <c r="B289" t="s">
        <v>5759</v>
      </c>
      <c r="C289" t="e">
        <f>VLOOKUP(#REF!,#REF!,1,0)</f>
        <v>#REF!</v>
      </c>
      <c r="D289" t="s">
        <v>4593</v>
      </c>
      <c r="E289" t="s">
        <v>169</v>
      </c>
      <c r="F289">
        <v>50</v>
      </c>
      <c r="G289" s="280">
        <v>44927</v>
      </c>
      <c r="H289" s="280">
        <v>45016</v>
      </c>
      <c r="I289">
        <v>0.33229999999999998</v>
      </c>
      <c r="J289" t="s">
        <v>1279</v>
      </c>
      <c r="K289" t="s">
        <v>4710</v>
      </c>
    </row>
    <row r="290" spans="1:11" hidden="1" x14ac:dyDescent="0.35">
      <c r="A290">
        <v>299</v>
      </c>
      <c r="B290" t="s">
        <v>5367</v>
      </c>
      <c r="C290" t="e">
        <f>VLOOKUP(#REF!,#REF!,1,0)</f>
        <v>#REF!</v>
      </c>
      <c r="D290" t="s">
        <v>1313</v>
      </c>
      <c r="E290" t="s">
        <v>162</v>
      </c>
      <c r="F290">
        <v>40</v>
      </c>
      <c r="G290" s="280">
        <v>44697</v>
      </c>
      <c r="H290" s="280">
        <v>44926</v>
      </c>
      <c r="I290">
        <v>4.7499000000000002</v>
      </c>
      <c r="J290" t="s">
        <v>1279</v>
      </c>
      <c r="K290" t="s">
        <v>4806</v>
      </c>
    </row>
    <row r="291" spans="1:11" hidden="1" x14ac:dyDescent="0.35">
      <c r="A291">
        <v>300</v>
      </c>
      <c r="B291" t="s">
        <v>5760</v>
      </c>
      <c r="C291" t="e">
        <f>VLOOKUP(#REF!,#REF!,1,0)</f>
        <v>#REF!</v>
      </c>
      <c r="D291" t="s">
        <v>4593</v>
      </c>
      <c r="E291" t="s">
        <v>169</v>
      </c>
      <c r="F291">
        <v>10</v>
      </c>
      <c r="G291" s="280">
        <v>44927</v>
      </c>
      <c r="H291" s="280">
        <v>45291</v>
      </c>
      <c r="I291">
        <v>0.26579999999999998</v>
      </c>
      <c r="J291" t="s">
        <v>1279</v>
      </c>
      <c r="K291" t="s">
        <v>4710</v>
      </c>
    </row>
    <row r="292" spans="1:11" hidden="1" x14ac:dyDescent="0.35">
      <c r="A292">
        <v>301</v>
      </c>
      <c r="B292" t="s">
        <v>5761</v>
      </c>
      <c r="C292" t="e">
        <f>VLOOKUP(#REF!,#REF!,1,0)</f>
        <v>#REF!</v>
      </c>
      <c r="D292" t="s">
        <v>4596</v>
      </c>
      <c r="E292" t="s">
        <v>169</v>
      </c>
      <c r="F292">
        <v>14000</v>
      </c>
      <c r="G292" s="280">
        <v>44927</v>
      </c>
      <c r="H292" s="280">
        <v>45291</v>
      </c>
      <c r="I292">
        <v>5.6708999999999996</v>
      </c>
      <c r="J292" t="s">
        <v>1279</v>
      </c>
      <c r="K292" t="s">
        <v>4965</v>
      </c>
    </row>
    <row r="293" spans="1:11" hidden="1" x14ac:dyDescent="0.35">
      <c r="A293">
        <v>302</v>
      </c>
      <c r="B293" t="s">
        <v>5762</v>
      </c>
      <c r="C293" t="e">
        <f>VLOOKUP(#REF!,#REF!,1,0)</f>
        <v>#REF!</v>
      </c>
      <c r="D293" t="s">
        <v>4593</v>
      </c>
      <c r="E293" t="s">
        <v>169</v>
      </c>
      <c r="F293">
        <v>8000</v>
      </c>
      <c r="G293" s="280">
        <v>44927</v>
      </c>
      <c r="H293" s="280">
        <v>45291</v>
      </c>
      <c r="I293">
        <v>0.26579999999999998</v>
      </c>
      <c r="J293" t="s">
        <v>1279</v>
      </c>
      <c r="K293" t="s">
        <v>4710</v>
      </c>
    </row>
    <row r="294" spans="1:11" hidden="1" x14ac:dyDescent="0.35">
      <c r="A294">
        <v>303</v>
      </c>
      <c r="B294" t="s">
        <v>5368</v>
      </c>
      <c r="C294" t="e">
        <f>VLOOKUP(#REF!,#REF!,1,0)</f>
        <v>#REF!</v>
      </c>
      <c r="D294" t="s">
        <v>4515</v>
      </c>
      <c r="E294" t="s">
        <v>162</v>
      </c>
      <c r="F294">
        <v>11165</v>
      </c>
      <c r="G294" s="280">
        <v>44927</v>
      </c>
      <c r="H294" s="280">
        <v>45291</v>
      </c>
      <c r="I294">
        <v>2.0373000000000001</v>
      </c>
      <c r="J294" t="s">
        <v>1279</v>
      </c>
      <c r="K294" t="s">
        <v>4710</v>
      </c>
    </row>
    <row r="295" spans="1:11" hidden="1" x14ac:dyDescent="0.35">
      <c r="A295">
        <v>304</v>
      </c>
      <c r="B295" t="s">
        <v>5369</v>
      </c>
      <c r="C295" t="e">
        <f>VLOOKUP(#REF!,#REF!,1,0)</f>
        <v>#REF!</v>
      </c>
      <c r="D295" t="s">
        <v>1362</v>
      </c>
      <c r="E295" t="s">
        <v>162</v>
      </c>
      <c r="F295">
        <v>208.42</v>
      </c>
      <c r="G295" s="280">
        <v>46388</v>
      </c>
      <c r="H295" s="280">
        <v>46752</v>
      </c>
      <c r="I295">
        <v>2.9853999999999998</v>
      </c>
      <c r="J295" t="s">
        <v>1279</v>
      </c>
      <c r="K295" t="s">
        <v>4975</v>
      </c>
    </row>
    <row r="296" spans="1:11" hidden="1" x14ac:dyDescent="0.35">
      <c r="A296">
        <v>305</v>
      </c>
      <c r="B296" t="s">
        <v>5370</v>
      </c>
      <c r="C296" t="e">
        <f>VLOOKUP(#REF!,#REF!,1,0)</f>
        <v>#REF!</v>
      </c>
      <c r="D296" t="s">
        <v>1362</v>
      </c>
      <c r="E296" t="s">
        <v>162</v>
      </c>
      <c r="F296">
        <v>1519.58</v>
      </c>
      <c r="G296" s="280">
        <v>46388</v>
      </c>
      <c r="H296" s="280">
        <v>46752</v>
      </c>
      <c r="I296">
        <v>2.9853999999999998</v>
      </c>
      <c r="J296" t="s">
        <v>1279</v>
      </c>
      <c r="K296" t="s">
        <v>4975</v>
      </c>
    </row>
    <row r="297" spans="1:11" hidden="1" x14ac:dyDescent="0.35">
      <c r="A297">
        <v>306</v>
      </c>
      <c r="B297" t="s">
        <v>5763</v>
      </c>
      <c r="C297" t="e">
        <f>VLOOKUP(#REF!,#REF!,1,0)</f>
        <v>#REF!</v>
      </c>
      <c r="D297" t="s">
        <v>4495</v>
      </c>
      <c r="E297" t="s">
        <v>169</v>
      </c>
      <c r="F297">
        <v>750</v>
      </c>
      <c r="G297" s="280">
        <v>45108</v>
      </c>
      <c r="H297" s="280">
        <v>45138</v>
      </c>
      <c r="I297">
        <v>9.0132999999999992</v>
      </c>
      <c r="J297" t="s">
        <v>1279</v>
      </c>
      <c r="K297">
        <v>0</v>
      </c>
    </row>
    <row r="298" spans="1:11" hidden="1" x14ac:dyDescent="0.35">
      <c r="A298">
        <v>307</v>
      </c>
      <c r="B298" t="s">
        <v>5764</v>
      </c>
      <c r="C298" t="e">
        <f>VLOOKUP(#REF!,#REF!,1,0)</f>
        <v>#REF!</v>
      </c>
      <c r="D298" t="s">
        <v>1342</v>
      </c>
      <c r="E298" t="s">
        <v>169</v>
      </c>
      <c r="F298">
        <v>103</v>
      </c>
      <c r="G298" s="280">
        <v>44927</v>
      </c>
      <c r="H298" s="280">
        <v>45291</v>
      </c>
      <c r="I298">
        <v>5.4736000000000002</v>
      </c>
      <c r="J298" t="s">
        <v>1279</v>
      </c>
      <c r="K298" t="s">
        <v>4797</v>
      </c>
    </row>
    <row r="299" spans="1:11" hidden="1" x14ac:dyDescent="0.35">
      <c r="A299">
        <v>308</v>
      </c>
      <c r="B299" t="s">
        <v>5765</v>
      </c>
      <c r="C299" t="e">
        <f>VLOOKUP(#REF!,#REF!,1,0)</f>
        <v>#REF!</v>
      </c>
      <c r="D299" t="s">
        <v>4593</v>
      </c>
      <c r="E299" t="s">
        <v>169</v>
      </c>
      <c r="F299">
        <v>100</v>
      </c>
      <c r="G299" s="280">
        <v>45064</v>
      </c>
      <c r="H299" s="280">
        <v>45064</v>
      </c>
      <c r="I299">
        <v>0.42259999999999998</v>
      </c>
      <c r="J299" t="s">
        <v>1279</v>
      </c>
      <c r="K299" t="s">
        <v>4710</v>
      </c>
    </row>
    <row r="300" spans="1:11" hidden="1" x14ac:dyDescent="0.35">
      <c r="A300">
        <v>309</v>
      </c>
      <c r="B300" t="s">
        <v>5766</v>
      </c>
      <c r="C300" t="e">
        <f>VLOOKUP(#REF!,#REF!,1,0)</f>
        <v>#REF!</v>
      </c>
      <c r="D300" t="s">
        <v>4593</v>
      </c>
      <c r="E300" t="s">
        <v>169</v>
      </c>
      <c r="F300">
        <v>100</v>
      </c>
      <c r="G300" s="280">
        <v>45063</v>
      </c>
      <c r="H300" s="280">
        <v>45063</v>
      </c>
      <c r="I300">
        <v>0.42259999999999998</v>
      </c>
      <c r="J300" t="s">
        <v>1279</v>
      </c>
      <c r="K300" t="s">
        <v>4710</v>
      </c>
    </row>
    <row r="301" spans="1:11" hidden="1" x14ac:dyDescent="0.35">
      <c r="A301">
        <v>310</v>
      </c>
      <c r="B301" t="s">
        <v>5371</v>
      </c>
      <c r="C301" t="e">
        <f>VLOOKUP(#REF!,#REF!,1,0)</f>
        <v>#REF!</v>
      </c>
      <c r="D301" t="s">
        <v>1381</v>
      </c>
      <c r="E301" t="s">
        <v>162</v>
      </c>
      <c r="F301">
        <v>36</v>
      </c>
      <c r="G301" s="280">
        <v>44927</v>
      </c>
      <c r="H301" s="280">
        <v>45291</v>
      </c>
      <c r="I301">
        <v>5.1791</v>
      </c>
      <c r="J301" t="s">
        <v>1279</v>
      </c>
      <c r="K301" t="s">
        <v>4800</v>
      </c>
    </row>
    <row r="302" spans="1:11" hidden="1" x14ac:dyDescent="0.35">
      <c r="A302">
        <v>311</v>
      </c>
      <c r="B302" t="s">
        <v>5372</v>
      </c>
      <c r="C302" t="e">
        <f>VLOOKUP(#REF!,#REF!,1,0)</f>
        <v>#REF!</v>
      </c>
      <c r="D302" t="s">
        <v>1469</v>
      </c>
      <c r="E302" t="s">
        <v>162</v>
      </c>
      <c r="F302">
        <v>200</v>
      </c>
      <c r="G302" s="280">
        <v>45124</v>
      </c>
      <c r="H302" s="280">
        <v>45291</v>
      </c>
      <c r="I302">
        <v>5.0716999999999999</v>
      </c>
      <c r="J302" t="s">
        <v>1279</v>
      </c>
      <c r="K302" t="s">
        <v>4801</v>
      </c>
    </row>
    <row r="303" spans="1:11" hidden="1" x14ac:dyDescent="0.35">
      <c r="A303">
        <v>312</v>
      </c>
      <c r="B303" t="s">
        <v>5373</v>
      </c>
      <c r="C303" t="e">
        <f>VLOOKUP(#REF!,#REF!,1,0)</f>
        <v>#REF!</v>
      </c>
      <c r="D303" t="s">
        <v>1466</v>
      </c>
      <c r="E303" t="s">
        <v>162</v>
      </c>
      <c r="F303">
        <v>200</v>
      </c>
      <c r="G303" s="280">
        <v>45124</v>
      </c>
      <c r="H303" s="280">
        <v>45291</v>
      </c>
      <c r="I303">
        <v>5.0716999999999999</v>
      </c>
      <c r="J303" t="s">
        <v>1279</v>
      </c>
      <c r="K303" t="s">
        <v>4801</v>
      </c>
    </row>
    <row r="304" spans="1:11" hidden="1" x14ac:dyDescent="0.35">
      <c r="A304">
        <v>313</v>
      </c>
      <c r="B304" t="s">
        <v>5767</v>
      </c>
      <c r="C304" t="e">
        <f>VLOOKUP(#REF!,#REF!,1,0)</f>
        <v>#REF!</v>
      </c>
      <c r="D304" t="s">
        <v>4593</v>
      </c>
      <c r="E304" t="s">
        <v>169</v>
      </c>
      <c r="F304">
        <v>100</v>
      </c>
      <c r="G304" s="280">
        <v>45055</v>
      </c>
      <c r="H304" s="280">
        <v>45055</v>
      </c>
      <c r="I304">
        <v>0.42259999999999998</v>
      </c>
      <c r="J304" t="s">
        <v>1279</v>
      </c>
      <c r="K304" t="s">
        <v>4710</v>
      </c>
    </row>
    <row r="305" spans="1:11" hidden="1" x14ac:dyDescent="0.35">
      <c r="A305">
        <v>314</v>
      </c>
      <c r="B305" t="s">
        <v>5768</v>
      </c>
      <c r="C305" t="e">
        <f>VLOOKUP(#REF!,#REF!,1,0)</f>
        <v>#REF!</v>
      </c>
      <c r="D305" t="s">
        <v>4495</v>
      </c>
      <c r="E305" t="s">
        <v>169</v>
      </c>
      <c r="F305">
        <v>300</v>
      </c>
      <c r="G305" s="280">
        <v>44614</v>
      </c>
      <c r="H305" s="280">
        <v>44926</v>
      </c>
      <c r="I305">
        <v>4.8323999999999998</v>
      </c>
      <c r="J305" t="s">
        <v>1279</v>
      </c>
      <c r="K305">
        <v>0</v>
      </c>
    </row>
    <row r="306" spans="1:11" hidden="1" x14ac:dyDescent="0.35">
      <c r="A306">
        <v>315</v>
      </c>
      <c r="B306" t="s">
        <v>5374</v>
      </c>
      <c r="C306" t="e">
        <f>VLOOKUP(#REF!,#REF!,1,0)</f>
        <v>#REF!</v>
      </c>
      <c r="D306" t="s">
        <v>1335</v>
      </c>
      <c r="E306" t="s">
        <v>162</v>
      </c>
      <c r="F306">
        <v>5</v>
      </c>
      <c r="G306" s="280">
        <v>44713</v>
      </c>
      <c r="H306" s="280">
        <v>44926</v>
      </c>
      <c r="I306">
        <v>4.6914999999999996</v>
      </c>
      <c r="J306" t="s">
        <v>1279</v>
      </c>
      <c r="K306" t="s">
        <v>4797</v>
      </c>
    </row>
    <row r="307" spans="1:11" hidden="1" x14ac:dyDescent="0.35">
      <c r="A307">
        <v>316</v>
      </c>
      <c r="B307" t="s">
        <v>5769</v>
      </c>
      <c r="C307" t="e">
        <f>VLOOKUP(#REF!,#REF!,1,0)</f>
        <v>#REF!</v>
      </c>
      <c r="D307" t="s">
        <v>4495</v>
      </c>
      <c r="E307" t="s">
        <v>169</v>
      </c>
      <c r="F307">
        <v>250</v>
      </c>
      <c r="G307" s="280">
        <v>44560</v>
      </c>
      <c r="H307" s="280">
        <v>44926</v>
      </c>
      <c r="I307">
        <v>4.8323999999999998</v>
      </c>
      <c r="J307" t="s">
        <v>1279</v>
      </c>
      <c r="K307">
        <v>0</v>
      </c>
    </row>
    <row r="308" spans="1:11" hidden="1" x14ac:dyDescent="0.35">
      <c r="A308">
        <v>317</v>
      </c>
      <c r="B308" t="s">
        <v>5375</v>
      </c>
      <c r="C308" t="e">
        <f>VLOOKUP(#REF!,#REF!,1,0)</f>
        <v>#REF!</v>
      </c>
      <c r="D308" t="s">
        <v>1333</v>
      </c>
      <c r="E308" t="s">
        <v>162</v>
      </c>
      <c r="F308">
        <v>38</v>
      </c>
      <c r="G308" s="280">
        <v>44927</v>
      </c>
      <c r="H308" s="280">
        <v>45291</v>
      </c>
      <c r="I308">
        <v>4.6914999999999996</v>
      </c>
      <c r="J308" t="s">
        <v>1279</v>
      </c>
      <c r="K308" t="s">
        <v>4797</v>
      </c>
    </row>
    <row r="309" spans="1:11" hidden="1" x14ac:dyDescent="0.35">
      <c r="A309">
        <v>318</v>
      </c>
      <c r="B309" t="s">
        <v>5376</v>
      </c>
      <c r="C309" t="e">
        <f>VLOOKUP(#REF!,#REF!,1,0)</f>
        <v>#REF!</v>
      </c>
      <c r="D309" t="s">
        <v>1335</v>
      </c>
      <c r="E309" t="s">
        <v>162</v>
      </c>
      <c r="F309">
        <v>5</v>
      </c>
      <c r="G309" s="280">
        <v>44927</v>
      </c>
      <c r="H309" s="280">
        <v>45291</v>
      </c>
      <c r="I309">
        <v>4.6914999999999996</v>
      </c>
      <c r="J309" t="s">
        <v>1279</v>
      </c>
      <c r="K309" t="s">
        <v>4797</v>
      </c>
    </row>
    <row r="310" spans="1:11" hidden="1" x14ac:dyDescent="0.35">
      <c r="A310">
        <v>319</v>
      </c>
      <c r="B310" t="s">
        <v>5770</v>
      </c>
      <c r="C310" t="e">
        <f>VLOOKUP(#REF!,#REF!,1,0)</f>
        <v>#REF!</v>
      </c>
      <c r="D310" t="s">
        <v>1342</v>
      </c>
      <c r="E310" t="s">
        <v>169</v>
      </c>
      <c r="F310">
        <v>110</v>
      </c>
      <c r="G310" s="280">
        <v>44927</v>
      </c>
      <c r="H310" s="280">
        <v>45291</v>
      </c>
      <c r="I310">
        <v>5.4736000000000002</v>
      </c>
      <c r="J310" t="s">
        <v>1279</v>
      </c>
      <c r="K310" t="s">
        <v>4797</v>
      </c>
    </row>
    <row r="311" spans="1:11" hidden="1" x14ac:dyDescent="0.35">
      <c r="A311">
        <v>320</v>
      </c>
      <c r="B311" t="s">
        <v>5377</v>
      </c>
      <c r="C311" t="e">
        <f>VLOOKUP(#REF!,#REF!,1,0)</f>
        <v>#REF!</v>
      </c>
      <c r="D311" t="s">
        <v>1311</v>
      </c>
      <c r="E311" t="s">
        <v>162</v>
      </c>
      <c r="F311">
        <v>1970</v>
      </c>
      <c r="G311" s="280">
        <v>44927</v>
      </c>
      <c r="H311" s="280">
        <v>45291</v>
      </c>
      <c r="I311">
        <v>4.6914999999999996</v>
      </c>
      <c r="J311" t="s">
        <v>1279</v>
      </c>
      <c r="K311" t="s">
        <v>4797</v>
      </c>
    </row>
    <row r="312" spans="1:11" hidden="1" x14ac:dyDescent="0.35">
      <c r="A312">
        <v>321</v>
      </c>
      <c r="B312" t="s">
        <v>5378</v>
      </c>
      <c r="C312" t="e">
        <f>VLOOKUP(#REF!,#REF!,1,0)</f>
        <v>#REF!</v>
      </c>
      <c r="D312" t="s">
        <v>1338</v>
      </c>
      <c r="E312" t="s">
        <v>162</v>
      </c>
      <c r="F312">
        <v>310</v>
      </c>
      <c r="G312" s="280">
        <v>44927</v>
      </c>
      <c r="H312" s="280">
        <v>45291</v>
      </c>
      <c r="I312">
        <v>4.6914999999999996</v>
      </c>
      <c r="J312" t="s">
        <v>1279</v>
      </c>
      <c r="K312" t="s">
        <v>4797</v>
      </c>
    </row>
    <row r="313" spans="1:11" hidden="1" x14ac:dyDescent="0.35">
      <c r="A313">
        <v>322</v>
      </c>
      <c r="B313" t="s">
        <v>5379</v>
      </c>
      <c r="C313" t="e">
        <f>VLOOKUP(#REF!,#REF!,1,0)</f>
        <v>#REF!</v>
      </c>
      <c r="D313" t="s">
        <v>1329</v>
      </c>
      <c r="E313" t="s">
        <v>162</v>
      </c>
      <c r="F313">
        <v>435</v>
      </c>
      <c r="G313" s="280">
        <v>44927</v>
      </c>
      <c r="H313" s="280">
        <v>45291</v>
      </c>
      <c r="I313">
        <v>4.6914999999999996</v>
      </c>
      <c r="J313" t="s">
        <v>1279</v>
      </c>
      <c r="K313" t="s">
        <v>4797</v>
      </c>
    </row>
    <row r="314" spans="1:11" hidden="1" x14ac:dyDescent="0.35">
      <c r="A314">
        <v>323</v>
      </c>
      <c r="B314" t="s">
        <v>5771</v>
      </c>
      <c r="C314" t="e">
        <f>VLOOKUP(#REF!,#REF!,1,0)</f>
        <v>#REF!</v>
      </c>
      <c r="D314" t="s">
        <v>4593</v>
      </c>
      <c r="E314" t="s">
        <v>169</v>
      </c>
      <c r="F314">
        <v>100</v>
      </c>
      <c r="G314" s="280">
        <v>45062</v>
      </c>
      <c r="H314" s="280">
        <v>45062</v>
      </c>
      <c r="I314">
        <v>0.42259999999999998</v>
      </c>
      <c r="J314" t="s">
        <v>1279</v>
      </c>
      <c r="K314" t="s">
        <v>4710</v>
      </c>
    </row>
    <row r="315" spans="1:11" hidden="1" x14ac:dyDescent="0.35">
      <c r="A315">
        <v>324</v>
      </c>
      <c r="B315" t="s">
        <v>5380</v>
      </c>
      <c r="C315" t="e">
        <f>VLOOKUP(#REF!,#REF!,1,0)</f>
        <v>#REF!</v>
      </c>
      <c r="D315" t="s">
        <v>1381</v>
      </c>
      <c r="E315" t="s">
        <v>162</v>
      </c>
      <c r="F315">
        <v>350</v>
      </c>
      <c r="G315" s="280">
        <v>44927</v>
      </c>
      <c r="H315" s="280">
        <v>45291</v>
      </c>
      <c r="I315">
        <v>5.1791</v>
      </c>
      <c r="J315" t="s">
        <v>1279</v>
      </c>
      <c r="K315" t="s">
        <v>4800</v>
      </c>
    </row>
    <row r="316" spans="1:11" hidden="1" x14ac:dyDescent="0.35">
      <c r="A316">
        <v>325</v>
      </c>
      <c r="B316" t="s">
        <v>5381</v>
      </c>
      <c r="C316" t="e">
        <f>VLOOKUP(#REF!,#REF!,1,0)</f>
        <v>#REF!</v>
      </c>
      <c r="D316" t="s">
        <v>1441</v>
      </c>
      <c r="E316" t="s">
        <v>162</v>
      </c>
      <c r="F316">
        <v>30</v>
      </c>
      <c r="G316" s="280">
        <v>44725</v>
      </c>
      <c r="H316" s="280">
        <v>44926</v>
      </c>
      <c r="I316">
        <v>5.1791</v>
      </c>
      <c r="J316" t="s">
        <v>1279</v>
      </c>
      <c r="K316" t="s">
        <v>4800</v>
      </c>
    </row>
    <row r="317" spans="1:11" hidden="1" x14ac:dyDescent="0.35">
      <c r="A317">
        <v>326</v>
      </c>
      <c r="B317" t="s">
        <v>5772</v>
      </c>
      <c r="C317" t="e">
        <f>VLOOKUP(#REF!,#REF!,1,0)</f>
        <v>#REF!</v>
      </c>
      <c r="D317" t="s">
        <v>4495</v>
      </c>
      <c r="E317" t="s">
        <v>169</v>
      </c>
      <c r="F317">
        <v>350</v>
      </c>
      <c r="G317" s="280">
        <v>44927</v>
      </c>
      <c r="H317" s="280">
        <v>45291</v>
      </c>
      <c r="I317">
        <v>5.7198000000000002</v>
      </c>
      <c r="J317" t="s">
        <v>1279</v>
      </c>
      <c r="K317">
        <v>0</v>
      </c>
    </row>
    <row r="318" spans="1:11" hidden="1" x14ac:dyDescent="0.35">
      <c r="A318">
        <v>327</v>
      </c>
      <c r="B318" t="s">
        <v>5382</v>
      </c>
      <c r="C318" t="e">
        <f>VLOOKUP(#REF!,#REF!,1,0)</f>
        <v>#REF!</v>
      </c>
      <c r="D318" t="s">
        <v>1469</v>
      </c>
      <c r="E318" t="s">
        <v>162</v>
      </c>
      <c r="F318">
        <v>1</v>
      </c>
      <c r="G318" s="280">
        <v>44837</v>
      </c>
      <c r="H318" s="280">
        <v>44926</v>
      </c>
      <c r="I318">
        <v>4.7633000000000001</v>
      </c>
      <c r="J318" t="s">
        <v>1279</v>
      </c>
      <c r="K318" t="s">
        <v>4801</v>
      </c>
    </row>
    <row r="319" spans="1:11" hidden="1" x14ac:dyDescent="0.35">
      <c r="A319">
        <v>328</v>
      </c>
      <c r="B319" t="s">
        <v>5383</v>
      </c>
      <c r="C319" t="e">
        <f>VLOOKUP(#REF!,#REF!,1,0)</f>
        <v>#REF!</v>
      </c>
      <c r="D319" t="s">
        <v>1338</v>
      </c>
      <c r="E319" t="s">
        <v>162</v>
      </c>
      <c r="F319">
        <v>1</v>
      </c>
      <c r="G319" s="280">
        <v>44858</v>
      </c>
      <c r="H319" s="280">
        <v>44926</v>
      </c>
      <c r="I319">
        <v>4.6914999999999996</v>
      </c>
      <c r="J319" t="s">
        <v>1279</v>
      </c>
      <c r="K319" t="s">
        <v>4797</v>
      </c>
    </row>
    <row r="320" spans="1:11" hidden="1" x14ac:dyDescent="0.35">
      <c r="A320">
        <v>329</v>
      </c>
      <c r="B320" t="s">
        <v>5384</v>
      </c>
      <c r="C320" t="e">
        <f>VLOOKUP(#REF!,#REF!,1,0)</f>
        <v>#REF!</v>
      </c>
      <c r="D320" t="s">
        <v>1350</v>
      </c>
      <c r="E320" t="s">
        <v>162</v>
      </c>
      <c r="F320">
        <v>23</v>
      </c>
      <c r="G320" s="280">
        <v>44958</v>
      </c>
      <c r="H320" s="280">
        <v>44985</v>
      </c>
      <c r="I320">
        <v>7.5186999999999999</v>
      </c>
      <c r="J320" t="s">
        <v>1279</v>
      </c>
      <c r="K320" t="s">
        <v>4799</v>
      </c>
    </row>
    <row r="321" spans="1:11" hidden="1" x14ac:dyDescent="0.35">
      <c r="A321">
        <v>329</v>
      </c>
      <c r="B321" t="s">
        <v>5773</v>
      </c>
      <c r="C321" t="e">
        <f>VLOOKUP(#REF!,#REF!,1,0)</f>
        <v>#REF!</v>
      </c>
      <c r="D321" t="s">
        <v>1342</v>
      </c>
      <c r="E321" t="s">
        <v>169</v>
      </c>
      <c r="F321">
        <v>657</v>
      </c>
      <c r="G321" s="280">
        <v>44927</v>
      </c>
      <c r="H321" s="280">
        <v>45291</v>
      </c>
      <c r="I321">
        <v>5.4736000000000002</v>
      </c>
      <c r="J321" t="s">
        <v>1279</v>
      </c>
      <c r="K321" t="s">
        <v>4797</v>
      </c>
    </row>
    <row r="322" spans="1:11" hidden="1" x14ac:dyDescent="0.35">
      <c r="A322">
        <v>330</v>
      </c>
      <c r="B322" t="s">
        <v>5385</v>
      </c>
      <c r="C322" t="e">
        <f>VLOOKUP(#REF!,#REF!,1,0)</f>
        <v>#REF!</v>
      </c>
      <c r="D322" t="s">
        <v>1469</v>
      </c>
      <c r="E322" t="s">
        <v>162</v>
      </c>
      <c r="F322">
        <v>50</v>
      </c>
      <c r="G322" s="280">
        <v>44927</v>
      </c>
      <c r="H322" s="280">
        <v>45291</v>
      </c>
      <c r="I322">
        <v>4.7633000000000001</v>
      </c>
      <c r="J322" t="s">
        <v>1279</v>
      </c>
      <c r="K322" t="s">
        <v>4801</v>
      </c>
    </row>
    <row r="323" spans="1:11" hidden="1" x14ac:dyDescent="0.35">
      <c r="A323">
        <v>331</v>
      </c>
      <c r="B323" t="s">
        <v>5386</v>
      </c>
      <c r="C323" t="e">
        <f>VLOOKUP(#REF!,#REF!,1,0)</f>
        <v>#REF!</v>
      </c>
      <c r="D323" t="s">
        <v>1313</v>
      </c>
      <c r="E323" t="s">
        <v>162</v>
      </c>
      <c r="F323">
        <v>40</v>
      </c>
      <c r="G323" s="280">
        <v>44927</v>
      </c>
      <c r="H323" s="280">
        <v>45291</v>
      </c>
      <c r="I323">
        <v>4.7499000000000002</v>
      </c>
      <c r="J323" t="s">
        <v>1279</v>
      </c>
      <c r="K323" t="s">
        <v>4806</v>
      </c>
    </row>
    <row r="324" spans="1:11" hidden="1" x14ac:dyDescent="0.35">
      <c r="A324">
        <v>332</v>
      </c>
      <c r="B324" t="s">
        <v>5774</v>
      </c>
      <c r="C324" t="e">
        <f>VLOOKUP(#REF!,#REF!,1,0)</f>
        <v>#REF!</v>
      </c>
      <c r="D324" t="s">
        <v>4495</v>
      </c>
      <c r="E324" t="s">
        <v>169</v>
      </c>
      <c r="F324">
        <v>1090</v>
      </c>
      <c r="G324" s="280">
        <v>44927</v>
      </c>
      <c r="H324" s="280">
        <v>45291</v>
      </c>
      <c r="I324">
        <v>5.7198000000000002</v>
      </c>
      <c r="J324" t="s">
        <v>1279</v>
      </c>
      <c r="K324">
        <v>0</v>
      </c>
    </row>
    <row r="325" spans="1:11" hidden="1" x14ac:dyDescent="0.35">
      <c r="A325">
        <v>333</v>
      </c>
      <c r="B325" t="s">
        <v>5387</v>
      </c>
      <c r="C325" t="e">
        <f>VLOOKUP(#REF!,#REF!,1,0)</f>
        <v>#REF!</v>
      </c>
      <c r="D325" t="s">
        <v>1350</v>
      </c>
      <c r="E325" t="s">
        <v>162</v>
      </c>
      <c r="F325">
        <v>1</v>
      </c>
      <c r="G325" s="280">
        <v>44937</v>
      </c>
      <c r="H325" s="280">
        <v>45291</v>
      </c>
      <c r="I325">
        <v>5.0801999999999996</v>
      </c>
      <c r="J325" t="s">
        <v>1279</v>
      </c>
      <c r="K325" t="s">
        <v>4799</v>
      </c>
    </row>
    <row r="326" spans="1:11" hidden="1" x14ac:dyDescent="0.35">
      <c r="A326">
        <v>334</v>
      </c>
      <c r="B326" t="s">
        <v>5775</v>
      </c>
      <c r="C326" t="e">
        <f>VLOOKUP(#REF!,#REF!,1,0)</f>
        <v>#REF!</v>
      </c>
      <c r="D326" t="s">
        <v>1342</v>
      </c>
      <c r="E326" t="s">
        <v>169</v>
      </c>
      <c r="F326">
        <v>60</v>
      </c>
      <c r="G326" s="280">
        <v>44927</v>
      </c>
      <c r="H326" s="280">
        <v>45291</v>
      </c>
      <c r="I326">
        <v>5.4736000000000002</v>
      </c>
      <c r="J326" t="s">
        <v>1279</v>
      </c>
      <c r="K326" t="s">
        <v>4797</v>
      </c>
    </row>
    <row r="327" spans="1:11" hidden="1" x14ac:dyDescent="0.35">
      <c r="A327">
        <v>335</v>
      </c>
      <c r="B327" t="s">
        <v>5388</v>
      </c>
      <c r="C327" t="e">
        <f>VLOOKUP(#REF!,#REF!,1,0)</f>
        <v>#REF!</v>
      </c>
      <c r="D327" t="s">
        <v>1637</v>
      </c>
      <c r="E327" t="s">
        <v>162</v>
      </c>
      <c r="F327">
        <v>490</v>
      </c>
      <c r="G327" s="280">
        <v>44927</v>
      </c>
      <c r="H327" s="280">
        <v>45291</v>
      </c>
      <c r="I327">
        <v>4.7633000000000001</v>
      </c>
      <c r="J327" t="s">
        <v>1279</v>
      </c>
      <c r="K327" t="s">
        <v>4801</v>
      </c>
    </row>
    <row r="328" spans="1:11" hidden="1" x14ac:dyDescent="0.35">
      <c r="A328">
        <v>336</v>
      </c>
      <c r="B328" t="s">
        <v>5776</v>
      </c>
      <c r="C328" t="e">
        <f>VLOOKUP(#REF!,#REF!,1,0)</f>
        <v>#REF!</v>
      </c>
      <c r="D328" t="s">
        <v>4495</v>
      </c>
      <c r="E328" t="s">
        <v>169</v>
      </c>
      <c r="F328">
        <v>1</v>
      </c>
      <c r="G328" s="280">
        <v>44775</v>
      </c>
      <c r="H328" s="280">
        <v>45291</v>
      </c>
      <c r="I328">
        <v>5.7582000000000004</v>
      </c>
      <c r="J328" t="s">
        <v>1279</v>
      </c>
      <c r="K328">
        <v>0</v>
      </c>
    </row>
    <row r="329" spans="1:11" hidden="1" x14ac:dyDescent="0.35">
      <c r="A329">
        <v>337</v>
      </c>
      <c r="B329" t="s">
        <v>5389</v>
      </c>
      <c r="C329" t="e">
        <f>VLOOKUP(#REF!,#REF!,1,0)</f>
        <v>#REF!</v>
      </c>
      <c r="D329" t="s">
        <v>1466</v>
      </c>
      <c r="E329" t="s">
        <v>162</v>
      </c>
      <c r="F329">
        <v>260</v>
      </c>
      <c r="G329" s="280">
        <v>45078</v>
      </c>
      <c r="H329" s="280">
        <v>45107</v>
      </c>
      <c r="I329">
        <v>7.5061</v>
      </c>
      <c r="J329" t="s">
        <v>1279</v>
      </c>
      <c r="K329" t="s">
        <v>4801</v>
      </c>
    </row>
    <row r="330" spans="1:11" hidden="1" x14ac:dyDescent="0.35">
      <c r="A330">
        <v>338</v>
      </c>
      <c r="B330" t="s">
        <v>1814</v>
      </c>
      <c r="C330" t="e">
        <f>VLOOKUP(#REF!,#REF!,1,0)</f>
        <v>#REF!</v>
      </c>
      <c r="D330" t="s">
        <v>1381</v>
      </c>
      <c r="E330" t="s">
        <v>162</v>
      </c>
      <c r="F330">
        <v>1</v>
      </c>
      <c r="G330" s="280">
        <v>44805</v>
      </c>
      <c r="H330" s="280">
        <v>44926</v>
      </c>
      <c r="I330">
        <v>5.1791</v>
      </c>
      <c r="J330" t="s">
        <v>1279</v>
      </c>
      <c r="K330" t="s">
        <v>4800</v>
      </c>
    </row>
    <row r="331" spans="1:11" hidden="1" x14ac:dyDescent="0.35">
      <c r="A331">
        <v>339</v>
      </c>
      <c r="B331" t="s">
        <v>5390</v>
      </c>
      <c r="C331" t="e">
        <f>VLOOKUP(#REF!,#REF!,1,0)</f>
        <v>#REF!</v>
      </c>
      <c r="D331" t="s">
        <v>4573</v>
      </c>
      <c r="E331" t="s">
        <v>162</v>
      </c>
      <c r="F331">
        <v>300</v>
      </c>
      <c r="G331" s="280">
        <v>44753</v>
      </c>
      <c r="H331" s="280">
        <v>44926</v>
      </c>
      <c r="I331">
        <v>0.54390000000000005</v>
      </c>
      <c r="J331" t="s">
        <v>1279</v>
      </c>
      <c r="K331" t="s">
        <v>4710</v>
      </c>
    </row>
    <row r="332" spans="1:11" hidden="1" x14ac:dyDescent="0.35">
      <c r="A332">
        <v>340</v>
      </c>
      <c r="B332" t="s">
        <v>5777</v>
      </c>
      <c r="C332" t="e">
        <f>VLOOKUP(#REF!,#REF!,1,0)</f>
        <v>#REF!</v>
      </c>
      <c r="D332" t="s">
        <v>1643</v>
      </c>
      <c r="E332" t="s">
        <v>169</v>
      </c>
      <c r="F332">
        <v>300</v>
      </c>
      <c r="G332" s="280">
        <v>44753</v>
      </c>
      <c r="H332" s="280">
        <v>44926</v>
      </c>
      <c r="I332">
        <v>5.5231000000000003</v>
      </c>
      <c r="J332" t="s">
        <v>1279</v>
      </c>
      <c r="K332">
        <v>0</v>
      </c>
    </row>
    <row r="333" spans="1:11" hidden="1" x14ac:dyDescent="0.35">
      <c r="A333">
        <v>341</v>
      </c>
      <c r="B333" t="s">
        <v>5391</v>
      </c>
      <c r="C333" t="e">
        <f>VLOOKUP(#REF!,#REF!,1,0)</f>
        <v>#REF!</v>
      </c>
      <c r="D333" t="s">
        <v>1331</v>
      </c>
      <c r="E333" t="s">
        <v>162</v>
      </c>
      <c r="F333">
        <v>100</v>
      </c>
      <c r="G333" s="280">
        <v>44927</v>
      </c>
      <c r="H333" s="280">
        <v>45291</v>
      </c>
      <c r="I333">
        <v>4.8094000000000001</v>
      </c>
      <c r="J333" t="s">
        <v>1279</v>
      </c>
      <c r="K333" t="s">
        <v>4803</v>
      </c>
    </row>
    <row r="334" spans="1:11" hidden="1" x14ac:dyDescent="0.35">
      <c r="A334">
        <v>342</v>
      </c>
      <c r="B334" t="s">
        <v>5778</v>
      </c>
      <c r="C334" t="e">
        <f>VLOOKUP(#REF!,#REF!,1,0)</f>
        <v>#REF!</v>
      </c>
      <c r="D334" t="s">
        <v>1340</v>
      </c>
      <c r="E334" t="s">
        <v>169</v>
      </c>
      <c r="F334">
        <v>300</v>
      </c>
      <c r="G334" s="280">
        <v>44927</v>
      </c>
      <c r="H334" s="280">
        <v>45291</v>
      </c>
      <c r="I334">
        <v>5.516</v>
      </c>
      <c r="J334" t="s">
        <v>1279</v>
      </c>
      <c r="K334" t="s">
        <v>4803</v>
      </c>
    </row>
    <row r="335" spans="1:11" hidden="1" x14ac:dyDescent="0.35">
      <c r="A335">
        <v>343</v>
      </c>
      <c r="B335" t="s">
        <v>5779</v>
      </c>
      <c r="C335" t="e">
        <f>VLOOKUP(#REF!,#REF!,1,0)</f>
        <v>#REF!</v>
      </c>
      <c r="D335" t="s">
        <v>4495</v>
      </c>
      <c r="E335" t="s">
        <v>169</v>
      </c>
      <c r="F335">
        <v>1221</v>
      </c>
      <c r="G335" s="280">
        <v>45017</v>
      </c>
      <c r="H335" s="280">
        <v>45107</v>
      </c>
      <c r="I335">
        <v>7.4908000000000001</v>
      </c>
      <c r="J335" t="s">
        <v>1279</v>
      </c>
      <c r="K335">
        <v>0</v>
      </c>
    </row>
    <row r="336" spans="1:11" hidden="1" x14ac:dyDescent="0.35">
      <c r="A336">
        <v>344</v>
      </c>
      <c r="B336" t="s">
        <v>5780</v>
      </c>
      <c r="C336" t="e">
        <f>VLOOKUP(#REF!,#REF!,1,0)</f>
        <v>#REF!</v>
      </c>
      <c r="D336" t="s">
        <v>4495</v>
      </c>
      <c r="E336" t="s">
        <v>169</v>
      </c>
      <c r="F336">
        <v>200</v>
      </c>
      <c r="G336" s="280">
        <v>45047</v>
      </c>
      <c r="H336" s="280">
        <v>45077</v>
      </c>
      <c r="I336">
        <v>9.0132999999999992</v>
      </c>
      <c r="J336" t="s">
        <v>1279</v>
      </c>
      <c r="K336">
        <v>0</v>
      </c>
    </row>
    <row r="337" spans="1:11" hidden="1" x14ac:dyDescent="0.35">
      <c r="A337">
        <v>345</v>
      </c>
      <c r="B337" t="s">
        <v>5392</v>
      </c>
      <c r="C337" t="e">
        <f>VLOOKUP(#REF!,#REF!,1,0)</f>
        <v>#REF!</v>
      </c>
      <c r="D337" t="s">
        <v>1311</v>
      </c>
      <c r="E337" t="s">
        <v>162</v>
      </c>
      <c r="F337">
        <v>1</v>
      </c>
      <c r="G337" s="280">
        <v>45077</v>
      </c>
      <c r="H337" s="280">
        <v>45291</v>
      </c>
      <c r="I337">
        <v>4.9950999999999999</v>
      </c>
      <c r="J337" t="s">
        <v>1279</v>
      </c>
      <c r="K337" t="s">
        <v>4797</v>
      </c>
    </row>
    <row r="338" spans="1:11" hidden="1" x14ac:dyDescent="0.35">
      <c r="A338">
        <v>346</v>
      </c>
      <c r="B338" t="s">
        <v>5781</v>
      </c>
      <c r="C338" t="e">
        <f>VLOOKUP(#REF!,#REF!,1,0)</f>
        <v>#REF!</v>
      </c>
      <c r="D338" t="s">
        <v>1342</v>
      </c>
      <c r="E338" t="s">
        <v>169</v>
      </c>
      <c r="F338">
        <v>60</v>
      </c>
      <c r="G338" s="280">
        <v>44927</v>
      </c>
      <c r="H338" s="280">
        <v>45291</v>
      </c>
      <c r="I338">
        <v>5.4736000000000002</v>
      </c>
      <c r="J338" t="s">
        <v>1279</v>
      </c>
      <c r="K338" t="s">
        <v>4797</v>
      </c>
    </row>
    <row r="339" spans="1:11" hidden="1" x14ac:dyDescent="0.35">
      <c r="A339">
        <v>347</v>
      </c>
      <c r="B339" t="s">
        <v>5782</v>
      </c>
      <c r="C339" t="e">
        <f>VLOOKUP(#REF!,#REF!,1,0)</f>
        <v>#REF!</v>
      </c>
      <c r="D339" t="s">
        <v>4495</v>
      </c>
      <c r="E339" t="s">
        <v>169</v>
      </c>
      <c r="F339">
        <v>338</v>
      </c>
      <c r="G339" s="280">
        <v>45017</v>
      </c>
      <c r="H339" s="280">
        <v>45046</v>
      </c>
      <c r="I339">
        <v>9.0132999999999992</v>
      </c>
      <c r="J339" t="s">
        <v>1279</v>
      </c>
      <c r="K339">
        <v>0</v>
      </c>
    </row>
    <row r="340" spans="1:11" hidden="1" x14ac:dyDescent="0.35">
      <c r="A340">
        <v>348</v>
      </c>
      <c r="B340" t="s">
        <v>5393</v>
      </c>
      <c r="C340" t="e">
        <f>VLOOKUP(#REF!,#REF!,1,0)</f>
        <v>#REF!</v>
      </c>
      <c r="D340" t="s">
        <v>1412</v>
      </c>
      <c r="E340" t="s">
        <v>162</v>
      </c>
      <c r="F340">
        <v>10</v>
      </c>
      <c r="G340" s="280">
        <v>45108</v>
      </c>
      <c r="H340" s="280">
        <v>45199</v>
      </c>
      <c r="I340">
        <v>2.9641000000000002</v>
      </c>
      <c r="J340" t="s">
        <v>1279</v>
      </c>
      <c r="K340" t="s">
        <v>4974</v>
      </c>
    </row>
    <row r="341" spans="1:11" hidden="1" x14ac:dyDescent="0.35">
      <c r="A341">
        <v>349</v>
      </c>
      <c r="B341" t="s">
        <v>5783</v>
      </c>
      <c r="C341" t="e">
        <f>VLOOKUP(#REF!,#REF!,1,0)</f>
        <v>#REF!</v>
      </c>
      <c r="D341" t="s">
        <v>4495</v>
      </c>
      <c r="E341" t="s">
        <v>169</v>
      </c>
      <c r="F341">
        <v>580</v>
      </c>
      <c r="G341" s="280">
        <v>44986</v>
      </c>
      <c r="H341" s="280">
        <v>45016</v>
      </c>
      <c r="I341">
        <v>9.0132999999999992</v>
      </c>
      <c r="J341" t="s">
        <v>1279</v>
      </c>
      <c r="K341">
        <v>0</v>
      </c>
    </row>
    <row r="342" spans="1:11" hidden="1" x14ac:dyDescent="0.35">
      <c r="A342">
        <v>350</v>
      </c>
      <c r="B342" t="s">
        <v>5784</v>
      </c>
      <c r="C342" t="e">
        <f>VLOOKUP(#REF!,#REF!,1,0)</f>
        <v>#REF!</v>
      </c>
      <c r="D342" t="s">
        <v>4593</v>
      </c>
      <c r="E342" t="s">
        <v>169</v>
      </c>
      <c r="F342">
        <v>100</v>
      </c>
      <c r="G342" s="280">
        <v>45060</v>
      </c>
      <c r="H342" s="280">
        <v>45060</v>
      </c>
      <c r="I342">
        <v>0.42259999999999998</v>
      </c>
      <c r="J342" t="s">
        <v>1279</v>
      </c>
      <c r="K342" t="s">
        <v>4710</v>
      </c>
    </row>
    <row r="343" spans="1:11" hidden="1" x14ac:dyDescent="0.35">
      <c r="A343">
        <v>351</v>
      </c>
      <c r="B343" t="s">
        <v>5785</v>
      </c>
      <c r="C343" t="e">
        <f>VLOOKUP(#REF!,#REF!,1,0)</f>
        <v>#REF!</v>
      </c>
      <c r="D343" t="s">
        <v>1346</v>
      </c>
      <c r="E343" t="s">
        <v>169</v>
      </c>
      <c r="F343">
        <v>499.99</v>
      </c>
      <c r="G343" s="280">
        <v>44927</v>
      </c>
      <c r="H343" s="280">
        <v>45291</v>
      </c>
      <c r="I343">
        <v>5.6806999999999999</v>
      </c>
      <c r="J343" t="s">
        <v>1279</v>
      </c>
      <c r="K343" t="s">
        <v>4799</v>
      </c>
    </row>
    <row r="344" spans="1:11" hidden="1" x14ac:dyDescent="0.35">
      <c r="A344">
        <v>352</v>
      </c>
      <c r="B344" t="s">
        <v>5394</v>
      </c>
      <c r="C344" t="e">
        <f>VLOOKUP(#REF!,#REF!,1,0)</f>
        <v>#REF!</v>
      </c>
      <c r="D344" t="s">
        <v>1348</v>
      </c>
      <c r="E344" t="s">
        <v>162</v>
      </c>
      <c r="F344">
        <v>120</v>
      </c>
      <c r="G344" s="280">
        <v>44927</v>
      </c>
      <c r="H344" s="280">
        <v>45291</v>
      </c>
      <c r="I344">
        <v>4.9476000000000004</v>
      </c>
      <c r="J344" t="s">
        <v>1279</v>
      </c>
      <c r="K344" t="s">
        <v>4811</v>
      </c>
    </row>
    <row r="345" spans="1:11" hidden="1" x14ac:dyDescent="0.35">
      <c r="A345">
        <v>353</v>
      </c>
      <c r="B345" t="s">
        <v>5395</v>
      </c>
      <c r="C345" t="e">
        <f>VLOOKUP(#REF!,#REF!,1,0)</f>
        <v>#REF!</v>
      </c>
      <c r="D345" t="s">
        <v>1350</v>
      </c>
      <c r="E345" t="s">
        <v>162</v>
      </c>
      <c r="F345">
        <v>203</v>
      </c>
      <c r="G345" s="280">
        <v>44927</v>
      </c>
      <c r="H345" s="280">
        <v>45291</v>
      </c>
      <c r="I345">
        <v>5.0801999999999996</v>
      </c>
      <c r="J345" t="s">
        <v>1279</v>
      </c>
      <c r="K345" t="s">
        <v>4799</v>
      </c>
    </row>
    <row r="346" spans="1:11" hidden="1" x14ac:dyDescent="0.35">
      <c r="A346">
        <v>354</v>
      </c>
      <c r="B346" t="s">
        <v>5396</v>
      </c>
      <c r="C346" t="e">
        <f>VLOOKUP(#REF!,#REF!,1,0)</f>
        <v>#REF!</v>
      </c>
      <c r="D346" t="s">
        <v>1352</v>
      </c>
      <c r="E346" t="s">
        <v>162</v>
      </c>
      <c r="F346">
        <v>33</v>
      </c>
      <c r="G346" s="280">
        <v>44927</v>
      </c>
      <c r="H346" s="280">
        <v>45291</v>
      </c>
      <c r="I346">
        <v>5.0801999999999996</v>
      </c>
      <c r="J346" t="s">
        <v>1279</v>
      </c>
      <c r="K346" t="s">
        <v>4799</v>
      </c>
    </row>
    <row r="347" spans="1:11" hidden="1" x14ac:dyDescent="0.35">
      <c r="A347">
        <v>355</v>
      </c>
      <c r="B347" t="s">
        <v>5397</v>
      </c>
      <c r="C347" t="e">
        <f>VLOOKUP(#REF!,#REF!,1,0)</f>
        <v>#REF!</v>
      </c>
      <c r="D347" t="s">
        <v>1326</v>
      </c>
      <c r="E347" t="s">
        <v>162</v>
      </c>
      <c r="F347">
        <v>400</v>
      </c>
      <c r="G347" s="280">
        <v>44927</v>
      </c>
      <c r="H347" s="280">
        <v>45291</v>
      </c>
      <c r="I347">
        <v>4.8974000000000002</v>
      </c>
      <c r="J347" t="s">
        <v>1279</v>
      </c>
      <c r="K347" t="s">
        <v>4815</v>
      </c>
    </row>
    <row r="348" spans="1:11" hidden="1" x14ac:dyDescent="0.35">
      <c r="A348">
        <v>356</v>
      </c>
      <c r="B348" t="s">
        <v>5398</v>
      </c>
      <c r="C348" t="e">
        <f>VLOOKUP(#REF!,#REF!,1,0)</f>
        <v>#REF!</v>
      </c>
      <c r="D348" t="s">
        <v>1513</v>
      </c>
      <c r="E348" t="s">
        <v>162</v>
      </c>
      <c r="F348">
        <v>600</v>
      </c>
      <c r="G348" s="280">
        <v>44927</v>
      </c>
      <c r="H348" s="280">
        <v>45291</v>
      </c>
      <c r="I348">
        <v>4.8974000000000002</v>
      </c>
      <c r="J348" t="s">
        <v>1279</v>
      </c>
      <c r="K348" t="s">
        <v>4815</v>
      </c>
    </row>
    <row r="349" spans="1:11" hidden="1" x14ac:dyDescent="0.35">
      <c r="A349">
        <v>357</v>
      </c>
      <c r="B349" t="s">
        <v>5786</v>
      </c>
      <c r="C349" t="e">
        <f>VLOOKUP(#REF!,#REF!,1,0)</f>
        <v>#REF!</v>
      </c>
      <c r="D349" t="s">
        <v>4495</v>
      </c>
      <c r="E349" t="s">
        <v>169</v>
      </c>
      <c r="F349">
        <v>1900</v>
      </c>
      <c r="G349" s="280">
        <v>44927</v>
      </c>
      <c r="H349" s="280">
        <v>45291</v>
      </c>
      <c r="I349">
        <v>5.7198000000000002</v>
      </c>
      <c r="J349" t="s">
        <v>1279</v>
      </c>
      <c r="K349">
        <v>0</v>
      </c>
    </row>
    <row r="350" spans="1:11" hidden="1" x14ac:dyDescent="0.35">
      <c r="A350">
        <v>358</v>
      </c>
      <c r="B350" t="s">
        <v>5787</v>
      </c>
      <c r="C350" t="e">
        <f>VLOOKUP(#REF!,#REF!,1,0)</f>
        <v>#REF!</v>
      </c>
      <c r="D350" t="s">
        <v>4495</v>
      </c>
      <c r="E350" t="s">
        <v>169</v>
      </c>
      <c r="F350">
        <v>343</v>
      </c>
      <c r="G350" s="280">
        <v>44927</v>
      </c>
      <c r="H350" s="280">
        <v>44957</v>
      </c>
      <c r="I350">
        <v>8.4652999999999992</v>
      </c>
      <c r="J350" t="s">
        <v>1279</v>
      </c>
      <c r="K350">
        <v>0</v>
      </c>
    </row>
    <row r="351" spans="1:11" hidden="1" x14ac:dyDescent="0.35">
      <c r="A351">
        <v>359</v>
      </c>
      <c r="B351" t="s">
        <v>5788</v>
      </c>
      <c r="C351" t="e">
        <f>VLOOKUP(#REF!,#REF!,1,0)</f>
        <v>#REF!</v>
      </c>
      <c r="D351" t="s">
        <v>4495</v>
      </c>
      <c r="E351" t="s">
        <v>169</v>
      </c>
      <c r="F351">
        <v>1025</v>
      </c>
      <c r="G351" s="280">
        <v>44927</v>
      </c>
      <c r="H351" s="280">
        <v>45016</v>
      </c>
      <c r="I351">
        <v>7.0354000000000001</v>
      </c>
      <c r="J351" t="s">
        <v>1279</v>
      </c>
      <c r="K351">
        <v>0</v>
      </c>
    </row>
    <row r="352" spans="1:11" hidden="1" x14ac:dyDescent="0.35">
      <c r="A352">
        <v>360</v>
      </c>
      <c r="B352" t="s">
        <v>5789</v>
      </c>
      <c r="C352" t="e">
        <f>VLOOKUP(#REF!,#REF!,1,0)</f>
        <v>#REF!</v>
      </c>
      <c r="D352" t="s">
        <v>4495</v>
      </c>
      <c r="E352" t="s">
        <v>169</v>
      </c>
      <c r="F352">
        <v>200</v>
      </c>
      <c r="G352" s="280">
        <v>45078</v>
      </c>
      <c r="H352" s="280">
        <v>45107</v>
      </c>
      <c r="I352">
        <v>9.0132999999999992</v>
      </c>
      <c r="J352" t="s">
        <v>1279</v>
      </c>
      <c r="K352">
        <v>0</v>
      </c>
    </row>
    <row r="353" spans="1:11" hidden="1" x14ac:dyDescent="0.35">
      <c r="A353">
        <v>361</v>
      </c>
      <c r="B353" t="s">
        <v>5790</v>
      </c>
      <c r="C353" t="e">
        <f>VLOOKUP(#REF!,#REF!,1,0)</f>
        <v>#REF!</v>
      </c>
      <c r="D353" t="s">
        <v>4495</v>
      </c>
      <c r="E353" t="s">
        <v>169</v>
      </c>
      <c r="F353">
        <v>460</v>
      </c>
      <c r="G353" s="280">
        <v>45108</v>
      </c>
      <c r="H353" s="280">
        <v>45199</v>
      </c>
      <c r="I353">
        <v>7.4908000000000001</v>
      </c>
      <c r="J353" t="s">
        <v>1279</v>
      </c>
      <c r="K353">
        <v>0</v>
      </c>
    </row>
    <row r="354" spans="1:11" hidden="1" x14ac:dyDescent="0.35">
      <c r="A354">
        <v>362</v>
      </c>
      <c r="B354" t="s">
        <v>5791</v>
      </c>
      <c r="C354" t="e">
        <f>VLOOKUP(#REF!,#REF!,1,0)</f>
        <v>#REF!</v>
      </c>
      <c r="D354" t="s">
        <v>4593</v>
      </c>
      <c r="E354" t="s">
        <v>169</v>
      </c>
      <c r="F354">
        <v>160</v>
      </c>
      <c r="G354" s="280">
        <v>45200</v>
      </c>
      <c r="H354" s="280">
        <v>45291</v>
      </c>
      <c r="I354">
        <v>0.3281</v>
      </c>
      <c r="J354" t="s">
        <v>1279</v>
      </c>
      <c r="K354" t="s">
        <v>4710</v>
      </c>
    </row>
    <row r="355" spans="1:11" hidden="1" x14ac:dyDescent="0.35">
      <c r="A355">
        <v>363</v>
      </c>
      <c r="B355" t="s">
        <v>5792</v>
      </c>
      <c r="C355" t="e">
        <f>VLOOKUP(#REF!,#REF!,1,0)</f>
        <v>#REF!</v>
      </c>
      <c r="D355" t="s">
        <v>4593</v>
      </c>
      <c r="E355" t="s">
        <v>169</v>
      </c>
      <c r="F355">
        <v>100</v>
      </c>
      <c r="G355" s="280">
        <v>45077</v>
      </c>
      <c r="H355" s="280">
        <v>45077</v>
      </c>
      <c r="I355">
        <v>0.42259999999999998</v>
      </c>
      <c r="J355" t="s">
        <v>1279</v>
      </c>
      <c r="K355" t="s">
        <v>4710</v>
      </c>
    </row>
    <row r="356" spans="1:11" hidden="1" x14ac:dyDescent="0.35">
      <c r="A356">
        <v>364</v>
      </c>
      <c r="B356" t="s">
        <v>5399</v>
      </c>
      <c r="C356" t="e">
        <f>VLOOKUP(#REF!,#REF!,1,0)</f>
        <v>#REF!</v>
      </c>
      <c r="D356" t="s">
        <v>1338</v>
      </c>
      <c r="E356" t="s">
        <v>162</v>
      </c>
      <c r="F356">
        <v>800</v>
      </c>
      <c r="G356" s="280">
        <v>44927</v>
      </c>
      <c r="H356" s="280">
        <v>45291</v>
      </c>
      <c r="I356">
        <v>4.6914999999999996</v>
      </c>
      <c r="J356" t="s">
        <v>1279</v>
      </c>
      <c r="K356" t="s">
        <v>4797</v>
      </c>
    </row>
    <row r="357" spans="1:11" hidden="1" x14ac:dyDescent="0.35">
      <c r="A357">
        <v>365</v>
      </c>
      <c r="B357" t="s">
        <v>5400</v>
      </c>
      <c r="C357" t="e">
        <f>VLOOKUP(#REF!,#REF!,1,0)</f>
        <v>#REF!</v>
      </c>
      <c r="D357" t="s">
        <v>1338</v>
      </c>
      <c r="E357" t="s">
        <v>162</v>
      </c>
      <c r="F357">
        <v>250</v>
      </c>
      <c r="G357" s="280">
        <v>44927</v>
      </c>
      <c r="H357" s="280">
        <v>45016</v>
      </c>
      <c r="I357">
        <v>5.7705000000000002</v>
      </c>
      <c r="J357" t="s">
        <v>1279</v>
      </c>
      <c r="K357" t="s">
        <v>4797</v>
      </c>
    </row>
    <row r="358" spans="1:11" hidden="1" x14ac:dyDescent="0.35">
      <c r="A358">
        <v>366</v>
      </c>
      <c r="B358" t="s">
        <v>5793</v>
      </c>
      <c r="C358" t="e">
        <f>VLOOKUP(#REF!,#REF!,1,0)</f>
        <v>#REF!</v>
      </c>
      <c r="D358" t="s">
        <v>4593</v>
      </c>
      <c r="E358" t="s">
        <v>169</v>
      </c>
      <c r="F358">
        <v>160</v>
      </c>
      <c r="G358" s="280">
        <v>45108</v>
      </c>
      <c r="H358" s="280">
        <v>45199</v>
      </c>
      <c r="I358">
        <v>0.3281</v>
      </c>
      <c r="J358" t="s">
        <v>1279</v>
      </c>
      <c r="K358" t="s">
        <v>4710</v>
      </c>
    </row>
    <row r="359" spans="1:11" hidden="1" x14ac:dyDescent="0.35">
      <c r="A359">
        <v>367</v>
      </c>
      <c r="B359" t="s">
        <v>5794</v>
      </c>
      <c r="C359" t="e">
        <f>VLOOKUP(#REF!,#REF!,1,0)</f>
        <v>#REF!</v>
      </c>
      <c r="D359" t="s">
        <v>4593</v>
      </c>
      <c r="E359" t="s">
        <v>169</v>
      </c>
      <c r="F359">
        <v>100</v>
      </c>
      <c r="G359" s="280">
        <v>45059</v>
      </c>
      <c r="H359" s="280">
        <v>45059</v>
      </c>
      <c r="I359">
        <v>0.42259999999999998</v>
      </c>
      <c r="J359" t="s">
        <v>1279</v>
      </c>
      <c r="K359" t="s">
        <v>4710</v>
      </c>
    </row>
    <row r="360" spans="1:11" hidden="1" x14ac:dyDescent="0.35">
      <c r="A360">
        <v>368</v>
      </c>
      <c r="B360" t="s">
        <v>5795</v>
      </c>
      <c r="C360" t="e">
        <f>VLOOKUP(#REF!,#REF!,1,0)</f>
        <v>#REF!</v>
      </c>
      <c r="D360" t="s">
        <v>4593</v>
      </c>
      <c r="E360" t="s">
        <v>169</v>
      </c>
      <c r="F360">
        <v>100</v>
      </c>
      <c r="G360" s="280">
        <v>45058</v>
      </c>
      <c r="H360" s="280">
        <v>45058</v>
      </c>
      <c r="I360">
        <v>0.42259999999999998</v>
      </c>
      <c r="J360" t="s">
        <v>1279</v>
      </c>
      <c r="K360" t="s">
        <v>4710</v>
      </c>
    </row>
    <row r="361" spans="1:11" hidden="1" x14ac:dyDescent="0.35">
      <c r="A361">
        <v>369</v>
      </c>
      <c r="B361" t="s">
        <v>5796</v>
      </c>
      <c r="C361" t="e">
        <f>VLOOKUP(#REF!,#REF!,1,0)</f>
        <v>#REF!</v>
      </c>
      <c r="D361" t="s">
        <v>4593</v>
      </c>
      <c r="E361" t="s">
        <v>169</v>
      </c>
      <c r="F361">
        <v>100</v>
      </c>
      <c r="G361" s="280">
        <v>45057</v>
      </c>
      <c r="H361" s="280">
        <v>45057</v>
      </c>
      <c r="I361">
        <v>0.42259999999999998</v>
      </c>
      <c r="J361" t="s">
        <v>1279</v>
      </c>
      <c r="K361" t="s">
        <v>4710</v>
      </c>
    </row>
    <row r="362" spans="1:11" hidden="1" x14ac:dyDescent="0.35">
      <c r="A362">
        <v>370</v>
      </c>
      <c r="B362" t="s">
        <v>5797</v>
      </c>
      <c r="C362" t="e">
        <f>VLOOKUP(#REF!,#REF!,1,0)</f>
        <v>#REF!</v>
      </c>
      <c r="D362" t="s">
        <v>4593</v>
      </c>
      <c r="E362" t="s">
        <v>169</v>
      </c>
      <c r="F362">
        <v>100</v>
      </c>
      <c r="G362" s="280">
        <v>45056</v>
      </c>
      <c r="H362" s="280">
        <v>45056</v>
      </c>
      <c r="I362">
        <v>0.42259999999999998</v>
      </c>
      <c r="J362" t="s">
        <v>1279</v>
      </c>
      <c r="K362" t="s">
        <v>4710</v>
      </c>
    </row>
    <row r="363" spans="1:11" hidden="1" x14ac:dyDescent="0.35">
      <c r="A363">
        <v>371</v>
      </c>
      <c r="B363" t="s">
        <v>5798</v>
      </c>
      <c r="C363" t="e">
        <f>VLOOKUP(#REF!,#REF!,1,0)</f>
        <v>#REF!</v>
      </c>
      <c r="D363" t="s">
        <v>4495</v>
      </c>
      <c r="E363" t="s">
        <v>169</v>
      </c>
      <c r="F363">
        <v>500</v>
      </c>
      <c r="G363" s="280">
        <v>44958</v>
      </c>
      <c r="H363" s="280">
        <v>44985</v>
      </c>
      <c r="I363">
        <v>8.4652999999999992</v>
      </c>
      <c r="J363" t="s">
        <v>1279</v>
      </c>
      <c r="K363">
        <v>0</v>
      </c>
    </row>
    <row r="364" spans="1:11" hidden="1" x14ac:dyDescent="0.35">
      <c r="A364">
        <v>372</v>
      </c>
      <c r="B364" t="s">
        <v>5799</v>
      </c>
      <c r="C364" t="e">
        <f>VLOOKUP(#REF!,#REF!,1,0)</f>
        <v>#REF!</v>
      </c>
      <c r="D364" t="s">
        <v>4593</v>
      </c>
      <c r="E364" t="s">
        <v>169</v>
      </c>
      <c r="F364">
        <v>100</v>
      </c>
      <c r="G364" s="280">
        <v>45072</v>
      </c>
      <c r="H364" s="280">
        <v>45072</v>
      </c>
      <c r="I364">
        <v>0.42259999999999998</v>
      </c>
      <c r="J364" t="s">
        <v>1279</v>
      </c>
      <c r="K364" t="s">
        <v>4710</v>
      </c>
    </row>
    <row r="365" spans="1:11" hidden="1" x14ac:dyDescent="0.35">
      <c r="A365">
        <v>373</v>
      </c>
      <c r="B365" t="s">
        <v>5800</v>
      </c>
      <c r="C365" t="e">
        <f>VLOOKUP(#REF!,#REF!,1,0)</f>
        <v>#REF!</v>
      </c>
      <c r="D365" t="s">
        <v>4593</v>
      </c>
      <c r="E365" t="s">
        <v>169</v>
      </c>
      <c r="F365">
        <v>100</v>
      </c>
      <c r="G365" s="280">
        <v>45071</v>
      </c>
      <c r="H365" s="280">
        <v>45071</v>
      </c>
      <c r="I365">
        <v>0.42259999999999998</v>
      </c>
      <c r="J365" t="s">
        <v>1279</v>
      </c>
      <c r="K365" t="s">
        <v>4710</v>
      </c>
    </row>
    <row r="366" spans="1:11" hidden="1" x14ac:dyDescent="0.35">
      <c r="A366">
        <v>374</v>
      </c>
      <c r="B366" t="s">
        <v>5801</v>
      </c>
      <c r="C366" t="e">
        <f>VLOOKUP(#REF!,#REF!,1,0)</f>
        <v>#REF!</v>
      </c>
      <c r="D366" t="s">
        <v>4593</v>
      </c>
      <c r="E366" t="s">
        <v>169</v>
      </c>
      <c r="F366">
        <v>100</v>
      </c>
      <c r="G366" s="280">
        <v>45075</v>
      </c>
      <c r="H366" s="280">
        <v>45075</v>
      </c>
      <c r="I366">
        <v>0.42259999999999998</v>
      </c>
      <c r="J366" t="s">
        <v>1279</v>
      </c>
      <c r="K366" t="s">
        <v>4710</v>
      </c>
    </row>
    <row r="367" spans="1:11" hidden="1" x14ac:dyDescent="0.35">
      <c r="A367">
        <v>375</v>
      </c>
      <c r="B367" t="s">
        <v>5802</v>
      </c>
      <c r="C367" t="e">
        <f>VLOOKUP(#REF!,#REF!,1,0)</f>
        <v>#REF!</v>
      </c>
      <c r="D367" t="s">
        <v>4593</v>
      </c>
      <c r="E367" t="s">
        <v>169</v>
      </c>
      <c r="F367">
        <v>100</v>
      </c>
      <c r="G367" s="280">
        <v>45074</v>
      </c>
      <c r="H367" s="280">
        <v>45074</v>
      </c>
      <c r="I367">
        <v>0.42259999999999998</v>
      </c>
      <c r="J367" t="s">
        <v>1279</v>
      </c>
      <c r="K367" t="s">
        <v>4710</v>
      </c>
    </row>
    <row r="368" spans="1:11" hidden="1" x14ac:dyDescent="0.35">
      <c r="A368">
        <v>376</v>
      </c>
      <c r="B368" t="s">
        <v>5803</v>
      </c>
      <c r="C368" t="e">
        <f>VLOOKUP(#REF!,#REF!,1,0)</f>
        <v>#REF!</v>
      </c>
      <c r="D368" t="s">
        <v>4593</v>
      </c>
      <c r="E368" t="s">
        <v>169</v>
      </c>
      <c r="F368">
        <v>100</v>
      </c>
      <c r="G368" s="280">
        <v>45073</v>
      </c>
      <c r="H368" s="280">
        <v>45073</v>
      </c>
      <c r="I368">
        <v>0.42259999999999998</v>
      </c>
      <c r="J368" t="s">
        <v>1279</v>
      </c>
      <c r="K368" t="s">
        <v>4710</v>
      </c>
    </row>
    <row r="369" spans="1:11" hidden="1" x14ac:dyDescent="0.35">
      <c r="A369">
        <v>377</v>
      </c>
      <c r="B369" t="s">
        <v>5804</v>
      </c>
      <c r="C369" t="e">
        <f>VLOOKUP(#REF!,#REF!,1,0)</f>
        <v>#REF!</v>
      </c>
      <c r="D369" t="s">
        <v>4593</v>
      </c>
      <c r="E369" t="s">
        <v>169</v>
      </c>
      <c r="F369">
        <v>100</v>
      </c>
      <c r="G369" s="280">
        <v>45067</v>
      </c>
      <c r="H369" s="280">
        <v>45067</v>
      </c>
      <c r="I369">
        <v>0.42259999999999998</v>
      </c>
      <c r="J369" t="s">
        <v>1279</v>
      </c>
      <c r="K369" t="s">
        <v>4710</v>
      </c>
    </row>
    <row r="370" spans="1:11" hidden="1" x14ac:dyDescent="0.35">
      <c r="A370">
        <v>378</v>
      </c>
      <c r="B370" t="s">
        <v>5805</v>
      </c>
      <c r="C370" t="e">
        <f>VLOOKUP(#REF!,#REF!,1,0)</f>
        <v>#REF!</v>
      </c>
      <c r="D370" t="s">
        <v>4593</v>
      </c>
      <c r="E370" t="s">
        <v>169</v>
      </c>
      <c r="F370">
        <v>100</v>
      </c>
      <c r="G370" s="280">
        <v>45066</v>
      </c>
      <c r="H370" s="280">
        <v>45066</v>
      </c>
      <c r="I370">
        <v>0.42259999999999998</v>
      </c>
      <c r="J370" t="s">
        <v>1279</v>
      </c>
      <c r="K370" t="s">
        <v>4710</v>
      </c>
    </row>
    <row r="371" spans="1:11" hidden="1" x14ac:dyDescent="0.35">
      <c r="A371">
        <v>379</v>
      </c>
      <c r="B371" t="s">
        <v>5806</v>
      </c>
      <c r="C371" t="e">
        <f>VLOOKUP(#REF!,#REF!,1,0)</f>
        <v>#REF!</v>
      </c>
      <c r="D371" t="s">
        <v>4593</v>
      </c>
      <c r="E371" t="s">
        <v>169</v>
      </c>
      <c r="F371">
        <v>100</v>
      </c>
      <c r="G371" s="280">
        <v>45065</v>
      </c>
      <c r="H371" s="280">
        <v>45065</v>
      </c>
      <c r="I371">
        <v>0.42259999999999998</v>
      </c>
      <c r="J371" t="s">
        <v>1279</v>
      </c>
      <c r="K371" t="s">
        <v>4710</v>
      </c>
    </row>
    <row r="372" spans="1:11" hidden="1" x14ac:dyDescent="0.35">
      <c r="A372">
        <v>380</v>
      </c>
      <c r="B372" t="s">
        <v>5807</v>
      </c>
      <c r="C372" t="e">
        <f>VLOOKUP(#REF!,#REF!,1,0)</f>
        <v>#REF!</v>
      </c>
      <c r="D372" t="s">
        <v>4593</v>
      </c>
      <c r="E372" t="s">
        <v>169</v>
      </c>
      <c r="F372">
        <v>100</v>
      </c>
      <c r="G372" s="280">
        <v>45068</v>
      </c>
      <c r="H372" s="280">
        <v>45068</v>
      </c>
      <c r="I372">
        <v>0.42259999999999998</v>
      </c>
      <c r="J372" t="s">
        <v>1279</v>
      </c>
      <c r="K372" t="s">
        <v>4710</v>
      </c>
    </row>
    <row r="373" spans="1:11" hidden="1" x14ac:dyDescent="0.35">
      <c r="A373">
        <v>381</v>
      </c>
      <c r="B373" t="s">
        <v>5808</v>
      </c>
      <c r="C373" t="e">
        <f>VLOOKUP(#REF!,#REF!,1,0)</f>
        <v>#REF!</v>
      </c>
      <c r="D373" t="s">
        <v>4593</v>
      </c>
      <c r="E373" t="s">
        <v>169</v>
      </c>
      <c r="F373">
        <v>100</v>
      </c>
      <c r="G373" s="280">
        <v>45069</v>
      </c>
      <c r="H373" s="280">
        <v>45069</v>
      </c>
      <c r="I373">
        <v>0.42259999999999998</v>
      </c>
      <c r="J373" t="s">
        <v>1279</v>
      </c>
      <c r="K373" t="s">
        <v>4710</v>
      </c>
    </row>
    <row r="374" spans="1:11" hidden="1" x14ac:dyDescent="0.35">
      <c r="A374">
        <v>382</v>
      </c>
      <c r="B374" t="s">
        <v>5809</v>
      </c>
      <c r="C374" t="e">
        <f>VLOOKUP(#REF!,#REF!,1,0)</f>
        <v>#REF!</v>
      </c>
      <c r="D374" t="s">
        <v>4593</v>
      </c>
      <c r="E374" t="s">
        <v>169</v>
      </c>
      <c r="F374">
        <v>100</v>
      </c>
      <c r="G374" s="280">
        <v>44981</v>
      </c>
      <c r="H374" s="280">
        <v>44981</v>
      </c>
      <c r="I374">
        <v>0.42259999999999998</v>
      </c>
      <c r="J374" t="s">
        <v>1279</v>
      </c>
      <c r="K374" t="s">
        <v>4710</v>
      </c>
    </row>
    <row r="375" spans="1:11" hidden="1" x14ac:dyDescent="0.35">
      <c r="A375">
        <v>383</v>
      </c>
      <c r="B375" t="s">
        <v>5810</v>
      </c>
      <c r="C375" t="e">
        <f>VLOOKUP(#REF!,#REF!,1,0)</f>
        <v>#REF!</v>
      </c>
      <c r="D375" t="s">
        <v>4593</v>
      </c>
      <c r="E375" t="s">
        <v>169</v>
      </c>
      <c r="F375">
        <v>95</v>
      </c>
      <c r="G375" s="280">
        <v>44982</v>
      </c>
      <c r="H375" s="280">
        <v>44982</v>
      </c>
      <c r="I375">
        <v>0.42259999999999998</v>
      </c>
      <c r="J375" t="s">
        <v>1279</v>
      </c>
      <c r="K375" t="s">
        <v>4710</v>
      </c>
    </row>
    <row r="376" spans="1:11" hidden="1" x14ac:dyDescent="0.35">
      <c r="A376">
        <v>384</v>
      </c>
      <c r="B376" t="s">
        <v>5811</v>
      </c>
      <c r="C376" t="e">
        <f>VLOOKUP(#REF!,#REF!,1,0)</f>
        <v>#REF!</v>
      </c>
      <c r="D376" t="s">
        <v>4593</v>
      </c>
      <c r="E376" t="s">
        <v>169</v>
      </c>
      <c r="F376">
        <v>95</v>
      </c>
      <c r="G376" s="280">
        <v>44983</v>
      </c>
      <c r="H376" s="280">
        <v>44983</v>
      </c>
      <c r="I376">
        <v>0.42259999999999998</v>
      </c>
      <c r="J376" t="s">
        <v>1279</v>
      </c>
      <c r="K376" t="s">
        <v>4710</v>
      </c>
    </row>
    <row r="377" spans="1:11" hidden="1" x14ac:dyDescent="0.35">
      <c r="A377">
        <v>385</v>
      </c>
      <c r="B377" t="s">
        <v>5812</v>
      </c>
      <c r="C377" t="e">
        <f>VLOOKUP(#REF!,#REF!,1,0)</f>
        <v>#REF!</v>
      </c>
      <c r="D377" t="s">
        <v>4593</v>
      </c>
      <c r="E377" t="s">
        <v>169</v>
      </c>
      <c r="F377">
        <v>100</v>
      </c>
      <c r="G377" s="280">
        <v>44984</v>
      </c>
      <c r="H377" s="280">
        <v>44984</v>
      </c>
      <c r="I377">
        <v>0.42259999999999998</v>
      </c>
      <c r="J377" t="s">
        <v>1279</v>
      </c>
      <c r="K377" t="s">
        <v>4710</v>
      </c>
    </row>
    <row r="378" spans="1:11" hidden="1" x14ac:dyDescent="0.35">
      <c r="A378">
        <v>386</v>
      </c>
      <c r="B378" t="s">
        <v>5813</v>
      </c>
      <c r="C378" t="e">
        <f>VLOOKUP(#REF!,#REF!,1,0)</f>
        <v>#REF!</v>
      </c>
      <c r="D378" t="s">
        <v>4593</v>
      </c>
      <c r="E378" t="s">
        <v>169</v>
      </c>
      <c r="F378">
        <v>100</v>
      </c>
      <c r="G378" s="280">
        <v>44985</v>
      </c>
      <c r="H378" s="280">
        <v>44985</v>
      </c>
      <c r="I378">
        <v>0.42259999999999998</v>
      </c>
      <c r="J378" t="s">
        <v>1279</v>
      </c>
      <c r="K378" t="s">
        <v>4710</v>
      </c>
    </row>
    <row r="379" spans="1:11" hidden="1" x14ac:dyDescent="0.35">
      <c r="A379">
        <v>387</v>
      </c>
      <c r="B379" t="s">
        <v>5814</v>
      </c>
      <c r="C379" t="e">
        <f>VLOOKUP(#REF!,#REF!,1,0)</f>
        <v>#REF!</v>
      </c>
      <c r="D379" t="s">
        <v>4593</v>
      </c>
      <c r="E379" t="s">
        <v>169</v>
      </c>
      <c r="F379">
        <v>845</v>
      </c>
      <c r="G379" s="280">
        <v>44978</v>
      </c>
      <c r="H379" s="280">
        <v>44978</v>
      </c>
      <c r="I379">
        <v>0.42259999999999998</v>
      </c>
      <c r="J379" t="s">
        <v>1279</v>
      </c>
      <c r="K379" t="s">
        <v>4710</v>
      </c>
    </row>
    <row r="380" spans="1:11" hidden="1" x14ac:dyDescent="0.35">
      <c r="A380">
        <v>388</v>
      </c>
      <c r="B380" t="s">
        <v>5815</v>
      </c>
      <c r="C380" t="e">
        <f>VLOOKUP(#REF!,#REF!,1,0)</f>
        <v>#REF!</v>
      </c>
      <c r="D380" t="s">
        <v>4593</v>
      </c>
      <c r="E380" t="s">
        <v>169</v>
      </c>
      <c r="F380">
        <v>840</v>
      </c>
      <c r="G380" s="280">
        <v>44979</v>
      </c>
      <c r="H380" s="280">
        <v>44979</v>
      </c>
      <c r="I380">
        <v>0.42259999999999998</v>
      </c>
      <c r="J380" t="s">
        <v>1279</v>
      </c>
      <c r="K380" t="s">
        <v>4710</v>
      </c>
    </row>
    <row r="381" spans="1:11" hidden="1" x14ac:dyDescent="0.35">
      <c r="A381">
        <v>389</v>
      </c>
      <c r="B381" t="s">
        <v>5816</v>
      </c>
      <c r="C381" t="e">
        <f>VLOOKUP(#REF!,#REF!,1,0)</f>
        <v>#REF!</v>
      </c>
      <c r="D381" t="s">
        <v>4593</v>
      </c>
      <c r="E381" t="s">
        <v>169</v>
      </c>
      <c r="F381">
        <v>840</v>
      </c>
      <c r="G381" s="280">
        <v>44981</v>
      </c>
      <c r="H381" s="280">
        <v>44981</v>
      </c>
      <c r="I381">
        <v>0.42259999999999998</v>
      </c>
      <c r="J381" t="s">
        <v>1279</v>
      </c>
      <c r="K381" t="s">
        <v>4710</v>
      </c>
    </row>
    <row r="382" spans="1:11" hidden="1" x14ac:dyDescent="0.35">
      <c r="A382">
        <v>390</v>
      </c>
      <c r="B382" t="s">
        <v>5401</v>
      </c>
      <c r="C382" t="e">
        <f>VLOOKUP(#REF!,#REF!,1,0)</f>
        <v>#REF!</v>
      </c>
      <c r="D382" t="s">
        <v>4573</v>
      </c>
      <c r="E382" t="s">
        <v>162</v>
      </c>
      <c r="F382">
        <v>775</v>
      </c>
      <c r="G382" s="280">
        <v>44978</v>
      </c>
      <c r="H382" s="280">
        <v>44978</v>
      </c>
      <c r="I382">
        <v>1.4567000000000001</v>
      </c>
      <c r="J382" t="s">
        <v>1279</v>
      </c>
      <c r="K382" t="s">
        <v>4710</v>
      </c>
    </row>
    <row r="383" spans="1:11" hidden="1" x14ac:dyDescent="0.35">
      <c r="A383">
        <v>391</v>
      </c>
      <c r="B383" t="s">
        <v>1846</v>
      </c>
      <c r="C383" t="e">
        <f>VLOOKUP(#REF!,#REF!,1,0)</f>
        <v>#REF!</v>
      </c>
      <c r="D383" t="s">
        <v>4573</v>
      </c>
      <c r="E383" t="s">
        <v>162</v>
      </c>
      <c r="F383">
        <v>775</v>
      </c>
      <c r="G383" s="280">
        <v>44979</v>
      </c>
      <c r="H383" s="280">
        <v>44979</v>
      </c>
      <c r="I383">
        <v>1.4567000000000001</v>
      </c>
      <c r="J383" t="s">
        <v>1279</v>
      </c>
      <c r="K383" t="s">
        <v>4710</v>
      </c>
    </row>
    <row r="384" spans="1:11" hidden="1" x14ac:dyDescent="0.35">
      <c r="A384">
        <v>392</v>
      </c>
      <c r="B384" t="s">
        <v>5402</v>
      </c>
      <c r="C384" t="e">
        <f>VLOOKUP(#REF!,#REF!,1,0)</f>
        <v>#REF!</v>
      </c>
      <c r="D384" t="s">
        <v>4573</v>
      </c>
      <c r="E384" t="s">
        <v>162</v>
      </c>
      <c r="F384">
        <v>775</v>
      </c>
      <c r="G384" s="280">
        <v>44980</v>
      </c>
      <c r="H384" s="280">
        <v>44980</v>
      </c>
      <c r="I384">
        <v>1.4567000000000001</v>
      </c>
      <c r="J384" t="s">
        <v>1279</v>
      </c>
      <c r="K384" t="s">
        <v>4710</v>
      </c>
    </row>
    <row r="385" spans="1:11" hidden="1" x14ac:dyDescent="0.35">
      <c r="A385">
        <v>393</v>
      </c>
      <c r="B385" t="s">
        <v>5403</v>
      </c>
      <c r="C385" t="e">
        <f>VLOOKUP(#REF!,#REF!,1,0)</f>
        <v>#REF!</v>
      </c>
      <c r="D385" t="s">
        <v>4573</v>
      </c>
      <c r="E385" t="s">
        <v>162</v>
      </c>
      <c r="F385">
        <v>775</v>
      </c>
      <c r="G385" s="280">
        <v>44981</v>
      </c>
      <c r="H385" s="280">
        <v>44981</v>
      </c>
      <c r="I385">
        <v>1.4567000000000001</v>
      </c>
      <c r="J385" t="s">
        <v>1279</v>
      </c>
      <c r="K385" t="s">
        <v>4710</v>
      </c>
    </row>
    <row r="386" spans="1:11" hidden="1" x14ac:dyDescent="0.35">
      <c r="A386">
        <v>394</v>
      </c>
      <c r="B386" t="s">
        <v>5817</v>
      </c>
      <c r="C386" t="e">
        <f>VLOOKUP(#REF!,#REF!,1,0)</f>
        <v>#REF!</v>
      </c>
      <c r="D386" t="s">
        <v>4593</v>
      </c>
      <c r="E386" t="s">
        <v>169</v>
      </c>
      <c r="F386">
        <v>100</v>
      </c>
      <c r="G386" s="280">
        <v>45001</v>
      </c>
      <c r="H386" s="280">
        <v>45001</v>
      </c>
      <c r="I386">
        <v>0.42259999999999998</v>
      </c>
      <c r="J386" t="s">
        <v>1279</v>
      </c>
      <c r="K386" t="s">
        <v>4710</v>
      </c>
    </row>
    <row r="387" spans="1:11" hidden="1" x14ac:dyDescent="0.35">
      <c r="A387">
        <v>395</v>
      </c>
      <c r="B387" t="s">
        <v>5818</v>
      </c>
      <c r="C387" t="e">
        <f>VLOOKUP(#REF!,#REF!,1,0)</f>
        <v>#REF!</v>
      </c>
      <c r="D387" t="s">
        <v>4593</v>
      </c>
      <c r="E387" t="s">
        <v>169</v>
      </c>
      <c r="F387">
        <v>100</v>
      </c>
      <c r="G387" s="280">
        <v>45002</v>
      </c>
      <c r="H387" s="280">
        <v>45002</v>
      </c>
      <c r="I387">
        <v>0.42259999999999998</v>
      </c>
      <c r="J387" t="s">
        <v>1279</v>
      </c>
      <c r="K387" t="s">
        <v>4710</v>
      </c>
    </row>
    <row r="388" spans="1:11" hidden="1" x14ac:dyDescent="0.35">
      <c r="A388">
        <v>395</v>
      </c>
      <c r="B388" t="s">
        <v>5404</v>
      </c>
      <c r="C388" t="e">
        <f>VLOOKUP(#REF!,#REF!,1,0)</f>
        <v>#REF!</v>
      </c>
      <c r="D388" t="s">
        <v>1437</v>
      </c>
      <c r="E388" t="s">
        <v>162</v>
      </c>
      <c r="F388">
        <v>99</v>
      </c>
      <c r="G388" s="280">
        <v>45037</v>
      </c>
      <c r="H388" s="280">
        <v>45037</v>
      </c>
      <c r="I388">
        <v>5.2549999999999999</v>
      </c>
      <c r="J388" t="s">
        <v>1279</v>
      </c>
      <c r="K388" t="s">
        <v>4719</v>
      </c>
    </row>
    <row r="389" spans="1:11" hidden="1" x14ac:dyDescent="0.35">
      <c r="A389">
        <v>396</v>
      </c>
      <c r="B389" t="s">
        <v>5819</v>
      </c>
      <c r="C389" t="e">
        <f>VLOOKUP(#REF!,#REF!,1,0)</f>
        <v>#REF!</v>
      </c>
      <c r="D389" t="s">
        <v>4593</v>
      </c>
      <c r="E389" t="s">
        <v>169</v>
      </c>
      <c r="F389">
        <v>100</v>
      </c>
      <c r="G389" s="280">
        <v>45003</v>
      </c>
      <c r="H389" s="280">
        <v>45003</v>
      </c>
      <c r="I389">
        <v>0.42259999999999998</v>
      </c>
      <c r="J389" t="s">
        <v>1279</v>
      </c>
      <c r="K389" t="s">
        <v>4710</v>
      </c>
    </row>
    <row r="390" spans="1:11" hidden="1" x14ac:dyDescent="0.35">
      <c r="A390">
        <v>397</v>
      </c>
      <c r="B390" t="s">
        <v>1855</v>
      </c>
      <c r="C390" t="e">
        <f>VLOOKUP(#REF!,#REF!,1,0)</f>
        <v>#REF!</v>
      </c>
      <c r="D390" t="s">
        <v>4593</v>
      </c>
      <c r="E390" t="s">
        <v>169</v>
      </c>
      <c r="F390">
        <v>100</v>
      </c>
      <c r="G390" s="280">
        <v>45004</v>
      </c>
      <c r="H390" s="280">
        <v>45004</v>
      </c>
      <c r="I390">
        <v>0.42259999999999998</v>
      </c>
      <c r="J390" t="s">
        <v>1279</v>
      </c>
      <c r="K390" t="s">
        <v>4710</v>
      </c>
    </row>
    <row r="391" spans="1:11" hidden="1" x14ac:dyDescent="0.35">
      <c r="A391">
        <v>398</v>
      </c>
      <c r="B391" t="s">
        <v>1857</v>
      </c>
      <c r="C391" t="e">
        <f>VLOOKUP(#REF!,#REF!,1,0)</f>
        <v>#REF!</v>
      </c>
      <c r="D391" t="s">
        <v>4593</v>
      </c>
      <c r="E391" t="s">
        <v>169</v>
      </c>
      <c r="F391">
        <v>100</v>
      </c>
      <c r="G391" s="280">
        <v>45007</v>
      </c>
      <c r="H391" s="280">
        <v>45007</v>
      </c>
      <c r="I391">
        <v>0.42259999999999998</v>
      </c>
      <c r="J391" t="s">
        <v>1279</v>
      </c>
      <c r="K391" t="s">
        <v>4710</v>
      </c>
    </row>
    <row r="392" spans="1:11" hidden="1" x14ac:dyDescent="0.35">
      <c r="A392">
        <v>399</v>
      </c>
      <c r="B392" t="s">
        <v>5820</v>
      </c>
      <c r="C392" t="e">
        <f>VLOOKUP(#REF!,#REF!,1,0)</f>
        <v>#REF!</v>
      </c>
      <c r="D392" t="s">
        <v>4593</v>
      </c>
      <c r="E392" t="s">
        <v>169</v>
      </c>
      <c r="F392">
        <v>100</v>
      </c>
      <c r="G392" s="280">
        <v>45008</v>
      </c>
      <c r="H392" s="280">
        <v>45008</v>
      </c>
      <c r="I392">
        <v>0.42259999999999998</v>
      </c>
      <c r="J392" t="s">
        <v>1279</v>
      </c>
      <c r="K392" t="s">
        <v>4710</v>
      </c>
    </row>
    <row r="393" spans="1:11" hidden="1" x14ac:dyDescent="0.35">
      <c r="A393">
        <v>400</v>
      </c>
      <c r="B393" t="s">
        <v>5821</v>
      </c>
      <c r="C393" t="e">
        <f>VLOOKUP(#REF!,#REF!,1,0)</f>
        <v>#REF!</v>
      </c>
      <c r="D393" t="s">
        <v>4593</v>
      </c>
      <c r="E393" t="s">
        <v>169</v>
      </c>
      <c r="F393">
        <v>100</v>
      </c>
      <c r="G393" s="280">
        <v>45009</v>
      </c>
      <c r="H393" s="280">
        <v>45009</v>
      </c>
      <c r="I393">
        <v>0.42259999999999998</v>
      </c>
      <c r="J393" t="s">
        <v>1279</v>
      </c>
      <c r="K393" t="s">
        <v>4710</v>
      </c>
    </row>
    <row r="394" spans="1:11" hidden="1" x14ac:dyDescent="0.35">
      <c r="A394">
        <v>401</v>
      </c>
      <c r="B394" t="s">
        <v>1859</v>
      </c>
      <c r="C394" t="e">
        <f>VLOOKUP(#REF!,#REF!,1,0)</f>
        <v>#REF!</v>
      </c>
      <c r="D394" t="s">
        <v>4593</v>
      </c>
      <c r="E394" t="s">
        <v>169</v>
      </c>
      <c r="F394">
        <v>100</v>
      </c>
      <c r="G394" s="280">
        <v>45010</v>
      </c>
      <c r="H394" s="280">
        <v>45010</v>
      </c>
      <c r="I394">
        <v>0.42259999999999998</v>
      </c>
      <c r="J394" t="s">
        <v>1279</v>
      </c>
      <c r="K394" t="s">
        <v>4710</v>
      </c>
    </row>
    <row r="395" spans="1:11" hidden="1" x14ac:dyDescent="0.35">
      <c r="A395">
        <v>402</v>
      </c>
      <c r="B395" t="s">
        <v>5822</v>
      </c>
      <c r="C395" t="e">
        <f>VLOOKUP(#REF!,#REF!,1,0)</f>
        <v>#REF!</v>
      </c>
      <c r="D395" t="s">
        <v>4593</v>
      </c>
      <c r="E395" t="s">
        <v>169</v>
      </c>
      <c r="F395">
        <v>100</v>
      </c>
      <c r="G395" s="280">
        <v>45011</v>
      </c>
      <c r="H395" s="280">
        <v>45011</v>
      </c>
      <c r="I395">
        <v>0.42259999999999998</v>
      </c>
      <c r="J395" t="s">
        <v>1279</v>
      </c>
      <c r="K395" t="s">
        <v>4710</v>
      </c>
    </row>
    <row r="396" spans="1:11" hidden="1" x14ac:dyDescent="0.35">
      <c r="A396">
        <v>403</v>
      </c>
      <c r="B396" t="s">
        <v>5823</v>
      </c>
      <c r="C396" t="e">
        <f>VLOOKUP(#REF!,#REF!,1,0)</f>
        <v>#REF!</v>
      </c>
      <c r="D396" t="s">
        <v>4593</v>
      </c>
      <c r="E396" t="s">
        <v>169</v>
      </c>
      <c r="F396">
        <v>100</v>
      </c>
      <c r="G396" s="280">
        <v>45012</v>
      </c>
      <c r="H396" s="280">
        <v>45012</v>
      </c>
      <c r="I396">
        <v>0.42259999999999998</v>
      </c>
      <c r="J396" t="s">
        <v>1279</v>
      </c>
      <c r="K396" t="s">
        <v>4710</v>
      </c>
    </row>
    <row r="397" spans="1:11" hidden="1" x14ac:dyDescent="0.35">
      <c r="A397">
        <v>404</v>
      </c>
      <c r="B397" t="s">
        <v>5405</v>
      </c>
      <c r="C397" t="e">
        <f>VLOOKUP(#REF!,#REF!,1,0)</f>
        <v>#REF!</v>
      </c>
      <c r="D397" t="s">
        <v>1412</v>
      </c>
      <c r="E397" t="s">
        <v>162</v>
      </c>
      <c r="F397">
        <v>10</v>
      </c>
      <c r="G397" s="280">
        <v>45017</v>
      </c>
      <c r="H397" s="280">
        <v>45107</v>
      </c>
      <c r="I397">
        <v>2.9641000000000002</v>
      </c>
      <c r="J397" t="s">
        <v>1279</v>
      </c>
      <c r="K397" t="s">
        <v>4974</v>
      </c>
    </row>
    <row r="398" spans="1:11" hidden="1" x14ac:dyDescent="0.35">
      <c r="A398">
        <v>405</v>
      </c>
      <c r="B398" t="s">
        <v>5824</v>
      </c>
      <c r="C398" t="e">
        <f>VLOOKUP(#REF!,#REF!,1,0)</f>
        <v>#REF!</v>
      </c>
      <c r="D398" t="s">
        <v>4593</v>
      </c>
      <c r="E398" t="s">
        <v>169</v>
      </c>
      <c r="F398">
        <v>100</v>
      </c>
      <c r="G398" s="280">
        <v>45013</v>
      </c>
      <c r="H398" s="280">
        <v>45013</v>
      </c>
      <c r="I398">
        <v>0.42259999999999998</v>
      </c>
      <c r="J398" t="s">
        <v>1279</v>
      </c>
      <c r="K398" t="s">
        <v>4710</v>
      </c>
    </row>
    <row r="399" spans="1:11" hidden="1" x14ac:dyDescent="0.35">
      <c r="A399">
        <v>406</v>
      </c>
      <c r="B399" t="s">
        <v>5825</v>
      </c>
      <c r="C399" t="e">
        <f>VLOOKUP(#REF!,#REF!,1,0)</f>
        <v>#REF!</v>
      </c>
      <c r="D399" t="s">
        <v>4593</v>
      </c>
      <c r="E399" t="s">
        <v>169</v>
      </c>
      <c r="F399">
        <v>100</v>
      </c>
      <c r="G399" s="280">
        <v>45015</v>
      </c>
      <c r="H399" s="280">
        <v>45015</v>
      </c>
      <c r="I399">
        <v>0.42259999999999998</v>
      </c>
      <c r="J399" t="s">
        <v>1279</v>
      </c>
      <c r="K399" t="s">
        <v>4710</v>
      </c>
    </row>
    <row r="400" spans="1:11" hidden="1" x14ac:dyDescent="0.35">
      <c r="A400">
        <v>407</v>
      </c>
      <c r="B400" t="s">
        <v>1863</v>
      </c>
      <c r="C400" t="e">
        <f>VLOOKUP(#REF!,#REF!,1,0)</f>
        <v>#REF!</v>
      </c>
      <c r="D400" t="s">
        <v>4593</v>
      </c>
      <c r="E400" t="s">
        <v>169</v>
      </c>
      <c r="F400">
        <v>100</v>
      </c>
      <c r="G400" s="280">
        <v>45016</v>
      </c>
      <c r="H400" s="280">
        <v>45016</v>
      </c>
      <c r="I400">
        <v>0.42259999999999998</v>
      </c>
      <c r="J400" t="s">
        <v>1279</v>
      </c>
      <c r="K400" t="s">
        <v>4710</v>
      </c>
    </row>
    <row r="401" spans="1:11" hidden="1" x14ac:dyDescent="0.35">
      <c r="A401">
        <v>408</v>
      </c>
      <c r="B401" t="s">
        <v>5826</v>
      </c>
      <c r="C401" t="e">
        <f>VLOOKUP(#REF!,#REF!,1,0)</f>
        <v>#REF!</v>
      </c>
      <c r="D401" t="s">
        <v>4593</v>
      </c>
      <c r="E401" t="s">
        <v>169</v>
      </c>
      <c r="F401">
        <v>110</v>
      </c>
      <c r="G401" s="280">
        <v>45017</v>
      </c>
      <c r="H401" s="280">
        <v>45046</v>
      </c>
      <c r="I401">
        <v>0.42259999999999998</v>
      </c>
      <c r="J401" t="s">
        <v>1279</v>
      </c>
      <c r="K401" t="s">
        <v>4710</v>
      </c>
    </row>
    <row r="402" spans="1:11" hidden="1" x14ac:dyDescent="0.35">
      <c r="A402">
        <v>409</v>
      </c>
      <c r="B402" t="s">
        <v>5827</v>
      </c>
      <c r="C402" t="e">
        <f>VLOOKUP(#REF!,#REF!,1,0)</f>
        <v>#REF!</v>
      </c>
      <c r="D402" t="s">
        <v>4593</v>
      </c>
      <c r="E402" t="s">
        <v>169</v>
      </c>
      <c r="F402">
        <v>100</v>
      </c>
      <c r="G402" s="280">
        <v>44959</v>
      </c>
      <c r="H402" s="280">
        <v>44959</v>
      </c>
      <c r="I402">
        <v>0.42259999999999998</v>
      </c>
      <c r="J402" t="s">
        <v>1279</v>
      </c>
      <c r="K402" t="s">
        <v>4710</v>
      </c>
    </row>
    <row r="403" spans="1:11" hidden="1" x14ac:dyDescent="0.35">
      <c r="A403">
        <v>410</v>
      </c>
      <c r="B403" t="s">
        <v>5828</v>
      </c>
      <c r="C403" t="e">
        <f>VLOOKUP(#REF!,#REF!,1,0)</f>
        <v>#REF!</v>
      </c>
      <c r="D403" t="s">
        <v>4593</v>
      </c>
      <c r="E403" t="s">
        <v>169</v>
      </c>
      <c r="F403">
        <v>100</v>
      </c>
      <c r="G403" s="280">
        <v>44960</v>
      </c>
      <c r="H403" s="280">
        <v>44960</v>
      </c>
      <c r="I403">
        <v>0.42259999999999998</v>
      </c>
      <c r="J403" t="s">
        <v>1279</v>
      </c>
      <c r="K403" t="s">
        <v>4710</v>
      </c>
    </row>
    <row r="404" spans="1:11" hidden="1" x14ac:dyDescent="0.35">
      <c r="A404">
        <v>411</v>
      </c>
      <c r="B404" t="s">
        <v>1867</v>
      </c>
      <c r="C404" t="e">
        <f>VLOOKUP(#REF!,#REF!,1,0)</f>
        <v>#REF!</v>
      </c>
      <c r="D404" t="s">
        <v>4593</v>
      </c>
      <c r="E404" t="s">
        <v>169</v>
      </c>
      <c r="F404">
        <v>95</v>
      </c>
      <c r="G404" s="280">
        <v>44961</v>
      </c>
      <c r="H404" s="280">
        <v>44961</v>
      </c>
      <c r="I404">
        <v>0.42259999999999998</v>
      </c>
      <c r="J404" t="s">
        <v>1279</v>
      </c>
      <c r="K404" t="s">
        <v>4710</v>
      </c>
    </row>
    <row r="405" spans="1:11" hidden="1" x14ac:dyDescent="0.35">
      <c r="A405">
        <v>412</v>
      </c>
      <c r="B405" t="s">
        <v>5829</v>
      </c>
      <c r="C405" t="e">
        <f>VLOOKUP(#REF!,#REF!,1,0)</f>
        <v>#REF!</v>
      </c>
      <c r="D405" t="s">
        <v>4593</v>
      </c>
      <c r="E405" t="s">
        <v>169</v>
      </c>
      <c r="F405">
        <v>95</v>
      </c>
      <c r="G405" s="280">
        <v>44962</v>
      </c>
      <c r="H405" s="280">
        <v>44962</v>
      </c>
      <c r="I405">
        <v>0.42259999999999998</v>
      </c>
      <c r="J405" t="s">
        <v>1279</v>
      </c>
      <c r="K405" t="s">
        <v>4710</v>
      </c>
    </row>
    <row r="406" spans="1:11" hidden="1" x14ac:dyDescent="0.35">
      <c r="A406">
        <v>413</v>
      </c>
      <c r="B406" t="s">
        <v>5830</v>
      </c>
      <c r="C406" t="e">
        <f>VLOOKUP(#REF!,#REF!,1,0)</f>
        <v>#REF!</v>
      </c>
      <c r="D406" t="s">
        <v>4593</v>
      </c>
      <c r="E406" t="s">
        <v>169</v>
      </c>
      <c r="F406">
        <v>100</v>
      </c>
      <c r="G406" s="280">
        <v>44963</v>
      </c>
      <c r="H406" s="280">
        <v>44963</v>
      </c>
      <c r="I406">
        <v>0.42259999999999998</v>
      </c>
      <c r="J406" t="s">
        <v>1279</v>
      </c>
      <c r="K406" t="s">
        <v>4710</v>
      </c>
    </row>
    <row r="407" spans="1:11" hidden="1" x14ac:dyDescent="0.35">
      <c r="A407">
        <v>414</v>
      </c>
      <c r="B407" t="s">
        <v>1869</v>
      </c>
      <c r="C407" t="e">
        <f>VLOOKUP(#REF!,#REF!,1,0)</f>
        <v>#REF!</v>
      </c>
      <c r="D407" t="s">
        <v>4593</v>
      </c>
      <c r="E407" t="s">
        <v>169</v>
      </c>
      <c r="F407">
        <v>100</v>
      </c>
      <c r="G407" s="280">
        <v>44964</v>
      </c>
      <c r="H407" s="280">
        <v>44964</v>
      </c>
      <c r="I407">
        <v>0.42259999999999998</v>
      </c>
      <c r="J407" t="s">
        <v>1279</v>
      </c>
      <c r="K407" t="s">
        <v>4710</v>
      </c>
    </row>
    <row r="408" spans="1:11" hidden="1" x14ac:dyDescent="0.35">
      <c r="A408">
        <v>415</v>
      </c>
      <c r="B408" t="s">
        <v>1871</v>
      </c>
      <c r="C408" t="e">
        <f>VLOOKUP(#REF!,#REF!,1,0)</f>
        <v>#REF!</v>
      </c>
      <c r="D408" t="s">
        <v>4593</v>
      </c>
      <c r="E408" t="s">
        <v>169</v>
      </c>
      <c r="F408">
        <v>100</v>
      </c>
      <c r="G408" s="280">
        <v>44966</v>
      </c>
      <c r="H408" s="280">
        <v>44966</v>
      </c>
      <c r="I408">
        <v>0.42259999999999998</v>
      </c>
      <c r="J408" t="s">
        <v>1279</v>
      </c>
      <c r="K408" t="s">
        <v>4710</v>
      </c>
    </row>
    <row r="409" spans="1:11" hidden="1" x14ac:dyDescent="0.35">
      <c r="A409">
        <v>416</v>
      </c>
      <c r="B409" t="s">
        <v>5831</v>
      </c>
      <c r="C409" t="e">
        <f>VLOOKUP(#REF!,#REF!,1,0)</f>
        <v>#REF!</v>
      </c>
      <c r="D409" t="s">
        <v>4593</v>
      </c>
      <c r="E409" t="s">
        <v>169</v>
      </c>
      <c r="F409">
        <v>100</v>
      </c>
      <c r="G409" s="280">
        <v>44967</v>
      </c>
      <c r="H409" s="280">
        <v>44967</v>
      </c>
      <c r="I409">
        <v>0.42259999999999998</v>
      </c>
      <c r="J409" t="s">
        <v>1279</v>
      </c>
      <c r="K409" t="s">
        <v>4710</v>
      </c>
    </row>
    <row r="410" spans="1:11" hidden="1" x14ac:dyDescent="0.35">
      <c r="A410">
        <v>417</v>
      </c>
      <c r="B410" t="s">
        <v>5832</v>
      </c>
      <c r="C410" t="e">
        <f>VLOOKUP(#REF!,#REF!,1,0)</f>
        <v>#REF!</v>
      </c>
      <c r="D410" t="s">
        <v>4593</v>
      </c>
      <c r="E410" t="s">
        <v>169</v>
      </c>
      <c r="F410">
        <v>95</v>
      </c>
      <c r="G410" s="280">
        <v>44968</v>
      </c>
      <c r="H410" s="280">
        <v>44968</v>
      </c>
      <c r="I410">
        <v>0.42259999999999998</v>
      </c>
      <c r="J410" t="s">
        <v>1279</v>
      </c>
      <c r="K410" t="s">
        <v>4710</v>
      </c>
    </row>
    <row r="411" spans="1:11" hidden="1" x14ac:dyDescent="0.35">
      <c r="A411">
        <v>417</v>
      </c>
      <c r="B411" t="s">
        <v>5406</v>
      </c>
      <c r="C411" t="e">
        <f>VLOOKUP(#REF!,#REF!,1,0)</f>
        <v>#REF!</v>
      </c>
      <c r="D411" t="s">
        <v>1362</v>
      </c>
      <c r="E411" t="s">
        <v>162</v>
      </c>
      <c r="F411">
        <v>10</v>
      </c>
      <c r="G411" s="280">
        <v>45033</v>
      </c>
      <c r="H411" s="280">
        <v>45291</v>
      </c>
      <c r="J411" t="s">
        <v>1279</v>
      </c>
      <c r="K411" t="s">
        <v>4975</v>
      </c>
    </row>
    <row r="412" spans="1:11" x14ac:dyDescent="0.35">
      <c r="A412">
        <v>432</v>
      </c>
      <c r="B412" t="s">
        <v>4132</v>
      </c>
      <c r="C412" t="e">
        <f>VLOOKUP(#REF!,#REF!,1,0)</f>
        <v>#REF!</v>
      </c>
      <c r="D412" t="s">
        <v>1736</v>
      </c>
      <c r="E412" t="s">
        <v>169</v>
      </c>
      <c r="F412">
        <v>0</v>
      </c>
      <c r="G412" s="280">
        <v>44562</v>
      </c>
      <c r="H412" s="280">
        <v>46022</v>
      </c>
      <c r="J412" t="s">
        <v>1530</v>
      </c>
      <c r="K412">
        <v>0</v>
      </c>
    </row>
    <row r="413" spans="1:11" x14ac:dyDescent="0.35">
      <c r="A413">
        <v>419</v>
      </c>
      <c r="B413" t="s">
        <v>5407</v>
      </c>
      <c r="C413" t="e">
        <f>VLOOKUP(#REF!,#REF!,1,0)</f>
        <v>#REF!</v>
      </c>
      <c r="D413" t="s">
        <v>1311</v>
      </c>
      <c r="E413" t="s">
        <v>162</v>
      </c>
      <c r="F413">
        <v>3</v>
      </c>
      <c r="G413" s="280">
        <v>45140</v>
      </c>
      <c r="H413" s="280">
        <v>45291</v>
      </c>
      <c r="J413" t="s">
        <v>1279</v>
      </c>
      <c r="K413" t="s">
        <v>4797</v>
      </c>
    </row>
    <row r="414" spans="1:11" x14ac:dyDescent="0.35">
      <c r="A414">
        <v>433</v>
      </c>
      <c r="B414" t="s">
        <v>4132</v>
      </c>
      <c r="C414" t="e">
        <f>VLOOKUP(#REF!,#REF!,1,0)</f>
        <v>#REF!</v>
      </c>
      <c r="D414" t="s">
        <v>1737</v>
      </c>
      <c r="E414" t="s">
        <v>169</v>
      </c>
      <c r="F414">
        <v>0</v>
      </c>
      <c r="G414" s="280">
        <v>44562</v>
      </c>
      <c r="H414" s="280">
        <v>46022</v>
      </c>
      <c r="J414" t="s">
        <v>1530</v>
      </c>
      <c r="K414" t="s">
        <v>685</v>
      </c>
    </row>
    <row r="415" spans="1:11" x14ac:dyDescent="0.35">
      <c r="A415">
        <v>437</v>
      </c>
      <c r="B415" t="s">
        <v>4132</v>
      </c>
      <c r="C415" t="e">
        <f>VLOOKUP(#REF!,#REF!,1,0)</f>
        <v>#REF!</v>
      </c>
      <c r="D415" t="s">
        <v>4537</v>
      </c>
      <c r="E415" t="s">
        <v>169</v>
      </c>
      <c r="F415">
        <v>6900</v>
      </c>
      <c r="G415" s="280">
        <v>45658</v>
      </c>
      <c r="H415" s="280">
        <v>46022</v>
      </c>
      <c r="J415" t="s">
        <v>1530</v>
      </c>
      <c r="K415" t="s">
        <v>4710</v>
      </c>
    </row>
    <row r="416" spans="1:11" x14ac:dyDescent="0.35">
      <c r="A416">
        <v>438</v>
      </c>
      <c r="B416" t="s">
        <v>4132</v>
      </c>
      <c r="C416" t="e">
        <f>VLOOKUP(#REF!,#REF!,1,0)</f>
        <v>#REF!</v>
      </c>
      <c r="D416" t="s">
        <v>4538</v>
      </c>
      <c r="E416" t="s">
        <v>162</v>
      </c>
      <c r="F416">
        <v>5200</v>
      </c>
      <c r="G416" s="280">
        <v>44562</v>
      </c>
      <c r="H416" s="280">
        <v>46022</v>
      </c>
      <c r="J416" t="s">
        <v>1530</v>
      </c>
      <c r="K416">
        <v>0</v>
      </c>
    </row>
    <row r="417" spans="1:11" x14ac:dyDescent="0.35">
      <c r="A417">
        <v>439</v>
      </c>
      <c r="B417" t="s">
        <v>4132</v>
      </c>
      <c r="C417" t="e">
        <f>VLOOKUP(#REF!,#REF!,1,0)</f>
        <v>#REF!</v>
      </c>
      <c r="D417" t="s">
        <v>1739</v>
      </c>
      <c r="E417" t="s">
        <v>162</v>
      </c>
      <c r="F417">
        <v>5250</v>
      </c>
      <c r="G417" s="280">
        <v>44562</v>
      </c>
      <c r="H417" s="280">
        <v>46022</v>
      </c>
      <c r="J417" t="s">
        <v>1530</v>
      </c>
      <c r="K417">
        <v>0</v>
      </c>
    </row>
    <row r="418" spans="1:11" x14ac:dyDescent="0.35">
      <c r="A418">
        <v>441</v>
      </c>
      <c r="B418" t="s">
        <v>4132</v>
      </c>
      <c r="C418" t="e">
        <f>VLOOKUP(#REF!,#REF!,1,0)</f>
        <v>#REF!</v>
      </c>
      <c r="D418" t="s">
        <v>4539</v>
      </c>
      <c r="E418" t="s">
        <v>162</v>
      </c>
      <c r="F418">
        <v>0</v>
      </c>
      <c r="G418" s="280">
        <v>45658</v>
      </c>
      <c r="H418" s="280">
        <v>46022</v>
      </c>
      <c r="J418" t="s">
        <v>1530</v>
      </c>
      <c r="K418" t="s">
        <v>685</v>
      </c>
    </row>
    <row r="419" spans="1:11" x14ac:dyDescent="0.35">
      <c r="A419">
        <v>423</v>
      </c>
      <c r="B419" t="s">
        <v>4132</v>
      </c>
      <c r="C419" t="e">
        <f>VLOOKUP(#REF!,#REF!,1,0)</f>
        <v>#REF!</v>
      </c>
      <c r="D419" t="s">
        <v>4535</v>
      </c>
      <c r="E419" t="s">
        <v>169</v>
      </c>
      <c r="F419">
        <v>5200</v>
      </c>
      <c r="G419" s="280">
        <v>44562</v>
      </c>
      <c r="H419" s="280">
        <v>44926</v>
      </c>
      <c r="J419" t="s">
        <v>1530</v>
      </c>
      <c r="K419" t="s">
        <v>685</v>
      </c>
    </row>
    <row r="420" spans="1:11" x14ac:dyDescent="0.35">
      <c r="A420">
        <v>423</v>
      </c>
      <c r="B420" t="s">
        <v>4123</v>
      </c>
      <c r="C420" t="e">
        <f>VLOOKUP(#REF!,#REF!,1,0)</f>
        <v>#REF!</v>
      </c>
      <c r="D420" t="s">
        <v>1732</v>
      </c>
      <c r="E420" t="s">
        <v>162</v>
      </c>
      <c r="F420">
        <v>1450</v>
      </c>
      <c r="G420" s="280">
        <v>44562</v>
      </c>
      <c r="H420" s="280">
        <v>45291</v>
      </c>
      <c r="J420" t="s">
        <v>1530</v>
      </c>
      <c r="K420" t="s">
        <v>4800</v>
      </c>
    </row>
    <row r="421" spans="1:11" x14ac:dyDescent="0.35">
      <c r="A421">
        <v>424</v>
      </c>
      <c r="B421" t="s">
        <v>4132</v>
      </c>
      <c r="C421" t="e">
        <f>VLOOKUP(#REF!,#REF!,1,0)</f>
        <v>#REF!</v>
      </c>
      <c r="D421" t="s">
        <v>4535</v>
      </c>
      <c r="E421" t="s">
        <v>169</v>
      </c>
      <c r="F421">
        <v>5250</v>
      </c>
      <c r="G421" s="280">
        <v>44927</v>
      </c>
      <c r="H421" s="280">
        <v>45291</v>
      </c>
      <c r="J421" t="s">
        <v>1530</v>
      </c>
      <c r="K421" t="s">
        <v>685</v>
      </c>
    </row>
    <row r="422" spans="1:11" x14ac:dyDescent="0.35">
      <c r="A422">
        <v>442</v>
      </c>
      <c r="B422" t="s">
        <v>4132</v>
      </c>
      <c r="C422" t="e">
        <f>VLOOKUP(#REF!,#REF!,1,0)</f>
        <v>#REF!</v>
      </c>
      <c r="D422" t="s">
        <v>4540</v>
      </c>
      <c r="E422" t="s">
        <v>162</v>
      </c>
      <c r="F422">
        <v>3410</v>
      </c>
      <c r="G422" s="280">
        <v>44562</v>
      </c>
      <c r="H422" s="280">
        <v>46022</v>
      </c>
      <c r="J422" t="s">
        <v>1530</v>
      </c>
      <c r="K422" t="s">
        <v>685</v>
      </c>
    </row>
    <row r="423" spans="1:11" x14ac:dyDescent="0.35">
      <c r="A423">
        <v>425</v>
      </c>
      <c r="B423" t="s">
        <v>4132</v>
      </c>
      <c r="C423" t="e">
        <f>VLOOKUP(#REF!,#REF!,1,0)</f>
        <v>#REF!</v>
      </c>
      <c r="D423" t="s">
        <v>4535</v>
      </c>
      <c r="E423" t="s">
        <v>169</v>
      </c>
      <c r="F423">
        <v>6050</v>
      </c>
      <c r="G423" s="280">
        <v>45292</v>
      </c>
      <c r="H423" s="280">
        <v>45657</v>
      </c>
      <c r="J423" t="s">
        <v>1530</v>
      </c>
      <c r="K423" t="s">
        <v>685</v>
      </c>
    </row>
    <row r="424" spans="1:11" x14ac:dyDescent="0.35">
      <c r="A424">
        <v>443</v>
      </c>
      <c r="B424" t="s">
        <v>4132</v>
      </c>
      <c r="C424" t="e">
        <f>VLOOKUP(#REF!,#REF!,1,0)</f>
        <v>#REF!</v>
      </c>
      <c r="D424" t="s">
        <v>1742</v>
      </c>
      <c r="E424" t="s">
        <v>162</v>
      </c>
      <c r="F424">
        <v>6133</v>
      </c>
      <c r="G424" s="280">
        <v>44562</v>
      </c>
      <c r="H424" s="280">
        <v>46022</v>
      </c>
      <c r="J424" t="s">
        <v>1530</v>
      </c>
      <c r="K424" t="s">
        <v>685</v>
      </c>
    </row>
    <row r="425" spans="1:11" x14ac:dyDescent="0.35">
      <c r="A425">
        <v>444</v>
      </c>
      <c r="B425" t="s">
        <v>4132</v>
      </c>
      <c r="C425" t="e">
        <f>VLOOKUP(#REF!,#REF!,1,0)</f>
        <v>#REF!</v>
      </c>
      <c r="D425" t="s">
        <v>4541</v>
      </c>
      <c r="E425" t="s">
        <v>162</v>
      </c>
      <c r="F425">
        <v>2270</v>
      </c>
      <c r="G425" s="280">
        <v>44562</v>
      </c>
      <c r="H425" s="280">
        <v>46022</v>
      </c>
      <c r="J425" t="s">
        <v>1530</v>
      </c>
      <c r="K425" t="s">
        <v>685</v>
      </c>
    </row>
    <row r="426" spans="1:11" x14ac:dyDescent="0.35">
      <c r="A426">
        <v>427</v>
      </c>
      <c r="B426" t="s">
        <v>4132</v>
      </c>
      <c r="C426" t="e">
        <f>VLOOKUP(#REF!,#REF!,1,0)</f>
        <v>#REF!</v>
      </c>
      <c r="D426" t="s">
        <v>1734</v>
      </c>
      <c r="E426" t="s">
        <v>169</v>
      </c>
      <c r="F426">
        <v>7200</v>
      </c>
      <c r="G426" s="280">
        <v>44562</v>
      </c>
      <c r="H426" s="280">
        <v>44926</v>
      </c>
      <c r="J426" t="s">
        <v>1530</v>
      </c>
      <c r="K426" t="s">
        <v>685</v>
      </c>
    </row>
    <row r="427" spans="1:11" x14ac:dyDescent="0.35">
      <c r="A427">
        <v>428</v>
      </c>
      <c r="B427" t="s">
        <v>4132</v>
      </c>
      <c r="C427" t="e">
        <f>VLOOKUP(#REF!,#REF!,1,0)</f>
        <v>#REF!</v>
      </c>
      <c r="D427" t="s">
        <v>1734</v>
      </c>
      <c r="E427" t="s">
        <v>169</v>
      </c>
      <c r="F427">
        <v>11700</v>
      </c>
      <c r="G427" s="280">
        <v>44927</v>
      </c>
      <c r="H427" s="280">
        <v>45291</v>
      </c>
      <c r="J427" t="s">
        <v>1530</v>
      </c>
      <c r="K427" t="s">
        <v>685</v>
      </c>
    </row>
    <row r="428" spans="1:11" x14ac:dyDescent="0.35">
      <c r="A428">
        <v>429</v>
      </c>
      <c r="B428" t="s">
        <v>4132</v>
      </c>
      <c r="C428" t="e">
        <f>VLOOKUP(#REF!,#REF!,1,0)</f>
        <v>#REF!</v>
      </c>
      <c r="D428" t="s">
        <v>1734</v>
      </c>
      <c r="E428" t="s">
        <v>169</v>
      </c>
      <c r="F428">
        <v>11900</v>
      </c>
      <c r="G428" s="280">
        <v>45292</v>
      </c>
      <c r="H428" s="280">
        <v>45657</v>
      </c>
      <c r="J428" t="s">
        <v>1530</v>
      </c>
      <c r="K428" t="s">
        <v>685</v>
      </c>
    </row>
    <row r="429" spans="1:11" x14ac:dyDescent="0.35">
      <c r="A429">
        <v>445</v>
      </c>
      <c r="B429" t="s">
        <v>4132</v>
      </c>
      <c r="C429" t="e">
        <f>VLOOKUP(#REF!,#REF!,1,0)</f>
        <v>#REF!</v>
      </c>
      <c r="D429" t="s">
        <v>6237</v>
      </c>
      <c r="E429" t="s">
        <v>162</v>
      </c>
      <c r="F429">
        <v>1574</v>
      </c>
      <c r="G429" s="280">
        <v>44562</v>
      </c>
      <c r="H429" s="280">
        <v>46022</v>
      </c>
      <c r="J429" t="s">
        <v>1530</v>
      </c>
      <c r="K429" t="s">
        <v>685</v>
      </c>
    </row>
    <row r="430" spans="1:11" x14ac:dyDescent="0.35">
      <c r="A430">
        <v>446</v>
      </c>
      <c r="B430" t="s">
        <v>4132</v>
      </c>
      <c r="C430" t="e">
        <f>VLOOKUP(#REF!,#REF!,1,0)</f>
        <v>#REF!</v>
      </c>
      <c r="D430" t="s">
        <v>4543</v>
      </c>
      <c r="E430" t="s">
        <v>162</v>
      </c>
      <c r="F430">
        <v>283</v>
      </c>
      <c r="G430" s="280">
        <v>44562</v>
      </c>
      <c r="H430" s="280">
        <v>46022</v>
      </c>
      <c r="J430" t="s">
        <v>1530</v>
      </c>
      <c r="K430" t="s">
        <v>685</v>
      </c>
    </row>
    <row r="431" spans="1:11" x14ac:dyDescent="0.35">
      <c r="A431">
        <v>447</v>
      </c>
      <c r="B431" t="s">
        <v>4132</v>
      </c>
      <c r="C431" t="e">
        <f>VLOOKUP(#REF!,#REF!,1,0)</f>
        <v>#REF!</v>
      </c>
      <c r="D431" t="s">
        <v>1746</v>
      </c>
      <c r="E431" t="s">
        <v>162</v>
      </c>
      <c r="F431">
        <v>55</v>
      </c>
      <c r="G431" s="280">
        <v>44562</v>
      </c>
      <c r="H431" s="280">
        <v>46022</v>
      </c>
      <c r="J431" t="s">
        <v>1530</v>
      </c>
      <c r="K431" t="s">
        <v>685</v>
      </c>
    </row>
    <row r="432" spans="1:11" x14ac:dyDescent="0.35">
      <c r="A432">
        <v>448</v>
      </c>
      <c r="B432" t="s">
        <v>4132</v>
      </c>
      <c r="C432" t="e">
        <f>VLOOKUP(#REF!,#REF!,1,0)</f>
        <v>#REF!</v>
      </c>
      <c r="D432" t="s">
        <v>1747</v>
      </c>
      <c r="E432" t="s">
        <v>162</v>
      </c>
      <c r="F432">
        <v>2073</v>
      </c>
      <c r="G432" s="280">
        <v>44562</v>
      </c>
      <c r="H432" s="280">
        <v>46022</v>
      </c>
      <c r="J432" t="s">
        <v>1530</v>
      </c>
      <c r="K432" t="s">
        <v>685</v>
      </c>
    </row>
    <row r="433" spans="1:11" x14ac:dyDescent="0.35">
      <c r="A433">
        <v>434</v>
      </c>
      <c r="B433" t="s">
        <v>4132</v>
      </c>
      <c r="C433" t="e">
        <f>VLOOKUP(#REF!,#REF!,1,0)</f>
        <v>#REF!</v>
      </c>
      <c r="D433" t="s">
        <v>4537</v>
      </c>
      <c r="E433" t="s">
        <v>169</v>
      </c>
      <c r="F433">
        <v>10800</v>
      </c>
      <c r="G433" s="280">
        <v>44562</v>
      </c>
      <c r="H433" s="280">
        <v>44926</v>
      </c>
      <c r="J433" t="s">
        <v>1530</v>
      </c>
      <c r="K433" t="s">
        <v>4710</v>
      </c>
    </row>
    <row r="434" spans="1:11" x14ac:dyDescent="0.35">
      <c r="A434">
        <v>435</v>
      </c>
      <c r="B434" t="s">
        <v>4132</v>
      </c>
      <c r="C434" t="e">
        <f>VLOOKUP(#REF!,#REF!,1,0)</f>
        <v>#REF!</v>
      </c>
      <c r="D434" t="s">
        <v>4537</v>
      </c>
      <c r="E434" t="s">
        <v>169</v>
      </c>
      <c r="F434">
        <v>9100</v>
      </c>
      <c r="G434" s="280">
        <v>44927</v>
      </c>
      <c r="H434" s="280">
        <v>45291</v>
      </c>
      <c r="J434" t="s">
        <v>1530</v>
      </c>
      <c r="K434" t="s">
        <v>4710</v>
      </c>
    </row>
    <row r="435" spans="1:11" x14ac:dyDescent="0.35">
      <c r="A435">
        <v>436</v>
      </c>
      <c r="B435" t="s">
        <v>4132</v>
      </c>
      <c r="C435" t="e">
        <f>VLOOKUP(#REF!,#REF!,1,0)</f>
        <v>#REF!</v>
      </c>
      <c r="D435" t="s">
        <v>4537</v>
      </c>
      <c r="E435" t="s">
        <v>169</v>
      </c>
      <c r="F435">
        <v>7600</v>
      </c>
      <c r="G435" s="280">
        <v>45292</v>
      </c>
      <c r="H435" s="280">
        <v>45657</v>
      </c>
      <c r="J435" t="s">
        <v>1530</v>
      </c>
      <c r="K435" t="s">
        <v>4710</v>
      </c>
    </row>
    <row r="436" spans="1:11" x14ac:dyDescent="0.35">
      <c r="A436">
        <v>449</v>
      </c>
      <c r="B436" t="s">
        <v>4132</v>
      </c>
      <c r="C436" t="e">
        <f>VLOOKUP(#REF!,#REF!,1,0)</f>
        <v>#REF!</v>
      </c>
      <c r="D436" t="s">
        <v>4544</v>
      </c>
      <c r="E436" t="s">
        <v>162</v>
      </c>
      <c r="F436">
        <v>1149</v>
      </c>
      <c r="G436" s="280">
        <v>44562</v>
      </c>
      <c r="H436" s="280">
        <v>46022</v>
      </c>
      <c r="J436" t="s">
        <v>1530</v>
      </c>
      <c r="K436" t="s">
        <v>4719</v>
      </c>
    </row>
    <row r="437" spans="1:11" x14ac:dyDescent="0.35">
      <c r="A437">
        <v>450</v>
      </c>
      <c r="B437" t="s">
        <v>4132</v>
      </c>
      <c r="C437" t="e">
        <f>VLOOKUP(#REF!,#REF!,1,0)</f>
        <v>#REF!</v>
      </c>
      <c r="D437" t="s">
        <v>4545</v>
      </c>
      <c r="E437" t="s">
        <v>162</v>
      </c>
      <c r="F437">
        <v>100</v>
      </c>
      <c r="G437" s="280">
        <v>44562</v>
      </c>
      <c r="H437" s="280">
        <v>46022</v>
      </c>
      <c r="J437" t="s">
        <v>1530</v>
      </c>
      <c r="K437" t="s">
        <v>4719</v>
      </c>
    </row>
    <row r="438" spans="1:11" x14ac:dyDescent="0.35">
      <c r="A438">
        <v>451</v>
      </c>
      <c r="B438" t="s">
        <v>4132</v>
      </c>
      <c r="C438" t="e">
        <f>VLOOKUP(#REF!,#REF!,1,0)</f>
        <v>#REF!</v>
      </c>
      <c r="D438" t="s">
        <v>4546</v>
      </c>
      <c r="E438" t="s">
        <v>162</v>
      </c>
      <c r="F438">
        <v>506</v>
      </c>
      <c r="G438" s="280">
        <v>44562</v>
      </c>
      <c r="H438" s="280">
        <v>46022</v>
      </c>
      <c r="J438" t="s">
        <v>1530</v>
      </c>
      <c r="K438" t="s">
        <v>4719</v>
      </c>
    </row>
    <row r="439" spans="1:11" x14ac:dyDescent="0.35">
      <c r="A439">
        <v>440</v>
      </c>
      <c r="B439" t="s">
        <v>4132</v>
      </c>
      <c r="C439" t="e">
        <f>VLOOKUP(#REF!,#REF!,1,0)</f>
        <v>#REF!</v>
      </c>
      <c r="D439" t="s">
        <v>4539</v>
      </c>
      <c r="E439" t="s">
        <v>162</v>
      </c>
      <c r="F439">
        <v>3750</v>
      </c>
      <c r="G439" s="280">
        <v>44562</v>
      </c>
      <c r="H439" s="280">
        <v>45657</v>
      </c>
      <c r="J439" t="s">
        <v>1530</v>
      </c>
      <c r="K439" t="s">
        <v>685</v>
      </c>
    </row>
    <row r="440" spans="1:11" x14ac:dyDescent="0.35">
      <c r="A440">
        <v>452</v>
      </c>
      <c r="B440" t="s">
        <v>4132</v>
      </c>
      <c r="C440" t="e">
        <f>VLOOKUP(#REF!,#REF!,1,0)</f>
        <v>#REF!</v>
      </c>
      <c r="D440" t="s">
        <v>1751</v>
      </c>
      <c r="E440" t="s">
        <v>162</v>
      </c>
      <c r="F440">
        <v>942</v>
      </c>
      <c r="G440" s="280">
        <v>44562</v>
      </c>
      <c r="H440" s="280">
        <v>46022</v>
      </c>
      <c r="J440" t="s">
        <v>1530</v>
      </c>
      <c r="K440" t="s">
        <v>4719</v>
      </c>
    </row>
    <row r="441" spans="1:11" x14ac:dyDescent="0.35">
      <c r="A441">
        <v>453</v>
      </c>
      <c r="B441" t="s">
        <v>4132</v>
      </c>
      <c r="C441" t="e">
        <f>VLOOKUP(#REF!,#REF!,1,0)</f>
        <v>#REF!</v>
      </c>
      <c r="D441" t="s">
        <v>4547</v>
      </c>
      <c r="E441" t="s">
        <v>162</v>
      </c>
      <c r="F441">
        <v>1020</v>
      </c>
      <c r="G441" s="280">
        <v>44562</v>
      </c>
      <c r="H441" s="280">
        <v>46022</v>
      </c>
      <c r="J441" t="s">
        <v>1530</v>
      </c>
      <c r="K441" t="s">
        <v>4719</v>
      </c>
    </row>
    <row r="442" spans="1:11" x14ac:dyDescent="0.35">
      <c r="A442">
        <v>454</v>
      </c>
      <c r="B442" t="s">
        <v>4132</v>
      </c>
      <c r="C442" t="e">
        <f>VLOOKUP(#REF!,#REF!,1,0)</f>
        <v>#REF!</v>
      </c>
      <c r="D442" t="s">
        <v>4548</v>
      </c>
      <c r="E442" t="s">
        <v>162</v>
      </c>
      <c r="F442">
        <v>774</v>
      </c>
      <c r="G442" s="280">
        <v>44562</v>
      </c>
      <c r="H442" s="280">
        <v>46022</v>
      </c>
      <c r="J442" t="s">
        <v>1530</v>
      </c>
      <c r="K442" t="s">
        <v>4719</v>
      </c>
    </row>
    <row r="443" spans="1:11" x14ac:dyDescent="0.35">
      <c r="A443">
        <v>455</v>
      </c>
      <c r="B443" t="s">
        <v>4132</v>
      </c>
      <c r="C443" t="e">
        <f>VLOOKUP(#REF!,#REF!,1,0)</f>
        <v>#REF!</v>
      </c>
      <c r="D443" t="s">
        <v>4549</v>
      </c>
      <c r="E443" t="s">
        <v>162</v>
      </c>
      <c r="F443">
        <v>305</v>
      </c>
      <c r="G443" s="280">
        <v>44562</v>
      </c>
      <c r="H443" s="280">
        <v>46022</v>
      </c>
      <c r="J443" t="s">
        <v>1530</v>
      </c>
      <c r="K443" t="s">
        <v>4719</v>
      </c>
    </row>
    <row r="444" spans="1:11" x14ac:dyDescent="0.35">
      <c r="A444">
        <v>456</v>
      </c>
      <c r="B444" t="s">
        <v>4132</v>
      </c>
      <c r="C444" t="e">
        <f>VLOOKUP(#REF!,#REF!,1,0)</f>
        <v>#REF!</v>
      </c>
      <c r="D444" t="s">
        <v>1755</v>
      </c>
      <c r="E444" t="s">
        <v>162</v>
      </c>
      <c r="F444">
        <v>1237</v>
      </c>
      <c r="G444" s="280">
        <v>44562</v>
      </c>
      <c r="H444" s="280">
        <v>46022</v>
      </c>
      <c r="J444" t="s">
        <v>1530</v>
      </c>
      <c r="K444" t="s">
        <v>4710</v>
      </c>
    </row>
    <row r="445" spans="1:11" x14ac:dyDescent="0.35">
      <c r="A445">
        <v>457</v>
      </c>
      <c r="B445" t="s">
        <v>4132</v>
      </c>
      <c r="C445" t="e">
        <f>VLOOKUP(#REF!,#REF!,1,0)</f>
        <v>#REF!</v>
      </c>
      <c r="D445" t="s">
        <v>1756</v>
      </c>
      <c r="E445" t="s">
        <v>162</v>
      </c>
      <c r="F445">
        <v>404</v>
      </c>
      <c r="G445" s="280">
        <v>44562</v>
      </c>
      <c r="H445" s="280">
        <v>46022</v>
      </c>
      <c r="J445" t="s">
        <v>1530</v>
      </c>
      <c r="K445" t="s">
        <v>4710</v>
      </c>
    </row>
    <row r="446" spans="1:11" x14ac:dyDescent="0.35">
      <c r="A446">
        <v>458</v>
      </c>
      <c r="B446" t="s">
        <v>4132</v>
      </c>
      <c r="C446" t="e">
        <f>VLOOKUP(#REF!,#REF!,1,0)</f>
        <v>#REF!</v>
      </c>
      <c r="D446" t="s">
        <v>1757</v>
      </c>
      <c r="E446" t="s">
        <v>162</v>
      </c>
      <c r="F446">
        <v>2568</v>
      </c>
      <c r="G446" s="280">
        <v>44562</v>
      </c>
      <c r="H446" s="280">
        <v>46022</v>
      </c>
      <c r="J446" t="s">
        <v>1530</v>
      </c>
      <c r="K446" t="s">
        <v>4710</v>
      </c>
    </row>
    <row r="447" spans="1:11" x14ac:dyDescent="0.35">
      <c r="A447">
        <v>459</v>
      </c>
      <c r="B447" t="s">
        <v>4132</v>
      </c>
      <c r="C447" t="e">
        <f>VLOOKUP(#REF!,#REF!,1,0)</f>
        <v>#REF!</v>
      </c>
      <c r="D447" t="s">
        <v>1758</v>
      </c>
      <c r="E447" t="s">
        <v>162</v>
      </c>
      <c r="F447">
        <v>434</v>
      </c>
      <c r="G447" s="280">
        <v>44562</v>
      </c>
      <c r="H447" s="280">
        <v>46022</v>
      </c>
      <c r="J447" t="s">
        <v>1530</v>
      </c>
      <c r="K447" t="s">
        <v>4710</v>
      </c>
    </row>
    <row r="448" spans="1:11" x14ac:dyDescent="0.35">
      <c r="A448">
        <v>460</v>
      </c>
      <c r="B448" t="s">
        <v>4132</v>
      </c>
      <c r="C448" t="e">
        <f>VLOOKUP(#REF!,#REF!,1,0)</f>
        <v>#REF!</v>
      </c>
      <c r="D448" t="s">
        <v>1759</v>
      </c>
      <c r="E448" t="s">
        <v>162</v>
      </c>
      <c r="F448">
        <v>7535</v>
      </c>
      <c r="G448" s="280">
        <v>44562</v>
      </c>
      <c r="H448" s="280">
        <v>46022</v>
      </c>
      <c r="J448" t="s">
        <v>1530</v>
      </c>
      <c r="K448" t="s">
        <v>4710</v>
      </c>
    </row>
    <row r="449" spans="1:11" x14ac:dyDescent="0.35">
      <c r="A449">
        <v>461</v>
      </c>
      <c r="B449" t="s">
        <v>4132</v>
      </c>
      <c r="C449" t="e">
        <f>VLOOKUP(#REF!,#REF!,1,0)</f>
        <v>#REF!</v>
      </c>
      <c r="D449" t="s">
        <v>1760</v>
      </c>
      <c r="E449" t="s">
        <v>162</v>
      </c>
      <c r="F449">
        <v>1068</v>
      </c>
      <c r="G449" s="280">
        <v>44562</v>
      </c>
      <c r="H449" s="280">
        <v>46022</v>
      </c>
      <c r="J449" t="s">
        <v>1530</v>
      </c>
      <c r="K449" t="s">
        <v>4710</v>
      </c>
    </row>
    <row r="450" spans="1:11" x14ac:dyDescent="0.35">
      <c r="A450">
        <v>462</v>
      </c>
      <c r="B450" t="s">
        <v>4132</v>
      </c>
      <c r="C450" t="e">
        <f>VLOOKUP(#REF!,#REF!,1,0)</f>
        <v>#REF!</v>
      </c>
      <c r="D450" t="s">
        <v>1761</v>
      </c>
      <c r="E450" t="s">
        <v>162</v>
      </c>
      <c r="F450">
        <v>813</v>
      </c>
      <c r="G450" s="280">
        <v>44562</v>
      </c>
      <c r="H450" s="280">
        <v>46022</v>
      </c>
      <c r="J450" t="s">
        <v>1530</v>
      </c>
      <c r="K450" t="s">
        <v>4710</v>
      </c>
    </row>
    <row r="451" spans="1:11" x14ac:dyDescent="0.35">
      <c r="A451">
        <v>463</v>
      </c>
      <c r="B451" t="s">
        <v>4132</v>
      </c>
      <c r="C451" t="e">
        <f>VLOOKUP(#REF!,#REF!,1,0)</f>
        <v>#REF!</v>
      </c>
      <c r="D451" t="s">
        <v>4550</v>
      </c>
      <c r="E451" t="s">
        <v>162</v>
      </c>
      <c r="F451">
        <v>1400</v>
      </c>
      <c r="G451" s="280">
        <v>44562</v>
      </c>
      <c r="H451" s="280">
        <v>46022</v>
      </c>
      <c r="J451" t="s">
        <v>1530</v>
      </c>
      <c r="K451" t="s">
        <v>4710</v>
      </c>
    </row>
    <row r="452" spans="1:11" x14ac:dyDescent="0.35">
      <c r="A452">
        <v>464</v>
      </c>
      <c r="B452" t="s">
        <v>4132</v>
      </c>
      <c r="C452" t="e">
        <f>VLOOKUP(#REF!,#REF!,1,0)</f>
        <v>#REF!</v>
      </c>
      <c r="D452" t="s">
        <v>4551</v>
      </c>
      <c r="E452" t="s">
        <v>162</v>
      </c>
      <c r="F452">
        <v>6000</v>
      </c>
      <c r="G452" s="280">
        <v>44562</v>
      </c>
      <c r="H452" s="280">
        <v>46022</v>
      </c>
      <c r="J452" t="s">
        <v>1530</v>
      </c>
      <c r="K452" t="s">
        <v>4710</v>
      </c>
    </row>
    <row r="453" spans="1:11" x14ac:dyDescent="0.35">
      <c r="A453">
        <v>465</v>
      </c>
      <c r="B453" t="s">
        <v>4132</v>
      </c>
      <c r="C453" t="e">
        <f>VLOOKUP(#REF!,#REF!,1,0)</f>
        <v>#REF!</v>
      </c>
      <c r="D453" t="s">
        <v>4552</v>
      </c>
      <c r="E453" t="s">
        <v>162</v>
      </c>
      <c r="F453">
        <v>0</v>
      </c>
      <c r="G453" s="280">
        <v>44562</v>
      </c>
      <c r="H453" s="280">
        <v>46022</v>
      </c>
      <c r="J453" t="s">
        <v>1530</v>
      </c>
      <c r="K453" t="s">
        <v>685</v>
      </c>
    </row>
    <row r="454" spans="1:11" x14ac:dyDescent="0.35">
      <c r="A454">
        <v>225</v>
      </c>
      <c r="B454" t="s">
        <v>4123</v>
      </c>
      <c r="C454" t="e">
        <f>VLOOKUP(#REF!,#REF!,1,0)</f>
        <v>#REF!</v>
      </c>
      <c r="D454" t="s">
        <v>1529</v>
      </c>
      <c r="E454" t="s">
        <v>162</v>
      </c>
      <c r="F454">
        <v>0</v>
      </c>
      <c r="G454" s="280">
        <v>45292</v>
      </c>
      <c r="H454" s="280">
        <v>46022</v>
      </c>
      <c r="J454" t="s">
        <v>1530</v>
      </c>
      <c r="K454" t="s">
        <v>4815</v>
      </c>
    </row>
    <row r="455" spans="1:11" x14ac:dyDescent="0.35">
      <c r="A455">
        <v>276</v>
      </c>
      <c r="B455" t="s">
        <v>4123</v>
      </c>
      <c r="C455" t="e">
        <f>VLOOKUP(#REF!,#REF!,1,0)</f>
        <v>#REF!</v>
      </c>
      <c r="D455" t="s">
        <v>1584</v>
      </c>
      <c r="E455" t="s">
        <v>162</v>
      </c>
      <c r="F455">
        <v>0</v>
      </c>
      <c r="G455" s="280">
        <v>45292</v>
      </c>
      <c r="H455" s="280">
        <v>46022</v>
      </c>
      <c r="J455" t="s">
        <v>1530</v>
      </c>
      <c r="K455" t="s">
        <v>4800</v>
      </c>
    </row>
    <row r="456" spans="1:11" x14ac:dyDescent="0.35">
      <c r="A456">
        <v>278</v>
      </c>
      <c r="B456" t="s">
        <v>4123</v>
      </c>
      <c r="C456" t="e">
        <f>VLOOKUP(#REF!,#REF!,1,0)</f>
        <v>#REF!</v>
      </c>
      <c r="D456" t="s">
        <v>1585</v>
      </c>
      <c r="E456" t="s">
        <v>162</v>
      </c>
      <c r="F456">
        <v>0</v>
      </c>
      <c r="G456" s="280">
        <v>44927</v>
      </c>
      <c r="H456" s="280">
        <v>46022</v>
      </c>
      <c r="J456" t="s">
        <v>1530</v>
      </c>
      <c r="K456" t="s">
        <v>4800</v>
      </c>
    </row>
    <row r="457" spans="1:11" x14ac:dyDescent="0.35">
      <c r="A457">
        <v>279</v>
      </c>
      <c r="B457" t="s">
        <v>4123</v>
      </c>
      <c r="C457" t="e">
        <f>VLOOKUP(#REF!,#REF!,1,0)</f>
        <v>#REF!</v>
      </c>
      <c r="D457" t="s">
        <v>1586</v>
      </c>
      <c r="E457" t="s">
        <v>162</v>
      </c>
      <c r="F457">
        <v>0</v>
      </c>
      <c r="G457" s="280">
        <v>44562</v>
      </c>
      <c r="H457" s="280">
        <v>46022</v>
      </c>
      <c r="J457" t="s">
        <v>1530</v>
      </c>
      <c r="K457" t="s">
        <v>4799</v>
      </c>
    </row>
    <row r="458" spans="1:11" x14ac:dyDescent="0.35">
      <c r="A458">
        <v>281</v>
      </c>
      <c r="B458" t="s">
        <v>4123</v>
      </c>
      <c r="C458" t="e">
        <f>VLOOKUP(#REF!,#REF!,1,0)</f>
        <v>#REF!</v>
      </c>
      <c r="D458" t="s">
        <v>1587</v>
      </c>
      <c r="E458" t="s">
        <v>162</v>
      </c>
      <c r="F458">
        <v>0</v>
      </c>
      <c r="G458" s="280">
        <v>45292</v>
      </c>
      <c r="H458" s="280">
        <v>46022</v>
      </c>
      <c r="J458" t="s">
        <v>1530</v>
      </c>
      <c r="K458" t="s">
        <v>4799</v>
      </c>
    </row>
    <row r="459" spans="1:11" x14ac:dyDescent="0.35">
      <c r="A459">
        <v>282</v>
      </c>
      <c r="B459" t="s">
        <v>4123</v>
      </c>
      <c r="C459" t="e">
        <f>VLOOKUP(#REF!,#REF!,1,0)</f>
        <v>#REF!</v>
      </c>
      <c r="D459" t="s">
        <v>1588</v>
      </c>
      <c r="E459" t="s">
        <v>162</v>
      </c>
      <c r="F459">
        <v>0</v>
      </c>
      <c r="G459" s="280">
        <v>44562</v>
      </c>
      <c r="H459" s="280">
        <v>46022</v>
      </c>
      <c r="J459" t="s">
        <v>1530</v>
      </c>
      <c r="K459" t="s">
        <v>4799</v>
      </c>
    </row>
    <row r="460" spans="1:11" x14ac:dyDescent="0.35">
      <c r="A460">
        <v>284</v>
      </c>
      <c r="B460" t="s">
        <v>4123</v>
      </c>
      <c r="C460" t="e">
        <f>VLOOKUP(#REF!,#REF!,1,0)</f>
        <v>#REF!</v>
      </c>
      <c r="D460" t="s">
        <v>1589</v>
      </c>
      <c r="E460" t="s">
        <v>162</v>
      </c>
      <c r="F460">
        <v>0</v>
      </c>
      <c r="G460" s="280">
        <v>45292</v>
      </c>
      <c r="H460" s="280">
        <v>46022</v>
      </c>
      <c r="J460" t="s">
        <v>1530</v>
      </c>
      <c r="K460" t="s">
        <v>4811</v>
      </c>
    </row>
    <row r="461" spans="1:11" x14ac:dyDescent="0.35">
      <c r="A461">
        <v>289</v>
      </c>
      <c r="B461" t="s">
        <v>4123</v>
      </c>
      <c r="C461" t="e">
        <f>VLOOKUP(#REF!,#REF!,1,0)</f>
        <v>#REF!</v>
      </c>
      <c r="D461" t="s">
        <v>1590</v>
      </c>
      <c r="E461" t="s">
        <v>162</v>
      </c>
      <c r="F461">
        <v>0</v>
      </c>
      <c r="G461" s="280">
        <v>45292</v>
      </c>
      <c r="H461" s="280">
        <v>46022</v>
      </c>
      <c r="J461" t="s">
        <v>1530</v>
      </c>
      <c r="K461" t="s">
        <v>4815</v>
      </c>
    </row>
    <row r="462" spans="1:11" x14ac:dyDescent="0.35">
      <c r="A462">
        <v>291</v>
      </c>
      <c r="B462" t="s">
        <v>4123</v>
      </c>
      <c r="C462" t="e">
        <f>VLOOKUP(#REF!,#REF!,1,0)</f>
        <v>#REF!</v>
      </c>
      <c r="D462" t="s">
        <v>1591</v>
      </c>
      <c r="E462" t="s">
        <v>162</v>
      </c>
      <c r="F462">
        <v>0</v>
      </c>
      <c r="G462" s="280">
        <v>45658</v>
      </c>
      <c r="H462" s="280">
        <v>46022</v>
      </c>
      <c r="J462" t="s">
        <v>1530</v>
      </c>
      <c r="K462" t="s">
        <v>4815</v>
      </c>
    </row>
    <row r="463" spans="1:11" x14ac:dyDescent="0.35">
      <c r="A463">
        <v>292</v>
      </c>
      <c r="B463" t="s">
        <v>4123</v>
      </c>
      <c r="C463" t="e">
        <f>VLOOKUP(#REF!,#REF!,1,0)</f>
        <v>#REF!</v>
      </c>
      <c r="D463" t="s">
        <v>1592</v>
      </c>
      <c r="E463" t="s">
        <v>162</v>
      </c>
      <c r="F463">
        <v>0</v>
      </c>
      <c r="G463" s="280">
        <v>44562</v>
      </c>
      <c r="H463" s="280">
        <v>46022</v>
      </c>
      <c r="J463" t="s">
        <v>1530</v>
      </c>
      <c r="K463" t="s">
        <v>4803</v>
      </c>
    </row>
    <row r="464" spans="1:11" x14ac:dyDescent="0.35">
      <c r="A464">
        <v>293</v>
      </c>
      <c r="B464" t="s">
        <v>4123</v>
      </c>
      <c r="C464" t="e">
        <f>VLOOKUP(#REF!,#REF!,1,0)</f>
        <v>#REF!</v>
      </c>
      <c r="D464" t="s">
        <v>1593</v>
      </c>
      <c r="E464" t="s">
        <v>162</v>
      </c>
      <c r="F464">
        <v>0</v>
      </c>
      <c r="G464" s="280">
        <v>44562</v>
      </c>
      <c r="H464" s="280">
        <v>46022</v>
      </c>
      <c r="J464" t="s">
        <v>1530</v>
      </c>
      <c r="K464" t="s">
        <v>4803</v>
      </c>
    </row>
    <row r="465" spans="1:11" x14ac:dyDescent="0.35">
      <c r="A465">
        <v>466</v>
      </c>
      <c r="B465" t="s">
        <v>5408</v>
      </c>
      <c r="C465" t="e">
        <f>VLOOKUP(#REF!,#REF!,1,0)</f>
        <v>#REF!</v>
      </c>
      <c r="D465" t="s">
        <v>1333</v>
      </c>
      <c r="E465" t="s">
        <v>162</v>
      </c>
      <c r="F465">
        <v>0</v>
      </c>
      <c r="G465" s="280">
        <v>44689</v>
      </c>
      <c r="H465" s="280">
        <v>44689</v>
      </c>
      <c r="J465" t="s">
        <v>1279</v>
      </c>
      <c r="K465" t="s">
        <v>4797</v>
      </c>
    </row>
    <row r="466" spans="1:11" x14ac:dyDescent="0.35">
      <c r="A466">
        <v>467</v>
      </c>
      <c r="B466" t="s">
        <v>5409</v>
      </c>
      <c r="C466" t="e">
        <f>VLOOKUP(#REF!,#REF!,1,0)</f>
        <v>#REF!</v>
      </c>
      <c r="D466" t="s">
        <v>1311</v>
      </c>
      <c r="E466" t="s">
        <v>162</v>
      </c>
      <c r="F466">
        <v>0</v>
      </c>
      <c r="G466" s="280">
        <v>44689</v>
      </c>
      <c r="H466" s="280">
        <v>44689</v>
      </c>
      <c r="J466" t="s">
        <v>1279</v>
      </c>
      <c r="K466" t="s">
        <v>4797</v>
      </c>
    </row>
    <row r="467" spans="1:11" x14ac:dyDescent="0.35">
      <c r="A467">
        <v>468</v>
      </c>
      <c r="B467" t="s">
        <v>5410</v>
      </c>
      <c r="C467" t="e">
        <f>VLOOKUP(#REF!,#REF!,1,0)</f>
        <v>#REF!</v>
      </c>
      <c r="D467" t="s">
        <v>1338</v>
      </c>
      <c r="E467" t="s">
        <v>162</v>
      </c>
      <c r="F467">
        <v>0</v>
      </c>
      <c r="G467" s="280">
        <v>44689</v>
      </c>
      <c r="H467" s="280">
        <v>44689</v>
      </c>
      <c r="J467" t="s">
        <v>1279</v>
      </c>
      <c r="K467" t="s">
        <v>4797</v>
      </c>
    </row>
    <row r="468" spans="1:11" x14ac:dyDescent="0.35">
      <c r="A468">
        <v>469</v>
      </c>
      <c r="B468" t="s">
        <v>5411</v>
      </c>
      <c r="C468" t="e">
        <f>VLOOKUP(#REF!,#REF!,1,0)</f>
        <v>#REF!</v>
      </c>
      <c r="D468" t="s">
        <v>1329</v>
      </c>
      <c r="E468" t="s">
        <v>162</v>
      </c>
      <c r="F468">
        <v>0</v>
      </c>
      <c r="G468" s="280">
        <v>44689</v>
      </c>
      <c r="H468" s="280">
        <v>44689</v>
      </c>
      <c r="J468" t="s">
        <v>1279</v>
      </c>
      <c r="K468" t="s">
        <v>4797</v>
      </c>
    </row>
    <row r="469" spans="1:11" x14ac:dyDescent="0.35">
      <c r="A469">
        <v>470</v>
      </c>
      <c r="B469" t="s">
        <v>5412</v>
      </c>
      <c r="C469" t="e">
        <f>VLOOKUP(#REF!,#REF!,1,0)</f>
        <v>#REF!</v>
      </c>
      <c r="D469" t="s">
        <v>1329</v>
      </c>
      <c r="E469" t="s">
        <v>162</v>
      </c>
      <c r="F469">
        <v>0</v>
      </c>
      <c r="G469" s="280">
        <v>44689</v>
      </c>
      <c r="H469" s="280">
        <v>44689</v>
      </c>
      <c r="J469" t="s">
        <v>1279</v>
      </c>
      <c r="K469" t="s">
        <v>4797</v>
      </c>
    </row>
    <row r="470" spans="1:11" x14ac:dyDescent="0.35">
      <c r="A470">
        <v>471</v>
      </c>
      <c r="B470" t="s">
        <v>5413</v>
      </c>
      <c r="C470" t="e">
        <f>VLOOKUP(#REF!,#REF!,1,0)</f>
        <v>#REF!</v>
      </c>
      <c r="D470" t="s">
        <v>1311</v>
      </c>
      <c r="E470" t="s">
        <v>162</v>
      </c>
      <c r="F470">
        <v>0</v>
      </c>
      <c r="G470" s="280">
        <v>44689</v>
      </c>
      <c r="H470" s="280">
        <v>44689</v>
      </c>
      <c r="J470" t="s">
        <v>1279</v>
      </c>
      <c r="K470" t="s">
        <v>4797</v>
      </c>
    </row>
    <row r="471" spans="1:11" x14ac:dyDescent="0.35">
      <c r="A471">
        <v>472</v>
      </c>
      <c r="B471" t="s">
        <v>5414</v>
      </c>
      <c r="C471" t="e">
        <f>VLOOKUP(#REF!,#REF!,1,0)</f>
        <v>#REF!</v>
      </c>
      <c r="D471" t="s">
        <v>1381</v>
      </c>
      <c r="E471" t="s">
        <v>162</v>
      </c>
      <c r="F471">
        <v>0</v>
      </c>
      <c r="G471" s="280">
        <v>44837</v>
      </c>
      <c r="H471" s="280">
        <v>44837</v>
      </c>
      <c r="J471" t="s">
        <v>1279</v>
      </c>
      <c r="K471" t="s">
        <v>4800</v>
      </c>
    </row>
    <row r="472" spans="1:11" x14ac:dyDescent="0.35">
      <c r="A472">
        <v>473</v>
      </c>
      <c r="B472" t="s">
        <v>5415</v>
      </c>
      <c r="C472" t="e">
        <f>VLOOKUP(#REF!,#REF!,1,0)</f>
        <v>#REF!</v>
      </c>
      <c r="D472" t="s">
        <v>1441</v>
      </c>
      <c r="E472" t="s">
        <v>162</v>
      </c>
      <c r="F472">
        <v>0</v>
      </c>
      <c r="G472" s="280">
        <v>44837</v>
      </c>
      <c r="H472" s="280">
        <v>44837</v>
      </c>
      <c r="J472" t="s">
        <v>1279</v>
      </c>
      <c r="K472" t="s">
        <v>4800</v>
      </c>
    </row>
    <row r="473" spans="1:11" x14ac:dyDescent="0.35">
      <c r="A473">
        <v>474</v>
      </c>
      <c r="B473" t="s">
        <v>5416</v>
      </c>
      <c r="C473" t="e">
        <f>VLOOKUP(#REF!,#REF!,1,0)</f>
        <v>#REF!</v>
      </c>
      <c r="D473" t="s">
        <v>1381</v>
      </c>
      <c r="E473" t="s">
        <v>162</v>
      </c>
      <c r="F473">
        <v>0</v>
      </c>
      <c r="G473" s="280">
        <v>44837</v>
      </c>
      <c r="H473" s="280">
        <v>44837</v>
      </c>
      <c r="J473" t="s">
        <v>1279</v>
      </c>
      <c r="K473" t="s">
        <v>4800</v>
      </c>
    </row>
    <row r="474" spans="1:11" x14ac:dyDescent="0.35">
      <c r="A474">
        <v>475</v>
      </c>
      <c r="B474" t="s">
        <v>5417</v>
      </c>
      <c r="C474" t="e">
        <f>VLOOKUP(#REF!,#REF!,1,0)</f>
        <v>#REF!</v>
      </c>
      <c r="D474" t="s">
        <v>1441</v>
      </c>
      <c r="E474" t="s">
        <v>162</v>
      </c>
      <c r="F474">
        <v>0</v>
      </c>
      <c r="G474" s="280">
        <v>44837</v>
      </c>
      <c r="H474" s="280">
        <v>44837</v>
      </c>
      <c r="J474" t="s">
        <v>1279</v>
      </c>
      <c r="K474" t="s">
        <v>4800</v>
      </c>
    </row>
    <row r="475" spans="1:11" x14ac:dyDescent="0.35">
      <c r="A475">
        <v>476</v>
      </c>
      <c r="B475" t="s">
        <v>5418</v>
      </c>
      <c r="C475" t="e">
        <f>VLOOKUP(#REF!,#REF!,1,0)</f>
        <v>#REF!</v>
      </c>
      <c r="D475" t="s">
        <v>1329</v>
      </c>
      <c r="E475" t="s">
        <v>162</v>
      </c>
      <c r="F475">
        <v>0</v>
      </c>
      <c r="G475" s="280">
        <v>44690</v>
      </c>
      <c r="H475" s="280">
        <v>44690</v>
      </c>
      <c r="J475" t="s">
        <v>1279</v>
      </c>
      <c r="K475" t="s">
        <v>4797</v>
      </c>
    </row>
    <row r="476" spans="1:11" x14ac:dyDescent="0.35">
      <c r="A476">
        <v>477</v>
      </c>
      <c r="B476" t="s">
        <v>5679</v>
      </c>
      <c r="C476" t="e">
        <f>VLOOKUP(#REF!,#REF!,1,0)</f>
        <v>#REF!</v>
      </c>
      <c r="D476" t="s">
        <v>6238</v>
      </c>
      <c r="E476" t="s">
        <v>169</v>
      </c>
      <c r="F476">
        <v>0</v>
      </c>
      <c r="G476" s="280">
        <v>43584</v>
      </c>
      <c r="H476" s="280">
        <v>43584</v>
      </c>
      <c r="J476" t="s">
        <v>1279</v>
      </c>
      <c r="K476" t="s">
        <v>4975</v>
      </c>
    </row>
    <row r="477" spans="1:11" x14ac:dyDescent="0.35">
      <c r="A477">
        <v>478</v>
      </c>
      <c r="B477" t="s">
        <v>5419</v>
      </c>
      <c r="C477" t="e">
        <f>VLOOKUP(#REF!,#REF!,1,0)</f>
        <v>#REF!</v>
      </c>
      <c r="D477" t="s">
        <v>1333</v>
      </c>
      <c r="E477" t="s">
        <v>162</v>
      </c>
      <c r="F477">
        <v>0</v>
      </c>
      <c r="G477" s="280">
        <v>44752</v>
      </c>
      <c r="H477" s="280">
        <v>44752</v>
      </c>
      <c r="J477" t="s">
        <v>1279</v>
      </c>
      <c r="K477" t="s">
        <v>4797</v>
      </c>
    </row>
    <row r="478" spans="1:11" x14ac:dyDescent="0.35">
      <c r="A478">
        <v>479</v>
      </c>
      <c r="B478" t="s">
        <v>5420</v>
      </c>
      <c r="C478" t="e">
        <f>VLOOKUP(#REF!,#REF!,1,0)</f>
        <v>#REF!</v>
      </c>
      <c r="D478" t="s">
        <v>1335</v>
      </c>
      <c r="E478" t="s">
        <v>162</v>
      </c>
      <c r="F478">
        <v>0</v>
      </c>
      <c r="G478" s="280">
        <v>44752</v>
      </c>
      <c r="H478" s="280">
        <v>44752</v>
      </c>
      <c r="J478" t="s">
        <v>1279</v>
      </c>
      <c r="K478" t="s">
        <v>4797</v>
      </c>
    </row>
    <row r="479" spans="1:11" x14ac:dyDescent="0.35">
      <c r="A479">
        <v>480</v>
      </c>
      <c r="B479" t="s">
        <v>5421</v>
      </c>
      <c r="C479" t="e">
        <f>VLOOKUP(#REF!,#REF!,1,0)</f>
        <v>#REF!</v>
      </c>
      <c r="D479" t="s">
        <v>1311</v>
      </c>
      <c r="E479" t="s">
        <v>162</v>
      </c>
      <c r="F479">
        <v>0</v>
      </c>
      <c r="G479" s="280">
        <v>44752</v>
      </c>
      <c r="H479" s="280">
        <v>44752</v>
      </c>
      <c r="J479" t="s">
        <v>1279</v>
      </c>
      <c r="K479" t="s">
        <v>4797</v>
      </c>
    </row>
    <row r="480" spans="1:11" x14ac:dyDescent="0.35">
      <c r="A480">
        <v>481</v>
      </c>
      <c r="B480" t="s">
        <v>5422</v>
      </c>
      <c r="C480" t="e">
        <f>VLOOKUP(#REF!,#REF!,1,0)</f>
        <v>#REF!</v>
      </c>
      <c r="D480" t="s">
        <v>1338</v>
      </c>
      <c r="E480" t="s">
        <v>162</v>
      </c>
      <c r="F480">
        <v>0</v>
      </c>
      <c r="G480" s="280">
        <v>44752</v>
      </c>
      <c r="H480" s="280">
        <v>44752</v>
      </c>
      <c r="J480" t="s">
        <v>1279</v>
      </c>
      <c r="K480" t="s">
        <v>4797</v>
      </c>
    </row>
    <row r="481" spans="1:12" hidden="1" x14ac:dyDescent="0.35">
      <c r="A481">
        <v>482</v>
      </c>
      <c r="B481" t="s">
        <v>5681</v>
      </c>
      <c r="C481" t="e">
        <f>VLOOKUP(#REF!,#REF!,1,0)</f>
        <v>#REF!</v>
      </c>
      <c r="D481" t="s">
        <v>4560</v>
      </c>
      <c r="E481" t="s">
        <v>162</v>
      </c>
      <c r="F481">
        <v>50</v>
      </c>
      <c r="G481" s="280">
        <v>43703</v>
      </c>
      <c r="H481" s="280">
        <v>44068</v>
      </c>
      <c r="I481">
        <v>2.9095</v>
      </c>
      <c r="J481" t="s">
        <v>1279</v>
      </c>
      <c r="K481">
        <v>0</v>
      </c>
    </row>
    <row r="482" spans="1:12" hidden="1" x14ac:dyDescent="0.35">
      <c r="A482">
        <v>483</v>
      </c>
      <c r="B482" t="s">
        <v>5681</v>
      </c>
      <c r="C482" t="e">
        <f>VLOOKUP(#REF!,#REF!,1,0)</f>
        <v>#REF!</v>
      </c>
      <c r="D482" t="s">
        <v>1317</v>
      </c>
      <c r="E482" t="s">
        <v>169</v>
      </c>
      <c r="F482">
        <v>50</v>
      </c>
      <c r="G482" s="280">
        <v>43703</v>
      </c>
      <c r="H482" s="280">
        <v>44068</v>
      </c>
      <c r="I482">
        <v>2.9095</v>
      </c>
      <c r="J482" t="s">
        <v>1279</v>
      </c>
      <c r="K482" t="s">
        <v>4704</v>
      </c>
    </row>
    <row r="483" spans="1:12" hidden="1" x14ac:dyDescent="0.35">
      <c r="A483">
        <v>484</v>
      </c>
      <c r="B483" t="s">
        <v>5683</v>
      </c>
      <c r="C483" t="e">
        <f>VLOOKUP(#REF!,#REF!,1,0)</f>
        <v>#REF!</v>
      </c>
      <c r="D483" t="s">
        <v>4560</v>
      </c>
      <c r="E483" t="s">
        <v>162</v>
      </c>
      <c r="F483">
        <v>2240</v>
      </c>
      <c r="G483" s="280">
        <v>43521</v>
      </c>
      <c r="H483" s="280">
        <v>43555</v>
      </c>
      <c r="I483">
        <v>2.3041999999999998</v>
      </c>
      <c r="J483" t="s">
        <v>1279</v>
      </c>
      <c r="K483">
        <v>0</v>
      </c>
    </row>
    <row r="484" spans="1:12" hidden="1" x14ac:dyDescent="0.35">
      <c r="A484">
        <v>485</v>
      </c>
      <c r="B484" t="s">
        <v>5683</v>
      </c>
      <c r="C484" t="e">
        <f>VLOOKUP(#REF!,#REF!,1,0)</f>
        <v>#REF!</v>
      </c>
      <c r="D484" t="s">
        <v>1317</v>
      </c>
      <c r="E484" t="s">
        <v>169</v>
      </c>
      <c r="F484">
        <v>2240</v>
      </c>
      <c r="G484" s="280">
        <v>43521</v>
      </c>
      <c r="H484" s="280">
        <v>43555</v>
      </c>
      <c r="I484">
        <v>2.3041999999999998</v>
      </c>
      <c r="J484" t="s">
        <v>1279</v>
      </c>
      <c r="K484" t="s">
        <v>4704</v>
      </c>
    </row>
    <row r="485" spans="1:12" hidden="1" x14ac:dyDescent="0.35">
      <c r="A485">
        <v>486</v>
      </c>
      <c r="B485" t="s">
        <v>5423</v>
      </c>
      <c r="C485" t="e">
        <f>VLOOKUP(#REF!,#REF!,1,0)</f>
        <v>#REF!</v>
      </c>
      <c r="D485" t="s">
        <v>1540</v>
      </c>
      <c r="E485" t="s">
        <v>162</v>
      </c>
      <c r="F485">
        <v>100</v>
      </c>
      <c r="G485" s="280">
        <v>44617</v>
      </c>
      <c r="H485" s="280">
        <v>44926</v>
      </c>
      <c r="I485">
        <v>2.4759000000000002</v>
      </c>
      <c r="J485" t="s">
        <v>1279</v>
      </c>
      <c r="K485" t="s">
        <v>4719</v>
      </c>
    </row>
    <row r="486" spans="1:12" hidden="1" x14ac:dyDescent="0.35">
      <c r="A486">
        <v>487</v>
      </c>
      <c r="B486" t="s">
        <v>5423</v>
      </c>
      <c r="C486" t="e">
        <f>VLOOKUP(#REF!,#REF!,1,0)</f>
        <v>#REF!</v>
      </c>
      <c r="D486" t="s">
        <v>1437</v>
      </c>
      <c r="E486" t="s">
        <v>162</v>
      </c>
      <c r="F486">
        <v>100</v>
      </c>
      <c r="G486" s="280">
        <v>44617</v>
      </c>
      <c r="H486" s="280">
        <v>44926</v>
      </c>
      <c r="I486">
        <v>2.4759000000000002</v>
      </c>
      <c r="J486" t="s">
        <v>1279</v>
      </c>
      <c r="K486" t="s">
        <v>4719</v>
      </c>
    </row>
    <row r="487" spans="1:12" hidden="1" x14ac:dyDescent="0.35">
      <c r="A487">
        <v>488</v>
      </c>
      <c r="B487" t="s">
        <v>5423</v>
      </c>
      <c r="C487" t="e">
        <f>VLOOKUP(#REF!,#REF!,1,0)</f>
        <v>#REF!</v>
      </c>
      <c r="D487" t="s">
        <v>1543</v>
      </c>
      <c r="E487" t="s">
        <v>162</v>
      </c>
      <c r="F487">
        <v>100</v>
      </c>
      <c r="G487" s="280">
        <v>44617</v>
      </c>
      <c r="H487" s="280">
        <v>44926</v>
      </c>
      <c r="I487">
        <v>2.4759000000000002</v>
      </c>
      <c r="J487" t="s">
        <v>1279</v>
      </c>
      <c r="K487" t="s">
        <v>4719</v>
      </c>
    </row>
    <row r="488" spans="1:12" hidden="1" x14ac:dyDescent="0.35">
      <c r="A488">
        <v>489</v>
      </c>
      <c r="B488" t="s">
        <v>5684</v>
      </c>
      <c r="C488" t="e">
        <f>VLOOKUP(#REF!,#REF!,1,0)</f>
        <v>#REF!</v>
      </c>
      <c r="D488" t="s">
        <v>6238</v>
      </c>
      <c r="E488" t="s">
        <v>169</v>
      </c>
      <c r="F488">
        <v>2400</v>
      </c>
      <c r="G488" s="280">
        <v>43538</v>
      </c>
      <c r="H488" s="280">
        <v>43903</v>
      </c>
      <c r="J488" t="s">
        <v>1279</v>
      </c>
      <c r="K488" t="s">
        <v>4975</v>
      </c>
    </row>
    <row r="489" spans="1:12" hidden="1" x14ac:dyDescent="0.35">
      <c r="A489">
        <v>490</v>
      </c>
      <c r="B489" t="s">
        <v>5424</v>
      </c>
      <c r="C489" t="e">
        <f>VLOOKUP(#REF!,#REF!,1,0)</f>
        <v>#REF!</v>
      </c>
      <c r="D489" t="s">
        <v>4720</v>
      </c>
      <c r="E489" t="s">
        <v>162</v>
      </c>
      <c r="F489">
        <v>162.5</v>
      </c>
      <c r="G489" s="280">
        <v>44561</v>
      </c>
      <c r="H489" s="280">
        <v>44926</v>
      </c>
      <c r="I489">
        <v>2.1143000000000001</v>
      </c>
      <c r="J489" t="s">
        <v>1279</v>
      </c>
      <c r="K489" t="s">
        <v>685</v>
      </c>
      <c r="L489" t="s">
        <v>299</v>
      </c>
    </row>
    <row r="490" spans="1:12" hidden="1" x14ac:dyDescent="0.35">
      <c r="A490">
        <v>491</v>
      </c>
      <c r="B490" t="s">
        <v>5424</v>
      </c>
      <c r="C490" t="e">
        <f>VLOOKUP(#REF!,#REF!,1,0)</f>
        <v>#REF!</v>
      </c>
      <c r="D490" t="s">
        <v>1785</v>
      </c>
      <c r="E490" t="s">
        <v>162</v>
      </c>
      <c r="F490">
        <v>87.5</v>
      </c>
      <c r="G490" s="280">
        <v>44561</v>
      </c>
      <c r="H490" s="280">
        <v>44926</v>
      </c>
      <c r="I490">
        <v>2.1143000000000001</v>
      </c>
      <c r="J490" t="s">
        <v>1279</v>
      </c>
      <c r="K490" t="s">
        <v>685</v>
      </c>
      <c r="L490" t="s">
        <v>299</v>
      </c>
    </row>
    <row r="491" spans="1:12" x14ac:dyDescent="0.35">
      <c r="A491">
        <v>418</v>
      </c>
      <c r="B491" t="s">
        <v>4123</v>
      </c>
      <c r="C491" t="e">
        <f>VLOOKUP(#REF!,#REF!,1,0)</f>
        <v>#REF!</v>
      </c>
      <c r="D491" t="s">
        <v>1723</v>
      </c>
      <c r="E491" t="s">
        <v>162</v>
      </c>
      <c r="F491">
        <v>1390.1</v>
      </c>
      <c r="G491" s="280">
        <v>44562</v>
      </c>
      <c r="H491" s="280">
        <v>46022</v>
      </c>
      <c r="J491" t="s">
        <v>1530</v>
      </c>
      <c r="K491" t="s">
        <v>4815</v>
      </c>
    </row>
    <row r="492" spans="1:12" x14ac:dyDescent="0.35">
      <c r="A492">
        <v>420</v>
      </c>
      <c r="B492" t="s">
        <v>4123</v>
      </c>
      <c r="C492" t="e">
        <f>VLOOKUP(#REF!,#REF!,1,0)</f>
        <v>#REF!</v>
      </c>
      <c r="D492" t="s">
        <v>1728</v>
      </c>
      <c r="E492" t="s">
        <v>162</v>
      </c>
      <c r="F492">
        <v>0</v>
      </c>
      <c r="G492" s="280">
        <v>44562</v>
      </c>
      <c r="H492" s="280">
        <v>46022</v>
      </c>
      <c r="J492" t="s">
        <v>1530</v>
      </c>
      <c r="K492" t="s">
        <v>4800</v>
      </c>
    </row>
    <row r="493" spans="1:12" x14ac:dyDescent="0.35">
      <c r="A493">
        <v>424</v>
      </c>
      <c r="B493" t="s">
        <v>4123</v>
      </c>
      <c r="C493" t="e">
        <f>VLOOKUP(#REF!,#REF!,1,0)</f>
        <v>#REF!</v>
      </c>
      <c r="D493" t="s">
        <v>1732</v>
      </c>
      <c r="E493" t="s">
        <v>162</v>
      </c>
      <c r="F493">
        <v>0</v>
      </c>
      <c r="G493" s="280">
        <v>45292</v>
      </c>
      <c r="H493" s="280">
        <v>46022</v>
      </c>
      <c r="J493" t="s">
        <v>1530</v>
      </c>
      <c r="K493" t="s">
        <v>4800</v>
      </c>
    </row>
    <row r="494" spans="1:12" x14ac:dyDescent="0.35">
      <c r="A494">
        <v>495</v>
      </c>
      <c r="B494" t="s">
        <v>4123</v>
      </c>
      <c r="C494" t="e">
        <f>VLOOKUP(#REF!,#REF!,1,0)</f>
        <v>#REF!</v>
      </c>
      <c r="D494" t="s">
        <v>1788</v>
      </c>
      <c r="E494" t="s">
        <v>162</v>
      </c>
      <c r="F494">
        <v>20</v>
      </c>
      <c r="G494" s="280">
        <v>44562</v>
      </c>
      <c r="H494" s="280">
        <v>44926</v>
      </c>
      <c r="J494" t="s">
        <v>1530</v>
      </c>
      <c r="K494" t="s">
        <v>4797</v>
      </c>
    </row>
    <row r="495" spans="1:12" x14ac:dyDescent="0.35">
      <c r="A495">
        <v>425</v>
      </c>
      <c r="B495" t="s">
        <v>4123</v>
      </c>
      <c r="C495" t="e">
        <f>VLOOKUP(#REF!,#REF!,1,0)</f>
        <v>#REF!</v>
      </c>
      <c r="D495" t="s">
        <v>1733</v>
      </c>
      <c r="E495" t="s">
        <v>162</v>
      </c>
      <c r="F495">
        <v>94.2</v>
      </c>
      <c r="G495" s="280">
        <v>44562</v>
      </c>
      <c r="H495" s="280">
        <v>46022</v>
      </c>
      <c r="J495" t="s">
        <v>1530</v>
      </c>
      <c r="K495" t="s">
        <v>4800</v>
      </c>
    </row>
    <row r="496" spans="1:12" x14ac:dyDescent="0.35">
      <c r="A496">
        <v>492</v>
      </c>
      <c r="B496" t="s">
        <v>4123</v>
      </c>
      <c r="C496" t="e">
        <f>VLOOKUP(#REF!,#REF!,1,0)</f>
        <v>#REF!</v>
      </c>
      <c r="D496" t="s">
        <v>1594</v>
      </c>
      <c r="E496" t="s">
        <v>162</v>
      </c>
      <c r="F496">
        <v>0</v>
      </c>
      <c r="G496" s="280">
        <v>44927</v>
      </c>
      <c r="H496" s="280">
        <v>46022</v>
      </c>
      <c r="J496" t="s">
        <v>1530</v>
      </c>
      <c r="K496" t="s">
        <v>4806</v>
      </c>
    </row>
    <row r="497" spans="1:11" x14ac:dyDescent="0.35">
      <c r="A497">
        <v>493</v>
      </c>
      <c r="B497" t="s">
        <v>4123</v>
      </c>
      <c r="C497" t="e">
        <f>VLOOKUP(#REF!,#REF!,1,0)</f>
        <v>#REF!</v>
      </c>
      <c r="D497" t="s">
        <v>4531</v>
      </c>
      <c r="E497" t="s">
        <v>162</v>
      </c>
      <c r="F497">
        <v>0</v>
      </c>
      <c r="G497" s="280">
        <v>44562</v>
      </c>
      <c r="H497" s="280">
        <v>46022</v>
      </c>
      <c r="J497" t="s">
        <v>1530</v>
      </c>
      <c r="K497" t="s">
        <v>4806</v>
      </c>
    </row>
    <row r="498" spans="1:11" x14ac:dyDescent="0.35">
      <c r="A498">
        <v>494</v>
      </c>
      <c r="B498" t="s">
        <v>4123</v>
      </c>
      <c r="C498" t="e">
        <f>VLOOKUP(#REF!,#REF!,1,0)</f>
        <v>#REF!</v>
      </c>
      <c r="D498" t="s">
        <v>1787</v>
      </c>
      <c r="E498" t="s">
        <v>162</v>
      </c>
      <c r="F498">
        <v>0</v>
      </c>
      <c r="G498" s="280">
        <v>44562</v>
      </c>
      <c r="H498" s="280">
        <v>46022</v>
      </c>
      <c r="J498" t="s">
        <v>1530</v>
      </c>
      <c r="K498" t="s">
        <v>4806</v>
      </c>
    </row>
    <row r="499" spans="1:11" x14ac:dyDescent="0.35">
      <c r="A499">
        <v>500</v>
      </c>
      <c r="B499" t="s">
        <v>4123</v>
      </c>
      <c r="C499" t="e">
        <f>VLOOKUP(#REF!,#REF!,1,0)</f>
        <v>#REF!</v>
      </c>
      <c r="D499" t="s">
        <v>1791</v>
      </c>
      <c r="E499" t="s">
        <v>162</v>
      </c>
      <c r="F499">
        <v>10</v>
      </c>
      <c r="G499" s="280">
        <v>44562</v>
      </c>
      <c r="H499" s="280">
        <v>44926</v>
      </c>
      <c r="J499" t="s">
        <v>1530</v>
      </c>
      <c r="K499" t="s">
        <v>4797</v>
      </c>
    </row>
    <row r="500" spans="1:11" x14ac:dyDescent="0.35">
      <c r="A500">
        <v>496</v>
      </c>
      <c r="B500" t="s">
        <v>4123</v>
      </c>
      <c r="C500" t="e">
        <f>VLOOKUP(#REF!,#REF!,1,0)</f>
        <v>#REF!</v>
      </c>
      <c r="D500" t="s">
        <v>1788</v>
      </c>
      <c r="E500" t="s">
        <v>162</v>
      </c>
      <c r="F500">
        <v>0</v>
      </c>
      <c r="G500" s="280">
        <v>44927</v>
      </c>
      <c r="H500" s="280">
        <v>46022</v>
      </c>
      <c r="J500" t="s">
        <v>1530</v>
      </c>
      <c r="K500" t="s">
        <v>4797</v>
      </c>
    </row>
    <row r="501" spans="1:11" x14ac:dyDescent="0.35">
      <c r="A501">
        <v>497</v>
      </c>
      <c r="B501" t="s">
        <v>4123</v>
      </c>
      <c r="C501" t="e">
        <f>VLOOKUP(#REF!,#REF!,1,0)</f>
        <v>#REF!</v>
      </c>
      <c r="D501" t="s">
        <v>1789</v>
      </c>
      <c r="E501" t="s">
        <v>162</v>
      </c>
      <c r="F501">
        <v>0</v>
      </c>
      <c r="G501" s="280">
        <v>44562</v>
      </c>
      <c r="H501" s="280">
        <v>46022</v>
      </c>
      <c r="J501" t="s">
        <v>1530</v>
      </c>
      <c r="K501" t="s">
        <v>4797</v>
      </c>
    </row>
    <row r="502" spans="1:11" x14ac:dyDescent="0.35">
      <c r="A502">
        <v>498</v>
      </c>
      <c r="B502" t="s">
        <v>4123</v>
      </c>
      <c r="C502" t="e">
        <f>VLOOKUP(#REF!,#REF!,1,0)</f>
        <v>#REF!</v>
      </c>
      <c r="D502" t="s">
        <v>1790</v>
      </c>
      <c r="E502" t="s">
        <v>162</v>
      </c>
      <c r="F502">
        <v>0</v>
      </c>
      <c r="G502" s="280">
        <v>44562</v>
      </c>
      <c r="H502" s="280">
        <v>46022</v>
      </c>
      <c r="J502" t="s">
        <v>1530</v>
      </c>
      <c r="K502" t="s">
        <v>4797</v>
      </c>
    </row>
    <row r="503" spans="1:11" x14ac:dyDescent="0.35">
      <c r="A503">
        <v>499</v>
      </c>
      <c r="B503" t="s">
        <v>4123</v>
      </c>
      <c r="C503" t="e">
        <f>VLOOKUP(#REF!,#REF!,1,0)</f>
        <v>#REF!</v>
      </c>
      <c r="D503" t="s">
        <v>4532</v>
      </c>
      <c r="E503" t="s">
        <v>162</v>
      </c>
      <c r="F503">
        <v>0</v>
      </c>
      <c r="G503" s="280">
        <v>44562</v>
      </c>
      <c r="H503" s="280">
        <v>46022</v>
      </c>
      <c r="J503" t="s">
        <v>1530</v>
      </c>
      <c r="K503" t="s">
        <v>4797</v>
      </c>
    </row>
    <row r="504" spans="1:11" x14ac:dyDescent="0.35">
      <c r="A504">
        <v>501</v>
      </c>
      <c r="B504" t="s">
        <v>4123</v>
      </c>
      <c r="C504" t="e">
        <f>VLOOKUP(#REF!,#REF!,1,0)</f>
        <v>#REF!</v>
      </c>
      <c r="D504" t="s">
        <v>1791</v>
      </c>
      <c r="E504" t="s">
        <v>162</v>
      </c>
      <c r="F504">
        <v>0</v>
      </c>
      <c r="G504" s="280">
        <v>44927</v>
      </c>
      <c r="H504" s="280">
        <v>46022</v>
      </c>
      <c r="J504" t="s">
        <v>1530</v>
      </c>
      <c r="K504" t="s">
        <v>4797</v>
      </c>
    </row>
    <row r="505" spans="1:11" x14ac:dyDescent="0.35">
      <c r="A505">
        <v>502</v>
      </c>
      <c r="B505" t="s">
        <v>4123</v>
      </c>
      <c r="C505" t="e">
        <f>VLOOKUP(#REF!,#REF!,1,0)</f>
        <v>#REF!</v>
      </c>
      <c r="D505" t="s">
        <v>1792</v>
      </c>
      <c r="E505" t="s">
        <v>162</v>
      </c>
      <c r="F505">
        <v>0</v>
      </c>
      <c r="G505" s="280">
        <v>44562</v>
      </c>
      <c r="H505" s="280">
        <v>46022</v>
      </c>
      <c r="J505" t="s">
        <v>1530</v>
      </c>
      <c r="K505" t="s">
        <v>4797</v>
      </c>
    </row>
    <row r="506" spans="1:11" x14ac:dyDescent="0.35">
      <c r="A506">
        <v>503</v>
      </c>
      <c r="B506" t="s">
        <v>4123</v>
      </c>
      <c r="C506" t="e">
        <f>VLOOKUP(#REF!,#REF!,1,0)</f>
        <v>#REF!</v>
      </c>
      <c r="D506" t="s">
        <v>1793</v>
      </c>
      <c r="E506" t="s">
        <v>162</v>
      </c>
      <c r="F506">
        <v>0</v>
      </c>
      <c r="G506" s="280">
        <v>44562</v>
      </c>
      <c r="H506" s="280">
        <v>46022</v>
      </c>
      <c r="J506" t="s">
        <v>1530</v>
      </c>
      <c r="K506" t="s">
        <v>4797</v>
      </c>
    </row>
    <row r="507" spans="1:11" x14ac:dyDescent="0.35">
      <c r="A507">
        <v>504</v>
      </c>
      <c r="B507" t="s">
        <v>4123</v>
      </c>
      <c r="C507" t="e">
        <f>VLOOKUP(#REF!,#REF!,1,0)</f>
        <v>#REF!</v>
      </c>
      <c r="D507" t="s">
        <v>1794</v>
      </c>
      <c r="E507" t="s">
        <v>162</v>
      </c>
      <c r="F507">
        <v>0</v>
      </c>
      <c r="G507" s="280">
        <v>44562</v>
      </c>
      <c r="H507" s="280">
        <v>46022</v>
      </c>
      <c r="J507" t="s">
        <v>1530</v>
      </c>
      <c r="K507" t="s">
        <v>4797</v>
      </c>
    </row>
    <row r="508" spans="1:11" x14ac:dyDescent="0.35">
      <c r="A508">
        <v>505</v>
      </c>
      <c r="B508" t="s">
        <v>4123</v>
      </c>
      <c r="C508" t="e">
        <f>VLOOKUP(#REF!,#REF!,1,0)</f>
        <v>#REF!</v>
      </c>
      <c r="D508" t="s">
        <v>1795</v>
      </c>
      <c r="E508" t="s">
        <v>162</v>
      </c>
      <c r="F508">
        <v>1400</v>
      </c>
      <c r="G508" s="280">
        <v>44562</v>
      </c>
      <c r="H508" s="280">
        <v>46022</v>
      </c>
      <c r="J508" t="s">
        <v>1530</v>
      </c>
      <c r="K508" t="s">
        <v>4797</v>
      </c>
    </row>
    <row r="509" spans="1:11" x14ac:dyDescent="0.35">
      <c r="A509">
        <v>506</v>
      </c>
      <c r="B509" t="s">
        <v>4123</v>
      </c>
      <c r="C509" t="e">
        <f>VLOOKUP(#REF!,#REF!,1,0)</f>
        <v>#REF!</v>
      </c>
      <c r="D509" t="s">
        <v>1796</v>
      </c>
      <c r="E509" t="s">
        <v>162</v>
      </c>
      <c r="F509">
        <v>1250</v>
      </c>
      <c r="G509" s="280">
        <v>44562</v>
      </c>
      <c r="H509" s="280">
        <v>46022</v>
      </c>
      <c r="J509" t="s">
        <v>1530</v>
      </c>
      <c r="K509" t="s">
        <v>4797</v>
      </c>
    </row>
    <row r="510" spans="1:11" x14ac:dyDescent="0.35">
      <c r="A510">
        <v>507</v>
      </c>
      <c r="B510" t="s">
        <v>4123</v>
      </c>
      <c r="C510" t="e">
        <f>VLOOKUP(#REF!,#REF!,1,0)</f>
        <v>#REF!</v>
      </c>
      <c r="D510" t="s">
        <v>1797</v>
      </c>
      <c r="E510" t="s">
        <v>162</v>
      </c>
      <c r="F510">
        <v>0</v>
      </c>
      <c r="G510" s="280">
        <v>44562</v>
      </c>
      <c r="H510" s="280">
        <v>46022</v>
      </c>
      <c r="J510" t="s">
        <v>1530</v>
      </c>
      <c r="K510" t="s">
        <v>4797</v>
      </c>
    </row>
    <row r="511" spans="1:11" x14ac:dyDescent="0.35">
      <c r="A511">
        <v>508</v>
      </c>
      <c r="B511" t="s">
        <v>4123</v>
      </c>
      <c r="C511" t="e">
        <f>VLOOKUP(#REF!,#REF!,1,0)</f>
        <v>#REF!</v>
      </c>
      <c r="D511" t="s">
        <v>1798</v>
      </c>
      <c r="E511" t="s">
        <v>162</v>
      </c>
      <c r="F511">
        <v>0</v>
      </c>
      <c r="G511" s="280">
        <v>44562</v>
      </c>
      <c r="H511" s="280">
        <v>46022</v>
      </c>
      <c r="J511" t="s">
        <v>1530</v>
      </c>
      <c r="K511" t="s">
        <v>4801</v>
      </c>
    </row>
    <row r="512" spans="1:11" x14ac:dyDescent="0.35">
      <c r="A512">
        <v>509</v>
      </c>
      <c r="B512" t="s">
        <v>4123</v>
      </c>
      <c r="C512" t="e">
        <f>VLOOKUP(#REF!,#REF!,1,0)</f>
        <v>#REF!</v>
      </c>
      <c r="D512" t="s">
        <v>1799</v>
      </c>
      <c r="E512" t="s">
        <v>162</v>
      </c>
      <c r="F512">
        <v>1100</v>
      </c>
      <c r="G512" s="280">
        <v>44562</v>
      </c>
      <c r="H512" s="280">
        <v>46022</v>
      </c>
      <c r="J512" t="s">
        <v>1530</v>
      </c>
      <c r="K512" t="s">
        <v>4801</v>
      </c>
    </row>
    <row r="513" spans="1:11" x14ac:dyDescent="0.35">
      <c r="A513">
        <v>510</v>
      </c>
      <c r="B513" t="s">
        <v>4123</v>
      </c>
      <c r="C513" t="e">
        <f>VLOOKUP(#REF!,#REF!,1,0)</f>
        <v>#REF!</v>
      </c>
      <c r="D513" t="s">
        <v>1800</v>
      </c>
      <c r="E513" t="s">
        <v>162</v>
      </c>
      <c r="F513">
        <v>0</v>
      </c>
      <c r="G513" s="280">
        <v>44562</v>
      </c>
      <c r="H513" s="280">
        <v>46022</v>
      </c>
      <c r="J513" t="s">
        <v>1530</v>
      </c>
      <c r="K513" t="s">
        <v>4801</v>
      </c>
    </row>
    <row r="514" spans="1:11" x14ac:dyDescent="0.35">
      <c r="A514">
        <v>515</v>
      </c>
      <c r="B514" t="s">
        <v>4123</v>
      </c>
      <c r="C514" t="e">
        <f>VLOOKUP(#REF!,#REF!,1,0)</f>
        <v>#REF!</v>
      </c>
      <c r="D514" t="s">
        <v>4533</v>
      </c>
      <c r="E514" t="s">
        <v>169</v>
      </c>
      <c r="F514">
        <v>8963.4</v>
      </c>
      <c r="G514" s="280">
        <v>44562</v>
      </c>
      <c r="H514" s="280">
        <v>45291</v>
      </c>
      <c r="J514" t="s">
        <v>1530</v>
      </c>
      <c r="K514" t="s">
        <v>685</v>
      </c>
    </row>
    <row r="515" spans="1:11" x14ac:dyDescent="0.35">
      <c r="A515">
        <v>516</v>
      </c>
      <c r="B515" t="s">
        <v>4123</v>
      </c>
      <c r="C515" t="e">
        <f>VLOOKUP(#REF!,#REF!,1,0)</f>
        <v>#REF!</v>
      </c>
      <c r="D515" t="s">
        <v>4533</v>
      </c>
      <c r="E515" t="s">
        <v>169</v>
      </c>
      <c r="F515">
        <v>6104.8</v>
      </c>
      <c r="G515" s="280">
        <v>45292</v>
      </c>
      <c r="H515" s="280">
        <v>45657</v>
      </c>
      <c r="J515" t="s">
        <v>1530</v>
      </c>
      <c r="K515" t="s">
        <v>685</v>
      </c>
    </row>
    <row r="516" spans="1:11" x14ac:dyDescent="0.35">
      <c r="A516">
        <v>511</v>
      </c>
      <c r="B516" t="s">
        <v>4123</v>
      </c>
      <c r="C516" t="e">
        <f>VLOOKUP(#REF!,#REF!,1,0)</f>
        <v>#REF!</v>
      </c>
      <c r="D516" t="s">
        <v>1801</v>
      </c>
      <c r="E516" t="s">
        <v>162</v>
      </c>
      <c r="F516">
        <v>0</v>
      </c>
      <c r="G516" s="280">
        <v>44562</v>
      </c>
      <c r="H516" s="280">
        <v>46022</v>
      </c>
      <c r="J516" t="s">
        <v>1530</v>
      </c>
      <c r="K516" t="s">
        <v>685</v>
      </c>
    </row>
    <row r="517" spans="1:11" x14ac:dyDescent="0.35">
      <c r="A517">
        <v>518</v>
      </c>
      <c r="B517" t="s">
        <v>4123</v>
      </c>
      <c r="C517" t="e">
        <f>VLOOKUP(#REF!,#REF!,1,0)</f>
        <v>#REF!</v>
      </c>
      <c r="D517" t="s">
        <v>1805</v>
      </c>
      <c r="E517" t="s">
        <v>169</v>
      </c>
      <c r="F517">
        <v>392.2</v>
      </c>
      <c r="G517" s="280">
        <v>44562</v>
      </c>
      <c r="H517" s="280">
        <v>44926</v>
      </c>
      <c r="J517" t="s">
        <v>1530</v>
      </c>
      <c r="K517" t="s">
        <v>4801</v>
      </c>
    </row>
    <row r="518" spans="1:11" x14ac:dyDescent="0.35">
      <c r="A518">
        <v>519</v>
      </c>
      <c r="B518" t="s">
        <v>4123</v>
      </c>
      <c r="C518" t="e">
        <f>VLOOKUP(#REF!,#REF!,1,0)</f>
        <v>#REF!</v>
      </c>
      <c r="D518" t="s">
        <v>1805</v>
      </c>
      <c r="E518" t="s">
        <v>169</v>
      </c>
      <c r="F518">
        <v>141.4</v>
      </c>
      <c r="G518" s="280">
        <v>44927</v>
      </c>
      <c r="H518" s="280">
        <v>45291</v>
      </c>
      <c r="J518" t="s">
        <v>1530</v>
      </c>
      <c r="K518" t="s">
        <v>4801</v>
      </c>
    </row>
    <row r="519" spans="1:11" x14ac:dyDescent="0.35">
      <c r="A519">
        <v>520</v>
      </c>
      <c r="B519" t="s">
        <v>4123</v>
      </c>
      <c r="C519" t="e">
        <f>VLOOKUP(#REF!,#REF!,1,0)</f>
        <v>#REF!</v>
      </c>
      <c r="D519" t="s">
        <v>1805</v>
      </c>
      <c r="E519" t="s">
        <v>169</v>
      </c>
      <c r="F519">
        <v>103.6</v>
      </c>
      <c r="G519" s="280">
        <v>45292</v>
      </c>
      <c r="H519" s="280">
        <v>45657</v>
      </c>
      <c r="J519" t="s">
        <v>1530</v>
      </c>
      <c r="K519" t="s">
        <v>4801</v>
      </c>
    </row>
    <row r="520" spans="1:11" x14ac:dyDescent="0.35">
      <c r="A520">
        <v>512</v>
      </c>
      <c r="B520" t="s">
        <v>4123</v>
      </c>
      <c r="C520" t="e">
        <f>VLOOKUP(#REF!,#REF!,1,0)</f>
        <v>#REF!</v>
      </c>
      <c r="D520" t="s">
        <v>1802</v>
      </c>
      <c r="E520" t="s">
        <v>162</v>
      </c>
      <c r="F520">
        <v>0</v>
      </c>
      <c r="G520" s="280">
        <v>44562</v>
      </c>
      <c r="H520" s="280">
        <v>46022</v>
      </c>
      <c r="J520" t="s">
        <v>1530</v>
      </c>
      <c r="K520" t="s">
        <v>685</v>
      </c>
    </row>
    <row r="521" spans="1:11" x14ac:dyDescent="0.35">
      <c r="A521">
        <v>522</v>
      </c>
      <c r="B521" t="s">
        <v>4123</v>
      </c>
      <c r="C521" t="e">
        <f>VLOOKUP(#REF!,#REF!,1,0)</f>
        <v>#REF!</v>
      </c>
      <c r="D521" t="s">
        <v>4497</v>
      </c>
      <c r="E521" t="s">
        <v>169</v>
      </c>
      <c r="F521">
        <v>2141.1999999999998</v>
      </c>
      <c r="G521" s="280">
        <v>44562</v>
      </c>
      <c r="H521" s="280">
        <v>44926</v>
      </c>
      <c r="J521" t="s">
        <v>1530</v>
      </c>
      <c r="K521" t="s">
        <v>4801</v>
      </c>
    </row>
    <row r="522" spans="1:11" x14ac:dyDescent="0.35">
      <c r="A522">
        <v>523</v>
      </c>
      <c r="B522" t="s">
        <v>4123</v>
      </c>
      <c r="C522" t="e">
        <f>VLOOKUP(#REF!,#REF!,1,0)</f>
        <v>#REF!</v>
      </c>
      <c r="D522" t="s">
        <v>4497</v>
      </c>
      <c r="E522" t="s">
        <v>169</v>
      </c>
      <c r="F522">
        <v>2129.1999999999998</v>
      </c>
      <c r="G522" s="280">
        <v>44927</v>
      </c>
      <c r="H522" s="280">
        <v>45291</v>
      </c>
      <c r="J522" t="s">
        <v>1530</v>
      </c>
      <c r="K522" t="s">
        <v>4801</v>
      </c>
    </row>
    <row r="523" spans="1:11" x14ac:dyDescent="0.35">
      <c r="A523">
        <v>524</v>
      </c>
      <c r="B523" t="s">
        <v>4123</v>
      </c>
      <c r="C523" t="e">
        <f>VLOOKUP(#REF!,#REF!,1,0)</f>
        <v>#REF!</v>
      </c>
      <c r="D523" t="s">
        <v>4497</v>
      </c>
      <c r="E523" t="s">
        <v>169</v>
      </c>
      <c r="F523">
        <v>2932.9</v>
      </c>
      <c r="G523" s="280">
        <v>45292</v>
      </c>
      <c r="H523" s="280">
        <v>45657</v>
      </c>
      <c r="J523" t="s">
        <v>1530</v>
      </c>
      <c r="K523" t="s">
        <v>4801</v>
      </c>
    </row>
    <row r="524" spans="1:11" x14ac:dyDescent="0.35">
      <c r="A524">
        <v>513</v>
      </c>
      <c r="B524" t="s">
        <v>4123</v>
      </c>
      <c r="C524" t="e">
        <f>VLOOKUP(#REF!,#REF!,1,0)</f>
        <v>#REF!</v>
      </c>
      <c r="D524" t="s">
        <v>1803</v>
      </c>
      <c r="E524" t="s">
        <v>162</v>
      </c>
      <c r="F524">
        <v>5500</v>
      </c>
      <c r="G524" s="280">
        <v>44562</v>
      </c>
      <c r="H524" s="280">
        <v>46022</v>
      </c>
      <c r="J524" t="s">
        <v>1530</v>
      </c>
      <c r="K524" t="s">
        <v>4802</v>
      </c>
    </row>
    <row r="525" spans="1:11" x14ac:dyDescent="0.35">
      <c r="A525">
        <v>526</v>
      </c>
      <c r="B525" t="s">
        <v>4123</v>
      </c>
      <c r="C525" t="e">
        <f>VLOOKUP(#REF!,#REF!,1,0)</f>
        <v>#REF!</v>
      </c>
      <c r="D525" t="s">
        <v>1807</v>
      </c>
      <c r="E525" t="s">
        <v>169</v>
      </c>
      <c r="F525">
        <v>0</v>
      </c>
      <c r="G525" s="280">
        <v>44562</v>
      </c>
      <c r="H525" s="280">
        <v>45291</v>
      </c>
      <c r="J525" t="s">
        <v>1530</v>
      </c>
      <c r="K525">
        <v>0</v>
      </c>
    </row>
    <row r="526" spans="1:11" x14ac:dyDescent="0.35">
      <c r="A526">
        <v>514</v>
      </c>
      <c r="B526" t="s">
        <v>4123</v>
      </c>
      <c r="C526" t="e">
        <f>VLOOKUP(#REF!,#REF!,1,0)</f>
        <v>#REF!</v>
      </c>
      <c r="D526" t="s">
        <v>1804</v>
      </c>
      <c r="E526" t="s">
        <v>162</v>
      </c>
      <c r="F526">
        <v>180.6</v>
      </c>
      <c r="G526" s="280">
        <v>44562</v>
      </c>
      <c r="H526" s="280">
        <v>46022</v>
      </c>
      <c r="J526" t="s">
        <v>1530</v>
      </c>
      <c r="K526" t="s">
        <v>4802</v>
      </c>
    </row>
    <row r="527" spans="1:11" x14ac:dyDescent="0.35">
      <c r="A527">
        <v>517</v>
      </c>
      <c r="B527" t="s">
        <v>4123</v>
      </c>
      <c r="C527" t="e">
        <f>VLOOKUP(#REF!,#REF!,1,0)</f>
        <v>#REF!</v>
      </c>
      <c r="D527" t="s">
        <v>4533</v>
      </c>
      <c r="E527" t="s">
        <v>169</v>
      </c>
      <c r="F527">
        <v>6264.8</v>
      </c>
      <c r="G527" s="280">
        <v>45658</v>
      </c>
      <c r="H527" s="280">
        <v>46022</v>
      </c>
      <c r="J527" t="s">
        <v>1530</v>
      </c>
      <c r="K527" t="s">
        <v>685</v>
      </c>
    </row>
    <row r="528" spans="1:11" x14ac:dyDescent="0.35">
      <c r="A528">
        <v>529</v>
      </c>
      <c r="B528" t="s">
        <v>4123</v>
      </c>
      <c r="C528" t="e">
        <f>VLOOKUP(#REF!,#REF!,1,0)</f>
        <v>#REF!</v>
      </c>
      <c r="D528" t="s">
        <v>1809</v>
      </c>
      <c r="E528" t="s">
        <v>169</v>
      </c>
      <c r="F528">
        <v>0</v>
      </c>
      <c r="G528" s="280">
        <v>44562</v>
      </c>
      <c r="H528" s="280">
        <v>45291</v>
      </c>
      <c r="J528" t="s">
        <v>1530</v>
      </c>
      <c r="K528" t="s">
        <v>4797</v>
      </c>
    </row>
    <row r="529" spans="1:11" x14ac:dyDescent="0.35">
      <c r="A529">
        <v>521</v>
      </c>
      <c r="B529" t="s">
        <v>4123</v>
      </c>
      <c r="C529" t="e">
        <f>VLOOKUP(#REF!,#REF!,1,0)</f>
        <v>#REF!</v>
      </c>
      <c r="D529" t="s">
        <v>1805</v>
      </c>
      <c r="E529" t="s">
        <v>169</v>
      </c>
      <c r="F529">
        <v>127.6</v>
      </c>
      <c r="G529" s="280">
        <v>45658</v>
      </c>
      <c r="H529" s="280">
        <v>46022</v>
      </c>
      <c r="J529" t="s">
        <v>1530</v>
      </c>
      <c r="K529" t="s">
        <v>4801</v>
      </c>
    </row>
    <row r="530" spans="1:11" x14ac:dyDescent="0.35">
      <c r="A530">
        <v>525</v>
      </c>
      <c r="B530" t="s">
        <v>4123</v>
      </c>
      <c r="C530" t="e">
        <f>VLOOKUP(#REF!,#REF!,1,0)</f>
        <v>#REF!</v>
      </c>
      <c r="D530" t="s">
        <v>4497</v>
      </c>
      <c r="E530" t="s">
        <v>169</v>
      </c>
      <c r="F530">
        <v>3308.8</v>
      </c>
      <c r="G530" s="280">
        <v>45658</v>
      </c>
      <c r="H530" s="280">
        <v>46022</v>
      </c>
      <c r="J530" t="s">
        <v>1530</v>
      </c>
      <c r="K530" t="s">
        <v>4801</v>
      </c>
    </row>
    <row r="531" spans="1:11" x14ac:dyDescent="0.35">
      <c r="A531">
        <v>527</v>
      </c>
      <c r="B531" t="s">
        <v>4123</v>
      </c>
      <c r="C531" t="e">
        <f>VLOOKUP(#REF!,#REF!,1,0)</f>
        <v>#REF!</v>
      </c>
      <c r="D531" t="s">
        <v>1807</v>
      </c>
      <c r="E531" t="s">
        <v>169</v>
      </c>
      <c r="F531">
        <v>10300</v>
      </c>
      <c r="G531" s="280">
        <v>45292</v>
      </c>
      <c r="H531" s="280">
        <v>46022</v>
      </c>
      <c r="J531" t="s">
        <v>1530</v>
      </c>
      <c r="K531">
        <v>0</v>
      </c>
    </row>
    <row r="532" spans="1:11" x14ac:dyDescent="0.35">
      <c r="A532">
        <v>528</v>
      </c>
      <c r="B532" t="s">
        <v>4123</v>
      </c>
      <c r="C532" t="e">
        <f>VLOOKUP(#REF!,#REF!,1,0)</f>
        <v>#REF!</v>
      </c>
      <c r="D532" t="s">
        <v>4498</v>
      </c>
      <c r="E532" t="s">
        <v>169</v>
      </c>
      <c r="F532">
        <v>0</v>
      </c>
      <c r="G532" s="280">
        <v>44562</v>
      </c>
      <c r="H532" s="280">
        <v>46022</v>
      </c>
      <c r="J532" t="s">
        <v>1530</v>
      </c>
      <c r="K532" t="s">
        <v>4797</v>
      </c>
    </row>
    <row r="533" spans="1:11" x14ac:dyDescent="0.35">
      <c r="A533">
        <v>530</v>
      </c>
      <c r="B533" t="s">
        <v>4123</v>
      </c>
      <c r="C533" t="e">
        <f>VLOOKUP(#REF!,#REF!,1,0)</f>
        <v>#REF!</v>
      </c>
      <c r="D533" t="s">
        <v>1809</v>
      </c>
      <c r="E533" t="s">
        <v>169</v>
      </c>
      <c r="F533">
        <v>6000</v>
      </c>
      <c r="G533" s="280">
        <v>45292</v>
      </c>
      <c r="H533" s="280">
        <v>46022</v>
      </c>
      <c r="J533" t="s">
        <v>1530</v>
      </c>
      <c r="K533" t="s">
        <v>4797</v>
      </c>
    </row>
    <row r="534" spans="1:11" x14ac:dyDescent="0.35">
      <c r="A534">
        <v>535</v>
      </c>
      <c r="B534" t="s">
        <v>4123</v>
      </c>
      <c r="C534" t="e">
        <f>VLOOKUP(#REF!,#REF!,1,0)</f>
        <v>#REF!</v>
      </c>
      <c r="D534" t="s">
        <v>1812</v>
      </c>
      <c r="E534" t="s">
        <v>169</v>
      </c>
      <c r="F534">
        <v>4513.7</v>
      </c>
      <c r="G534" s="280">
        <v>44562</v>
      </c>
      <c r="H534" s="280">
        <v>44926</v>
      </c>
      <c r="J534" t="s">
        <v>1530</v>
      </c>
      <c r="K534" t="s">
        <v>4800</v>
      </c>
    </row>
    <row r="535" spans="1:11" x14ac:dyDescent="0.35">
      <c r="A535">
        <v>536</v>
      </c>
      <c r="B535" t="s">
        <v>4123</v>
      </c>
      <c r="C535" t="e">
        <f>VLOOKUP(#REF!,#REF!,1,0)</f>
        <v>#REF!</v>
      </c>
      <c r="D535" t="s">
        <v>1812</v>
      </c>
      <c r="E535" t="s">
        <v>169</v>
      </c>
      <c r="F535">
        <v>4462.6000000000004</v>
      </c>
      <c r="G535" s="280">
        <v>44927</v>
      </c>
      <c r="H535" s="280">
        <v>45291</v>
      </c>
      <c r="J535" t="s">
        <v>1530</v>
      </c>
      <c r="K535" t="s">
        <v>4800</v>
      </c>
    </row>
    <row r="536" spans="1:11" x14ac:dyDescent="0.35">
      <c r="A536">
        <v>531</v>
      </c>
      <c r="B536" t="s">
        <v>4123</v>
      </c>
      <c r="C536" t="e">
        <f>VLOOKUP(#REF!,#REF!,1,0)</f>
        <v>#REF!</v>
      </c>
      <c r="D536" t="s">
        <v>1810</v>
      </c>
      <c r="E536" t="s">
        <v>169</v>
      </c>
      <c r="F536">
        <v>0</v>
      </c>
      <c r="G536" s="280">
        <v>44562</v>
      </c>
      <c r="H536" s="280">
        <v>46022</v>
      </c>
      <c r="J536" t="s">
        <v>1530</v>
      </c>
      <c r="K536" t="s">
        <v>4797</v>
      </c>
    </row>
    <row r="537" spans="1:11" x14ac:dyDescent="0.35">
      <c r="A537">
        <v>532</v>
      </c>
      <c r="B537" t="s">
        <v>4123</v>
      </c>
      <c r="C537" t="e">
        <f>VLOOKUP(#REF!,#REF!,1,0)</f>
        <v>#REF!</v>
      </c>
      <c r="D537" t="s">
        <v>4499</v>
      </c>
      <c r="E537" t="s">
        <v>169</v>
      </c>
      <c r="F537">
        <v>0</v>
      </c>
      <c r="G537" s="280">
        <v>44562</v>
      </c>
      <c r="H537" s="280">
        <v>46022</v>
      </c>
      <c r="J537" t="s">
        <v>1530</v>
      </c>
      <c r="K537" t="s">
        <v>4806</v>
      </c>
    </row>
    <row r="538" spans="1:11" hidden="1" x14ac:dyDescent="0.35">
      <c r="A538">
        <v>539</v>
      </c>
      <c r="B538" t="s">
        <v>5425</v>
      </c>
      <c r="C538" t="e">
        <f>VLOOKUP(#REF!,#REF!,1,0)</f>
        <v>#REF!</v>
      </c>
      <c r="D538" t="s">
        <v>1338</v>
      </c>
      <c r="E538" t="s">
        <v>162</v>
      </c>
      <c r="F538">
        <v>300</v>
      </c>
      <c r="G538" s="280">
        <v>45017</v>
      </c>
      <c r="H538" s="280">
        <v>45107</v>
      </c>
      <c r="I538">
        <v>6.1440000000000001</v>
      </c>
      <c r="J538" t="s">
        <v>1279</v>
      </c>
      <c r="K538" t="s">
        <v>4797</v>
      </c>
    </row>
    <row r="539" spans="1:11" hidden="1" x14ac:dyDescent="0.35">
      <c r="A539">
        <v>540</v>
      </c>
      <c r="B539" t="s">
        <v>5833</v>
      </c>
      <c r="C539" t="e">
        <f>VLOOKUP(#REF!,#REF!,1,0)</f>
        <v>#REF!</v>
      </c>
      <c r="D539" t="s">
        <v>4593</v>
      </c>
      <c r="E539" t="s">
        <v>169</v>
      </c>
      <c r="F539">
        <v>100</v>
      </c>
      <c r="G539" s="280">
        <v>45061</v>
      </c>
      <c r="H539" s="280">
        <v>45061</v>
      </c>
      <c r="I539">
        <v>0.42259999999999998</v>
      </c>
      <c r="J539" t="s">
        <v>1279</v>
      </c>
      <c r="K539" t="s">
        <v>4710</v>
      </c>
    </row>
    <row r="540" spans="1:11" hidden="1" x14ac:dyDescent="0.35">
      <c r="A540">
        <v>541</v>
      </c>
      <c r="B540" t="s">
        <v>5426</v>
      </c>
      <c r="C540" t="e">
        <f>VLOOKUP(#REF!,#REF!,1,0)</f>
        <v>#REF!</v>
      </c>
      <c r="D540" t="s">
        <v>1441</v>
      </c>
      <c r="E540" t="s">
        <v>162</v>
      </c>
      <c r="F540">
        <v>50</v>
      </c>
      <c r="G540" s="280">
        <v>44927</v>
      </c>
      <c r="H540" s="280">
        <v>45291</v>
      </c>
      <c r="I540">
        <v>5.1791</v>
      </c>
      <c r="J540" t="s">
        <v>1279</v>
      </c>
      <c r="K540" t="s">
        <v>4800</v>
      </c>
    </row>
    <row r="541" spans="1:11" hidden="1" x14ac:dyDescent="0.35">
      <c r="A541">
        <v>542</v>
      </c>
      <c r="B541" t="s">
        <v>5427</v>
      </c>
      <c r="C541" t="e">
        <f>VLOOKUP(#REF!,#REF!,1,0)</f>
        <v>#REF!</v>
      </c>
      <c r="D541" t="s">
        <v>1466</v>
      </c>
      <c r="E541" t="s">
        <v>162</v>
      </c>
      <c r="F541">
        <v>1</v>
      </c>
      <c r="G541" s="280">
        <v>44817</v>
      </c>
      <c r="H541" s="280">
        <v>44926</v>
      </c>
      <c r="I541">
        <v>4.7633000000000001</v>
      </c>
      <c r="J541" t="s">
        <v>1279</v>
      </c>
      <c r="K541" t="s">
        <v>4801</v>
      </c>
    </row>
    <row r="542" spans="1:11" hidden="1" x14ac:dyDescent="0.35">
      <c r="A542">
        <v>543</v>
      </c>
      <c r="B542" t="s">
        <v>5428</v>
      </c>
      <c r="C542" t="e">
        <f>VLOOKUP(#REF!,#REF!,1,0)</f>
        <v>#REF!</v>
      </c>
      <c r="D542" t="s">
        <v>1333</v>
      </c>
      <c r="E542" t="s">
        <v>162</v>
      </c>
      <c r="F542">
        <v>5</v>
      </c>
      <c r="G542" s="280">
        <v>44562</v>
      </c>
      <c r="H542" s="280">
        <v>44926</v>
      </c>
      <c r="I542">
        <v>3.9828000000000001</v>
      </c>
      <c r="J542" t="s">
        <v>1279</v>
      </c>
      <c r="K542" t="s">
        <v>4797</v>
      </c>
    </row>
    <row r="543" spans="1:11" hidden="1" x14ac:dyDescent="0.35">
      <c r="A543">
        <v>544</v>
      </c>
      <c r="B543" t="s">
        <v>5834</v>
      </c>
      <c r="C543" t="e">
        <f>VLOOKUP(#REF!,#REF!,1,0)</f>
        <v>#REF!</v>
      </c>
      <c r="D543" t="s">
        <v>4495</v>
      </c>
      <c r="E543" t="s">
        <v>169</v>
      </c>
      <c r="F543">
        <v>350</v>
      </c>
      <c r="G543" s="280">
        <v>44562</v>
      </c>
      <c r="H543" s="280">
        <v>44926</v>
      </c>
      <c r="I543">
        <v>4.8559000000000001</v>
      </c>
      <c r="J543" t="s">
        <v>1279</v>
      </c>
      <c r="K543">
        <v>0</v>
      </c>
    </row>
    <row r="544" spans="1:11" hidden="1" x14ac:dyDescent="0.35">
      <c r="A544">
        <v>545</v>
      </c>
      <c r="B544" t="s">
        <v>5835</v>
      </c>
      <c r="C544" t="e">
        <f>VLOOKUP(#REF!,#REF!,1,0)</f>
        <v>#REF!</v>
      </c>
      <c r="D544" t="s">
        <v>4630</v>
      </c>
      <c r="E544" t="s">
        <v>169</v>
      </c>
      <c r="F544">
        <v>10</v>
      </c>
      <c r="G544" s="280">
        <v>44737</v>
      </c>
      <c r="H544" s="280">
        <v>44737</v>
      </c>
      <c r="I544">
        <v>7.5739000000000001</v>
      </c>
      <c r="J544" t="s">
        <v>1279</v>
      </c>
      <c r="K544" t="s">
        <v>4965</v>
      </c>
    </row>
    <row r="545" spans="1:11" hidden="1" x14ac:dyDescent="0.35">
      <c r="A545">
        <v>546</v>
      </c>
      <c r="B545" t="s">
        <v>5836</v>
      </c>
      <c r="C545" t="e">
        <f>VLOOKUP(#REF!,#REF!,1,0)</f>
        <v>#REF!</v>
      </c>
      <c r="D545" t="s">
        <v>4593</v>
      </c>
      <c r="E545" t="s">
        <v>169</v>
      </c>
      <c r="F545">
        <v>100</v>
      </c>
      <c r="G545" s="280">
        <v>45052</v>
      </c>
      <c r="H545" s="280">
        <v>45052</v>
      </c>
      <c r="I545">
        <v>0.42259999999999998</v>
      </c>
      <c r="J545" t="s">
        <v>1279</v>
      </c>
      <c r="K545" t="s">
        <v>4710</v>
      </c>
    </row>
    <row r="546" spans="1:11" x14ac:dyDescent="0.35">
      <c r="A546">
        <v>547</v>
      </c>
      <c r="B546" t="s">
        <v>5429</v>
      </c>
      <c r="C546" t="e">
        <f>VLOOKUP(#REF!,#REF!,1,0)</f>
        <v>#REF!</v>
      </c>
      <c r="D546" t="s">
        <v>1381</v>
      </c>
      <c r="E546" t="s">
        <v>162</v>
      </c>
      <c r="F546">
        <v>1</v>
      </c>
      <c r="G546" s="280">
        <v>44802</v>
      </c>
      <c r="H546" s="280">
        <v>44926</v>
      </c>
      <c r="J546" t="s">
        <v>1279</v>
      </c>
      <c r="K546" t="s">
        <v>4800</v>
      </c>
    </row>
    <row r="547" spans="1:11" x14ac:dyDescent="0.35">
      <c r="A547">
        <v>533</v>
      </c>
      <c r="B547" t="s">
        <v>4123</v>
      </c>
      <c r="C547" t="e">
        <f>VLOOKUP(#REF!,#REF!,1,0)</f>
        <v>#REF!</v>
      </c>
      <c r="D547" t="s">
        <v>4500</v>
      </c>
      <c r="E547" t="s">
        <v>169</v>
      </c>
      <c r="F547">
        <v>0</v>
      </c>
      <c r="G547" s="280">
        <v>44562</v>
      </c>
      <c r="H547" s="280">
        <v>46022</v>
      </c>
      <c r="J547" t="s">
        <v>1530</v>
      </c>
      <c r="K547" t="s">
        <v>4803</v>
      </c>
    </row>
    <row r="548" spans="1:11" hidden="1" x14ac:dyDescent="0.35">
      <c r="A548">
        <v>549</v>
      </c>
      <c r="B548" t="s">
        <v>5837</v>
      </c>
      <c r="C548" t="e">
        <f>VLOOKUP(#REF!,#REF!,1,0)</f>
        <v>#REF!</v>
      </c>
      <c r="D548" t="s">
        <v>4612</v>
      </c>
      <c r="E548" t="s">
        <v>169</v>
      </c>
      <c r="F548">
        <v>300</v>
      </c>
      <c r="G548" s="280">
        <v>44567</v>
      </c>
      <c r="H548" s="280">
        <v>44567</v>
      </c>
      <c r="I548">
        <v>6.6260000000000003</v>
      </c>
      <c r="J548" t="s">
        <v>1279</v>
      </c>
      <c r="K548" t="s">
        <v>4965</v>
      </c>
    </row>
    <row r="549" spans="1:11" hidden="1" x14ac:dyDescent="0.35">
      <c r="A549">
        <v>550</v>
      </c>
      <c r="B549" t="s">
        <v>5838</v>
      </c>
      <c r="C549" t="e">
        <f>VLOOKUP(#REF!,#REF!,1,0)</f>
        <v>#REF!</v>
      </c>
      <c r="D549" t="s">
        <v>4593</v>
      </c>
      <c r="E549" t="s">
        <v>169</v>
      </c>
      <c r="F549">
        <v>100</v>
      </c>
      <c r="G549" s="280">
        <v>44974</v>
      </c>
      <c r="H549" s="280">
        <v>44974</v>
      </c>
      <c r="I549">
        <v>0.42259999999999998</v>
      </c>
      <c r="J549" t="s">
        <v>1279</v>
      </c>
      <c r="K549" t="s">
        <v>4710</v>
      </c>
    </row>
    <row r="550" spans="1:11" hidden="1" x14ac:dyDescent="0.35">
      <c r="A550">
        <v>551</v>
      </c>
      <c r="B550" t="s">
        <v>5430</v>
      </c>
      <c r="C550" t="e">
        <f>VLOOKUP(#REF!,#REF!,1,0)</f>
        <v>#REF!</v>
      </c>
      <c r="D550" t="s">
        <v>1329</v>
      </c>
      <c r="E550" t="s">
        <v>162</v>
      </c>
      <c r="F550">
        <v>335</v>
      </c>
      <c r="G550" s="280">
        <v>44562</v>
      </c>
      <c r="H550" s="280">
        <v>44926</v>
      </c>
      <c r="I550">
        <v>3.9828000000000001</v>
      </c>
      <c r="J550" t="s">
        <v>1279</v>
      </c>
      <c r="K550" t="s">
        <v>4797</v>
      </c>
    </row>
    <row r="551" spans="1:11" hidden="1" x14ac:dyDescent="0.35">
      <c r="A551">
        <v>552</v>
      </c>
      <c r="B551" t="s">
        <v>5839</v>
      </c>
      <c r="C551" t="e">
        <f>VLOOKUP(#REF!,#REF!,1,0)</f>
        <v>#REF!</v>
      </c>
      <c r="D551" t="s">
        <v>4519</v>
      </c>
      <c r="E551" t="s">
        <v>169</v>
      </c>
      <c r="F551">
        <v>5771</v>
      </c>
      <c r="G551" s="280">
        <v>44562</v>
      </c>
      <c r="H551" s="280">
        <v>44926</v>
      </c>
      <c r="I551">
        <v>3.0312999999999999</v>
      </c>
      <c r="J551" t="s">
        <v>1279</v>
      </c>
      <c r="K551" t="s">
        <v>4710</v>
      </c>
    </row>
    <row r="552" spans="1:11" hidden="1" x14ac:dyDescent="0.35">
      <c r="A552">
        <v>553</v>
      </c>
      <c r="B552" t="s">
        <v>5431</v>
      </c>
      <c r="C552" t="e">
        <f>VLOOKUP(#REF!,#REF!,1,0)</f>
        <v>#REF!</v>
      </c>
      <c r="D552" t="s">
        <v>1293</v>
      </c>
      <c r="E552" t="s">
        <v>162</v>
      </c>
      <c r="F552">
        <v>1343</v>
      </c>
      <c r="G552" s="280">
        <v>44562</v>
      </c>
      <c r="H552" s="280">
        <v>44926</v>
      </c>
      <c r="I552">
        <v>2.2778</v>
      </c>
      <c r="J552" t="s">
        <v>1279</v>
      </c>
      <c r="K552" t="s">
        <v>4969</v>
      </c>
    </row>
    <row r="553" spans="1:11" hidden="1" x14ac:dyDescent="0.35">
      <c r="A553">
        <v>554</v>
      </c>
      <c r="B553" t="s">
        <v>5432</v>
      </c>
      <c r="C553" t="e">
        <f>VLOOKUP(#REF!,#REF!,1,0)</f>
        <v>#REF!</v>
      </c>
      <c r="D553" t="s">
        <v>4514</v>
      </c>
      <c r="E553" t="s">
        <v>162</v>
      </c>
      <c r="F553">
        <v>925</v>
      </c>
      <c r="G553" s="280">
        <v>44562</v>
      </c>
      <c r="H553" s="280">
        <v>44926</v>
      </c>
      <c r="I553">
        <v>1.8411999999999999</v>
      </c>
      <c r="J553" t="s">
        <v>1279</v>
      </c>
      <c r="K553" t="s">
        <v>4710</v>
      </c>
    </row>
    <row r="554" spans="1:11" hidden="1" x14ac:dyDescent="0.35">
      <c r="A554">
        <v>555</v>
      </c>
      <c r="B554" t="s">
        <v>5840</v>
      </c>
      <c r="C554" t="e">
        <f>VLOOKUP(#REF!,#REF!,1,0)</f>
        <v>#REF!</v>
      </c>
      <c r="D554" t="s">
        <v>4593</v>
      </c>
      <c r="E554" t="s">
        <v>169</v>
      </c>
      <c r="F554">
        <v>95</v>
      </c>
      <c r="G554" s="280">
        <v>44969</v>
      </c>
      <c r="H554" s="280">
        <v>44969</v>
      </c>
      <c r="I554">
        <v>0.42259999999999998</v>
      </c>
      <c r="J554" t="s">
        <v>1279</v>
      </c>
      <c r="K554" t="s">
        <v>4710</v>
      </c>
    </row>
    <row r="555" spans="1:11" hidden="1" x14ac:dyDescent="0.35">
      <c r="A555">
        <v>556</v>
      </c>
      <c r="B555" t="s">
        <v>1873</v>
      </c>
      <c r="C555" t="e">
        <f>VLOOKUP(#REF!,#REF!,1,0)</f>
        <v>#REF!</v>
      </c>
      <c r="D555" t="s">
        <v>4593</v>
      </c>
      <c r="E555" t="s">
        <v>169</v>
      </c>
      <c r="F555">
        <v>100</v>
      </c>
      <c r="G555" s="280">
        <v>44970</v>
      </c>
      <c r="H555" s="280">
        <v>44970</v>
      </c>
      <c r="I555">
        <v>0.42259999999999998</v>
      </c>
      <c r="J555" t="s">
        <v>1279</v>
      </c>
      <c r="K555" t="s">
        <v>4710</v>
      </c>
    </row>
    <row r="556" spans="1:11" hidden="1" x14ac:dyDescent="0.35">
      <c r="A556">
        <v>557</v>
      </c>
      <c r="B556" t="s">
        <v>1875</v>
      </c>
      <c r="C556" t="e">
        <f>VLOOKUP(#REF!,#REF!,1,0)</f>
        <v>#REF!</v>
      </c>
      <c r="D556" t="s">
        <v>4593</v>
      </c>
      <c r="E556" t="s">
        <v>169</v>
      </c>
      <c r="F556">
        <v>100</v>
      </c>
      <c r="G556" s="280">
        <v>44971</v>
      </c>
      <c r="H556" s="280">
        <v>44971</v>
      </c>
      <c r="I556">
        <v>0.42259999999999998</v>
      </c>
      <c r="J556" t="s">
        <v>1279</v>
      </c>
      <c r="K556" t="s">
        <v>4710</v>
      </c>
    </row>
    <row r="557" spans="1:11" hidden="1" x14ac:dyDescent="0.35">
      <c r="A557">
        <v>558</v>
      </c>
      <c r="B557" t="s">
        <v>5841</v>
      </c>
      <c r="C557" t="e">
        <f>VLOOKUP(#REF!,#REF!,1,0)</f>
        <v>#REF!</v>
      </c>
      <c r="D557" t="s">
        <v>4593</v>
      </c>
      <c r="E557" t="s">
        <v>169</v>
      </c>
      <c r="F557">
        <v>100</v>
      </c>
      <c r="G557" s="280">
        <v>44972</v>
      </c>
      <c r="H557" s="280">
        <v>44972</v>
      </c>
      <c r="I557">
        <v>0.42259999999999998</v>
      </c>
      <c r="J557" t="s">
        <v>1279</v>
      </c>
      <c r="K557" t="s">
        <v>4710</v>
      </c>
    </row>
    <row r="558" spans="1:11" hidden="1" x14ac:dyDescent="0.35">
      <c r="A558">
        <v>559</v>
      </c>
      <c r="B558" t="s">
        <v>5842</v>
      </c>
      <c r="C558" t="e">
        <f>VLOOKUP(#REF!,#REF!,1,0)</f>
        <v>#REF!</v>
      </c>
      <c r="D558" t="s">
        <v>4593</v>
      </c>
      <c r="E558" t="s">
        <v>169</v>
      </c>
      <c r="F558">
        <v>95</v>
      </c>
      <c r="G558" s="280">
        <v>44975</v>
      </c>
      <c r="H558" s="280">
        <v>44975</v>
      </c>
      <c r="I558">
        <v>0.42259999999999998</v>
      </c>
      <c r="J558" t="s">
        <v>1279</v>
      </c>
      <c r="K558" t="s">
        <v>4710</v>
      </c>
    </row>
    <row r="559" spans="1:11" hidden="1" x14ac:dyDescent="0.35">
      <c r="A559">
        <v>560</v>
      </c>
      <c r="B559" t="s">
        <v>5843</v>
      </c>
      <c r="C559" t="e">
        <f>VLOOKUP(#REF!,#REF!,1,0)</f>
        <v>#REF!</v>
      </c>
      <c r="D559" t="s">
        <v>4593</v>
      </c>
      <c r="E559" t="s">
        <v>169</v>
      </c>
      <c r="F559">
        <v>95</v>
      </c>
      <c r="G559" s="280">
        <v>44976</v>
      </c>
      <c r="H559" s="280">
        <v>44976</v>
      </c>
      <c r="I559">
        <v>0.42259999999999998</v>
      </c>
      <c r="J559" t="s">
        <v>1279</v>
      </c>
      <c r="K559" t="s">
        <v>4710</v>
      </c>
    </row>
    <row r="560" spans="1:11" hidden="1" x14ac:dyDescent="0.35">
      <c r="A560">
        <v>561</v>
      </c>
      <c r="B560" t="s">
        <v>5844</v>
      </c>
      <c r="C560" t="e">
        <f>VLOOKUP(#REF!,#REF!,1,0)</f>
        <v>#REF!</v>
      </c>
      <c r="D560" t="s">
        <v>4593</v>
      </c>
      <c r="E560" t="s">
        <v>169</v>
      </c>
      <c r="F560">
        <v>95</v>
      </c>
      <c r="G560" s="280">
        <v>44977</v>
      </c>
      <c r="H560" s="280">
        <v>44977</v>
      </c>
      <c r="I560">
        <v>0.42259999999999998</v>
      </c>
      <c r="J560" t="s">
        <v>1279</v>
      </c>
      <c r="K560" t="s">
        <v>4710</v>
      </c>
    </row>
    <row r="561" spans="1:12" hidden="1" x14ac:dyDescent="0.35">
      <c r="A561">
        <v>562</v>
      </c>
      <c r="B561" t="s">
        <v>5845</v>
      </c>
      <c r="C561" t="e">
        <f>VLOOKUP(#REF!,#REF!,1,0)</f>
        <v>#REF!</v>
      </c>
      <c r="D561" t="s">
        <v>4593</v>
      </c>
      <c r="E561" t="s">
        <v>169</v>
      </c>
      <c r="F561">
        <v>100</v>
      </c>
      <c r="G561" s="280">
        <v>44973</v>
      </c>
      <c r="H561" s="280">
        <v>44973</v>
      </c>
      <c r="I561">
        <v>0.42259999999999998</v>
      </c>
      <c r="J561" t="s">
        <v>1279</v>
      </c>
      <c r="K561" t="s">
        <v>4710</v>
      </c>
    </row>
    <row r="562" spans="1:12" hidden="1" x14ac:dyDescent="0.35">
      <c r="A562">
        <v>563</v>
      </c>
      <c r="B562" t="s">
        <v>5846</v>
      </c>
      <c r="C562" t="e">
        <f>VLOOKUP(#REF!,#REF!,1,0)</f>
        <v>#REF!</v>
      </c>
      <c r="D562" t="s">
        <v>4593</v>
      </c>
      <c r="E562" t="s">
        <v>169</v>
      </c>
      <c r="F562">
        <v>95</v>
      </c>
      <c r="G562" s="280">
        <v>44978</v>
      </c>
      <c r="H562" s="280">
        <v>44978</v>
      </c>
      <c r="I562">
        <v>0.42259999999999998</v>
      </c>
      <c r="J562" t="s">
        <v>1279</v>
      </c>
      <c r="K562" t="s">
        <v>4710</v>
      </c>
    </row>
    <row r="563" spans="1:12" hidden="1" x14ac:dyDescent="0.35">
      <c r="A563">
        <v>564</v>
      </c>
      <c r="B563" t="s">
        <v>1881</v>
      </c>
      <c r="C563" t="e">
        <f>VLOOKUP(#REF!,#REF!,1,0)</f>
        <v>#REF!</v>
      </c>
      <c r="D563" t="s">
        <v>4593</v>
      </c>
      <c r="E563" t="s">
        <v>169</v>
      </c>
      <c r="F563">
        <v>100</v>
      </c>
      <c r="G563" s="280">
        <v>44979</v>
      </c>
      <c r="H563" s="280">
        <v>44979</v>
      </c>
      <c r="I563">
        <v>0.42259999999999998</v>
      </c>
      <c r="J563" t="s">
        <v>1279</v>
      </c>
      <c r="K563" t="s">
        <v>4710</v>
      </c>
    </row>
    <row r="564" spans="1:12" hidden="1" x14ac:dyDescent="0.35">
      <c r="A564">
        <v>565</v>
      </c>
      <c r="B564" t="s">
        <v>5847</v>
      </c>
      <c r="C564" t="e">
        <f>VLOOKUP(#REF!,#REF!,1,0)</f>
        <v>#REF!</v>
      </c>
      <c r="D564" t="s">
        <v>4593</v>
      </c>
      <c r="E564" t="s">
        <v>169</v>
      </c>
      <c r="F564">
        <v>100</v>
      </c>
      <c r="G564" s="280">
        <v>44980</v>
      </c>
      <c r="H564" s="280">
        <v>44980</v>
      </c>
      <c r="I564">
        <v>0.42259999999999998</v>
      </c>
      <c r="J564" t="s">
        <v>1279</v>
      </c>
      <c r="K564" t="s">
        <v>4710</v>
      </c>
    </row>
    <row r="565" spans="1:12" hidden="1" x14ac:dyDescent="0.35">
      <c r="A565">
        <v>566</v>
      </c>
      <c r="B565" t="s">
        <v>5433</v>
      </c>
      <c r="C565" t="e">
        <f>VLOOKUP(#REF!,#REF!,1,0)</f>
        <v>#REF!</v>
      </c>
      <c r="D565" t="s">
        <v>1313</v>
      </c>
      <c r="E565" t="s">
        <v>162</v>
      </c>
      <c r="F565">
        <v>930</v>
      </c>
      <c r="G565" s="280">
        <v>45164</v>
      </c>
      <c r="H565" s="280">
        <v>45291</v>
      </c>
      <c r="I565">
        <v>5.0572999999999997</v>
      </c>
      <c r="J565" t="s">
        <v>1279</v>
      </c>
      <c r="K565" t="s">
        <v>4806</v>
      </c>
    </row>
    <row r="566" spans="1:12" hidden="1" x14ac:dyDescent="0.35">
      <c r="A566">
        <v>567</v>
      </c>
      <c r="B566" t="s">
        <v>5434</v>
      </c>
      <c r="C566" t="e">
        <f>VLOOKUP(#REF!,#REF!,1,0)</f>
        <v>#REF!</v>
      </c>
      <c r="D566" t="s">
        <v>1637</v>
      </c>
      <c r="E566" t="s">
        <v>162</v>
      </c>
      <c r="F566">
        <v>1</v>
      </c>
      <c r="G566" s="280">
        <v>45159</v>
      </c>
      <c r="H566" s="280">
        <v>45291</v>
      </c>
      <c r="I566">
        <v>4.5644999999999998</v>
      </c>
      <c r="J566" t="s">
        <v>1279</v>
      </c>
      <c r="K566" t="s">
        <v>4801</v>
      </c>
      <c r="L566" t="s">
        <v>6239</v>
      </c>
    </row>
    <row r="567" spans="1:12" hidden="1" x14ac:dyDescent="0.35">
      <c r="A567">
        <v>568</v>
      </c>
      <c r="B567" t="s">
        <v>5848</v>
      </c>
      <c r="C567" t="e">
        <f>VLOOKUP(#REF!,#REF!,1,0)</f>
        <v>#REF!</v>
      </c>
      <c r="D567" t="s">
        <v>1317</v>
      </c>
      <c r="E567" t="s">
        <v>169</v>
      </c>
      <c r="F567">
        <v>215</v>
      </c>
      <c r="G567" s="280">
        <v>45289</v>
      </c>
      <c r="H567" s="280">
        <v>45657</v>
      </c>
      <c r="J567" t="s">
        <v>1279</v>
      </c>
      <c r="K567" t="s">
        <v>4704</v>
      </c>
    </row>
    <row r="568" spans="1:12" hidden="1" x14ac:dyDescent="0.35">
      <c r="A568">
        <v>569</v>
      </c>
      <c r="B568" t="s">
        <v>5435</v>
      </c>
      <c r="C568" t="e">
        <f>VLOOKUP(#REF!,#REF!,1,0)</f>
        <v>#REF!</v>
      </c>
      <c r="D568" t="s">
        <v>4560</v>
      </c>
      <c r="E568" t="s">
        <v>162</v>
      </c>
      <c r="F568">
        <v>215</v>
      </c>
      <c r="G568" s="280">
        <v>45289</v>
      </c>
      <c r="H568" s="280">
        <v>45657</v>
      </c>
      <c r="I568">
        <v>3.4175</v>
      </c>
      <c r="J568" t="s">
        <v>1279</v>
      </c>
      <c r="K568">
        <v>0</v>
      </c>
    </row>
    <row r="569" spans="1:12" hidden="1" x14ac:dyDescent="0.35">
      <c r="A569">
        <v>570</v>
      </c>
      <c r="B569" t="s">
        <v>5849</v>
      </c>
      <c r="C569" t="e">
        <f>VLOOKUP(#REF!,#REF!,1,0)</f>
        <v>#REF!</v>
      </c>
      <c r="D569" t="s">
        <v>4495</v>
      </c>
      <c r="E569" t="s">
        <v>169</v>
      </c>
      <c r="F569">
        <v>550</v>
      </c>
      <c r="G569" s="280">
        <v>45139</v>
      </c>
      <c r="H569" s="280">
        <v>45169</v>
      </c>
      <c r="I569">
        <v>9.0132999999999992</v>
      </c>
      <c r="J569" t="s">
        <v>1279</v>
      </c>
      <c r="K569">
        <v>0</v>
      </c>
    </row>
    <row r="570" spans="1:12" hidden="1" x14ac:dyDescent="0.35">
      <c r="A570">
        <v>571</v>
      </c>
      <c r="B570" t="s">
        <v>6158</v>
      </c>
      <c r="C570" t="e">
        <f>VLOOKUP(#REF!,#REF!,1,0)</f>
        <v>#REF!</v>
      </c>
      <c r="D570" t="s">
        <v>4495</v>
      </c>
      <c r="E570" t="s">
        <v>169</v>
      </c>
      <c r="F570">
        <v>400</v>
      </c>
      <c r="G570" s="280">
        <v>45170</v>
      </c>
      <c r="H570" s="280">
        <v>45199</v>
      </c>
      <c r="I570">
        <v>9.0132999999999992</v>
      </c>
      <c r="J570" t="s">
        <v>1279</v>
      </c>
      <c r="K570">
        <v>0</v>
      </c>
    </row>
    <row r="571" spans="1:12" hidden="1" x14ac:dyDescent="0.35">
      <c r="A571">
        <v>572</v>
      </c>
      <c r="B571" t="s">
        <v>5436</v>
      </c>
      <c r="C571" t="e">
        <f>VLOOKUP(#REF!,#REF!,1,0)</f>
        <v>#REF!</v>
      </c>
      <c r="D571" t="s">
        <v>1437</v>
      </c>
      <c r="E571" t="s">
        <v>162</v>
      </c>
      <c r="F571">
        <v>23.37</v>
      </c>
      <c r="G571" s="280">
        <v>45160</v>
      </c>
      <c r="H571" s="280">
        <v>45160</v>
      </c>
      <c r="I571">
        <v>5.2549999999999999</v>
      </c>
      <c r="J571" t="s">
        <v>1279</v>
      </c>
      <c r="K571" t="s">
        <v>4719</v>
      </c>
    </row>
    <row r="572" spans="1:12" hidden="1" x14ac:dyDescent="0.35">
      <c r="A572">
        <v>573</v>
      </c>
      <c r="B572" t="s">
        <v>5851</v>
      </c>
      <c r="C572" t="e">
        <f>VLOOKUP(#REF!,#REF!,1,0)</f>
        <v>#REF!</v>
      </c>
      <c r="D572" t="s">
        <v>4495</v>
      </c>
      <c r="E572" t="s">
        <v>169</v>
      </c>
      <c r="F572">
        <v>23.37</v>
      </c>
      <c r="G572" s="280">
        <v>45160</v>
      </c>
      <c r="H572" s="280">
        <v>45160</v>
      </c>
      <c r="I572">
        <v>10.256500000000001</v>
      </c>
      <c r="J572" t="s">
        <v>1279</v>
      </c>
      <c r="K572">
        <v>0</v>
      </c>
    </row>
    <row r="573" spans="1:12" hidden="1" x14ac:dyDescent="0.35">
      <c r="A573">
        <v>574</v>
      </c>
      <c r="B573" t="s">
        <v>5437</v>
      </c>
      <c r="C573" t="e">
        <f>VLOOKUP(#REF!,#REF!,1,0)</f>
        <v>#REF!</v>
      </c>
      <c r="D573" t="s">
        <v>1540</v>
      </c>
      <c r="E573" t="s">
        <v>162</v>
      </c>
      <c r="F573">
        <v>32.630000000000003</v>
      </c>
      <c r="G573" s="280">
        <v>45189</v>
      </c>
      <c r="H573" s="280">
        <v>45291</v>
      </c>
      <c r="I573">
        <v>3.2639999999999998</v>
      </c>
      <c r="J573" t="s">
        <v>1279</v>
      </c>
      <c r="K573" t="s">
        <v>4719</v>
      </c>
    </row>
    <row r="574" spans="1:12" hidden="1" x14ac:dyDescent="0.35">
      <c r="A574">
        <v>575</v>
      </c>
      <c r="B574" t="s">
        <v>5852</v>
      </c>
      <c r="C574" t="e">
        <f>VLOOKUP(#REF!,#REF!,1,0)</f>
        <v>#REF!</v>
      </c>
      <c r="D574" t="s">
        <v>4551</v>
      </c>
      <c r="E574" t="s">
        <v>169</v>
      </c>
      <c r="F574">
        <v>32.630000000000003</v>
      </c>
      <c r="G574" s="280">
        <v>45189</v>
      </c>
      <c r="H574" s="280">
        <v>45291</v>
      </c>
      <c r="I574">
        <v>1.258</v>
      </c>
      <c r="J574" t="s">
        <v>1279</v>
      </c>
      <c r="K574" t="s">
        <v>4710</v>
      </c>
    </row>
    <row r="575" spans="1:12" hidden="1" x14ac:dyDescent="0.35">
      <c r="A575">
        <v>576</v>
      </c>
      <c r="B575" t="s">
        <v>5438</v>
      </c>
      <c r="C575" t="e">
        <f>VLOOKUP(#REF!,#REF!,1,0)</f>
        <v>#REF!</v>
      </c>
      <c r="D575" t="s">
        <v>1326</v>
      </c>
      <c r="E575" t="s">
        <v>162</v>
      </c>
      <c r="F575">
        <v>1</v>
      </c>
      <c r="G575" s="280">
        <v>45200</v>
      </c>
      <c r="H575" s="280">
        <v>45291</v>
      </c>
      <c r="I575">
        <v>5.2144000000000004</v>
      </c>
      <c r="J575" t="s">
        <v>1279</v>
      </c>
      <c r="K575" t="s">
        <v>4815</v>
      </c>
    </row>
    <row r="576" spans="1:12" hidden="1" x14ac:dyDescent="0.35">
      <c r="A576">
        <v>577</v>
      </c>
      <c r="B576" t="s">
        <v>5439</v>
      </c>
      <c r="C576" t="e">
        <f>VLOOKUP(#REF!,#REF!,1,0)</f>
        <v>#REF!</v>
      </c>
      <c r="D576" t="s">
        <v>1637</v>
      </c>
      <c r="E576" t="s">
        <v>162</v>
      </c>
      <c r="F576">
        <v>100</v>
      </c>
      <c r="G576" s="280">
        <v>45201</v>
      </c>
      <c r="H576" s="280">
        <v>45291</v>
      </c>
      <c r="I576">
        <v>4.5644999999999998</v>
      </c>
      <c r="J576" t="s">
        <v>1279</v>
      </c>
      <c r="K576" t="s">
        <v>4801</v>
      </c>
    </row>
    <row r="577" spans="1:11" hidden="1" x14ac:dyDescent="0.35">
      <c r="A577">
        <v>578</v>
      </c>
      <c r="B577" t="s">
        <v>5440</v>
      </c>
      <c r="C577" t="e">
        <f>VLOOKUP(#REF!,#REF!,1,0)</f>
        <v>#REF!</v>
      </c>
      <c r="D577" t="s">
        <v>1513</v>
      </c>
      <c r="E577" t="s">
        <v>162</v>
      </c>
      <c r="F577">
        <v>9</v>
      </c>
      <c r="G577" s="280">
        <v>45200</v>
      </c>
      <c r="H577" s="280">
        <v>45291</v>
      </c>
      <c r="I577">
        <v>5.2144000000000004</v>
      </c>
      <c r="J577" t="s">
        <v>1279</v>
      </c>
      <c r="K577" t="s">
        <v>4815</v>
      </c>
    </row>
    <row r="578" spans="1:11" hidden="1" x14ac:dyDescent="0.35">
      <c r="A578">
        <v>579</v>
      </c>
      <c r="B578" t="s">
        <v>5441</v>
      </c>
      <c r="C578" t="e">
        <f>VLOOKUP(#REF!,#REF!,1,0)</f>
        <v>#REF!</v>
      </c>
      <c r="D578" t="s">
        <v>1513</v>
      </c>
      <c r="E578" t="s">
        <v>162</v>
      </c>
      <c r="F578">
        <v>250</v>
      </c>
      <c r="G578" s="280">
        <v>45201</v>
      </c>
      <c r="H578" s="280">
        <v>45291</v>
      </c>
      <c r="I578">
        <v>1.3036000000000001</v>
      </c>
      <c r="J578" t="s">
        <v>1279</v>
      </c>
      <c r="K578" t="s">
        <v>4815</v>
      </c>
    </row>
    <row r="579" spans="1:11" hidden="1" x14ac:dyDescent="0.35">
      <c r="A579">
        <v>580</v>
      </c>
      <c r="B579" t="s">
        <v>5853</v>
      </c>
      <c r="C579" t="e">
        <f>VLOOKUP(#REF!,#REF!,1,0)</f>
        <v>#REF!</v>
      </c>
      <c r="D579" t="s">
        <v>4495</v>
      </c>
      <c r="E579" t="s">
        <v>169</v>
      </c>
      <c r="F579">
        <v>878</v>
      </c>
      <c r="G579" s="280">
        <v>45200</v>
      </c>
      <c r="H579" s="280">
        <v>45230</v>
      </c>
      <c r="I579">
        <v>9.0132999999999992</v>
      </c>
      <c r="J579" t="s">
        <v>1279</v>
      </c>
      <c r="K579">
        <v>0</v>
      </c>
    </row>
    <row r="580" spans="1:11" hidden="1" x14ac:dyDescent="0.35">
      <c r="A580">
        <v>581</v>
      </c>
      <c r="B580" t="s">
        <v>5854</v>
      </c>
      <c r="C580" t="e">
        <f>VLOOKUP(#REF!,#REF!,1,0)</f>
        <v>#REF!</v>
      </c>
      <c r="D580" t="s">
        <v>4630</v>
      </c>
      <c r="E580" t="s">
        <v>169</v>
      </c>
      <c r="F580">
        <v>23.12</v>
      </c>
      <c r="G580" s="280">
        <v>45189</v>
      </c>
      <c r="H580" s="280">
        <v>45189</v>
      </c>
      <c r="I580">
        <v>9.0147999999999993</v>
      </c>
      <c r="J580" t="s">
        <v>1279</v>
      </c>
      <c r="K580" t="s">
        <v>4965</v>
      </c>
    </row>
    <row r="581" spans="1:11" hidden="1" x14ac:dyDescent="0.35">
      <c r="A581">
        <v>582</v>
      </c>
      <c r="B581" t="s">
        <v>5442</v>
      </c>
      <c r="C581" t="e">
        <f>VLOOKUP(#REF!,#REF!,1,0)</f>
        <v>#REF!</v>
      </c>
      <c r="D581" t="s">
        <v>4686</v>
      </c>
      <c r="E581" t="s">
        <v>162</v>
      </c>
      <c r="F581">
        <v>23.12</v>
      </c>
      <c r="G581" s="280">
        <v>45189</v>
      </c>
      <c r="H581" s="280">
        <v>45189</v>
      </c>
      <c r="I581">
        <v>0.64390000000000003</v>
      </c>
      <c r="J581" t="s">
        <v>1279</v>
      </c>
      <c r="K581" t="s">
        <v>4710</v>
      </c>
    </row>
    <row r="582" spans="1:11" hidden="1" x14ac:dyDescent="0.35">
      <c r="A582">
        <v>583</v>
      </c>
      <c r="B582" t="s">
        <v>5855</v>
      </c>
      <c r="C582" t="e">
        <f>VLOOKUP(#REF!,#REF!,1,0)</f>
        <v>#REF!</v>
      </c>
      <c r="D582" t="s">
        <v>4630</v>
      </c>
      <c r="E582" t="s">
        <v>169</v>
      </c>
      <c r="F582">
        <v>30.3</v>
      </c>
      <c r="G582" s="280">
        <v>45190</v>
      </c>
      <c r="H582" s="280">
        <v>45190</v>
      </c>
      <c r="I582">
        <v>9.0147999999999993</v>
      </c>
      <c r="J582" t="s">
        <v>1279</v>
      </c>
      <c r="K582" t="s">
        <v>4965</v>
      </c>
    </row>
    <row r="583" spans="1:11" hidden="1" x14ac:dyDescent="0.35">
      <c r="A583">
        <v>584</v>
      </c>
      <c r="B583" t="s">
        <v>5443</v>
      </c>
      <c r="C583" t="e">
        <f>VLOOKUP(#REF!,#REF!,1,0)</f>
        <v>#REF!</v>
      </c>
      <c r="D583" t="s">
        <v>4686</v>
      </c>
      <c r="E583" t="s">
        <v>162</v>
      </c>
      <c r="F583">
        <v>30.3</v>
      </c>
      <c r="G583" s="280">
        <v>45190</v>
      </c>
      <c r="H583" s="280">
        <v>45190</v>
      </c>
      <c r="I583">
        <v>0.64390000000000003</v>
      </c>
      <c r="J583" t="s">
        <v>1279</v>
      </c>
      <c r="K583" t="s">
        <v>4710</v>
      </c>
    </row>
    <row r="584" spans="1:11" hidden="1" x14ac:dyDescent="0.35">
      <c r="A584">
        <v>585</v>
      </c>
      <c r="B584" t="s">
        <v>5856</v>
      </c>
      <c r="C584" t="e">
        <f>VLOOKUP(#REF!,#REF!,1,0)</f>
        <v>#REF!</v>
      </c>
      <c r="D584" t="s">
        <v>4630</v>
      </c>
      <c r="E584" t="s">
        <v>169</v>
      </c>
      <c r="F584">
        <v>30.3</v>
      </c>
      <c r="G584" s="280">
        <v>45191</v>
      </c>
      <c r="H584" s="280">
        <v>45191</v>
      </c>
      <c r="I584">
        <v>9.0147999999999993</v>
      </c>
      <c r="J584" t="s">
        <v>1279</v>
      </c>
      <c r="K584" t="s">
        <v>4965</v>
      </c>
    </row>
    <row r="585" spans="1:11" hidden="1" x14ac:dyDescent="0.35">
      <c r="A585">
        <v>586</v>
      </c>
      <c r="B585" t="s">
        <v>5444</v>
      </c>
      <c r="C585" t="e">
        <f>VLOOKUP(#REF!,#REF!,1,0)</f>
        <v>#REF!</v>
      </c>
      <c r="D585" t="s">
        <v>4686</v>
      </c>
      <c r="E585" t="s">
        <v>162</v>
      </c>
      <c r="F585">
        <v>30.3</v>
      </c>
      <c r="G585" s="280">
        <v>45191</v>
      </c>
      <c r="H585" s="280">
        <v>45191</v>
      </c>
      <c r="I585">
        <v>0.64390000000000003</v>
      </c>
      <c r="J585" t="s">
        <v>1279</v>
      </c>
      <c r="K585" t="s">
        <v>4710</v>
      </c>
    </row>
    <row r="586" spans="1:11" hidden="1" x14ac:dyDescent="0.35">
      <c r="A586">
        <v>587</v>
      </c>
      <c r="B586" t="s">
        <v>5857</v>
      </c>
      <c r="C586" t="e">
        <f>VLOOKUP(#REF!,#REF!,1,0)</f>
        <v>#REF!</v>
      </c>
      <c r="D586" t="s">
        <v>4630</v>
      </c>
      <c r="E586" t="s">
        <v>169</v>
      </c>
      <c r="F586">
        <v>30.3</v>
      </c>
      <c r="G586" s="280">
        <v>45192</v>
      </c>
      <c r="H586" s="280">
        <v>45192</v>
      </c>
      <c r="I586">
        <v>9.0147999999999993</v>
      </c>
      <c r="J586" t="s">
        <v>1279</v>
      </c>
      <c r="K586" t="s">
        <v>4965</v>
      </c>
    </row>
    <row r="587" spans="1:11" hidden="1" x14ac:dyDescent="0.35">
      <c r="A587">
        <v>588</v>
      </c>
      <c r="B587" t="s">
        <v>5445</v>
      </c>
      <c r="C587" t="e">
        <f>VLOOKUP(#REF!,#REF!,1,0)</f>
        <v>#REF!</v>
      </c>
      <c r="D587" t="s">
        <v>4686</v>
      </c>
      <c r="E587" t="s">
        <v>162</v>
      </c>
      <c r="F587">
        <v>30.3</v>
      </c>
      <c r="G587" s="280">
        <v>45192</v>
      </c>
      <c r="H587" s="280">
        <v>45192</v>
      </c>
      <c r="I587">
        <v>0.64390000000000003</v>
      </c>
      <c r="J587" t="s">
        <v>1279</v>
      </c>
      <c r="K587" t="s">
        <v>4710</v>
      </c>
    </row>
    <row r="588" spans="1:11" hidden="1" x14ac:dyDescent="0.35">
      <c r="A588">
        <v>589</v>
      </c>
      <c r="B588" t="s">
        <v>5858</v>
      </c>
      <c r="C588" t="e">
        <f>VLOOKUP(#REF!,#REF!,1,0)</f>
        <v>#REF!</v>
      </c>
      <c r="D588" t="s">
        <v>4630</v>
      </c>
      <c r="E588" t="s">
        <v>169</v>
      </c>
      <c r="F588">
        <v>30.3</v>
      </c>
      <c r="G588" s="280">
        <v>45193</v>
      </c>
      <c r="H588" s="280">
        <v>45193</v>
      </c>
      <c r="I588">
        <v>9.0147999999999993</v>
      </c>
      <c r="J588" t="s">
        <v>1279</v>
      </c>
      <c r="K588" t="s">
        <v>4965</v>
      </c>
    </row>
    <row r="589" spans="1:11" hidden="1" x14ac:dyDescent="0.35">
      <c r="A589">
        <v>590</v>
      </c>
      <c r="B589" t="s">
        <v>5446</v>
      </c>
      <c r="C589" t="e">
        <f>VLOOKUP(#REF!,#REF!,1,0)</f>
        <v>#REF!</v>
      </c>
      <c r="D589" t="s">
        <v>4686</v>
      </c>
      <c r="E589" t="s">
        <v>162</v>
      </c>
      <c r="F589">
        <v>30.3</v>
      </c>
      <c r="G589" s="280">
        <v>45193</v>
      </c>
      <c r="H589" s="280">
        <v>45193</v>
      </c>
      <c r="I589">
        <v>0.64390000000000003</v>
      </c>
      <c r="J589" t="s">
        <v>1279</v>
      </c>
      <c r="K589" t="s">
        <v>4710</v>
      </c>
    </row>
    <row r="590" spans="1:11" hidden="1" x14ac:dyDescent="0.35">
      <c r="A590">
        <v>591</v>
      </c>
      <c r="B590" t="s">
        <v>5859</v>
      </c>
      <c r="C590" t="e">
        <f>VLOOKUP(#REF!,#REF!,1,0)</f>
        <v>#REF!</v>
      </c>
      <c r="D590" t="s">
        <v>4630</v>
      </c>
      <c r="E590" t="s">
        <v>169</v>
      </c>
      <c r="F590">
        <v>30.3</v>
      </c>
      <c r="G590" s="280">
        <v>45194</v>
      </c>
      <c r="H590" s="280">
        <v>45194</v>
      </c>
      <c r="I590">
        <v>9.0147999999999993</v>
      </c>
      <c r="J590" t="s">
        <v>1279</v>
      </c>
      <c r="K590" t="s">
        <v>4965</v>
      </c>
    </row>
    <row r="591" spans="1:11" hidden="1" x14ac:dyDescent="0.35">
      <c r="A591">
        <v>592</v>
      </c>
      <c r="B591" t="s">
        <v>5447</v>
      </c>
      <c r="C591" t="e">
        <f>VLOOKUP(#REF!,#REF!,1,0)</f>
        <v>#REF!</v>
      </c>
      <c r="D591" t="s">
        <v>4686</v>
      </c>
      <c r="E591" t="s">
        <v>162</v>
      </c>
      <c r="F591">
        <v>30.3</v>
      </c>
      <c r="G591" s="280">
        <v>45194</v>
      </c>
      <c r="H591" s="280">
        <v>45194</v>
      </c>
      <c r="I591">
        <v>0.64390000000000003</v>
      </c>
      <c r="J591" t="s">
        <v>1279</v>
      </c>
      <c r="K591" t="s">
        <v>4710</v>
      </c>
    </row>
    <row r="592" spans="1:11" hidden="1" x14ac:dyDescent="0.35">
      <c r="A592">
        <v>593</v>
      </c>
      <c r="B592" t="s">
        <v>5860</v>
      </c>
      <c r="C592" t="e">
        <f>VLOOKUP(#REF!,#REF!,1,0)</f>
        <v>#REF!</v>
      </c>
      <c r="D592" t="s">
        <v>4630</v>
      </c>
      <c r="E592" t="s">
        <v>169</v>
      </c>
      <c r="F592">
        <v>30.3</v>
      </c>
      <c r="G592" s="280">
        <v>45195</v>
      </c>
      <c r="H592" s="280">
        <v>45195</v>
      </c>
      <c r="I592">
        <v>9.0147999999999993</v>
      </c>
      <c r="J592" t="s">
        <v>1279</v>
      </c>
      <c r="K592" t="s">
        <v>4965</v>
      </c>
    </row>
    <row r="593" spans="1:11" hidden="1" x14ac:dyDescent="0.35">
      <c r="A593">
        <v>594</v>
      </c>
      <c r="B593" t="s">
        <v>5448</v>
      </c>
      <c r="C593" t="e">
        <f>VLOOKUP(#REF!,#REF!,1,0)</f>
        <v>#REF!</v>
      </c>
      <c r="D593" t="s">
        <v>4686</v>
      </c>
      <c r="E593" t="s">
        <v>162</v>
      </c>
      <c r="F593">
        <v>30.3</v>
      </c>
      <c r="G593" s="280">
        <v>45195</v>
      </c>
      <c r="H593" s="280">
        <v>45195</v>
      </c>
      <c r="I593">
        <v>0.64390000000000003</v>
      </c>
      <c r="J593" t="s">
        <v>1279</v>
      </c>
      <c r="K593" t="s">
        <v>4710</v>
      </c>
    </row>
    <row r="594" spans="1:11" hidden="1" x14ac:dyDescent="0.35">
      <c r="A594">
        <v>595</v>
      </c>
      <c r="B594" t="s">
        <v>5861</v>
      </c>
      <c r="C594" t="e">
        <f>VLOOKUP(#REF!,#REF!,1,0)</f>
        <v>#REF!</v>
      </c>
      <c r="D594" t="s">
        <v>4630</v>
      </c>
      <c r="E594" t="s">
        <v>169</v>
      </c>
      <c r="F594">
        <v>30.3</v>
      </c>
      <c r="G594" s="280">
        <v>45196</v>
      </c>
      <c r="H594" s="280">
        <v>45196</v>
      </c>
      <c r="I594">
        <v>9.0147999999999993</v>
      </c>
      <c r="J594" t="s">
        <v>1279</v>
      </c>
      <c r="K594" t="s">
        <v>4965</v>
      </c>
    </row>
    <row r="595" spans="1:11" hidden="1" x14ac:dyDescent="0.35">
      <c r="A595">
        <v>596</v>
      </c>
      <c r="B595" t="s">
        <v>5449</v>
      </c>
      <c r="C595" t="e">
        <f>VLOOKUP(#REF!,#REF!,1,0)</f>
        <v>#REF!</v>
      </c>
      <c r="D595" t="s">
        <v>4686</v>
      </c>
      <c r="E595" t="s">
        <v>162</v>
      </c>
      <c r="F595">
        <v>30.3</v>
      </c>
      <c r="G595" s="280">
        <v>45196</v>
      </c>
      <c r="H595" s="280">
        <v>45196</v>
      </c>
      <c r="I595">
        <v>0.64390000000000003</v>
      </c>
      <c r="J595" t="s">
        <v>1279</v>
      </c>
      <c r="K595" t="s">
        <v>4710</v>
      </c>
    </row>
    <row r="596" spans="1:11" hidden="1" x14ac:dyDescent="0.35">
      <c r="A596">
        <v>597</v>
      </c>
      <c r="B596" t="s">
        <v>5862</v>
      </c>
      <c r="C596" t="e">
        <f>VLOOKUP(#REF!,#REF!,1,0)</f>
        <v>#REF!</v>
      </c>
      <c r="D596" t="s">
        <v>4630</v>
      </c>
      <c r="E596" t="s">
        <v>169</v>
      </c>
      <c r="F596">
        <v>30.3</v>
      </c>
      <c r="G596" s="280">
        <v>45197</v>
      </c>
      <c r="H596" s="280">
        <v>45197</v>
      </c>
      <c r="I596">
        <v>9.0147999999999993</v>
      </c>
      <c r="J596" t="s">
        <v>1279</v>
      </c>
      <c r="K596" t="s">
        <v>4965</v>
      </c>
    </row>
    <row r="597" spans="1:11" hidden="1" x14ac:dyDescent="0.35">
      <c r="A597">
        <v>598</v>
      </c>
      <c r="B597" t="s">
        <v>5450</v>
      </c>
      <c r="C597" t="e">
        <f>VLOOKUP(#REF!,#REF!,1,0)</f>
        <v>#REF!</v>
      </c>
      <c r="D597" t="s">
        <v>4686</v>
      </c>
      <c r="E597" t="s">
        <v>162</v>
      </c>
      <c r="F597">
        <v>32.93</v>
      </c>
      <c r="G597" s="280">
        <v>45197</v>
      </c>
      <c r="H597" s="280">
        <v>45197</v>
      </c>
      <c r="I597">
        <v>0.64390000000000003</v>
      </c>
      <c r="J597" t="s">
        <v>1279</v>
      </c>
      <c r="K597" t="s">
        <v>4710</v>
      </c>
    </row>
    <row r="598" spans="1:11" hidden="1" x14ac:dyDescent="0.35">
      <c r="A598">
        <v>599</v>
      </c>
      <c r="B598" t="s">
        <v>5863</v>
      </c>
      <c r="C598" t="e">
        <f>VLOOKUP(#REF!,#REF!,1,0)</f>
        <v>#REF!</v>
      </c>
      <c r="D598" t="s">
        <v>4630</v>
      </c>
      <c r="E598" t="s">
        <v>169</v>
      </c>
      <c r="F598">
        <v>30.3</v>
      </c>
      <c r="G598" s="280">
        <v>45198</v>
      </c>
      <c r="H598" s="280">
        <v>45198</v>
      </c>
      <c r="I598">
        <v>9.0147999999999993</v>
      </c>
      <c r="J598" t="s">
        <v>1279</v>
      </c>
      <c r="K598" t="s">
        <v>4965</v>
      </c>
    </row>
    <row r="599" spans="1:11" hidden="1" x14ac:dyDescent="0.35">
      <c r="A599">
        <v>600</v>
      </c>
      <c r="B599" t="s">
        <v>5451</v>
      </c>
      <c r="C599" t="e">
        <f>VLOOKUP(#REF!,#REF!,1,0)</f>
        <v>#REF!</v>
      </c>
      <c r="D599" t="s">
        <v>4686</v>
      </c>
      <c r="E599" t="s">
        <v>162</v>
      </c>
      <c r="F599">
        <v>30.3</v>
      </c>
      <c r="G599" s="280">
        <v>45198</v>
      </c>
      <c r="H599" s="280">
        <v>45198</v>
      </c>
      <c r="I599">
        <v>0.64390000000000003</v>
      </c>
      <c r="J599" t="s">
        <v>1279</v>
      </c>
      <c r="K599" t="s">
        <v>4710</v>
      </c>
    </row>
    <row r="600" spans="1:11" hidden="1" x14ac:dyDescent="0.35">
      <c r="A600">
        <v>601</v>
      </c>
      <c r="B600" t="s">
        <v>5864</v>
      </c>
      <c r="C600" t="e">
        <f>VLOOKUP(#REF!,#REF!,1,0)</f>
        <v>#REF!</v>
      </c>
      <c r="D600" t="s">
        <v>4630</v>
      </c>
      <c r="E600" t="s">
        <v>169</v>
      </c>
      <c r="F600">
        <v>30.3</v>
      </c>
      <c r="G600" s="280">
        <v>45199</v>
      </c>
      <c r="H600" s="280">
        <v>45199</v>
      </c>
      <c r="I600">
        <v>9.0147999999999993</v>
      </c>
      <c r="J600" t="s">
        <v>1279</v>
      </c>
      <c r="K600" t="s">
        <v>4965</v>
      </c>
    </row>
    <row r="601" spans="1:11" hidden="1" x14ac:dyDescent="0.35">
      <c r="A601">
        <v>602</v>
      </c>
      <c r="B601" t="s">
        <v>5452</v>
      </c>
      <c r="C601" t="e">
        <f>VLOOKUP(#REF!,#REF!,1,0)</f>
        <v>#REF!</v>
      </c>
      <c r="D601" t="s">
        <v>4686</v>
      </c>
      <c r="E601" t="s">
        <v>162</v>
      </c>
      <c r="F601">
        <v>30.3</v>
      </c>
      <c r="G601" s="280">
        <v>45199</v>
      </c>
      <c r="H601" s="280">
        <v>45199</v>
      </c>
      <c r="I601">
        <v>0.64390000000000003</v>
      </c>
      <c r="J601" t="s">
        <v>1279</v>
      </c>
      <c r="K601" t="s">
        <v>4710</v>
      </c>
    </row>
    <row r="602" spans="1:11" hidden="1" x14ac:dyDescent="0.35">
      <c r="A602">
        <v>603</v>
      </c>
      <c r="B602" t="s">
        <v>5865</v>
      </c>
      <c r="C602" t="e">
        <f>VLOOKUP(#REF!,#REF!,1,0)</f>
        <v>#REF!</v>
      </c>
      <c r="D602" t="s">
        <v>4630</v>
      </c>
      <c r="E602" t="s">
        <v>169</v>
      </c>
      <c r="F602">
        <v>30.3</v>
      </c>
      <c r="G602" s="280">
        <v>45200</v>
      </c>
      <c r="H602" s="280">
        <v>45291</v>
      </c>
      <c r="I602">
        <v>6.9991000000000003</v>
      </c>
      <c r="J602" t="s">
        <v>1279</v>
      </c>
      <c r="K602" t="s">
        <v>4965</v>
      </c>
    </row>
    <row r="603" spans="1:11" hidden="1" x14ac:dyDescent="0.35">
      <c r="A603">
        <v>604</v>
      </c>
      <c r="B603" t="s">
        <v>5453</v>
      </c>
      <c r="C603" t="e">
        <f>VLOOKUP(#REF!,#REF!,1,0)</f>
        <v>#REF!</v>
      </c>
      <c r="D603" t="s">
        <v>4686</v>
      </c>
      <c r="E603" t="s">
        <v>162</v>
      </c>
      <c r="F603">
        <v>30.3</v>
      </c>
      <c r="G603" s="280">
        <v>45200</v>
      </c>
      <c r="H603" s="280">
        <v>45291</v>
      </c>
      <c r="I603">
        <v>0.49990000000000001</v>
      </c>
      <c r="J603" t="s">
        <v>1279</v>
      </c>
      <c r="K603" t="s">
        <v>4710</v>
      </c>
    </row>
    <row r="604" spans="1:11" hidden="1" x14ac:dyDescent="0.35">
      <c r="A604">
        <v>605</v>
      </c>
      <c r="B604" t="s">
        <v>5866</v>
      </c>
      <c r="C604" t="e">
        <f>VLOOKUP(#REF!,#REF!,1,0)</f>
        <v>#REF!</v>
      </c>
      <c r="D604" t="s">
        <v>4630</v>
      </c>
      <c r="E604" t="s">
        <v>169</v>
      </c>
      <c r="F604">
        <v>14.58</v>
      </c>
      <c r="G604" s="280">
        <v>45228</v>
      </c>
      <c r="H604" s="280">
        <v>45228</v>
      </c>
      <c r="I604">
        <v>9.0147999999999993</v>
      </c>
      <c r="J604" t="s">
        <v>1279</v>
      </c>
      <c r="K604" t="s">
        <v>4965</v>
      </c>
    </row>
    <row r="605" spans="1:11" hidden="1" x14ac:dyDescent="0.35">
      <c r="A605">
        <v>606</v>
      </c>
      <c r="B605" t="s">
        <v>5454</v>
      </c>
      <c r="C605" t="e">
        <f>VLOOKUP(#REF!,#REF!,1,0)</f>
        <v>#REF!</v>
      </c>
      <c r="D605" t="s">
        <v>4686</v>
      </c>
      <c r="E605" t="s">
        <v>162</v>
      </c>
      <c r="F605">
        <v>14.58</v>
      </c>
      <c r="G605" s="280">
        <v>45228</v>
      </c>
      <c r="H605" s="280">
        <v>45228</v>
      </c>
      <c r="I605">
        <v>0.64390000000000003</v>
      </c>
      <c r="J605" t="s">
        <v>1279</v>
      </c>
      <c r="K605" t="s">
        <v>4710</v>
      </c>
    </row>
    <row r="606" spans="1:11" hidden="1" x14ac:dyDescent="0.35">
      <c r="A606">
        <v>607</v>
      </c>
      <c r="B606" t="s">
        <v>5867</v>
      </c>
      <c r="C606" t="e">
        <f>VLOOKUP(#REF!,#REF!,1,0)</f>
        <v>#REF!</v>
      </c>
      <c r="D606" t="s">
        <v>4630</v>
      </c>
      <c r="E606" t="s">
        <v>169</v>
      </c>
      <c r="F606">
        <v>35.42</v>
      </c>
      <c r="G606" s="280">
        <v>45227</v>
      </c>
      <c r="H606" s="280">
        <v>45227</v>
      </c>
      <c r="I606">
        <v>9.0147999999999993</v>
      </c>
      <c r="J606" t="s">
        <v>1279</v>
      </c>
      <c r="K606" t="s">
        <v>4965</v>
      </c>
    </row>
    <row r="607" spans="1:11" hidden="1" x14ac:dyDescent="0.35">
      <c r="A607">
        <v>608</v>
      </c>
      <c r="B607" t="s">
        <v>5455</v>
      </c>
      <c r="C607" t="e">
        <f>VLOOKUP(#REF!,#REF!,1,0)</f>
        <v>#REF!</v>
      </c>
      <c r="D607" t="s">
        <v>4686</v>
      </c>
      <c r="E607" t="s">
        <v>162</v>
      </c>
      <c r="F607">
        <v>35.42</v>
      </c>
      <c r="G607" s="280">
        <v>45227</v>
      </c>
      <c r="H607" s="280">
        <v>45227</v>
      </c>
      <c r="I607">
        <v>0.64390000000000003</v>
      </c>
      <c r="J607" t="s">
        <v>1279</v>
      </c>
      <c r="K607" t="s">
        <v>4710</v>
      </c>
    </row>
    <row r="608" spans="1:11" hidden="1" x14ac:dyDescent="0.35">
      <c r="A608">
        <v>609</v>
      </c>
      <c r="B608" t="s">
        <v>5868</v>
      </c>
      <c r="C608" t="e">
        <f>VLOOKUP(#REF!,#REF!,1,0)</f>
        <v>#REF!</v>
      </c>
      <c r="D608" t="s">
        <v>4630</v>
      </c>
      <c r="E608" t="s">
        <v>169</v>
      </c>
      <c r="F608">
        <v>468.6</v>
      </c>
      <c r="G608" s="280">
        <v>45230</v>
      </c>
      <c r="H608" s="280">
        <v>45230</v>
      </c>
      <c r="I608">
        <v>9.0147999999999993</v>
      </c>
      <c r="J608" t="s">
        <v>1279</v>
      </c>
      <c r="K608" t="s">
        <v>4965</v>
      </c>
    </row>
    <row r="609" spans="1:11" hidden="1" x14ac:dyDescent="0.35">
      <c r="A609">
        <v>610</v>
      </c>
      <c r="B609" t="s">
        <v>5456</v>
      </c>
      <c r="C609" t="e">
        <f>VLOOKUP(#REF!,#REF!,1,0)</f>
        <v>#REF!</v>
      </c>
      <c r="D609" t="s">
        <v>4686</v>
      </c>
      <c r="E609" t="s">
        <v>162</v>
      </c>
      <c r="F609">
        <v>468.6</v>
      </c>
      <c r="G609" s="280">
        <v>45230</v>
      </c>
      <c r="H609" s="280">
        <v>45230</v>
      </c>
      <c r="I609">
        <v>0.64390000000000003</v>
      </c>
      <c r="J609" t="s">
        <v>1279</v>
      </c>
      <c r="K609" t="s">
        <v>4710</v>
      </c>
    </row>
    <row r="610" spans="1:11" hidden="1" x14ac:dyDescent="0.35">
      <c r="A610">
        <v>611</v>
      </c>
      <c r="B610" t="s">
        <v>5869</v>
      </c>
      <c r="C610" t="e">
        <f>VLOOKUP(#REF!,#REF!,1,0)</f>
        <v>#REF!</v>
      </c>
      <c r="D610" t="s">
        <v>4630</v>
      </c>
      <c r="E610" t="s">
        <v>169</v>
      </c>
      <c r="F610">
        <v>192.95</v>
      </c>
      <c r="G610" s="280">
        <v>45231</v>
      </c>
      <c r="H610" s="280">
        <v>45231</v>
      </c>
      <c r="I610">
        <v>9.0147999999999993</v>
      </c>
      <c r="J610" t="s">
        <v>1279</v>
      </c>
      <c r="K610" t="s">
        <v>4965</v>
      </c>
    </row>
    <row r="611" spans="1:11" hidden="1" x14ac:dyDescent="0.35">
      <c r="A611">
        <v>612</v>
      </c>
      <c r="B611" t="s">
        <v>5457</v>
      </c>
      <c r="C611" t="e">
        <f>VLOOKUP(#REF!,#REF!,1,0)</f>
        <v>#REF!</v>
      </c>
      <c r="D611" t="s">
        <v>4686</v>
      </c>
      <c r="E611" t="s">
        <v>162</v>
      </c>
      <c r="F611">
        <v>192.95</v>
      </c>
      <c r="G611" s="280">
        <v>45231</v>
      </c>
      <c r="H611" s="280">
        <v>45231</v>
      </c>
      <c r="I611">
        <v>0.64390000000000003</v>
      </c>
      <c r="J611" t="s">
        <v>1279</v>
      </c>
      <c r="K611" t="s">
        <v>4710</v>
      </c>
    </row>
    <row r="612" spans="1:11" hidden="1" x14ac:dyDescent="0.35">
      <c r="A612">
        <v>613</v>
      </c>
      <c r="B612" t="s">
        <v>5870</v>
      </c>
      <c r="C612" t="e">
        <f>VLOOKUP(#REF!,#REF!,1,0)</f>
        <v>#REF!</v>
      </c>
      <c r="D612" t="s">
        <v>4630</v>
      </c>
      <c r="E612" t="s">
        <v>169</v>
      </c>
      <c r="F612">
        <v>468.6</v>
      </c>
      <c r="G612" s="280">
        <v>45232</v>
      </c>
      <c r="H612" s="280">
        <v>45232</v>
      </c>
      <c r="I612">
        <v>9.0147999999999993</v>
      </c>
      <c r="J612" t="s">
        <v>1279</v>
      </c>
      <c r="K612" t="s">
        <v>4965</v>
      </c>
    </row>
    <row r="613" spans="1:11" hidden="1" x14ac:dyDescent="0.35">
      <c r="A613">
        <v>614</v>
      </c>
      <c r="B613" t="s">
        <v>5458</v>
      </c>
      <c r="C613" t="e">
        <f>VLOOKUP(#REF!,#REF!,1,0)</f>
        <v>#REF!</v>
      </c>
      <c r="D613" t="s">
        <v>4686</v>
      </c>
      <c r="E613" t="s">
        <v>162</v>
      </c>
      <c r="F613">
        <v>468.6</v>
      </c>
      <c r="G613" s="280">
        <v>45232</v>
      </c>
      <c r="H613" s="280">
        <v>45232</v>
      </c>
      <c r="I613">
        <v>0.64390000000000003</v>
      </c>
      <c r="J613" t="s">
        <v>1279</v>
      </c>
      <c r="K613" t="s">
        <v>4710</v>
      </c>
    </row>
    <row r="614" spans="1:11" hidden="1" x14ac:dyDescent="0.35">
      <c r="A614">
        <v>615</v>
      </c>
      <c r="B614" t="s">
        <v>5871</v>
      </c>
      <c r="C614" t="e">
        <f>VLOOKUP(#REF!,#REF!,1,0)</f>
        <v>#REF!</v>
      </c>
      <c r="D614" t="s">
        <v>4630</v>
      </c>
      <c r="E614" t="s">
        <v>169</v>
      </c>
      <c r="F614">
        <v>468.6</v>
      </c>
      <c r="G614" s="280">
        <v>45233</v>
      </c>
      <c r="H614" s="280">
        <v>45233</v>
      </c>
      <c r="I614">
        <v>9.0147999999999993</v>
      </c>
      <c r="J614" t="s">
        <v>1279</v>
      </c>
      <c r="K614" t="s">
        <v>4965</v>
      </c>
    </row>
    <row r="615" spans="1:11" hidden="1" x14ac:dyDescent="0.35">
      <c r="A615">
        <v>616</v>
      </c>
      <c r="B615" t="s">
        <v>5459</v>
      </c>
      <c r="C615" t="e">
        <f>VLOOKUP(#REF!,#REF!,1,0)</f>
        <v>#REF!</v>
      </c>
      <c r="D615" t="s">
        <v>4686</v>
      </c>
      <c r="E615" t="s">
        <v>162</v>
      </c>
      <c r="F615">
        <v>468.6</v>
      </c>
      <c r="G615" s="280">
        <v>45233</v>
      </c>
      <c r="H615" s="280">
        <v>45233</v>
      </c>
      <c r="I615">
        <v>0.64390000000000003</v>
      </c>
      <c r="J615" t="s">
        <v>1279</v>
      </c>
      <c r="K615" t="s">
        <v>4710</v>
      </c>
    </row>
    <row r="616" spans="1:11" hidden="1" x14ac:dyDescent="0.35">
      <c r="A616">
        <v>617</v>
      </c>
      <c r="B616" t="s">
        <v>5872</v>
      </c>
      <c r="C616" t="e">
        <f>VLOOKUP(#REF!,#REF!,1,0)</f>
        <v>#REF!</v>
      </c>
      <c r="D616" t="s">
        <v>4630</v>
      </c>
      <c r="E616" t="s">
        <v>169</v>
      </c>
      <c r="F616">
        <v>468.54</v>
      </c>
      <c r="G616" s="280">
        <v>45234</v>
      </c>
      <c r="H616" s="280">
        <v>45234</v>
      </c>
      <c r="I616">
        <v>9.0147999999999993</v>
      </c>
      <c r="J616" t="s">
        <v>1279</v>
      </c>
      <c r="K616" t="s">
        <v>4965</v>
      </c>
    </row>
    <row r="617" spans="1:11" hidden="1" x14ac:dyDescent="0.35">
      <c r="A617">
        <v>618</v>
      </c>
      <c r="B617" t="s">
        <v>5460</v>
      </c>
      <c r="C617" t="e">
        <f>VLOOKUP(#REF!,#REF!,1,0)</f>
        <v>#REF!</v>
      </c>
      <c r="D617" t="s">
        <v>4686</v>
      </c>
      <c r="E617" t="s">
        <v>162</v>
      </c>
      <c r="F617">
        <v>468.54</v>
      </c>
      <c r="G617" s="280">
        <v>45234</v>
      </c>
      <c r="H617" s="280">
        <v>45234</v>
      </c>
      <c r="I617">
        <v>0.64390000000000003</v>
      </c>
      <c r="J617" t="s">
        <v>1279</v>
      </c>
      <c r="K617" t="s">
        <v>4710</v>
      </c>
    </row>
    <row r="618" spans="1:11" hidden="1" x14ac:dyDescent="0.35">
      <c r="A618">
        <v>619</v>
      </c>
      <c r="B618" t="s">
        <v>5873</v>
      </c>
      <c r="C618" t="e">
        <f>VLOOKUP(#REF!,#REF!,1,0)</f>
        <v>#REF!</v>
      </c>
      <c r="D618" t="s">
        <v>4630</v>
      </c>
      <c r="E618" t="s">
        <v>169</v>
      </c>
      <c r="F618">
        <v>468.54</v>
      </c>
      <c r="G618" s="280">
        <v>45235</v>
      </c>
      <c r="H618" s="280">
        <v>45235</v>
      </c>
      <c r="I618">
        <v>9.0147999999999993</v>
      </c>
      <c r="J618" t="s">
        <v>1279</v>
      </c>
      <c r="K618" t="s">
        <v>4965</v>
      </c>
    </row>
    <row r="619" spans="1:11" hidden="1" x14ac:dyDescent="0.35">
      <c r="A619">
        <v>620</v>
      </c>
      <c r="B619" t="s">
        <v>5461</v>
      </c>
      <c r="C619" t="e">
        <f>VLOOKUP(#REF!,#REF!,1,0)</f>
        <v>#REF!</v>
      </c>
      <c r="D619" t="s">
        <v>4686</v>
      </c>
      <c r="E619" t="s">
        <v>162</v>
      </c>
      <c r="F619">
        <v>468.54</v>
      </c>
      <c r="G619" s="280">
        <v>45235</v>
      </c>
      <c r="H619" s="280">
        <v>45235</v>
      </c>
      <c r="I619">
        <v>0.64390000000000003</v>
      </c>
      <c r="J619" t="s">
        <v>1279</v>
      </c>
      <c r="K619" t="s">
        <v>4710</v>
      </c>
    </row>
    <row r="620" spans="1:11" hidden="1" x14ac:dyDescent="0.35">
      <c r="A620">
        <v>621</v>
      </c>
      <c r="B620" t="s">
        <v>5874</v>
      </c>
      <c r="C620" t="e">
        <f>VLOOKUP(#REF!,#REF!,1,0)</f>
        <v>#REF!</v>
      </c>
      <c r="D620" t="s">
        <v>4630</v>
      </c>
      <c r="E620" t="s">
        <v>169</v>
      </c>
      <c r="F620">
        <v>468.54</v>
      </c>
      <c r="G620" s="280">
        <v>45236</v>
      </c>
      <c r="H620" s="280">
        <v>45236</v>
      </c>
      <c r="I620">
        <v>9.0147999999999993</v>
      </c>
      <c r="J620" t="s">
        <v>1279</v>
      </c>
      <c r="K620" t="s">
        <v>4965</v>
      </c>
    </row>
    <row r="621" spans="1:11" hidden="1" x14ac:dyDescent="0.35">
      <c r="A621">
        <v>622</v>
      </c>
      <c r="B621" t="s">
        <v>5462</v>
      </c>
      <c r="C621" t="e">
        <f>VLOOKUP(#REF!,#REF!,1,0)</f>
        <v>#REF!</v>
      </c>
      <c r="D621" t="s">
        <v>4686</v>
      </c>
      <c r="E621" t="s">
        <v>162</v>
      </c>
      <c r="F621">
        <v>468.54</v>
      </c>
      <c r="G621" s="280">
        <v>45236</v>
      </c>
      <c r="H621" s="280">
        <v>45236</v>
      </c>
      <c r="I621">
        <v>0.64390000000000003</v>
      </c>
      <c r="J621" t="s">
        <v>1279</v>
      </c>
      <c r="K621" t="s">
        <v>4710</v>
      </c>
    </row>
    <row r="622" spans="1:11" hidden="1" x14ac:dyDescent="0.35">
      <c r="A622">
        <v>623</v>
      </c>
      <c r="B622" t="s">
        <v>5463</v>
      </c>
      <c r="C622" t="e">
        <f>VLOOKUP(#REF!,#REF!,1,0)</f>
        <v>#REF!</v>
      </c>
      <c r="D622" t="s">
        <v>4686</v>
      </c>
      <c r="E622" t="s">
        <v>162</v>
      </c>
      <c r="F622">
        <v>468.54</v>
      </c>
      <c r="G622" s="280">
        <v>45237</v>
      </c>
      <c r="H622" s="280">
        <v>45237</v>
      </c>
      <c r="I622">
        <v>9.0147999999999993</v>
      </c>
      <c r="J622" t="s">
        <v>1279</v>
      </c>
      <c r="K622" t="s">
        <v>4710</v>
      </c>
    </row>
    <row r="623" spans="1:11" hidden="1" x14ac:dyDescent="0.35">
      <c r="A623">
        <v>624</v>
      </c>
      <c r="B623" t="s">
        <v>5875</v>
      </c>
      <c r="C623" t="e">
        <f>VLOOKUP(#REF!,#REF!,1,0)</f>
        <v>#REF!</v>
      </c>
      <c r="D623" t="s">
        <v>4630</v>
      </c>
      <c r="E623" t="s">
        <v>169</v>
      </c>
      <c r="F623">
        <v>468.54</v>
      </c>
      <c r="G623" s="280">
        <v>45237</v>
      </c>
      <c r="H623" s="280">
        <v>45237</v>
      </c>
      <c r="I623">
        <v>0.64390000000000003</v>
      </c>
      <c r="J623" t="s">
        <v>1279</v>
      </c>
      <c r="K623" t="s">
        <v>4965</v>
      </c>
    </row>
    <row r="624" spans="1:11" hidden="1" x14ac:dyDescent="0.35">
      <c r="A624">
        <v>625</v>
      </c>
      <c r="B624" t="s">
        <v>5876</v>
      </c>
      <c r="C624" t="e">
        <f>VLOOKUP(#REF!,#REF!,1,0)</f>
        <v>#REF!</v>
      </c>
      <c r="D624" t="s">
        <v>4630</v>
      </c>
      <c r="E624" t="s">
        <v>169</v>
      </c>
      <c r="F624">
        <v>301.49</v>
      </c>
      <c r="G624" s="280">
        <v>45238</v>
      </c>
      <c r="H624" s="280">
        <v>45238</v>
      </c>
      <c r="I624">
        <v>9.0147999999999993</v>
      </c>
      <c r="J624" t="s">
        <v>1279</v>
      </c>
      <c r="K624" t="s">
        <v>4965</v>
      </c>
    </row>
    <row r="625" spans="1:11" hidden="1" x14ac:dyDescent="0.35">
      <c r="A625">
        <v>626</v>
      </c>
      <c r="B625" t="s">
        <v>5464</v>
      </c>
      <c r="C625" t="e">
        <f>VLOOKUP(#REF!,#REF!,1,0)</f>
        <v>#REF!</v>
      </c>
      <c r="D625" t="s">
        <v>4686</v>
      </c>
      <c r="E625" t="s">
        <v>162</v>
      </c>
      <c r="F625">
        <v>301.49</v>
      </c>
      <c r="G625" s="280">
        <v>45238</v>
      </c>
      <c r="H625" s="280">
        <v>45238</v>
      </c>
      <c r="I625">
        <v>0.64390000000000003</v>
      </c>
      <c r="J625" t="s">
        <v>1279</v>
      </c>
      <c r="K625" t="s">
        <v>4710</v>
      </c>
    </row>
    <row r="626" spans="1:11" hidden="1" x14ac:dyDescent="0.35">
      <c r="A626">
        <v>627</v>
      </c>
      <c r="B626" t="s">
        <v>5877</v>
      </c>
      <c r="C626" t="e">
        <f>VLOOKUP(#REF!,#REF!,1,0)</f>
        <v>#REF!</v>
      </c>
      <c r="D626" t="s">
        <v>4630</v>
      </c>
      <c r="E626" t="s">
        <v>169</v>
      </c>
      <c r="F626">
        <v>419.04</v>
      </c>
      <c r="G626" s="280">
        <v>45239</v>
      </c>
      <c r="H626" s="280">
        <v>45239</v>
      </c>
      <c r="I626">
        <v>9.0147999999999993</v>
      </c>
      <c r="J626" t="s">
        <v>1279</v>
      </c>
      <c r="K626" t="s">
        <v>4965</v>
      </c>
    </row>
    <row r="627" spans="1:11" hidden="1" x14ac:dyDescent="0.35">
      <c r="A627">
        <v>628</v>
      </c>
      <c r="B627" t="s">
        <v>5465</v>
      </c>
      <c r="C627" t="e">
        <f>VLOOKUP(#REF!,#REF!,1,0)</f>
        <v>#REF!</v>
      </c>
      <c r="D627" t="s">
        <v>4686</v>
      </c>
      <c r="E627" t="s">
        <v>162</v>
      </c>
      <c r="F627">
        <v>469.04</v>
      </c>
      <c r="G627" s="280">
        <v>45239</v>
      </c>
      <c r="H627" s="280">
        <v>45239</v>
      </c>
      <c r="I627">
        <v>0.64390000000000003</v>
      </c>
      <c r="J627" t="s">
        <v>1279</v>
      </c>
      <c r="K627" t="s">
        <v>4710</v>
      </c>
    </row>
    <row r="628" spans="1:11" hidden="1" x14ac:dyDescent="0.35">
      <c r="A628">
        <v>629</v>
      </c>
      <c r="B628" t="s">
        <v>5878</v>
      </c>
      <c r="C628" t="e">
        <f>VLOOKUP(#REF!,#REF!,1,0)</f>
        <v>#REF!</v>
      </c>
      <c r="D628" t="s">
        <v>4630</v>
      </c>
      <c r="E628" t="s">
        <v>169</v>
      </c>
      <c r="F628">
        <v>448.15</v>
      </c>
      <c r="G628" s="280">
        <v>45240</v>
      </c>
      <c r="H628" s="280">
        <v>45240</v>
      </c>
      <c r="I628">
        <v>9.0147999999999993</v>
      </c>
      <c r="J628" t="s">
        <v>1279</v>
      </c>
      <c r="K628" t="s">
        <v>4965</v>
      </c>
    </row>
    <row r="629" spans="1:11" hidden="1" x14ac:dyDescent="0.35">
      <c r="A629">
        <v>630</v>
      </c>
      <c r="B629" t="s">
        <v>5466</v>
      </c>
      <c r="C629" t="e">
        <f>VLOOKUP(#REF!,#REF!,1,0)</f>
        <v>#REF!</v>
      </c>
      <c r="D629" t="s">
        <v>4686</v>
      </c>
      <c r="E629" t="s">
        <v>162</v>
      </c>
      <c r="F629">
        <v>448.15</v>
      </c>
      <c r="G629" s="280">
        <v>45240</v>
      </c>
      <c r="H629" s="280">
        <v>45240</v>
      </c>
      <c r="I629">
        <v>0.64390000000000003</v>
      </c>
      <c r="J629" t="s">
        <v>1279</v>
      </c>
      <c r="K629" t="s">
        <v>4710</v>
      </c>
    </row>
    <row r="630" spans="1:11" hidden="1" x14ac:dyDescent="0.35">
      <c r="A630">
        <v>631</v>
      </c>
      <c r="B630" t="s">
        <v>5879</v>
      </c>
      <c r="C630" t="e">
        <f>VLOOKUP(#REF!,#REF!,1,0)</f>
        <v>#REF!</v>
      </c>
      <c r="D630" t="s">
        <v>4630</v>
      </c>
      <c r="E630" t="s">
        <v>169</v>
      </c>
      <c r="F630">
        <v>468.54</v>
      </c>
      <c r="G630" s="280">
        <v>45241</v>
      </c>
      <c r="H630" s="280">
        <v>45241</v>
      </c>
      <c r="I630">
        <v>9.0147999999999993</v>
      </c>
      <c r="J630" t="s">
        <v>1279</v>
      </c>
      <c r="K630" t="s">
        <v>4965</v>
      </c>
    </row>
    <row r="631" spans="1:11" hidden="1" x14ac:dyDescent="0.35">
      <c r="A631">
        <v>632</v>
      </c>
      <c r="B631" t="s">
        <v>5467</v>
      </c>
      <c r="C631" t="e">
        <f>VLOOKUP(#REF!,#REF!,1,0)</f>
        <v>#REF!</v>
      </c>
      <c r="D631" t="s">
        <v>4686</v>
      </c>
      <c r="E631" t="s">
        <v>162</v>
      </c>
      <c r="F631">
        <v>468.54</v>
      </c>
      <c r="G631" s="280">
        <v>45241</v>
      </c>
      <c r="H631" s="280">
        <v>45241</v>
      </c>
      <c r="I631">
        <v>0.64390000000000003</v>
      </c>
      <c r="J631" t="s">
        <v>1279</v>
      </c>
      <c r="K631" t="s">
        <v>4710</v>
      </c>
    </row>
    <row r="632" spans="1:11" hidden="1" x14ac:dyDescent="0.35">
      <c r="A632">
        <v>633</v>
      </c>
      <c r="B632" t="s">
        <v>5880</v>
      </c>
      <c r="C632" t="e">
        <f>VLOOKUP(#REF!,#REF!,1,0)</f>
        <v>#REF!</v>
      </c>
      <c r="D632" t="s">
        <v>4630</v>
      </c>
      <c r="E632" t="s">
        <v>169</v>
      </c>
      <c r="F632">
        <v>468.54</v>
      </c>
      <c r="G632" s="280">
        <v>45242</v>
      </c>
      <c r="H632" s="280">
        <v>45242</v>
      </c>
      <c r="I632">
        <v>9.0147999999999993</v>
      </c>
      <c r="J632" t="s">
        <v>1279</v>
      </c>
      <c r="K632" t="s">
        <v>4965</v>
      </c>
    </row>
    <row r="633" spans="1:11" hidden="1" x14ac:dyDescent="0.35">
      <c r="A633">
        <v>634</v>
      </c>
      <c r="B633" t="s">
        <v>5468</v>
      </c>
      <c r="C633" t="e">
        <f>VLOOKUP(#REF!,#REF!,1,0)</f>
        <v>#REF!</v>
      </c>
      <c r="D633" t="s">
        <v>4686</v>
      </c>
      <c r="E633" t="s">
        <v>162</v>
      </c>
      <c r="F633">
        <v>493.54</v>
      </c>
      <c r="G633" s="280">
        <v>45242</v>
      </c>
      <c r="H633" s="280">
        <v>45242</v>
      </c>
      <c r="I633">
        <v>0.64390000000000003</v>
      </c>
      <c r="J633" t="s">
        <v>1279</v>
      </c>
      <c r="K633" t="s">
        <v>4710</v>
      </c>
    </row>
    <row r="634" spans="1:11" hidden="1" x14ac:dyDescent="0.35">
      <c r="A634">
        <v>635</v>
      </c>
      <c r="B634" t="s">
        <v>5881</v>
      </c>
      <c r="C634" t="e">
        <f>VLOOKUP(#REF!,#REF!,1,0)</f>
        <v>#REF!</v>
      </c>
      <c r="D634" t="s">
        <v>4630</v>
      </c>
      <c r="E634" t="s">
        <v>169</v>
      </c>
      <c r="F634">
        <v>468.54</v>
      </c>
      <c r="G634" s="280">
        <v>45243</v>
      </c>
      <c r="H634" s="280">
        <v>45243</v>
      </c>
      <c r="I634">
        <v>9.0147999999999993</v>
      </c>
      <c r="J634" t="s">
        <v>1279</v>
      </c>
      <c r="K634" t="s">
        <v>4965</v>
      </c>
    </row>
    <row r="635" spans="1:11" hidden="1" x14ac:dyDescent="0.35">
      <c r="A635">
        <v>636</v>
      </c>
      <c r="B635" t="s">
        <v>5469</v>
      </c>
      <c r="C635" t="e">
        <f>VLOOKUP(#REF!,#REF!,1,0)</f>
        <v>#REF!</v>
      </c>
      <c r="D635" t="s">
        <v>4686</v>
      </c>
      <c r="E635" t="s">
        <v>162</v>
      </c>
      <c r="F635">
        <v>468.54</v>
      </c>
      <c r="G635" s="280">
        <v>45243</v>
      </c>
      <c r="H635" s="280">
        <v>45243</v>
      </c>
      <c r="I635">
        <v>0.64390000000000003</v>
      </c>
      <c r="J635" t="s">
        <v>1279</v>
      </c>
      <c r="K635" t="s">
        <v>4710</v>
      </c>
    </row>
    <row r="636" spans="1:11" hidden="1" x14ac:dyDescent="0.35">
      <c r="A636">
        <v>637</v>
      </c>
      <c r="B636" t="s">
        <v>5882</v>
      </c>
      <c r="C636" t="e">
        <f>VLOOKUP(#REF!,#REF!,1,0)</f>
        <v>#REF!</v>
      </c>
      <c r="D636" t="s">
        <v>4630</v>
      </c>
      <c r="E636" t="s">
        <v>169</v>
      </c>
      <c r="F636">
        <v>468.54</v>
      </c>
      <c r="G636" s="280">
        <v>45244</v>
      </c>
      <c r="H636" s="280">
        <v>45244</v>
      </c>
      <c r="I636">
        <v>9.0147999999999993</v>
      </c>
      <c r="J636" t="s">
        <v>1279</v>
      </c>
      <c r="K636" t="s">
        <v>4965</v>
      </c>
    </row>
    <row r="637" spans="1:11" hidden="1" x14ac:dyDescent="0.35">
      <c r="A637">
        <v>638</v>
      </c>
      <c r="B637" t="s">
        <v>5470</v>
      </c>
      <c r="C637" t="e">
        <f>VLOOKUP(#REF!,#REF!,1,0)</f>
        <v>#REF!</v>
      </c>
      <c r="D637" t="s">
        <v>4686</v>
      </c>
      <c r="E637" t="s">
        <v>162</v>
      </c>
      <c r="F637">
        <v>468.54</v>
      </c>
      <c r="G637" s="280">
        <v>45244</v>
      </c>
      <c r="H637" s="280">
        <v>45244</v>
      </c>
      <c r="I637">
        <v>0.64390000000000003</v>
      </c>
      <c r="J637" t="s">
        <v>1279</v>
      </c>
      <c r="K637" t="s">
        <v>4710</v>
      </c>
    </row>
    <row r="638" spans="1:11" hidden="1" x14ac:dyDescent="0.35">
      <c r="A638">
        <v>639</v>
      </c>
      <c r="B638" t="s">
        <v>5883</v>
      </c>
      <c r="C638" t="e">
        <f>VLOOKUP(#REF!,#REF!,1,0)</f>
        <v>#REF!</v>
      </c>
      <c r="D638" t="s">
        <v>4630</v>
      </c>
      <c r="E638" t="s">
        <v>169</v>
      </c>
      <c r="F638">
        <v>399.36</v>
      </c>
      <c r="G638" s="280">
        <v>45245</v>
      </c>
      <c r="H638" s="280">
        <v>45245</v>
      </c>
      <c r="I638">
        <v>9.0147999999999993</v>
      </c>
      <c r="J638" t="s">
        <v>1279</v>
      </c>
      <c r="K638" t="s">
        <v>4965</v>
      </c>
    </row>
    <row r="639" spans="1:11" hidden="1" x14ac:dyDescent="0.35">
      <c r="A639">
        <v>640</v>
      </c>
      <c r="B639" t="s">
        <v>5471</v>
      </c>
      <c r="C639" t="e">
        <f>VLOOKUP(#REF!,#REF!,1,0)</f>
        <v>#REF!</v>
      </c>
      <c r="D639" t="s">
        <v>4686</v>
      </c>
      <c r="E639" t="s">
        <v>162</v>
      </c>
      <c r="F639">
        <v>399.36</v>
      </c>
      <c r="G639" s="280">
        <v>45245</v>
      </c>
      <c r="H639" s="280">
        <v>45245</v>
      </c>
      <c r="I639">
        <v>0.64390000000000003</v>
      </c>
      <c r="J639" t="s">
        <v>1279</v>
      </c>
      <c r="K639" t="s">
        <v>4710</v>
      </c>
    </row>
    <row r="640" spans="1:11" hidden="1" x14ac:dyDescent="0.35">
      <c r="A640">
        <v>641</v>
      </c>
      <c r="B640" t="s">
        <v>5884</v>
      </c>
      <c r="C640" t="e">
        <f>VLOOKUP(#REF!,#REF!,1,0)</f>
        <v>#REF!</v>
      </c>
      <c r="D640" t="s">
        <v>4630</v>
      </c>
      <c r="E640" t="s">
        <v>169</v>
      </c>
      <c r="F640">
        <v>108.31</v>
      </c>
      <c r="G640" s="280">
        <v>45246</v>
      </c>
      <c r="H640" s="280">
        <v>45246</v>
      </c>
      <c r="I640">
        <v>9.0147999999999993</v>
      </c>
      <c r="J640" t="s">
        <v>1279</v>
      </c>
      <c r="K640" t="s">
        <v>4965</v>
      </c>
    </row>
    <row r="641" spans="1:11" hidden="1" x14ac:dyDescent="0.35">
      <c r="A641">
        <v>642</v>
      </c>
      <c r="B641" t="s">
        <v>5472</v>
      </c>
      <c r="C641" t="e">
        <f>VLOOKUP(#REF!,#REF!,1,0)</f>
        <v>#REF!</v>
      </c>
      <c r="D641" t="s">
        <v>4686</v>
      </c>
      <c r="E641" t="s">
        <v>162</v>
      </c>
      <c r="F641">
        <v>108.31</v>
      </c>
      <c r="G641" s="280">
        <v>45246</v>
      </c>
      <c r="H641" s="280">
        <v>45246</v>
      </c>
      <c r="I641">
        <v>0.64390000000000003</v>
      </c>
      <c r="J641" t="s">
        <v>1279</v>
      </c>
      <c r="K641" t="s">
        <v>4710</v>
      </c>
    </row>
    <row r="642" spans="1:11" hidden="1" x14ac:dyDescent="0.35">
      <c r="A642">
        <v>643</v>
      </c>
      <c r="B642" t="s">
        <v>5473</v>
      </c>
      <c r="C642" t="e">
        <f>VLOOKUP(#REF!,#REF!,1,0)</f>
        <v>#REF!</v>
      </c>
      <c r="D642" t="s">
        <v>4686</v>
      </c>
      <c r="E642" t="s">
        <v>162</v>
      </c>
      <c r="F642">
        <v>55</v>
      </c>
      <c r="G642" s="280">
        <v>45248</v>
      </c>
      <c r="H642" s="280">
        <v>45248</v>
      </c>
      <c r="I642">
        <v>0.64390000000000003</v>
      </c>
      <c r="J642" t="s">
        <v>1279</v>
      </c>
      <c r="K642" t="s">
        <v>4710</v>
      </c>
    </row>
    <row r="643" spans="1:11" hidden="1" x14ac:dyDescent="0.35">
      <c r="A643">
        <v>644</v>
      </c>
      <c r="B643" t="s">
        <v>5474</v>
      </c>
      <c r="C643" t="e">
        <f>VLOOKUP(#REF!,#REF!,1,0)</f>
        <v>#REF!</v>
      </c>
      <c r="D643" t="s">
        <v>4686</v>
      </c>
      <c r="E643" t="s">
        <v>162</v>
      </c>
      <c r="F643">
        <v>13</v>
      </c>
      <c r="G643" s="280">
        <v>45255</v>
      </c>
      <c r="H643" s="280">
        <v>45255</v>
      </c>
      <c r="I643">
        <v>0.64390000000000003</v>
      </c>
      <c r="J643" t="s">
        <v>1279</v>
      </c>
      <c r="K643" t="s">
        <v>4710</v>
      </c>
    </row>
    <row r="644" spans="1:11" hidden="1" x14ac:dyDescent="0.35">
      <c r="A644">
        <v>645</v>
      </c>
      <c r="B644" t="s">
        <v>5885</v>
      </c>
      <c r="C644" t="e">
        <f>VLOOKUP(#REF!,#REF!,1,0)</f>
        <v>#REF!</v>
      </c>
      <c r="D644" t="s">
        <v>4630</v>
      </c>
      <c r="E644" t="s">
        <v>169</v>
      </c>
      <c r="F644">
        <v>404</v>
      </c>
      <c r="G644" s="280">
        <v>45268</v>
      </c>
      <c r="H644" s="280">
        <v>45268</v>
      </c>
      <c r="I644">
        <v>9.0147999999999993</v>
      </c>
      <c r="J644" t="s">
        <v>1279</v>
      </c>
      <c r="K644" t="s">
        <v>4965</v>
      </c>
    </row>
    <row r="645" spans="1:11" hidden="1" x14ac:dyDescent="0.35">
      <c r="A645">
        <v>646</v>
      </c>
      <c r="B645" t="s">
        <v>5475</v>
      </c>
      <c r="C645" t="e">
        <f>VLOOKUP(#REF!,#REF!,1,0)</f>
        <v>#REF!</v>
      </c>
      <c r="D645" t="s">
        <v>4686</v>
      </c>
      <c r="E645" t="s">
        <v>162</v>
      </c>
      <c r="F645">
        <v>404</v>
      </c>
      <c r="G645" s="280">
        <v>45268</v>
      </c>
      <c r="H645" s="280">
        <v>45268</v>
      </c>
      <c r="I645">
        <v>0.64390000000000003</v>
      </c>
      <c r="J645" t="s">
        <v>1279</v>
      </c>
      <c r="K645" t="s">
        <v>4710</v>
      </c>
    </row>
    <row r="646" spans="1:11" hidden="1" x14ac:dyDescent="0.35">
      <c r="A646">
        <v>647</v>
      </c>
      <c r="B646" t="s">
        <v>5886</v>
      </c>
      <c r="C646" t="e">
        <f>VLOOKUP(#REF!,#REF!,1,0)</f>
        <v>#REF!</v>
      </c>
      <c r="D646" t="s">
        <v>4630</v>
      </c>
      <c r="E646" t="s">
        <v>169</v>
      </c>
      <c r="F646">
        <v>404</v>
      </c>
      <c r="G646" s="280">
        <v>45269</v>
      </c>
      <c r="H646" s="280">
        <v>45269</v>
      </c>
      <c r="I646">
        <v>9.0147999999999993</v>
      </c>
      <c r="J646" t="s">
        <v>1279</v>
      </c>
      <c r="K646" t="s">
        <v>4965</v>
      </c>
    </row>
    <row r="647" spans="1:11" hidden="1" x14ac:dyDescent="0.35">
      <c r="A647">
        <v>648</v>
      </c>
      <c r="B647" t="s">
        <v>5476</v>
      </c>
      <c r="C647" t="e">
        <f>VLOOKUP(#REF!,#REF!,1,0)</f>
        <v>#REF!</v>
      </c>
      <c r="D647" t="s">
        <v>4686</v>
      </c>
      <c r="E647" t="s">
        <v>162</v>
      </c>
      <c r="F647">
        <v>404</v>
      </c>
      <c r="G647" s="280">
        <v>45269</v>
      </c>
      <c r="H647" s="280">
        <v>45269</v>
      </c>
      <c r="I647">
        <v>0.64390000000000003</v>
      </c>
      <c r="J647" t="s">
        <v>1279</v>
      </c>
      <c r="K647" t="s">
        <v>4710</v>
      </c>
    </row>
    <row r="648" spans="1:11" hidden="1" x14ac:dyDescent="0.35">
      <c r="A648">
        <v>649</v>
      </c>
      <c r="B648" t="s">
        <v>5887</v>
      </c>
      <c r="C648" t="e">
        <f>VLOOKUP(#REF!,#REF!,1,0)</f>
        <v>#REF!</v>
      </c>
      <c r="D648" t="s">
        <v>4630</v>
      </c>
      <c r="E648" t="s">
        <v>169</v>
      </c>
      <c r="F648">
        <v>404</v>
      </c>
      <c r="G648" s="280">
        <v>45270</v>
      </c>
      <c r="H648" s="280">
        <v>45270</v>
      </c>
      <c r="I648">
        <v>9.0147999999999993</v>
      </c>
      <c r="J648" t="s">
        <v>1279</v>
      </c>
      <c r="K648" t="s">
        <v>4965</v>
      </c>
    </row>
    <row r="649" spans="1:11" hidden="1" x14ac:dyDescent="0.35">
      <c r="A649">
        <v>650</v>
      </c>
      <c r="B649" t="s">
        <v>5477</v>
      </c>
      <c r="C649" t="e">
        <f>VLOOKUP(#REF!,#REF!,1,0)</f>
        <v>#REF!</v>
      </c>
      <c r="D649" t="s">
        <v>4686</v>
      </c>
      <c r="E649" t="s">
        <v>162</v>
      </c>
      <c r="F649">
        <v>404</v>
      </c>
      <c r="G649" s="280">
        <v>45270</v>
      </c>
      <c r="H649" s="280">
        <v>45270</v>
      </c>
      <c r="I649">
        <v>0.64390000000000003</v>
      </c>
      <c r="J649" t="s">
        <v>1279</v>
      </c>
      <c r="K649" t="s">
        <v>4710</v>
      </c>
    </row>
    <row r="650" spans="1:11" hidden="1" x14ac:dyDescent="0.35">
      <c r="A650">
        <v>651</v>
      </c>
      <c r="B650" t="s">
        <v>5888</v>
      </c>
      <c r="C650" t="e">
        <f>VLOOKUP(#REF!,#REF!,1,0)</f>
        <v>#REF!</v>
      </c>
      <c r="D650" t="s">
        <v>4630</v>
      </c>
      <c r="E650" t="s">
        <v>169</v>
      </c>
      <c r="F650">
        <v>322.93</v>
      </c>
      <c r="G650" s="280">
        <v>45271</v>
      </c>
      <c r="H650" s="280">
        <v>45271</v>
      </c>
      <c r="I650">
        <v>9.0147999999999993</v>
      </c>
      <c r="J650" t="s">
        <v>1279</v>
      </c>
      <c r="K650" t="s">
        <v>4965</v>
      </c>
    </row>
    <row r="651" spans="1:11" hidden="1" x14ac:dyDescent="0.35">
      <c r="A651">
        <v>652</v>
      </c>
      <c r="B651" t="s">
        <v>5478</v>
      </c>
      <c r="C651" t="e">
        <f>VLOOKUP(#REF!,#REF!,1,0)</f>
        <v>#REF!</v>
      </c>
      <c r="D651" t="s">
        <v>4686</v>
      </c>
      <c r="E651" t="s">
        <v>162</v>
      </c>
      <c r="F651">
        <v>322.93</v>
      </c>
      <c r="G651" s="280">
        <v>45271</v>
      </c>
      <c r="H651" s="280">
        <v>45271</v>
      </c>
      <c r="I651">
        <v>0.64390000000000003</v>
      </c>
      <c r="J651" t="s">
        <v>1279</v>
      </c>
      <c r="K651" t="s">
        <v>4710</v>
      </c>
    </row>
    <row r="652" spans="1:11" hidden="1" x14ac:dyDescent="0.35">
      <c r="A652">
        <v>653</v>
      </c>
      <c r="B652" t="s">
        <v>5889</v>
      </c>
      <c r="C652" t="e">
        <f>VLOOKUP(#REF!,#REF!,1,0)</f>
        <v>#REF!</v>
      </c>
      <c r="D652" t="s">
        <v>4630</v>
      </c>
      <c r="E652" t="s">
        <v>169</v>
      </c>
      <c r="F652">
        <v>81.069999999999993</v>
      </c>
      <c r="G652" s="280">
        <v>45272</v>
      </c>
      <c r="H652" s="280">
        <v>45272</v>
      </c>
      <c r="I652">
        <v>9.0147999999999993</v>
      </c>
      <c r="J652" t="s">
        <v>1279</v>
      </c>
      <c r="K652" t="s">
        <v>4965</v>
      </c>
    </row>
    <row r="653" spans="1:11" hidden="1" x14ac:dyDescent="0.35">
      <c r="A653">
        <v>654</v>
      </c>
      <c r="B653" t="s">
        <v>5479</v>
      </c>
      <c r="C653" t="e">
        <f>VLOOKUP(#REF!,#REF!,1,0)</f>
        <v>#REF!</v>
      </c>
      <c r="D653" t="s">
        <v>4686</v>
      </c>
      <c r="E653" t="s">
        <v>162</v>
      </c>
      <c r="F653">
        <v>81.069999999999993</v>
      </c>
      <c r="G653" s="280">
        <v>45272</v>
      </c>
      <c r="H653" s="280">
        <v>45272</v>
      </c>
      <c r="I653">
        <v>0.64390000000000003</v>
      </c>
      <c r="J653" t="s">
        <v>1279</v>
      </c>
      <c r="K653" t="s">
        <v>4710</v>
      </c>
    </row>
    <row r="654" spans="1:11" hidden="1" x14ac:dyDescent="0.35">
      <c r="A654">
        <v>655</v>
      </c>
      <c r="B654" t="s">
        <v>5890</v>
      </c>
      <c r="C654" t="e">
        <f>VLOOKUP(#REF!,#REF!,1,0)</f>
        <v>#REF!</v>
      </c>
      <c r="D654" t="s">
        <v>4630</v>
      </c>
      <c r="E654" t="s">
        <v>169</v>
      </c>
      <c r="F654">
        <v>202</v>
      </c>
      <c r="G654" s="280">
        <v>45275</v>
      </c>
      <c r="H654" s="280">
        <v>45275</v>
      </c>
      <c r="I654">
        <v>9.0147999999999993</v>
      </c>
      <c r="J654" t="s">
        <v>1279</v>
      </c>
      <c r="K654" t="s">
        <v>4965</v>
      </c>
    </row>
    <row r="655" spans="1:11" hidden="1" x14ac:dyDescent="0.35">
      <c r="A655">
        <v>656</v>
      </c>
      <c r="B655" t="s">
        <v>5480</v>
      </c>
      <c r="C655" t="e">
        <f>VLOOKUP(#REF!,#REF!,1,0)</f>
        <v>#REF!</v>
      </c>
      <c r="D655" t="s">
        <v>4686</v>
      </c>
      <c r="E655" t="s">
        <v>162</v>
      </c>
      <c r="F655">
        <v>202</v>
      </c>
      <c r="G655" s="280">
        <v>45275</v>
      </c>
      <c r="H655" s="280">
        <v>45275</v>
      </c>
      <c r="I655">
        <v>0.64390000000000003</v>
      </c>
      <c r="J655" t="s">
        <v>1279</v>
      </c>
      <c r="K655" t="s">
        <v>4710</v>
      </c>
    </row>
    <row r="656" spans="1:11" hidden="1" x14ac:dyDescent="0.35">
      <c r="A656">
        <v>657</v>
      </c>
      <c r="B656" t="s">
        <v>5891</v>
      </c>
      <c r="C656" t="e">
        <f>VLOOKUP(#REF!,#REF!,1,0)</f>
        <v>#REF!</v>
      </c>
      <c r="D656" t="s">
        <v>4630</v>
      </c>
      <c r="E656" t="s">
        <v>169</v>
      </c>
      <c r="F656">
        <v>202</v>
      </c>
      <c r="G656" s="280">
        <v>45276</v>
      </c>
      <c r="H656" s="280">
        <v>45276</v>
      </c>
      <c r="I656">
        <v>9.0147999999999993</v>
      </c>
      <c r="J656" t="s">
        <v>1279</v>
      </c>
      <c r="K656" t="s">
        <v>4965</v>
      </c>
    </row>
    <row r="657" spans="1:11" hidden="1" x14ac:dyDescent="0.35">
      <c r="A657">
        <v>658</v>
      </c>
      <c r="B657" t="s">
        <v>5481</v>
      </c>
      <c r="C657" t="e">
        <f>VLOOKUP(#REF!,#REF!,1,0)</f>
        <v>#REF!</v>
      </c>
      <c r="D657" t="s">
        <v>4686</v>
      </c>
      <c r="E657" t="s">
        <v>162</v>
      </c>
      <c r="F657">
        <v>202</v>
      </c>
      <c r="G657" s="280">
        <v>45276</v>
      </c>
      <c r="H657" s="280">
        <v>45276</v>
      </c>
      <c r="I657">
        <v>0.64390000000000003</v>
      </c>
      <c r="J657" t="s">
        <v>1279</v>
      </c>
      <c r="K657" t="s">
        <v>4710</v>
      </c>
    </row>
    <row r="658" spans="1:11" hidden="1" x14ac:dyDescent="0.35">
      <c r="A658">
        <v>659</v>
      </c>
      <c r="B658" t="s">
        <v>5892</v>
      </c>
      <c r="C658" t="e">
        <f>VLOOKUP(#REF!,#REF!,1,0)</f>
        <v>#REF!</v>
      </c>
      <c r="D658" t="s">
        <v>4630</v>
      </c>
      <c r="E658" t="s">
        <v>169</v>
      </c>
      <c r="F658">
        <v>202</v>
      </c>
      <c r="G658" s="280">
        <v>45277</v>
      </c>
      <c r="H658" s="280">
        <v>45277</v>
      </c>
      <c r="I658">
        <v>9.0147999999999993</v>
      </c>
      <c r="J658" t="s">
        <v>1279</v>
      </c>
      <c r="K658" t="s">
        <v>4965</v>
      </c>
    </row>
    <row r="659" spans="1:11" hidden="1" x14ac:dyDescent="0.35">
      <c r="A659">
        <v>660</v>
      </c>
      <c r="B659" t="s">
        <v>5482</v>
      </c>
      <c r="C659" t="e">
        <f>VLOOKUP(#REF!,#REF!,1,0)</f>
        <v>#REF!</v>
      </c>
      <c r="D659" t="s">
        <v>4686</v>
      </c>
      <c r="E659" t="s">
        <v>162</v>
      </c>
      <c r="F659">
        <v>212</v>
      </c>
      <c r="G659" s="280">
        <v>45277</v>
      </c>
      <c r="H659" s="280">
        <v>45277</v>
      </c>
      <c r="I659">
        <v>0.64390000000000003</v>
      </c>
      <c r="J659" t="s">
        <v>1279</v>
      </c>
      <c r="K659" t="s">
        <v>4710</v>
      </c>
    </row>
    <row r="660" spans="1:11" hidden="1" x14ac:dyDescent="0.35">
      <c r="A660">
        <v>661</v>
      </c>
      <c r="B660" t="s">
        <v>5893</v>
      </c>
      <c r="C660" t="e">
        <f>VLOOKUP(#REF!,#REF!,1,0)</f>
        <v>#REF!</v>
      </c>
      <c r="D660" t="s">
        <v>4630</v>
      </c>
      <c r="E660" t="s">
        <v>169</v>
      </c>
      <c r="F660">
        <v>202</v>
      </c>
      <c r="G660" s="280">
        <v>45278</v>
      </c>
      <c r="H660" s="280">
        <v>45278</v>
      </c>
      <c r="I660">
        <v>9.0147999999999993</v>
      </c>
      <c r="J660" t="s">
        <v>1279</v>
      </c>
      <c r="K660" t="s">
        <v>4965</v>
      </c>
    </row>
    <row r="661" spans="1:11" hidden="1" x14ac:dyDescent="0.35">
      <c r="A661">
        <v>662</v>
      </c>
      <c r="B661" t="s">
        <v>5483</v>
      </c>
      <c r="C661" t="e">
        <f>VLOOKUP(#REF!,#REF!,1,0)</f>
        <v>#REF!</v>
      </c>
      <c r="D661" t="s">
        <v>4686</v>
      </c>
      <c r="E661" t="s">
        <v>162</v>
      </c>
      <c r="F661">
        <v>202</v>
      </c>
      <c r="G661" s="280">
        <v>45278</v>
      </c>
      <c r="H661" s="280">
        <v>45278</v>
      </c>
      <c r="I661">
        <v>0.64390000000000003</v>
      </c>
      <c r="J661" t="s">
        <v>1279</v>
      </c>
      <c r="K661" t="s">
        <v>4710</v>
      </c>
    </row>
    <row r="662" spans="1:11" hidden="1" x14ac:dyDescent="0.35">
      <c r="A662">
        <v>663</v>
      </c>
      <c r="B662" t="s">
        <v>5894</v>
      </c>
      <c r="C662" t="e">
        <f>VLOOKUP(#REF!,#REF!,1,0)</f>
        <v>#REF!</v>
      </c>
      <c r="D662" t="s">
        <v>4630</v>
      </c>
      <c r="E662" t="s">
        <v>169</v>
      </c>
      <c r="F662">
        <v>202</v>
      </c>
      <c r="G662" s="280">
        <v>45279</v>
      </c>
      <c r="H662" s="280">
        <v>45279</v>
      </c>
      <c r="I662">
        <v>9.0147999999999993</v>
      </c>
      <c r="J662" t="s">
        <v>1279</v>
      </c>
      <c r="K662" t="s">
        <v>4965</v>
      </c>
    </row>
    <row r="663" spans="1:11" hidden="1" x14ac:dyDescent="0.35">
      <c r="A663">
        <v>664</v>
      </c>
      <c r="B663" t="s">
        <v>5484</v>
      </c>
      <c r="C663" t="e">
        <f>VLOOKUP(#REF!,#REF!,1,0)</f>
        <v>#REF!</v>
      </c>
      <c r="D663" t="s">
        <v>4686</v>
      </c>
      <c r="E663" t="s">
        <v>162</v>
      </c>
      <c r="F663">
        <v>202</v>
      </c>
      <c r="G663" s="280">
        <v>45279</v>
      </c>
      <c r="H663" s="280">
        <v>45279</v>
      </c>
      <c r="I663">
        <v>0.64390000000000003</v>
      </c>
      <c r="J663" t="s">
        <v>1279</v>
      </c>
      <c r="K663" t="s">
        <v>4710</v>
      </c>
    </row>
    <row r="664" spans="1:11" hidden="1" x14ac:dyDescent="0.35">
      <c r="A664">
        <v>665</v>
      </c>
      <c r="B664" t="s">
        <v>5895</v>
      </c>
      <c r="C664" t="e">
        <f>VLOOKUP(#REF!,#REF!,1,0)</f>
        <v>#REF!</v>
      </c>
      <c r="D664" t="s">
        <v>4630</v>
      </c>
      <c r="E664" t="s">
        <v>169</v>
      </c>
      <c r="F664">
        <v>202</v>
      </c>
      <c r="G664" s="280">
        <v>45280</v>
      </c>
      <c r="H664" s="280">
        <v>45280</v>
      </c>
      <c r="I664">
        <v>9.0147999999999993</v>
      </c>
      <c r="J664" t="s">
        <v>1279</v>
      </c>
      <c r="K664" t="s">
        <v>4965</v>
      </c>
    </row>
    <row r="665" spans="1:11" hidden="1" x14ac:dyDescent="0.35">
      <c r="A665">
        <v>666</v>
      </c>
      <c r="B665" t="s">
        <v>5485</v>
      </c>
      <c r="C665" t="e">
        <f>VLOOKUP(#REF!,#REF!,1,0)</f>
        <v>#REF!</v>
      </c>
      <c r="D665" t="s">
        <v>4686</v>
      </c>
      <c r="E665" t="s">
        <v>162</v>
      </c>
      <c r="F665">
        <v>202</v>
      </c>
      <c r="G665" s="280">
        <v>45280</v>
      </c>
      <c r="H665" s="280">
        <v>45280</v>
      </c>
      <c r="I665">
        <v>0.64390000000000003</v>
      </c>
      <c r="J665" t="s">
        <v>1279</v>
      </c>
      <c r="K665" t="s">
        <v>4710</v>
      </c>
    </row>
    <row r="666" spans="1:11" hidden="1" x14ac:dyDescent="0.35">
      <c r="A666">
        <v>667</v>
      </c>
      <c r="B666" t="s">
        <v>5896</v>
      </c>
      <c r="C666" t="e">
        <f>VLOOKUP(#REF!,#REF!,1,0)</f>
        <v>#REF!</v>
      </c>
      <c r="D666" t="s">
        <v>4630</v>
      </c>
      <c r="E666" t="s">
        <v>169</v>
      </c>
      <c r="F666">
        <v>202</v>
      </c>
      <c r="G666" s="280">
        <v>45281</v>
      </c>
      <c r="H666" s="280">
        <v>45281</v>
      </c>
      <c r="I666">
        <v>9.0147999999999993</v>
      </c>
      <c r="J666" t="s">
        <v>1279</v>
      </c>
      <c r="K666" t="s">
        <v>4965</v>
      </c>
    </row>
    <row r="667" spans="1:11" hidden="1" x14ac:dyDescent="0.35">
      <c r="A667">
        <v>668</v>
      </c>
      <c r="B667" t="s">
        <v>5486</v>
      </c>
      <c r="C667" t="e">
        <f>VLOOKUP(#REF!,#REF!,1,0)</f>
        <v>#REF!</v>
      </c>
      <c r="D667" t="s">
        <v>4686</v>
      </c>
      <c r="E667" t="s">
        <v>162</v>
      </c>
      <c r="F667">
        <v>202</v>
      </c>
      <c r="G667" s="280">
        <v>45281</v>
      </c>
      <c r="H667" s="280">
        <v>45281</v>
      </c>
      <c r="I667">
        <v>0.64390000000000003</v>
      </c>
      <c r="J667" t="s">
        <v>1279</v>
      </c>
      <c r="K667" t="s">
        <v>4710</v>
      </c>
    </row>
    <row r="668" spans="1:11" hidden="1" x14ac:dyDescent="0.35">
      <c r="A668">
        <v>669</v>
      </c>
      <c r="B668" t="s">
        <v>5897</v>
      </c>
      <c r="C668" t="e">
        <f>VLOOKUP(#REF!,#REF!,1,0)</f>
        <v>#REF!</v>
      </c>
      <c r="D668" t="s">
        <v>4630</v>
      </c>
      <c r="E668" t="s">
        <v>169</v>
      </c>
      <c r="F668">
        <v>59.03</v>
      </c>
      <c r="G668" s="280">
        <v>45282</v>
      </c>
      <c r="H668" s="280">
        <v>45282</v>
      </c>
      <c r="I668">
        <v>9.0147999999999993</v>
      </c>
      <c r="J668" t="s">
        <v>1279</v>
      </c>
      <c r="K668" t="s">
        <v>4965</v>
      </c>
    </row>
    <row r="669" spans="1:11" hidden="1" x14ac:dyDescent="0.35">
      <c r="A669">
        <v>670</v>
      </c>
      <c r="B669" t="s">
        <v>5487</v>
      </c>
      <c r="C669" t="e">
        <f>VLOOKUP(#REF!,#REF!,1,0)</f>
        <v>#REF!</v>
      </c>
      <c r="D669" t="s">
        <v>4686</v>
      </c>
      <c r="E669" t="s">
        <v>162</v>
      </c>
      <c r="F669">
        <v>59.03</v>
      </c>
      <c r="G669" s="280">
        <v>45282</v>
      </c>
      <c r="H669" s="280">
        <v>45282</v>
      </c>
      <c r="I669">
        <v>0.64390000000000003</v>
      </c>
      <c r="J669" t="s">
        <v>1279</v>
      </c>
      <c r="K669" t="s">
        <v>4710</v>
      </c>
    </row>
    <row r="670" spans="1:11" hidden="1" x14ac:dyDescent="0.35">
      <c r="A670">
        <v>671</v>
      </c>
      <c r="B670" t="s">
        <v>5898</v>
      </c>
      <c r="C670" t="e">
        <f>VLOOKUP(#REF!,#REF!,1,0)</f>
        <v>#REF!</v>
      </c>
      <c r="D670" t="s">
        <v>4551</v>
      </c>
      <c r="E670" t="s">
        <v>169</v>
      </c>
      <c r="F670">
        <v>447.61</v>
      </c>
      <c r="G670" s="280">
        <v>45230</v>
      </c>
      <c r="H670" s="280">
        <v>45230</v>
      </c>
      <c r="I670">
        <v>2.0253999999999999</v>
      </c>
      <c r="J670" t="s">
        <v>1279</v>
      </c>
      <c r="K670" t="s">
        <v>4710</v>
      </c>
    </row>
    <row r="671" spans="1:11" hidden="1" x14ac:dyDescent="0.35">
      <c r="A671">
        <v>672</v>
      </c>
      <c r="B671" t="s">
        <v>5899</v>
      </c>
      <c r="C671" t="e">
        <f>VLOOKUP(#REF!,#REF!,1,0)</f>
        <v>#REF!</v>
      </c>
      <c r="D671" t="s">
        <v>4551</v>
      </c>
      <c r="E671" t="s">
        <v>169</v>
      </c>
      <c r="F671">
        <v>174.72</v>
      </c>
      <c r="G671" s="280">
        <v>45231</v>
      </c>
      <c r="H671" s="280">
        <v>45261</v>
      </c>
      <c r="I671">
        <v>2.0253999999999999</v>
      </c>
      <c r="J671" t="s">
        <v>1279</v>
      </c>
      <c r="K671" t="s">
        <v>4710</v>
      </c>
    </row>
    <row r="672" spans="1:11" hidden="1" x14ac:dyDescent="0.35">
      <c r="A672">
        <v>673</v>
      </c>
      <c r="B672" t="s">
        <v>5900</v>
      </c>
      <c r="C672" t="e">
        <f>VLOOKUP(#REF!,#REF!,1,0)</f>
        <v>#REF!</v>
      </c>
      <c r="D672" t="s">
        <v>4551</v>
      </c>
      <c r="E672" t="s">
        <v>169</v>
      </c>
      <c r="F672">
        <v>447.61</v>
      </c>
      <c r="G672" s="280">
        <v>45232</v>
      </c>
      <c r="H672" s="280">
        <v>45262</v>
      </c>
      <c r="I672">
        <v>2.0253999999999999</v>
      </c>
      <c r="J672" t="s">
        <v>1279</v>
      </c>
      <c r="K672" t="s">
        <v>4710</v>
      </c>
    </row>
    <row r="673" spans="1:11" hidden="1" x14ac:dyDescent="0.35">
      <c r="A673">
        <v>674</v>
      </c>
      <c r="B673" t="s">
        <v>5901</v>
      </c>
      <c r="C673" t="e">
        <f>VLOOKUP(#REF!,#REF!,1,0)</f>
        <v>#REF!</v>
      </c>
      <c r="D673" t="s">
        <v>4551</v>
      </c>
      <c r="E673" t="s">
        <v>169</v>
      </c>
      <c r="F673">
        <v>447.55</v>
      </c>
      <c r="G673" s="280">
        <v>45233</v>
      </c>
      <c r="H673" s="280">
        <v>45233</v>
      </c>
      <c r="I673">
        <v>2.0253999999999999</v>
      </c>
      <c r="J673" t="s">
        <v>1279</v>
      </c>
      <c r="K673" t="s">
        <v>4710</v>
      </c>
    </row>
    <row r="674" spans="1:11" hidden="1" x14ac:dyDescent="0.35">
      <c r="A674">
        <v>675</v>
      </c>
      <c r="B674" t="s">
        <v>5902</v>
      </c>
      <c r="C674" t="e">
        <f>VLOOKUP(#REF!,#REF!,1,0)</f>
        <v>#REF!</v>
      </c>
      <c r="D674" t="s">
        <v>4551</v>
      </c>
      <c r="E674" t="s">
        <v>169</v>
      </c>
      <c r="F674">
        <v>447.55</v>
      </c>
      <c r="G674" s="280">
        <v>45234</v>
      </c>
      <c r="H674" s="280">
        <v>45234</v>
      </c>
      <c r="I674">
        <v>2.0253999999999999</v>
      </c>
      <c r="J674" t="s">
        <v>1279</v>
      </c>
      <c r="K674" t="s">
        <v>4710</v>
      </c>
    </row>
    <row r="675" spans="1:11" hidden="1" x14ac:dyDescent="0.35">
      <c r="A675">
        <v>676</v>
      </c>
      <c r="B675" t="s">
        <v>5903</v>
      </c>
      <c r="C675" t="e">
        <f>VLOOKUP(#REF!,#REF!,1,0)</f>
        <v>#REF!</v>
      </c>
      <c r="D675" t="s">
        <v>4551</v>
      </c>
      <c r="E675" t="s">
        <v>169</v>
      </c>
      <c r="F675">
        <v>447.55</v>
      </c>
      <c r="G675" s="280">
        <v>45235</v>
      </c>
      <c r="H675" s="280">
        <v>45235</v>
      </c>
      <c r="I675">
        <v>2.0253999999999999</v>
      </c>
      <c r="J675" t="s">
        <v>1279</v>
      </c>
      <c r="K675" t="s">
        <v>4710</v>
      </c>
    </row>
    <row r="676" spans="1:11" hidden="1" x14ac:dyDescent="0.35">
      <c r="A676">
        <v>677</v>
      </c>
      <c r="B676" t="s">
        <v>5904</v>
      </c>
      <c r="C676" t="e">
        <f>VLOOKUP(#REF!,#REF!,1,0)</f>
        <v>#REF!</v>
      </c>
      <c r="D676" t="s">
        <v>4551</v>
      </c>
      <c r="E676" t="s">
        <v>169</v>
      </c>
      <c r="F676">
        <v>447.55</v>
      </c>
      <c r="G676" s="280">
        <v>45236</v>
      </c>
      <c r="H676" s="280">
        <v>45236</v>
      </c>
      <c r="I676">
        <v>2.0253999999999999</v>
      </c>
      <c r="J676" t="s">
        <v>1279</v>
      </c>
      <c r="K676" t="s">
        <v>4710</v>
      </c>
    </row>
    <row r="677" spans="1:11" hidden="1" x14ac:dyDescent="0.35">
      <c r="A677">
        <v>678</v>
      </c>
      <c r="B677" t="s">
        <v>5905</v>
      </c>
      <c r="C677" t="e">
        <f>VLOOKUP(#REF!,#REF!,1,0)</f>
        <v>#REF!</v>
      </c>
      <c r="D677" t="s">
        <v>4551</v>
      </c>
      <c r="E677" t="s">
        <v>169</v>
      </c>
      <c r="F677">
        <v>447.55</v>
      </c>
      <c r="G677" s="280">
        <v>45237</v>
      </c>
      <c r="H677" s="280">
        <v>45237</v>
      </c>
      <c r="I677">
        <v>2.0253999999999999</v>
      </c>
      <c r="J677" t="s">
        <v>1279</v>
      </c>
      <c r="K677" t="s">
        <v>4710</v>
      </c>
    </row>
    <row r="678" spans="1:11" hidden="1" x14ac:dyDescent="0.35">
      <c r="A678">
        <v>679</v>
      </c>
      <c r="B678" t="s">
        <v>5906</v>
      </c>
      <c r="C678" t="e">
        <f>VLOOKUP(#REF!,#REF!,1,0)</f>
        <v>#REF!</v>
      </c>
      <c r="D678" t="s">
        <v>4551</v>
      </c>
      <c r="E678" t="s">
        <v>169</v>
      </c>
      <c r="F678">
        <v>282.17</v>
      </c>
      <c r="G678" s="280">
        <v>45238</v>
      </c>
      <c r="H678" s="280">
        <v>45238</v>
      </c>
      <c r="I678">
        <v>2.0253999999999999</v>
      </c>
      <c r="J678" t="s">
        <v>1279</v>
      </c>
      <c r="K678" t="s">
        <v>4710</v>
      </c>
    </row>
    <row r="679" spans="1:11" hidden="1" x14ac:dyDescent="0.35">
      <c r="A679">
        <v>680</v>
      </c>
      <c r="B679" t="s">
        <v>5907</v>
      </c>
      <c r="C679" t="e">
        <f>VLOOKUP(#REF!,#REF!,1,0)</f>
        <v>#REF!</v>
      </c>
      <c r="D679" t="s">
        <v>4551</v>
      </c>
      <c r="E679" t="s">
        <v>169</v>
      </c>
      <c r="F679">
        <v>448.05</v>
      </c>
      <c r="G679" s="280">
        <v>45239</v>
      </c>
      <c r="H679" s="280">
        <v>45239</v>
      </c>
      <c r="I679">
        <v>2.0253999999999999</v>
      </c>
      <c r="J679" t="s">
        <v>1279</v>
      </c>
      <c r="K679" t="s">
        <v>4710</v>
      </c>
    </row>
    <row r="680" spans="1:11" hidden="1" x14ac:dyDescent="0.35">
      <c r="A680">
        <v>681</v>
      </c>
      <c r="B680" t="s">
        <v>5908</v>
      </c>
      <c r="C680" t="e">
        <f>VLOOKUP(#REF!,#REF!,1,0)</f>
        <v>#REF!</v>
      </c>
      <c r="D680" t="s">
        <v>4551</v>
      </c>
      <c r="E680" t="s">
        <v>169</v>
      </c>
      <c r="F680">
        <v>427.37</v>
      </c>
      <c r="G680" s="280">
        <v>45240</v>
      </c>
      <c r="H680" s="280">
        <v>45240</v>
      </c>
      <c r="I680">
        <v>2.0253999999999999</v>
      </c>
      <c r="J680" t="s">
        <v>1279</v>
      </c>
      <c r="K680" t="s">
        <v>4710</v>
      </c>
    </row>
    <row r="681" spans="1:11" hidden="1" x14ac:dyDescent="0.35">
      <c r="A681">
        <v>682</v>
      </c>
      <c r="B681" t="s">
        <v>5909</v>
      </c>
      <c r="C681" t="e">
        <f>VLOOKUP(#REF!,#REF!,1,0)</f>
        <v>#REF!</v>
      </c>
      <c r="D681" t="s">
        <v>4551</v>
      </c>
      <c r="E681" t="s">
        <v>169</v>
      </c>
      <c r="F681">
        <v>447.55</v>
      </c>
      <c r="G681" s="280">
        <v>45241</v>
      </c>
      <c r="H681" s="280">
        <v>45241</v>
      </c>
      <c r="I681">
        <v>2.0253999999999999</v>
      </c>
      <c r="J681" t="s">
        <v>1279</v>
      </c>
      <c r="K681" t="s">
        <v>4710</v>
      </c>
    </row>
    <row r="682" spans="1:11" hidden="1" x14ac:dyDescent="0.35">
      <c r="A682">
        <v>683</v>
      </c>
      <c r="B682" t="s">
        <v>5910</v>
      </c>
      <c r="C682" t="e">
        <f>VLOOKUP(#REF!,#REF!,1,0)</f>
        <v>#REF!</v>
      </c>
      <c r="D682" t="s">
        <v>4551</v>
      </c>
      <c r="E682" t="s">
        <v>169</v>
      </c>
      <c r="F682">
        <v>472.3</v>
      </c>
      <c r="G682" s="280">
        <v>45242</v>
      </c>
      <c r="H682" s="280">
        <v>45242</v>
      </c>
      <c r="I682">
        <v>2.0253999999999999</v>
      </c>
      <c r="J682" t="s">
        <v>1279</v>
      </c>
      <c r="K682" t="s">
        <v>4710</v>
      </c>
    </row>
    <row r="683" spans="1:11" hidden="1" x14ac:dyDescent="0.35">
      <c r="A683">
        <v>684</v>
      </c>
      <c r="B683" t="s">
        <v>5911</v>
      </c>
      <c r="C683" t="e">
        <f>VLOOKUP(#REF!,#REF!,1,0)</f>
        <v>#REF!</v>
      </c>
      <c r="D683" t="s">
        <v>4551</v>
      </c>
      <c r="E683" t="s">
        <v>169</v>
      </c>
      <c r="F683">
        <v>447.55</v>
      </c>
      <c r="G683" s="280">
        <v>45243</v>
      </c>
      <c r="H683" s="280">
        <v>45243</v>
      </c>
      <c r="I683">
        <v>2.0253999999999999</v>
      </c>
      <c r="J683" t="s">
        <v>1279</v>
      </c>
      <c r="K683" t="s">
        <v>4710</v>
      </c>
    </row>
    <row r="684" spans="1:11" hidden="1" x14ac:dyDescent="0.35">
      <c r="A684">
        <v>685</v>
      </c>
      <c r="B684" t="s">
        <v>5912</v>
      </c>
      <c r="C684" t="e">
        <f>VLOOKUP(#REF!,#REF!,1,0)</f>
        <v>#REF!</v>
      </c>
      <c r="D684" t="s">
        <v>4551</v>
      </c>
      <c r="E684" t="s">
        <v>169</v>
      </c>
      <c r="F684">
        <v>447.55</v>
      </c>
      <c r="G684" s="280">
        <v>45244</v>
      </c>
      <c r="H684" s="280">
        <v>45244</v>
      </c>
      <c r="I684">
        <v>2.0253999999999999</v>
      </c>
      <c r="J684" t="s">
        <v>1279</v>
      </c>
      <c r="K684" t="s">
        <v>4710</v>
      </c>
    </row>
    <row r="685" spans="1:11" hidden="1" x14ac:dyDescent="0.35">
      <c r="A685">
        <v>686</v>
      </c>
      <c r="B685" t="s">
        <v>5913</v>
      </c>
      <c r="C685" t="e">
        <f>VLOOKUP(#REF!,#REF!,1,0)</f>
        <v>#REF!</v>
      </c>
      <c r="D685" t="s">
        <v>4551</v>
      </c>
      <c r="E685" t="s">
        <v>169</v>
      </c>
      <c r="F685">
        <v>379.07</v>
      </c>
      <c r="G685" s="280">
        <v>45245</v>
      </c>
      <c r="H685" s="280">
        <v>45245</v>
      </c>
      <c r="I685">
        <v>2.0253999999999999</v>
      </c>
      <c r="J685" t="s">
        <v>1279</v>
      </c>
      <c r="K685" t="s">
        <v>4710</v>
      </c>
    </row>
    <row r="686" spans="1:11" hidden="1" x14ac:dyDescent="0.35">
      <c r="A686">
        <v>687</v>
      </c>
      <c r="B686" t="s">
        <v>5914</v>
      </c>
      <c r="C686" t="e">
        <f>VLOOKUP(#REF!,#REF!,1,0)</f>
        <v>#REF!</v>
      </c>
      <c r="D686" t="s">
        <v>4551</v>
      </c>
      <c r="E686" t="s">
        <v>169</v>
      </c>
      <c r="F686">
        <v>90.93</v>
      </c>
      <c r="G686" s="280">
        <v>45246</v>
      </c>
      <c r="H686" s="280">
        <v>45246</v>
      </c>
      <c r="I686">
        <v>2.0253999999999999</v>
      </c>
      <c r="J686" t="s">
        <v>1279</v>
      </c>
      <c r="K686" t="s">
        <v>4710</v>
      </c>
    </row>
    <row r="687" spans="1:11" hidden="1" x14ac:dyDescent="0.35">
      <c r="A687">
        <v>688</v>
      </c>
      <c r="B687" t="s">
        <v>5915</v>
      </c>
      <c r="C687" t="e">
        <f>VLOOKUP(#REF!,#REF!,1,0)</f>
        <v>#REF!</v>
      </c>
      <c r="D687" t="s">
        <v>4551</v>
      </c>
      <c r="E687" t="s">
        <v>169</v>
      </c>
      <c r="F687">
        <v>38.15</v>
      </c>
      <c r="G687" s="280">
        <v>45248</v>
      </c>
      <c r="H687" s="280">
        <v>45248</v>
      </c>
      <c r="I687">
        <v>2.0253999999999999</v>
      </c>
      <c r="J687" t="s">
        <v>1279</v>
      </c>
      <c r="K687" t="s">
        <v>4710</v>
      </c>
    </row>
    <row r="688" spans="1:11" hidden="1" x14ac:dyDescent="0.35">
      <c r="A688">
        <v>689</v>
      </c>
      <c r="B688" t="s">
        <v>5916</v>
      </c>
      <c r="C688" t="e">
        <f>VLOOKUP(#REF!,#REF!,1,0)</f>
        <v>#REF!</v>
      </c>
      <c r="D688" t="s">
        <v>4551</v>
      </c>
      <c r="E688" t="s">
        <v>169</v>
      </c>
      <c r="F688">
        <v>383.7</v>
      </c>
      <c r="G688" s="280">
        <v>45268</v>
      </c>
      <c r="H688" s="280">
        <v>45268</v>
      </c>
      <c r="I688">
        <v>2.0253999999999999</v>
      </c>
      <c r="J688" t="s">
        <v>1279</v>
      </c>
      <c r="K688" t="s">
        <v>4710</v>
      </c>
    </row>
    <row r="689" spans="1:11" hidden="1" x14ac:dyDescent="0.35">
      <c r="A689">
        <v>690</v>
      </c>
      <c r="B689" t="s">
        <v>5917</v>
      </c>
      <c r="C689" t="e">
        <f>VLOOKUP(#REF!,#REF!,1,0)</f>
        <v>#REF!</v>
      </c>
      <c r="D689" t="s">
        <v>4551</v>
      </c>
      <c r="E689" t="s">
        <v>169</v>
      </c>
      <c r="F689">
        <v>383.7</v>
      </c>
      <c r="G689" s="280">
        <v>45269</v>
      </c>
      <c r="H689" s="280">
        <v>45269</v>
      </c>
      <c r="I689">
        <v>2.0253999999999999</v>
      </c>
      <c r="J689" t="s">
        <v>1279</v>
      </c>
      <c r="K689" t="s">
        <v>4710</v>
      </c>
    </row>
    <row r="690" spans="1:11" hidden="1" x14ac:dyDescent="0.35">
      <c r="A690">
        <v>691</v>
      </c>
      <c r="B690" t="s">
        <v>5918</v>
      </c>
      <c r="C690" t="e">
        <f>VLOOKUP(#REF!,#REF!,1,0)</f>
        <v>#REF!</v>
      </c>
      <c r="D690" t="s">
        <v>4551</v>
      </c>
      <c r="E690" t="s">
        <v>169</v>
      </c>
      <c r="F690">
        <v>383.7</v>
      </c>
      <c r="G690" s="280">
        <v>45270</v>
      </c>
      <c r="H690" s="280">
        <v>45270</v>
      </c>
      <c r="I690">
        <v>2.0253999999999999</v>
      </c>
      <c r="J690" t="s">
        <v>1279</v>
      </c>
      <c r="K690" t="s">
        <v>4710</v>
      </c>
    </row>
    <row r="691" spans="1:11" hidden="1" x14ac:dyDescent="0.35">
      <c r="A691">
        <v>692</v>
      </c>
      <c r="B691" t="s">
        <v>5919</v>
      </c>
      <c r="C691" t="e">
        <f>VLOOKUP(#REF!,#REF!,1,0)</f>
        <v>#REF!</v>
      </c>
      <c r="D691" t="s">
        <v>4551</v>
      </c>
      <c r="E691" t="s">
        <v>169</v>
      </c>
      <c r="F691">
        <v>303.44</v>
      </c>
      <c r="G691" s="280">
        <v>45271</v>
      </c>
      <c r="H691" s="280">
        <v>45271</v>
      </c>
      <c r="I691">
        <v>2.0253999999999999</v>
      </c>
      <c r="J691" t="s">
        <v>1279</v>
      </c>
      <c r="K691" t="s">
        <v>4710</v>
      </c>
    </row>
    <row r="692" spans="1:11" hidden="1" x14ac:dyDescent="0.35">
      <c r="A692">
        <v>693</v>
      </c>
      <c r="B692" t="s">
        <v>5920</v>
      </c>
      <c r="C692" t="e">
        <f>VLOOKUP(#REF!,#REF!,1,0)</f>
        <v>#REF!</v>
      </c>
      <c r="D692" t="s">
        <v>4551</v>
      </c>
      <c r="E692" t="s">
        <v>169</v>
      </c>
      <c r="F692">
        <v>63.96</v>
      </c>
      <c r="G692" s="280">
        <v>45272</v>
      </c>
      <c r="H692" s="280">
        <v>45272</v>
      </c>
      <c r="I692">
        <v>2.0253999999999999</v>
      </c>
      <c r="J692" t="s">
        <v>1279</v>
      </c>
      <c r="K692" t="s">
        <v>4710</v>
      </c>
    </row>
    <row r="693" spans="1:11" hidden="1" x14ac:dyDescent="0.35">
      <c r="A693">
        <v>694</v>
      </c>
      <c r="B693" t="s">
        <v>5921</v>
      </c>
      <c r="C693" t="e">
        <f>VLOOKUP(#REF!,#REF!,1,0)</f>
        <v>#REF!</v>
      </c>
      <c r="D693" t="s">
        <v>4551</v>
      </c>
      <c r="E693" t="s">
        <v>169</v>
      </c>
      <c r="F693">
        <v>183.7</v>
      </c>
      <c r="G693" s="280">
        <v>45275</v>
      </c>
      <c r="H693" s="280">
        <v>45275</v>
      </c>
      <c r="I693">
        <v>2.0253999999999999</v>
      </c>
      <c r="J693" t="s">
        <v>1279</v>
      </c>
      <c r="K693" t="s">
        <v>4710</v>
      </c>
    </row>
    <row r="694" spans="1:11" hidden="1" x14ac:dyDescent="0.35">
      <c r="A694">
        <v>695</v>
      </c>
      <c r="B694" t="s">
        <v>5922</v>
      </c>
      <c r="C694" t="e">
        <f>VLOOKUP(#REF!,#REF!,1,0)</f>
        <v>#REF!</v>
      </c>
      <c r="D694" t="s">
        <v>4551</v>
      </c>
      <c r="E694" t="s">
        <v>169</v>
      </c>
      <c r="F694">
        <v>183.7</v>
      </c>
      <c r="G694" s="280">
        <v>45276</v>
      </c>
      <c r="H694" s="280">
        <v>45276</v>
      </c>
      <c r="I694">
        <v>2.0253999999999999</v>
      </c>
      <c r="J694" t="s">
        <v>1279</v>
      </c>
      <c r="K694" t="s">
        <v>4710</v>
      </c>
    </row>
    <row r="695" spans="1:11" hidden="1" x14ac:dyDescent="0.35">
      <c r="A695">
        <v>696</v>
      </c>
      <c r="B695" t="s">
        <v>5923</v>
      </c>
      <c r="C695" t="e">
        <f>VLOOKUP(#REF!,#REF!,1,0)</f>
        <v>#REF!</v>
      </c>
      <c r="D695" t="s">
        <v>4551</v>
      </c>
      <c r="E695" t="s">
        <v>169</v>
      </c>
      <c r="F695">
        <v>183.7</v>
      </c>
      <c r="G695" s="280">
        <v>45277</v>
      </c>
      <c r="H695" s="280">
        <v>45277</v>
      </c>
      <c r="I695">
        <v>2.0253999999999999</v>
      </c>
      <c r="J695" t="s">
        <v>1279</v>
      </c>
      <c r="K695" t="s">
        <v>4710</v>
      </c>
    </row>
    <row r="696" spans="1:11" hidden="1" x14ac:dyDescent="0.35">
      <c r="A696">
        <v>697</v>
      </c>
      <c r="B696" t="s">
        <v>5924</v>
      </c>
      <c r="C696" t="e">
        <f>VLOOKUP(#REF!,#REF!,1,0)</f>
        <v>#REF!</v>
      </c>
      <c r="D696" t="s">
        <v>4551</v>
      </c>
      <c r="E696" t="s">
        <v>169</v>
      </c>
      <c r="F696">
        <v>183.7</v>
      </c>
      <c r="G696" s="280">
        <v>45278</v>
      </c>
      <c r="H696" s="280">
        <v>45278</v>
      </c>
      <c r="I696">
        <v>2.0253999999999999</v>
      </c>
      <c r="J696" t="s">
        <v>1279</v>
      </c>
      <c r="K696" t="s">
        <v>4710</v>
      </c>
    </row>
    <row r="697" spans="1:11" hidden="1" x14ac:dyDescent="0.35">
      <c r="A697">
        <v>698</v>
      </c>
      <c r="B697" t="s">
        <v>5925</v>
      </c>
      <c r="C697" t="e">
        <f>VLOOKUP(#REF!,#REF!,1,0)</f>
        <v>#REF!</v>
      </c>
      <c r="D697" t="s">
        <v>4551</v>
      </c>
      <c r="E697" t="s">
        <v>169</v>
      </c>
      <c r="F697">
        <v>183.7</v>
      </c>
      <c r="G697" s="280">
        <v>45279</v>
      </c>
      <c r="H697" s="280">
        <v>45279</v>
      </c>
      <c r="I697">
        <v>2.0253999999999999</v>
      </c>
      <c r="J697" t="s">
        <v>1279</v>
      </c>
      <c r="K697" t="s">
        <v>4710</v>
      </c>
    </row>
    <row r="698" spans="1:11" hidden="1" x14ac:dyDescent="0.35">
      <c r="A698">
        <v>699</v>
      </c>
      <c r="B698" t="s">
        <v>5926</v>
      </c>
      <c r="C698" t="e">
        <f>VLOOKUP(#REF!,#REF!,1,0)</f>
        <v>#REF!</v>
      </c>
      <c r="D698" t="s">
        <v>4551</v>
      </c>
      <c r="E698" t="s">
        <v>169</v>
      </c>
      <c r="F698">
        <v>183.7</v>
      </c>
      <c r="G698" s="280">
        <v>45280</v>
      </c>
      <c r="H698" s="280">
        <v>45280</v>
      </c>
      <c r="I698">
        <v>1.258</v>
      </c>
      <c r="J698" t="s">
        <v>1279</v>
      </c>
      <c r="K698" t="s">
        <v>4710</v>
      </c>
    </row>
    <row r="699" spans="1:11" hidden="1" x14ac:dyDescent="0.35">
      <c r="A699">
        <v>700</v>
      </c>
      <c r="B699" t="s">
        <v>5927</v>
      </c>
      <c r="C699" t="e">
        <f>VLOOKUP(#REF!,#REF!,1,0)</f>
        <v>#REF!</v>
      </c>
      <c r="D699" t="s">
        <v>4551</v>
      </c>
      <c r="E699" t="s">
        <v>169</v>
      </c>
      <c r="F699">
        <v>183.7</v>
      </c>
      <c r="G699" s="280">
        <v>45281</v>
      </c>
      <c r="H699" s="280">
        <v>45281</v>
      </c>
      <c r="I699">
        <v>1.258</v>
      </c>
      <c r="J699" t="s">
        <v>1279</v>
      </c>
      <c r="K699" t="s">
        <v>4710</v>
      </c>
    </row>
    <row r="700" spans="1:11" hidden="1" x14ac:dyDescent="0.35">
      <c r="A700">
        <v>701</v>
      </c>
      <c r="B700" t="s">
        <v>5928</v>
      </c>
      <c r="C700" t="e">
        <f>VLOOKUP(#REF!,#REF!,1,0)</f>
        <v>#REF!</v>
      </c>
      <c r="D700" t="s">
        <v>4551</v>
      </c>
      <c r="E700" t="s">
        <v>169</v>
      </c>
      <c r="F700">
        <v>42.15</v>
      </c>
      <c r="G700" s="280">
        <v>45282</v>
      </c>
      <c r="H700" s="280">
        <v>45282</v>
      </c>
      <c r="I700">
        <v>1.258</v>
      </c>
      <c r="J700" t="s">
        <v>1279</v>
      </c>
      <c r="K700" t="s">
        <v>4710</v>
      </c>
    </row>
    <row r="701" spans="1:11" hidden="1" x14ac:dyDescent="0.35">
      <c r="A701">
        <v>702</v>
      </c>
      <c r="B701" t="s">
        <v>5929</v>
      </c>
      <c r="C701" t="e">
        <f>VLOOKUP(#REF!,#REF!,1,0)</f>
        <v>#REF!</v>
      </c>
      <c r="D701" t="s">
        <v>4551</v>
      </c>
      <c r="E701" t="s">
        <v>169</v>
      </c>
      <c r="F701">
        <v>1294.1500000000001</v>
      </c>
      <c r="G701" s="280">
        <v>45289</v>
      </c>
      <c r="H701" s="280">
        <v>45289</v>
      </c>
      <c r="I701">
        <v>1.258</v>
      </c>
      <c r="J701" t="s">
        <v>1279</v>
      </c>
      <c r="K701" t="s">
        <v>4710</v>
      </c>
    </row>
    <row r="702" spans="1:11" hidden="1" x14ac:dyDescent="0.35">
      <c r="A702">
        <v>703</v>
      </c>
      <c r="B702" t="s">
        <v>5930</v>
      </c>
      <c r="C702" t="e">
        <f>VLOOKUP(#REF!,#REF!,1,0)</f>
        <v>#REF!</v>
      </c>
      <c r="D702" t="s">
        <v>4551</v>
      </c>
      <c r="E702" t="s">
        <v>169</v>
      </c>
      <c r="F702">
        <v>894.83</v>
      </c>
      <c r="G702" s="280">
        <v>45290</v>
      </c>
      <c r="H702" s="280">
        <v>45290</v>
      </c>
      <c r="I702">
        <v>1.258</v>
      </c>
      <c r="J702" t="s">
        <v>1279</v>
      </c>
      <c r="K702" t="s">
        <v>4710</v>
      </c>
    </row>
    <row r="703" spans="1:11" hidden="1" x14ac:dyDescent="0.35">
      <c r="A703">
        <v>704</v>
      </c>
      <c r="B703" t="s">
        <v>5931</v>
      </c>
      <c r="C703" t="e">
        <f>VLOOKUP(#REF!,#REF!,1,0)</f>
        <v>#REF!</v>
      </c>
      <c r="D703" t="s">
        <v>4551</v>
      </c>
      <c r="E703" t="s">
        <v>169</v>
      </c>
      <c r="F703">
        <v>134.61000000000001</v>
      </c>
      <c r="G703" s="280">
        <v>45291</v>
      </c>
      <c r="H703" s="280">
        <v>45291</v>
      </c>
      <c r="I703">
        <v>1.258</v>
      </c>
      <c r="J703" t="s">
        <v>1279</v>
      </c>
      <c r="K703" t="s">
        <v>4710</v>
      </c>
    </row>
    <row r="704" spans="1:11" hidden="1" x14ac:dyDescent="0.35">
      <c r="A704">
        <v>705</v>
      </c>
      <c r="B704" t="s">
        <v>5488</v>
      </c>
      <c r="C704" t="e">
        <f>VLOOKUP(#REF!,#REF!,1,0)</f>
        <v>#REF!</v>
      </c>
      <c r="D704" t="s">
        <v>1540</v>
      </c>
      <c r="E704" t="s">
        <v>162</v>
      </c>
      <c r="F704">
        <v>25</v>
      </c>
      <c r="G704" s="280">
        <v>45292</v>
      </c>
      <c r="H704" s="280">
        <v>45657</v>
      </c>
      <c r="I704">
        <v>3.2452000000000001</v>
      </c>
      <c r="J704" t="s">
        <v>1279</v>
      </c>
      <c r="K704" t="s">
        <v>4719</v>
      </c>
    </row>
    <row r="705" spans="1:11" hidden="1" x14ac:dyDescent="0.35">
      <c r="A705">
        <v>706</v>
      </c>
      <c r="B705" t="s">
        <v>5932</v>
      </c>
      <c r="C705" t="e">
        <f>VLOOKUP(#REF!,#REF!,1,0)</f>
        <v>#REF!</v>
      </c>
      <c r="D705" t="s">
        <v>4551</v>
      </c>
      <c r="E705" t="s">
        <v>169</v>
      </c>
      <c r="F705">
        <v>25</v>
      </c>
      <c r="G705" s="280">
        <v>45292</v>
      </c>
      <c r="H705" s="280">
        <v>45657</v>
      </c>
      <c r="I705">
        <v>0.93149999999999999</v>
      </c>
      <c r="J705" t="s">
        <v>1279</v>
      </c>
      <c r="K705" t="s">
        <v>4710</v>
      </c>
    </row>
    <row r="706" spans="1:11" hidden="1" x14ac:dyDescent="0.35">
      <c r="A706">
        <v>707</v>
      </c>
      <c r="B706" t="s">
        <v>5933</v>
      </c>
      <c r="C706" t="e">
        <f>VLOOKUP(#REF!,#REF!,1,0)</f>
        <v>#REF!</v>
      </c>
      <c r="D706" t="s">
        <v>1535</v>
      </c>
      <c r="E706" t="s">
        <v>169</v>
      </c>
      <c r="F706">
        <v>1</v>
      </c>
      <c r="G706" s="280">
        <v>45292</v>
      </c>
      <c r="H706" s="280">
        <v>45657</v>
      </c>
      <c r="I706">
        <v>6.2317999999999998</v>
      </c>
      <c r="J706" t="s">
        <v>1279</v>
      </c>
      <c r="K706" t="s">
        <v>4710</v>
      </c>
    </row>
    <row r="707" spans="1:11" hidden="1" x14ac:dyDescent="0.35">
      <c r="A707">
        <v>708</v>
      </c>
      <c r="B707" t="s">
        <v>5489</v>
      </c>
      <c r="C707" t="e">
        <f>VLOOKUP(#REF!,#REF!,1,0)</f>
        <v>#REF!</v>
      </c>
      <c r="D707" t="s">
        <v>1540</v>
      </c>
      <c r="E707" t="s">
        <v>162</v>
      </c>
      <c r="F707">
        <v>12</v>
      </c>
      <c r="G707" s="280">
        <v>45292</v>
      </c>
      <c r="H707" s="280">
        <v>45657</v>
      </c>
      <c r="I707">
        <v>3.2452000000000001</v>
      </c>
      <c r="J707" t="s">
        <v>1279</v>
      </c>
      <c r="K707" t="s">
        <v>4719</v>
      </c>
    </row>
    <row r="708" spans="1:11" hidden="1" x14ac:dyDescent="0.35">
      <c r="A708">
        <v>709</v>
      </c>
      <c r="B708" t="s">
        <v>5490</v>
      </c>
      <c r="C708" t="e">
        <f>VLOOKUP(#REF!,#REF!,1,0)</f>
        <v>#REF!</v>
      </c>
      <c r="D708" t="s">
        <v>1437</v>
      </c>
      <c r="E708" t="s">
        <v>162</v>
      </c>
      <c r="F708">
        <v>415</v>
      </c>
      <c r="G708" s="280">
        <v>45292</v>
      </c>
      <c r="H708" s="280">
        <v>45657</v>
      </c>
      <c r="I708">
        <v>3.2452000000000001</v>
      </c>
      <c r="J708" t="s">
        <v>1279</v>
      </c>
      <c r="K708" t="s">
        <v>4719</v>
      </c>
    </row>
    <row r="709" spans="1:11" hidden="1" x14ac:dyDescent="0.35">
      <c r="A709">
        <v>710</v>
      </c>
      <c r="B709" t="s">
        <v>5934</v>
      </c>
      <c r="C709" t="e">
        <f>VLOOKUP(#REF!,#REF!,1,0)</f>
        <v>#REF!</v>
      </c>
      <c r="D709" t="s">
        <v>4551</v>
      </c>
      <c r="E709" t="s">
        <v>169</v>
      </c>
      <c r="F709">
        <v>80</v>
      </c>
      <c r="G709" s="280">
        <v>45292</v>
      </c>
      <c r="H709" s="280">
        <v>45657</v>
      </c>
      <c r="I709">
        <v>0.93149999999999999</v>
      </c>
      <c r="J709" t="s">
        <v>1279</v>
      </c>
      <c r="K709" t="s">
        <v>4710</v>
      </c>
    </row>
    <row r="710" spans="1:11" hidden="1" x14ac:dyDescent="0.35">
      <c r="A710">
        <v>711</v>
      </c>
      <c r="B710" t="s">
        <v>5491</v>
      </c>
      <c r="C710" t="e">
        <f>VLOOKUP(#REF!,#REF!,1,0)</f>
        <v>#REF!</v>
      </c>
      <c r="D710" t="s">
        <v>4551</v>
      </c>
      <c r="E710" t="s">
        <v>162</v>
      </c>
      <c r="F710">
        <v>224</v>
      </c>
      <c r="G710" s="280">
        <v>45292</v>
      </c>
      <c r="H710" s="280">
        <v>45657</v>
      </c>
      <c r="I710">
        <v>0.52880000000000005</v>
      </c>
      <c r="J710" t="s">
        <v>1279</v>
      </c>
      <c r="K710" t="s">
        <v>4710</v>
      </c>
    </row>
    <row r="711" spans="1:11" hidden="1" x14ac:dyDescent="0.35">
      <c r="A711">
        <v>712</v>
      </c>
      <c r="B711" t="s">
        <v>5935</v>
      </c>
      <c r="C711" t="e">
        <f>VLOOKUP(#REF!,#REF!,1,0)</f>
        <v>#REF!</v>
      </c>
      <c r="D711" t="s">
        <v>4495</v>
      </c>
      <c r="E711" t="s">
        <v>169</v>
      </c>
      <c r="F711">
        <v>645</v>
      </c>
      <c r="G711" s="280">
        <v>45292</v>
      </c>
      <c r="H711" s="280">
        <v>45657</v>
      </c>
      <c r="I711">
        <v>6.2045000000000003</v>
      </c>
      <c r="J711" t="s">
        <v>1279</v>
      </c>
      <c r="K711">
        <v>0</v>
      </c>
    </row>
    <row r="712" spans="1:11" hidden="1" x14ac:dyDescent="0.35">
      <c r="A712">
        <v>713</v>
      </c>
      <c r="B712" t="s">
        <v>5492</v>
      </c>
      <c r="C712" t="e">
        <f>VLOOKUP(#REF!,#REF!,1,0)</f>
        <v>#REF!</v>
      </c>
      <c r="D712" t="s">
        <v>1540</v>
      </c>
      <c r="E712" t="s">
        <v>162</v>
      </c>
      <c r="F712">
        <v>20</v>
      </c>
      <c r="G712" s="280">
        <v>45292</v>
      </c>
      <c r="H712" s="280">
        <v>45657</v>
      </c>
      <c r="I712">
        <v>3.2452000000000001</v>
      </c>
      <c r="J712" t="s">
        <v>1279</v>
      </c>
      <c r="K712" t="s">
        <v>4719</v>
      </c>
    </row>
    <row r="713" spans="1:11" hidden="1" x14ac:dyDescent="0.35">
      <c r="A713">
        <v>714</v>
      </c>
      <c r="B713" t="s">
        <v>5493</v>
      </c>
      <c r="C713" t="e">
        <f>VLOOKUP(#REF!,#REF!,1,0)</f>
        <v>#REF!</v>
      </c>
      <c r="D713" t="s">
        <v>1543</v>
      </c>
      <c r="E713" t="s">
        <v>162</v>
      </c>
      <c r="F713">
        <v>80</v>
      </c>
      <c r="G713" s="280">
        <v>45292</v>
      </c>
      <c r="H713" s="280">
        <v>45657</v>
      </c>
      <c r="I713">
        <v>3.2452000000000001</v>
      </c>
      <c r="J713" t="s">
        <v>1279</v>
      </c>
      <c r="K713" t="s">
        <v>4719</v>
      </c>
    </row>
    <row r="714" spans="1:11" hidden="1" x14ac:dyDescent="0.35">
      <c r="A714">
        <v>715</v>
      </c>
      <c r="B714" t="s">
        <v>5936</v>
      </c>
      <c r="C714" t="e">
        <f>VLOOKUP(#REF!,#REF!,1,0)</f>
        <v>#REF!</v>
      </c>
      <c r="D714" t="s">
        <v>4495</v>
      </c>
      <c r="E714" t="s">
        <v>169</v>
      </c>
      <c r="F714">
        <v>100</v>
      </c>
      <c r="G714" s="280">
        <v>45292</v>
      </c>
      <c r="H714" s="280">
        <v>45657</v>
      </c>
      <c r="I714">
        <v>6.2045000000000003</v>
      </c>
      <c r="J714" t="s">
        <v>1279</v>
      </c>
      <c r="K714">
        <v>0</v>
      </c>
    </row>
    <row r="715" spans="1:11" hidden="1" x14ac:dyDescent="0.35">
      <c r="A715">
        <v>716</v>
      </c>
      <c r="B715" t="s">
        <v>5937</v>
      </c>
      <c r="C715" t="e">
        <f>VLOOKUP(#REF!,#REF!,1,0)</f>
        <v>#REF!</v>
      </c>
      <c r="D715" t="s">
        <v>1535</v>
      </c>
      <c r="E715" t="s">
        <v>169</v>
      </c>
      <c r="F715">
        <v>1</v>
      </c>
      <c r="G715" s="280">
        <v>45292</v>
      </c>
      <c r="H715" s="280">
        <v>45657</v>
      </c>
      <c r="I715">
        <v>6.2317999999999998</v>
      </c>
      <c r="J715" t="s">
        <v>1279</v>
      </c>
      <c r="K715" t="s">
        <v>4710</v>
      </c>
    </row>
    <row r="716" spans="1:11" hidden="1" x14ac:dyDescent="0.35">
      <c r="A716">
        <v>717</v>
      </c>
      <c r="B716" t="s">
        <v>5494</v>
      </c>
      <c r="C716" t="e">
        <f>VLOOKUP(#REF!,#REF!,1,0)</f>
        <v>#REF!</v>
      </c>
      <c r="D716" t="s">
        <v>1281</v>
      </c>
      <c r="E716" t="s">
        <v>162</v>
      </c>
      <c r="F716">
        <v>71</v>
      </c>
      <c r="G716" s="280">
        <v>45292</v>
      </c>
      <c r="H716" s="280">
        <v>45657</v>
      </c>
      <c r="I716">
        <v>2.9803999999999999</v>
      </c>
      <c r="J716" t="s">
        <v>1279</v>
      </c>
      <c r="K716" t="s">
        <v>4710</v>
      </c>
    </row>
    <row r="717" spans="1:11" hidden="1" x14ac:dyDescent="0.35">
      <c r="A717">
        <v>718</v>
      </c>
      <c r="B717" t="s">
        <v>5495</v>
      </c>
      <c r="C717" t="e">
        <f>VLOOKUP(#REF!,#REF!,1,0)</f>
        <v>#REF!</v>
      </c>
      <c r="D717" t="s">
        <v>1278</v>
      </c>
      <c r="E717" t="s">
        <v>162</v>
      </c>
      <c r="F717">
        <v>100</v>
      </c>
      <c r="G717" s="280">
        <v>45292</v>
      </c>
      <c r="H717" s="280">
        <v>45657</v>
      </c>
      <c r="I717">
        <v>2.9803999999999999</v>
      </c>
      <c r="J717" t="s">
        <v>1279</v>
      </c>
      <c r="K717" t="s">
        <v>4710</v>
      </c>
    </row>
    <row r="718" spans="1:11" hidden="1" x14ac:dyDescent="0.35">
      <c r="A718">
        <v>719</v>
      </c>
      <c r="B718" t="s">
        <v>5938</v>
      </c>
      <c r="C718" t="e">
        <f>VLOOKUP(#REF!,#REF!,1,0)</f>
        <v>#REF!</v>
      </c>
      <c r="D718" t="s">
        <v>4495</v>
      </c>
      <c r="E718" t="s">
        <v>169</v>
      </c>
      <c r="F718">
        <v>500</v>
      </c>
      <c r="G718" s="280">
        <v>45292</v>
      </c>
      <c r="H718" s="280">
        <v>45657</v>
      </c>
      <c r="I718">
        <v>6.2045000000000003</v>
      </c>
      <c r="J718" t="s">
        <v>1279</v>
      </c>
      <c r="K718">
        <v>0</v>
      </c>
    </row>
    <row r="719" spans="1:11" hidden="1" x14ac:dyDescent="0.35">
      <c r="A719">
        <v>720</v>
      </c>
      <c r="B719" t="s">
        <v>5496</v>
      </c>
      <c r="C719" t="e">
        <f>VLOOKUP(#REF!,#REF!,1,0)</f>
        <v>#REF!</v>
      </c>
      <c r="D719" t="s">
        <v>1293</v>
      </c>
      <c r="E719" t="s">
        <v>162</v>
      </c>
      <c r="F719">
        <v>882</v>
      </c>
      <c r="G719" s="280">
        <v>45292</v>
      </c>
      <c r="H719" s="280">
        <v>45657</v>
      </c>
      <c r="I719">
        <v>3.4085000000000001</v>
      </c>
      <c r="J719" t="s">
        <v>1279</v>
      </c>
      <c r="K719" t="s">
        <v>4969</v>
      </c>
    </row>
    <row r="720" spans="1:11" hidden="1" x14ac:dyDescent="0.35">
      <c r="A720">
        <v>721</v>
      </c>
      <c r="B720" t="s">
        <v>5939</v>
      </c>
      <c r="C720" t="e">
        <f>VLOOKUP(#REF!,#REF!,1,0)</f>
        <v>#REF!</v>
      </c>
      <c r="D720" t="s">
        <v>4593</v>
      </c>
      <c r="E720" t="s">
        <v>169</v>
      </c>
      <c r="F720">
        <v>224</v>
      </c>
      <c r="G720" s="280">
        <v>45292</v>
      </c>
      <c r="H720" s="280">
        <v>45657</v>
      </c>
      <c r="I720">
        <v>0.17249999999999999</v>
      </c>
      <c r="J720" t="s">
        <v>1279</v>
      </c>
      <c r="K720" t="s">
        <v>4710</v>
      </c>
    </row>
    <row r="721" spans="1:11" hidden="1" x14ac:dyDescent="0.35">
      <c r="A721">
        <v>722</v>
      </c>
      <c r="B721" t="s">
        <v>5940</v>
      </c>
      <c r="C721" t="e">
        <f>VLOOKUP(#REF!,#REF!,1,0)</f>
        <v>#REF!</v>
      </c>
      <c r="D721" t="s">
        <v>4630</v>
      </c>
      <c r="E721" t="s">
        <v>169</v>
      </c>
      <c r="F721">
        <v>12000</v>
      </c>
      <c r="G721" s="280">
        <v>45292</v>
      </c>
      <c r="H721" s="280">
        <v>45657</v>
      </c>
      <c r="I721">
        <v>5.5975000000000001</v>
      </c>
      <c r="J721" t="s">
        <v>1279</v>
      </c>
      <c r="K721" t="s">
        <v>4965</v>
      </c>
    </row>
    <row r="722" spans="1:11" hidden="1" x14ac:dyDescent="0.35">
      <c r="A722">
        <v>723</v>
      </c>
      <c r="B722" t="s">
        <v>5941</v>
      </c>
      <c r="C722" t="e">
        <f>VLOOKUP(#REF!,#REF!,1,0)</f>
        <v>#REF!</v>
      </c>
      <c r="D722" t="s">
        <v>4593</v>
      </c>
      <c r="E722" t="s">
        <v>169</v>
      </c>
      <c r="F722">
        <v>8500</v>
      </c>
      <c r="G722" s="280">
        <v>45292</v>
      </c>
      <c r="H722" s="280">
        <v>45657</v>
      </c>
      <c r="I722">
        <v>0.17249999999999999</v>
      </c>
      <c r="J722" t="s">
        <v>1279</v>
      </c>
      <c r="K722" t="s">
        <v>4710</v>
      </c>
    </row>
    <row r="723" spans="1:11" hidden="1" x14ac:dyDescent="0.35">
      <c r="A723">
        <v>724</v>
      </c>
      <c r="B723" t="s">
        <v>5497</v>
      </c>
      <c r="C723" t="e">
        <f>VLOOKUP(#REF!,#REF!,1,0)</f>
        <v>#REF!</v>
      </c>
      <c r="D723" t="s">
        <v>4514</v>
      </c>
      <c r="E723" t="s">
        <v>162</v>
      </c>
      <c r="F723">
        <v>760</v>
      </c>
      <c r="G723" s="280">
        <v>45292</v>
      </c>
      <c r="H723" s="280">
        <v>45657</v>
      </c>
      <c r="I723">
        <v>2.4018999999999999</v>
      </c>
      <c r="J723" t="s">
        <v>1279</v>
      </c>
      <c r="K723" t="s">
        <v>4710</v>
      </c>
    </row>
    <row r="724" spans="1:11" hidden="1" x14ac:dyDescent="0.35">
      <c r="A724">
        <v>725</v>
      </c>
      <c r="B724" t="s">
        <v>5498</v>
      </c>
      <c r="C724" t="e">
        <f>VLOOKUP(#REF!,#REF!,1,0)</f>
        <v>#REF!</v>
      </c>
      <c r="D724" t="s">
        <v>4515</v>
      </c>
      <c r="E724" t="s">
        <v>162</v>
      </c>
      <c r="F724">
        <v>4106</v>
      </c>
      <c r="G724" s="280">
        <v>45292</v>
      </c>
      <c r="H724" s="280">
        <v>45657</v>
      </c>
      <c r="I724">
        <v>2.4923000000000002</v>
      </c>
      <c r="J724" t="s">
        <v>1279</v>
      </c>
      <c r="K724" t="s">
        <v>4710</v>
      </c>
    </row>
    <row r="725" spans="1:11" hidden="1" x14ac:dyDescent="0.35">
      <c r="A725">
        <v>726</v>
      </c>
      <c r="B725" t="s">
        <v>5499</v>
      </c>
      <c r="C725" t="e">
        <f>VLOOKUP(#REF!,#REF!,1,0)</f>
        <v>#REF!</v>
      </c>
      <c r="D725" t="s">
        <v>1729</v>
      </c>
      <c r="E725" t="s">
        <v>162</v>
      </c>
      <c r="F725">
        <v>5000</v>
      </c>
      <c r="G725" s="280">
        <v>45292</v>
      </c>
      <c r="H725" s="280">
        <v>45657</v>
      </c>
      <c r="I725">
        <v>0.21290000000000001</v>
      </c>
      <c r="J725" t="s">
        <v>1279</v>
      </c>
      <c r="K725" t="s">
        <v>4710</v>
      </c>
    </row>
    <row r="726" spans="1:11" hidden="1" x14ac:dyDescent="0.35">
      <c r="A726">
        <v>727</v>
      </c>
      <c r="B726" t="s">
        <v>5500</v>
      </c>
      <c r="C726" t="e">
        <f>VLOOKUP(#REF!,#REF!,1,0)</f>
        <v>#REF!</v>
      </c>
      <c r="D726" t="s">
        <v>1285</v>
      </c>
      <c r="E726" t="s">
        <v>162</v>
      </c>
      <c r="F726">
        <v>186.5</v>
      </c>
      <c r="G726" s="280">
        <v>45292</v>
      </c>
      <c r="H726" s="280">
        <v>45657</v>
      </c>
      <c r="I726">
        <v>2.2963</v>
      </c>
      <c r="J726" t="s">
        <v>1279</v>
      </c>
      <c r="K726" t="s">
        <v>4965</v>
      </c>
    </row>
    <row r="727" spans="1:11" hidden="1" x14ac:dyDescent="0.35">
      <c r="A727">
        <v>728</v>
      </c>
      <c r="B727" t="s">
        <v>5942</v>
      </c>
      <c r="C727" t="e">
        <f>VLOOKUP(#REF!,#REF!,1,0)</f>
        <v>#REF!</v>
      </c>
      <c r="D727" t="s">
        <v>4630</v>
      </c>
      <c r="E727" t="s">
        <v>169</v>
      </c>
      <c r="F727">
        <v>145.25</v>
      </c>
      <c r="G727" s="280">
        <v>45292</v>
      </c>
      <c r="H727" s="280">
        <v>45657</v>
      </c>
      <c r="I727">
        <v>5.5975000000000001</v>
      </c>
      <c r="J727" t="s">
        <v>1279</v>
      </c>
      <c r="K727" t="s">
        <v>4965</v>
      </c>
    </row>
    <row r="728" spans="1:11" hidden="1" x14ac:dyDescent="0.35">
      <c r="A728">
        <v>729</v>
      </c>
      <c r="B728" t="s">
        <v>5501</v>
      </c>
      <c r="C728" t="e">
        <f>VLOOKUP(#REF!,#REF!,1,0)</f>
        <v>#REF!</v>
      </c>
      <c r="D728" t="s">
        <v>4686</v>
      </c>
      <c r="E728" t="s">
        <v>162</v>
      </c>
      <c r="F728">
        <v>25.25</v>
      </c>
      <c r="G728" s="280">
        <v>45292</v>
      </c>
      <c r="H728" s="280">
        <v>45657</v>
      </c>
      <c r="I728">
        <v>0.21290000000000001</v>
      </c>
      <c r="J728" t="s">
        <v>1279</v>
      </c>
      <c r="K728" t="s">
        <v>4710</v>
      </c>
    </row>
    <row r="729" spans="1:11" hidden="1" x14ac:dyDescent="0.35">
      <c r="A729">
        <v>730</v>
      </c>
      <c r="B729" t="s">
        <v>5502</v>
      </c>
      <c r="C729" t="e">
        <f>VLOOKUP(#REF!,#REF!,1,0)</f>
        <v>#REF!</v>
      </c>
      <c r="D729" t="s">
        <v>1362</v>
      </c>
      <c r="E729" t="s">
        <v>162</v>
      </c>
      <c r="F729">
        <v>25</v>
      </c>
      <c r="G729" s="280">
        <v>46753</v>
      </c>
      <c r="H729" s="280">
        <v>47118</v>
      </c>
      <c r="I729">
        <v>3.4283999999999999</v>
      </c>
      <c r="J729" t="s">
        <v>1279</v>
      </c>
      <c r="K729" t="s">
        <v>4975</v>
      </c>
    </row>
    <row r="730" spans="1:11" hidden="1" x14ac:dyDescent="0.35">
      <c r="A730">
        <v>731</v>
      </c>
      <c r="B730" t="s">
        <v>5503</v>
      </c>
      <c r="C730" t="e">
        <f>VLOOKUP(#REF!,#REF!,1,0)</f>
        <v>#REF!</v>
      </c>
      <c r="D730" t="s">
        <v>1362</v>
      </c>
      <c r="E730" t="s">
        <v>162</v>
      </c>
      <c r="F730">
        <v>1703</v>
      </c>
      <c r="G730" s="280">
        <v>46753</v>
      </c>
      <c r="H730" s="280">
        <v>47118</v>
      </c>
      <c r="I730">
        <v>3.4283999999999999</v>
      </c>
      <c r="J730" t="s">
        <v>1279</v>
      </c>
      <c r="K730" t="s">
        <v>4975</v>
      </c>
    </row>
    <row r="731" spans="1:11" hidden="1" x14ac:dyDescent="0.35">
      <c r="A731">
        <v>732</v>
      </c>
      <c r="B731" t="s">
        <v>5943</v>
      </c>
      <c r="C731" t="e">
        <f>VLOOKUP(#REF!,#REF!,1,0)</f>
        <v>#REF!</v>
      </c>
      <c r="D731" t="s">
        <v>4630</v>
      </c>
      <c r="E731" t="s">
        <v>169</v>
      </c>
      <c r="F731">
        <v>1326.31</v>
      </c>
      <c r="G731" s="280">
        <v>45289</v>
      </c>
      <c r="H731" s="280">
        <v>45289</v>
      </c>
      <c r="I731">
        <v>9.0147999999999993</v>
      </c>
      <c r="J731" t="s">
        <v>1279</v>
      </c>
      <c r="K731" t="s">
        <v>4965</v>
      </c>
    </row>
    <row r="732" spans="1:11" hidden="1" x14ac:dyDescent="0.35">
      <c r="A732">
        <v>733</v>
      </c>
      <c r="B732" t="s">
        <v>5504</v>
      </c>
      <c r="C732" t="e">
        <f>VLOOKUP(#REF!,#REF!,1,0)</f>
        <v>#REF!</v>
      </c>
      <c r="D732" t="s">
        <v>4686</v>
      </c>
      <c r="E732" t="s">
        <v>162</v>
      </c>
      <c r="F732">
        <v>1326.31</v>
      </c>
      <c r="G732" s="280">
        <v>45289</v>
      </c>
      <c r="H732" s="280">
        <v>45289</v>
      </c>
      <c r="I732">
        <v>0.64390000000000003</v>
      </c>
      <c r="J732" t="s">
        <v>1279</v>
      </c>
      <c r="K732" t="s">
        <v>4710</v>
      </c>
    </row>
    <row r="733" spans="1:11" hidden="1" x14ac:dyDescent="0.35">
      <c r="A733">
        <v>734</v>
      </c>
      <c r="B733" t="s">
        <v>5944</v>
      </c>
      <c r="C733" t="e">
        <f>VLOOKUP(#REF!,#REF!,1,0)</f>
        <v>#REF!</v>
      </c>
      <c r="D733" t="s">
        <v>4630</v>
      </c>
      <c r="E733" t="s">
        <v>169</v>
      </c>
      <c r="F733">
        <v>922.97</v>
      </c>
      <c r="G733" s="280">
        <v>45290</v>
      </c>
      <c r="H733" s="280">
        <v>45290</v>
      </c>
      <c r="I733">
        <v>9.0147999999999993</v>
      </c>
      <c r="J733" t="s">
        <v>1279</v>
      </c>
      <c r="K733" t="s">
        <v>4965</v>
      </c>
    </row>
    <row r="734" spans="1:11" hidden="1" x14ac:dyDescent="0.35">
      <c r="A734">
        <v>735</v>
      </c>
      <c r="B734" t="s">
        <v>5505</v>
      </c>
      <c r="C734" t="e">
        <f>VLOOKUP(#REF!,#REF!,1,0)</f>
        <v>#REF!</v>
      </c>
      <c r="D734" t="s">
        <v>4686</v>
      </c>
      <c r="E734" t="s">
        <v>162</v>
      </c>
      <c r="F734">
        <v>922.97</v>
      </c>
      <c r="G734" s="280">
        <v>45290</v>
      </c>
      <c r="H734" s="280">
        <v>45290</v>
      </c>
      <c r="I734">
        <v>0.64390000000000003</v>
      </c>
      <c r="J734" t="s">
        <v>1279</v>
      </c>
      <c r="K734" t="s">
        <v>4710</v>
      </c>
    </row>
    <row r="735" spans="1:11" hidden="1" x14ac:dyDescent="0.35">
      <c r="A735">
        <v>736</v>
      </c>
      <c r="B735" t="s">
        <v>5945</v>
      </c>
      <c r="C735" t="e">
        <f>VLOOKUP(#REF!,#REF!,1,0)</f>
        <v>#REF!</v>
      </c>
      <c r="D735" t="s">
        <v>4630</v>
      </c>
      <c r="E735" t="s">
        <v>169</v>
      </c>
      <c r="F735">
        <v>155.06</v>
      </c>
      <c r="G735" s="280">
        <v>45291</v>
      </c>
      <c r="H735" s="280">
        <v>45291</v>
      </c>
      <c r="I735">
        <v>9.0147999999999993</v>
      </c>
      <c r="J735" t="s">
        <v>1279</v>
      </c>
      <c r="K735" t="s">
        <v>4965</v>
      </c>
    </row>
    <row r="736" spans="1:11" hidden="1" x14ac:dyDescent="0.35">
      <c r="A736">
        <v>737</v>
      </c>
      <c r="B736" t="s">
        <v>5506</v>
      </c>
      <c r="C736" t="e">
        <f>VLOOKUP(#REF!,#REF!,1,0)</f>
        <v>#REF!</v>
      </c>
      <c r="D736" t="s">
        <v>4686</v>
      </c>
      <c r="E736" t="s">
        <v>162</v>
      </c>
      <c r="F736">
        <v>155.06</v>
      </c>
      <c r="G736" s="280">
        <v>45291</v>
      </c>
      <c r="H736" s="280">
        <v>45291</v>
      </c>
      <c r="I736">
        <v>0.64390000000000003</v>
      </c>
      <c r="J736" t="s">
        <v>1279</v>
      </c>
      <c r="K736" t="s">
        <v>4710</v>
      </c>
    </row>
    <row r="737" spans="1:11" hidden="1" x14ac:dyDescent="0.35">
      <c r="A737">
        <v>738</v>
      </c>
      <c r="B737" t="s">
        <v>5507</v>
      </c>
      <c r="C737" t="e">
        <f>VLOOKUP(#REF!,#REF!,1,0)</f>
        <v>#REF!</v>
      </c>
      <c r="D737" t="s">
        <v>4686</v>
      </c>
      <c r="E737" t="s">
        <v>162</v>
      </c>
      <c r="F737">
        <v>120</v>
      </c>
      <c r="G737" s="280">
        <v>45292</v>
      </c>
      <c r="H737" s="280">
        <v>45322</v>
      </c>
      <c r="I737">
        <v>0.31950000000000001</v>
      </c>
      <c r="J737" t="s">
        <v>1279</v>
      </c>
      <c r="K737" t="s">
        <v>4710</v>
      </c>
    </row>
    <row r="738" spans="1:11" hidden="1" x14ac:dyDescent="0.35">
      <c r="A738">
        <v>739</v>
      </c>
      <c r="B738" t="s">
        <v>5508</v>
      </c>
      <c r="C738" t="e">
        <f>VLOOKUP(#REF!,#REF!,1,0)</f>
        <v>#REF!</v>
      </c>
      <c r="D738" t="s">
        <v>1311</v>
      </c>
      <c r="E738" t="s">
        <v>162</v>
      </c>
      <c r="F738">
        <v>3.2</v>
      </c>
      <c r="G738" s="280">
        <v>45292</v>
      </c>
      <c r="H738" s="280">
        <v>45657</v>
      </c>
      <c r="I738">
        <v>4.1596000000000002</v>
      </c>
      <c r="J738" t="s">
        <v>1279</v>
      </c>
      <c r="K738" t="s">
        <v>4797</v>
      </c>
    </row>
    <row r="739" spans="1:11" hidden="1" x14ac:dyDescent="0.35">
      <c r="A739">
        <v>740</v>
      </c>
      <c r="B739" t="s">
        <v>5946</v>
      </c>
      <c r="C739" t="e">
        <f>VLOOKUP(#REF!,#REF!,1,0)</f>
        <v>#REF!</v>
      </c>
      <c r="D739" t="s">
        <v>4610</v>
      </c>
      <c r="E739" t="s">
        <v>169</v>
      </c>
      <c r="F739">
        <v>103</v>
      </c>
      <c r="G739" s="280">
        <v>45292</v>
      </c>
      <c r="H739" s="280">
        <v>45657</v>
      </c>
      <c r="I739">
        <v>5.5461</v>
      </c>
      <c r="J739" t="s">
        <v>1279</v>
      </c>
      <c r="K739" t="s">
        <v>4797</v>
      </c>
    </row>
    <row r="740" spans="1:11" hidden="1" x14ac:dyDescent="0.35">
      <c r="A740">
        <v>741</v>
      </c>
      <c r="B740" t="s">
        <v>5509</v>
      </c>
      <c r="C740" t="e">
        <f>VLOOKUP(#REF!,#REF!,1,0)</f>
        <v>#REF!</v>
      </c>
      <c r="D740" t="s">
        <v>1381</v>
      </c>
      <c r="E740" t="s">
        <v>162</v>
      </c>
      <c r="F740">
        <v>36</v>
      </c>
      <c r="G740" s="280">
        <v>45292</v>
      </c>
      <c r="H740" s="280">
        <v>45657</v>
      </c>
      <c r="I740">
        <v>4.59</v>
      </c>
      <c r="J740" t="s">
        <v>1279</v>
      </c>
      <c r="K740" t="s">
        <v>4800</v>
      </c>
    </row>
    <row r="741" spans="1:11" hidden="1" x14ac:dyDescent="0.35">
      <c r="A741">
        <v>742</v>
      </c>
      <c r="B741" t="s">
        <v>5510</v>
      </c>
      <c r="C741" t="e">
        <f>VLOOKUP(#REF!,#REF!,1,0)</f>
        <v>#REF!</v>
      </c>
      <c r="D741" t="s">
        <v>1333</v>
      </c>
      <c r="E741" t="s">
        <v>162</v>
      </c>
      <c r="F741">
        <v>38</v>
      </c>
      <c r="G741" s="280">
        <v>45292</v>
      </c>
      <c r="H741" s="280">
        <v>45657</v>
      </c>
      <c r="I741">
        <v>4.1596000000000002</v>
      </c>
      <c r="J741" t="s">
        <v>1279</v>
      </c>
      <c r="K741" t="s">
        <v>4797</v>
      </c>
    </row>
    <row r="742" spans="1:11" hidden="1" x14ac:dyDescent="0.35">
      <c r="A742">
        <v>743</v>
      </c>
      <c r="B742" t="s">
        <v>5511</v>
      </c>
      <c r="C742" t="e">
        <f>VLOOKUP(#REF!,#REF!,1,0)</f>
        <v>#REF!</v>
      </c>
      <c r="D742" t="s">
        <v>1335</v>
      </c>
      <c r="E742" t="s">
        <v>162</v>
      </c>
      <c r="F742">
        <v>5</v>
      </c>
      <c r="G742" s="280">
        <v>45292</v>
      </c>
      <c r="H742" s="280">
        <v>45657</v>
      </c>
      <c r="I742">
        <v>4.1596000000000002</v>
      </c>
      <c r="J742" t="s">
        <v>1279</v>
      </c>
      <c r="K742" t="s">
        <v>4797</v>
      </c>
    </row>
    <row r="743" spans="1:11" hidden="1" x14ac:dyDescent="0.35">
      <c r="A743">
        <v>744</v>
      </c>
      <c r="B743" t="s">
        <v>5512</v>
      </c>
      <c r="C743" t="e">
        <f>VLOOKUP(#REF!,#REF!,1,0)</f>
        <v>#REF!</v>
      </c>
      <c r="D743" t="s">
        <v>1311</v>
      </c>
      <c r="E743" t="s">
        <v>162</v>
      </c>
      <c r="F743">
        <v>1500</v>
      </c>
      <c r="G743" s="280">
        <v>45292</v>
      </c>
      <c r="H743" s="280">
        <v>45657</v>
      </c>
      <c r="I743">
        <v>4.1596000000000002</v>
      </c>
      <c r="J743" t="s">
        <v>1279</v>
      </c>
      <c r="K743" t="s">
        <v>4797</v>
      </c>
    </row>
    <row r="744" spans="1:11" hidden="1" x14ac:dyDescent="0.35">
      <c r="A744">
        <v>745</v>
      </c>
      <c r="B744" t="s">
        <v>5513</v>
      </c>
      <c r="C744" t="e">
        <f>VLOOKUP(#REF!,#REF!,1,0)</f>
        <v>#REF!</v>
      </c>
      <c r="D744" t="s">
        <v>1338</v>
      </c>
      <c r="E744" t="s">
        <v>162</v>
      </c>
      <c r="F744">
        <v>210</v>
      </c>
      <c r="G744" s="280">
        <v>45292</v>
      </c>
      <c r="H744" s="280">
        <v>45657</v>
      </c>
      <c r="I744">
        <v>4.1596000000000002</v>
      </c>
      <c r="J744" t="s">
        <v>1279</v>
      </c>
      <c r="K744" t="s">
        <v>4797</v>
      </c>
    </row>
    <row r="745" spans="1:11" hidden="1" x14ac:dyDescent="0.35">
      <c r="A745">
        <v>746</v>
      </c>
      <c r="B745" t="s">
        <v>5514</v>
      </c>
      <c r="C745" t="e">
        <f>VLOOKUP(#REF!,#REF!,1,0)</f>
        <v>#REF!</v>
      </c>
      <c r="D745" t="s">
        <v>1329</v>
      </c>
      <c r="E745" t="s">
        <v>162</v>
      </c>
      <c r="F745">
        <v>410</v>
      </c>
      <c r="G745" s="280">
        <v>45292</v>
      </c>
      <c r="H745" s="280">
        <v>45657</v>
      </c>
      <c r="I745">
        <v>4.1596000000000002</v>
      </c>
      <c r="J745" t="s">
        <v>1279</v>
      </c>
      <c r="K745" t="s">
        <v>4797</v>
      </c>
    </row>
    <row r="746" spans="1:11" hidden="1" x14ac:dyDescent="0.35">
      <c r="A746">
        <v>747</v>
      </c>
      <c r="B746" t="s">
        <v>5947</v>
      </c>
      <c r="C746" t="e">
        <f>VLOOKUP(#REF!,#REF!,1,0)</f>
        <v>#REF!</v>
      </c>
      <c r="D746" t="s">
        <v>4610</v>
      </c>
      <c r="E746" t="s">
        <v>169</v>
      </c>
      <c r="F746">
        <v>110</v>
      </c>
      <c r="G746" s="280">
        <v>45292</v>
      </c>
      <c r="H746" s="280">
        <v>45657</v>
      </c>
      <c r="I746">
        <v>5.5461</v>
      </c>
      <c r="J746" t="s">
        <v>1279</v>
      </c>
      <c r="K746" t="s">
        <v>4797</v>
      </c>
    </row>
    <row r="747" spans="1:11" hidden="1" x14ac:dyDescent="0.35">
      <c r="A747">
        <v>748</v>
      </c>
      <c r="B747" t="s">
        <v>5515</v>
      </c>
      <c r="C747" t="e">
        <f>VLOOKUP(#REF!,#REF!,1,0)</f>
        <v>#REF!</v>
      </c>
      <c r="D747" t="s">
        <v>1381</v>
      </c>
      <c r="E747" t="s">
        <v>162</v>
      </c>
      <c r="F747">
        <v>312</v>
      </c>
      <c r="G747" s="280">
        <v>45292</v>
      </c>
      <c r="H747" s="280">
        <v>45657</v>
      </c>
      <c r="I747">
        <v>4.59</v>
      </c>
      <c r="J747" t="s">
        <v>1279</v>
      </c>
      <c r="K747" t="s">
        <v>4800</v>
      </c>
    </row>
    <row r="748" spans="1:11" hidden="1" x14ac:dyDescent="0.35">
      <c r="A748">
        <v>749</v>
      </c>
      <c r="B748" t="s">
        <v>5516</v>
      </c>
      <c r="C748" t="e">
        <f>VLOOKUP(#REF!,#REF!,1,0)</f>
        <v>#REF!</v>
      </c>
      <c r="D748" t="s">
        <v>1441</v>
      </c>
      <c r="E748" t="s">
        <v>162</v>
      </c>
      <c r="F748">
        <v>40</v>
      </c>
      <c r="G748" s="280">
        <v>45292</v>
      </c>
      <c r="H748" s="280">
        <v>45657</v>
      </c>
      <c r="I748">
        <v>4.59</v>
      </c>
      <c r="J748" t="s">
        <v>1279</v>
      </c>
      <c r="K748" t="s">
        <v>4800</v>
      </c>
    </row>
    <row r="749" spans="1:11" hidden="1" x14ac:dyDescent="0.35">
      <c r="A749">
        <v>750</v>
      </c>
      <c r="B749" t="s">
        <v>5948</v>
      </c>
      <c r="C749" t="e">
        <f>VLOOKUP(#REF!,#REF!,1,0)</f>
        <v>#REF!</v>
      </c>
      <c r="D749" t="s">
        <v>4495</v>
      </c>
      <c r="E749" t="s">
        <v>169</v>
      </c>
      <c r="F749">
        <v>300</v>
      </c>
      <c r="G749" s="280">
        <v>45292</v>
      </c>
      <c r="H749" s="280">
        <v>45657</v>
      </c>
      <c r="I749">
        <v>5.7927999999999997</v>
      </c>
      <c r="J749" t="s">
        <v>1279</v>
      </c>
      <c r="K749">
        <v>0</v>
      </c>
    </row>
    <row r="750" spans="1:11" hidden="1" x14ac:dyDescent="0.35">
      <c r="A750">
        <v>751</v>
      </c>
      <c r="B750" t="s">
        <v>5517</v>
      </c>
      <c r="C750" t="e">
        <f>VLOOKUP(#REF!,#REF!,1,0)</f>
        <v>#REF!</v>
      </c>
      <c r="D750" t="s">
        <v>1331</v>
      </c>
      <c r="E750" t="s">
        <v>162</v>
      </c>
      <c r="F750">
        <v>50</v>
      </c>
      <c r="G750" s="280">
        <v>45256</v>
      </c>
      <c r="H750" s="280">
        <v>45291</v>
      </c>
      <c r="I750">
        <v>1.2802</v>
      </c>
      <c r="J750" t="s">
        <v>1279</v>
      </c>
      <c r="K750" t="s">
        <v>4803</v>
      </c>
    </row>
    <row r="751" spans="1:11" hidden="1" x14ac:dyDescent="0.35">
      <c r="A751">
        <v>752</v>
      </c>
      <c r="B751" t="s">
        <v>2726</v>
      </c>
      <c r="C751" t="e">
        <f>VLOOKUP(#REF!,#REF!,1,0)</f>
        <v>#REF!</v>
      </c>
      <c r="D751" t="s">
        <v>1348</v>
      </c>
      <c r="E751" t="s">
        <v>162</v>
      </c>
      <c r="F751">
        <v>20</v>
      </c>
      <c r="G751" s="280">
        <v>45292</v>
      </c>
      <c r="H751" s="280">
        <v>45292</v>
      </c>
      <c r="I751">
        <v>7.0594999999999999</v>
      </c>
      <c r="J751" t="s">
        <v>1279</v>
      </c>
      <c r="K751" t="s">
        <v>4811</v>
      </c>
    </row>
    <row r="752" spans="1:11" hidden="1" x14ac:dyDescent="0.35">
      <c r="A752">
        <v>753</v>
      </c>
      <c r="B752" t="s">
        <v>5518</v>
      </c>
      <c r="C752" t="e">
        <f>VLOOKUP(#REF!,#REF!,1,0)</f>
        <v>#REF!</v>
      </c>
      <c r="D752" t="s">
        <v>1348</v>
      </c>
      <c r="E752" t="s">
        <v>162</v>
      </c>
      <c r="F752">
        <v>20</v>
      </c>
      <c r="G752" s="280">
        <v>45293</v>
      </c>
      <c r="H752" s="280">
        <v>45293</v>
      </c>
      <c r="I752">
        <v>7.0594999999999999</v>
      </c>
      <c r="J752" t="s">
        <v>1279</v>
      </c>
      <c r="K752" t="s">
        <v>4811</v>
      </c>
    </row>
    <row r="753" spans="1:11" hidden="1" x14ac:dyDescent="0.35">
      <c r="A753">
        <v>754</v>
      </c>
      <c r="B753" t="s">
        <v>5519</v>
      </c>
      <c r="C753" t="e">
        <f>VLOOKUP(#REF!,#REF!,1,0)</f>
        <v>#REF!</v>
      </c>
      <c r="D753" t="s">
        <v>1348</v>
      </c>
      <c r="E753" t="s">
        <v>162</v>
      </c>
      <c r="F753">
        <v>20</v>
      </c>
      <c r="G753" s="280">
        <v>45294</v>
      </c>
      <c r="H753" s="280">
        <v>45294</v>
      </c>
      <c r="I753">
        <v>7.0594999999999999</v>
      </c>
      <c r="J753" t="s">
        <v>1279</v>
      </c>
      <c r="K753" t="s">
        <v>4811</v>
      </c>
    </row>
    <row r="754" spans="1:11" hidden="1" x14ac:dyDescent="0.35">
      <c r="A754">
        <v>755</v>
      </c>
      <c r="B754" t="s">
        <v>2729</v>
      </c>
      <c r="C754" t="e">
        <f>VLOOKUP(#REF!,#REF!,1,0)</f>
        <v>#REF!</v>
      </c>
      <c r="D754" t="s">
        <v>1348</v>
      </c>
      <c r="E754" t="s">
        <v>162</v>
      </c>
      <c r="F754">
        <v>20</v>
      </c>
      <c r="G754" s="280">
        <v>45295</v>
      </c>
      <c r="H754" s="280">
        <v>45295</v>
      </c>
      <c r="I754">
        <v>7.0594999999999999</v>
      </c>
      <c r="J754" t="s">
        <v>1279</v>
      </c>
      <c r="K754" t="s">
        <v>4811</v>
      </c>
    </row>
    <row r="755" spans="1:11" hidden="1" x14ac:dyDescent="0.35">
      <c r="A755">
        <v>756</v>
      </c>
      <c r="B755" t="s">
        <v>5520</v>
      </c>
      <c r="C755" t="e">
        <f>VLOOKUP(#REF!,#REF!,1,0)</f>
        <v>#REF!</v>
      </c>
      <c r="D755" t="s">
        <v>1348</v>
      </c>
      <c r="E755" t="s">
        <v>162</v>
      </c>
      <c r="F755">
        <v>20</v>
      </c>
      <c r="G755" s="280">
        <v>45296</v>
      </c>
      <c r="H755" s="280">
        <v>45296</v>
      </c>
      <c r="I755">
        <v>7.0594999999999999</v>
      </c>
      <c r="J755" t="s">
        <v>1279</v>
      </c>
      <c r="K755" t="s">
        <v>4811</v>
      </c>
    </row>
    <row r="756" spans="1:11" hidden="1" x14ac:dyDescent="0.35">
      <c r="A756">
        <v>757</v>
      </c>
      <c r="B756" t="s">
        <v>2731</v>
      </c>
      <c r="C756" t="e">
        <f>VLOOKUP(#REF!,#REF!,1,0)</f>
        <v>#REF!</v>
      </c>
      <c r="D756" t="s">
        <v>1348</v>
      </c>
      <c r="E756" t="s">
        <v>162</v>
      </c>
      <c r="F756">
        <v>20</v>
      </c>
      <c r="G756" s="280">
        <v>45297</v>
      </c>
      <c r="H756" s="280">
        <v>45297</v>
      </c>
      <c r="I756">
        <v>7.0594999999999999</v>
      </c>
      <c r="J756" t="s">
        <v>1279</v>
      </c>
      <c r="K756" t="s">
        <v>4811</v>
      </c>
    </row>
    <row r="757" spans="1:11" hidden="1" x14ac:dyDescent="0.35">
      <c r="A757">
        <v>758</v>
      </c>
      <c r="B757" t="s">
        <v>2732</v>
      </c>
      <c r="C757" t="e">
        <f>VLOOKUP(#REF!,#REF!,1,0)</f>
        <v>#REF!</v>
      </c>
      <c r="D757" t="s">
        <v>1348</v>
      </c>
      <c r="E757" t="s">
        <v>162</v>
      </c>
      <c r="F757">
        <v>20</v>
      </c>
      <c r="G757" s="280">
        <v>45298</v>
      </c>
      <c r="H757" s="280">
        <v>45298</v>
      </c>
      <c r="I757">
        <v>7.0594999999999999</v>
      </c>
      <c r="J757" t="s">
        <v>1279</v>
      </c>
      <c r="K757" t="s">
        <v>4811</v>
      </c>
    </row>
    <row r="758" spans="1:11" hidden="1" x14ac:dyDescent="0.35">
      <c r="A758">
        <v>759</v>
      </c>
      <c r="B758" t="s">
        <v>5521</v>
      </c>
      <c r="C758" t="e">
        <f>VLOOKUP(#REF!,#REF!,1,0)</f>
        <v>#REF!</v>
      </c>
      <c r="D758" t="s">
        <v>1469</v>
      </c>
      <c r="E758" t="s">
        <v>162</v>
      </c>
      <c r="F758">
        <v>50</v>
      </c>
      <c r="G758" s="280">
        <v>45292</v>
      </c>
      <c r="H758" s="280">
        <v>45657</v>
      </c>
      <c r="I758">
        <v>4.2697000000000003</v>
      </c>
      <c r="J758" t="s">
        <v>1279</v>
      </c>
      <c r="K758" t="s">
        <v>4801</v>
      </c>
    </row>
    <row r="759" spans="1:11" hidden="1" x14ac:dyDescent="0.35">
      <c r="A759">
        <v>760</v>
      </c>
      <c r="B759" t="s">
        <v>5522</v>
      </c>
      <c r="C759" t="e">
        <f>VLOOKUP(#REF!,#REF!,1,0)</f>
        <v>#REF!</v>
      </c>
      <c r="D759" t="s">
        <v>1466</v>
      </c>
      <c r="E759" t="s">
        <v>162</v>
      </c>
      <c r="F759">
        <v>100</v>
      </c>
      <c r="G759" s="280">
        <v>45292</v>
      </c>
      <c r="H759" s="280">
        <v>45657</v>
      </c>
      <c r="I759">
        <v>4.2697000000000003</v>
      </c>
      <c r="J759" t="s">
        <v>1279</v>
      </c>
      <c r="K759" t="s">
        <v>4801</v>
      </c>
    </row>
    <row r="760" spans="1:11" hidden="1" x14ac:dyDescent="0.35">
      <c r="A760">
        <v>761</v>
      </c>
      <c r="B760" t="s">
        <v>5523</v>
      </c>
      <c r="C760" t="e">
        <f>VLOOKUP(#REF!,#REF!,1,0)</f>
        <v>#REF!</v>
      </c>
      <c r="D760" t="s">
        <v>1637</v>
      </c>
      <c r="E760" t="s">
        <v>162</v>
      </c>
      <c r="F760">
        <v>50</v>
      </c>
      <c r="G760" s="280">
        <v>45292</v>
      </c>
      <c r="H760" s="280">
        <v>45657</v>
      </c>
      <c r="I760">
        <v>4.2697000000000003</v>
      </c>
      <c r="J760" t="s">
        <v>1279</v>
      </c>
      <c r="K760" t="s">
        <v>4801</v>
      </c>
    </row>
    <row r="761" spans="1:11" hidden="1" x14ac:dyDescent="0.35">
      <c r="A761">
        <v>762</v>
      </c>
      <c r="B761" t="s">
        <v>5949</v>
      </c>
      <c r="C761" t="e">
        <f>VLOOKUP(#REF!,#REF!,1,0)</f>
        <v>#REF!</v>
      </c>
      <c r="D761" t="s">
        <v>4495</v>
      </c>
      <c r="E761" t="s">
        <v>169</v>
      </c>
      <c r="F761">
        <v>1100.8</v>
      </c>
      <c r="G761" s="280">
        <v>45292</v>
      </c>
      <c r="H761" s="280">
        <v>45657</v>
      </c>
      <c r="I761">
        <v>5.7927999999999997</v>
      </c>
      <c r="J761" t="s">
        <v>1279</v>
      </c>
      <c r="K761">
        <v>0</v>
      </c>
    </row>
    <row r="762" spans="1:11" hidden="1" x14ac:dyDescent="0.35">
      <c r="A762">
        <v>763</v>
      </c>
      <c r="B762" t="s">
        <v>2736</v>
      </c>
      <c r="C762" t="e">
        <f>VLOOKUP(#REF!,#REF!,1,0)</f>
        <v>#REF!</v>
      </c>
      <c r="D762" t="s">
        <v>1348</v>
      </c>
      <c r="E762" t="s">
        <v>162</v>
      </c>
      <c r="F762">
        <v>20</v>
      </c>
      <c r="G762" s="280">
        <v>45299</v>
      </c>
      <c r="H762" s="280">
        <v>45299</v>
      </c>
      <c r="I762">
        <v>7.0594999999999999</v>
      </c>
      <c r="J762" t="s">
        <v>1279</v>
      </c>
      <c r="K762" t="s">
        <v>4811</v>
      </c>
    </row>
    <row r="763" spans="1:11" hidden="1" x14ac:dyDescent="0.35">
      <c r="A763">
        <v>764</v>
      </c>
      <c r="B763" t="s">
        <v>5524</v>
      </c>
      <c r="C763" t="e">
        <f>VLOOKUP(#REF!,#REF!,1,0)</f>
        <v>#REF!</v>
      </c>
      <c r="D763" t="s">
        <v>1637</v>
      </c>
      <c r="E763" t="s">
        <v>162</v>
      </c>
      <c r="F763">
        <v>285</v>
      </c>
      <c r="G763" s="280">
        <v>45292</v>
      </c>
      <c r="H763" s="280">
        <v>45657</v>
      </c>
      <c r="I763">
        <v>4.2697000000000003</v>
      </c>
      <c r="J763" t="s">
        <v>1279</v>
      </c>
      <c r="K763" t="s">
        <v>4801</v>
      </c>
    </row>
    <row r="764" spans="1:11" hidden="1" x14ac:dyDescent="0.35">
      <c r="A764">
        <v>765</v>
      </c>
      <c r="B764" t="s">
        <v>5525</v>
      </c>
      <c r="C764" t="e">
        <f>VLOOKUP(#REF!,#REF!,1,0)</f>
        <v>#REF!</v>
      </c>
      <c r="D764" t="s">
        <v>1331</v>
      </c>
      <c r="E764" t="s">
        <v>162</v>
      </c>
      <c r="F764">
        <v>50</v>
      </c>
      <c r="G764" s="280">
        <v>45256</v>
      </c>
      <c r="H764" s="280">
        <v>45291</v>
      </c>
      <c r="I764">
        <v>1.2802</v>
      </c>
      <c r="J764" t="s">
        <v>1279</v>
      </c>
      <c r="K764" t="s">
        <v>4803</v>
      </c>
    </row>
    <row r="765" spans="1:11" hidden="1" x14ac:dyDescent="0.35">
      <c r="A765">
        <v>766</v>
      </c>
      <c r="B765" t="s">
        <v>5526</v>
      </c>
      <c r="C765" t="e">
        <f>VLOOKUP(#REF!,#REF!,1,0)</f>
        <v>#REF!</v>
      </c>
      <c r="D765" t="s">
        <v>1331</v>
      </c>
      <c r="E765" t="s">
        <v>162</v>
      </c>
      <c r="F765">
        <v>100</v>
      </c>
      <c r="G765" s="280">
        <v>45292</v>
      </c>
      <c r="H765" s="280">
        <v>45657</v>
      </c>
      <c r="I765">
        <v>4.2634999999999996</v>
      </c>
      <c r="J765" t="s">
        <v>1279</v>
      </c>
      <c r="K765" t="s">
        <v>4803</v>
      </c>
    </row>
    <row r="766" spans="1:11" hidden="1" x14ac:dyDescent="0.35">
      <c r="A766">
        <v>767</v>
      </c>
      <c r="B766" t="s">
        <v>5950</v>
      </c>
      <c r="C766" t="e">
        <f>VLOOKUP(#REF!,#REF!,1,0)</f>
        <v>#REF!</v>
      </c>
      <c r="D766" t="s">
        <v>4500</v>
      </c>
      <c r="E766" t="s">
        <v>169</v>
      </c>
      <c r="F766">
        <v>600</v>
      </c>
      <c r="G766" s="280">
        <v>45292</v>
      </c>
      <c r="H766" s="280">
        <v>45657</v>
      </c>
      <c r="I766">
        <v>5.601</v>
      </c>
      <c r="J766" t="s">
        <v>1279</v>
      </c>
      <c r="K766" t="s">
        <v>4803</v>
      </c>
    </row>
    <row r="767" spans="1:11" hidden="1" x14ac:dyDescent="0.35">
      <c r="A767">
        <v>768</v>
      </c>
      <c r="B767" t="s">
        <v>5951</v>
      </c>
      <c r="C767" t="e">
        <f>VLOOKUP(#REF!,#REF!,1,0)</f>
        <v>#REF!</v>
      </c>
      <c r="D767" t="s">
        <v>4610</v>
      </c>
      <c r="E767" t="s">
        <v>169</v>
      </c>
      <c r="F767">
        <v>40</v>
      </c>
      <c r="G767" s="280">
        <v>45292</v>
      </c>
      <c r="H767" s="280">
        <v>45657</v>
      </c>
      <c r="I767">
        <v>5.5461</v>
      </c>
      <c r="J767" t="s">
        <v>1279</v>
      </c>
      <c r="K767" t="s">
        <v>4797</v>
      </c>
    </row>
    <row r="768" spans="1:11" x14ac:dyDescent="0.35">
      <c r="A768">
        <v>534</v>
      </c>
      <c r="B768" t="s">
        <v>4123</v>
      </c>
      <c r="C768" t="e">
        <f>VLOOKUP(#REF!,#REF!,1,0)</f>
        <v>#REF!</v>
      </c>
      <c r="D768" t="s">
        <v>4501</v>
      </c>
      <c r="E768" t="s">
        <v>169</v>
      </c>
      <c r="F768">
        <v>0</v>
      </c>
      <c r="G768" s="280">
        <v>44562</v>
      </c>
      <c r="H768" s="280">
        <v>46022</v>
      </c>
      <c r="J768" t="s">
        <v>1530</v>
      </c>
      <c r="K768" t="s">
        <v>4799</v>
      </c>
    </row>
    <row r="769" spans="1:11" hidden="1" x14ac:dyDescent="0.35">
      <c r="A769">
        <v>770</v>
      </c>
      <c r="B769" t="s">
        <v>5953</v>
      </c>
      <c r="C769" t="e">
        <f>VLOOKUP(#REF!,#REF!,1,0)</f>
        <v>#REF!</v>
      </c>
      <c r="D769" t="s">
        <v>4501</v>
      </c>
      <c r="E769" t="s">
        <v>169</v>
      </c>
      <c r="F769">
        <v>550</v>
      </c>
      <c r="G769" s="280">
        <v>45292</v>
      </c>
      <c r="H769" s="280">
        <v>45657</v>
      </c>
      <c r="I769">
        <v>5.7870999999999997</v>
      </c>
      <c r="J769" t="s">
        <v>1279</v>
      </c>
      <c r="K769" t="s">
        <v>4799</v>
      </c>
    </row>
    <row r="770" spans="1:11" hidden="1" x14ac:dyDescent="0.35">
      <c r="A770">
        <v>771</v>
      </c>
      <c r="B770" t="s">
        <v>5954</v>
      </c>
      <c r="C770" t="e">
        <f>VLOOKUP(#REF!,#REF!,1,0)</f>
        <v>#REF!</v>
      </c>
      <c r="D770" t="s">
        <v>4610</v>
      </c>
      <c r="E770" t="s">
        <v>169</v>
      </c>
      <c r="F770">
        <v>580</v>
      </c>
      <c r="G770" s="280">
        <v>45292</v>
      </c>
      <c r="H770" s="280">
        <v>45657</v>
      </c>
      <c r="I770">
        <v>5.5461</v>
      </c>
      <c r="J770" t="s">
        <v>1279</v>
      </c>
      <c r="K770" t="s">
        <v>4797</v>
      </c>
    </row>
    <row r="771" spans="1:11" hidden="1" x14ac:dyDescent="0.35">
      <c r="A771">
        <v>772</v>
      </c>
      <c r="B771" t="s">
        <v>5527</v>
      </c>
      <c r="C771" t="e">
        <f>VLOOKUP(#REF!,#REF!,1,0)</f>
        <v>#REF!</v>
      </c>
      <c r="D771" t="s">
        <v>1338</v>
      </c>
      <c r="E771" t="s">
        <v>162</v>
      </c>
      <c r="F771">
        <v>500</v>
      </c>
      <c r="G771" s="280">
        <v>45292</v>
      </c>
      <c r="H771" s="280">
        <v>45657</v>
      </c>
      <c r="I771">
        <v>4.1596000000000002</v>
      </c>
      <c r="J771" t="s">
        <v>1279</v>
      </c>
      <c r="K771" t="s">
        <v>4797</v>
      </c>
    </row>
    <row r="772" spans="1:11" hidden="1" x14ac:dyDescent="0.35">
      <c r="A772">
        <v>773</v>
      </c>
      <c r="B772" t="s">
        <v>5955</v>
      </c>
      <c r="C772" t="e">
        <f>VLOOKUP(#REF!,#REF!,1,0)</f>
        <v>#REF!</v>
      </c>
      <c r="D772" t="s">
        <v>4495</v>
      </c>
      <c r="E772" t="s">
        <v>169</v>
      </c>
      <c r="F772">
        <v>742</v>
      </c>
      <c r="G772" s="280">
        <v>45231</v>
      </c>
      <c r="H772" s="280">
        <v>45291</v>
      </c>
      <c r="I772">
        <v>9.0132999999999992</v>
      </c>
      <c r="J772" t="s">
        <v>1279</v>
      </c>
      <c r="K772">
        <v>0</v>
      </c>
    </row>
    <row r="773" spans="1:11" hidden="1" x14ac:dyDescent="0.35">
      <c r="A773">
        <v>774</v>
      </c>
      <c r="B773" t="s">
        <v>5956</v>
      </c>
      <c r="C773" t="e">
        <f>VLOOKUP(#REF!,#REF!,1,0)</f>
        <v>#REF!</v>
      </c>
      <c r="D773" t="s">
        <v>4495</v>
      </c>
      <c r="E773" t="s">
        <v>169</v>
      </c>
      <c r="F773">
        <v>75</v>
      </c>
      <c r="G773" s="280">
        <v>45261</v>
      </c>
      <c r="H773" s="280">
        <v>45291</v>
      </c>
      <c r="I773">
        <v>9.0132999999999992</v>
      </c>
      <c r="J773" t="s">
        <v>1279</v>
      </c>
      <c r="K773">
        <v>0</v>
      </c>
    </row>
    <row r="774" spans="1:11" hidden="1" x14ac:dyDescent="0.35">
      <c r="A774">
        <v>775</v>
      </c>
      <c r="B774" t="s">
        <v>5528</v>
      </c>
      <c r="C774" t="e">
        <f>VLOOKUP(#REF!,#REF!,1,0)</f>
        <v>#REF!</v>
      </c>
      <c r="D774" t="s">
        <v>1466</v>
      </c>
      <c r="E774" t="s">
        <v>162</v>
      </c>
      <c r="F774">
        <v>28</v>
      </c>
      <c r="G774" s="280">
        <v>45292</v>
      </c>
      <c r="H774" s="280">
        <v>45657</v>
      </c>
      <c r="I774">
        <v>4.2697000000000003</v>
      </c>
      <c r="J774" t="s">
        <v>1279</v>
      </c>
      <c r="K774" t="s">
        <v>4801</v>
      </c>
    </row>
    <row r="775" spans="1:11" hidden="1" x14ac:dyDescent="0.35">
      <c r="A775">
        <v>776</v>
      </c>
      <c r="B775" t="s">
        <v>5529</v>
      </c>
      <c r="C775" t="e">
        <f>VLOOKUP(#REF!,#REF!,1,0)</f>
        <v>#REF!</v>
      </c>
      <c r="D775" t="s">
        <v>1348</v>
      </c>
      <c r="E775" t="s">
        <v>162</v>
      </c>
      <c r="F775">
        <v>63</v>
      </c>
      <c r="G775" s="280">
        <v>45292</v>
      </c>
      <c r="H775" s="280">
        <v>45657</v>
      </c>
      <c r="I775">
        <v>4.3848000000000003</v>
      </c>
      <c r="J775" t="s">
        <v>1279</v>
      </c>
      <c r="K775" t="s">
        <v>4811</v>
      </c>
    </row>
    <row r="776" spans="1:11" hidden="1" x14ac:dyDescent="0.35">
      <c r="A776">
        <v>777</v>
      </c>
      <c r="B776" t="s">
        <v>5957</v>
      </c>
      <c r="C776" t="e">
        <f>VLOOKUP(#REF!,#REF!,1,0)</f>
        <v>#REF!</v>
      </c>
      <c r="D776" t="s">
        <v>4495</v>
      </c>
      <c r="E776" t="s">
        <v>169</v>
      </c>
      <c r="F776">
        <v>530</v>
      </c>
      <c r="G776" s="280">
        <v>45292</v>
      </c>
      <c r="H776" s="280">
        <v>45657</v>
      </c>
      <c r="I776">
        <v>5.7927999999999997</v>
      </c>
      <c r="J776" t="s">
        <v>1279</v>
      </c>
      <c r="K776">
        <v>0</v>
      </c>
    </row>
    <row r="777" spans="1:11" hidden="1" x14ac:dyDescent="0.35">
      <c r="A777">
        <v>778</v>
      </c>
      <c r="B777" t="s">
        <v>2747</v>
      </c>
      <c r="C777" t="e">
        <f>VLOOKUP(#REF!,#REF!,1,0)</f>
        <v>#REF!</v>
      </c>
      <c r="D777" t="s">
        <v>1469</v>
      </c>
      <c r="E777" t="s">
        <v>162</v>
      </c>
      <c r="F777">
        <v>200</v>
      </c>
      <c r="G777" s="280">
        <v>45292</v>
      </c>
      <c r="H777" s="280">
        <v>45657</v>
      </c>
      <c r="I777">
        <v>4.2697000000000003</v>
      </c>
      <c r="J777" t="s">
        <v>1279</v>
      </c>
      <c r="K777" t="s">
        <v>4801</v>
      </c>
    </row>
    <row r="778" spans="1:11" hidden="1" x14ac:dyDescent="0.35">
      <c r="A778">
        <v>779</v>
      </c>
      <c r="B778" t="s">
        <v>5530</v>
      </c>
      <c r="C778" t="e">
        <f>VLOOKUP(#REF!,#REF!,1,0)</f>
        <v>#REF!</v>
      </c>
      <c r="D778" t="s">
        <v>1466</v>
      </c>
      <c r="E778" t="s">
        <v>162</v>
      </c>
      <c r="F778">
        <v>200</v>
      </c>
      <c r="G778" s="280">
        <v>45292</v>
      </c>
      <c r="H778" s="280">
        <v>45657</v>
      </c>
      <c r="I778">
        <v>4.2697000000000003</v>
      </c>
      <c r="J778" t="s">
        <v>1279</v>
      </c>
      <c r="K778" t="s">
        <v>4801</v>
      </c>
    </row>
    <row r="779" spans="1:11" hidden="1" x14ac:dyDescent="0.35">
      <c r="A779">
        <v>780</v>
      </c>
      <c r="B779" t="s">
        <v>5531</v>
      </c>
      <c r="C779" t="e">
        <f>VLOOKUP(#REF!,#REF!,1,0)</f>
        <v>#REF!</v>
      </c>
      <c r="D779" t="s">
        <v>1350</v>
      </c>
      <c r="E779" t="s">
        <v>162</v>
      </c>
      <c r="F779">
        <v>127</v>
      </c>
      <c r="G779" s="280">
        <v>45292</v>
      </c>
      <c r="H779" s="280">
        <v>45657</v>
      </c>
      <c r="I779">
        <v>4.5002000000000004</v>
      </c>
      <c r="J779" t="s">
        <v>1279</v>
      </c>
      <c r="K779" t="s">
        <v>4799</v>
      </c>
    </row>
    <row r="780" spans="1:11" hidden="1" x14ac:dyDescent="0.35">
      <c r="A780">
        <v>781</v>
      </c>
      <c r="B780" t="s">
        <v>5532</v>
      </c>
      <c r="C780" t="e">
        <f>VLOOKUP(#REF!,#REF!,1,0)</f>
        <v>#REF!</v>
      </c>
      <c r="D780" t="s">
        <v>1352</v>
      </c>
      <c r="E780" t="s">
        <v>162</v>
      </c>
      <c r="F780">
        <v>23</v>
      </c>
      <c r="G780" s="280">
        <v>45292</v>
      </c>
      <c r="H780" s="280">
        <v>45657</v>
      </c>
      <c r="I780">
        <v>4.5002000000000004</v>
      </c>
      <c r="J780" t="s">
        <v>1279</v>
      </c>
      <c r="K780" t="s">
        <v>4799</v>
      </c>
    </row>
    <row r="781" spans="1:11" hidden="1" x14ac:dyDescent="0.35">
      <c r="A781">
        <v>782</v>
      </c>
      <c r="B781" t="s">
        <v>5533</v>
      </c>
      <c r="C781" t="e">
        <f>VLOOKUP(#REF!,#REF!,1,0)</f>
        <v>#REF!</v>
      </c>
      <c r="D781" t="s">
        <v>1326</v>
      </c>
      <c r="E781" t="s">
        <v>162</v>
      </c>
      <c r="F781">
        <v>64</v>
      </c>
      <c r="G781" s="280">
        <v>45292</v>
      </c>
      <c r="H781" s="280">
        <v>45657</v>
      </c>
      <c r="I781">
        <v>4.3403</v>
      </c>
      <c r="J781" t="s">
        <v>1279</v>
      </c>
      <c r="K781" t="s">
        <v>4815</v>
      </c>
    </row>
    <row r="782" spans="1:11" hidden="1" x14ac:dyDescent="0.35">
      <c r="A782">
        <v>783</v>
      </c>
      <c r="B782" t="s">
        <v>5534</v>
      </c>
      <c r="C782" t="e">
        <f>VLOOKUP(#REF!,#REF!,1,0)</f>
        <v>#REF!</v>
      </c>
      <c r="D782" t="s">
        <v>1513</v>
      </c>
      <c r="E782" t="s">
        <v>162</v>
      </c>
      <c r="F782">
        <v>96</v>
      </c>
      <c r="G782" s="280">
        <v>45292</v>
      </c>
      <c r="H782" s="280">
        <v>45657</v>
      </c>
      <c r="I782">
        <v>4.3403</v>
      </c>
      <c r="J782" t="s">
        <v>1279</v>
      </c>
      <c r="K782" t="s">
        <v>4815</v>
      </c>
    </row>
    <row r="783" spans="1:11" hidden="1" x14ac:dyDescent="0.35">
      <c r="A783">
        <v>784</v>
      </c>
      <c r="B783" t="s">
        <v>5958</v>
      </c>
      <c r="C783" t="e">
        <f>VLOOKUP(#REF!,#REF!,1,0)</f>
        <v>#REF!</v>
      </c>
      <c r="D783" t="s">
        <v>4497</v>
      </c>
      <c r="E783" t="s">
        <v>169</v>
      </c>
      <c r="F783">
        <v>400</v>
      </c>
      <c r="G783" s="280">
        <v>45292</v>
      </c>
      <c r="H783" s="280">
        <v>45657</v>
      </c>
      <c r="I783">
        <v>5.6859999999999999</v>
      </c>
      <c r="J783" t="s">
        <v>1279</v>
      </c>
      <c r="K783" t="s">
        <v>4801</v>
      </c>
    </row>
    <row r="784" spans="1:11" hidden="1" x14ac:dyDescent="0.35">
      <c r="A784">
        <v>785</v>
      </c>
      <c r="B784" t="s">
        <v>5959</v>
      </c>
      <c r="C784" t="e">
        <f>VLOOKUP(#REF!,#REF!,1,0)</f>
        <v>#REF!</v>
      </c>
      <c r="D784" t="s">
        <v>4497</v>
      </c>
      <c r="E784" t="s">
        <v>169</v>
      </c>
      <c r="F784">
        <v>400</v>
      </c>
      <c r="G784" s="280">
        <v>45111</v>
      </c>
      <c r="H784" s="280">
        <v>45291</v>
      </c>
      <c r="I784">
        <v>5.9866999999999999</v>
      </c>
      <c r="J784" t="s">
        <v>1279</v>
      </c>
      <c r="K784" t="s">
        <v>4801</v>
      </c>
    </row>
    <row r="785" spans="1:11" hidden="1" x14ac:dyDescent="0.35">
      <c r="A785">
        <v>786</v>
      </c>
      <c r="B785" t="s">
        <v>5960</v>
      </c>
      <c r="C785" t="e">
        <f>VLOOKUP(#REF!,#REF!,1,0)</f>
        <v>#REF!</v>
      </c>
      <c r="D785" t="s">
        <v>4501</v>
      </c>
      <c r="E785" t="s">
        <v>169</v>
      </c>
      <c r="F785">
        <v>1</v>
      </c>
      <c r="G785" s="280">
        <v>45085</v>
      </c>
      <c r="H785" s="280">
        <v>45291</v>
      </c>
      <c r="I785">
        <v>6.0484</v>
      </c>
      <c r="J785" t="s">
        <v>1279</v>
      </c>
      <c r="K785" t="s">
        <v>4799</v>
      </c>
    </row>
    <row r="786" spans="1:11" hidden="1" x14ac:dyDescent="0.35">
      <c r="A786">
        <v>787</v>
      </c>
      <c r="B786" t="s">
        <v>5961</v>
      </c>
      <c r="C786" t="e">
        <f>VLOOKUP(#REF!,#REF!,1,0)</f>
        <v>#REF!</v>
      </c>
      <c r="D786" t="s">
        <v>4501</v>
      </c>
      <c r="E786" t="s">
        <v>169</v>
      </c>
      <c r="F786">
        <v>1</v>
      </c>
      <c r="G786" s="280">
        <v>45292</v>
      </c>
      <c r="H786" s="280">
        <v>45657</v>
      </c>
      <c r="I786">
        <v>5.7816999999999998</v>
      </c>
      <c r="J786" t="s">
        <v>1279</v>
      </c>
      <c r="K786" t="s">
        <v>4799</v>
      </c>
    </row>
    <row r="787" spans="1:11" hidden="1" x14ac:dyDescent="0.35">
      <c r="A787">
        <v>788</v>
      </c>
      <c r="B787" t="s">
        <v>5962</v>
      </c>
      <c r="C787" t="e">
        <f>VLOOKUP(#REF!,#REF!,1,0)</f>
        <v>#REF!</v>
      </c>
      <c r="D787" t="s">
        <v>5963</v>
      </c>
      <c r="E787" t="s">
        <v>169</v>
      </c>
      <c r="F787">
        <v>800</v>
      </c>
      <c r="G787" s="280">
        <v>45292</v>
      </c>
      <c r="H787" s="280">
        <v>45657</v>
      </c>
      <c r="I787">
        <v>1.0325</v>
      </c>
      <c r="J787" t="s">
        <v>1279</v>
      </c>
      <c r="K787" t="s">
        <v>4975</v>
      </c>
    </row>
    <row r="788" spans="1:11" hidden="1" x14ac:dyDescent="0.35">
      <c r="A788">
        <v>789</v>
      </c>
      <c r="B788" t="s">
        <v>5535</v>
      </c>
      <c r="C788" t="e">
        <f>VLOOKUP(#REF!,#REF!,1,0)</f>
        <v>#REF!</v>
      </c>
      <c r="D788" t="s">
        <v>5536</v>
      </c>
      <c r="E788" t="s">
        <v>162</v>
      </c>
      <c r="F788">
        <v>800</v>
      </c>
      <c r="G788" s="280">
        <v>45292</v>
      </c>
      <c r="H788" s="280">
        <v>45657</v>
      </c>
      <c r="I788">
        <v>0.44469999999999998</v>
      </c>
      <c r="J788" t="s">
        <v>1279</v>
      </c>
      <c r="K788" t="s">
        <v>4975</v>
      </c>
    </row>
    <row r="789" spans="1:11" hidden="1" x14ac:dyDescent="0.35">
      <c r="A789">
        <v>790</v>
      </c>
      <c r="B789" t="s">
        <v>5537</v>
      </c>
      <c r="C789" t="e">
        <f>VLOOKUP(#REF!,#REF!,1,0)</f>
        <v>#REF!</v>
      </c>
      <c r="D789" t="s">
        <v>1466</v>
      </c>
      <c r="E789" t="s">
        <v>162</v>
      </c>
      <c r="F789">
        <v>50</v>
      </c>
      <c r="G789" s="280">
        <v>45192</v>
      </c>
      <c r="H789" s="280">
        <v>45192</v>
      </c>
      <c r="I789">
        <v>8.1654</v>
      </c>
      <c r="J789" t="s">
        <v>1279</v>
      </c>
      <c r="K789" t="s">
        <v>4801</v>
      </c>
    </row>
    <row r="790" spans="1:11" hidden="1" x14ac:dyDescent="0.35">
      <c r="A790">
        <v>791</v>
      </c>
      <c r="B790" t="s">
        <v>5538</v>
      </c>
      <c r="C790" t="e">
        <f>VLOOKUP(#REF!,#REF!,1,0)</f>
        <v>#REF!</v>
      </c>
      <c r="D790" t="s">
        <v>1466</v>
      </c>
      <c r="E790" t="s">
        <v>162</v>
      </c>
      <c r="F790">
        <v>50</v>
      </c>
      <c r="G790" s="280">
        <v>45193</v>
      </c>
      <c r="H790" s="280">
        <v>45193</v>
      </c>
      <c r="I790">
        <v>8.1654</v>
      </c>
      <c r="J790" t="s">
        <v>1279</v>
      </c>
      <c r="K790" t="s">
        <v>4801</v>
      </c>
    </row>
    <row r="791" spans="1:11" hidden="1" x14ac:dyDescent="0.35">
      <c r="A791">
        <v>792</v>
      </c>
      <c r="B791" t="s">
        <v>5539</v>
      </c>
      <c r="C791" t="e">
        <f>VLOOKUP(#REF!,#REF!,1,0)</f>
        <v>#REF!</v>
      </c>
      <c r="D791" t="s">
        <v>1466</v>
      </c>
      <c r="E791" t="s">
        <v>162</v>
      </c>
      <c r="F791">
        <v>50</v>
      </c>
      <c r="G791" s="280">
        <v>45194</v>
      </c>
      <c r="H791" s="280">
        <v>45194</v>
      </c>
      <c r="I791">
        <v>8.1654</v>
      </c>
      <c r="J791" t="s">
        <v>1279</v>
      </c>
      <c r="K791" t="s">
        <v>4801</v>
      </c>
    </row>
    <row r="792" spans="1:11" hidden="1" x14ac:dyDescent="0.35">
      <c r="A792">
        <v>793</v>
      </c>
      <c r="B792" t="s">
        <v>5540</v>
      </c>
      <c r="C792" t="e">
        <f>VLOOKUP(#REF!,#REF!,1,0)</f>
        <v>#REF!</v>
      </c>
      <c r="D792" t="s">
        <v>1466</v>
      </c>
      <c r="E792" t="s">
        <v>162</v>
      </c>
      <c r="F792">
        <v>50</v>
      </c>
      <c r="G792" s="280">
        <v>45195</v>
      </c>
      <c r="H792" s="280">
        <v>45195</v>
      </c>
      <c r="I792">
        <v>8.1654</v>
      </c>
      <c r="J792" t="s">
        <v>1279</v>
      </c>
      <c r="K792" t="s">
        <v>4801</v>
      </c>
    </row>
    <row r="793" spans="1:11" hidden="1" x14ac:dyDescent="0.35">
      <c r="A793">
        <v>794</v>
      </c>
      <c r="B793" t="s">
        <v>5541</v>
      </c>
      <c r="C793" t="e">
        <f>VLOOKUP(#REF!,#REF!,1,0)</f>
        <v>#REF!</v>
      </c>
      <c r="D793" t="s">
        <v>1466</v>
      </c>
      <c r="E793" t="s">
        <v>162</v>
      </c>
      <c r="F793">
        <v>50</v>
      </c>
      <c r="G793" s="280">
        <v>45196</v>
      </c>
      <c r="H793" s="280">
        <v>45196</v>
      </c>
      <c r="I793">
        <v>8.1654</v>
      </c>
      <c r="J793" t="s">
        <v>1279</v>
      </c>
      <c r="K793" t="s">
        <v>4801</v>
      </c>
    </row>
    <row r="794" spans="1:11" hidden="1" x14ac:dyDescent="0.35">
      <c r="A794">
        <v>795</v>
      </c>
      <c r="B794" t="s">
        <v>5542</v>
      </c>
      <c r="C794" t="e">
        <f>VLOOKUP(#REF!,#REF!,1,0)</f>
        <v>#REF!</v>
      </c>
      <c r="D794" t="s">
        <v>1466</v>
      </c>
      <c r="E794" t="s">
        <v>162</v>
      </c>
      <c r="F794">
        <v>40.54</v>
      </c>
      <c r="G794" s="280">
        <v>45219</v>
      </c>
      <c r="H794" s="280">
        <v>45219</v>
      </c>
      <c r="I794">
        <v>8.1654</v>
      </c>
      <c r="J794" t="s">
        <v>1279</v>
      </c>
      <c r="K794" t="s">
        <v>4801</v>
      </c>
    </row>
    <row r="795" spans="1:11" hidden="1" x14ac:dyDescent="0.35">
      <c r="A795">
        <v>796</v>
      </c>
      <c r="B795" t="s">
        <v>5543</v>
      </c>
      <c r="C795" t="e">
        <f>VLOOKUP(#REF!,#REF!,1,0)</f>
        <v>#REF!</v>
      </c>
      <c r="D795" t="s">
        <v>1466</v>
      </c>
      <c r="E795" t="s">
        <v>162</v>
      </c>
      <c r="F795">
        <v>87</v>
      </c>
      <c r="G795" s="280">
        <v>45220</v>
      </c>
      <c r="H795" s="280">
        <v>45220</v>
      </c>
      <c r="I795">
        <v>8.1654</v>
      </c>
      <c r="J795" t="s">
        <v>1279</v>
      </c>
      <c r="K795" t="s">
        <v>4801</v>
      </c>
    </row>
    <row r="796" spans="1:11" hidden="1" x14ac:dyDescent="0.35">
      <c r="A796">
        <v>797</v>
      </c>
      <c r="B796" t="s">
        <v>5544</v>
      </c>
      <c r="C796" t="e">
        <f>VLOOKUP(#REF!,#REF!,1,0)</f>
        <v>#REF!</v>
      </c>
      <c r="D796" t="s">
        <v>1466</v>
      </c>
      <c r="E796" t="s">
        <v>162</v>
      </c>
      <c r="F796">
        <v>10.33</v>
      </c>
      <c r="G796" s="280">
        <v>45260</v>
      </c>
      <c r="H796" s="280">
        <v>45260</v>
      </c>
      <c r="I796">
        <v>8.1654</v>
      </c>
      <c r="J796" t="s">
        <v>1279</v>
      </c>
      <c r="K796" t="s">
        <v>4801</v>
      </c>
    </row>
    <row r="797" spans="1:11" hidden="1" x14ac:dyDescent="0.35">
      <c r="A797">
        <v>798</v>
      </c>
      <c r="B797" t="s">
        <v>5964</v>
      </c>
      <c r="C797" t="e">
        <f>VLOOKUP(#REF!,#REF!,1,0)</f>
        <v>#REF!</v>
      </c>
      <c r="D797" t="s">
        <v>1317</v>
      </c>
      <c r="E797" t="s">
        <v>169</v>
      </c>
      <c r="F797">
        <v>2240</v>
      </c>
      <c r="G797" s="280">
        <v>45289</v>
      </c>
      <c r="H797" s="280">
        <v>45657</v>
      </c>
      <c r="I797">
        <v>3.4175</v>
      </c>
      <c r="J797" t="s">
        <v>1279</v>
      </c>
      <c r="K797" t="s">
        <v>4704</v>
      </c>
    </row>
    <row r="798" spans="1:11" hidden="1" x14ac:dyDescent="0.35">
      <c r="A798">
        <v>799</v>
      </c>
      <c r="B798" t="s">
        <v>5545</v>
      </c>
      <c r="C798" t="e">
        <f>VLOOKUP(#REF!,#REF!,1,0)</f>
        <v>#REF!</v>
      </c>
      <c r="D798" t="s">
        <v>4560</v>
      </c>
      <c r="E798" t="s">
        <v>162</v>
      </c>
      <c r="F798">
        <v>2240</v>
      </c>
      <c r="G798" s="280">
        <v>45289</v>
      </c>
      <c r="H798" s="280">
        <v>45657</v>
      </c>
      <c r="I798">
        <v>3.4175</v>
      </c>
      <c r="J798" t="s">
        <v>1279</v>
      </c>
      <c r="K798">
        <v>0</v>
      </c>
    </row>
    <row r="799" spans="1:11" hidden="1" x14ac:dyDescent="0.35">
      <c r="A799">
        <v>800</v>
      </c>
      <c r="B799" t="s">
        <v>5546</v>
      </c>
      <c r="C799" t="e">
        <f>VLOOKUP(#REF!,#REF!,1,0)</f>
        <v>#REF!</v>
      </c>
      <c r="D799" t="s">
        <v>1313</v>
      </c>
      <c r="E799" t="s">
        <v>162</v>
      </c>
      <c r="F799">
        <v>250</v>
      </c>
      <c r="G799" s="280">
        <v>45292</v>
      </c>
      <c r="H799" s="280">
        <v>45657</v>
      </c>
      <c r="I799">
        <v>4.2117000000000004</v>
      </c>
      <c r="J799" t="s">
        <v>1279</v>
      </c>
      <c r="K799" t="s">
        <v>4806</v>
      </c>
    </row>
    <row r="800" spans="1:11" hidden="1" x14ac:dyDescent="0.35">
      <c r="A800">
        <v>801</v>
      </c>
      <c r="B800" t="s">
        <v>5547</v>
      </c>
      <c r="C800" t="e">
        <f>VLOOKUP(#REF!,#REF!,1,0)</f>
        <v>#REF!</v>
      </c>
      <c r="D800" t="s">
        <v>1313</v>
      </c>
      <c r="E800" t="s">
        <v>162</v>
      </c>
      <c r="F800">
        <v>225</v>
      </c>
      <c r="G800" s="280">
        <v>45140</v>
      </c>
      <c r="H800" s="280">
        <v>45291</v>
      </c>
      <c r="I800">
        <v>5.0572999999999997</v>
      </c>
      <c r="J800" t="s">
        <v>1279</v>
      </c>
      <c r="K800" t="s">
        <v>4806</v>
      </c>
    </row>
    <row r="801" spans="1:11" hidden="1" x14ac:dyDescent="0.35">
      <c r="A801">
        <v>802</v>
      </c>
      <c r="B801" t="s">
        <v>5548</v>
      </c>
      <c r="C801" t="e">
        <f>VLOOKUP(#REF!,#REF!,1,0)</f>
        <v>#REF!</v>
      </c>
      <c r="D801" t="s">
        <v>1281</v>
      </c>
      <c r="E801" t="s">
        <v>162</v>
      </c>
      <c r="F801">
        <v>329</v>
      </c>
      <c r="G801" s="280">
        <v>45292</v>
      </c>
      <c r="H801" s="280">
        <v>45657</v>
      </c>
      <c r="I801">
        <v>2.9803999999999999</v>
      </c>
      <c r="J801" t="s">
        <v>1279</v>
      </c>
      <c r="K801" t="s">
        <v>4710</v>
      </c>
    </row>
    <row r="802" spans="1:11" hidden="1" x14ac:dyDescent="0.35">
      <c r="A802">
        <v>803</v>
      </c>
      <c r="B802" t="s">
        <v>5965</v>
      </c>
      <c r="C802" t="e">
        <f>VLOOKUP(#REF!,#REF!,1,0)</f>
        <v>#REF!</v>
      </c>
      <c r="D802" t="s">
        <v>4630</v>
      </c>
      <c r="E802" t="s">
        <v>169</v>
      </c>
      <c r="F802">
        <v>720.21</v>
      </c>
      <c r="G802" s="280">
        <v>45312</v>
      </c>
      <c r="H802" s="280">
        <v>45312</v>
      </c>
      <c r="I802">
        <v>9.0134000000000007</v>
      </c>
      <c r="J802" t="s">
        <v>1279</v>
      </c>
      <c r="K802" t="s">
        <v>4965</v>
      </c>
    </row>
    <row r="803" spans="1:11" hidden="1" x14ac:dyDescent="0.35">
      <c r="A803">
        <v>804</v>
      </c>
      <c r="B803" t="s">
        <v>2109</v>
      </c>
      <c r="C803" t="e">
        <f>VLOOKUP(#REF!,#REF!,1,0)</f>
        <v>#REF!</v>
      </c>
      <c r="D803" t="s">
        <v>4686</v>
      </c>
      <c r="E803" t="s">
        <v>162</v>
      </c>
      <c r="F803">
        <v>720.21</v>
      </c>
      <c r="G803" s="280">
        <v>45312</v>
      </c>
      <c r="H803" s="280">
        <v>45312</v>
      </c>
      <c r="I803">
        <v>0.34279999999999999</v>
      </c>
      <c r="J803" t="s">
        <v>1279</v>
      </c>
      <c r="K803" t="s">
        <v>4710</v>
      </c>
    </row>
    <row r="804" spans="1:11" hidden="1" x14ac:dyDescent="0.35">
      <c r="A804">
        <v>805</v>
      </c>
      <c r="B804" t="s">
        <v>5966</v>
      </c>
      <c r="C804" t="e">
        <f>VLOOKUP(#REF!,#REF!,1,0)</f>
        <v>#REF!</v>
      </c>
      <c r="D804" t="s">
        <v>4630</v>
      </c>
      <c r="E804" t="s">
        <v>169</v>
      </c>
      <c r="F804">
        <v>1016.76</v>
      </c>
      <c r="G804" s="280">
        <v>45313</v>
      </c>
      <c r="H804" s="280">
        <v>45313</v>
      </c>
      <c r="I804">
        <v>9.0134000000000007</v>
      </c>
      <c r="J804" t="s">
        <v>1279</v>
      </c>
      <c r="K804" t="s">
        <v>4965</v>
      </c>
    </row>
    <row r="805" spans="1:11" hidden="1" x14ac:dyDescent="0.35">
      <c r="A805">
        <v>806</v>
      </c>
      <c r="B805" t="s">
        <v>2110</v>
      </c>
      <c r="C805" t="e">
        <f>VLOOKUP(#REF!,#REF!,1,0)</f>
        <v>#REF!</v>
      </c>
      <c r="D805" t="s">
        <v>4686</v>
      </c>
      <c r="E805" t="s">
        <v>162</v>
      </c>
      <c r="F805">
        <v>1016.76</v>
      </c>
      <c r="G805" s="280">
        <v>45313</v>
      </c>
      <c r="H805" s="280">
        <v>45313</v>
      </c>
      <c r="I805">
        <v>0.34279999999999999</v>
      </c>
      <c r="J805" t="s">
        <v>1279</v>
      </c>
      <c r="K805" t="s">
        <v>4710</v>
      </c>
    </row>
    <row r="806" spans="1:11" hidden="1" x14ac:dyDescent="0.35">
      <c r="A806">
        <v>807</v>
      </c>
      <c r="B806" t="s">
        <v>5967</v>
      </c>
      <c r="C806" t="e">
        <f>VLOOKUP(#REF!,#REF!,1,0)</f>
        <v>#REF!</v>
      </c>
      <c r="D806" t="s">
        <v>4630</v>
      </c>
      <c r="E806" t="s">
        <v>169</v>
      </c>
      <c r="F806">
        <v>299.56</v>
      </c>
      <c r="G806" s="280">
        <v>45314</v>
      </c>
      <c r="H806" s="280">
        <v>45314</v>
      </c>
      <c r="I806">
        <v>9.0134000000000007</v>
      </c>
      <c r="J806" t="s">
        <v>1279</v>
      </c>
      <c r="K806" t="s">
        <v>4965</v>
      </c>
    </row>
    <row r="807" spans="1:11" hidden="1" x14ac:dyDescent="0.35">
      <c r="A807">
        <v>808</v>
      </c>
      <c r="B807" t="s">
        <v>5549</v>
      </c>
      <c r="C807" t="e">
        <f>VLOOKUP(#REF!,#REF!,1,0)</f>
        <v>#REF!</v>
      </c>
      <c r="D807" t="s">
        <v>4686</v>
      </c>
      <c r="E807" t="s">
        <v>162</v>
      </c>
      <c r="F807">
        <v>299.56</v>
      </c>
      <c r="G807" s="280">
        <v>45314</v>
      </c>
      <c r="H807" s="280">
        <v>45314</v>
      </c>
      <c r="I807">
        <v>0.34279999999999999</v>
      </c>
      <c r="J807" t="s">
        <v>1279</v>
      </c>
      <c r="K807" t="s">
        <v>4710</v>
      </c>
    </row>
    <row r="808" spans="1:11" hidden="1" x14ac:dyDescent="0.35">
      <c r="A808">
        <v>809</v>
      </c>
      <c r="B808" t="s">
        <v>5550</v>
      </c>
      <c r="C808" t="e">
        <f>VLOOKUP(#REF!,#REF!,1,0)</f>
        <v>#REF!</v>
      </c>
      <c r="D808" t="s">
        <v>4686</v>
      </c>
      <c r="E808" t="s">
        <v>162</v>
      </c>
      <c r="F808">
        <v>34</v>
      </c>
      <c r="G808" s="280">
        <v>45319</v>
      </c>
      <c r="H808" s="280">
        <v>45319</v>
      </c>
      <c r="I808">
        <v>0.34279999999999999</v>
      </c>
      <c r="J808" t="s">
        <v>1279</v>
      </c>
      <c r="K808" t="s">
        <v>4710</v>
      </c>
    </row>
    <row r="809" spans="1:11" hidden="1" x14ac:dyDescent="0.35">
      <c r="A809">
        <v>810</v>
      </c>
      <c r="B809" t="s">
        <v>5551</v>
      </c>
      <c r="C809" t="e">
        <f>VLOOKUP(#REF!,#REF!,1,0)</f>
        <v>#REF!</v>
      </c>
      <c r="D809" t="s">
        <v>4686</v>
      </c>
      <c r="E809" t="s">
        <v>162</v>
      </c>
      <c r="F809">
        <v>180</v>
      </c>
      <c r="G809" s="280">
        <v>45323</v>
      </c>
      <c r="H809" s="280">
        <v>45323</v>
      </c>
      <c r="I809">
        <v>0.34279999999999999</v>
      </c>
      <c r="J809" t="s">
        <v>1279</v>
      </c>
      <c r="K809" t="s">
        <v>4710</v>
      </c>
    </row>
    <row r="810" spans="1:11" hidden="1" x14ac:dyDescent="0.35">
      <c r="A810">
        <v>811</v>
      </c>
      <c r="B810" t="s">
        <v>5552</v>
      </c>
      <c r="C810" t="e">
        <f>VLOOKUP(#REF!,#REF!,1,0)</f>
        <v>#REF!</v>
      </c>
      <c r="D810" t="s">
        <v>4686</v>
      </c>
      <c r="E810" t="s">
        <v>162</v>
      </c>
      <c r="F810">
        <v>120</v>
      </c>
      <c r="G810" s="280">
        <v>45324</v>
      </c>
      <c r="H810" s="280">
        <v>45324</v>
      </c>
      <c r="I810">
        <v>0.34279999999999999</v>
      </c>
      <c r="J810" t="s">
        <v>1279</v>
      </c>
      <c r="K810" t="s">
        <v>4710</v>
      </c>
    </row>
    <row r="811" spans="1:11" hidden="1" x14ac:dyDescent="0.35">
      <c r="A811">
        <v>812</v>
      </c>
      <c r="B811" t="s">
        <v>2112</v>
      </c>
      <c r="C811" t="e">
        <f>VLOOKUP(#REF!,#REF!,1,0)</f>
        <v>#REF!</v>
      </c>
      <c r="D811" t="s">
        <v>4686</v>
      </c>
      <c r="E811" t="s">
        <v>162</v>
      </c>
      <c r="F811">
        <v>120</v>
      </c>
      <c r="G811" s="280">
        <v>45325</v>
      </c>
      <c r="H811" s="280">
        <v>45325</v>
      </c>
      <c r="I811">
        <v>0.34279999999999999</v>
      </c>
      <c r="J811" t="s">
        <v>1279</v>
      </c>
      <c r="K811" t="s">
        <v>4710</v>
      </c>
    </row>
    <row r="812" spans="1:11" hidden="1" x14ac:dyDescent="0.35">
      <c r="A812">
        <v>813</v>
      </c>
      <c r="B812" t="s">
        <v>5553</v>
      </c>
      <c r="C812" t="e">
        <f>VLOOKUP(#REF!,#REF!,1,0)</f>
        <v>#REF!</v>
      </c>
      <c r="D812" t="s">
        <v>4686</v>
      </c>
      <c r="E812" t="s">
        <v>162</v>
      </c>
      <c r="F812">
        <v>120</v>
      </c>
      <c r="G812" s="280">
        <v>45326</v>
      </c>
      <c r="H812" s="280">
        <v>45326</v>
      </c>
      <c r="I812">
        <v>0.34279999999999999</v>
      </c>
      <c r="J812" t="s">
        <v>1279</v>
      </c>
      <c r="K812" t="s">
        <v>4710</v>
      </c>
    </row>
    <row r="813" spans="1:11" hidden="1" x14ac:dyDescent="0.35">
      <c r="A813">
        <v>814</v>
      </c>
      <c r="B813" t="s">
        <v>2113</v>
      </c>
      <c r="C813" t="e">
        <f>VLOOKUP(#REF!,#REF!,1,0)</f>
        <v>#REF!</v>
      </c>
      <c r="D813" t="s">
        <v>4686</v>
      </c>
      <c r="E813" t="s">
        <v>162</v>
      </c>
      <c r="F813">
        <v>120</v>
      </c>
      <c r="G813" s="280">
        <v>45327</v>
      </c>
      <c r="H813" s="280">
        <v>45327</v>
      </c>
      <c r="I813">
        <v>0.34279999999999999</v>
      </c>
      <c r="J813" t="s">
        <v>1279</v>
      </c>
      <c r="K813" t="s">
        <v>4710</v>
      </c>
    </row>
    <row r="814" spans="1:11" hidden="1" x14ac:dyDescent="0.35">
      <c r="A814">
        <v>815</v>
      </c>
      <c r="B814" t="s">
        <v>5554</v>
      </c>
      <c r="C814" t="e">
        <f>VLOOKUP(#REF!,#REF!,1,0)</f>
        <v>#REF!</v>
      </c>
      <c r="D814" t="s">
        <v>4686</v>
      </c>
      <c r="E814" t="s">
        <v>162</v>
      </c>
      <c r="F814">
        <v>120</v>
      </c>
      <c r="G814" s="280">
        <v>45328</v>
      </c>
      <c r="H814" s="280">
        <v>45328</v>
      </c>
      <c r="I814">
        <v>0.34279999999999999</v>
      </c>
      <c r="J814" t="s">
        <v>1279</v>
      </c>
      <c r="K814" t="s">
        <v>4710</v>
      </c>
    </row>
    <row r="815" spans="1:11" hidden="1" x14ac:dyDescent="0.35">
      <c r="A815">
        <v>816</v>
      </c>
      <c r="B815" t="s">
        <v>2114</v>
      </c>
      <c r="C815" t="e">
        <f>VLOOKUP(#REF!,#REF!,1,0)</f>
        <v>#REF!</v>
      </c>
      <c r="D815" t="s">
        <v>4686</v>
      </c>
      <c r="E815" t="s">
        <v>162</v>
      </c>
      <c r="F815">
        <v>120</v>
      </c>
      <c r="G815" s="280">
        <v>45329</v>
      </c>
      <c r="H815" s="280">
        <v>45329</v>
      </c>
      <c r="I815">
        <v>0.34279999999999999</v>
      </c>
      <c r="J815" t="s">
        <v>1279</v>
      </c>
      <c r="K815" t="s">
        <v>4710</v>
      </c>
    </row>
    <row r="816" spans="1:11" hidden="1" x14ac:dyDescent="0.35">
      <c r="A816">
        <v>817</v>
      </c>
      <c r="B816" t="s">
        <v>5555</v>
      </c>
      <c r="C816" t="e">
        <f>VLOOKUP(#REF!,#REF!,1,0)</f>
        <v>#REF!</v>
      </c>
      <c r="D816" t="s">
        <v>4686</v>
      </c>
      <c r="E816" t="s">
        <v>162</v>
      </c>
      <c r="F816">
        <v>120</v>
      </c>
      <c r="G816" s="280">
        <v>45330</v>
      </c>
      <c r="H816" s="280">
        <v>45330</v>
      </c>
      <c r="I816">
        <v>0.34279999999999999</v>
      </c>
      <c r="J816" t="s">
        <v>1279</v>
      </c>
      <c r="K816" t="s">
        <v>4710</v>
      </c>
    </row>
    <row r="817" spans="1:11" hidden="1" x14ac:dyDescent="0.35">
      <c r="A817">
        <v>818</v>
      </c>
      <c r="B817" t="s">
        <v>2115</v>
      </c>
      <c r="C817" t="e">
        <f>VLOOKUP(#REF!,#REF!,1,0)</f>
        <v>#REF!</v>
      </c>
      <c r="D817" t="s">
        <v>4686</v>
      </c>
      <c r="E817" t="s">
        <v>162</v>
      </c>
      <c r="F817">
        <v>120</v>
      </c>
      <c r="G817" s="280">
        <v>45331</v>
      </c>
      <c r="H817" s="280">
        <v>45331</v>
      </c>
      <c r="I817">
        <v>0.34279999999999999</v>
      </c>
      <c r="J817" t="s">
        <v>1279</v>
      </c>
      <c r="K817" t="s">
        <v>4710</v>
      </c>
    </row>
    <row r="818" spans="1:11" x14ac:dyDescent="0.35">
      <c r="A818">
        <v>537</v>
      </c>
      <c r="B818" t="s">
        <v>4123</v>
      </c>
      <c r="C818" t="e">
        <f>VLOOKUP(#REF!,#REF!,1,0)</f>
        <v>#REF!</v>
      </c>
      <c r="D818" t="s">
        <v>1812</v>
      </c>
      <c r="E818" t="s">
        <v>169</v>
      </c>
      <c r="F818">
        <v>0</v>
      </c>
      <c r="G818" s="280">
        <v>45292</v>
      </c>
      <c r="H818" s="280">
        <v>46022</v>
      </c>
      <c r="J818" t="s">
        <v>1530</v>
      </c>
      <c r="K818" t="s">
        <v>4800</v>
      </c>
    </row>
    <row r="819" spans="1:11" x14ac:dyDescent="0.35">
      <c r="A819">
        <v>538</v>
      </c>
      <c r="B819" t="s">
        <v>4123</v>
      </c>
      <c r="C819" t="e">
        <f>VLOOKUP(#REF!,#REF!,1,0)</f>
        <v>#REF!</v>
      </c>
      <c r="D819" t="s">
        <v>4502</v>
      </c>
      <c r="E819" t="s">
        <v>169</v>
      </c>
      <c r="F819">
        <v>5680.6</v>
      </c>
      <c r="G819" s="280">
        <v>44562</v>
      </c>
      <c r="H819" s="280">
        <v>46022</v>
      </c>
      <c r="J819" t="s">
        <v>1530</v>
      </c>
      <c r="K819" t="s">
        <v>4802</v>
      </c>
    </row>
    <row r="820" spans="1:11" hidden="1" x14ac:dyDescent="0.35">
      <c r="A820">
        <v>821</v>
      </c>
      <c r="B820" t="s">
        <v>2779</v>
      </c>
      <c r="C820" t="e">
        <f>VLOOKUP(#REF!,#REF!,1,0)</f>
        <v>#REF!</v>
      </c>
      <c r="D820" t="s">
        <v>1326</v>
      </c>
      <c r="E820" t="s">
        <v>162</v>
      </c>
      <c r="F820">
        <v>100</v>
      </c>
      <c r="G820" s="280">
        <v>46023</v>
      </c>
      <c r="H820" s="280">
        <v>46387</v>
      </c>
      <c r="I820">
        <v>3.7988</v>
      </c>
      <c r="J820" t="s">
        <v>1279</v>
      </c>
      <c r="K820" t="s">
        <v>4815</v>
      </c>
    </row>
    <row r="821" spans="1:11" hidden="1" x14ac:dyDescent="0.35">
      <c r="A821">
        <v>822</v>
      </c>
      <c r="B821" t="s">
        <v>5557</v>
      </c>
      <c r="C821" t="e">
        <f>VLOOKUP(#REF!,#REF!,1,0)</f>
        <v>#REF!</v>
      </c>
      <c r="D821" t="s">
        <v>1513</v>
      </c>
      <c r="E821" t="s">
        <v>162</v>
      </c>
      <c r="F821">
        <v>160</v>
      </c>
      <c r="G821" s="280">
        <v>46023</v>
      </c>
      <c r="H821" s="280">
        <v>46387</v>
      </c>
      <c r="I821">
        <v>3.7988</v>
      </c>
      <c r="J821" t="s">
        <v>1279</v>
      </c>
      <c r="K821" t="s">
        <v>4815</v>
      </c>
    </row>
    <row r="822" spans="1:11" hidden="1" x14ac:dyDescent="0.35">
      <c r="A822">
        <v>823</v>
      </c>
      <c r="B822" t="s">
        <v>5558</v>
      </c>
      <c r="C822" t="e">
        <f>VLOOKUP(#REF!,#REF!,1,0)</f>
        <v>#REF!</v>
      </c>
      <c r="D822" t="s">
        <v>1326</v>
      </c>
      <c r="E822" t="s">
        <v>162</v>
      </c>
      <c r="F822">
        <v>96.15</v>
      </c>
      <c r="G822" s="280">
        <v>46388</v>
      </c>
      <c r="H822" s="280">
        <v>46752</v>
      </c>
      <c r="I822">
        <v>3.7988</v>
      </c>
      <c r="J822" t="s">
        <v>1279</v>
      </c>
      <c r="K822" t="s">
        <v>4815</v>
      </c>
    </row>
    <row r="823" spans="1:11" hidden="1" x14ac:dyDescent="0.35">
      <c r="A823">
        <v>824</v>
      </c>
      <c r="B823" t="s">
        <v>5559</v>
      </c>
      <c r="C823" t="e">
        <f>VLOOKUP(#REF!,#REF!,1,0)</f>
        <v>#REF!</v>
      </c>
      <c r="D823" t="s">
        <v>1513</v>
      </c>
      <c r="E823" t="s">
        <v>162</v>
      </c>
      <c r="F823">
        <v>153.85</v>
      </c>
      <c r="G823" s="280">
        <v>46388</v>
      </c>
      <c r="H823" s="280">
        <v>46752</v>
      </c>
      <c r="I823">
        <v>3.7988</v>
      </c>
      <c r="J823" t="s">
        <v>1279</v>
      </c>
      <c r="K823" t="s">
        <v>4815</v>
      </c>
    </row>
    <row r="824" spans="1:11" hidden="1" x14ac:dyDescent="0.35">
      <c r="A824">
        <v>825</v>
      </c>
      <c r="B824" t="s">
        <v>2781</v>
      </c>
      <c r="C824" t="e">
        <f>VLOOKUP(#REF!,#REF!,1,0)</f>
        <v>#REF!</v>
      </c>
      <c r="D824" t="s">
        <v>1326</v>
      </c>
      <c r="E824" t="s">
        <v>162</v>
      </c>
      <c r="F824">
        <v>96.15</v>
      </c>
      <c r="G824" s="280">
        <v>46753</v>
      </c>
      <c r="H824" s="280">
        <v>47118</v>
      </c>
      <c r="I824">
        <v>3.7988</v>
      </c>
      <c r="J824" t="s">
        <v>1279</v>
      </c>
      <c r="K824" t="s">
        <v>4815</v>
      </c>
    </row>
    <row r="825" spans="1:11" hidden="1" x14ac:dyDescent="0.35">
      <c r="A825">
        <v>826</v>
      </c>
      <c r="B825" t="s">
        <v>5560</v>
      </c>
      <c r="C825" t="e">
        <f>VLOOKUP(#REF!,#REF!,1,0)</f>
        <v>#REF!</v>
      </c>
      <c r="D825" t="s">
        <v>1513</v>
      </c>
      <c r="E825" t="s">
        <v>162</v>
      </c>
      <c r="F825">
        <v>153.85</v>
      </c>
      <c r="G825" s="280">
        <v>46753</v>
      </c>
      <c r="H825" s="280">
        <v>47118</v>
      </c>
      <c r="I825">
        <v>3.7988</v>
      </c>
      <c r="J825" t="s">
        <v>1279</v>
      </c>
      <c r="K825" t="s">
        <v>4815</v>
      </c>
    </row>
    <row r="826" spans="1:11" hidden="1" x14ac:dyDescent="0.35">
      <c r="A826">
        <v>827</v>
      </c>
      <c r="B826" t="s">
        <v>5561</v>
      </c>
      <c r="C826" t="e">
        <f>VLOOKUP(#REF!,#REF!,1,0)</f>
        <v>#REF!</v>
      </c>
      <c r="D826" t="s">
        <v>4686</v>
      </c>
      <c r="E826" t="s">
        <v>162</v>
      </c>
      <c r="F826">
        <v>120</v>
      </c>
      <c r="G826" s="280">
        <v>45332</v>
      </c>
      <c r="H826" s="280">
        <v>45332</v>
      </c>
      <c r="I826">
        <v>0.34279999999999999</v>
      </c>
      <c r="J826" t="s">
        <v>1279</v>
      </c>
      <c r="K826" t="s">
        <v>4710</v>
      </c>
    </row>
    <row r="827" spans="1:11" hidden="1" x14ac:dyDescent="0.35">
      <c r="A827">
        <v>828</v>
      </c>
      <c r="B827" t="s">
        <v>2120</v>
      </c>
      <c r="C827" t="e">
        <f>VLOOKUP(#REF!,#REF!,1,0)</f>
        <v>#REF!</v>
      </c>
      <c r="D827" t="s">
        <v>4686</v>
      </c>
      <c r="E827" t="s">
        <v>162</v>
      </c>
      <c r="F827">
        <v>120</v>
      </c>
      <c r="G827" s="280">
        <v>45333</v>
      </c>
      <c r="H827" s="280">
        <v>45333</v>
      </c>
      <c r="I827">
        <v>0.34279999999999999</v>
      </c>
      <c r="J827" t="s">
        <v>1279</v>
      </c>
      <c r="K827" t="s">
        <v>4710</v>
      </c>
    </row>
    <row r="828" spans="1:11" hidden="1" x14ac:dyDescent="0.35">
      <c r="A828">
        <v>829</v>
      </c>
      <c r="B828" t="s">
        <v>5562</v>
      </c>
      <c r="C828" t="e">
        <f>VLOOKUP(#REF!,#REF!,1,0)</f>
        <v>#REF!</v>
      </c>
      <c r="D828" t="s">
        <v>4686</v>
      </c>
      <c r="E828" t="s">
        <v>162</v>
      </c>
      <c r="F828">
        <v>120</v>
      </c>
      <c r="G828" s="280">
        <v>45334</v>
      </c>
      <c r="H828" s="280">
        <v>45334</v>
      </c>
      <c r="I828">
        <v>0.34279999999999999</v>
      </c>
      <c r="J828" t="s">
        <v>1279</v>
      </c>
      <c r="K828" t="s">
        <v>4710</v>
      </c>
    </row>
    <row r="829" spans="1:11" hidden="1" x14ac:dyDescent="0.35">
      <c r="A829">
        <v>830</v>
      </c>
      <c r="B829" t="s">
        <v>2121</v>
      </c>
      <c r="C829" t="e">
        <f>VLOOKUP(#REF!,#REF!,1,0)</f>
        <v>#REF!</v>
      </c>
      <c r="D829" t="s">
        <v>4686</v>
      </c>
      <c r="E829" t="s">
        <v>162</v>
      </c>
      <c r="F829">
        <v>120</v>
      </c>
      <c r="G829" s="280">
        <v>45335</v>
      </c>
      <c r="H829" s="280">
        <v>45335</v>
      </c>
      <c r="I829">
        <v>0.34279999999999999</v>
      </c>
      <c r="J829" t="s">
        <v>1279</v>
      </c>
      <c r="K829" t="s">
        <v>4710</v>
      </c>
    </row>
    <row r="830" spans="1:11" hidden="1" x14ac:dyDescent="0.35">
      <c r="A830">
        <v>831</v>
      </c>
      <c r="B830" t="s">
        <v>5563</v>
      </c>
      <c r="C830" t="e">
        <f>VLOOKUP(#REF!,#REF!,1,0)</f>
        <v>#REF!</v>
      </c>
      <c r="D830" t="s">
        <v>4686</v>
      </c>
      <c r="E830" t="s">
        <v>162</v>
      </c>
      <c r="F830">
        <v>120</v>
      </c>
      <c r="G830" s="280">
        <v>45336</v>
      </c>
      <c r="H830" s="280">
        <v>45336</v>
      </c>
      <c r="I830">
        <v>0.34279999999999999</v>
      </c>
      <c r="J830" t="s">
        <v>1279</v>
      </c>
      <c r="K830" t="s">
        <v>4710</v>
      </c>
    </row>
    <row r="831" spans="1:11" hidden="1" x14ac:dyDescent="0.35">
      <c r="A831">
        <v>832</v>
      </c>
      <c r="B831" t="s">
        <v>2122</v>
      </c>
      <c r="C831" t="e">
        <f>VLOOKUP(#REF!,#REF!,1,0)</f>
        <v>#REF!</v>
      </c>
      <c r="D831" t="s">
        <v>4686</v>
      </c>
      <c r="E831" t="s">
        <v>162</v>
      </c>
      <c r="F831">
        <v>120</v>
      </c>
      <c r="G831" s="280">
        <v>45337</v>
      </c>
      <c r="H831" s="280">
        <v>45337</v>
      </c>
      <c r="I831">
        <v>0.34279999999999999</v>
      </c>
      <c r="J831" t="s">
        <v>1279</v>
      </c>
      <c r="K831" t="s">
        <v>4710</v>
      </c>
    </row>
    <row r="832" spans="1:11" hidden="1" x14ac:dyDescent="0.35">
      <c r="A832">
        <v>833</v>
      </c>
      <c r="B832" t="s">
        <v>5564</v>
      </c>
      <c r="C832" t="e">
        <f>VLOOKUP(#REF!,#REF!,1,0)</f>
        <v>#REF!</v>
      </c>
      <c r="D832" t="s">
        <v>4686</v>
      </c>
      <c r="E832" t="s">
        <v>162</v>
      </c>
      <c r="F832">
        <v>120</v>
      </c>
      <c r="G832" s="280">
        <v>45338</v>
      </c>
      <c r="H832" s="280">
        <v>45338</v>
      </c>
      <c r="I832">
        <v>0.34279999999999999</v>
      </c>
      <c r="J832" t="s">
        <v>1279</v>
      </c>
      <c r="K832" t="s">
        <v>4710</v>
      </c>
    </row>
    <row r="833" spans="1:11" hidden="1" x14ac:dyDescent="0.35">
      <c r="A833">
        <v>834</v>
      </c>
      <c r="B833" t="s">
        <v>5565</v>
      </c>
      <c r="C833" t="e">
        <f>VLOOKUP(#REF!,#REF!,1,0)</f>
        <v>#REF!</v>
      </c>
      <c r="D833" t="s">
        <v>4686</v>
      </c>
      <c r="E833" t="s">
        <v>162</v>
      </c>
      <c r="F833">
        <v>120</v>
      </c>
      <c r="G833" s="280">
        <v>45339</v>
      </c>
      <c r="H833" s="280">
        <v>45339</v>
      </c>
      <c r="I833">
        <v>0.34279999999999999</v>
      </c>
      <c r="J833" t="s">
        <v>1279</v>
      </c>
      <c r="K833" t="s">
        <v>4710</v>
      </c>
    </row>
    <row r="834" spans="1:11" hidden="1" x14ac:dyDescent="0.35">
      <c r="A834">
        <v>835</v>
      </c>
      <c r="B834" t="s">
        <v>5566</v>
      </c>
      <c r="C834" t="e">
        <f>VLOOKUP(#REF!,#REF!,1,0)</f>
        <v>#REF!</v>
      </c>
      <c r="D834" t="s">
        <v>4686</v>
      </c>
      <c r="E834" t="s">
        <v>162</v>
      </c>
      <c r="F834">
        <v>120</v>
      </c>
      <c r="G834" s="280">
        <v>45340</v>
      </c>
      <c r="H834" s="280">
        <v>45340</v>
      </c>
      <c r="I834">
        <v>0.34279999999999999</v>
      </c>
      <c r="J834" t="s">
        <v>1279</v>
      </c>
      <c r="K834" t="s">
        <v>4710</v>
      </c>
    </row>
    <row r="835" spans="1:11" hidden="1" x14ac:dyDescent="0.35">
      <c r="A835">
        <v>836</v>
      </c>
      <c r="B835" t="s">
        <v>5567</v>
      </c>
      <c r="C835" t="e">
        <f>VLOOKUP(#REF!,#REF!,1,0)</f>
        <v>#REF!</v>
      </c>
      <c r="D835" t="s">
        <v>4686</v>
      </c>
      <c r="E835" t="s">
        <v>162</v>
      </c>
      <c r="F835">
        <v>120</v>
      </c>
      <c r="G835" s="280">
        <v>45341</v>
      </c>
      <c r="H835" s="280">
        <v>45341</v>
      </c>
      <c r="I835">
        <v>0.34279999999999999</v>
      </c>
      <c r="J835" t="s">
        <v>1279</v>
      </c>
      <c r="K835" t="s">
        <v>4710</v>
      </c>
    </row>
    <row r="836" spans="1:11" hidden="1" x14ac:dyDescent="0.35">
      <c r="A836">
        <v>837</v>
      </c>
      <c r="B836" t="s">
        <v>5568</v>
      </c>
      <c r="C836" t="e">
        <f>VLOOKUP(#REF!,#REF!,1,0)</f>
        <v>#REF!</v>
      </c>
      <c r="D836" t="s">
        <v>4686</v>
      </c>
      <c r="E836" t="s">
        <v>162</v>
      </c>
      <c r="F836">
        <v>120</v>
      </c>
      <c r="G836" s="280">
        <v>45342</v>
      </c>
      <c r="H836" s="280">
        <v>45342</v>
      </c>
      <c r="I836">
        <v>0.34279999999999999</v>
      </c>
      <c r="J836" t="s">
        <v>1279</v>
      </c>
      <c r="K836" t="s">
        <v>4710</v>
      </c>
    </row>
    <row r="837" spans="1:11" hidden="1" x14ac:dyDescent="0.35">
      <c r="A837">
        <v>838</v>
      </c>
      <c r="B837" t="s">
        <v>5569</v>
      </c>
      <c r="C837" t="e">
        <f>VLOOKUP(#REF!,#REF!,1,0)</f>
        <v>#REF!</v>
      </c>
      <c r="D837" t="s">
        <v>4686</v>
      </c>
      <c r="E837" t="s">
        <v>162</v>
      </c>
      <c r="F837">
        <v>120</v>
      </c>
      <c r="G837" s="280">
        <v>45383</v>
      </c>
      <c r="H837" s="280">
        <v>45473</v>
      </c>
      <c r="I837">
        <v>0.26619999999999999</v>
      </c>
      <c r="J837" t="s">
        <v>1279</v>
      </c>
      <c r="K837" t="s">
        <v>4710</v>
      </c>
    </row>
    <row r="838" spans="1:11" hidden="1" x14ac:dyDescent="0.35">
      <c r="A838">
        <v>839</v>
      </c>
      <c r="B838" t="s">
        <v>2126</v>
      </c>
      <c r="C838" t="e">
        <f>VLOOKUP(#REF!,#REF!,1,0)</f>
        <v>#REF!</v>
      </c>
      <c r="D838" t="s">
        <v>4686</v>
      </c>
      <c r="E838" t="s">
        <v>162</v>
      </c>
      <c r="F838">
        <v>120</v>
      </c>
      <c r="G838" s="280">
        <v>45343</v>
      </c>
      <c r="H838" s="280">
        <v>45343</v>
      </c>
      <c r="I838">
        <v>0.34279999999999999</v>
      </c>
      <c r="J838" t="s">
        <v>1279</v>
      </c>
      <c r="K838" t="s">
        <v>4710</v>
      </c>
    </row>
    <row r="839" spans="1:11" hidden="1" x14ac:dyDescent="0.35">
      <c r="A839">
        <v>840</v>
      </c>
      <c r="B839" t="s">
        <v>5570</v>
      </c>
      <c r="C839" t="e">
        <f>VLOOKUP(#REF!,#REF!,1,0)</f>
        <v>#REF!</v>
      </c>
      <c r="D839" t="s">
        <v>4686</v>
      </c>
      <c r="E839" t="s">
        <v>162</v>
      </c>
      <c r="F839">
        <v>120</v>
      </c>
      <c r="G839" s="280">
        <v>45344</v>
      </c>
      <c r="H839" s="280">
        <v>45344</v>
      </c>
      <c r="I839">
        <v>0.34279999999999999</v>
      </c>
      <c r="J839" t="s">
        <v>1279</v>
      </c>
      <c r="K839" t="s">
        <v>4710</v>
      </c>
    </row>
    <row r="840" spans="1:11" hidden="1" x14ac:dyDescent="0.35">
      <c r="A840">
        <v>841</v>
      </c>
      <c r="B840" t="s">
        <v>2127</v>
      </c>
      <c r="C840" t="e">
        <f>VLOOKUP(#REF!,#REF!,1,0)</f>
        <v>#REF!</v>
      </c>
      <c r="D840" t="s">
        <v>4686</v>
      </c>
      <c r="E840" t="s">
        <v>162</v>
      </c>
      <c r="F840">
        <v>120</v>
      </c>
      <c r="G840" s="280">
        <v>45345</v>
      </c>
      <c r="H840" s="280">
        <v>45345</v>
      </c>
      <c r="I840">
        <v>0.34279999999999999</v>
      </c>
      <c r="J840" t="s">
        <v>1279</v>
      </c>
      <c r="K840" t="s">
        <v>4710</v>
      </c>
    </row>
    <row r="841" spans="1:11" hidden="1" x14ac:dyDescent="0.35">
      <c r="A841">
        <v>842</v>
      </c>
      <c r="B841" t="s">
        <v>5571</v>
      </c>
      <c r="C841" t="e">
        <f>VLOOKUP(#REF!,#REF!,1,0)</f>
        <v>#REF!</v>
      </c>
      <c r="D841" t="s">
        <v>4686</v>
      </c>
      <c r="E841" t="s">
        <v>162</v>
      </c>
      <c r="F841">
        <v>120</v>
      </c>
      <c r="G841" s="280">
        <v>45346</v>
      </c>
      <c r="H841" s="280">
        <v>45346</v>
      </c>
      <c r="I841">
        <v>0.34279999999999999</v>
      </c>
      <c r="J841" t="s">
        <v>1279</v>
      </c>
      <c r="K841" t="s">
        <v>4710</v>
      </c>
    </row>
    <row r="842" spans="1:11" hidden="1" x14ac:dyDescent="0.35">
      <c r="A842">
        <v>843</v>
      </c>
      <c r="B842" t="s">
        <v>5572</v>
      </c>
      <c r="C842" t="e">
        <f>VLOOKUP(#REF!,#REF!,1,0)</f>
        <v>#REF!</v>
      </c>
      <c r="D842" t="s">
        <v>4686</v>
      </c>
      <c r="E842" t="s">
        <v>162</v>
      </c>
      <c r="F842">
        <v>120</v>
      </c>
      <c r="G842" s="280">
        <v>45347</v>
      </c>
      <c r="H842" s="280">
        <v>45347</v>
      </c>
      <c r="I842">
        <v>0.34279999999999999</v>
      </c>
      <c r="J842" t="s">
        <v>1279</v>
      </c>
      <c r="K842" t="s">
        <v>4710</v>
      </c>
    </row>
    <row r="843" spans="1:11" hidden="1" x14ac:dyDescent="0.35">
      <c r="A843">
        <v>844</v>
      </c>
      <c r="B843" t="s">
        <v>5573</v>
      </c>
      <c r="C843" t="e">
        <f>VLOOKUP(#REF!,#REF!,1,0)</f>
        <v>#REF!</v>
      </c>
      <c r="D843" t="s">
        <v>4686</v>
      </c>
      <c r="E843" t="s">
        <v>162</v>
      </c>
      <c r="F843">
        <v>120</v>
      </c>
      <c r="G843" s="280">
        <v>45348</v>
      </c>
      <c r="H843" s="280">
        <v>45348</v>
      </c>
      <c r="I843">
        <v>0.34279999999999999</v>
      </c>
      <c r="J843" t="s">
        <v>1279</v>
      </c>
      <c r="K843" t="s">
        <v>4710</v>
      </c>
    </row>
    <row r="844" spans="1:11" hidden="1" x14ac:dyDescent="0.35">
      <c r="A844">
        <v>845</v>
      </c>
      <c r="B844" t="s">
        <v>5968</v>
      </c>
      <c r="C844" t="e">
        <f>VLOOKUP(#REF!,#REF!,1,0)</f>
        <v>#REF!</v>
      </c>
      <c r="D844" t="s">
        <v>4593</v>
      </c>
      <c r="E844" t="s">
        <v>169</v>
      </c>
      <c r="F844">
        <v>276</v>
      </c>
      <c r="G844" s="280">
        <v>45347</v>
      </c>
      <c r="H844" s="280">
        <v>45347</v>
      </c>
      <c r="I844">
        <v>0.27779999999999999</v>
      </c>
      <c r="J844" t="s">
        <v>1279</v>
      </c>
      <c r="K844" t="s">
        <v>4710</v>
      </c>
    </row>
    <row r="845" spans="1:11" hidden="1" x14ac:dyDescent="0.35">
      <c r="A845">
        <v>846</v>
      </c>
      <c r="B845" t="s">
        <v>5574</v>
      </c>
      <c r="C845" t="e">
        <f>VLOOKUP(#REF!,#REF!,1,0)</f>
        <v>#REF!</v>
      </c>
      <c r="D845" t="s">
        <v>4686</v>
      </c>
      <c r="E845" t="s">
        <v>162</v>
      </c>
      <c r="F845">
        <v>120</v>
      </c>
      <c r="G845" s="280">
        <v>45349</v>
      </c>
      <c r="H845" s="280">
        <v>45349</v>
      </c>
      <c r="I845">
        <v>0.34279999999999999</v>
      </c>
      <c r="J845" t="s">
        <v>1279</v>
      </c>
      <c r="K845" t="s">
        <v>4710</v>
      </c>
    </row>
    <row r="846" spans="1:11" hidden="1" x14ac:dyDescent="0.35">
      <c r="A846">
        <v>847</v>
      </c>
      <c r="B846" t="s">
        <v>5575</v>
      </c>
      <c r="C846" t="e">
        <f>VLOOKUP(#REF!,#REF!,1,0)</f>
        <v>#REF!</v>
      </c>
      <c r="D846" t="s">
        <v>4686</v>
      </c>
      <c r="E846" t="s">
        <v>162</v>
      </c>
      <c r="F846">
        <v>120</v>
      </c>
      <c r="G846" s="280">
        <v>45350</v>
      </c>
      <c r="H846" s="280">
        <v>45350</v>
      </c>
      <c r="I846">
        <v>0.34279999999999999</v>
      </c>
      <c r="J846" t="s">
        <v>1279</v>
      </c>
      <c r="K846" t="s">
        <v>4710</v>
      </c>
    </row>
    <row r="847" spans="1:11" hidden="1" x14ac:dyDescent="0.35">
      <c r="A847">
        <v>848</v>
      </c>
      <c r="B847" t="s">
        <v>5576</v>
      </c>
      <c r="C847" t="e">
        <f>VLOOKUP(#REF!,#REF!,1,0)</f>
        <v>#REF!</v>
      </c>
      <c r="D847" t="s">
        <v>4686</v>
      </c>
      <c r="E847" t="s">
        <v>162</v>
      </c>
      <c r="F847">
        <v>120</v>
      </c>
      <c r="G847" s="280">
        <v>45351</v>
      </c>
      <c r="H847" s="280">
        <v>45351</v>
      </c>
      <c r="I847">
        <v>0.34279999999999999</v>
      </c>
      <c r="J847" t="s">
        <v>1279</v>
      </c>
      <c r="K847" t="s">
        <v>4710</v>
      </c>
    </row>
    <row r="848" spans="1:11" hidden="1" x14ac:dyDescent="0.35">
      <c r="A848">
        <v>849</v>
      </c>
      <c r="B848" t="s">
        <v>5577</v>
      </c>
      <c r="C848" t="e">
        <f>VLOOKUP(#REF!,#REF!,1,0)</f>
        <v>#REF!</v>
      </c>
      <c r="D848" t="s">
        <v>4686</v>
      </c>
      <c r="E848" t="s">
        <v>162</v>
      </c>
      <c r="F848">
        <v>40</v>
      </c>
      <c r="G848" s="280">
        <v>45351</v>
      </c>
      <c r="H848" s="280">
        <v>45351</v>
      </c>
      <c r="I848">
        <v>0.34279999999999999</v>
      </c>
      <c r="J848" t="s">
        <v>1279</v>
      </c>
      <c r="K848" t="s">
        <v>4710</v>
      </c>
    </row>
    <row r="849" spans="1:12" hidden="1" x14ac:dyDescent="0.35">
      <c r="A849">
        <v>850</v>
      </c>
      <c r="B849" t="s">
        <v>5969</v>
      </c>
      <c r="C849" t="e">
        <f>VLOOKUP(#REF!,#REF!,1,0)</f>
        <v>#REF!</v>
      </c>
      <c r="D849" t="s">
        <v>4630</v>
      </c>
      <c r="E849" t="s">
        <v>169</v>
      </c>
      <c r="F849">
        <v>732</v>
      </c>
      <c r="G849" s="280">
        <v>45351</v>
      </c>
      <c r="H849" s="280">
        <v>45351</v>
      </c>
      <c r="I849">
        <v>9.0134000000000007</v>
      </c>
      <c r="J849" t="s">
        <v>1279</v>
      </c>
      <c r="K849" t="s">
        <v>4965</v>
      </c>
    </row>
    <row r="850" spans="1:12" hidden="1" x14ac:dyDescent="0.35">
      <c r="A850">
        <v>851</v>
      </c>
      <c r="B850" t="s">
        <v>5970</v>
      </c>
      <c r="C850" t="e">
        <f>VLOOKUP(#REF!,#REF!,1,0)</f>
        <v>#REF!</v>
      </c>
      <c r="D850" t="s">
        <v>4630</v>
      </c>
      <c r="E850" t="s">
        <v>169</v>
      </c>
      <c r="F850">
        <v>168</v>
      </c>
      <c r="G850" s="280">
        <v>45352</v>
      </c>
      <c r="H850" s="280">
        <v>45352</v>
      </c>
      <c r="I850">
        <v>9.0134000000000007</v>
      </c>
      <c r="J850" t="s">
        <v>1279</v>
      </c>
      <c r="K850" t="s">
        <v>4965</v>
      </c>
    </row>
    <row r="851" spans="1:12" hidden="1" x14ac:dyDescent="0.35">
      <c r="A851">
        <v>852</v>
      </c>
      <c r="B851" t="s">
        <v>5971</v>
      </c>
      <c r="C851" t="e">
        <f>VLOOKUP(#REF!,#REF!,1,0)</f>
        <v>#REF!</v>
      </c>
      <c r="D851" t="s">
        <v>4630</v>
      </c>
      <c r="E851" t="s">
        <v>169</v>
      </c>
      <c r="F851">
        <v>170</v>
      </c>
      <c r="G851" s="280">
        <v>45352</v>
      </c>
      <c r="H851" s="280">
        <v>45352</v>
      </c>
      <c r="I851">
        <v>9.0134000000000007</v>
      </c>
      <c r="J851" t="s">
        <v>1279</v>
      </c>
      <c r="K851" t="s">
        <v>4965</v>
      </c>
    </row>
    <row r="852" spans="1:12" hidden="1" x14ac:dyDescent="0.35">
      <c r="A852">
        <v>853</v>
      </c>
      <c r="B852" t="s">
        <v>5578</v>
      </c>
      <c r="C852" t="e">
        <f>VLOOKUP(#REF!,#REF!,1,0)</f>
        <v>#REF!</v>
      </c>
      <c r="D852" t="s">
        <v>4516</v>
      </c>
      <c r="E852" t="s">
        <v>162</v>
      </c>
      <c r="F852">
        <v>170</v>
      </c>
      <c r="G852" s="280">
        <v>45352</v>
      </c>
      <c r="H852" s="280">
        <v>45352</v>
      </c>
      <c r="I852">
        <v>4.0057</v>
      </c>
      <c r="J852" t="s">
        <v>1279</v>
      </c>
      <c r="K852" t="s">
        <v>4710</v>
      </c>
    </row>
    <row r="853" spans="1:12" hidden="1" x14ac:dyDescent="0.35">
      <c r="A853">
        <v>854</v>
      </c>
      <c r="B853" t="s">
        <v>5579</v>
      </c>
      <c r="C853" t="e">
        <f>VLOOKUP(#REF!,#REF!,1,0)</f>
        <v>#REF!</v>
      </c>
      <c r="D853" t="s">
        <v>4516</v>
      </c>
      <c r="E853" t="s">
        <v>162</v>
      </c>
      <c r="F853">
        <v>140</v>
      </c>
      <c r="G853" s="280">
        <v>45353</v>
      </c>
      <c r="H853" s="280">
        <v>45353</v>
      </c>
      <c r="I853">
        <v>4.0057</v>
      </c>
      <c r="J853" t="s">
        <v>1279</v>
      </c>
      <c r="K853" t="s">
        <v>4710</v>
      </c>
    </row>
    <row r="854" spans="1:12" hidden="1" x14ac:dyDescent="0.35">
      <c r="A854">
        <v>855</v>
      </c>
      <c r="B854" t="s">
        <v>5972</v>
      </c>
      <c r="C854" t="e">
        <f>VLOOKUP(#REF!,#REF!,1,0)</f>
        <v>#REF!</v>
      </c>
      <c r="D854" t="s">
        <v>4630</v>
      </c>
      <c r="E854" t="s">
        <v>169</v>
      </c>
      <c r="F854">
        <v>140</v>
      </c>
      <c r="G854" s="280">
        <v>45353</v>
      </c>
      <c r="H854" s="280">
        <v>45353</v>
      </c>
      <c r="I854">
        <v>9.0134000000000007</v>
      </c>
      <c r="J854" t="s">
        <v>1279</v>
      </c>
      <c r="K854" t="s">
        <v>4965</v>
      </c>
    </row>
    <row r="855" spans="1:12" hidden="1" x14ac:dyDescent="0.35">
      <c r="A855">
        <v>856</v>
      </c>
      <c r="B855" t="s">
        <v>5580</v>
      </c>
      <c r="C855" t="e">
        <f>VLOOKUP(#REF!,#REF!,1,0)</f>
        <v>#REF!</v>
      </c>
      <c r="D855" t="s">
        <v>4551</v>
      </c>
      <c r="E855" t="s">
        <v>162</v>
      </c>
      <c r="F855">
        <v>276</v>
      </c>
      <c r="G855" s="280">
        <v>45347</v>
      </c>
      <c r="H855" s="280">
        <v>45347</v>
      </c>
      <c r="I855">
        <v>0.85140000000000005</v>
      </c>
      <c r="J855" t="s">
        <v>1279</v>
      </c>
      <c r="K855" t="s">
        <v>4710</v>
      </c>
      <c r="L855" t="s">
        <v>6240</v>
      </c>
    </row>
    <row r="856" spans="1:12" hidden="1" x14ac:dyDescent="0.35">
      <c r="A856">
        <v>857</v>
      </c>
      <c r="B856" t="s">
        <v>5973</v>
      </c>
      <c r="C856" t="e">
        <f>VLOOKUP(#REF!,#REF!,1,0)</f>
        <v>#REF!</v>
      </c>
      <c r="D856" t="s">
        <v>4551</v>
      </c>
      <c r="E856" t="s">
        <v>169</v>
      </c>
      <c r="F856">
        <v>40</v>
      </c>
      <c r="G856" s="280">
        <v>45351</v>
      </c>
      <c r="H856" s="280">
        <v>45351</v>
      </c>
      <c r="I856">
        <v>1.4997</v>
      </c>
      <c r="J856" t="s">
        <v>1279</v>
      </c>
      <c r="K856" t="s">
        <v>4710</v>
      </c>
      <c r="L856" t="s">
        <v>6240</v>
      </c>
    </row>
    <row r="857" spans="1:12" hidden="1" x14ac:dyDescent="0.35">
      <c r="A857">
        <v>858</v>
      </c>
      <c r="B857" t="s">
        <v>5581</v>
      </c>
      <c r="C857" t="e">
        <f>VLOOKUP(#REF!,#REF!,1,0)</f>
        <v>#REF!</v>
      </c>
      <c r="D857" t="s">
        <v>1338</v>
      </c>
      <c r="E857" t="s">
        <v>162</v>
      </c>
      <c r="F857">
        <v>300</v>
      </c>
      <c r="G857" s="280">
        <v>45352</v>
      </c>
      <c r="H857" s="280">
        <v>45382</v>
      </c>
      <c r="I857">
        <v>6.0491999999999999</v>
      </c>
      <c r="J857" t="s">
        <v>1279</v>
      </c>
      <c r="K857" t="s">
        <v>4797</v>
      </c>
    </row>
    <row r="858" spans="1:12" hidden="1" x14ac:dyDescent="0.35">
      <c r="A858">
        <v>859</v>
      </c>
      <c r="B858" t="s">
        <v>5974</v>
      </c>
      <c r="C858" t="e">
        <f>VLOOKUP(#REF!,#REF!,1,0)</f>
        <v>#REF!</v>
      </c>
      <c r="D858" t="s">
        <v>4501</v>
      </c>
      <c r="E858" t="s">
        <v>169</v>
      </c>
      <c r="F858">
        <v>350</v>
      </c>
      <c r="G858" s="280">
        <v>46023</v>
      </c>
      <c r="H858" s="280">
        <v>46387</v>
      </c>
      <c r="I858">
        <v>5.1139999999999999</v>
      </c>
      <c r="J858" t="s">
        <v>1279</v>
      </c>
      <c r="K858" t="s">
        <v>4799</v>
      </c>
    </row>
    <row r="859" spans="1:12" hidden="1" x14ac:dyDescent="0.35">
      <c r="A859">
        <v>860</v>
      </c>
      <c r="B859" t="s">
        <v>5975</v>
      </c>
      <c r="C859" t="e">
        <f>VLOOKUP(#REF!,#REF!,1,0)</f>
        <v>#REF!</v>
      </c>
      <c r="D859" t="s">
        <v>4501</v>
      </c>
      <c r="E859" t="s">
        <v>169</v>
      </c>
      <c r="F859">
        <v>350</v>
      </c>
      <c r="G859" s="280">
        <v>46388</v>
      </c>
      <c r="H859" s="280">
        <v>46752</v>
      </c>
      <c r="I859">
        <v>5.1139999999999999</v>
      </c>
      <c r="J859" t="s">
        <v>1279</v>
      </c>
      <c r="K859" t="s">
        <v>4799</v>
      </c>
    </row>
    <row r="860" spans="1:12" hidden="1" x14ac:dyDescent="0.35">
      <c r="A860">
        <v>861</v>
      </c>
      <c r="B860" t="s">
        <v>5976</v>
      </c>
      <c r="C860" t="e">
        <f>VLOOKUP(#REF!,#REF!,1,0)</f>
        <v>#REF!</v>
      </c>
      <c r="D860" t="s">
        <v>4501</v>
      </c>
      <c r="E860" t="s">
        <v>169</v>
      </c>
      <c r="F860">
        <v>350</v>
      </c>
      <c r="G860" s="280">
        <v>46753</v>
      </c>
      <c r="H860" s="280">
        <v>47118</v>
      </c>
      <c r="I860">
        <v>5.1139999999999999</v>
      </c>
      <c r="J860" t="s">
        <v>1279</v>
      </c>
      <c r="K860" t="s">
        <v>4799</v>
      </c>
    </row>
    <row r="861" spans="1:12" hidden="1" x14ac:dyDescent="0.35">
      <c r="A861">
        <v>862</v>
      </c>
      <c r="B861" t="s">
        <v>5977</v>
      </c>
      <c r="C861" t="e">
        <f>VLOOKUP(#REF!,#REF!,1,0)</f>
        <v>#REF!</v>
      </c>
      <c r="D861" t="s">
        <v>4551</v>
      </c>
      <c r="E861" t="s">
        <v>169</v>
      </c>
      <c r="F861">
        <v>100</v>
      </c>
      <c r="G861" s="280">
        <v>45306</v>
      </c>
      <c r="H861" s="280">
        <v>45306</v>
      </c>
      <c r="I861">
        <v>1.4997</v>
      </c>
      <c r="J861" t="s">
        <v>1279</v>
      </c>
      <c r="K861" t="s">
        <v>4710</v>
      </c>
      <c r="L861" t="s">
        <v>6240</v>
      </c>
    </row>
    <row r="862" spans="1:12" hidden="1" x14ac:dyDescent="0.35">
      <c r="A862">
        <v>863</v>
      </c>
      <c r="B862" t="s">
        <v>2139</v>
      </c>
      <c r="C862" t="e">
        <f>VLOOKUP(#REF!,#REF!,1,0)</f>
        <v>#REF!</v>
      </c>
      <c r="D862" t="s">
        <v>4551</v>
      </c>
      <c r="E862" t="s">
        <v>169</v>
      </c>
      <c r="F862">
        <v>100</v>
      </c>
      <c r="G862" s="280">
        <v>45307</v>
      </c>
      <c r="H862" s="280">
        <v>45307</v>
      </c>
      <c r="I862">
        <v>1.4997</v>
      </c>
      <c r="J862" t="s">
        <v>1279</v>
      </c>
      <c r="K862" t="s">
        <v>4710</v>
      </c>
      <c r="L862" t="s">
        <v>6240</v>
      </c>
    </row>
    <row r="863" spans="1:12" hidden="1" x14ac:dyDescent="0.35">
      <c r="A863">
        <v>864</v>
      </c>
      <c r="B863" t="s">
        <v>5978</v>
      </c>
      <c r="C863" t="e">
        <f>VLOOKUP(#REF!,#REF!,1,0)</f>
        <v>#REF!</v>
      </c>
      <c r="D863" t="s">
        <v>4551</v>
      </c>
      <c r="E863" t="s">
        <v>169</v>
      </c>
      <c r="F863">
        <v>100</v>
      </c>
      <c r="G863" s="280">
        <v>45308</v>
      </c>
      <c r="H863" s="280">
        <v>45308</v>
      </c>
      <c r="I863">
        <v>1.4997</v>
      </c>
      <c r="J863" t="s">
        <v>1279</v>
      </c>
      <c r="K863" t="s">
        <v>4710</v>
      </c>
      <c r="L863" t="s">
        <v>6240</v>
      </c>
    </row>
    <row r="864" spans="1:12" hidden="1" x14ac:dyDescent="0.35">
      <c r="A864">
        <v>865</v>
      </c>
      <c r="B864" t="s">
        <v>2140</v>
      </c>
      <c r="C864" t="e">
        <f>VLOOKUP(#REF!,#REF!,1,0)</f>
        <v>#REF!</v>
      </c>
      <c r="D864" t="s">
        <v>4551</v>
      </c>
      <c r="E864" t="s">
        <v>169</v>
      </c>
      <c r="F864">
        <v>100</v>
      </c>
      <c r="G864" s="280">
        <v>45309</v>
      </c>
      <c r="H864" s="280">
        <v>45309</v>
      </c>
      <c r="I864">
        <v>1.4997</v>
      </c>
      <c r="J864" t="s">
        <v>1279</v>
      </c>
      <c r="K864" t="s">
        <v>4710</v>
      </c>
      <c r="L864" t="s">
        <v>6240</v>
      </c>
    </row>
    <row r="865" spans="1:12" hidden="1" x14ac:dyDescent="0.35">
      <c r="A865">
        <v>866</v>
      </c>
      <c r="B865" t="s">
        <v>5979</v>
      </c>
      <c r="C865" t="e">
        <f>VLOOKUP(#REF!,#REF!,1,0)</f>
        <v>#REF!</v>
      </c>
      <c r="D865" t="s">
        <v>4551</v>
      </c>
      <c r="E865" t="s">
        <v>169</v>
      </c>
      <c r="F865">
        <v>100</v>
      </c>
      <c r="G865" s="280">
        <v>45310</v>
      </c>
      <c r="H865" s="280">
        <v>45310</v>
      </c>
      <c r="I865">
        <v>1.4997</v>
      </c>
      <c r="J865" t="s">
        <v>1279</v>
      </c>
      <c r="K865" t="s">
        <v>4710</v>
      </c>
      <c r="L865" t="s">
        <v>6240</v>
      </c>
    </row>
    <row r="866" spans="1:12" hidden="1" x14ac:dyDescent="0.35">
      <c r="A866">
        <v>867</v>
      </c>
      <c r="B866" t="s">
        <v>2141</v>
      </c>
      <c r="C866" t="e">
        <f>VLOOKUP(#REF!,#REF!,1,0)</f>
        <v>#REF!</v>
      </c>
      <c r="D866" t="s">
        <v>4551</v>
      </c>
      <c r="E866" t="s">
        <v>169</v>
      </c>
      <c r="F866">
        <v>100</v>
      </c>
      <c r="G866" s="280">
        <v>45311</v>
      </c>
      <c r="H866" s="280">
        <v>45311</v>
      </c>
      <c r="I866">
        <v>1.4997</v>
      </c>
      <c r="J866" t="s">
        <v>1279</v>
      </c>
      <c r="K866" t="s">
        <v>4710</v>
      </c>
      <c r="L866" t="s">
        <v>6240</v>
      </c>
    </row>
    <row r="867" spans="1:12" hidden="1" x14ac:dyDescent="0.35">
      <c r="A867">
        <v>868</v>
      </c>
      <c r="B867" t="s">
        <v>5980</v>
      </c>
      <c r="C867" t="e">
        <f>VLOOKUP(#REF!,#REF!,1,0)</f>
        <v>#REF!</v>
      </c>
      <c r="D867" t="s">
        <v>4551</v>
      </c>
      <c r="E867" t="s">
        <v>169</v>
      </c>
      <c r="F867">
        <v>100</v>
      </c>
      <c r="G867" s="280">
        <v>45312</v>
      </c>
      <c r="H867" s="280">
        <v>45312</v>
      </c>
      <c r="I867">
        <v>1.4997</v>
      </c>
      <c r="J867" t="s">
        <v>1279</v>
      </c>
      <c r="K867" t="s">
        <v>4710</v>
      </c>
      <c r="L867" t="s">
        <v>6240</v>
      </c>
    </row>
    <row r="868" spans="1:12" hidden="1" x14ac:dyDescent="0.35">
      <c r="A868">
        <v>869</v>
      </c>
      <c r="B868" t="s">
        <v>2142</v>
      </c>
      <c r="C868" t="e">
        <f>VLOOKUP(#REF!,#REF!,1,0)</f>
        <v>#REF!</v>
      </c>
      <c r="D868" t="s">
        <v>4551</v>
      </c>
      <c r="E868" t="s">
        <v>169</v>
      </c>
      <c r="F868">
        <v>100</v>
      </c>
      <c r="G868" s="280">
        <v>45313</v>
      </c>
      <c r="H868" s="280">
        <v>45313</v>
      </c>
      <c r="I868">
        <v>1.4997</v>
      </c>
      <c r="J868" t="s">
        <v>1279</v>
      </c>
      <c r="K868" t="s">
        <v>4710</v>
      </c>
      <c r="L868" t="s">
        <v>6240</v>
      </c>
    </row>
    <row r="869" spans="1:12" hidden="1" x14ac:dyDescent="0.35">
      <c r="A869">
        <v>870</v>
      </c>
      <c r="B869" t="s">
        <v>2143</v>
      </c>
      <c r="C869" t="e">
        <f>VLOOKUP(#REF!,#REF!,1,0)</f>
        <v>#REF!</v>
      </c>
      <c r="D869" t="s">
        <v>4551</v>
      </c>
      <c r="E869" t="s">
        <v>169</v>
      </c>
      <c r="F869">
        <v>475.41</v>
      </c>
      <c r="G869" s="280">
        <v>45312</v>
      </c>
      <c r="H869" s="280">
        <v>45312</v>
      </c>
      <c r="I869">
        <v>1.4997</v>
      </c>
      <c r="J869" t="s">
        <v>1279</v>
      </c>
      <c r="K869" t="s">
        <v>4710</v>
      </c>
      <c r="L869" t="s">
        <v>6240</v>
      </c>
    </row>
    <row r="870" spans="1:12" hidden="1" x14ac:dyDescent="0.35">
      <c r="A870">
        <v>871</v>
      </c>
      <c r="B870" t="s">
        <v>2144</v>
      </c>
      <c r="C870" t="e">
        <f>VLOOKUP(#REF!,#REF!,1,0)</f>
        <v>#REF!</v>
      </c>
      <c r="D870" t="s">
        <v>4551</v>
      </c>
      <c r="E870" t="s">
        <v>169</v>
      </c>
      <c r="F870">
        <v>719.11</v>
      </c>
      <c r="G870" s="280">
        <v>45313</v>
      </c>
      <c r="H870" s="280">
        <v>45313</v>
      </c>
      <c r="I870">
        <v>1.4997</v>
      </c>
      <c r="J870" t="s">
        <v>1279</v>
      </c>
      <c r="K870" t="s">
        <v>4710</v>
      </c>
      <c r="L870" t="s">
        <v>6240</v>
      </c>
    </row>
    <row r="871" spans="1:12" hidden="1" x14ac:dyDescent="0.35">
      <c r="A871">
        <v>872</v>
      </c>
      <c r="B871" t="s">
        <v>2145</v>
      </c>
      <c r="C871" t="e">
        <f>VLOOKUP(#REF!,#REF!,1,0)</f>
        <v>#REF!</v>
      </c>
      <c r="D871" t="s">
        <v>4551</v>
      </c>
      <c r="E871" t="s">
        <v>169</v>
      </c>
      <c r="F871">
        <v>195.76</v>
      </c>
      <c r="G871" s="280">
        <v>45314</v>
      </c>
      <c r="H871" s="280">
        <v>45314</v>
      </c>
      <c r="I871">
        <v>1.4997</v>
      </c>
      <c r="J871" t="s">
        <v>1279</v>
      </c>
      <c r="K871" t="s">
        <v>4710</v>
      </c>
      <c r="L871" t="s">
        <v>6240</v>
      </c>
    </row>
    <row r="872" spans="1:12" hidden="1" x14ac:dyDescent="0.35">
      <c r="A872">
        <v>873</v>
      </c>
      <c r="B872" t="s">
        <v>2146</v>
      </c>
      <c r="C872" t="e">
        <f>VLOOKUP(#REF!,#REF!,1,0)</f>
        <v>#REF!</v>
      </c>
      <c r="D872" t="s">
        <v>4551</v>
      </c>
      <c r="E872" t="s">
        <v>169</v>
      </c>
      <c r="F872">
        <v>100</v>
      </c>
      <c r="G872" s="280">
        <v>45314</v>
      </c>
      <c r="H872" s="280">
        <v>45314</v>
      </c>
      <c r="I872">
        <v>1.4997</v>
      </c>
      <c r="J872" t="s">
        <v>1279</v>
      </c>
      <c r="K872" t="s">
        <v>4710</v>
      </c>
      <c r="L872" t="s">
        <v>6240</v>
      </c>
    </row>
    <row r="873" spans="1:12" hidden="1" x14ac:dyDescent="0.35">
      <c r="A873">
        <v>874</v>
      </c>
      <c r="B873" t="s">
        <v>2147</v>
      </c>
      <c r="C873" t="e">
        <f>VLOOKUP(#REF!,#REF!,1,0)</f>
        <v>#REF!</v>
      </c>
      <c r="D873" t="s">
        <v>4551</v>
      </c>
      <c r="E873" t="s">
        <v>169</v>
      </c>
      <c r="F873">
        <v>100</v>
      </c>
      <c r="G873" s="280">
        <v>45315</v>
      </c>
      <c r="H873" s="280">
        <v>45315</v>
      </c>
      <c r="I873">
        <v>1.4997</v>
      </c>
      <c r="J873" t="s">
        <v>1279</v>
      </c>
      <c r="K873" t="s">
        <v>4710</v>
      </c>
      <c r="L873" t="s">
        <v>6240</v>
      </c>
    </row>
    <row r="874" spans="1:12" hidden="1" x14ac:dyDescent="0.35">
      <c r="A874">
        <v>875</v>
      </c>
      <c r="B874" t="s">
        <v>2148</v>
      </c>
      <c r="C874" t="e">
        <f>VLOOKUP(#REF!,#REF!,1,0)</f>
        <v>#REF!</v>
      </c>
      <c r="D874" t="s">
        <v>4551</v>
      </c>
      <c r="E874" t="s">
        <v>169</v>
      </c>
      <c r="F874">
        <v>60</v>
      </c>
      <c r="G874" s="280">
        <v>45316</v>
      </c>
      <c r="H874" s="280">
        <v>45316</v>
      </c>
      <c r="I874">
        <v>1.4997</v>
      </c>
      <c r="J874" t="s">
        <v>1279</v>
      </c>
      <c r="K874" t="s">
        <v>4710</v>
      </c>
      <c r="L874" t="s">
        <v>6240</v>
      </c>
    </row>
    <row r="875" spans="1:12" hidden="1" x14ac:dyDescent="0.35">
      <c r="A875">
        <v>876</v>
      </c>
      <c r="B875" t="s">
        <v>2149</v>
      </c>
      <c r="C875" t="e">
        <f>VLOOKUP(#REF!,#REF!,1,0)</f>
        <v>#REF!</v>
      </c>
      <c r="D875" t="s">
        <v>4551</v>
      </c>
      <c r="E875" t="s">
        <v>169</v>
      </c>
      <c r="F875">
        <v>60</v>
      </c>
      <c r="G875" s="280">
        <v>45317</v>
      </c>
      <c r="H875" s="280">
        <v>45317</v>
      </c>
      <c r="I875">
        <v>1.4997</v>
      </c>
      <c r="J875" t="s">
        <v>1279</v>
      </c>
      <c r="K875" t="s">
        <v>4710</v>
      </c>
      <c r="L875" t="s">
        <v>6240</v>
      </c>
    </row>
    <row r="876" spans="1:12" hidden="1" x14ac:dyDescent="0.35">
      <c r="A876">
        <v>877</v>
      </c>
      <c r="B876" t="s">
        <v>2150</v>
      </c>
      <c r="C876" t="e">
        <f>VLOOKUP(#REF!,#REF!,1,0)</f>
        <v>#REF!</v>
      </c>
      <c r="D876" t="s">
        <v>4551</v>
      </c>
      <c r="E876" t="s">
        <v>169</v>
      </c>
      <c r="F876">
        <v>60</v>
      </c>
      <c r="G876" s="280">
        <v>45318</v>
      </c>
      <c r="H876" s="280">
        <v>45318</v>
      </c>
      <c r="I876">
        <v>1.4997</v>
      </c>
      <c r="J876" t="s">
        <v>1279</v>
      </c>
      <c r="K876" t="s">
        <v>4710</v>
      </c>
      <c r="L876" t="s">
        <v>6240</v>
      </c>
    </row>
    <row r="877" spans="1:12" hidden="1" x14ac:dyDescent="0.35">
      <c r="A877">
        <v>878</v>
      </c>
      <c r="B877" t="s">
        <v>2151</v>
      </c>
      <c r="C877" t="e">
        <f>VLOOKUP(#REF!,#REF!,1,0)</f>
        <v>#REF!</v>
      </c>
      <c r="D877" t="s">
        <v>4551</v>
      </c>
      <c r="E877" t="s">
        <v>169</v>
      </c>
      <c r="F877">
        <v>60</v>
      </c>
      <c r="G877" s="280">
        <v>45319</v>
      </c>
      <c r="H877" s="280">
        <v>45319</v>
      </c>
      <c r="I877">
        <v>1.4997</v>
      </c>
      <c r="J877" t="s">
        <v>1279</v>
      </c>
      <c r="K877" t="s">
        <v>4710</v>
      </c>
      <c r="L877" t="s">
        <v>6240</v>
      </c>
    </row>
    <row r="878" spans="1:12" hidden="1" x14ac:dyDescent="0.35">
      <c r="A878">
        <v>879</v>
      </c>
      <c r="B878" t="s">
        <v>2152</v>
      </c>
      <c r="C878" t="e">
        <f>VLOOKUP(#REF!,#REF!,1,0)</f>
        <v>#REF!</v>
      </c>
      <c r="D878" t="s">
        <v>4551</v>
      </c>
      <c r="E878" t="s">
        <v>169</v>
      </c>
      <c r="F878">
        <v>60</v>
      </c>
      <c r="G878" s="280">
        <v>45320</v>
      </c>
      <c r="H878" s="280">
        <v>45320</v>
      </c>
      <c r="I878">
        <v>1.4997</v>
      </c>
      <c r="J878" t="s">
        <v>1279</v>
      </c>
      <c r="K878" t="s">
        <v>4710</v>
      </c>
      <c r="L878" t="s">
        <v>6240</v>
      </c>
    </row>
    <row r="879" spans="1:12" hidden="1" x14ac:dyDescent="0.35">
      <c r="A879">
        <v>880</v>
      </c>
      <c r="B879" t="s">
        <v>2153</v>
      </c>
      <c r="C879" t="e">
        <f>VLOOKUP(#REF!,#REF!,1,0)</f>
        <v>#REF!</v>
      </c>
      <c r="D879" t="s">
        <v>4551</v>
      </c>
      <c r="E879" t="s">
        <v>169</v>
      </c>
      <c r="F879">
        <v>60</v>
      </c>
      <c r="G879" s="280">
        <v>45321</v>
      </c>
      <c r="H879" s="280">
        <v>45321</v>
      </c>
      <c r="I879">
        <v>1.4997</v>
      </c>
      <c r="J879" t="s">
        <v>1279</v>
      </c>
      <c r="K879" t="s">
        <v>4710</v>
      </c>
      <c r="L879" t="s">
        <v>6240</v>
      </c>
    </row>
    <row r="880" spans="1:12" hidden="1" x14ac:dyDescent="0.35">
      <c r="A880">
        <v>881</v>
      </c>
      <c r="B880" t="s">
        <v>2154</v>
      </c>
      <c r="C880" t="e">
        <f>VLOOKUP(#REF!,#REF!,1,0)</f>
        <v>#REF!</v>
      </c>
      <c r="D880" t="s">
        <v>4551</v>
      </c>
      <c r="E880" t="s">
        <v>169</v>
      </c>
      <c r="F880">
        <v>60</v>
      </c>
      <c r="G880" s="280">
        <v>45322</v>
      </c>
      <c r="H880" s="280">
        <v>45322</v>
      </c>
      <c r="I880">
        <v>1.4997</v>
      </c>
      <c r="J880" t="s">
        <v>1279</v>
      </c>
      <c r="K880" t="s">
        <v>4710</v>
      </c>
      <c r="L880" t="s">
        <v>6240</v>
      </c>
    </row>
    <row r="881" spans="1:12" hidden="1" x14ac:dyDescent="0.35">
      <c r="A881">
        <v>882</v>
      </c>
      <c r="B881" t="s">
        <v>2155</v>
      </c>
      <c r="C881" t="e">
        <f>VLOOKUP(#REF!,#REF!,1,0)</f>
        <v>#REF!</v>
      </c>
      <c r="D881" t="s">
        <v>4551</v>
      </c>
      <c r="E881" t="s">
        <v>169</v>
      </c>
      <c r="F881">
        <v>100</v>
      </c>
      <c r="G881" s="280">
        <v>45323</v>
      </c>
      <c r="H881" s="280">
        <v>45351</v>
      </c>
      <c r="I881">
        <v>1.3973</v>
      </c>
      <c r="J881" t="s">
        <v>1279</v>
      </c>
      <c r="K881" t="s">
        <v>4710</v>
      </c>
      <c r="L881" t="s">
        <v>6241</v>
      </c>
    </row>
    <row r="882" spans="1:12" hidden="1" x14ac:dyDescent="0.35">
      <c r="A882">
        <v>883</v>
      </c>
      <c r="B882" t="s">
        <v>2156</v>
      </c>
      <c r="C882" t="e">
        <f>VLOOKUP(#REF!,#REF!,1,0)</f>
        <v>#REF!</v>
      </c>
      <c r="D882" t="s">
        <v>4551</v>
      </c>
      <c r="E882" t="s">
        <v>169</v>
      </c>
      <c r="F882">
        <v>34</v>
      </c>
      <c r="G882" s="280">
        <v>45319</v>
      </c>
      <c r="H882" s="280">
        <v>45319</v>
      </c>
      <c r="I882">
        <v>1.4997</v>
      </c>
      <c r="J882" t="s">
        <v>1279</v>
      </c>
      <c r="K882" t="s">
        <v>4710</v>
      </c>
      <c r="L882" t="s">
        <v>6240</v>
      </c>
    </row>
    <row r="883" spans="1:12" hidden="1" x14ac:dyDescent="0.35">
      <c r="A883">
        <v>884</v>
      </c>
      <c r="B883" t="s">
        <v>2157</v>
      </c>
      <c r="C883" t="e">
        <f>VLOOKUP(#REF!,#REF!,1,0)</f>
        <v>#REF!</v>
      </c>
      <c r="D883" t="s">
        <v>1437</v>
      </c>
      <c r="E883" t="s">
        <v>162</v>
      </c>
      <c r="F883">
        <v>153</v>
      </c>
      <c r="G883" s="280">
        <v>45323</v>
      </c>
      <c r="H883" s="280">
        <v>45657</v>
      </c>
      <c r="I883">
        <v>3.2452000000000001</v>
      </c>
      <c r="J883" t="s">
        <v>1279</v>
      </c>
      <c r="K883" t="s">
        <v>4719</v>
      </c>
      <c r="L883" t="s">
        <v>6242</v>
      </c>
    </row>
    <row r="884" spans="1:12" hidden="1" x14ac:dyDescent="0.35">
      <c r="A884">
        <v>885</v>
      </c>
      <c r="B884" t="s">
        <v>2158</v>
      </c>
      <c r="C884" t="e">
        <f>VLOOKUP(#REF!,#REF!,1,0)</f>
        <v>#REF!</v>
      </c>
      <c r="D884" t="s">
        <v>1543</v>
      </c>
      <c r="E884" t="s">
        <v>162</v>
      </c>
      <c r="F884">
        <v>36</v>
      </c>
      <c r="G884" s="280">
        <v>45323</v>
      </c>
      <c r="H884" s="280">
        <v>45657</v>
      </c>
      <c r="I884">
        <v>3.2452000000000001</v>
      </c>
      <c r="J884" t="s">
        <v>1279</v>
      </c>
      <c r="K884" t="s">
        <v>4719</v>
      </c>
      <c r="L884" t="s">
        <v>6242</v>
      </c>
    </row>
    <row r="885" spans="1:12" hidden="1" x14ac:dyDescent="0.35">
      <c r="A885">
        <v>886</v>
      </c>
      <c r="B885" t="s">
        <v>2159</v>
      </c>
      <c r="C885" t="e">
        <f>VLOOKUP(#REF!,#REF!,1,0)</f>
        <v>#REF!</v>
      </c>
      <c r="D885" t="s">
        <v>4630</v>
      </c>
      <c r="E885" t="s">
        <v>169</v>
      </c>
      <c r="F885">
        <v>140</v>
      </c>
      <c r="G885" s="280">
        <v>45354</v>
      </c>
      <c r="H885" s="280">
        <v>45354</v>
      </c>
      <c r="I885">
        <v>9.0134000000000007</v>
      </c>
      <c r="J885" t="s">
        <v>1279</v>
      </c>
      <c r="K885" t="s">
        <v>4965</v>
      </c>
    </row>
    <row r="886" spans="1:12" hidden="1" x14ac:dyDescent="0.35">
      <c r="A886">
        <v>887</v>
      </c>
      <c r="B886" t="s">
        <v>2160</v>
      </c>
      <c r="C886" t="e">
        <f>VLOOKUP(#REF!,#REF!,1,0)</f>
        <v>#REF!</v>
      </c>
      <c r="D886" t="s">
        <v>4516</v>
      </c>
      <c r="E886" t="s">
        <v>162</v>
      </c>
      <c r="F886">
        <v>140</v>
      </c>
      <c r="G886" s="280">
        <v>45354</v>
      </c>
      <c r="H886" s="280">
        <v>45354</v>
      </c>
      <c r="I886">
        <v>4.0057</v>
      </c>
      <c r="J886" t="s">
        <v>1279</v>
      </c>
      <c r="K886" t="s">
        <v>4710</v>
      </c>
    </row>
    <row r="887" spans="1:12" hidden="1" x14ac:dyDescent="0.35">
      <c r="A887">
        <v>888</v>
      </c>
      <c r="B887" t="s">
        <v>2161</v>
      </c>
      <c r="C887" t="e">
        <f>VLOOKUP(#REF!,#REF!,1,0)</f>
        <v>#REF!</v>
      </c>
      <c r="D887" t="s">
        <v>4630</v>
      </c>
      <c r="E887" t="s">
        <v>169</v>
      </c>
      <c r="F887">
        <v>140</v>
      </c>
      <c r="G887" s="280">
        <v>45355</v>
      </c>
      <c r="H887" s="280">
        <v>45355</v>
      </c>
      <c r="I887">
        <v>9.0134000000000007</v>
      </c>
      <c r="J887" t="s">
        <v>1279</v>
      </c>
      <c r="K887" t="s">
        <v>4965</v>
      </c>
    </row>
    <row r="888" spans="1:12" hidden="1" x14ac:dyDescent="0.35">
      <c r="A888">
        <v>889</v>
      </c>
      <c r="B888" t="s">
        <v>2162</v>
      </c>
      <c r="C888" t="e">
        <f>VLOOKUP(#REF!,#REF!,1,0)</f>
        <v>#REF!</v>
      </c>
      <c r="D888" t="s">
        <v>4516</v>
      </c>
      <c r="E888" t="s">
        <v>162</v>
      </c>
      <c r="F888">
        <v>140</v>
      </c>
      <c r="G888" s="280">
        <v>45355</v>
      </c>
      <c r="H888" s="280">
        <v>45355</v>
      </c>
      <c r="I888">
        <v>4.0057</v>
      </c>
      <c r="J888" t="s">
        <v>1279</v>
      </c>
      <c r="K888" t="s">
        <v>4710</v>
      </c>
    </row>
    <row r="889" spans="1:12" hidden="1" x14ac:dyDescent="0.35">
      <c r="A889">
        <v>890</v>
      </c>
      <c r="B889" t="s">
        <v>2163</v>
      </c>
      <c r="C889" t="e">
        <f>VLOOKUP(#REF!,#REF!,1,0)</f>
        <v>#REF!</v>
      </c>
      <c r="D889" t="s">
        <v>4630</v>
      </c>
      <c r="E889" t="s">
        <v>169</v>
      </c>
      <c r="F889">
        <v>140</v>
      </c>
      <c r="G889" s="280">
        <v>45356</v>
      </c>
      <c r="H889" s="280">
        <v>45356</v>
      </c>
      <c r="I889">
        <v>9.0134000000000007</v>
      </c>
      <c r="J889" t="s">
        <v>1279</v>
      </c>
      <c r="K889" t="s">
        <v>4965</v>
      </c>
    </row>
    <row r="890" spans="1:12" hidden="1" x14ac:dyDescent="0.35">
      <c r="A890">
        <v>891</v>
      </c>
      <c r="B890" t="s">
        <v>2164</v>
      </c>
      <c r="C890" t="e">
        <f>VLOOKUP(#REF!,#REF!,1,0)</f>
        <v>#REF!</v>
      </c>
      <c r="D890" t="s">
        <v>4516</v>
      </c>
      <c r="E890" t="s">
        <v>162</v>
      </c>
      <c r="F890">
        <v>140</v>
      </c>
      <c r="G890" s="280">
        <v>45356</v>
      </c>
      <c r="H890" s="280">
        <v>45356</v>
      </c>
      <c r="I890">
        <v>4.0057</v>
      </c>
      <c r="J890" t="s">
        <v>1279</v>
      </c>
      <c r="K890" t="s">
        <v>4710</v>
      </c>
    </row>
    <row r="891" spans="1:12" hidden="1" x14ac:dyDescent="0.35">
      <c r="A891">
        <v>892</v>
      </c>
      <c r="B891" t="s">
        <v>2165</v>
      </c>
      <c r="C891" t="e">
        <f>VLOOKUP(#REF!,#REF!,1,0)</f>
        <v>#REF!</v>
      </c>
      <c r="D891" t="s">
        <v>4630</v>
      </c>
      <c r="E891" t="s">
        <v>169</v>
      </c>
      <c r="F891">
        <v>140</v>
      </c>
      <c r="G891" s="280">
        <v>45357</v>
      </c>
      <c r="H891" s="280">
        <v>45357</v>
      </c>
      <c r="I891">
        <v>9.0134000000000007</v>
      </c>
      <c r="J891" t="s">
        <v>1279</v>
      </c>
      <c r="K891" t="s">
        <v>4965</v>
      </c>
    </row>
    <row r="892" spans="1:12" hidden="1" x14ac:dyDescent="0.35">
      <c r="A892">
        <v>893</v>
      </c>
      <c r="B892" t="s">
        <v>2166</v>
      </c>
      <c r="C892" t="e">
        <f>VLOOKUP(#REF!,#REF!,1,0)</f>
        <v>#REF!</v>
      </c>
      <c r="D892" t="s">
        <v>4516</v>
      </c>
      <c r="E892" t="s">
        <v>162</v>
      </c>
      <c r="F892">
        <v>140</v>
      </c>
      <c r="G892" s="280">
        <v>45357</v>
      </c>
      <c r="H892" s="280">
        <v>45357</v>
      </c>
      <c r="I892">
        <v>4.0057</v>
      </c>
      <c r="J892" t="s">
        <v>1279</v>
      </c>
      <c r="K892" t="s">
        <v>4710</v>
      </c>
    </row>
    <row r="893" spans="1:12" hidden="1" x14ac:dyDescent="0.35">
      <c r="A893">
        <v>894</v>
      </c>
      <c r="B893" t="s">
        <v>2167</v>
      </c>
      <c r="C893" t="e">
        <f>VLOOKUP(#REF!,#REF!,1,0)</f>
        <v>#REF!</v>
      </c>
      <c r="D893" t="s">
        <v>4630</v>
      </c>
      <c r="E893" t="s">
        <v>169</v>
      </c>
      <c r="F893">
        <v>140</v>
      </c>
      <c r="G893" s="280">
        <v>45358</v>
      </c>
      <c r="H893" s="280">
        <v>45358</v>
      </c>
      <c r="I893">
        <v>9.0134000000000007</v>
      </c>
      <c r="J893" t="s">
        <v>1279</v>
      </c>
      <c r="K893" t="s">
        <v>4965</v>
      </c>
    </row>
    <row r="894" spans="1:12" hidden="1" x14ac:dyDescent="0.35">
      <c r="A894">
        <v>895</v>
      </c>
      <c r="B894" t="s">
        <v>2168</v>
      </c>
      <c r="C894" t="e">
        <f>VLOOKUP(#REF!,#REF!,1,0)</f>
        <v>#REF!</v>
      </c>
      <c r="D894" t="s">
        <v>4516</v>
      </c>
      <c r="E894" t="s">
        <v>162</v>
      </c>
      <c r="F894">
        <v>140</v>
      </c>
      <c r="G894" s="280">
        <v>45358</v>
      </c>
      <c r="H894" s="280">
        <v>45358</v>
      </c>
      <c r="I894">
        <v>4.0057</v>
      </c>
      <c r="J894" t="s">
        <v>1279</v>
      </c>
      <c r="K894" t="s">
        <v>4710</v>
      </c>
    </row>
    <row r="895" spans="1:12" hidden="1" x14ac:dyDescent="0.35">
      <c r="A895">
        <v>896</v>
      </c>
      <c r="B895" t="s">
        <v>2169</v>
      </c>
      <c r="C895" t="e">
        <f>VLOOKUP(#REF!,#REF!,1,0)</f>
        <v>#REF!</v>
      </c>
      <c r="D895" t="s">
        <v>4630</v>
      </c>
      <c r="E895" t="s">
        <v>169</v>
      </c>
      <c r="F895">
        <v>140</v>
      </c>
      <c r="G895" s="280">
        <v>45359</v>
      </c>
      <c r="H895" s="280">
        <v>45359</v>
      </c>
      <c r="I895">
        <v>9.0134000000000007</v>
      </c>
      <c r="J895" t="s">
        <v>1279</v>
      </c>
      <c r="K895" t="s">
        <v>4965</v>
      </c>
    </row>
    <row r="896" spans="1:12" hidden="1" x14ac:dyDescent="0.35">
      <c r="A896">
        <v>897</v>
      </c>
      <c r="B896" t="s">
        <v>2170</v>
      </c>
      <c r="C896" t="e">
        <f>VLOOKUP(#REF!,#REF!,1,0)</f>
        <v>#REF!</v>
      </c>
      <c r="D896" t="s">
        <v>4516</v>
      </c>
      <c r="E896" t="s">
        <v>162</v>
      </c>
      <c r="F896">
        <v>140</v>
      </c>
      <c r="G896" s="280">
        <v>45359</v>
      </c>
      <c r="H896" s="280">
        <v>45359</v>
      </c>
      <c r="I896">
        <v>4.0057</v>
      </c>
      <c r="J896" t="s">
        <v>1279</v>
      </c>
      <c r="K896" t="s">
        <v>4710</v>
      </c>
    </row>
    <row r="897" spans="1:12" hidden="1" x14ac:dyDescent="0.35">
      <c r="A897">
        <v>898</v>
      </c>
      <c r="B897" t="s">
        <v>2171</v>
      </c>
      <c r="C897" t="e">
        <f>VLOOKUP(#REF!,#REF!,1,0)</f>
        <v>#REF!</v>
      </c>
      <c r="D897" t="s">
        <v>4630</v>
      </c>
      <c r="E897" t="s">
        <v>169</v>
      </c>
      <c r="F897">
        <v>140</v>
      </c>
      <c r="G897" s="280">
        <v>45360</v>
      </c>
      <c r="H897" s="280">
        <v>45360</v>
      </c>
      <c r="I897">
        <v>9.0134000000000007</v>
      </c>
      <c r="J897" t="s">
        <v>1279</v>
      </c>
      <c r="K897" t="s">
        <v>4965</v>
      </c>
    </row>
    <row r="898" spans="1:12" hidden="1" x14ac:dyDescent="0.35">
      <c r="A898">
        <v>899</v>
      </c>
      <c r="B898" t="s">
        <v>2172</v>
      </c>
      <c r="C898" t="e">
        <f>VLOOKUP(#REF!,#REF!,1,0)</f>
        <v>#REF!</v>
      </c>
      <c r="D898" t="s">
        <v>4516</v>
      </c>
      <c r="E898" t="s">
        <v>162</v>
      </c>
      <c r="F898">
        <v>140</v>
      </c>
      <c r="G898" s="280">
        <v>45360</v>
      </c>
      <c r="H898" s="280">
        <v>45360</v>
      </c>
      <c r="I898">
        <v>4.0057</v>
      </c>
      <c r="J898" t="s">
        <v>1279</v>
      </c>
      <c r="K898" t="s">
        <v>4710</v>
      </c>
    </row>
    <row r="899" spans="1:12" hidden="1" x14ac:dyDescent="0.35">
      <c r="A899">
        <v>900</v>
      </c>
      <c r="B899" t="s">
        <v>2173</v>
      </c>
      <c r="C899" t="e">
        <f>VLOOKUP(#REF!,#REF!,1,0)</f>
        <v>#REF!</v>
      </c>
      <c r="D899" t="s">
        <v>4630</v>
      </c>
      <c r="E899" t="s">
        <v>169</v>
      </c>
      <c r="F899">
        <v>140</v>
      </c>
      <c r="G899" s="280">
        <v>45361</v>
      </c>
      <c r="H899" s="280">
        <v>45361</v>
      </c>
      <c r="I899">
        <v>9.0134000000000007</v>
      </c>
      <c r="J899" t="s">
        <v>1279</v>
      </c>
      <c r="K899" t="s">
        <v>4965</v>
      </c>
    </row>
    <row r="900" spans="1:12" hidden="1" x14ac:dyDescent="0.35">
      <c r="A900">
        <v>901</v>
      </c>
      <c r="B900" t="s">
        <v>2174</v>
      </c>
      <c r="C900" t="e">
        <f>VLOOKUP(#REF!,#REF!,1,0)</f>
        <v>#REF!</v>
      </c>
      <c r="D900" t="s">
        <v>4516</v>
      </c>
      <c r="E900" t="s">
        <v>162</v>
      </c>
      <c r="F900">
        <v>140</v>
      </c>
      <c r="G900" s="280">
        <v>45361</v>
      </c>
      <c r="H900" s="280">
        <v>45361</v>
      </c>
      <c r="I900">
        <v>4.0057</v>
      </c>
      <c r="J900" t="s">
        <v>1279</v>
      </c>
      <c r="K900" t="s">
        <v>4710</v>
      </c>
    </row>
    <row r="901" spans="1:12" hidden="1" x14ac:dyDescent="0.35">
      <c r="A901">
        <v>902</v>
      </c>
      <c r="B901" t="s">
        <v>2175</v>
      </c>
      <c r="C901" t="e">
        <f>VLOOKUP(#REF!,#REF!,1,0)</f>
        <v>#REF!</v>
      </c>
      <c r="D901" t="s">
        <v>4630</v>
      </c>
      <c r="E901" t="s">
        <v>169</v>
      </c>
      <c r="F901">
        <v>140</v>
      </c>
      <c r="G901" s="280">
        <v>45362</v>
      </c>
      <c r="H901" s="280">
        <v>45362</v>
      </c>
      <c r="I901">
        <v>9.0134000000000007</v>
      </c>
      <c r="J901" t="s">
        <v>1279</v>
      </c>
      <c r="K901" t="s">
        <v>4965</v>
      </c>
    </row>
    <row r="902" spans="1:12" hidden="1" x14ac:dyDescent="0.35">
      <c r="A902">
        <v>903</v>
      </c>
      <c r="B902" t="s">
        <v>5582</v>
      </c>
      <c r="C902" t="e">
        <f>VLOOKUP(#REF!,#REF!,1,0)</f>
        <v>#REF!</v>
      </c>
      <c r="D902" t="s">
        <v>4516</v>
      </c>
      <c r="E902" t="s">
        <v>162</v>
      </c>
      <c r="F902">
        <v>140</v>
      </c>
      <c r="G902" s="280">
        <v>45362</v>
      </c>
      <c r="H902" s="280">
        <v>45362</v>
      </c>
      <c r="I902">
        <v>4.0057</v>
      </c>
      <c r="J902" t="s">
        <v>1279</v>
      </c>
      <c r="K902" t="s">
        <v>4710</v>
      </c>
    </row>
    <row r="903" spans="1:12" hidden="1" x14ac:dyDescent="0.35">
      <c r="A903">
        <v>904</v>
      </c>
      <c r="B903" t="s">
        <v>5981</v>
      </c>
      <c r="C903" t="e">
        <f>VLOOKUP(#REF!,#REF!,1,0)</f>
        <v>#REF!</v>
      </c>
      <c r="D903" t="s">
        <v>4630</v>
      </c>
      <c r="E903" t="s">
        <v>169</v>
      </c>
      <c r="F903">
        <v>140</v>
      </c>
      <c r="G903" s="280">
        <v>45363</v>
      </c>
      <c r="H903" s="280">
        <v>45363</v>
      </c>
      <c r="I903">
        <v>9.0134000000000007</v>
      </c>
      <c r="J903" t="s">
        <v>1279</v>
      </c>
      <c r="K903" t="s">
        <v>4965</v>
      </c>
    </row>
    <row r="904" spans="1:12" hidden="1" x14ac:dyDescent="0.35">
      <c r="A904">
        <v>905</v>
      </c>
      <c r="B904" t="s">
        <v>5583</v>
      </c>
      <c r="C904" t="e">
        <f>VLOOKUP(#REF!,#REF!,1,0)</f>
        <v>#REF!</v>
      </c>
      <c r="D904" t="s">
        <v>4516</v>
      </c>
      <c r="E904" t="s">
        <v>162</v>
      </c>
      <c r="F904">
        <v>140</v>
      </c>
      <c r="G904" s="280">
        <v>45363</v>
      </c>
      <c r="H904" s="280">
        <v>45363</v>
      </c>
      <c r="I904">
        <v>4.0057</v>
      </c>
      <c r="J904" t="s">
        <v>1279</v>
      </c>
      <c r="K904" t="s">
        <v>4710</v>
      </c>
    </row>
    <row r="905" spans="1:12" hidden="1" x14ac:dyDescent="0.35">
      <c r="A905">
        <v>906</v>
      </c>
      <c r="B905" t="s">
        <v>5982</v>
      </c>
      <c r="C905" t="e">
        <f>VLOOKUP(#REF!,#REF!,1,0)</f>
        <v>#REF!</v>
      </c>
      <c r="D905" t="s">
        <v>4551</v>
      </c>
      <c r="E905" t="s">
        <v>169</v>
      </c>
      <c r="F905">
        <v>210</v>
      </c>
      <c r="G905" s="280">
        <v>45375</v>
      </c>
      <c r="H905" s="280">
        <v>45375</v>
      </c>
      <c r="I905">
        <v>1.5048999999999999</v>
      </c>
      <c r="J905" t="s">
        <v>1279</v>
      </c>
      <c r="K905" t="s">
        <v>4710</v>
      </c>
      <c r="L905" t="s">
        <v>6243</v>
      </c>
    </row>
    <row r="906" spans="1:12" hidden="1" x14ac:dyDescent="0.35">
      <c r="A906">
        <v>907</v>
      </c>
      <c r="B906" t="s">
        <v>5983</v>
      </c>
      <c r="C906" t="e">
        <f>VLOOKUP(#REF!,#REF!,1,0)</f>
        <v>#REF!</v>
      </c>
      <c r="D906" t="s">
        <v>4551</v>
      </c>
      <c r="E906" t="s">
        <v>169</v>
      </c>
      <c r="F906">
        <v>390</v>
      </c>
      <c r="G906" s="280">
        <v>45352</v>
      </c>
      <c r="H906" s="280">
        <v>45473</v>
      </c>
      <c r="I906">
        <v>1.1684000000000001</v>
      </c>
      <c r="J906" t="s">
        <v>1279</v>
      </c>
      <c r="K906" t="s">
        <v>4710</v>
      </c>
      <c r="L906" t="s">
        <v>6244</v>
      </c>
    </row>
    <row r="907" spans="1:12" hidden="1" x14ac:dyDescent="0.35">
      <c r="A907">
        <v>908</v>
      </c>
      <c r="B907" t="s">
        <v>5584</v>
      </c>
      <c r="C907" t="e">
        <f>VLOOKUP(#REF!,#REF!,1,0)</f>
        <v>#REF!</v>
      </c>
      <c r="D907" t="s">
        <v>1298</v>
      </c>
      <c r="E907" t="s">
        <v>162</v>
      </c>
      <c r="F907">
        <v>390</v>
      </c>
      <c r="G907" s="280">
        <v>45352</v>
      </c>
      <c r="H907" s="280">
        <v>45473</v>
      </c>
      <c r="I907">
        <v>3.7385999999999999</v>
      </c>
      <c r="J907" t="s">
        <v>1279</v>
      </c>
      <c r="K907" t="s">
        <v>4710</v>
      </c>
      <c r="L907" t="s">
        <v>6244</v>
      </c>
    </row>
    <row r="908" spans="1:12" hidden="1" x14ac:dyDescent="0.35">
      <c r="A908">
        <v>909</v>
      </c>
      <c r="B908" t="s">
        <v>5984</v>
      </c>
      <c r="C908" t="e">
        <f>VLOOKUP(#REF!,#REF!,1,0)</f>
        <v>#REF!</v>
      </c>
      <c r="D908" t="s">
        <v>4630</v>
      </c>
      <c r="E908" t="s">
        <v>169</v>
      </c>
      <c r="F908">
        <v>140</v>
      </c>
      <c r="G908" s="280">
        <v>45364</v>
      </c>
      <c r="H908" s="280">
        <v>45364</v>
      </c>
      <c r="I908">
        <v>9.0134000000000007</v>
      </c>
      <c r="J908" t="s">
        <v>1279</v>
      </c>
      <c r="K908" t="s">
        <v>4965</v>
      </c>
    </row>
    <row r="909" spans="1:12" hidden="1" x14ac:dyDescent="0.35">
      <c r="A909">
        <v>910</v>
      </c>
      <c r="B909" t="s">
        <v>5585</v>
      </c>
      <c r="C909" t="e">
        <f>VLOOKUP(#REF!,#REF!,1,0)</f>
        <v>#REF!</v>
      </c>
      <c r="D909" t="s">
        <v>4516</v>
      </c>
      <c r="E909" t="s">
        <v>162</v>
      </c>
      <c r="F909">
        <v>140</v>
      </c>
      <c r="G909" s="280">
        <v>45364</v>
      </c>
      <c r="H909" s="280">
        <v>45364</v>
      </c>
      <c r="I909">
        <v>4.0057</v>
      </c>
      <c r="J909" t="s">
        <v>1279</v>
      </c>
      <c r="K909" t="s">
        <v>4710</v>
      </c>
    </row>
    <row r="910" spans="1:12" hidden="1" x14ac:dyDescent="0.35">
      <c r="A910">
        <v>911</v>
      </c>
      <c r="B910" t="s">
        <v>5985</v>
      </c>
      <c r="C910" t="e">
        <f>VLOOKUP(#REF!,#REF!,1,0)</f>
        <v>#REF!</v>
      </c>
      <c r="D910" t="s">
        <v>4630</v>
      </c>
      <c r="E910" t="s">
        <v>169</v>
      </c>
      <c r="F910">
        <v>140</v>
      </c>
      <c r="G910" s="280">
        <v>45365</v>
      </c>
      <c r="H910" s="280">
        <v>45365</v>
      </c>
      <c r="I910">
        <v>9.0134000000000007</v>
      </c>
      <c r="J910" t="s">
        <v>1279</v>
      </c>
      <c r="K910" t="s">
        <v>4965</v>
      </c>
    </row>
    <row r="911" spans="1:12" hidden="1" x14ac:dyDescent="0.35">
      <c r="A911">
        <v>912</v>
      </c>
      <c r="B911" t="s">
        <v>5586</v>
      </c>
      <c r="C911" t="e">
        <f>VLOOKUP(#REF!,#REF!,1,0)</f>
        <v>#REF!</v>
      </c>
      <c r="D911" t="s">
        <v>4516</v>
      </c>
      <c r="E911" t="s">
        <v>162</v>
      </c>
      <c r="F911">
        <v>140</v>
      </c>
      <c r="G911" s="280">
        <v>45365</v>
      </c>
      <c r="H911" s="280">
        <v>45365</v>
      </c>
      <c r="I911">
        <v>4.0057</v>
      </c>
      <c r="J911" t="s">
        <v>1279</v>
      </c>
      <c r="K911" t="s">
        <v>4710</v>
      </c>
    </row>
    <row r="912" spans="1:12" hidden="1" x14ac:dyDescent="0.35">
      <c r="A912">
        <v>913</v>
      </c>
      <c r="B912" t="s">
        <v>5986</v>
      </c>
      <c r="C912" t="e">
        <f>VLOOKUP(#REF!,#REF!,1,0)</f>
        <v>#REF!</v>
      </c>
      <c r="D912" t="s">
        <v>4630</v>
      </c>
      <c r="E912" t="s">
        <v>169</v>
      </c>
      <c r="F912">
        <v>140</v>
      </c>
      <c r="G912" s="280">
        <v>45366</v>
      </c>
      <c r="H912" s="280">
        <v>45366</v>
      </c>
      <c r="I912">
        <v>9.0134000000000007</v>
      </c>
      <c r="J912" t="s">
        <v>1279</v>
      </c>
      <c r="K912" t="s">
        <v>4965</v>
      </c>
    </row>
    <row r="913" spans="1:11" hidden="1" x14ac:dyDescent="0.35">
      <c r="A913">
        <v>914</v>
      </c>
      <c r="B913" t="s">
        <v>5587</v>
      </c>
      <c r="C913" t="e">
        <f>VLOOKUP(#REF!,#REF!,1,0)</f>
        <v>#REF!</v>
      </c>
      <c r="D913" t="s">
        <v>4516</v>
      </c>
      <c r="E913" t="s">
        <v>162</v>
      </c>
      <c r="F913">
        <v>140</v>
      </c>
      <c r="G913" s="280">
        <v>45366</v>
      </c>
      <c r="H913" s="280">
        <v>45366</v>
      </c>
      <c r="I913">
        <v>4.0057</v>
      </c>
      <c r="J913" t="s">
        <v>1279</v>
      </c>
      <c r="K913" t="s">
        <v>4710</v>
      </c>
    </row>
    <row r="914" spans="1:11" hidden="1" x14ac:dyDescent="0.35">
      <c r="A914">
        <v>915</v>
      </c>
      <c r="B914" t="s">
        <v>5588</v>
      </c>
      <c r="C914" t="e">
        <f>VLOOKUP(#REF!,#REF!,1,0)</f>
        <v>#REF!</v>
      </c>
      <c r="D914" t="s">
        <v>4686</v>
      </c>
      <c r="E914" t="s">
        <v>162</v>
      </c>
      <c r="F914">
        <v>1000</v>
      </c>
      <c r="G914" s="280">
        <v>45366</v>
      </c>
      <c r="H914" s="280">
        <v>45366</v>
      </c>
      <c r="I914">
        <v>0.34279999999999999</v>
      </c>
      <c r="J914" t="s">
        <v>1279</v>
      </c>
      <c r="K914" t="s">
        <v>4710</v>
      </c>
    </row>
    <row r="915" spans="1:11" hidden="1" x14ac:dyDescent="0.35">
      <c r="A915">
        <v>916</v>
      </c>
      <c r="B915" t="s">
        <v>5987</v>
      </c>
      <c r="C915" t="e">
        <f>VLOOKUP(#REF!,#REF!,1,0)</f>
        <v>#REF!</v>
      </c>
      <c r="D915" t="s">
        <v>4630</v>
      </c>
      <c r="E915" t="s">
        <v>169</v>
      </c>
      <c r="F915">
        <v>137.19999999999999</v>
      </c>
      <c r="G915" s="280">
        <v>45367</v>
      </c>
      <c r="H915" s="280">
        <v>45367</v>
      </c>
      <c r="I915">
        <v>9.0134000000000007</v>
      </c>
      <c r="J915" t="s">
        <v>1279</v>
      </c>
      <c r="K915" t="s">
        <v>4965</v>
      </c>
    </row>
    <row r="916" spans="1:11" hidden="1" x14ac:dyDescent="0.35">
      <c r="A916">
        <v>917</v>
      </c>
      <c r="B916" t="s">
        <v>5589</v>
      </c>
      <c r="C916" t="e">
        <f>VLOOKUP(#REF!,#REF!,1,0)</f>
        <v>#REF!</v>
      </c>
      <c r="D916" t="s">
        <v>4516</v>
      </c>
      <c r="E916" t="s">
        <v>162</v>
      </c>
      <c r="F916">
        <v>137.19999999999999</v>
      </c>
      <c r="G916" s="280">
        <v>45367</v>
      </c>
      <c r="H916" s="280">
        <v>45367</v>
      </c>
      <c r="I916">
        <v>4.0057</v>
      </c>
      <c r="J916" t="s">
        <v>1279</v>
      </c>
      <c r="K916" t="s">
        <v>4710</v>
      </c>
    </row>
    <row r="917" spans="1:11" hidden="1" x14ac:dyDescent="0.35">
      <c r="A917">
        <v>918</v>
      </c>
      <c r="B917" t="s">
        <v>5988</v>
      </c>
      <c r="C917" t="e">
        <f>VLOOKUP(#REF!,#REF!,1,0)</f>
        <v>#REF!</v>
      </c>
      <c r="D917" t="s">
        <v>4630</v>
      </c>
      <c r="E917" t="s">
        <v>169</v>
      </c>
      <c r="F917">
        <v>137.19999999999999</v>
      </c>
      <c r="G917" s="280">
        <v>45368</v>
      </c>
      <c r="H917" s="280">
        <v>45368</v>
      </c>
      <c r="I917">
        <v>9.0134000000000007</v>
      </c>
      <c r="J917" t="s">
        <v>1279</v>
      </c>
      <c r="K917" t="s">
        <v>4965</v>
      </c>
    </row>
    <row r="918" spans="1:11" hidden="1" x14ac:dyDescent="0.35">
      <c r="A918">
        <v>919</v>
      </c>
      <c r="B918" t="s">
        <v>5590</v>
      </c>
      <c r="C918" t="e">
        <f>VLOOKUP(#REF!,#REF!,1,0)</f>
        <v>#REF!</v>
      </c>
      <c r="D918" t="s">
        <v>4516</v>
      </c>
      <c r="E918" t="s">
        <v>162</v>
      </c>
      <c r="F918">
        <v>137.19999999999999</v>
      </c>
      <c r="G918" s="280">
        <v>45368</v>
      </c>
      <c r="H918" s="280">
        <v>45368</v>
      </c>
      <c r="I918">
        <v>4.0057</v>
      </c>
      <c r="J918" t="s">
        <v>1279</v>
      </c>
      <c r="K918" t="s">
        <v>4710</v>
      </c>
    </row>
    <row r="919" spans="1:11" hidden="1" x14ac:dyDescent="0.35">
      <c r="A919">
        <v>920</v>
      </c>
      <c r="B919" t="s">
        <v>2182</v>
      </c>
      <c r="C919" t="e">
        <f>VLOOKUP(#REF!,#REF!,1,0)</f>
        <v>#REF!</v>
      </c>
      <c r="D919" t="s">
        <v>4630</v>
      </c>
      <c r="E919" t="s">
        <v>169</v>
      </c>
      <c r="F919">
        <v>137.19999999999999</v>
      </c>
      <c r="G919" s="280">
        <v>45369</v>
      </c>
      <c r="H919" s="280">
        <v>45369</v>
      </c>
      <c r="I919">
        <v>9.0134000000000007</v>
      </c>
      <c r="J919" t="s">
        <v>1279</v>
      </c>
      <c r="K919" t="s">
        <v>4965</v>
      </c>
    </row>
    <row r="920" spans="1:11" hidden="1" x14ac:dyDescent="0.35">
      <c r="A920">
        <v>921</v>
      </c>
      <c r="B920" t="s">
        <v>5591</v>
      </c>
      <c r="C920" t="e">
        <f>VLOOKUP(#REF!,#REF!,1,0)</f>
        <v>#REF!</v>
      </c>
      <c r="D920" t="s">
        <v>4516</v>
      </c>
      <c r="E920" t="s">
        <v>162</v>
      </c>
      <c r="F920">
        <v>137.19999999999999</v>
      </c>
      <c r="G920" s="280">
        <v>45369</v>
      </c>
      <c r="H920" s="280">
        <v>45369</v>
      </c>
      <c r="I920">
        <v>4.0057</v>
      </c>
      <c r="J920" t="s">
        <v>1279</v>
      </c>
      <c r="K920" t="s">
        <v>4710</v>
      </c>
    </row>
    <row r="921" spans="1:11" hidden="1" x14ac:dyDescent="0.35">
      <c r="A921">
        <v>922</v>
      </c>
      <c r="B921" t="s">
        <v>5989</v>
      </c>
      <c r="C921" t="e">
        <f>VLOOKUP(#REF!,#REF!,1,0)</f>
        <v>#REF!</v>
      </c>
      <c r="D921" t="s">
        <v>4630</v>
      </c>
      <c r="E921" t="s">
        <v>169</v>
      </c>
      <c r="F921">
        <v>137.19999999999999</v>
      </c>
      <c r="G921" s="280">
        <v>45370</v>
      </c>
      <c r="H921" s="280">
        <v>45370</v>
      </c>
      <c r="I921">
        <v>9.0134000000000007</v>
      </c>
      <c r="J921" t="s">
        <v>1279</v>
      </c>
      <c r="K921" t="s">
        <v>4965</v>
      </c>
    </row>
    <row r="922" spans="1:11" hidden="1" x14ac:dyDescent="0.35">
      <c r="A922">
        <v>923</v>
      </c>
      <c r="B922" t="s">
        <v>2183</v>
      </c>
      <c r="C922" t="e">
        <f>VLOOKUP(#REF!,#REF!,1,0)</f>
        <v>#REF!</v>
      </c>
      <c r="D922" t="s">
        <v>4516</v>
      </c>
      <c r="E922" t="s">
        <v>162</v>
      </c>
      <c r="F922">
        <v>137.19999999999999</v>
      </c>
      <c r="G922" s="280">
        <v>45370</v>
      </c>
      <c r="H922" s="280">
        <v>45370</v>
      </c>
      <c r="I922">
        <v>4.0057</v>
      </c>
      <c r="J922" t="s">
        <v>1279</v>
      </c>
      <c r="K922" t="s">
        <v>4710</v>
      </c>
    </row>
    <row r="923" spans="1:11" hidden="1" x14ac:dyDescent="0.35">
      <c r="A923">
        <v>924</v>
      </c>
      <c r="B923" t="s">
        <v>2184</v>
      </c>
      <c r="C923" t="e">
        <f>VLOOKUP(#REF!,#REF!,1,0)</f>
        <v>#REF!</v>
      </c>
      <c r="D923" t="s">
        <v>4630</v>
      </c>
      <c r="E923" t="s">
        <v>169</v>
      </c>
      <c r="F923">
        <v>137.19999999999999</v>
      </c>
      <c r="G923" s="280">
        <v>45371</v>
      </c>
      <c r="H923" s="280">
        <v>45371</v>
      </c>
      <c r="I923">
        <v>9.0134000000000007</v>
      </c>
      <c r="J923" t="s">
        <v>1279</v>
      </c>
      <c r="K923" t="s">
        <v>4965</v>
      </c>
    </row>
    <row r="924" spans="1:11" hidden="1" x14ac:dyDescent="0.35">
      <c r="A924">
        <v>925</v>
      </c>
      <c r="B924" t="s">
        <v>5592</v>
      </c>
      <c r="C924" t="e">
        <f>VLOOKUP(#REF!,#REF!,1,0)</f>
        <v>#REF!</v>
      </c>
      <c r="D924" t="s">
        <v>4516</v>
      </c>
      <c r="E924" t="s">
        <v>162</v>
      </c>
      <c r="F924">
        <v>137.19999999999999</v>
      </c>
      <c r="G924" s="280">
        <v>45371</v>
      </c>
      <c r="H924" s="280">
        <v>45371</v>
      </c>
      <c r="I924">
        <v>4.0057</v>
      </c>
      <c r="J924" t="s">
        <v>1279</v>
      </c>
      <c r="K924" t="s">
        <v>4710</v>
      </c>
    </row>
    <row r="925" spans="1:11" hidden="1" x14ac:dyDescent="0.35">
      <c r="A925">
        <v>926</v>
      </c>
      <c r="B925" t="s">
        <v>2840</v>
      </c>
      <c r="C925" t="e">
        <f>VLOOKUP(#REF!,#REF!,1,0)</f>
        <v>#REF!</v>
      </c>
      <c r="D925" t="s">
        <v>4630</v>
      </c>
      <c r="E925" t="s">
        <v>169</v>
      </c>
      <c r="F925">
        <v>137.19999999999999</v>
      </c>
      <c r="G925" s="280">
        <v>45372</v>
      </c>
      <c r="H925" s="280">
        <v>45372</v>
      </c>
      <c r="I925">
        <v>9.0134000000000007</v>
      </c>
      <c r="J925" t="s">
        <v>1279</v>
      </c>
      <c r="K925" t="s">
        <v>4965</v>
      </c>
    </row>
    <row r="926" spans="1:11" hidden="1" x14ac:dyDescent="0.35">
      <c r="A926">
        <v>927</v>
      </c>
      <c r="B926" t="s">
        <v>2185</v>
      </c>
      <c r="C926" t="e">
        <f>VLOOKUP(#REF!,#REF!,1,0)</f>
        <v>#REF!</v>
      </c>
      <c r="D926" t="s">
        <v>4516</v>
      </c>
      <c r="E926" t="s">
        <v>162</v>
      </c>
      <c r="F926">
        <v>137.19999999999999</v>
      </c>
      <c r="G926" s="280">
        <v>45372</v>
      </c>
      <c r="H926" s="280">
        <v>45372</v>
      </c>
      <c r="I926">
        <v>4.0057</v>
      </c>
      <c r="J926" t="s">
        <v>1279</v>
      </c>
      <c r="K926" t="s">
        <v>4710</v>
      </c>
    </row>
    <row r="927" spans="1:11" hidden="1" x14ac:dyDescent="0.35">
      <c r="A927">
        <v>928</v>
      </c>
      <c r="B927" t="s">
        <v>5593</v>
      </c>
      <c r="C927" t="e">
        <f>VLOOKUP(#REF!,#REF!,1,0)</f>
        <v>#REF!</v>
      </c>
      <c r="D927" t="s">
        <v>4686</v>
      </c>
      <c r="E927" t="s">
        <v>162</v>
      </c>
      <c r="F927">
        <v>1500</v>
      </c>
      <c r="G927" s="280">
        <v>45373</v>
      </c>
      <c r="H927" s="280">
        <v>45373</v>
      </c>
      <c r="I927">
        <v>0.34279999999999999</v>
      </c>
      <c r="J927" t="s">
        <v>1279</v>
      </c>
      <c r="K927" t="s">
        <v>4710</v>
      </c>
    </row>
    <row r="928" spans="1:11" hidden="1" x14ac:dyDescent="0.35">
      <c r="A928">
        <v>929</v>
      </c>
      <c r="B928" t="s">
        <v>2841</v>
      </c>
      <c r="C928" t="e">
        <f>VLOOKUP(#REF!,#REF!,1,0)</f>
        <v>#REF!</v>
      </c>
      <c r="D928" t="s">
        <v>4630</v>
      </c>
      <c r="E928" t="s">
        <v>169</v>
      </c>
      <c r="F928">
        <v>137.19999999999999</v>
      </c>
      <c r="G928" s="280">
        <v>45373</v>
      </c>
      <c r="H928" s="280">
        <v>45373</v>
      </c>
      <c r="I928">
        <v>9.0134000000000007</v>
      </c>
      <c r="J928" t="s">
        <v>1279</v>
      </c>
      <c r="K928" t="s">
        <v>4965</v>
      </c>
    </row>
    <row r="929" spans="1:11" hidden="1" x14ac:dyDescent="0.35">
      <c r="A929">
        <v>930</v>
      </c>
      <c r="B929" t="s">
        <v>5594</v>
      </c>
      <c r="C929" t="e">
        <f>VLOOKUP(#REF!,#REF!,1,0)</f>
        <v>#REF!</v>
      </c>
      <c r="D929" t="s">
        <v>4516</v>
      </c>
      <c r="E929" t="s">
        <v>162</v>
      </c>
      <c r="F929">
        <v>137.19999999999999</v>
      </c>
      <c r="G929" s="280">
        <v>45373</v>
      </c>
      <c r="H929" s="280">
        <v>45373</v>
      </c>
      <c r="I929">
        <v>4.0057</v>
      </c>
      <c r="J929" t="s">
        <v>1279</v>
      </c>
      <c r="K929" t="s">
        <v>4710</v>
      </c>
    </row>
    <row r="930" spans="1:11" hidden="1" x14ac:dyDescent="0.35">
      <c r="A930">
        <v>931</v>
      </c>
      <c r="B930" t="s">
        <v>5990</v>
      </c>
      <c r="C930" t="e">
        <f>VLOOKUP(#REF!,#REF!,1,0)</f>
        <v>#REF!</v>
      </c>
      <c r="D930" t="s">
        <v>4630</v>
      </c>
      <c r="E930" t="s">
        <v>169</v>
      </c>
      <c r="F930">
        <v>393</v>
      </c>
      <c r="G930" s="280">
        <v>45383</v>
      </c>
      <c r="H930" s="280">
        <v>45473</v>
      </c>
      <c r="I930">
        <v>6.9980000000000002</v>
      </c>
      <c r="J930" t="s">
        <v>1279</v>
      </c>
      <c r="K930" t="s">
        <v>4965</v>
      </c>
    </row>
    <row r="931" spans="1:11" hidden="1" x14ac:dyDescent="0.35">
      <c r="A931">
        <v>932</v>
      </c>
      <c r="B931" t="s">
        <v>5595</v>
      </c>
      <c r="C931" t="e">
        <f>VLOOKUP(#REF!,#REF!,1,0)</f>
        <v>#REF!</v>
      </c>
      <c r="D931" t="s">
        <v>4686</v>
      </c>
      <c r="E931" t="s">
        <v>162</v>
      </c>
      <c r="F931">
        <v>393</v>
      </c>
      <c r="G931" s="280">
        <v>45383</v>
      </c>
      <c r="H931" s="280">
        <v>45473</v>
      </c>
      <c r="I931">
        <v>0.26619999999999999</v>
      </c>
      <c r="J931" t="s">
        <v>1279</v>
      </c>
      <c r="K931" t="s">
        <v>4710</v>
      </c>
    </row>
    <row r="932" spans="1:11" hidden="1" x14ac:dyDescent="0.35">
      <c r="A932">
        <v>933</v>
      </c>
      <c r="B932" t="s">
        <v>5991</v>
      </c>
      <c r="C932" t="e">
        <f>VLOOKUP(#REF!,#REF!,1,0)</f>
        <v>#REF!</v>
      </c>
      <c r="D932" t="s">
        <v>4630</v>
      </c>
      <c r="E932" t="s">
        <v>169</v>
      </c>
      <c r="F932">
        <v>137.19999999999999</v>
      </c>
      <c r="G932" s="280">
        <v>45374</v>
      </c>
      <c r="H932" s="280">
        <v>45374</v>
      </c>
      <c r="I932">
        <v>9.0134000000000007</v>
      </c>
      <c r="J932" t="s">
        <v>1279</v>
      </c>
      <c r="K932" t="s">
        <v>4965</v>
      </c>
    </row>
    <row r="933" spans="1:11" hidden="1" x14ac:dyDescent="0.35">
      <c r="A933">
        <v>934</v>
      </c>
      <c r="B933" t="s">
        <v>5596</v>
      </c>
      <c r="C933" t="e">
        <f>VLOOKUP(#REF!,#REF!,1,0)</f>
        <v>#REF!</v>
      </c>
      <c r="D933" t="s">
        <v>4516</v>
      </c>
      <c r="E933" t="s">
        <v>162</v>
      </c>
      <c r="F933">
        <v>137.19999999999999</v>
      </c>
      <c r="G933" s="280">
        <v>45374</v>
      </c>
      <c r="H933" s="280">
        <v>45374</v>
      </c>
      <c r="I933">
        <v>4.0057</v>
      </c>
      <c r="J933" t="s">
        <v>1279</v>
      </c>
      <c r="K933" t="s">
        <v>4710</v>
      </c>
    </row>
    <row r="934" spans="1:11" hidden="1" x14ac:dyDescent="0.35">
      <c r="A934">
        <v>935</v>
      </c>
      <c r="B934" t="s">
        <v>2844</v>
      </c>
      <c r="C934" t="e">
        <f>VLOOKUP(#REF!,#REF!,1,0)</f>
        <v>#REF!</v>
      </c>
      <c r="D934" t="s">
        <v>4686</v>
      </c>
      <c r="E934" t="s">
        <v>162</v>
      </c>
      <c r="F934">
        <v>210</v>
      </c>
      <c r="G934" s="280">
        <v>45375</v>
      </c>
      <c r="H934" s="280">
        <v>45375</v>
      </c>
      <c r="I934">
        <v>0.34279999999999999</v>
      </c>
      <c r="J934" t="s">
        <v>1279</v>
      </c>
      <c r="K934" t="s">
        <v>4710</v>
      </c>
    </row>
    <row r="935" spans="1:11" hidden="1" x14ac:dyDescent="0.35">
      <c r="A935">
        <v>936</v>
      </c>
      <c r="B935" t="s">
        <v>5992</v>
      </c>
      <c r="C935" t="e">
        <f>VLOOKUP(#REF!,#REF!,1,0)</f>
        <v>#REF!</v>
      </c>
      <c r="D935" t="s">
        <v>4630</v>
      </c>
      <c r="E935" t="s">
        <v>169</v>
      </c>
      <c r="F935">
        <v>137.19999999999999</v>
      </c>
      <c r="G935" s="280">
        <v>45375</v>
      </c>
      <c r="H935" s="280">
        <v>45375</v>
      </c>
      <c r="I935">
        <v>9.0134000000000007</v>
      </c>
      <c r="J935" t="s">
        <v>1279</v>
      </c>
      <c r="K935" t="s">
        <v>4965</v>
      </c>
    </row>
    <row r="936" spans="1:11" hidden="1" x14ac:dyDescent="0.35">
      <c r="A936">
        <v>937</v>
      </c>
      <c r="B936" t="s">
        <v>2845</v>
      </c>
      <c r="C936" t="e">
        <f>VLOOKUP(#REF!,#REF!,1,0)</f>
        <v>#REF!</v>
      </c>
      <c r="D936" t="s">
        <v>4516</v>
      </c>
      <c r="E936" t="s">
        <v>162</v>
      </c>
      <c r="F936">
        <v>137.19999999999999</v>
      </c>
      <c r="G936" s="280">
        <v>45375</v>
      </c>
      <c r="H936" s="280">
        <v>45375</v>
      </c>
      <c r="I936">
        <v>4.0057</v>
      </c>
      <c r="J936" t="s">
        <v>1279</v>
      </c>
      <c r="K936" t="s">
        <v>4710</v>
      </c>
    </row>
    <row r="937" spans="1:11" hidden="1" x14ac:dyDescent="0.35">
      <c r="A937">
        <v>938</v>
      </c>
      <c r="B937" t="s">
        <v>2191</v>
      </c>
      <c r="C937" t="e">
        <f>VLOOKUP(#REF!,#REF!,1,0)</f>
        <v>#REF!</v>
      </c>
      <c r="D937" t="s">
        <v>4630</v>
      </c>
      <c r="E937" t="s">
        <v>169</v>
      </c>
      <c r="F937">
        <v>137.19999999999999</v>
      </c>
      <c r="G937" s="280">
        <v>45376</v>
      </c>
      <c r="H937" s="280">
        <v>45376</v>
      </c>
      <c r="I937">
        <v>9.0134000000000007</v>
      </c>
      <c r="J937" t="s">
        <v>1279</v>
      </c>
      <c r="K937" t="s">
        <v>4965</v>
      </c>
    </row>
    <row r="938" spans="1:11" hidden="1" x14ac:dyDescent="0.35">
      <c r="A938">
        <v>939</v>
      </c>
      <c r="B938" t="s">
        <v>2846</v>
      </c>
      <c r="C938" t="e">
        <f>VLOOKUP(#REF!,#REF!,1,0)</f>
        <v>#REF!</v>
      </c>
      <c r="D938" t="s">
        <v>4516</v>
      </c>
      <c r="E938" t="s">
        <v>162</v>
      </c>
      <c r="F938">
        <v>137.19999999999999</v>
      </c>
      <c r="G938" s="280">
        <v>45376</v>
      </c>
      <c r="H938" s="280">
        <v>45376</v>
      </c>
      <c r="I938">
        <v>4.0057</v>
      </c>
      <c r="J938" t="s">
        <v>1279</v>
      </c>
      <c r="K938" t="s">
        <v>4710</v>
      </c>
    </row>
    <row r="939" spans="1:11" hidden="1" x14ac:dyDescent="0.35">
      <c r="A939">
        <v>940</v>
      </c>
      <c r="B939" t="s">
        <v>5993</v>
      </c>
      <c r="C939" t="e">
        <f>VLOOKUP(#REF!,#REF!,1,0)</f>
        <v>#REF!</v>
      </c>
      <c r="D939" t="s">
        <v>4630</v>
      </c>
      <c r="E939" t="s">
        <v>169</v>
      </c>
      <c r="F939">
        <v>137.19999999999999</v>
      </c>
      <c r="G939" s="280">
        <v>45377</v>
      </c>
      <c r="H939" s="280">
        <v>45377</v>
      </c>
      <c r="I939">
        <v>9.0134000000000007</v>
      </c>
      <c r="J939" t="s">
        <v>1279</v>
      </c>
      <c r="K939" t="s">
        <v>4965</v>
      </c>
    </row>
    <row r="940" spans="1:11" hidden="1" x14ac:dyDescent="0.35">
      <c r="A940">
        <v>941</v>
      </c>
      <c r="B940" t="s">
        <v>2847</v>
      </c>
      <c r="C940" t="e">
        <f>VLOOKUP(#REF!,#REF!,1,0)</f>
        <v>#REF!</v>
      </c>
      <c r="D940" t="s">
        <v>4516</v>
      </c>
      <c r="E940" t="s">
        <v>162</v>
      </c>
      <c r="F940">
        <v>137.19999999999999</v>
      </c>
      <c r="G940" s="280">
        <v>45377</v>
      </c>
      <c r="H940" s="280">
        <v>45377</v>
      </c>
      <c r="I940">
        <v>4.0057</v>
      </c>
      <c r="J940" t="s">
        <v>1279</v>
      </c>
      <c r="K940" t="s">
        <v>4710</v>
      </c>
    </row>
    <row r="941" spans="1:11" hidden="1" x14ac:dyDescent="0.35">
      <c r="A941">
        <v>942</v>
      </c>
      <c r="B941" t="s">
        <v>2193</v>
      </c>
      <c r="C941" t="e">
        <f>VLOOKUP(#REF!,#REF!,1,0)</f>
        <v>#REF!</v>
      </c>
      <c r="D941" t="s">
        <v>4630</v>
      </c>
      <c r="E941" t="s">
        <v>169</v>
      </c>
      <c r="F941">
        <v>137.19999999999999</v>
      </c>
      <c r="G941" s="280">
        <v>45378</v>
      </c>
      <c r="H941" s="280">
        <v>45378</v>
      </c>
      <c r="I941">
        <v>9.0134000000000007</v>
      </c>
      <c r="J941" t="s">
        <v>1279</v>
      </c>
      <c r="K941" t="s">
        <v>4965</v>
      </c>
    </row>
    <row r="942" spans="1:11" hidden="1" x14ac:dyDescent="0.35">
      <c r="A942">
        <v>943</v>
      </c>
      <c r="B942" t="s">
        <v>2848</v>
      </c>
      <c r="C942" t="e">
        <f>VLOOKUP(#REF!,#REF!,1,0)</f>
        <v>#REF!</v>
      </c>
      <c r="D942" t="s">
        <v>4516</v>
      </c>
      <c r="E942" t="s">
        <v>162</v>
      </c>
      <c r="F942">
        <v>137.19999999999999</v>
      </c>
      <c r="G942" s="280">
        <v>45378</v>
      </c>
      <c r="H942" s="280">
        <v>45378</v>
      </c>
      <c r="I942">
        <v>4.0057</v>
      </c>
      <c r="J942" t="s">
        <v>1279</v>
      </c>
      <c r="K942" t="s">
        <v>4710</v>
      </c>
    </row>
    <row r="943" spans="1:11" hidden="1" x14ac:dyDescent="0.35">
      <c r="A943">
        <v>944</v>
      </c>
      <c r="B943" t="s">
        <v>2849</v>
      </c>
      <c r="C943" t="e">
        <f>VLOOKUP(#REF!,#REF!,1,0)</f>
        <v>#REF!</v>
      </c>
      <c r="D943" t="s">
        <v>4630</v>
      </c>
      <c r="E943" t="s">
        <v>169</v>
      </c>
      <c r="F943">
        <v>137.19999999999999</v>
      </c>
      <c r="G943" s="280">
        <v>45379</v>
      </c>
      <c r="H943" s="280">
        <v>45379</v>
      </c>
      <c r="I943">
        <v>9.0134000000000007</v>
      </c>
      <c r="J943" t="s">
        <v>1279</v>
      </c>
      <c r="K943" t="s">
        <v>4965</v>
      </c>
    </row>
    <row r="944" spans="1:11" hidden="1" x14ac:dyDescent="0.35">
      <c r="A944">
        <v>945</v>
      </c>
      <c r="B944" t="s">
        <v>2194</v>
      </c>
      <c r="C944" t="e">
        <f>VLOOKUP(#REF!,#REF!,1,0)</f>
        <v>#REF!</v>
      </c>
      <c r="D944" t="s">
        <v>4516</v>
      </c>
      <c r="E944" t="s">
        <v>162</v>
      </c>
      <c r="F944">
        <v>137.19999999999999</v>
      </c>
      <c r="G944" s="280">
        <v>45379</v>
      </c>
      <c r="H944" s="280">
        <v>45379</v>
      </c>
      <c r="I944">
        <v>4.0057</v>
      </c>
      <c r="J944" t="s">
        <v>1279</v>
      </c>
      <c r="K944" t="s">
        <v>4710</v>
      </c>
    </row>
    <row r="945" spans="1:11" hidden="1" x14ac:dyDescent="0.35">
      <c r="A945">
        <v>946</v>
      </c>
      <c r="B945" t="s">
        <v>2195</v>
      </c>
      <c r="C945" t="e">
        <f>VLOOKUP(#REF!,#REF!,1,0)</f>
        <v>#REF!</v>
      </c>
      <c r="D945" t="s">
        <v>4630</v>
      </c>
      <c r="E945" t="s">
        <v>169</v>
      </c>
      <c r="F945">
        <v>137.19999999999999</v>
      </c>
      <c r="G945" s="280">
        <v>45380</v>
      </c>
      <c r="H945" s="280">
        <v>45380</v>
      </c>
      <c r="I945">
        <v>9.0134000000000007</v>
      </c>
      <c r="J945" t="s">
        <v>1279</v>
      </c>
      <c r="K945" t="s">
        <v>4965</v>
      </c>
    </row>
    <row r="946" spans="1:11" hidden="1" x14ac:dyDescent="0.35">
      <c r="A946">
        <v>947</v>
      </c>
      <c r="B946" t="s">
        <v>2850</v>
      </c>
      <c r="C946" t="e">
        <f>VLOOKUP(#REF!,#REF!,1,0)</f>
        <v>#REF!</v>
      </c>
      <c r="D946" t="s">
        <v>4516</v>
      </c>
      <c r="E946" t="s">
        <v>162</v>
      </c>
      <c r="F946">
        <v>137.19999999999999</v>
      </c>
      <c r="G946" s="280">
        <v>45380</v>
      </c>
      <c r="H946" s="280">
        <v>45380</v>
      </c>
      <c r="I946">
        <v>4.0057</v>
      </c>
      <c r="J946" t="s">
        <v>1279</v>
      </c>
      <c r="K946" t="s">
        <v>4710</v>
      </c>
    </row>
    <row r="947" spans="1:11" hidden="1" x14ac:dyDescent="0.35">
      <c r="A947">
        <v>948</v>
      </c>
      <c r="B947" t="s">
        <v>2851</v>
      </c>
      <c r="C947" t="e">
        <f>VLOOKUP(#REF!,#REF!,1,0)</f>
        <v>#REF!</v>
      </c>
      <c r="D947" t="s">
        <v>4630</v>
      </c>
      <c r="E947" t="s">
        <v>169</v>
      </c>
      <c r="F947">
        <v>137.19999999999999</v>
      </c>
      <c r="G947" s="280">
        <v>45381</v>
      </c>
      <c r="H947" s="280">
        <v>45381</v>
      </c>
      <c r="I947">
        <v>9.0134000000000007</v>
      </c>
      <c r="J947" t="s">
        <v>1279</v>
      </c>
      <c r="K947" t="s">
        <v>4965</v>
      </c>
    </row>
    <row r="948" spans="1:11" hidden="1" x14ac:dyDescent="0.35">
      <c r="A948">
        <v>949</v>
      </c>
      <c r="B948" t="s">
        <v>2196</v>
      </c>
      <c r="C948" t="e">
        <f>VLOOKUP(#REF!,#REF!,1,0)</f>
        <v>#REF!</v>
      </c>
      <c r="D948" t="s">
        <v>4516</v>
      </c>
      <c r="E948" t="s">
        <v>162</v>
      </c>
      <c r="F948">
        <v>137.19999999999999</v>
      </c>
      <c r="G948" s="280">
        <v>45381</v>
      </c>
      <c r="H948" s="280">
        <v>45381</v>
      </c>
      <c r="I948">
        <v>4.0057</v>
      </c>
      <c r="J948" t="s">
        <v>1279</v>
      </c>
      <c r="K948" t="s">
        <v>4710</v>
      </c>
    </row>
    <row r="949" spans="1:11" hidden="1" x14ac:dyDescent="0.35">
      <c r="A949">
        <v>950</v>
      </c>
      <c r="B949" t="s">
        <v>2197</v>
      </c>
      <c r="C949" t="e">
        <f>VLOOKUP(#REF!,#REF!,1,0)</f>
        <v>#REF!</v>
      </c>
      <c r="D949" t="s">
        <v>4630</v>
      </c>
      <c r="E949" t="s">
        <v>169</v>
      </c>
      <c r="F949">
        <v>137.19999999999999</v>
      </c>
      <c r="G949" s="280">
        <v>45382</v>
      </c>
      <c r="H949" s="280">
        <v>45382</v>
      </c>
      <c r="I949">
        <v>9.0134000000000007</v>
      </c>
      <c r="J949" t="s">
        <v>1279</v>
      </c>
      <c r="K949" t="s">
        <v>4965</v>
      </c>
    </row>
    <row r="950" spans="1:11" hidden="1" x14ac:dyDescent="0.35">
      <c r="A950">
        <v>951</v>
      </c>
      <c r="B950" t="s">
        <v>2852</v>
      </c>
      <c r="C950" t="e">
        <f>VLOOKUP(#REF!,#REF!,1,0)</f>
        <v>#REF!</v>
      </c>
      <c r="D950" t="s">
        <v>4516</v>
      </c>
      <c r="E950" t="s">
        <v>162</v>
      </c>
      <c r="F950">
        <v>137.19999999999999</v>
      </c>
      <c r="G950" s="280">
        <v>45382</v>
      </c>
      <c r="H950" s="280">
        <v>45382</v>
      </c>
      <c r="I950">
        <v>4.0057</v>
      </c>
      <c r="J950" t="s">
        <v>1279</v>
      </c>
      <c r="K950" t="s">
        <v>4710</v>
      </c>
    </row>
    <row r="951" spans="1:11" hidden="1" x14ac:dyDescent="0.35">
      <c r="A951">
        <v>952</v>
      </c>
      <c r="B951" t="s">
        <v>2853</v>
      </c>
      <c r="C951" t="e">
        <f>VLOOKUP(#REF!,#REF!,1,0)</f>
        <v>#REF!</v>
      </c>
      <c r="D951" t="s">
        <v>4630</v>
      </c>
      <c r="E951" t="s">
        <v>169</v>
      </c>
      <c r="F951">
        <v>210.7</v>
      </c>
      <c r="G951" s="280">
        <v>45388</v>
      </c>
      <c r="H951" s="280">
        <v>45388</v>
      </c>
      <c r="I951">
        <v>1.4567000000000001</v>
      </c>
      <c r="J951" t="s">
        <v>1279</v>
      </c>
      <c r="K951" t="s">
        <v>4965</v>
      </c>
    </row>
    <row r="952" spans="1:11" hidden="1" x14ac:dyDescent="0.35">
      <c r="A952">
        <v>953</v>
      </c>
      <c r="B952" t="s">
        <v>2198</v>
      </c>
      <c r="C952" t="e">
        <f>VLOOKUP(#REF!,#REF!,1,0)</f>
        <v>#REF!</v>
      </c>
      <c r="D952" t="s">
        <v>4686</v>
      </c>
      <c r="E952" t="s">
        <v>162</v>
      </c>
      <c r="F952">
        <v>210.7</v>
      </c>
      <c r="G952" s="280">
        <v>45388</v>
      </c>
      <c r="H952" s="280">
        <v>45388</v>
      </c>
      <c r="I952">
        <v>0.34279999999999999</v>
      </c>
      <c r="J952" t="s">
        <v>1279</v>
      </c>
      <c r="K952" t="s">
        <v>4710</v>
      </c>
    </row>
    <row r="953" spans="1:11" hidden="1" x14ac:dyDescent="0.35">
      <c r="A953">
        <v>954</v>
      </c>
      <c r="B953" t="s">
        <v>2199</v>
      </c>
      <c r="C953" t="e">
        <f>VLOOKUP(#REF!,#REF!,1,0)</f>
        <v>#REF!</v>
      </c>
      <c r="D953" t="s">
        <v>4630</v>
      </c>
      <c r="E953" t="s">
        <v>169</v>
      </c>
      <c r="F953">
        <v>210.7</v>
      </c>
      <c r="G953" s="280">
        <v>45389</v>
      </c>
      <c r="H953" s="280">
        <v>45389</v>
      </c>
      <c r="I953">
        <v>9.0134000000000007</v>
      </c>
      <c r="J953" t="s">
        <v>1279</v>
      </c>
      <c r="K953" t="s">
        <v>4965</v>
      </c>
    </row>
    <row r="954" spans="1:11" hidden="1" x14ac:dyDescent="0.35">
      <c r="A954">
        <v>955</v>
      </c>
      <c r="B954" t="s">
        <v>2854</v>
      </c>
      <c r="C954" t="e">
        <f>VLOOKUP(#REF!,#REF!,1,0)</f>
        <v>#REF!</v>
      </c>
      <c r="D954" t="s">
        <v>4686</v>
      </c>
      <c r="E954" t="s">
        <v>162</v>
      </c>
      <c r="F954">
        <v>210.7</v>
      </c>
      <c r="G954" s="280">
        <v>45389</v>
      </c>
      <c r="H954" s="280">
        <v>45389</v>
      </c>
      <c r="I954">
        <v>0.34279999999999999</v>
      </c>
      <c r="J954" t="s">
        <v>1279</v>
      </c>
      <c r="K954" t="s">
        <v>4710</v>
      </c>
    </row>
    <row r="955" spans="1:11" hidden="1" x14ac:dyDescent="0.35">
      <c r="A955">
        <v>956</v>
      </c>
      <c r="B955" t="s">
        <v>2855</v>
      </c>
      <c r="C955" t="e">
        <f>VLOOKUP(#REF!,#REF!,1,0)</f>
        <v>#REF!</v>
      </c>
      <c r="D955" t="s">
        <v>4630</v>
      </c>
      <c r="E955" t="s">
        <v>169</v>
      </c>
      <c r="F955">
        <v>210.7</v>
      </c>
      <c r="G955" s="280">
        <v>45390</v>
      </c>
      <c r="H955" s="280">
        <v>45390</v>
      </c>
      <c r="I955">
        <v>9.0134000000000007</v>
      </c>
      <c r="J955" t="s">
        <v>1279</v>
      </c>
      <c r="K955" t="s">
        <v>4965</v>
      </c>
    </row>
    <row r="956" spans="1:11" hidden="1" x14ac:dyDescent="0.35">
      <c r="A956">
        <v>957</v>
      </c>
      <c r="B956" t="s">
        <v>2200</v>
      </c>
      <c r="C956" t="e">
        <f>VLOOKUP(#REF!,#REF!,1,0)</f>
        <v>#REF!</v>
      </c>
      <c r="D956" t="s">
        <v>4686</v>
      </c>
      <c r="E956" t="s">
        <v>162</v>
      </c>
      <c r="F956">
        <v>210.7</v>
      </c>
      <c r="G956" s="280">
        <v>45390</v>
      </c>
      <c r="H956" s="280">
        <v>45390</v>
      </c>
      <c r="I956">
        <v>0.34279999999999999</v>
      </c>
      <c r="J956" t="s">
        <v>1279</v>
      </c>
      <c r="K956" t="s">
        <v>4710</v>
      </c>
    </row>
    <row r="957" spans="1:11" hidden="1" x14ac:dyDescent="0.35">
      <c r="A957">
        <v>958</v>
      </c>
      <c r="B957" t="s">
        <v>2856</v>
      </c>
      <c r="C957" t="e">
        <f>VLOOKUP(#REF!,#REF!,1,0)</f>
        <v>#REF!</v>
      </c>
      <c r="D957" t="s">
        <v>4630</v>
      </c>
      <c r="E957" t="s">
        <v>169</v>
      </c>
      <c r="F957">
        <v>210.7</v>
      </c>
      <c r="G957" s="280">
        <v>45393</v>
      </c>
      <c r="H957" s="280">
        <v>45393</v>
      </c>
      <c r="I957">
        <v>9.0134000000000007</v>
      </c>
      <c r="J957" t="s">
        <v>1279</v>
      </c>
      <c r="K957" t="s">
        <v>4965</v>
      </c>
    </row>
    <row r="958" spans="1:11" hidden="1" x14ac:dyDescent="0.35">
      <c r="A958">
        <v>959</v>
      </c>
      <c r="B958" t="s">
        <v>2201</v>
      </c>
      <c r="C958" t="e">
        <f>VLOOKUP(#REF!,#REF!,1,0)</f>
        <v>#REF!</v>
      </c>
      <c r="D958" t="s">
        <v>4686</v>
      </c>
      <c r="E958" t="s">
        <v>162</v>
      </c>
      <c r="F958">
        <v>210.7</v>
      </c>
      <c r="G958" s="280">
        <v>45393</v>
      </c>
      <c r="H958" s="280">
        <v>45393</v>
      </c>
      <c r="I958">
        <v>0.34279999999999999</v>
      </c>
      <c r="J958" t="s">
        <v>1279</v>
      </c>
      <c r="K958" t="s">
        <v>4710</v>
      </c>
    </row>
    <row r="959" spans="1:11" hidden="1" x14ac:dyDescent="0.35">
      <c r="A959">
        <v>960</v>
      </c>
      <c r="B959" t="s">
        <v>2202</v>
      </c>
      <c r="C959" t="e">
        <f>VLOOKUP(#REF!,#REF!,1,0)</f>
        <v>#REF!</v>
      </c>
      <c r="D959" t="s">
        <v>4630</v>
      </c>
      <c r="E959" t="s">
        <v>169</v>
      </c>
      <c r="F959">
        <v>210.7</v>
      </c>
      <c r="G959" s="280">
        <v>45394</v>
      </c>
      <c r="H959" s="280">
        <v>45394</v>
      </c>
      <c r="I959">
        <v>9.0134000000000007</v>
      </c>
      <c r="J959" t="s">
        <v>1279</v>
      </c>
      <c r="K959" t="s">
        <v>4965</v>
      </c>
    </row>
    <row r="960" spans="1:11" hidden="1" x14ac:dyDescent="0.35">
      <c r="A960">
        <v>961</v>
      </c>
      <c r="B960" t="s">
        <v>2857</v>
      </c>
      <c r="C960" t="e">
        <f>VLOOKUP(#REF!,#REF!,1,0)</f>
        <v>#REF!</v>
      </c>
      <c r="D960" t="s">
        <v>4686</v>
      </c>
      <c r="E960" t="s">
        <v>162</v>
      </c>
      <c r="F960">
        <v>210.7</v>
      </c>
      <c r="G960" s="280">
        <v>45394</v>
      </c>
      <c r="H960" s="280">
        <v>45394</v>
      </c>
      <c r="I960">
        <v>0.34279999999999999</v>
      </c>
      <c r="J960" t="s">
        <v>1279</v>
      </c>
      <c r="K960" t="s">
        <v>4710</v>
      </c>
    </row>
    <row r="961" spans="1:11" hidden="1" x14ac:dyDescent="0.35">
      <c r="A961">
        <v>962</v>
      </c>
      <c r="B961" t="s">
        <v>2858</v>
      </c>
      <c r="C961" t="e">
        <f>VLOOKUP(#REF!,#REF!,1,0)</f>
        <v>#REF!</v>
      </c>
      <c r="D961" t="s">
        <v>4630</v>
      </c>
      <c r="E961" t="s">
        <v>169</v>
      </c>
      <c r="F961">
        <v>203</v>
      </c>
      <c r="G961" s="280">
        <v>45394</v>
      </c>
      <c r="H961" s="280">
        <v>45394</v>
      </c>
      <c r="I961">
        <v>9.0134000000000007</v>
      </c>
      <c r="J961" t="s">
        <v>1279</v>
      </c>
      <c r="K961" t="s">
        <v>4965</v>
      </c>
    </row>
    <row r="962" spans="1:11" hidden="1" x14ac:dyDescent="0.35">
      <c r="A962">
        <v>963</v>
      </c>
      <c r="B962" t="s">
        <v>5994</v>
      </c>
      <c r="C962" t="e">
        <f>VLOOKUP(#REF!,#REF!,1,0)</f>
        <v>#REF!</v>
      </c>
      <c r="D962" t="s">
        <v>4630</v>
      </c>
      <c r="E962" t="s">
        <v>169</v>
      </c>
      <c r="F962">
        <v>365</v>
      </c>
      <c r="G962" s="280">
        <v>45395</v>
      </c>
      <c r="H962" s="280">
        <v>45395</v>
      </c>
      <c r="I962">
        <v>9.0134000000000007</v>
      </c>
      <c r="J962" t="s">
        <v>1279</v>
      </c>
      <c r="K962" t="s">
        <v>4965</v>
      </c>
    </row>
    <row r="963" spans="1:11" hidden="1" x14ac:dyDescent="0.35">
      <c r="A963">
        <v>964</v>
      </c>
      <c r="B963" t="s">
        <v>5995</v>
      </c>
      <c r="C963" t="e">
        <f>VLOOKUP(#REF!,#REF!,1,0)</f>
        <v>#REF!</v>
      </c>
      <c r="D963" t="s">
        <v>4630</v>
      </c>
      <c r="E963" t="s">
        <v>169</v>
      </c>
      <c r="F963">
        <v>365</v>
      </c>
      <c r="G963" s="280">
        <v>45396</v>
      </c>
      <c r="H963" s="280">
        <v>45396</v>
      </c>
      <c r="I963">
        <v>9.0134000000000007</v>
      </c>
      <c r="J963" t="s">
        <v>1279</v>
      </c>
      <c r="K963" t="s">
        <v>4965</v>
      </c>
    </row>
    <row r="964" spans="1:11" hidden="1" x14ac:dyDescent="0.35">
      <c r="A964">
        <v>965</v>
      </c>
      <c r="B964" t="s">
        <v>5996</v>
      </c>
      <c r="C964" t="e">
        <f>VLOOKUP(#REF!,#REF!,1,0)</f>
        <v>#REF!</v>
      </c>
      <c r="D964" t="s">
        <v>4630</v>
      </c>
      <c r="E964" t="s">
        <v>169</v>
      </c>
      <c r="F964">
        <v>365</v>
      </c>
      <c r="G964" s="280">
        <v>45397</v>
      </c>
      <c r="H964" s="280">
        <v>45397</v>
      </c>
      <c r="I964">
        <v>9.0134000000000007</v>
      </c>
      <c r="J964" t="s">
        <v>1279</v>
      </c>
      <c r="K964" t="s">
        <v>4965</v>
      </c>
    </row>
    <row r="965" spans="1:11" hidden="1" x14ac:dyDescent="0.35">
      <c r="A965">
        <v>966</v>
      </c>
      <c r="B965" t="s">
        <v>5997</v>
      </c>
      <c r="C965" t="e">
        <f>VLOOKUP(#REF!,#REF!,1,0)</f>
        <v>#REF!</v>
      </c>
      <c r="D965" t="s">
        <v>4630</v>
      </c>
      <c r="E965" t="s">
        <v>169</v>
      </c>
      <c r="F965">
        <v>365</v>
      </c>
      <c r="G965" s="280">
        <v>45398</v>
      </c>
      <c r="H965" s="280">
        <v>45398</v>
      </c>
      <c r="I965">
        <v>9.0134000000000007</v>
      </c>
      <c r="J965" t="s">
        <v>1279</v>
      </c>
      <c r="K965" t="s">
        <v>4965</v>
      </c>
    </row>
    <row r="966" spans="1:11" hidden="1" x14ac:dyDescent="0.35">
      <c r="A966">
        <v>967</v>
      </c>
      <c r="B966" t="s">
        <v>2860</v>
      </c>
      <c r="C966" t="e">
        <f>VLOOKUP(#REF!,#REF!,1,0)</f>
        <v>#REF!</v>
      </c>
      <c r="D966" t="s">
        <v>4686</v>
      </c>
      <c r="E966" t="s">
        <v>162</v>
      </c>
      <c r="F966">
        <v>310</v>
      </c>
      <c r="G966" s="280">
        <v>45395</v>
      </c>
      <c r="H966" s="280">
        <v>45395</v>
      </c>
      <c r="I966">
        <v>0.34279999999999999</v>
      </c>
      <c r="J966" t="s">
        <v>1279</v>
      </c>
      <c r="K966" t="s">
        <v>4710</v>
      </c>
    </row>
    <row r="967" spans="1:11" hidden="1" x14ac:dyDescent="0.35">
      <c r="A967">
        <v>968</v>
      </c>
      <c r="B967" t="s">
        <v>5597</v>
      </c>
      <c r="C967" t="e">
        <f>VLOOKUP(#REF!,#REF!,1,0)</f>
        <v>#REF!</v>
      </c>
      <c r="D967" t="s">
        <v>4686</v>
      </c>
      <c r="E967" t="s">
        <v>162</v>
      </c>
      <c r="F967">
        <v>310</v>
      </c>
      <c r="G967" s="280">
        <v>45396</v>
      </c>
      <c r="H967" s="280">
        <v>45396</v>
      </c>
      <c r="I967">
        <v>0.34279999999999999</v>
      </c>
      <c r="J967" t="s">
        <v>1279</v>
      </c>
      <c r="K967" t="s">
        <v>4710</v>
      </c>
    </row>
    <row r="968" spans="1:11" hidden="1" x14ac:dyDescent="0.35">
      <c r="A968">
        <v>969</v>
      </c>
      <c r="B968" t="s">
        <v>2861</v>
      </c>
      <c r="C968" t="e">
        <f>VLOOKUP(#REF!,#REF!,1,0)</f>
        <v>#REF!</v>
      </c>
      <c r="D968" t="s">
        <v>4686</v>
      </c>
      <c r="E968" t="s">
        <v>162</v>
      </c>
      <c r="F968">
        <v>310</v>
      </c>
      <c r="G968" s="280">
        <v>45397</v>
      </c>
      <c r="H968" s="280">
        <v>45397</v>
      </c>
      <c r="I968">
        <v>0.34279999999999999</v>
      </c>
      <c r="J968" t="s">
        <v>1279</v>
      </c>
      <c r="K968" t="s">
        <v>4710</v>
      </c>
    </row>
    <row r="969" spans="1:11" hidden="1" x14ac:dyDescent="0.35">
      <c r="A969">
        <v>970</v>
      </c>
      <c r="B969" t="s">
        <v>2207</v>
      </c>
      <c r="C969" t="e">
        <f>VLOOKUP(#REF!,#REF!,1,0)</f>
        <v>#REF!</v>
      </c>
      <c r="D969" t="s">
        <v>4686</v>
      </c>
      <c r="E969" t="s">
        <v>162</v>
      </c>
      <c r="F969">
        <v>310</v>
      </c>
      <c r="G969" s="280">
        <v>45398</v>
      </c>
      <c r="H969" s="280">
        <v>45398</v>
      </c>
      <c r="I969">
        <v>0.34279999999999999</v>
      </c>
      <c r="J969" t="s">
        <v>1279</v>
      </c>
      <c r="K969" t="s">
        <v>4710</v>
      </c>
    </row>
    <row r="970" spans="1:11" hidden="1" x14ac:dyDescent="0.35">
      <c r="A970">
        <v>971</v>
      </c>
      <c r="B970" t="s">
        <v>5998</v>
      </c>
      <c r="C970" t="e">
        <f>VLOOKUP(#REF!,#REF!,1,0)</f>
        <v>#REF!</v>
      </c>
      <c r="D970" t="s">
        <v>4630</v>
      </c>
      <c r="E970" t="s">
        <v>169</v>
      </c>
      <c r="F970">
        <v>210.7</v>
      </c>
      <c r="G970" s="280">
        <v>45395</v>
      </c>
      <c r="H970" s="280">
        <v>45395</v>
      </c>
      <c r="I970">
        <v>9.0134000000000007</v>
      </c>
      <c r="J970" t="s">
        <v>1279</v>
      </c>
      <c r="K970" t="s">
        <v>4965</v>
      </c>
    </row>
    <row r="971" spans="1:11" hidden="1" x14ac:dyDescent="0.35">
      <c r="A971">
        <v>972</v>
      </c>
      <c r="B971" t="s">
        <v>2208</v>
      </c>
      <c r="C971" t="e">
        <f>VLOOKUP(#REF!,#REF!,1,0)</f>
        <v>#REF!</v>
      </c>
      <c r="D971" t="s">
        <v>4686</v>
      </c>
      <c r="E971" t="s">
        <v>162</v>
      </c>
      <c r="F971">
        <v>210.7</v>
      </c>
      <c r="G971" s="280">
        <v>45395</v>
      </c>
      <c r="H971" s="280">
        <v>45395</v>
      </c>
      <c r="I971">
        <v>0.34279999999999999</v>
      </c>
      <c r="J971" t="s">
        <v>1279</v>
      </c>
      <c r="K971" t="s">
        <v>4710</v>
      </c>
    </row>
    <row r="972" spans="1:11" hidden="1" x14ac:dyDescent="0.35">
      <c r="A972">
        <v>973</v>
      </c>
      <c r="B972" t="s">
        <v>5999</v>
      </c>
      <c r="C972" t="e">
        <f>VLOOKUP(#REF!,#REF!,1,0)</f>
        <v>#REF!</v>
      </c>
      <c r="D972" t="s">
        <v>4630</v>
      </c>
      <c r="E972" t="s">
        <v>169</v>
      </c>
      <c r="F972">
        <v>210.7</v>
      </c>
      <c r="G972" s="280">
        <v>45396</v>
      </c>
      <c r="H972" s="280">
        <v>45396</v>
      </c>
      <c r="I972">
        <v>9.0134000000000007</v>
      </c>
      <c r="J972" t="s">
        <v>1279</v>
      </c>
      <c r="K972" t="s">
        <v>4965</v>
      </c>
    </row>
    <row r="973" spans="1:11" hidden="1" x14ac:dyDescent="0.35">
      <c r="A973">
        <v>974</v>
      </c>
      <c r="B973" t="s">
        <v>5598</v>
      </c>
      <c r="C973" t="e">
        <f>VLOOKUP(#REF!,#REF!,1,0)</f>
        <v>#REF!</v>
      </c>
      <c r="D973" t="s">
        <v>4686</v>
      </c>
      <c r="E973" t="s">
        <v>162</v>
      </c>
      <c r="F973">
        <v>210.7</v>
      </c>
      <c r="G973" s="280">
        <v>45396</v>
      </c>
      <c r="H973" s="280">
        <v>45396</v>
      </c>
      <c r="I973">
        <v>0.34279999999999999</v>
      </c>
      <c r="J973" t="s">
        <v>1279</v>
      </c>
      <c r="K973" t="s">
        <v>4710</v>
      </c>
    </row>
    <row r="974" spans="1:11" hidden="1" x14ac:dyDescent="0.35">
      <c r="A974">
        <v>975</v>
      </c>
      <c r="B974" t="s">
        <v>6000</v>
      </c>
      <c r="C974" t="e">
        <f>VLOOKUP(#REF!,#REF!,1,0)</f>
        <v>#REF!</v>
      </c>
      <c r="D974" t="s">
        <v>4630</v>
      </c>
      <c r="E974" t="s">
        <v>169</v>
      </c>
      <c r="F974">
        <v>210.7</v>
      </c>
      <c r="G974" s="280">
        <v>45397</v>
      </c>
      <c r="H974" s="280">
        <v>45397</v>
      </c>
      <c r="I974">
        <v>9.0134000000000007</v>
      </c>
      <c r="J974" t="s">
        <v>1279</v>
      </c>
      <c r="K974" t="s">
        <v>4965</v>
      </c>
    </row>
    <row r="975" spans="1:11" hidden="1" x14ac:dyDescent="0.35">
      <c r="A975">
        <v>976</v>
      </c>
      <c r="B975" t="s">
        <v>2210</v>
      </c>
      <c r="C975" t="e">
        <f>VLOOKUP(#REF!,#REF!,1,0)</f>
        <v>#REF!</v>
      </c>
      <c r="D975" t="s">
        <v>4686</v>
      </c>
      <c r="E975" t="s">
        <v>162</v>
      </c>
      <c r="F975">
        <v>210.7</v>
      </c>
      <c r="G975" s="280">
        <v>45397</v>
      </c>
      <c r="H975" s="280">
        <v>45397</v>
      </c>
      <c r="I975">
        <v>0.34279999999999999</v>
      </c>
      <c r="J975" t="s">
        <v>1279</v>
      </c>
      <c r="K975" t="s">
        <v>4710</v>
      </c>
    </row>
    <row r="976" spans="1:11" hidden="1" x14ac:dyDescent="0.35">
      <c r="A976">
        <v>977</v>
      </c>
      <c r="B976" t="s">
        <v>6001</v>
      </c>
      <c r="C976" t="e">
        <f>VLOOKUP(#REF!,#REF!,1,0)</f>
        <v>#REF!</v>
      </c>
      <c r="D976" t="s">
        <v>4630</v>
      </c>
      <c r="E976" t="s">
        <v>169</v>
      </c>
      <c r="F976">
        <v>210.7</v>
      </c>
      <c r="G976" s="280">
        <v>45398</v>
      </c>
      <c r="H976" s="280">
        <v>45398</v>
      </c>
      <c r="I976">
        <v>9.0134000000000007</v>
      </c>
      <c r="J976" t="s">
        <v>1279</v>
      </c>
      <c r="K976" t="s">
        <v>4965</v>
      </c>
    </row>
    <row r="977" spans="1:11" hidden="1" x14ac:dyDescent="0.35">
      <c r="A977">
        <v>978</v>
      </c>
      <c r="B977" t="s">
        <v>5599</v>
      </c>
      <c r="C977" t="e">
        <f>VLOOKUP(#REF!,#REF!,1,0)</f>
        <v>#REF!</v>
      </c>
      <c r="D977" t="s">
        <v>4686</v>
      </c>
      <c r="E977" t="s">
        <v>162</v>
      </c>
      <c r="F977">
        <v>210.7</v>
      </c>
      <c r="G977" s="280">
        <v>45398</v>
      </c>
      <c r="H977" s="280">
        <v>45398</v>
      </c>
      <c r="I977">
        <v>0.34279999999999999</v>
      </c>
      <c r="J977" t="s">
        <v>1279</v>
      </c>
      <c r="K977" t="s">
        <v>4710</v>
      </c>
    </row>
    <row r="978" spans="1:11" hidden="1" x14ac:dyDescent="0.35">
      <c r="A978">
        <v>979</v>
      </c>
      <c r="B978" t="s">
        <v>6002</v>
      </c>
      <c r="C978" t="e">
        <f>VLOOKUP(#REF!,#REF!,1,0)</f>
        <v>#REF!</v>
      </c>
      <c r="D978" t="s">
        <v>4630</v>
      </c>
      <c r="E978" t="s">
        <v>169</v>
      </c>
      <c r="F978">
        <v>365</v>
      </c>
      <c r="G978" s="280">
        <v>45401</v>
      </c>
      <c r="H978" s="280">
        <v>45401</v>
      </c>
      <c r="I978">
        <v>9.0134000000000007</v>
      </c>
      <c r="J978" t="s">
        <v>1279</v>
      </c>
      <c r="K978" t="s">
        <v>4965</v>
      </c>
    </row>
    <row r="979" spans="1:11" hidden="1" x14ac:dyDescent="0.35">
      <c r="A979">
        <v>980</v>
      </c>
      <c r="B979" t="s">
        <v>6003</v>
      </c>
      <c r="C979" t="e">
        <f>VLOOKUP(#REF!,#REF!,1,0)</f>
        <v>#REF!</v>
      </c>
      <c r="D979" t="s">
        <v>4630</v>
      </c>
      <c r="E979" t="s">
        <v>169</v>
      </c>
      <c r="F979">
        <v>365</v>
      </c>
      <c r="G979" s="280">
        <v>45399</v>
      </c>
      <c r="H979" s="280">
        <v>45399</v>
      </c>
      <c r="I979">
        <v>9.0134000000000007</v>
      </c>
      <c r="J979" t="s">
        <v>1279</v>
      </c>
      <c r="K979" t="s">
        <v>4965</v>
      </c>
    </row>
    <row r="980" spans="1:11" hidden="1" x14ac:dyDescent="0.35">
      <c r="A980">
        <v>981</v>
      </c>
      <c r="B980" t="s">
        <v>2213</v>
      </c>
      <c r="C980" t="e">
        <f>VLOOKUP(#REF!,#REF!,1,0)</f>
        <v>#REF!</v>
      </c>
      <c r="D980" t="s">
        <v>4630</v>
      </c>
      <c r="E980" t="s">
        <v>169</v>
      </c>
      <c r="F980">
        <v>365</v>
      </c>
      <c r="G980" s="280">
        <v>45400</v>
      </c>
      <c r="H980" s="280">
        <v>45400</v>
      </c>
      <c r="I980">
        <v>9.0134000000000007</v>
      </c>
      <c r="J980" t="s">
        <v>1279</v>
      </c>
      <c r="K980" t="s">
        <v>4965</v>
      </c>
    </row>
    <row r="981" spans="1:11" hidden="1" x14ac:dyDescent="0.35">
      <c r="A981">
        <v>982</v>
      </c>
      <c r="B981" t="s">
        <v>6004</v>
      </c>
      <c r="C981" t="e">
        <f>VLOOKUP(#REF!,#REF!,1,0)</f>
        <v>#REF!</v>
      </c>
      <c r="D981" t="s">
        <v>4630</v>
      </c>
      <c r="E981" t="s">
        <v>169</v>
      </c>
      <c r="F981">
        <v>220.4</v>
      </c>
      <c r="G981" s="280">
        <v>45402</v>
      </c>
      <c r="H981" s="280">
        <v>45402</v>
      </c>
      <c r="I981">
        <v>9.0134000000000007</v>
      </c>
      <c r="J981" t="s">
        <v>1279</v>
      </c>
      <c r="K981" t="s">
        <v>4965</v>
      </c>
    </row>
    <row r="982" spans="1:11" hidden="1" x14ac:dyDescent="0.35">
      <c r="A982">
        <v>983</v>
      </c>
      <c r="B982" t="s">
        <v>6005</v>
      </c>
      <c r="C982" t="e">
        <f>VLOOKUP(#REF!,#REF!,1,0)</f>
        <v>#REF!</v>
      </c>
      <c r="D982" t="s">
        <v>4630</v>
      </c>
      <c r="E982" t="s">
        <v>169</v>
      </c>
      <c r="F982">
        <v>70.400000000000006</v>
      </c>
      <c r="G982" s="280">
        <v>45403</v>
      </c>
      <c r="H982" s="280">
        <v>45403</v>
      </c>
      <c r="I982">
        <v>9.0134000000000007</v>
      </c>
      <c r="J982" t="s">
        <v>1279</v>
      </c>
      <c r="K982" t="s">
        <v>4965</v>
      </c>
    </row>
    <row r="983" spans="1:11" hidden="1" x14ac:dyDescent="0.35">
      <c r="A983">
        <v>984</v>
      </c>
      <c r="B983" t="s">
        <v>2868</v>
      </c>
      <c r="C983" t="e">
        <f>VLOOKUP(#REF!,#REF!,1,0)</f>
        <v>#REF!</v>
      </c>
      <c r="D983" t="s">
        <v>4686</v>
      </c>
      <c r="E983" t="s">
        <v>162</v>
      </c>
      <c r="F983">
        <v>90</v>
      </c>
      <c r="G983" s="280">
        <v>45402</v>
      </c>
      <c r="H983" s="280">
        <v>45402</v>
      </c>
      <c r="I983">
        <v>0.34279999999999999</v>
      </c>
      <c r="J983" t="s">
        <v>1279</v>
      </c>
      <c r="K983" t="s">
        <v>4710</v>
      </c>
    </row>
    <row r="984" spans="1:11" hidden="1" x14ac:dyDescent="0.35">
      <c r="A984">
        <v>985</v>
      </c>
      <c r="B984" t="s">
        <v>5600</v>
      </c>
      <c r="C984" t="e">
        <f>VLOOKUP(#REF!,#REF!,1,0)</f>
        <v>#REF!</v>
      </c>
      <c r="D984" t="s">
        <v>4686</v>
      </c>
      <c r="E984" t="s">
        <v>162</v>
      </c>
      <c r="F984">
        <v>295</v>
      </c>
      <c r="G984" s="280">
        <v>45403</v>
      </c>
      <c r="H984" s="280">
        <v>45403</v>
      </c>
      <c r="I984">
        <v>0.34279999999999999</v>
      </c>
      <c r="J984" t="s">
        <v>1279</v>
      </c>
      <c r="K984" t="s">
        <v>4710</v>
      </c>
    </row>
    <row r="985" spans="1:11" hidden="1" x14ac:dyDescent="0.35">
      <c r="A985">
        <v>986</v>
      </c>
      <c r="B985" t="s">
        <v>2869</v>
      </c>
      <c r="C985" t="e">
        <f>VLOOKUP(#REF!,#REF!,1,0)</f>
        <v>#REF!</v>
      </c>
      <c r="D985" t="s">
        <v>4686</v>
      </c>
      <c r="E985" t="s">
        <v>162</v>
      </c>
      <c r="F985">
        <v>295</v>
      </c>
      <c r="G985" s="280">
        <v>45404</v>
      </c>
      <c r="H985" s="280">
        <v>45404</v>
      </c>
      <c r="I985">
        <v>0.34279999999999999</v>
      </c>
      <c r="J985" t="s">
        <v>1279</v>
      </c>
      <c r="K985" t="s">
        <v>4710</v>
      </c>
    </row>
    <row r="986" spans="1:11" hidden="1" x14ac:dyDescent="0.35">
      <c r="A986">
        <v>987</v>
      </c>
      <c r="B986" t="s">
        <v>6006</v>
      </c>
      <c r="C986" t="e">
        <f>VLOOKUP(#REF!,#REF!,1,0)</f>
        <v>#REF!</v>
      </c>
      <c r="D986" t="s">
        <v>4630</v>
      </c>
      <c r="E986" t="s">
        <v>169</v>
      </c>
      <c r="F986">
        <v>800</v>
      </c>
      <c r="G986" s="280">
        <v>45403</v>
      </c>
      <c r="H986" s="280">
        <v>45403</v>
      </c>
      <c r="I986">
        <v>9.0134000000000007</v>
      </c>
      <c r="J986" t="s">
        <v>1279</v>
      </c>
      <c r="K986" t="s">
        <v>4965</v>
      </c>
    </row>
    <row r="987" spans="1:11" hidden="1" x14ac:dyDescent="0.35">
      <c r="A987">
        <v>988</v>
      </c>
      <c r="B987" t="s">
        <v>6007</v>
      </c>
      <c r="C987" t="e">
        <f>VLOOKUP(#REF!,#REF!,1,0)</f>
        <v>#REF!</v>
      </c>
      <c r="D987" t="s">
        <v>4630</v>
      </c>
      <c r="E987" t="s">
        <v>169</v>
      </c>
      <c r="F987">
        <v>1352</v>
      </c>
      <c r="G987" s="280">
        <v>45404</v>
      </c>
      <c r="H987" s="280">
        <v>45404</v>
      </c>
      <c r="I987">
        <v>9.0134000000000007</v>
      </c>
      <c r="J987" t="s">
        <v>1279</v>
      </c>
      <c r="K987" t="s">
        <v>4965</v>
      </c>
    </row>
    <row r="988" spans="1:11" hidden="1" x14ac:dyDescent="0.35">
      <c r="A988">
        <v>989</v>
      </c>
      <c r="B988" t="s">
        <v>2217</v>
      </c>
      <c r="C988" t="e">
        <f>VLOOKUP(#REF!,#REF!,1,0)</f>
        <v>#REF!</v>
      </c>
      <c r="D988" t="s">
        <v>4630</v>
      </c>
      <c r="E988" t="s">
        <v>169</v>
      </c>
      <c r="F988">
        <v>421</v>
      </c>
      <c r="G988" s="280">
        <v>45405</v>
      </c>
      <c r="H988" s="280">
        <v>45405</v>
      </c>
      <c r="I988">
        <v>9.0134000000000007</v>
      </c>
      <c r="J988" t="s">
        <v>1279</v>
      </c>
      <c r="K988" t="s">
        <v>4965</v>
      </c>
    </row>
    <row r="989" spans="1:11" hidden="1" x14ac:dyDescent="0.35">
      <c r="A989">
        <v>990</v>
      </c>
      <c r="B989" t="s">
        <v>5601</v>
      </c>
      <c r="C989" t="e">
        <f>VLOOKUP(#REF!,#REF!,1,0)</f>
        <v>#REF!</v>
      </c>
      <c r="D989" t="s">
        <v>4686</v>
      </c>
      <c r="E989" t="s">
        <v>162</v>
      </c>
      <c r="F989">
        <v>295</v>
      </c>
      <c r="G989" s="280">
        <v>45405</v>
      </c>
      <c r="H989" s="280">
        <v>45405</v>
      </c>
      <c r="I989">
        <v>0.34279999999999999</v>
      </c>
      <c r="J989" t="s">
        <v>1279</v>
      </c>
      <c r="K989" t="s">
        <v>4710</v>
      </c>
    </row>
    <row r="990" spans="1:11" hidden="1" x14ac:dyDescent="0.35">
      <c r="A990">
        <v>991</v>
      </c>
      <c r="B990" t="s">
        <v>2872</v>
      </c>
      <c r="C990" t="e">
        <f>VLOOKUP(#REF!,#REF!,1,0)</f>
        <v>#REF!</v>
      </c>
      <c r="D990" t="s">
        <v>6008</v>
      </c>
      <c r="E990" t="s">
        <v>169</v>
      </c>
      <c r="F990">
        <v>156.25</v>
      </c>
      <c r="G990" s="280">
        <v>45405</v>
      </c>
      <c r="H990" s="280">
        <v>45405</v>
      </c>
      <c r="I990">
        <v>6.1285999999999996</v>
      </c>
      <c r="J990" t="s">
        <v>1279</v>
      </c>
      <c r="K990" t="s">
        <v>4969</v>
      </c>
    </row>
    <row r="991" spans="1:11" hidden="1" x14ac:dyDescent="0.35">
      <c r="A991">
        <v>992</v>
      </c>
      <c r="B991" t="s">
        <v>6009</v>
      </c>
      <c r="C991" t="e">
        <f>VLOOKUP(#REF!,#REF!,1,0)</f>
        <v>#REF!</v>
      </c>
      <c r="D991" t="s">
        <v>6008</v>
      </c>
      <c r="E991" t="s">
        <v>169</v>
      </c>
      <c r="F991">
        <v>156.25</v>
      </c>
      <c r="G991" s="280">
        <v>45406</v>
      </c>
      <c r="H991" s="280">
        <v>45406</v>
      </c>
      <c r="I991">
        <v>6.1285999999999996</v>
      </c>
      <c r="J991" t="s">
        <v>1279</v>
      </c>
      <c r="K991" t="s">
        <v>4969</v>
      </c>
    </row>
    <row r="992" spans="1:11" hidden="1" x14ac:dyDescent="0.35">
      <c r="A992">
        <v>993</v>
      </c>
      <c r="B992" t="s">
        <v>2219</v>
      </c>
      <c r="C992" t="e">
        <f>VLOOKUP(#REF!,#REF!,1,0)</f>
        <v>#REF!</v>
      </c>
      <c r="D992" t="s">
        <v>6008</v>
      </c>
      <c r="E992" t="s">
        <v>169</v>
      </c>
      <c r="F992">
        <v>156.25</v>
      </c>
      <c r="G992" s="280">
        <v>45407</v>
      </c>
      <c r="H992" s="280">
        <v>45407</v>
      </c>
      <c r="I992">
        <v>6.1285999999999996</v>
      </c>
      <c r="J992" t="s">
        <v>1279</v>
      </c>
      <c r="K992" t="s">
        <v>4969</v>
      </c>
    </row>
    <row r="993" spans="1:11" hidden="1" x14ac:dyDescent="0.35">
      <c r="A993">
        <v>994</v>
      </c>
      <c r="B993" t="s">
        <v>5602</v>
      </c>
      <c r="C993" t="e">
        <f>VLOOKUP(#REF!,#REF!,1,0)</f>
        <v>#REF!</v>
      </c>
      <c r="D993" t="s">
        <v>4686</v>
      </c>
      <c r="E993" t="s">
        <v>162</v>
      </c>
      <c r="F993">
        <v>1500</v>
      </c>
      <c r="G993" s="280">
        <v>45406</v>
      </c>
      <c r="H993" s="280">
        <v>45406</v>
      </c>
      <c r="I993">
        <v>0.34279999999999999</v>
      </c>
      <c r="J993" t="s">
        <v>1279</v>
      </c>
      <c r="K993" t="s">
        <v>4710</v>
      </c>
    </row>
    <row r="994" spans="1:11" hidden="1" x14ac:dyDescent="0.35">
      <c r="A994">
        <v>995</v>
      </c>
      <c r="B994" t="s">
        <v>6010</v>
      </c>
      <c r="C994" t="e">
        <f>VLOOKUP(#REF!,#REF!,1,0)</f>
        <v>#REF!</v>
      </c>
      <c r="D994" t="s">
        <v>6008</v>
      </c>
      <c r="E994" t="s">
        <v>169</v>
      </c>
      <c r="F994">
        <v>156.25</v>
      </c>
      <c r="G994" s="280">
        <v>45408</v>
      </c>
      <c r="H994" s="280">
        <v>45408</v>
      </c>
      <c r="I994">
        <v>6.1285999999999996</v>
      </c>
      <c r="J994" t="s">
        <v>1279</v>
      </c>
      <c r="K994" t="s">
        <v>4969</v>
      </c>
    </row>
    <row r="995" spans="1:11" hidden="1" x14ac:dyDescent="0.35">
      <c r="A995">
        <v>996</v>
      </c>
      <c r="B995" t="s">
        <v>5603</v>
      </c>
      <c r="C995" t="e">
        <f>VLOOKUP(#REF!,#REF!,1,0)</f>
        <v>#REF!</v>
      </c>
      <c r="D995" t="s">
        <v>4686</v>
      </c>
      <c r="E995" t="s">
        <v>162</v>
      </c>
      <c r="F995">
        <v>295</v>
      </c>
      <c r="G995" s="280">
        <v>45408</v>
      </c>
      <c r="H995" s="280">
        <v>45408</v>
      </c>
      <c r="I995">
        <v>0.34279999999999999</v>
      </c>
      <c r="J995" t="s">
        <v>1279</v>
      </c>
      <c r="K995" t="s">
        <v>4710</v>
      </c>
    </row>
    <row r="996" spans="1:11" hidden="1" x14ac:dyDescent="0.35">
      <c r="A996">
        <v>997</v>
      </c>
      <c r="B996" t="s">
        <v>5604</v>
      </c>
      <c r="C996" t="e">
        <f>VLOOKUP(#REF!,#REF!,1,0)</f>
        <v>#REF!</v>
      </c>
      <c r="D996" t="s">
        <v>4686</v>
      </c>
      <c r="E996" t="s">
        <v>162</v>
      </c>
      <c r="F996">
        <v>90</v>
      </c>
      <c r="G996" s="280">
        <v>45409</v>
      </c>
      <c r="H996" s="280">
        <v>45409</v>
      </c>
      <c r="I996">
        <v>0.34279999999999999</v>
      </c>
      <c r="J996" t="s">
        <v>1279</v>
      </c>
      <c r="K996" t="s">
        <v>4710</v>
      </c>
    </row>
    <row r="997" spans="1:11" hidden="1" x14ac:dyDescent="0.35">
      <c r="A997">
        <v>998</v>
      </c>
      <c r="B997" t="s">
        <v>5605</v>
      </c>
      <c r="C997" t="e">
        <f>VLOOKUP(#REF!,#REF!,1,0)</f>
        <v>#REF!</v>
      </c>
      <c r="D997" t="s">
        <v>4686</v>
      </c>
      <c r="E997" t="s">
        <v>162</v>
      </c>
      <c r="F997">
        <v>90</v>
      </c>
      <c r="G997" s="280">
        <v>45410</v>
      </c>
      <c r="H997" s="280">
        <v>45410</v>
      </c>
      <c r="I997">
        <v>0.34279999999999999</v>
      </c>
      <c r="J997" t="s">
        <v>1279</v>
      </c>
      <c r="K997" t="s">
        <v>4710</v>
      </c>
    </row>
    <row r="998" spans="1:11" hidden="1" x14ac:dyDescent="0.35">
      <c r="A998">
        <v>999</v>
      </c>
      <c r="B998" t="s">
        <v>6011</v>
      </c>
      <c r="C998" t="e">
        <f>VLOOKUP(#REF!,#REF!,1,0)</f>
        <v>#REF!</v>
      </c>
      <c r="D998" t="s">
        <v>6008</v>
      </c>
      <c r="E998" t="s">
        <v>169</v>
      </c>
      <c r="F998">
        <v>125</v>
      </c>
      <c r="G998" s="280">
        <v>45414</v>
      </c>
      <c r="H998" s="280">
        <v>45414</v>
      </c>
      <c r="I998">
        <v>6.1285999999999996</v>
      </c>
      <c r="J998" t="s">
        <v>1279</v>
      </c>
      <c r="K998" t="s">
        <v>4969</v>
      </c>
    </row>
    <row r="999" spans="1:11" hidden="1" x14ac:dyDescent="0.35">
      <c r="A999">
        <v>1000</v>
      </c>
      <c r="B999" t="s">
        <v>2223</v>
      </c>
      <c r="C999" t="e">
        <f>VLOOKUP(#REF!,#REF!,1,0)</f>
        <v>#REF!</v>
      </c>
      <c r="D999" t="s">
        <v>6008</v>
      </c>
      <c r="E999" t="s">
        <v>169</v>
      </c>
      <c r="F999">
        <v>125</v>
      </c>
      <c r="G999" s="280">
        <v>45415</v>
      </c>
      <c r="H999" s="280">
        <v>45415</v>
      </c>
      <c r="I999">
        <v>6.1285999999999996</v>
      </c>
      <c r="J999" t="s">
        <v>1279</v>
      </c>
      <c r="K999" t="s">
        <v>4969</v>
      </c>
    </row>
    <row r="1000" spans="1:11" hidden="1" x14ac:dyDescent="0.35">
      <c r="A1000">
        <v>1001</v>
      </c>
      <c r="B1000" t="s">
        <v>5606</v>
      </c>
      <c r="C1000" t="e">
        <f>VLOOKUP(#REF!,#REF!,1,0)</f>
        <v>#REF!</v>
      </c>
      <c r="D1000" t="s">
        <v>4686</v>
      </c>
      <c r="E1000" t="s">
        <v>162</v>
      </c>
      <c r="F1000">
        <v>90</v>
      </c>
      <c r="G1000" s="280">
        <v>45411</v>
      </c>
      <c r="H1000" s="280">
        <v>45411</v>
      </c>
      <c r="I1000">
        <v>0.34279999999999999</v>
      </c>
      <c r="J1000" t="s">
        <v>1279</v>
      </c>
      <c r="K1000" t="s">
        <v>4710</v>
      </c>
    </row>
    <row r="1001" spans="1:11" hidden="1" x14ac:dyDescent="0.35">
      <c r="A1001">
        <v>1002</v>
      </c>
      <c r="B1001" t="s">
        <v>2878</v>
      </c>
      <c r="C1001" t="e">
        <f>VLOOKUP(#REF!,#REF!,1,0)</f>
        <v>#REF!</v>
      </c>
      <c r="D1001" t="s">
        <v>6008</v>
      </c>
      <c r="E1001" t="s">
        <v>169</v>
      </c>
      <c r="F1001">
        <v>250</v>
      </c>
      <c r="G1001" s="280">
        <v>45412</v>
      </c>
      <c r="H1001" s="280">
        <v>45412</v>
      </c>
      <c r="I1001">
        <v>6.1285999999999996</v>
      </c>
      <c r="J1001" t="s">
        <v>1279</v>
      </c>
      <c r="K1001" t="s">
        <v>4969</v>
      </c>
    </row>
    <row r="1002" spans="1:11" hidden="1" x14ac:dyDescent="0.35">
      <c r="A1002">
        <v>1003</v>
      </c>
      <c r="B1002" t="s">
        <v>6012</v>
      </c>
      <c r="C1002" t="e">
        <f>VLOOKUP(#REF!,#REF!,1,0)</f>
        <v>#REF!</v>
      </c>
      <c r="D1002" t="s">
        <v>4519</v>
      </c>
      <c r="E1002" t="s">
        <v>169</v>
      </c>
      <c r="F1002">
        <v>60</v>
      </c>
      <c r="G1002" s="280">
        <v>45421</v>
      </c>
      <c r="H1002" s="280">
        <v>45421</v>
      </c>
      <c r="I1002">
        <v>0.27789999999999998</v>
      </c>
      <c r="J1002" t="s">
        <v>1279</v>
      </c>
      <c r="K1002" t="s">
        <v>4710</v>
      </c>
    </row>
    <row r="1003" spans="1:11" hidden="1" x14ac:dyDescent="0.35">
      <c r="A1003">
        <v>1004</v>
      </c>
      <c r="B1003" t="s">
        <v>2225</v>
      </c>
      <c r="C1003" t="e">
        <f>VLOOKUP(#REF!,#REF!,1,0)</f>
        <v>#REF!</v>
      </c>
      <c r="D1003" t="s">
        <v>4519</v>
      </c>
      <c r="E1003" t="s">
        <v>169</v>
      </c>
      <c r="F1003">
        <v>60</v>
      </c>
      <c r="G1003" s="280">
        <v>45420</v>
      </c>
      <c r="H1003" s="280">
        <v>45420</v>
      </c>
      <c r="I1003">
        <v>0.27779999999999999</v>
      </c>
      <c r="J1003" t="s">
        <v>1279</v>
      </c>
      <c r="K1003" t="s">
        <v>4710</v>
      </c>
    </row>
    <row r="1004" spans="1:11" hidden="1" x14ac:dyDescent="0.35">
      <c r="A1004">
        <v>1005</v>
      </c>
      <c r="B1004" t="s">
        <v>2880</v>
      </c>
      <c r="C1004" t="e">
        <f>VLOOKUP(#REF!,#REF!,1,0)</f>
        <v>#REF!</v>
      </c>
      <c r="D1004" t="s">
        <v>4519</v>
      </c>
      <c r="E1004" t="s">
        <v>169</v>
      </c>
      <c r="F1004">
        <v>60</v>
      </c>
      <c r="G1004" s="280">
        <v>45423</v>
      </c>
      <c r="H1004" s="280">
        <v>45423</v>
      </c>
      <c r="I1004">
        <v>0.27779999999999999</v>
      </c>
      <c r="J1004" t="s">
        <v>1279</v>
      </c>
      <c r="K1004" t="s">
        <v>4710</v>
      </c>
    </row>
    <row r="1005" spans="1:11" hidden="1" x14ac:dyDescent="0.35">
      <c r="A1005">
        <v>1006</v>
      </c>
      <c r="B1005" t="s">
        <v>6013</v>
      </c>
      <c r="C1005" t="e">
        <f>VLOOKUP(#REF!,#REF!,1,0)</f>
        <v>#REF!</v>
      </c>
      <c r="D1005" t="s">
        <v>4519</v>
      </c>
      <c r="E1005" t="s">
        <v>169</v>
      </c>
      <c r="F1005">
        <v>60</v>
      </c>
      <c r="G1005" s="280">
        <v>45422</v>
      </c>
      <c r="H1005" s="280">
        <v>45422</v>
      </c>
      <c r="I1005">
        <v>0.27779999999999999</v>
      </c>
      <c r="J1005" t="s">
        <v>1279</v>
      </c>
      <c r="K1005" t="s">
        <v>4710</v>
      </c>
    </row>
    <row r="1006" spans="1:11" hidden="1" x14ac:dyDescent="0.35">
      <c r="A1006">
        <v>1007</v>
      </c>
      <c r="B1006" t="s">
        <v>2227</v>
      </c>
      <c r="C1006" t="e">
        <f>VLOOKUP(#REF!,#REF!,1,0)</f>
        <v>#REF!</v>
      </c>
      <c r="D1006" t="s">
        <v>4519</v>
      </c>
      <c r="E1006" t="s">
        <v>169</v>
      </c>
      <c r="F1006">
        <v>60</v>
      </c>
      <c r="G1006" s="280">
        <v>45426</v>
      </c>
      <c r="H1006" s="280">
        <v>45426</v>
      </c>
      <c r="I1006">
        <v>0.27779999999999999</v>
      </c>
      <c r="J1006" t="s">
        <v>1279</v>
      </c>
      <c r="K1006" t="s">
        <v>4710</v>
      </c>
    </row>
    <row r="1007" spans="1:11" hidden="1" x14ac:dyDescent="0.35">
      <c r="A1007">
        <v>1008</v>
      </c>
      <c r="B1007" t="s">
        <v>2881</v>
      </c>
      <c r="C1007" t="e">
        <f>VLOOKUP(#REF!,#REF!,1,0)</f>
        <v>#REF!</v>
      </c>
      <c r="D1007" t="s">
        <v>4519</v>
      </c>
      <c r="E1007" t="s">
        <v>169</v>
      </c>
      <c r="F1007">
        <v>60</v>
      </c>
      <c r="G1007" s="280">
        <v>45427</v>
      </c>
      <c r="H1007" s="280">
        <v>45427</v>
      </c>
      <c r="I1007">
        <v>0.27779999999999999</v>
      </c>
      <c r="J1007" t="s">
        <v>1279</v>
      </c>
      <c r="K1007" t="s">
        <v>4710</v>
      </c>
    </row>
    <row r="1008" spans="1:11" hidden="1" x14ac:dyDescent="0.35">
      <c r="A1008">
        <v>1009</v>
      </c>
      <c r="B1008" t="s">
        <v>6014</v>
      </c>
      <c r="C1008" t="e">
        <f>VLOOKUP(#REF!,#REF!,1,0)</f>
        <v>#REF!</v>
      </c>
      <c r="D1008" t="s">
        <v>4519</v>
      </c>
      <c r="E1008" t="s">
        <v>169</v>
      </c>
      <c r="F1008">
        <v>60</v>
      </c>
      <c r="G1008" s="280">
        <v>45428</v>
      </c>
      <c r="H1008" s="280">
        <v>45428</v>
      </c>
      <c r="I1008">
        <v>0.27779999999999999</v>
      </c>
      <c r="J1008" t="s">
        <v>1279</v>
      </c>
      <c r="K1008" t="s">
        <v>4710</v>
      </c>
    </row>
    <row r="1009" spans="1:12" hidden="1" x14ac:dyDescent="0.35">
      <c r="A1009">
        <v>1010</v>
      </c>
      <c r="B1009" t="s">
        <v>6015</v>
      </c>
      <c r="C1009" t="e">
        <f>VLOOKUP(#REF!,#REF!,1,0)</f>
        <v>#REF!</v>
      </c>
      <c r="D1009" t="s">
        <v>4519</v>
      </c>
      <c r="E1009" t="s">
        <v>169</v>
      </c>
      <c r="F1009">
        <v>60</v>
      </c>
      <c r="G1009" s="280">
        <v>45429</v>
      </c>
      <c r="H1009" s="280">
        <v>45429</v>
      </c>
      <c r="I1009">
        <v>0.27779999999999999</v>
      </c>
      <c r="J1009" t="s">
        <v>1279</v>
      </c>
      <c r="K1009" t="s">
        <v>4710</v>
      </c>
    </row>
    <row r="1010" spans="1:12" hidden="1" x14ac:dyDescent="0.35">
      <c r="A1010">
        <v>1011</v>
      </c>
      <c r="B1010" t="s">
        <v>6016</v>
      </c>
      <c r="C1010" t="e">
        <f>VLOOKUP(#REF!,#REF!,1,0)</f>
        <v>#REF!</v>
      </c>
      <c r="D1010" t="s">
        <v>4519</v>
      </c>
      <c r="E1010" t="s">
        <v>169</v>
      </c>
      <c r="F1010">
        <v>60</v>
      </c>
      <c r="G1010" s="280">
        <v>45430</v>
      </c>
      <c r="H1010" s="280">
        <v>45430</v>
      </c>
      <c r="I1010">
        <v>0.27779999999999999</v>
      </c>
      <c r="J1010" t="s">
        <v>1279</v>
      </c>
      <c r="K1010" t="s">
        <v>4710</v>
      </c>
    </row>
    <row r="1011" spans="1:12" hidden="1" x14ac:dyDescent="0.35">
      <c r="A1011">
        <v>1012</v>
      </c>
      <c r="B1011" t="s">
        <v>2229</v>
      </c>
      <c r="C1011" t="e">
        <f>VLOOKUP(#REF!,#REF!,1,0)</f>
        <v>#REF!</v>
      </c>
      <c r="D1011" t="s">
        <v>4519</v>
      </c>
      <c r="E1011" t="s">
        <v>169</v>
      </c>
      <c r="F1011">
        <v>60</v>
      </c>
      <c r="G1011" s="280">
        <v>45433</v>
      </c>
      <c r="H1011" s="280">
        <v>45433</v>
      </c>
      <c r="I1011">
        <v>0.27779999999999999</v>
      </c>
      <c r="J1011" t="s">
        <v>1279</v>
      </c>
      <c r="K1011" t="s">
        <v>4710</v>
      </c>
    </row>
    <row r="1012" spans="1:12" hidden="1" x14ac:dyDescent="0.35">
      <c r="A1012">
        <v>1013</v>
      </c>
      <c r="B1012" t="s">
        <v>6017</v>
      </c>
      <c r="C1012" t="e">
        <f>VLOOKUP(#REF!,#REF!,1,0)</f>
        <v>#REF!</v>
      </c>
      <c r="D1012" t="s">
        <v>4519</v>
      </c>
      <c r="E1012" t="s">
        <v>169</v>
      </c>
      <c r="F1012">
        <v>60</v>
      </c>
      <c r="G1012" s="280">
        <v>45434</v>
      </c>
      <c r="H1012" s="280">
        <v>45434</v>
      </c>
      <c r="I1012">
        <v>0.27779999999999999</v>
      </c>
      <c r="J1012" t="s">
        <v>1279</v>
      </c>
      <c r="K1012" t="s">
        <v>4710</v>
      </c>
    </row>
    <row r="1013" spans="1:12" hidden="1" x14ac:dyDescent="0.35">
      <c r="A1013">
        <v>1014</v>
      </c>
      <c r="B1013" t="s">
        <v>6018</v>
      </c>
      <c r="C1013" t="e">
        <f>VLOOKUP(#REF!,#REF!,1,0)</f>
        <v>#REF!</v>
      </c>
      <c r="D1013" t="s">
        <v>4519</v>
      </c>
      <c r="E1013" t="s">
        <v>169</v>
      </c>
      <c r="F1013">
        <v>60</v>
      </c>
      <c r="G1013" s="280">
        <v>45435</v>
      </c>
      <c r="H1013" s="280">
        <v>45435</v>
      </c>
      <c r="I1013">
        <v>0.27779999999999999</v>
      </c>
      <c r="J1013" t="s">
        <v>1279</v>
      </c>
      <c r="K1013" t="s">
        <v>4710</v>
      </c>
    </row>
    <row r="1014" spans="1:12" hidden="1" x14ac:dyDescent="0.35">
      <c r="A1014">
        <v>1015</v>
      </c>
      <c r="B1014" t="s">
        <v>2231</v>
      </c>
      <c r="C1014" t="e">
        <f>VLOOKUP(#REF!,#REF!,1,0)</f>
        <v>#REF!</v>
      </c>
      <c r="D1014" t="s">
        <v>4519</v>
      </c>
      <c r="E1014" t="s">
        <v>169</v>
      </c>
      <c r="F1014">
        <v>60</v>
      </c>
      <c r="G1014" s="280">
        <v>45436</v>
      </c>
      <c r="H1014" s="280">
        <v>45436</v>
      </c>
      <c r="I1014">
        <v>0.27779999999999999</v>
      </c>
      <c r="J1014" t="s">
        <v>1279</v>
      </c>
      <c r="K1014" t="s">
        <v>4710</v>
      </c>
    </row>
    <row r="1015" spans="1:12" hidden="1" x14ac:dyDescent="0.35">
      <c r="A1015">
        <v>1016</v>
      </c>
      <c r="B1015" t="s">
        <v>6019</v>
      </c>
      <c r="C1015" t="e">
        <f>VLOOKUP(#REF!,#REF!,1,0)</f>
        <v>#REF!</v>
      </c>
      <c r="D1015" t="s">
        <v>4519</v>
      </c>
      <c r="E1015" t="s">
        <v>169</v>
      </c>
      <c r="F1015">
        <v>60</v>
      </c>
      <c r="G1015" s="280">
        <v>45437</v>
      </c>
      <c r="H1015" s="280">
        <v>45437</v>
      </c>
      <c r="I1015">
        <v>0.27779999999999999</v>
      </c>
      <c r="J1015" t="s">
        <v>1279</v>
      </c>
      <c r="K1015" t="s">
        <v>4710</v>
      </c>
    </row>
    <row r="1016" spans="1:12" hidden="1" x14ac:dyDescent="0.35">
      <c r="A1016">
        <v>1017</v>
      </c>
      <c r="B1016" t="s">
        <v>6020</v>
      </c>
      <c r="C1016" t="e">
        <f>VLOOKUP(#REF!,#REF!,1,0)</f>
        <v>#REF!</v>
      </c>
      <c r="D1016" t="s">
        <v>4551</v>
      </c>
      <c r="E1016" t="s">
        <v>169</v>
      </c>
      <c r="F1016">
        <v>310</v>
      </c>
      <c r="G1016" s="280">
        <v>45394</v>
      </c>
      <c r="H1016" s="280">
        <v>45394</v>
      </c>
      <c r="I1016">
        <v>1.5048999999999999</v>
      </c>
      <c r="J1016" t="s">
        <v>1279</v>
      </c>
      <c r="K1016" t="s">
        <v>4710</v>
      </c>
      <c r="L1016" t="s">
        <v>6243</v>
      </c>
    </row>
    <row r="1017" spans="1:12" hidden="1" x14ac:dyDescent="0.35">
      <c r="A1017">
        <v>1018</v>
      </c>
      <c r="B1017" t="s">
        <v>5607</v>
      </c>
      <c r="C1017" t="e">
        <f>VLOOKUP(#REF!,#REF!,1,0)</f>
        <v>#REF!</v>
      </c>
      <c r="D1017" t="s">
        <v>1823</v>
      </c>
      <c r="E1017" t="s">
        <v>162</v>
      </c>
      <c r="F1017">
        <v>400</v>
      </c>
      <c r="G1017" s="280">
        <v>45394</v>
      </c>
      <c r="H1017" s="280">
        <v>45394</v>
      </c>
      <c r="I1017">
        <v>4.8152999999999997</v>
      </c>
      <c r="J1017" t="s">
        <v>1279</v>
      </c>
      <c r="K1017" t="s">
        <v>4710</v>
      </c>
      <c r="L1017" t="s">
        <v>6243</v>
      </c>
    </row>
    <row r="1018" spans="1:12" hidden="1" x14ac:dyDescent="0.35">
      <c r="A1018">
        <v>1019</v>
      </c>
      <c r="B1018" t="s">
        <v>6021</v>
      </c>
      <c r="C1018" t="e">
        <f>VLOOKUP(#REF!,#REF!,1,0)</f>
        <v>#REF!</v>
      </c>
      <c r="D1018" t="s">
        <v>4551</v>
      </c>
      <c r="E1018" t="s">
        <v>169</v>
      </c>
      <c r="F1018">
        <v>310</v>
      </c>
      <c r="G1018" s="280">
        <v>45395</v>
      </c>
      <c r="H1018" s="280">
        <v>45395</v>
      </c>
      <c r="I1018">
        <v>1.5048999999999999</v>
      </c>
      <c r="J1018" t="s">
        <v>1279</v>
      </c>
      <c r="K1018" t="s">
        <v>4710</v>
      </c>
      <c r="L1018" t="s">
        <v>6243</v>
      </c>
    </row>
    <row r="1019" spans="1:12" hidden="1" x14ac:dyDescent="0.35">
      <c r="A1019">
        <v>1020</v>
      </c>
      <c r="B1019" t="s">
        <v>5608</v>
      </c>
      <c r="C1019" t="e">
        <f>VLOOKUP(#REF!,#REF!,1,0)</f>
        <v>#REF!</v>
      </c>
      <c r="D1019" t="s">
        <v>1823</v>
      </c>
      <c r="E1019" t="s">
        <v>162</v>
      </c>
      <c r="F1019">
        <v>400</v>
      </c>
      <c r="G1019" s="280">
        <v>45395</v>
      </c>
      <c r="H1019" s="280">
        <v>45395</v>
      </c>
      <c r="I1019">
        <v>4.8152999999999997</v>
      </c>
      <c r="J1019" t="s">
        <v>1279</v>
      </c>
      <c r="K1019" t="s">
        <v>4710</v>
      </c>
      <c r="L1019" t="s">
        <v>6243</v>
      </c>
    </row>
    <row r="1020" spans="1:12" hidden="1" x14ac:dyDescent="0.35">
      <c r="A1020">
        <v>1021</v>
      </c>
      <c r="B1020" t="s">
        <v>6022</v>
      </c>
      <c r="C1020" t="e">
        <f>VLOOKUP(#REF!,#REF!,1,0)</f>
        <v>#REF!</v>
      </c>
      <c r="D1020" t="s">
        <v>4551</v>
      </c>
      <c r="E1020" t="s">
        <v>169</v>
      </c>
      <c r="F1020">
        <v>310</v>
      </c>
      <c r="G1020" s="280">
        <v>45398</v>
      </c>
      <c r="H1020" s="280">
        <v>45398</v>
      </c>
      <c r="I1020">
        <v>1.5048999999999999</v>
      </c>
      <c r="J1020" t="s">
        <v>1279</v>
      </c>
      <c r="K1020" t="s">
        <v>4710</v>
      </c>
      <c r="L1020" t="s">
        <v>6243</v>
      </c>
    </row>
    <row r="1021" spans="1:12" hidden="1" x14ac:dyDescent="0.35">
      <c r="A1021">
        <v>1022</v>
      </c>
      <c r="B1021" t="s">
        <v>6023</v>
      </c>
      <c r="C1021" t="e">
        <f>VLOOKUP(#REF!,#REF!,1,0)</f>
        <v>#REF!</v>
      </c>
      <c r="D1021" t="s">
        <v>4551</v>
      </c>
      <c r="E1021" t="s">
        <v>169</v>
      </c>
      <c r="F1021">
        <v>310</v>
      </c>
      <c r="G1021" s="280">
        <v>45396</v>
      </c>
      <c r="H1021" s="280">
        <v>45396</v>
      </c>
      <c r="I1021">
        <v>1.5048999999999999</v>
      </c>
      <c r="J1021" t="s">
        <v>1279</v>
      </c>
      <c r="K1021" t="s">
        <v>4710</v>
      </c>
      <c r="L1021" t="s">
        <v>6243</v>
      </c>
    </row>
    <row r="1022" spans="1:12" hidden="1" x14ac:dyDescent="0.35">
      <c r="A1022">
        <v>1023</v>
      </c>
      <c r="B1022" t="s">
        <v>5609</v>
      </c>
      <c r="C1022" t="e">
        <f>VLOOKUP(#REF!,#REF!,1,0)</f>
        <v>#REF!</v>
      </c>
      <c r="D1022" t="s">
        <v>1823</v>
      </c>
      <c r="E1022" t="s">
        <v>162</v>
      </c>
      <c r="F1022">
        <v>400</v>
      </c>
      <c r="G1022" s="280">
        <v>45396</v>
      </c>
      <c r="H1022" s="280">
        <v>45396</v>
      </c>
      <c r="I1022">
        <v>4.8152999999999997</v>
      </c>
      <c r="J1022" t="s">
        <v>1279</v>
      </c>
      <c r="K1022" t="s">
        <v>4710</v>
      </c>
      <c r="L1022" t="s">
        <v>6243</v>
      </c>
    </row>
    <row r="1023" spans="1:12" hidden="1" x14ac:dyDescent="0.35">
      <c r="A1023">
        <v>1024</v>
      </c>
      <c r="B1023" t="s">
        <v>6024</v>
      </c>
      <c r="C1023" t="e">
        <f>VLOOKUP(#REF!,#REF!,1,0)</f>
        <v>#REF!</v>
      </c>
      <c r="D1023" t="s">
        <v>4551</v>
      </c>
      <c r="E1023" t="s">
        <v>169</v>
      </c>
      <c r="F1023">
        <v>310</v>
      </c>
      <c r="G1023" s="280">
        <v>45397</v>
      </c>
      <c r="H1023" s="280">
        <v>45397</v>
      </c>
      <c r="I1023">
        <v>1.5048999999999999</v>
      </c>
      <c r="J1023" t="s">
        <v>1279</v>
      </c>
      <c r="K1023" t="s">
        <v>4710</v>
      </c>
      <c r="L1023" t="s">
        <v>6243</v>
      </c>
    </row>
    <row r="1024" spans="1:12" hidden="1" x14ac:dyDescent="0.35">
      <c r="A1024">
        <v>1025</v>
      </c>
      <c r="B1024" t="s">
        <v>5610</v>
      </c>
      <c r="C1024" t="e">
        <f>VLOOKUP(#REF!,#REF!,1,0)</f>
        <v>#REF!</v>
      </c>
      <c r="D1024" t="s">
        <v>1823</v>
      </c>
      <c r="E1024" t="s">
        <v>162</v>
      </c>
      <c r="F1024">
        <v>400</v>
      </c>
      <c r="G1024" s="280">
        <v>45397</v>
      </c>
      <c r="H1024" s="280">
        <v>45397</v>
      </c>
      <c r="I1024">
        <v>4.8152999999999997</v>
      </c>
      <c r="J1024" t="s">
        <v>1279</v>
      </c>
      <c r="K1024" t="s">
        <v>4710</v>
      </c>
      <c r="L1024" t="s">
        <v>6243</v>
      </c>
    </row>
    <row r="1025" spans="1:12" hidden="1" x14ac:dyDescent="0.35">
      <c r="A1025">
        <v>1026</v>
      </c>
      <c r="B1025" t="s">
        <v>5611</v>
      </c>
      <c r="C1025" t="e">
        <f>VLOOKUP(#REF!,#REF!,1,0)</f>
        <v>#REF!</v>
      </c>
      <c r="D1025" t="s">
        <v>1823</v>
      </c>
      <c r="E1025" t="s">
        <v>162</v>
      </c>
      <c r="F1025">
        <v>400</v>
      </c>
      <c r="G1025" s="280">
        <v>45398</v>
      </c>
      <c r="H1025" s="280">
        <v>45398</v>
      </c>
      <c r="I1025">
        <v>4.8152999999999997</v>
      </c>
      <c r="J1025" t="s">
        <v>1279</v>
      </c>
      <c r="K1025" t="s">
        <v>4710</v>
      </c>
      <c r="L1025" t="s">
        <v>6243</v>
      </c>
    </row>
    <row r="1026" spans="1:12" hidden="1" x14ac:dyDescent="0.35">
      <c r="A1026">
        <v>1027</v>
      </c>
      <c r="B1026" t="s">
        <v>6025</v>
      </c>
      <c r="C1026" t="e">
        <f>VLOOKUP(#REF!,#REF!,1,0)</f>
        <v>#REF!</v>
      </c>
      <c r="D1026" t="s">
        <v>4551</v>
      </c>
      <c r="E1026" t="s">
        <v>169</v>
      </c>
      <c r="F1026">
        <v>208.59</v>
      </c>
      <c r="G1026" s="280">
        <v>45388</v>
      </c>
      <c r="H1026" s="280">
        <v>45388</v>
      </c>
      <c r="I1026">
        <v>1.5048999999999999</v>
      </c>
      <c r="J1026" t="s">
        <v>1279</v>
      </c>
      <c r="K1026" t="s">
        <v>4710</v>
      </c>
      <c r="L1026" t="s">
        <v>6243</v>
      </c>
    </row>
    <row r="1027" spans="1:12" hidden="1" x14ac:dyDescent="0.35">
      <c r="A1027">
        <v>1028</v>
      </c>
      <c r="B1027" t="s">
        <v>5612</v>
      </c>
      <c r="C1027" t="e">
        <f>VLOOKUP(#REF!,#REF!,1,0)</f>
        <v>#REF!</v>
      </c>
      <c r="D1027" t="s">
        <v>1823</v>
      </c>
      <c r="E1027" t="s">
        <v>162</v>
      </c>
      <c r="F1027">
        <v>208.59</v>
      </c>
      <c r="G1027" s="280">
        <v>45388</v>
      </c>
      <c r="H1027" s="280">
        <v>45388</v>
      </c>
      <c r="I1027">
        <v>4.8152999999999997</v>
      </c>
      <c r="J1027" t="s">
        <v>1279</v>
      </c>
      <c r="K1027" t="s">
        <v>4710</v>
      </c>
      <c r="L1027" t="s">
        <v>6243</v>
      </c>
    </row>
    <row r="1028" spans="1:12" hidden="1" x14ac:dyDescent="0.35">
      <c r="A1028">
        <v>1029</v>
      </c>
      <c r="B1028" t="s">
        <v>6026</v>
      </c>
      <c r="C1028" t="e">
        <f>VLOOKUP(#REF!,#REF!,1,0)</f>
        <v>#REF!</v>
      </c>
      <c r="D1028" t="s">
        <v>4551</v>
      </c>
      <c r="E1028" t="s">
        <v>169</v>
      </c>
      <c r="F1028">
        <v>208.59</v>
      </c>
      <c r="G1028" s="280">
        <v>45389</v>
      </c>
      <c r="H1028" s="280">
        <v>45389</v>
      </c>
      <c r="I1028">
        <v>1.5048999999999999</v>
      </c>
      <c r="J1028" t="s">
        <v>1279</v>
      </c>
      <c r="K1028" t="s">
        <v>4710</v>
      </c>
      <c r="L1028" t="s">
        <v>6243</v>
      </c>
    </row>
    <row r="1029" spans="1:12" hidden="1" x14ac:dyDescent="0.35">
      <c r="A1029">
        <v>1030</v>
      </c>
      <c r="B1029" t="s">
        <v>5613</v>
      </c>
      <c r="C1029" t="e">
        <f>VLOOKUP(#REF!,#REF!,1,0)</f>
        <v>#REF!</v>
      </c>
      <c r="D1029" t="s">
        <v>1823</v>
      </c>
      <c r="E1029" t="s">
        <v>162</v>
      </c>
      <c r="F1029">
        <v>208.59</v>
      </c>
      <c r="G1029" s="280">
        <v>45389</v>
      </c>
      <c r="H1029" s="280">
        <v>45389</v>
      </c>
      <c r="I1029">
        <v>4.8152999999999997</v>
      </c>
      <c r="J1029" t="s">
        <v>1279</v>
      </c>
      <c r="K1029" t="s">
        <v>4710</v>
      </c>
      <c r="L1029" t="s">
        <v>6243</v>
      </c>
    </row>
    <row r="1030" spans="1:12" hidden="1" x14ac:dyDescent="0.35">
      <c r="A1030">
        <v>1031</v>
      </c>
      <c r="B1030" t="s">
        <v>6027</v>
      </c>
      <c r="C1030" t="e">
        <f>VLOOKUP(#REF!,#REF!,1,0)</f>
        <v>#REF!</v>
      </c>
      <c r="D1030" t="s">
        <v>4551</v>
      </c>
      <c r="E1030" t="s">
        <v>169</v>
      </c>
      <c r="F1030">
        <v>208.59</v>
      </c>
      <c r="G1030" s="280">
        <v>45394</v>
      </c>
      <c r="H1030" s="280">
        <v>45394</v>
      </c>
      <c r="I1030">
        <v>1.5048999999999999</v>
      </c>
      <c r="J1030" t="s">
        <v>1279</v>
      </c>
      <c r="K1030" t="s">
        <v>4710</v>
      </c>
      <c r="L1030" t="s">
        <v>6243</v>
      </c>
    </row>
    <row r="1031" spans="1:12" hidden="1" x14ac:dyDescent="0.35">
      <c r="A1031">
        <v>1032</v>
      </c>
      <c r="B1031" t="s">
        <v>6028</v>
      </c>
      <c r="C1031" t="e">
        <f>VLOOKUP(#REF!,#REF!,1,0)</f>
        <v>#REF!</v>
      </c>
      <c r="D1031" t="s">
        <v>4551</v>
      </c>
      <c r="E1031" t="s">
        <v>169</v>
      </c>
      <c r="F1031">
        <v>208.59</v>
      </c>
      <c r="G1031" s="280">
        <v>45390</v>
      </c>
      <c r="H1031" s="280">
        <v>45390</v>
      </c>
      <c r="I1031">
        <v>1.5048999999999999</v>
      </c>
      <c r="J1031" t="s">
        <v>1279</v>
      </c>
      <c r="K1031" t="s">
        <v>4710</v>
      </c>
      <c r="L1031" t="s">
        <v>6243</v>
      </c>
    </row>
    <row r="1032" spans="1:12" hidden="1" x14ac:dyDescent="0.35">
      <c r="A1032">
        <v>1033</v>
      </c>
      <c r="B1032" t="s">
        <v>5614</v>
      </c>
      <c r="C1032" t="e">
        <f>VLOOKUP(#REF!,#REF!,1,0)</f>
        <v>#REF!</v>
      </c>
      <c r="D1032" t="s">
        <v>1823</v>
      </c>
      <c r="E1032" t="s">
        <v>162</v>
      </c>
      <c r="F1032">
        <v>208.59</v>
      </c>
      <c r="G1032" s="280">
        <v>45390</v>
      </c>
      <c r="H1032" s="280">
        <v>45390</v>
      </c>
      <c r="I1032">
        <v>4.8152999999999997</v>
      </c>
      <c r="J1032" t="s">
        <v>1279</v>
      </c>
      <c r="K1032" t="s">
        <v>4710</v>
      </c>
      <c r="L1032" t="s">
        <v>6243</v>
      </c>
    </row>
    <row r="1033" spans="1:12" hidden="1" x14ac:dyDescent="0.35">
      <c r="A1033">
        <v>1034</v>
      </c>
      <c r="B1033" t="s">
        <v>6029</v>
      </c>
      <c r="C1033" t="e">
        <f>VLOOKUP(#REF!,#REF!,1,0)</f>
        <v>#REF!</v>
      </c>
      <c r="D1033" t="s">
        <v>4551</v>
      </c>
      <c r="E1033" t="s">
        <v>169</v>
      </c>
      <c r="F1033">
        <v>208.59</v>
      </c>
      <c r="G1033" s="280">
        <v>45393</v>
      </c>
      <c r="H1033" s="280">
        <v>45393</v>
      </c>
      <c r="I1033">
        <v>1.5048999999999999</v>
      </c>
      <c r="J1033" t="s">
        <v>1279</v>
      </c>
      <c r="K1033" t="s">
        <v>4710</v>
      </c>
      <c r="L1033" t="s">
        <v>6243</v>
      </c>
    </row>
    <row r="1034" spans="1:12" hidden="1" x14ac:dyDescent="0.35">
      <c r="A1034">
        <v>1035</v>
      </c>
      <c r="B1034" t="s">
        <v>5615</v>
      </c>
      <c r="C1034" t="e">
        <f>VLOOKUP(#REF!,#REF!,1,0)</f>
        <v>#REF!</v>
      </c>
      <c r="D1034" t="s">
        <v>1823</v>
      </c>
      <c r="E1034" t="s">
        <v>162</v>
      </c>
      <c r="F1034">
        <v>208.59</v>
      </c>
      <c r="G1034" s="280">
        <v>45393</v>
      </c>
      <c r="H1034" s="280">
        <v>45393</v>
      </c>
      <c r="I1034">
        <v>4.8152999999999997</v>
      </c>
      <c r="J1034" t="s">
        <v>1279</v>
      </c>
      <c r="K1034" t="s">
        <v>4710</v>
      </c>
      <c r="L1034" t="s">
        <v>6243</v>
      </c>
    </row>
    <row r="1035" spans="1:12" hidden="1" x14ac:dyDescent="0.35">
      <c r="A1035">
        <v>1036</v>
      </c>
      <c r="B1035" t="s">
        <v>5616</v>
      </c>
      <c r="C1035" t="e">
        <f>VLOOKUP(#REF!,#REF!,1,0)</f>
        <v>#REF!</v>
      </c>
      <c r="D1035" t="s">
        <v>1823</v>
      </c>
      <c r="E1035" t="s">
        <v>162</v>
      </c>
      <c r="F1035">
        <v>208.59</v>
      </c>
      <c r="G1035" s="280">
        <v>45394</v>
      </c>
      <c r="H1035" s="280">
        <v>45394</v>
      </c>
      <c r="I1035">
        <v>4.8152999999999997</v>
      </c>
      <c r="J1035" t="s">
        <v>1279</v>
      </c>
      <c r="K1035" t="s">
        <v>4710</v>
      </c>
      <c r="L1035" t="s">
        <v>6243</v>
      </c>
    </row>
    <row r="1036" spans="1:12" hidden="1" x14ac:dyDescent="0.35">
      <c r="A1036">
        <v>1037</v>
      </c>
      <c r="B1036" t="s">
        <v>6030</v>
      </c>
      <c r="C1036" t="e">
        <f>VLOOKUP(#REF!,#REF!,1,0)</f>
        <v>#REF!</v>
      </c>
      <c r="D1036" t="s">
        <v>4551</v>
      </c>
      <c r="E1036" t="s">
        <v>169</v>
      </c>
      <c r="F1036">
        <v>208.59</v>
      </c>
      <c r="G1036" s="280">
        <v>45395</v>
      </c>
      <c r="H1036" s="280">
        <v>45395</v>
      </c>
      <c r="I1036">
        <v>1.5048999999999999</v>
      </c>
      <c r="J1036" t="s">
        <v>1279</v>
      </c>
      <c r="K1036" t="s">
        <v>4710</v>
      </c>
      <c r="L1036" t="s">
        <v>6243</v>
      </c>
    </row>
    <row r="1037" spans="1:12" hidden="1" x14ac:dyDescent="0.35">
      <c r="A1037">
        <v>1038</v>
      </c>
      <c r="B1037" t="s">
        <v>5617</v>
      </c>
      <c r="C1037" t="e">
        <f>VLOOKUP(#REF!,#REF!,1,0)</f>
        <v>#REF!</v>
      </c>
      <c r="D1037" t="s">
        <v>1823</v>
      </c>
      <c r="E1037" t="s">
        <v>162</v>
      </c>
      <c r="F1037">
        <v>208.59</v>
      </c>
      <c r="G1037" s="280">
        <v>45395</v>
      </c>
      <c r="H1037" s="280">
        <v>45395</v>
      </c>
      <c r="I1037">
        <v>4.8152999999999997</v>
      </c>
      <c r="J1037" t="s">
        <v>1279</v>
      </c>
      <c r="K1037" t="s">
        <v>4710</v>
      </c>
      <c r="L1037" t="s">
        <v>6243</v>
      </c>
    </row>
    <row r="1038" spans="1:12" hidden="1" x14ac:dyDescent="0.35">
      <c r="A1038">
        <v>1039</v>
      </c>
      <c r="B1038" t="s">
        <v>6031</v>
      </c>
      <c r="C1038" t="e">
        <f>VLOOKUP(#REF!,#REF!,1,0)</f>
        <v>#REF!</v>
      </c>
      <c r="D1038" t="s">
        <v>4551</v>
      </c>
      <c r="E1038" t="s">
        <v>169</v>
      </c>
      <c r="F1038">
        <v>208.59</v>
      </c>
      <c r="G1038" s="280">
        <v>45396</v>
      </c>
      <c r="H1038" s="280">
        <v>45396</v>
      </c>
      <c r="I1038">
        <v>1.5048999999999999</v>
      </c>
      <c r="J1038" t="s">
        <v>1279</v>
      </c>
      <c r="K1038" t="s">
        <v>4710</v>
      </c>
      <c r="L1038" t="s">
        <v>6243</v>
      </c>
    </row>
    <row r="1039" spans="1:12" hidden="1" x14ac:dyDescent="0.35">
      <c r="A1039">
        <v>1040</v>
      </c>
      <c r="B1039" t="s">
        <v>5618</v>
      </c>
      <c r="C1039" t="e">
        <f>VLOOKUP(#REF!,#REF!,1,0)</f>
        <v>#REF!</v>
      </c>
      <c r="D1039" t="s">
        <v>1823</v>
      </c>
      <c r="E1039" t="s">
        <v>162</v>
      </c>
      <c r="F1039">
        <v>208.59</v>
      </c>
      <c r="G1039" s="280">
        <v>45396</v>
      </c>
      <c r="H1039" s="280">
        <v>45396</v>
      </c>
      <c r="I1039">
        <v>4.8152999999999997</v>
      </c>
      <c r="J1039" t="s">
        <v>1279</v>
      </c>
      <c r="K1039" t="s">
        <v>4710</v>
      </c>
      <c r="L1039" t="s">
        <v>6243</v>
      </c>
    </row>
    <row r="1040" spans="1:12" hidden="1" x14ac:dyDescent="0.35">
      <c r="A1040">
        <v>1041</v>
      </c>
      <c r="B1040" t="s">
        <v>6032</v>
      </c>
      <c r="C1040" t="e">
        <f>VLOOKUP(#REF!,#REF!,1,0)</f>
        <v>#REF!</v>
      </c>
      <c r="D1040" t="s">
        <v>4551</v>
      </c>
      <c r="E1040" t="s">
        <v>169</v>
      </c>
      <c r="F1040">
        <v>208.59</v>
      </c>
      <c r="G1040" s="280">
        <v>45397</v>
      </c>
      <c r="H1040" s="280">
        <v>45397</v>
      </c>
      <c r="I1040">
        <v>1.5048999999999999</v>
      </c>
      <c r="J1040" t="s">
        <v>1279</v>
      </c>
      <c r="K1040" t="s">
        <v>4710</v>
      </c>
      <c r="L1040" t="s">
        <v>6243</v>
      </c>
    </row>
    <row r="1041" spans="1:12" hidden="1" x14ac:dyDescent="0.35">
      <c r="A1041">
        <v>1042</v>
      </c>
      <c r="B1041" t="s">
        <v>5619</v>
      </c>
      <c r="C1041" t="e">
        <f>VLOOKUP(#REF!,#REF!,1,0)</f>
        <v>#REF!</v>
      </c>
      <c r="D1041" t="s">
        <v>1823</v>
      </c>
      <c r="E1041" t="s">
        <v>162</v>
      </c>
      <c r="F1041">
        <v>208.59</v>
      </c>
      <c r="G1041" s="280">
        <v>45397</v>
      </c>
      <c r="H1041" s="280">
        <v>45397</v>
      </c>
      <c r="I1041">
        <v>4.8152999999999997</v>
      </c>
      <c r="J1041" t="s">
        <v>1279</v>
      </c>
      <c r="K1041" t="s">
        <v>4710</v>
      </c>
      <c r="L1041" t="s">
        <v>6243</v>
      </c>
    </row>
    <row r="1042" spans="1:12" hidden="1" x14ac:dyDescent="0.35">
      <c r="A1042">
        <v>1043</v>
      </c>
      <c r="B1042" t="s">
        <v>6033</v>
      </c>
      <c r="C1042" t="e">
        <f>VLOOKUP(#REF!,#REF!,1,0)</f>
        <v>#REF!</v>
      </c>
      <c r="D1042" t="s">
        <v>4551</v>
      </c>
      <c r="E1042" t="s">
        <v>169</v>
      </c>
      <c r="F1042">
        <v>208.59</v>
      </c>
      <c r="G1042" s="280">
        <v>45398</v>
      </c>
      <c r="H1042" s="280">
        <v>45398</v>
      </c>
      <c r="I1042">
        <v>1.5048999999999999</v>
      </c>
      <c r="J1042" t="s">
        <v>1279</v>
      </c>
      <c r="K1042" t="s">
        <v>4710</v>
      </c>
      <c r="L1042" t="s">
        <v>6243</v>
      </c>
    </row>
    <row r="1043" spans="1:12" hidden="1" x14ac:dyDescent="0.35">
      <c r="A1043">
        <v>1044</v>
      </c>
      <c r="B1043" t="s">
        <v>5620</v>
      </c>
      <c r="C1043" t="e">
        <f>VLOOKUP(#REF!,#REF!,1,0)</f>
        <v>#REF!</v>
      </c>
      <c r="D1043" t="s">
        <v>1823</v>
      </c>
      <c r="E1043" t="s">
        <v>162</v>
      </c>
      <c r="F1043">
        <v>208.59</v>
      </c>
      <c r="G1043" s="280">
        <v>45398</v>
      </c>
      <c r="H1043" s="280">
        <v>45398</v>
      </c>
      <c r="I1043">
        <v>4.8152999999999997</v>
      </c>
      <c r="J1043" t="s">
        <v>1279</v>
      </c>
      <c r="K1043" t="s">
        <v>4710</v>
      </c>
      <c r="L1043" t="s">
        <v>6243</v>
      </c>
    </row>
    <row r="1044" spans="1:12" hidden="1" x14ac:dyDescent="0.35">
      <c r="A1044">
        <v>1045</v>
      </c>
      <c r="B1044" t="s">
        <v>6034</v>
      </c>
      <c r="C1044" t="e">
        <f>VLOOKUP(#REF!,#REF!,1,0)</f>
        <v>#REF!</v>
      </c>
      <c r="D1044" t="s">
        <v>4551</v>
      </c>
      <c r="E1044" t="s">
        <v>169</v>
      </c>
      <c r="F1044">
        <v>205</v>
      </c>
      <c r="G1044" s="280">
        <v>45402</v>
      </c>
      <c r="H1044" s="280">
        <v>45402</v>
      </c>
      <c r="I1044">
        <v>1.5048999999999999</v>
      </c>
      <c r="J1044" t="s">
        <v>1279</v>
      </c>
      <c r="K1044" t="s">
        <v>4710</v>
      </c>
      <c r="L1044" t="s">
        <v>6243</v>
      </c>
    </row>
    <row r="1045" spans="1:12" hidden="1" x14ac:dyDescent="0.35">
      <c r="A1045">
        <v>1046</v>
      </c>
      <c r="B1045" t="s">
        <v>6035</v>
      </c>
      <c r="C1045" t="e">
        <f>VLOOKUP(#REF!,#REF!,1,0)</f>
        <v>#REF!</v>
      </c>
      <c r="D1045" t="s">
        <v>4551</v>
      </c>
      <c r="E1045" t="s">
        <v>169</v>
      </c>
      <c r="F1045">
        <v>205</v>
      </c>
      <c r="G1045" s="280">
        <v>45403</v>
      </c>
      <c r="H1045" s="280">
        <v>45403</v>
      </c>
      <c r="I1045">
        <v>1.5048999999999999</v>
      </c>
      <c r="J1045" t="s">
        <v>1279</v>
      </c>
      <c r="K1045" t="s">
        <v>4710</v>
      </c>
      <c r="L1045" t="s">
        <v>6243</v>
      </c>
    </row>
    <row r="1046" spans="1:12" hidden="1" x14ac:dyDescent="0.35">
      <c r="A1046">
        <v>1047</v>
      </c>
      <c r="B1046" t="s">
        <v>6036</v>
      </c>
      <c r="C1046" t="e">
        <f>VLOOKUP(#REF!,#REF!,1,0)</f>
        <v>#REF!</v>
      </c>
      <c r="D1046" t="s">
        <v>4551</v>
      </c>
      <c r="E1046" t="s">
        <v>169</v>
      </c>
      <c r="F1046">
        <v>205</v>
      </c>
      <c r="G1046" s="280">
        <v>45404</v>
      </c>
      <c r="H1046" s="280">
        <v>45404</v>
      </c>
      <c r="I1046">
        <v>1.5048999999999999</v>
      </c>
      <c r="J1046" t="s">
        <v>1279</v>
      </c>
      <c r="K1046" t="s">
        <v>4710</v>
      </c>
      <c r="L1046" t="s">
        <v>6243</v>
      </c>
    </row>
    <row r="1047" spans="1:12" hidden="1" x14ac:dyDescent="0.35">
      <c r="A1047">
        <v>1048</v>
      </c>
      <c r="B1047" t="s">
        <v>6037</v>
      </c>
      <c r="C1047" t="e">
        <f>VLOOKUP(#REF!,#REF!,1,0)</f>
        <v>#REF!</v>
      </c>
      <c r="D1047" t="s">
        <v>4551</v>
      </c>
      <c r="E1047" t="s">
        <v>169</v>
      </c>
      <c r="F1047">
        <v>205</v>
      </c>
      <c r="G1047" s="280">
        <v>45405</v>
      </c>
      <c r="H1047" s="280">
        <v>45405</v>
      </c>
      <c r="I1047">
        <v>1.5048999999999999</v>
      </c>
      <c r="J1047" t="s">
        <v>1279</v>
      </c>
      <c r="K1047" t="s">
        <v>4710</v>
      </c>
      <c r="L1047" t="s">
        <v>6243</v>
      </c>
    </row>
    <row r="1048" spans="1:12" hidden="1" x14ac:dyDescent="0.35">
      <c r="A1048">
        <v>1049</v>
      </c>
      <c r="B1048" t="s">
        <v>6038</v>
      </c>
      <c r="C1048" t="e">
        <f>VLOOKUP(#REF!,#REF!,1,0)</f>
        <v>#REF!</v>
      </c>
      <c r="D1048" t="s">
        <v>4551</v>
      </c>
      <c r="E1048" t="s">
        <v>169</v>
      </c>
      <c r="F1048">
        <v>1410</v>
      </c>
      <c r="G1048" s="280">
        <v>45406</v>
      </c>
      <c r="H1048" s="280">
        <v>45406</v>
      </c>
      <c r="I1048">
        <v>1.5048999999999999</v>
      </c>
      <c r="J1048" t="s">
        <v>1279</v>
      </c>
      <c r="K1048" t="s">
        <v>4710</v>
      </c>
      <c r="L1048" t="s">
        <v>6243</v>
      </c>
    </row>
    <row r="1049" spans="1:12" hidden="1" x14ac:dyDescent="0.35">
      <c r="A1049">
        <v>1050</v>
      </c>
      <c r="B1049" t="s">
        <v>6039</v>
      </c>
      <c r="C1049" t="e">
        <f>VLOOKUP(#REF!,#REF!,1,0)</f>
        <v>#REF!</v>
      </c>
      <c r="D1049" t="s">
        <v>4551</v>
      </c>
      <c r="E1049" t="s">
        <v>169</v>
      </c>
      <c r="F1049">
        <v>205</v>
      </c>
      <c r="G1049" s="280">
        <v>45408</v>
      </c>
      <c r="H1049" s="280">
        <v>45408</v>
      </c>
      <c r="I1049">
        <v>1.5048999999999999</v>
      </c>
      <c r="J1049" t="s">
        <v>1279</v>
      </c>
      <c r="K1049" t="s">
        <v>4710</v>
      </c>
      <c r="L1049" t="s">
        <v>6243</v>
      </c>
    </row>
    <row r="1050" spans="1:12" hidden="1" x14ac:dyDescent="0.35">
      <c r="A1050">
        <v>1051</v>
      </c>
      <c r="B1050" t="s">
        <v>5621</v>
      </c>
      <c r="C1050" t="e">
        <f>VLOOKUP(#REF!,#REF!,1,0)</f>
        <v>#REF!</v>
      </c>
      <c r="D1050" t="s">
        <v>1823</v>
      </c>
      <c r="E1050" t="s">
        <v>162</v>
      </c>
      <c r="F1050">
        <v>668</v>
      </c>
      <c r="G1050" s="280">
        <v>45413</v>
      </c>
      <c r="H1050" s="280">
        <v>45443</v>
      </c>
      <c r="I1050">
        <v>4.4863999999999997</v>
      </c>
      <c r="J1050" t="s">
        <v>1279</v>
      </c>
      <c r="K1050" t="s">
        <v>4710</v>
      </c>
      <c r="L1050" t="s">
        <v>6245</v>
      </c>
    </row>
    <row r="1051" spans="1:12" hidden="1" x14ac:dyDescent="0.35">
      <c r="A1051">
        <v>1052</v>
      </c>
      <c r="B1051" t="s">
        <v>6040</v>
      </c>
      <c r="C1051" t="e">
        <f>VLOOKUP(#REF!,#REF!,1,0)</f>
        <v>#REF!</v>
      </c>
      <c r="D1051" t="s">
        <v>4495</v>
      </c>
      <c r="E1051" t="s">
        <v>169</v>
      </c>
      <c r="F1051">
        <v>668</v>
      </c>
      <c r="G1051" s="280">
        <v>45413</v>
      </c>
      <c r="H1051" s="280">
        <v>45443</v>
      </c>
      <c r="I1051">
        <v>9.3394999999999992</v>
      </c>
      <c r="J1051" t="s">
        <v>1279</v>
      </c>
      <c r="K1051">
        <v>0</v>
      </c>
      <c r="L1051" t="s">
        <v>6245</v>
      </c>
    </row>
    <row r="1052" spans="1:12" hidden="1" x14ac:dyDescent="0.35">
      <c r="A1052">
        <v>1053</v>
      </c>
      <c r="B1052" t="s">
        <v>5622</v>
      </c>
      <c r="C1052" t="e">
        <f>VLOOKUP(#REF!,#REF!,1,0)</f>
        <v>#REF!</v>
      </c>
      <c r="D1052" t="s">
        <v>5623</v>
      </c>
      <c r="E1052" t="s">
        <v>162</v>
      </c>
      <c r="F1052">
        <v>60</v>
      </c>
      <c r="G1052" s="280">
        <v>45420</v>
      </c>
      <c r="H1052" s="280">
        <v>45420</v>
      </c>
      <c r="I1052">
        <v>0.85440000000000005</v>
      </c>
      <c r="J1052" t="s">
        <v>1279</v>
      </c>
      <c r="K1052" t="s">
        <v>4710</v>
      </c>
      <c r="L1052" t="s">
        <v>6246</v>
      </c>
    </row>
    <row r="1053" spans="1:12" hidden="1" x14ac:dyDescent="0.35">
      <c r="A1053">
        <v>1054</v>
      </c>
      <c r="B1053" t="s">
        <v>5624</v>
      </c>
      <c r="C1053" t="e">
        <f>VLOOKUP(#REF!,#REF!,1,0)</f>
        <v>#REF!</v>
      </c>
      <c r="D1053" t="s">
        <v>5623</v>
      </c>
      <c r="E1053" t="s">
        <v>162</v>
      </c>
      <c r="F1053">
        <v>60</v>
      </c>
      <c r="G1053" s="280">
        <v>45421</v>
      </c>
      <c r="H1053" s="280">
        <v>45421</v>
      </c>
      <c r="I1053">
        <v>0.85440000000000005</v>
      </c>
      <c r="J1053" t="s">
        <v>1279</v>
      </c>
      <c r="K1053" t="s">
        <v>4710</v>
      </c>
      <c r="L1053" t="s">
        <v>6246</v>
      </c>
    </row>
    <row r="1054" spans="1:12" hidden="1" x14ac:dyDescent="0.35">
      <c r="A1054">
        <v>1055</v>
      </c>
      <c r="B1054" t="s">
        <v>5625</v>
      </c>
      <c r="C1054" t="e">
        <f>VLOOKUP(#REF!,#REF!,1,0)</f>
        <v>#REF!</v>
      </c>
      <c r="D1054" t="s">
        <v>5623</v>
      </c>
      <c r="E1054" t="s">
        <v>162</v>
      </c>
      <c r="F1054">
        <v>60</v>
      </c>
      <c r="G1054" s="280">
        <v>45422</v>
      </c>
      <c r="H1054" s="280">
        <v>45422</v>
      </c>
      <c r="I1054">
        <v>0.85440000000000005</v>
      </c>
      <c r="J1054" t="s">
        <v>1279</v>
      </c>
      <c r="K1054" t="s">
        <v>4710</v>
      </c>
      <c r="L1054" t="s">
        <v>6246</v>
      </c>
    </row>
    <row r="1055" spans="1:12" hidden="1" x14ac:dyDescent="0.35">
      <c r="A1055">
        <v>1056</v>
      </c>
      <c r="B1055" t="s">
        <v>5626</v>
      </c>
      <c r="C1055" t="e">
        <f>VLOOKUP(#REF!,#REF!,1,0)</f>
        <v>#REF!</v>
      </c>
      <c r="D1055" t="s">
        <v>5623</v>
      </c>
      <c r="E1055" t="s">
        <v>162</v>
      </c>
      <c r="F1055">
        <v>60</v>
      </c>
      <c r="G1055" s="280">
        <v>45423</v>
      </c>
      <c r="H1055" s="280">
        <v>45423</v>
      </c>
      <c r="I1055">
        <v>0.85440000000000005</v>
      </c>
      <c r="J1055" t="s">
        <v>1279</v>
      </c>
      <c r="K1055" t="s">
        <v>4710</v>
      </c>
      <c r="L1055" t="s">
        <v>6246</v>
      </c>
    </row>
    <row r="1056" spans="1:12" hidden="1" x14ac:dyDescent="0.35">
      <c r="A1056">
        <v>1057</v>
      </c>
      <c r="B1056" t="s">
        <v>5627</v>
      </c>
      <c r="C1056" t="e">
        <f>VLOOKUP(#REF!,#REF!,1,0)</f>
        <v>#REF!</v>
      </c>
      <c r="D1056" t="s">
        <v>5623</v>
      </c>
      <c r="E1056" t="s">
        <v>162</v>
      </c>
      <c r="F1056">
        <v>60</v>
      </c>
      <c r="G1056" s="280">
        <v>45430</v>
      </c>
      <c r="H1056" s="280">
        <v>45430</v>
      </c>
      <c r="I1056">
        <v>0.85440000000000005</v>
      </c>
      <c r="J1056" t="s">
        <v>1279</v>
      </c>
      <c r="K1056" t="s">
        <v>4710</v>
      </c>
      <c r="L1056" t="s">
        <v>6246</v>
      </c>
    </row>
    <row r="1057" spans="1:12" hidden="1" x14ac:dyDescent="0.35">
      <c r="A1057">
        <v>1058</v>
      </c>
      <c r="B1057" t="s">
        <v>5628</v>
      </c>
      <c r="C1057" t="e">
        <f>VLOOKUP(#REF!,#REF!,1,0)</f>
        <v>#REF!</v>
      </c>
      <c r="D1057" t="s">
        <v>5623</v>
      </c>
      <c r="E1057" t="s">
        <v>162</v>
      </c>
      <c r="F1057">
        <v>60</v>
      </c>
      <c r="G1057" s="280">
        <v>45426</v>
      </c>
      <c r="H1057" s="280">
        <v>45426</v>
      </c>
      <c r="I1057">
        <v>0.85440000000000005</v>
      </c>
      <c r="J1057" t="s">
        <v>1279</v>
      </c>
      <c r="K1057" t="s">
        <v>4710</v>
      </c>
      <c r="L1057" t="s">
        <v>6246</v>
      </c>
    </row>
    <row r="1058" spans="1:12" hidden="1" x14ac:dyDescent="0.35">
      <c r="A1058">
        <v>1059</v>
      </c>
      <c r="B1058" t="s">
        <v>5629</v>
      </c>
      <c r="C1058" t="e">
        <f>VLOOKUP(#REF!,#REF!,1,0)</f>
        <v>#REF!</v>
      </c>
      <c r="D1058" t="s">
        <v>5623</v>
      </c>
      <c r="E1058" t="s">
        <v>162</v>
      </c>
      <c r="F1058">
        <v>60</v>
      </c>
      <c r="G1058" s="280">
        <v>45427</v>
      </c>
      <c r="H1058" s="280">
        <v>45427</v>
      </c>
      <c r="I1058">
        <v>0.85440000000000005</v>
      </c>
      <c r="J1058" t="s">
        <v>1279</v>
      </c>
      <c r="K1058" t="s">
        <v>4710</v>
      </c>
      <c r="L1058" t="s">
        <v>6246</v>
      </c>
    </row>
    <row r="1059" spans="1:12" hidden="1" x14ac:dyDescent="0.35">
      <c r="A1059">
        <v>1060</v>
      </c>
      <c r="B1059" t="s">
        <v>5630</v>
      </c>
      <c r="C1059" t="e">
        <f>VLOOKUP(#REF!,#REF!,1,0)</f>
        <v>#REF!</v>
      </c>
      <c r="D1059" t="s">
        <v>5623</v>
      </c>
      <c r="E1059" t="s">
        <v>162</v>
      </c>
      <c r="F1059">
        <v>60</v>
      </c>
      <c r="G1059" s="280">
        <v>45428</v>
      </c>
      <c r="H1059" s="280">
        <v>45428</v>
      </c>
      <c r="I1059">
        <v>0.85440000000000005</v>
      </c>
      <c r="J1059" t="s">
        <v>1279</v>
      </c>
      <c r="K1059" t="s">
        <v>4710</v>
      </c>
      <c r="L1059" t="s">
        <v>6246</v>
      </c>
    </row>
    <row r="1060" spans="1:12" hidden="1" x14ac:dyDescent="0.35">
      <c r="A1060">
        <v>1061</v>
      </c>
      <c r="B1060" t="s">
        <v>5631</v>
      </c>
      <c r="C1060" t="e">
        <f>VLOOKUP(#REF!,#REF!,1,0)</f>
        <v>#REF!</v>
      </c>
      <c r="D1060" t="s">
        <v>5623</v>
      </c>
      <c r="E1060" t="s">
        <v>162</v>
      </c>
      <c r="F1060">
        <v>60</v>
      </c>
      <c r="G1060" s="280">
        <v>45429</v>
      </c>
      <c r="H1060" s="280">
        <v>45429</v>
      </c>
      <c r="I1060">
        <v>0.85440000000000005</v>
      </c>
      <c r="J1060" t="s">
        <v>1279</v>
      </c>
      <c r="K1060" t="s">
        <v>4710</v>
      </c>
      <c r="L1060" t="s">
        <v>6246</v>
      </c>
    </row>
    <row r="1061" spans="1:12" hidden="1" x14ac:dyDescent="0.35">
      <c r="A1061">
        <v>1062</v>
      </c>
      <c r="B1061" t="s">
        <v>5632</v>
      </c>
      <c r="C1061" t="e">
        <f>VLOOKUP(#REF!,#REF!,1,0)</f>
        <v>#REF!</v>
      </c>
      <c r="D1061" t="s">
        <v>5623</v>
      </c>
      <c r="E1061" t="s">
        <v>162</v>
      </c>
      <c r="F1061">
        <v>60</v>
      </c>
      <c r="G1061" s="280">
        <v>45433</v>
      </c>
      <c r="H1061" s="280">
        <v>45433</v>
      </c>
      <c r="I1061">
        <v>0.85440000000000005</v>
      </c>
      <c r="J1061" t="s">
        <v>1279</v>
      </c>
      <c r="K1061" t="s">
        <v>4710</v>
      </c>
      <c r="L1061" t="s">
        <v>6246</v>
      </c>
    </row>
    <row r="1062" spans="1:12" hidden="1" x14ac:dyDescent="0.35">
      <c r="A1062">
        <v>1063</v>
      </c>
      <c r="B1062" t="s">
        <v>5633</v>
      </c>
      <c r="C1062" t="e">
        <f>VLOOKUP(#REF!,#REF!,1,0)</f>
        <v>#REF!</v>
      </c>
      <c r="D1062" t="s">
        <v>5623</v>
      </c>
      <c r="E1062" t="s">
        <v>162</v>
      </c>
      <c r="F1062">
        <v>60</v>
      </c>
      <c r="G1062" s="280">
        <v>45434</v>
      </c>
      <c r="H1062" s="280">
        <v>45434</v>
      </c>
      <c r="I1062">
        <v>0.85440000000000005</v>
      </c>
      <c r="J1062" t="s">
        <v>1279</v>
      </c>
      <c r="K1062" t="s">
        <v>4710</v>
      </c>
      <c r="L1062" t="s">
        <v>6246</v>
      </c>
    </row>
    <row r="1063" spans="1:12" hidden="1" x14ac:dyDescent="0.35">
      <c r="A1063">
        <v>1064</v>
      </c>
      <c r="B1063" t="s">
        <v>5634</v>
      </c>
      <c r="C1063" t="e">
        <f>VLOOKUP(#REF!,#REF!,1,0)</f>
        <v>#REF!</v>
      </c>
      <c r="D1063" t="s">
        <v>5623</v>
      </c>
      <c r="E1063" t="s">
        <v>162</v>
      </c>
      <c r="F1063">
        <v>60</v>
      </c>
      <c r="G1063" s="280">
        <v>45435</v>
      </c>
      <c r="H1063" s="280">
        <v>45435</v>
      </c>
      <c r="I1063">
        <v>0.85440000000000005</v>
      </c>
      <c r="J1063" t="s">
        <v>1279</v>
      </c>
      <c r="K1063" t="s">
        <v>4710</v>
      </c>
      <c r="L1063" t="s">
        <v>6246</v>
      </c>
    </row>
    <row r="1064" spans="1:12" hidden="1" x14ac:dyDescent="0.35">
      <c r="A1064">
        <v>1065</v>
      </c>
      <c r="B1064" t="s">
        <v>5635</v>
      </c>
      <c r="C1064" t="e">
        <f>VLOOKUP(#REF!,#REF!,1,0)</f>
        <v>#REF!</v>
      </c>
      <c r="D1064" t="s">
        <v>5623</v>
      </c>
      <c r="E1064" t="s">
        <v>162</v>
      </c>
      <c r="F1064">
        <v>60</v>
      </c>
      <c r="G1064" s="280">
        <v>45436</v>
      </c>
      <c r="H1064" s="280">
        <v>45436</v>
      </c>
      <c r="I1064">
        <v>0.85440000000000005</v>
      </c>
      <c r="J1064" t="s">
        <v>1279</v>
      </c>
      <c r="K1064" t="s">
        <v>4710</v>
      </c>
      <c r="L1064" t="s">
        <v>6246</v>
      </c>
    </row>
    <row r="1065" spans="1:12" hidden="1" x14ac:dyDescent="0.35">
      <c r="A1065">
        <v>1066</v>
      </c>
      <c r="B1065" t="s">
        <v>5636</v>
      </c>
      <c r="C1065" t="e">
        <f>VLOOKUP(#REF!,#REF!,1,0)</f>
        <v>#REF!</v>
      </c>
      <c r="D1065" t="s">
        <v>5623</v>
      </c>
      <c r="E1065" t="s">
        <v>162</v>
      </c>
      <c r="F1065">
        <v>276</v>
      </c>
      <c r="G1065" s="280">
        <v>45443</v>
      </c>
      <c r="H1065" s="280">
        <v>45443</v>
      </c>
      <c r="I1065">
        <v>0.85440000000000005</v>
      </c>
      <c r="J1065" t="s">
        <v>1279</v>
      </c>
      <c r="K1065" t="s">
        <v>4710</v>
      </c>
      <c r="L1065" t="s">
        <v>6246</v>
      </c>
    </row>
    <row r="1066" spans="1:12" hidden="1" x14ac:dyDescent="0.35">
      <c r="A1066">
        <v>1067</v>
      </c>
      <c r="B1066" t="s">
        <v>5637</v>
      </c>
      <c r="C1066" t="e">
        <f>VLOOKUP(#REF!,#REF!,1,0)</f>
        <v>#REF!</v>
      </c>
      <c r="D1066" t="s">
        <v>5623</v>
      </c>
      <c r="E1066" t="s">
        <v>162</v>
      </c>
      <c r="F1066">
        <v>60</v>
      </c>
      <c r="G1066" s="280">
        <v>45437</v>
      </c>
      <c r="H1066" s="280">
        <v>45437</v>
      </c>
      <c r="I1066">
        <v>0.85440000000000005</v>
      </c>
      <c r="J1066" t="s">
        <v>1279</v>
      </c>
      <c r="K1066" t="s">
        <v>4710</v>
      </c>
      <c r="L1066" t="s">
        <v>6246</v>
      </c>
    </row>
    <row r="1067" spans="1:12" hidden="1" x14ac:dyDescent="0.35">
      <c r="A1067">
        <v>1068</v>
      </c>
      <c r="B1067" t="s">
        <v>5638</v>
      </c>
      <c r="C1067" t="e">
        <f>VLOOKUP(#REF!,#REF!,1,0)</f>
        <v>#REF!</v>
      </c>
      <c r="D1067" t="s">
        <v>5623</v>
      </c>
      <c r="E1067" t="s">
        <v>162</v>
      </c>
      <c r="F1067">
        <v>60</v>
      </c>
      <c r="G1067" s="280">
        <v>45440</v>
      </c>
      <c r="H1067" s="280">
        <v>45440</v>
      </c>
      <c r="I1067">
        <v>0.85440000000000005</v>
      </c>
      <c r="J1067" t="s">
        <v>1279</v>
      </c>
      <c r="K1067" t="s">
        <v>4710</v>
      </c>
      <c r="L1067" t="s">
        <v>6246</v>
      </c>
    </row>
    <row r="1068" spans="1:12" hidden="1" x14ac:dyDescent="0.35">
      <c r="A1068">
        <v>1069</v>
      </c>
      <c r="B1068" t="s">
        <v>5639</v>
      </c>
      <c r="C1068" t="e">
        <f>VLOOKUP(#REF!,#REF!,1,0)</f>
        <v>#REF!</v>
      </c>
      <c r="D1068" t="s">
        <v>5623</v>
      </c>
      <c r="E1068" t="s">
        <v>162</v>
      </c>
      <c r="F1068">
        <v>60</v>
      </c>
      <c r="G1068" s="280">
        <v>45441</v>
      </c>
      <c r="H1068" s="280">
        <v>45441</v>
      </c>
      <c r="I1068">
        <v>0.85440000000000005</v>
      </c>
      <c r="J1068" t="s">
        <v>1279</v>
      </c>
      <c r="K1068" t="s">
        <v>4710</v>
      </c>
      <c r="L1068" t="s">
        <v>6246</v>
      </c>
    </row>
    <row r="1069" spans="1:12" hidden="1" x14ac:dyDescent="0.35">
      <c r="A1069">
        <v>1070</v>
      </c>
      <c r="B1069" t="s">
        <v>5640</v>
      </c>
      <c r="C1069" t="e">
        <f>VLOOKUP(#REF!,#REF!,1,0)</f>
        <v>#REF!</v>
      </c>
      <c r="D1069" t="s">
        <v>5623</v>
      </c>
      <c r="E1069" t="s">
        <v>162</v>
      </c>
      <c r="F1069">
        <v>276</v>
      </c>
      <c r="G1069" s="280">
        <v>45442</v>
      </c>
      <c r="H1069" s="280">
        <v>45442</v>
      </c>
      <c r="I1069">
        <v>0.85440000000000005</v>
      </c>
      <c r="J1069" t="s">
        <v>1279</v>
      </c>
      <c r="K1069" t="s">
        <v>4710</v>
      </c>
      <c r="L1069" t="s">
        <v>6246</v>
      </c>
    </row>
    <row r="1070" spans="1:12" hidden="1" x14ac:dyDescent="0.35">
      <c r="A1070">
        <v>1071</v>
      </c>
      <c r="B1070" t="s">
        <v>2911</v>
      </c>
      <c r="C1070" t="e">
        <f>VLOOKUP(#REF!,#REF!,1,0)</f>
        <v>#REF!</v>
      </c>
      <c r="D1070" t="s">
        <v>4519</v>
      </c>
      <c r="E1070" t="s">
        <v>169</v>
      </c>
      <c r="F1070">
        <v>60</v>
      </c>
      <c r="G1070" s="280">
        <v>45440</v>
      </c>
      <c r="H1070" s="280">
        <v>45440</v>
      </c>
      <c r="I1070">
        <v>0.27779999999999999</v>
      </c>
      <c r="J1070" t="s">
        <v>1279</v>
      </c>
      <c r="K1070" t="s">
        <v>4710</v>
      </c>
    </row>
    <row r="1071" spans="1:12" hidden="1" x14ac:dyDescent="0.35">
      <c r="A1071">
        <v>1072</v>
      </c>
      <c r="B1071" t="s">
        <v>6041</v>
      </c>
      <c r="C1071" t="e">
        <f>VLOOKUP(#REF!,#REF!,1,0)</f>
        <v>#REF!</v>
      </c>
      <c r="D1071" t="s">
        <v>4519</v>
      </c>
      <c r="E1071" t="s">
        <v>169</v>
      </c>
      <c r="F1071">
        <v>60</v>
      </c>
      <c r="G1071" s="280">
        <v>45441</v>
      </c>
      <c r="H1071" s="280">
        <v>45441</v>
      </c>
      <c r="I1071">
        <v>0.27779999999999999</v>
      </c>
      <c r="J1071" t="s">
        <v>1279</v>
      </c>
      <c r="K1071" t="s">
        <v>4710</v>
      </c>
    </row>
    <row r="1072" spans="1:12" hidden="1" x14ac:dyDescent="0.35">
      <c r="A1072">
        <v>1073</v>
      </c>
      <c r="B1072" t="s">
        <v>2260</v>
      </c>
      <c r="C1072" t="e">
        <f>VLOOKUP(#REF!,#REF!,1,0)</f>
        <v>#REF!</v>
      </c>
      <c r="D1072" t="s">
        <v>4519</v>
      </c>
      <c r="E1072" t="s">
        <v>169</v>
      </c>
      <c r="F1072">
        <v>276</v>
      </c>
      <c r="G1072" s="280">
        <v>45442</v>
      </c>
      <c r="H1072" s="280">
        <v>45442</v>
      </c>
      <c r="I1072">
        <v>0.27779999999999999</v>
      </c>
      <c r="J1072" t="s">
        <v>1279</v>
      </c>
      <c r="K1072" t="s">
        <v>4710</v>
      </c>
    </row>
    <row r="1073" spans="1:12" hidden="1" x14ac:dyDescent="0.35">
      <c r="A1073">
        <v>1074</v>
      </c>
      <c r="B1073" t="s">
        <v>2912</v>
      </c>
      <c r="C1073" t="e">
        <f>VLOOKUP(#REF!,#REF!,1,0)</f>
        <v>#REF!</v>
      </c>
      <c r="D1073" t="s">
        <v>4519</v>
      </c>
      <c r="E1073" t="s">
        <v>169</v>
      </c>
      <c r="F1073">
        <v>276</v>
      </c>
      <c r="G1073" s="280">
        <v>45443</v>
      </c>
      <c r="H1073" s="280">
        <v>45443</v>
      </c>
      <c r="I1073">
        <v>0.27779999999999999</v>
      </c>
      <c r="J1073" t="s">
        <v>1279</v>
      </c>
      <c r="K1073" t="s">
        <v>4710</v>
      </c>
    </row>
    <row r="1074" spans="1:12" hidden="1" x14ac:dyDescent="0.35">
      <c r="A1074">
        <v>1075</v>
      </c>
      <c r="B1074" t="s">
        <v>5641</v>
      </c>
      <c r="C1074" t="e">
        <f>VLOOKUP(#REF!,#REF!,1,0)</f>
        <v>#REF!</v>
      </c>
      <c r="D1074" t="s">
        <v>4515</v>
      </c>
      <c r="E1074" t="s">
        <v>162</v>
      </c>
      <c r="F1074">
        <v>312</v>
      </c>
      <c r="G1074" s="280">
        <v>45455</v>
      </c>
      <c r="H1074" s="280">
        <v>45455</v>
      </c>
      <c r="I1074">
        <v>4.0132000000000003</v>
      </c>
      <c r="J1074" t="s">
        <v>1279</v>
      </c>
      <c r="K1074" t="s">
        <v>4710</v>
      </c>
    </row>
    <row r="1075" spans="1:12" hidden="1" x14ac:dyDescent="0.35">
      <c r="A1075">
        <v>1076</v>
      </c>
      <c r="B1075" t="s">
        <v>5642</v>
      </c>
      <c r="C1075" t="e">
        <f>VLOOKUP(#REF!,#REF!,1,0)</f>
        <v>#REF!</v>
      </c>
      <c r="D1075" t="s">
        <v>4515</v>
      </c>
      <c r="E1075" t="s">
        <v>162</v>
      </c>
      <c r="F1075">
        <v>312</v>
      </c>
      <c r="G1075" s="280">
        <v>45456</v>
      </c>
      <c r="H1075" s="280">
        <v>45456</v>
      </c>
      <c r="I1075">
        <v>4.0132000000000003</v>
      </c>
      <c r="J1075" t="s">
        <v>1279</v>
      </c>
      <c r="K1075" t="s">
        <v>4710</v>
      </c>
    </row>
    <row r="1076" spans="1:12" hidden="1" x14ac:dyDescent="0.35">
      <c r="A1076">
        <v>1077</v>
      </c>
      <c r="B1076" t="s">
        <v>5643</v>
      </c>
      <c r="C1076" t="e">
        <f>VLOOKUP(#REF!,#REF!,1,0)</f>
        <v>#REF!</v>
      </c>
      <c r="D1076" t="s">
        <v>4515</v>
      </c>
      <c r="E1076" t="s">
        <v>162</v>
      </c>
      <c r="F1076">
        <v>312</v>
      </c>
      <c r="G1076" s="280">
        <v>45457</v>
      </c>
      <c r="H1076" s="280">
        <v>45457</v>
      </c>
      <c r="I1076">
        <v>4.0132000000000003</v>
      </c>
      <c r="J1076" t="s">
        <v>1279</v>
      </c>
      <c r="K1076" t="s">
        <v>4710</v>
      </c>
    </row>
    <row r="1077" spans="1:12" hidden="1" x14ac:dyDescent="0.35">
      <c r="A1077">
        <v>1078</v>
      </c>
      <c r="B1077" t="s">
        <v>2914</v>
      </c>
      <c r="C1077" t="e">
        <f>VLOOKUP(#REF!,#REF!,1,0)</f>
        <v>#REF!</v>
      </c>
      <c r="D1077" t="s">
        <v>4515</v>
      </c>
      <c r="E1077" t="s">
        <v>162</v>
      </c>
      <c r="F1077">
        <v>312</v>
      </c>
      <c r="G1077" s="280">
        <v>45458</v>
      </c>
      <c r="H1077" s="280">
        <v>45458</v>
      </c>
      <c r="I1077">
        <v>4.0132000000000003</v>
      </c>
      <c r="J1077" t="s">
        <v>1279</v>
      </c>
      <c r="K1077" t="s">
        <v>4710</v>
      </c>
    </row>
    <row r="1078" spans="1:12" hidden="1" x14ac:dyDescent="0.35">
      <c r="A1078">
        <v>1079</v>
      </c>
      <c r="B1078" t="s">
        <v>2263</v>
      </c>
      <c r="C1078" t="e">
        <f>VLOOKUP(#REF!,#REF!,1,0)</f>
        <v>#REF!</v>
      </c>
      <c r="D1078" t="s">
        <v>4515</v>
      </c>
      <c r="E1078" t="s">
        <v>162</v>
      </c>
      <c r="F1078">
        <v>312</v>
      </c>
      <c r="G1078" s="280">
        <v>45459</v>
      </c>
      <c r="H1078" s="280">
        <v>45459</v>
      </c>
      <c r="I1078">
        <v>4.0132000000000003</v>
      </c>
      <c r="J1078" t="s">
        <v>1279</v>
      </c>
      <c r="K1078" t="s">
        <v>4710</v>
      </c>
    </row>
    <row r="1079" spans="1:12" hidden="1" x14ac:dyDescent="0.35">
      <c r="A1079">
        <v>1080</v>
      </c>
      <c r="B1079" t="s">
        <v>5644</v>
      </c>
      <c r="C1079" t="e">
        <f>VLOOKUP(#REF!,#REF!,1,0)</f>
        <v>#REF!</v>
      </c>
      <c r="D1079" t="s">
        <v>4515</v>
      </c>
      <c r="E1079" t="s">
        <v>162</v>
      </c>
      <c r="F1079">
        <v>312</v>
      </c>
      <c r="G1079" s="280">
        <v>45460</v>
      </c>
      <c r="H1079" s="280">
        <v>45460</v>
      </c>
      <c r="I1079">
        <v>4.0132000000000003</v>
      </c>
      <c r="J1079" t="s">
        <v>1279</v>
      </c>
      <c r="K1079" t="s">
        <v>4710</v>
      </c>
    </row>
    <row r="1080" spans="1:12" hidden="1" x14ac:dyDescent="0.35">
      <c r="A1080">
        <v>1081</v>
      </c>
      <c r="B1080" t="s">
        <v>5645</v>
      </c>
      <c r="C1080" t="e">
        <f>VLOOKUP(#REF!,#REF!,1,0)</f>
        <v>#REF!</v>
      </c>
      <c r="D1080" t="s">
        <v>1298</v>
      </c>
      <c r="E1080" t="s">
        <v>162</v>
      </c>
      <c r="F1080">
        <v>390</v>
      </c>
      <c r="G1080" s="280">
        <v>45444</v>
      </c>
      <c r="H1080" s="280">
        <v>45535</v>
      </c>
      <c r="I1080">
        <v>4.3784000000000001</v>
      </c>
      <c r="J1080" t="s">
        <v>1279</v>
      </c>
      <c r="K1080" t="s">
        <v>4710</v>
      </c>
      <c r="L1080" t="s">
        <v>6247</v>
      </c>
    </row>
    <row r="1081" spans="1:12" hidden="1" x14ac:dyDescent="0.35">
      <c r="A1081">
        <v>1082</v>
      </c>
      <c r="B1081" t="s">
        <v>5646</v>
      </c>
      <c r="C1081" t="e">
        <f>VLOOKUP(#REF!,#REF!,1,0)</f>
        <v>#REF!</v>
      </c>
      <c r="D1081" t="s">
        <v>1338</v>
      </c>
      <c r="E1081" t="s">
        <v>162</v>
      </c>
      <c r="F1081">
        <v>240</v>
      </c>
      <c r="G1081" s="280">
        <v>45474</v>
      </c>
      <c r="H1081" s="280">
        <v>45565</v>
      </c>
      <c r="I1081">
        <v>5.0274000000000001</v>
      </c>
      <c r="J1081" t="s">
        <v>1279</v>
      </c>
      <c r="K1081" t="s">
        <v>4797</v>
      </c>
    </row>
    <row r="1082" spans="1:12" hidden="1" x14ac:dyDescent="0.35">
      <c r="A1082">
        <v>1083</v>
      </c>
      <c r="B1082" t="s">
        <v>5647</v>
      </c>
      <c r="C1082" t="e">
        <f>VLOOKUP(#REF!,#REF!,1,0)</f>
        <v>#REF!</v>
      </c>
      <c r="D1082" t="s">
        <v>1331</v>
      </c>
      <c r="E1082" t="s">
        <v>162</v>
      </c>
      <c r="F1082">
        <v>200</v>
      </c>
      <c r="G1082" s="280">
        <v>45468</v>
      </c>
      <c r="H1082" s="280">
        <v>45468</v>
      </c>
      <c r="I1082">
        <v>6.7450000000000001</v>
      </c>
      <c r="J1082" t="s">
        <v>1279</v>
      </c>
      <c r="K1082" t="s">
        <v>4803</v>
      </c>
    </row>
    <row r="1083" spans="1:12" hidden="1" x14ac:dyDescent="0.35">
      <c r="A1083">
        <v>1084</v>
      </c>
      <c r="B1083" t="s">
        <v>6227</v>
      </c>
      <c r="C1083" t="e">
        <f>VLOOKUP(#REF!,#REF!,1,0)</f>
        <v>#REF!</v>
      </c>
      <c r="D1083" t="s">
        <v>1331</v>
      </c>
      <c r="E1083" t="s">
        <v>162</v>
      </c>
      <c r="F1083">
        <v>200</v>
      </c>
      <c r="G1083" s="280">
        <v>45469</v>
      </c>
      <c r="H1083" s="280">
        <v>45469</v>
      </c>
      <c r="I1083">
        <v>6.7450000000000001</v>
      </c>
      <c r="J1083" t="s">
        <v>1279</v>
      </c>
      <c r="K1083" t="s">
        <v>4803</v>
      </c>
    </row>
    <row r="1084" spans="1:12" hidden="1" x14ac:dyDescent="0.35">
      <c r="A1084">
        <v>1085</v>
      </c>
      <c r="B1084" t="s">
        <v>6228</v>
      </c>
      <c r="C1084" t="e">
        <f>VLOOKUP(#REF!,#REF!,1,0)</f>
        <v>#REF!</v>
      </c>
      <c r="D1084" t="s">
        <v>1331</v>
      </c>
      <c r="E1084" t="s">
        <v>162</v>
      </c>
      <c r="F1084">
        <v>200</v>
      </c>
      <c r="G1084" s="280">
        <v>45470</v>
      </c>
      <c r="H1084" s="280">
        <v>45470</v>
      </c>
      <c r="I1084">
        <v>6.7450000000000001</v>
      </c>
      <c r="J1084" t="s">
        <v>1279</v>
      </c>
      <c r="K1084" t="s">
        <v>4803</v>
      </c>
    </row>
    <row r="1085" spans="1:12" hidden="1" x14ac:dyDescent="0.35">
      <c r="A1085">
        <v>1086</v>
      </c>
      <c r="B1085" t="s">
        <v>6229</v>
      </c>
      <c r="C1085" t="e">
        <f>VLOOKUP(#REF!,#REF!,1,0)</f>
        <v>#REF!</v>
      </c>
      <c r="D1085" t="s">
        <v>1331</v>
      </c>
      <c r="E1085" t="s">
        <v>162</v>
      </c>
      <c r="F1085">
        <v>200</v>
      </c>
      <c r="G1085" s="280">
        <v>45471</v>
      </c>
      <c r="H1085" s="280">
        <v>45471</v>
      </c>
      <c r="I1085">
        <v>6.7450000000000001</v>
      </c>
      <c r="J1085" t="s">
        <v>1279</v>
      </c>
      <c r="K1085" t="s">
        <v>4803</v>
      </c>
    </row>
    <row r="1086" spans="1:12" hidden="1" x14ac:dyDescent="0.35">
      <c r="A1086">
        <v>1087</v>
      </c>
      <c r="B1086" t="s">
        <v>6230</v>
      </c>
      <c r="C1086" t="e">
        <f>VLOOKUP(#REF!,#REF!,1,0)</f>
        <v>#REF!</v>
      </c>
      <c r="D1086" t="s">
        <v>1331</v>
      </c>
      <c r="E1086" t="s">
        <v>162</v>
      </c>
      <c r="F1086">
        <v>180</v>
      </c>
      <c r="G1086" s="280">
        <v>45472</v>
      </c>
      <c r="H1086" s="280">
        <v>45472</v>
      </c>
      <c r="I1086">
        <v>6.7450000000000001</v>
      </c>
      <c r="J1086" t="s">
        <v>1279</v>
      </c>
      <c r="K1086" t="s">
        <v>4803</v>
      </c>
    </row>
    <row r="1087" spans="1:12" hidden="1" x14ac:dyDescent="0.35">
      <c r="A1087">
        <v>1088</v>
      </c>
      <c r="B1087" t="s">
        <v>6231</v>
      </c>
      <c r="C1087" t="e">
        <f>VLOOKUP(#REF!,#REF!,1,0)</f>
        <v>#REF!</v>
      </c>
      <c r="D1087" t="s">
        <v>1331</v>
      </c>
      <c r="E1087" t="s">
        <v>162</v>
      </c>
      <c r="F1087">
        <v>170</v>
      </c>
      <c r="G1087" s="280">
        <v>45473</v>
      </c>
      <c r="H1087" s="280">
        <v>45473</v>
      </c>
      <c r="I1087">
        <v>6.7450000000000001</v>
      </c>
      <c r="J1087" t="s">
        <v>1279</v>
      </c>
      <c r="K1087" t="s">
        <v>4803</v>
      </c>
    </row>
    <row r="1088" spans="1:12" hidden="1" x14ac:dyDescent="0.35">
      <c r="A1088">
        <v>1089</v>
      </c>
      <c r="B1088" t="s">
        <v>5653</v>
      </c>
      <c r="C1088" t="e">
        <f>VLOOKUP(#REF!,#REF!,1,0)</f>
        <v>#REF!</v>
      </c>
      <c r="D1088" t="s">
        <v>1331</v>
      </c>
      <c r="E1088" t="s">
        <v>162</v>
      </c>
      <c r="F1088">
        <v>257</v>
      </c>
      <c r="G1088" s="280">
        <v>45474</v>
      </c>
      <c r="H1088" s="280">
        <v>45474</v>
      </c>
      <c r="I1088">
        <v>6.7450000000000001</v>
      </c>
      <c r="J1088" t="s">
        <v>1279</v>
      </c>
      <c r="K1088" t="s">
        <v>4803</v>
      </c>
    </row>
    <row r="1089" spans="1:11" hidden="1" x14ac:dyDescent="0.35">
      <c r="A1089">
        <v>1090</v>
      </c>
      <c r="B1089" t="s">
        <v>5654</v>
      </c>
      <c r="C1089" t="e">
        <f>VLOOKUP(#REF!,#REF!,1,0)</f>
        <v>#REF!</v>
      </c>
      <c r="D1089" t="s">
        <v>1331</v>
      </c>
      <c r="E1089" t="s">
        <v>162</v>
      </c>
      <c r="F1089">
        <v>257</v>
      </c>
      <c r="G1089" s="280">
        <v>45475</v>
      </c>
      <c r="H1089" s="280">
        <v>45475</v>
      </c>
      <c r="I1089">
        <v>6.7450000000000001</v>
      </c>
      <c r="J1089" t="s">
        <v>1279</v>
      </c>
      <c r="K1089" t="s">
        <v>4803</v>
      </c>
    </row>
    <row r="1090" spans="1:11" hidden="1" x14ac:dyDescent="0.35">
      <c r="A1090">
        <v>1091</v>
      </c>
      <c r="B1090" t="s">
        <v>5655</v>
      </c>
      <c r="C1090" t="e">
        <f>VLOOKUP(#REF!,#REF!,1,0)</f>
        <v>#REF!</v>
      </c>
      <c r="D1090" t="s">
        <v>1331</v>
      </c>
      <c r="E1090" t="s">
        <v>162</v>
      </c>
      <c r="F1090">
        <v>257</v>
      </c>
      <c r="G1090" s="280">
        <v>45476</v>
      </c>
      <c r="H1090" s="280">
        <v>45476</v>
      </c>
      <c r="I1090">
        <v>6.7450000000000001</v>
      </c>
      <c r="J1090" t="s">
        <v>1279</v>
      </c>
      <c r="K1090" t="s">
        <v>4803</v>
      </c>
    </row>
    <row r="1091" spans="1:11" hidden="1" x14ac:dyDescent="0.35">
      <c r="A1091">
        <v>1092</v>
      </c>
      <c r="B1091" t="s">
        <v>5656</v>
      </c>
      <c r="C1091" t="e">
        <f>VLOOKUP(#REF!,#REF!,1,0)</f>
        <v>#REF!</v>
      </c>
      <c r="D1091" t="s">
        <v>1331</v>
      </c>
      <c r="E1091" t="s">
        <v>162</v>
      </c>
      <c r="F1091">
        <v>257</v>
      </c>
      <c r="G1091" s="280">
        <v>45477</v>
      </c>
      <c r="H1091" s="280">
        <v>45477</v>
      </c>
      <c r="I1091">
        <v>6.7450000000000001</v>
      </c>
      <c r="J1091" t="s">
        <v>1279</v>
      </c>
      <c r="K1091" t="s">
        <v>4803</v>
      </c>
    </row>
    <row r="1092" spans="1:11" hidden="1" x14ac:dyDescent="0.35">
      <c r="A1092">
        <v>1093</v>
      </c>
      <c r="B1092" t="s">
        <v>5657</v>
      </c>
      <c r="C1092" t="e">
        <f>VLOOKUP(#REF!,#REF!,1,0)</f>
        <v>#REF!</v>
      </c>
      <c r="D1092" t="s">
        <v>1331</v>
      </c>
      <c r="E1092" t="s">
        <v>162</v>
      </c>
      <c r="F1092">
        <v>257</v>
      </c>
      <c r="G1092" s="280">
        <v>45478</v>
      </c>
      <c r="H1092" s="280">
        <v>45478</v>
      </c>
      <c r="I1092">
        <v>6.7450000000000001</v>
      </c>
      <c r="J1092" t="s">
        <v>1279</v>
      </c>
      <c r="K1092" t="s">
        <v>4803</v>
      </c>
    </row>
    <row r="1093" spans="1:11" hidden="1" x14ac:dyDescent="0.35">
      <c r="A1093">
        <v>1094</v>
      </c>
      <c r="B1093" t="s">
        <v>5658</v>
      </c>
      <c r="C1093" t="e">
        <f>VLOOKUP(#REF!,#REF!,1,0)</f>
        <v>#REF!</v>
      </c>
      <c r="D1093" t="s">
        <v>1331</v>
      </c>
      <c r="E1093" t="s">
        <v>162</v>
      </c>
      <c r="F1093">
        <v>250</v>
      </c>
      <c r="G1093" s="280">
        <v>45479</v>
      </c>
      <c r="H1093" s="280">
        <v>45479</v>
      </c>
      <c r="I1093">
        <v>6.7450000000000001</v>
      </c>
      <c r="J1093" t="s">
        <v>1279</v>
      </c>
      <c r="K1093" t="s">
        <v>4803</v>
      </c>
    </row>
    <row r="1094" spans="1:11" hidden="1" x14ac:dyDescent="0.35">
      <c r="A1094">
        <v>1095</v>
      </c>
      <c r="B1094" t="s">
        <v>5659</v>
      </c>
      <c r="C1094" t="e">
        <f>VLOOKUP(#REF!,#REF!,1,0)</f>
        <v>#REF!</v>
      </c>
      <c r="D1094" t="s">
        <v>1331</v>
      </c>
      <c r="E1094" t="s">
        <v>162</v>
      </c>
      <c r="F1094">
        <v>243</v>
      </c>
      <c r="G1094" s="280">
        <v>45480</v>
      </c>
      <c r="H1094" s="280">
        <v>45480</v>
      </c>
      <c r="I1094">
        <v>6.7450000000000001</v>
      </c>
      <c r="J1094" t="s">
        <v>1279</v>
      </c>
      <c r="K1094" t="s">
        <v>4803</v>
      </c>
    </row>
    <row r="1095" spans="1:11" hidden="1" x14ac:dyDescent="0.35">
      <c r="A1095">
        <v>1096</v>
      </c>
      <c r="B1095" t="s">
        <v>5660</v>
      </c>
      <c r="C1095" t="e">
        <f>VLOOKUP(#REF!,#REF!,1,0)</f>
        <v>#REF!</v>
      </c>
      <c r="D1095" t="s">
        <v>1331</v>
      </c>
      <c r="E1095" t="s">
        <v>162</v>
      </c>
      <c r="F1095">
        <v>257</v>
      </c>
      <c r="G1095" s="280">
        <v>45482</v>
      </c>
      <c r="H1095" s="280">
        <v>45482</v>
      </c>
      <c r="I1095">
        <v>6.7450000000000001</v>
      </c>
      <c r="J1095" t="s">
        <v>1279</v>
      </c>
      <c r="K1095" t="s">
        <v>4803</v>
      </c>
    </row>
    <row r="1096" spans="1:11" hidden="1" x14ac:dyDescent="0.35">
      <c r="A1096">
        <v>1097</v>
      </c>
      <c r="B1096" t="s">
        <v>5661</v>
      </c>
      <c r="C1096" t="e">
        <f>VLOOKUP(#REF!,#REF!,1,0)</f>
        <v>#REF!</v>
      </c>
      <c r="D1096" t="s">
        <v>1331</v>
      </c>
      <c r="E1096" t="s">
        <v>162</v>
      </c>
      <c r="F1096">
        <v>257</v>
      </c>
      <c r="G1096" s="280">
        <v>45483</v>
      </c>
      <c r="H1096" s="280">
        <v>45483</v>
      </c>
      <c r="I1096">
        <v>6.7450000000000001</v>
      </c>
      <c r="J1096" t="s">
        <v>1279</v>
      </c>
      <c r="K1096" t="s">
        <v>4803</v>
      </c>
    </row>
    <row r="1097" spans="1:11" hidden="1" x14ac:dyDescent="0.35">
      <c r="A1097">
        <v>1098</v>
      </c>
      <c r="B1097" t="s">
        <v>5662</v>
      </c>
      <c r="C1097" t="e">
        <f>VLOOKUP(#REF!,#REF!,1,0)</f>
        <v>#REF!</v>
      </c>
      <c r="D1097" t="s">
        <v>1331</v>
      </c>
      <c r="E1097" t="s">
        <v>162</v>
      </c>
      <c r="F1097">
        <v>257</v>
      </c>
      <c r="G1097" s="280">
        <v>45484</v>
      </c>
      <c r="H1097" s="280">
        <v>45484</v>
      </c>
      <c r="I1097">
        <v>6.7450000000000001</v>
      </c>
      <c r="J1097" t="s">
        <v>1279</v>
      </c>
      <c r="K1097" t="s">
        <v>4803</v>
      </c>
    </row>
    <row r="1098" spans="1:11" hidden="1" x14ac:dyDescent="0.35">
      <c r="A1098">
        <v>1099</v>
      </c>
      <c r="B1098" t="s">
        <v>5663</v>
      </c>
      <c r="C1098" t="e">
        <f>VLOOKUP(#REF!,#REF!,1,0)</f>
        <v>#REF!</v>
      </c>
      <c r="D1098" t="s">
        <v>1331</v>
      </c>
      <c r="E1098" t="s">
        <v>162</v>
      </c>
      <c r="F1098">
        <v>257</v>
      </c>
      <c r="G1098" s="280">
        <v>45485</v>
      </c>
      <c r="H1098" s="280">
        <v>45485</v>
      </c>
      <c r="I1098">
        <v>6.7450000000000001</v>
      </c>
      <c r="J1098" t="s">
        <v>1279</v>
      </c>
      <c r="K1098" t="s">
        <v>4803</v>
      </c>
    </row>
    <row r="1099" spans="1:11" hidden="1" x14ac:dyDescent="0.35">
      <c r="A1099">
        <v>1100</v>
      </c>
      <c r="B1099" t="s">
        <v>5664</v>
      </c>
      <c r="C1099" t="e">
        <f>VLOOKUP(#REF!,#REF!,1,0)</f>
        <v>#REF!</v>
      </c>
      <c r="D1099" t="s">
        <v>1331</v>
      </c>
      <c r="E1099" t="s">
        <v>162</v>
      </c>
      <c r="F1099">
        <v>250</v>
      </c>
      <c r="G1099" s="280">
        <v>45486</v>
      </c>
      <c r="H1099" s="280">
        <v>45486</v>
      </c>
      <c r="I1099">
        <v>6.7450000000000001</v>
      </c>
      <c r="J1099" t="s">
        <v>1279</v>
      </c>
      <c r="K1099" t="s">
        <v>4803</v>
      </c>
    </row>
    <row r="1100" spans="1:11" hidden="1" x14ac:dyDescent="0.35">
      <c r="A1100">
        <v>1101</v>
      </c>
      <c r="B1100" t="s">
        <v>5665</v>
      </c>
      <c r="C1100" t="e">
        <f>VLOOKUP(#REF!,#REF!,1,0)</f>
        <v>#REF!</v>
      </c>
      <c r="D1100" t="s">
        <v>1331</v>
      </c>
      <c r="E1100" t="s">
        <v>162</v>
      </c>
      <c r="F1100">
        <v>243</v>
      </c>
      <c r="G1100" s="280">
        <v>45487</v>
      </c>
      <c r="H1100" s="280">
        <v>45487</v>
      </c>
      <c r="I1100">
        <v>6.7450000000000001</v>
      </c>
      <c r="J1100" t="s">
        <v>1279</v>
      </c>
      <c r="K1100" t="s">
        <v>4803</v>
      </c>
    </row>
    <row r="1101" spans="1:11" hidden="1" x14ac:dyDescent="0.35">
      <c r="A1101">
        <v>1102</v>
      </c>
      <c r="B1101" t="s">
        <v>5684</v>
      </c>
      <c r="C1101" t="e">
        <f>VLOOKUP(#REF!,#REF!,1,0)</f>
        <v>#REF!</v>
      </c>
      <c r="D1101" t="s">
        <v>6248</v>
      </c>
      <c r="E1101" t="s">
        <v>162</v>
      </c>
      <c r="F1101">
        <v>2400</v>
      </c>
      <c r="G1101" s="280">
        <v>43538</v>
      </c>
      <c r="H1101" s="280">
        <v>43903</v>
      </c>
      <c r="J1101" t="s">
        <v>1279</v>
      </c>
      <c r="K1101" t="s">
        <v>4975</v>
      </c>
    </row>
    <row r="1102" spans="1:11" x14ac:dyDescent="0.35">
      <c r="A1102">
        <v>1103</v>
      </c>
      <c r="B1102" t="s">
        <v>5679</v>
      </c>
      <c r="C1102" t="e">
        <f>VLOOKUP(#REF!,#REF!,1,0)</f>
        <v>#REF!</v>
      </c>
      <c r="D1102" t="s">
        <v>6248</v>
      </c>
      <c r="E1102" t="s">
        <v>162</v>
      </c>
      <c r="F1102">
        <v>0</v>
      </c>
      <c r="G1102" s="280">
        <v>43584</v>
      </c>
      <c r="H1102" s="280">
        <v>43584</v>
      </c>
      <c r="J1102" t="s">
        <v>1279</v>
      </c>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D1053"/>
  <sheetViews>
    <sheetView topLeftCell="A565" workbookViewId="0">
      <selection activeCell="A405" sqref="A405"/>
    </sheetView>
  </sheetViews>
  <sheetFormatPr defaultRowHeight="14.5" x14ac:dyDescent="0.35"/>
  <cols>
    <col min="1" max="1" width="21.1796875" bestFit="1" customWidth="1"/>
    <col min="2" max="2" width="13" bestFit="1" customWidth="1"/>
    <col min="3" max="3" width="45.1796875" bestFit="1" customWidth="1"/>
    <col min="4" max="4" width="57.26953125" bestFit="1" customWidth="1"/>
    <col min="5" max="5" width="20.81640625" bestFit="1" customWidth="1"/>
    <col min="6" max="7" width="24.453125" bestFit="1" customWidth="1"/>
    <col min="8" max="8" width="15.7265625" bestFit="1" customWidth="1"/>
    <col min="9" max="10" width="10.7265625" bestFit="1" customWidth="1"/>
    <col min="11" max="11" width="20.453125" bestFit="1" customWidth="1"/>
    <col min="12" max="12" width="20" bestFit="1" customWidth="1"/>
    <col min="13" max="13" width="16.7265625" bestFit="1" customWidth="1"/>
    <col min="14" max="14" width="30.81640625" bestFit="1" customWidth="1"/>
    <col min="15" max="15" width="19.1796875" bestFit="1" customWidth="1"/>
    <col min="16" max="16" width="17" bestFit="1" customWidth="1"/>
    <col min="17" max="17" width="18.453125" bestFit="1" customWidth="1"/>
    <col min="18" max="18" width="23.81640625" bestFit="1" customWidth="1"/>
    <col min="19" max="19" width="41.26953125" bestFit="1" customWidth="1"/>
    <col min="20" max="20" width="32.54296875" bestFit="1" customWidth="1"/>
    <col min="21" max="21" width="30.1796875" bestFit="1" customWidth="1"/>
    <col min="22" max="22" width="41.26953125" bestFit="1" customWidth="1"/>
    <col min="23" max="23" width="33.26953125" bestFit="1" customWidth="1"/>
    <col min="24" max="24" width="30.81640625" bestFit="1" customWidth="1"/>
    <col min="25" max="25" width="41" bestFit="1" customWidth="1"/>
    <col min="26" max="26" width="30.453125" bestFit="1" customWidth="1"/>
    <col min="27" max="27" width="20" bestFit="1" customWidth="1"/>
    <col min="28" max="28" width="81.1796875" bestFit="1" customWidth="1"/>
    <col min="29" max="29" width="11.26953125" bestFit="1" customWidth="1"/>
    <col min="30" max="30" width="22.453125" bestFit="1" customWidth="1"/>
  </cols>
  <sheetData>
    <row r="1" spans="1:30" x14ac:dyDescent="0.35">
      <c r="A1" t="s">
        <v>98</v>
      </c>
      <c r="B1" t="s">
        <v>99</v>
      </c>
      <c r="C1" t="s">
        <v>100</v>
      </c>
      <c r="D1" t="s">
        <v>101</v>
      </c>
      <c r="E1" t="s">
        <v>102</v>
      </c>
      <c r="F1" t="s">
        <v>103</v>
      </c>
      <c r="G1" t="s">
        <v>104</v>
      </c>
      <c r="H1" t="s">
        <v>105</v>
      </c>
      <c r="I1" t="s">
        <v>106</v>
      </c>
      <c r="J1" t="s">
        <v>107</v>
      </c>
      <c r="K1" t="s">
        <v>108</v>
      </c>
      <c r="L1" t="s">
        <v>109</v>
      </c>
      <c r="M1" t="s">
        <v>110</v>
      </c>
      <c r="N1" t="s">
        <v>111</v>
      </c>
      <c r="O1" t="s">
        <v>112</v>
      </c>
      <c r="P1" t="s">
        <v>113</v>
      </c>
      <c r="Q1" t="s">
        <v>114</v>
      </c>
      <c r="R1" t="s">
        <v>6249</v>
      </c>
      <c r="S1" t="s">
        <v>6250</v>
      </c>
      <c r="T1" t="s">
        <v>6251</v>
      </c>
      <c r="U1" t="s">
        <v>6252</v>
      </c>
      <c r="V1" t="s">
        <v>6253</v>
      </c>
      <c r="W1" t="s">
        <v>6254</v>
      </c>
      <c r="X1" t="s">
        <v>6255</v>
      </c>
      <c r="Y1" t="s">
        <v>6256</v>
      </c>
      <c r="Z1" t="s">
        <v>6257</v>
      </c>
      <c r="AA1" t="s">
        <v>6258</v>
      </c>
      <c r="AB1" t="s">
        <v>6259</v>
      </c>
      <c r="AC1" t="s">
        <v>6260</v>
      </c>
      <c r="AD1" t="s">
        <v>6261</v>
      </c>
    </row>
    <row r="2" spans="1:30" x14ac:dyDescent="0.35">
      <c r="A2" t="s">
        <v>5191</v>
      </c>
      <c r="B2">
        <v>3</v>
      </c>
      <c r="C2" t="s">
        <v>119</v>
      </c>
      <c r="D2" t="s">
        <v>4124</v>
      </c>
      <c r="E2" t="s">
        <v>120</v>
      </c>
      <c r="F2" t="s">
        <v>121</v>
      </c>
      <c r="G2" t="s">
        <v>162</v>
      </c>
      <c r="H2" t="s">
        <v>155</v>
      </c>
      <c r="I2" s="53">
        <v>43831</v>
      </c>
      <c r="J2" s="53">
        <v>44196</v>
      </c>
      <c r="K2" t="s">
        <v>124</v>
      </c>
      <c r="L2" s="53">
        <v>43826</v>
      </c>
      <c r="M2" t="s">
        <v>6262</v>
      </c>
      <c r="N2" t="s">
        <v>30</v>
      </c>
      <c r="O2" s="53"/>
      <c r="P2">
        <v>2020</v>
      </c>
      <c r="Q2">
        <v>17</v>
      </c>
      <c r="R2">
        <v>3</v>
      </c>
      <c r="S2" t="s">
        <v>5191</v>
      </c>
      <c r="T2" t="s">
        <v>4515</v>
      </c>
      <c r="U2" t="s">
        <v>162</v>
      </c>
      <c r="V2">
        <v>9037.1</v>
      </c>
      <c r="W2" s="53">
        <v>43831</v>
      </c>
      <c r="X2" s="53">
        <v>44196</v>
      </c>
      <c r="Y2">
        <v>1.4567000000000001</v>
      </c>
      <c r="Z2" t="s">
        <v>1279</v>
      </c>
      <c r="AA2" t="s">
        <v>4710</v>
      </c>
      <c r="AC2" t="e">
        <f>#REF!-#REF!</f>
        <v>#REF!</v>
      </c>
      <c r="AD2" t="e">
        <f>#REF!*#REF!</f>
        <v>#REF!</v>
      </c>
    </row>
    <row r="3" spans="1:30" x14ac:dyDescent="0.35">
      <c r="A3" t="s">
        <v>5192</v>
      </c>
      <c r="B3">
        <v>4</v>
      </c>
      <c r="C3" t="s">
        <v>119</v>
      </c>
      <c r="D3" t="s">
        <v>4124</v>
      </c>
      <c r="E3" t="s">
        <v>120</v>
      </c>
      <c r="F3" t="s">
        <v>121</v>
      </c>
      <c r="G3" t="s">
        <v>162</v>
      </c>
      <c r="H3" t="s">
        <v>155</v>
      </c>
      <c r="I3" s="53">
        <v>43831</v>
      </c>
      <c r="J3" s="53">
        <v>44196</v>
      </c>
      <c r="K3" t="s">
        <v>124</v>
      </c>
      <c r="L3" s="53">
        <v>43826</v>
      </c>
      <c r="M3" t="s">
        <v>6263</v>
      </c>
      <c r="N3" t="s">
        <v>30</v>
      </c>
      <c r="O3" s="53"/>
      <c r="P3">
        <v>2020</v>
      </c>
      <c r="Q3">
        <v>18</v>
      </c>
      <c r="R3">
        <v>4</v>
      </c>
      <c r="S3" t="s">
        <v>5192</v>
      </c>
      <c r="T3" t="s">
        <v>4514</v>
      </c>
      <c r="U3" t="s">
        <v>162</v>
      </c>
      <c r="V3">
        <v>846.3</v>
      </c>
      <c r="W3" s="53">
        <v>43831</v>
      </c>
      <c r="X3" s="53">
        <v>44196</v>
      </c>
      <c r="Y3">
        <v>1.4531000000000001</v>
      </c>
      <c r="Z3" t="s">
        <v>1279</v>
      </c>
      <c r="AA3" t="s">
        <v>4710</v>
      </c>
      <c r="AC3" t="e">
        <f>#REF!-#REF!</f>
        <v>#REF!</v>
      </c>
      <c r="AD3" t="e">
        <f>#REF!*#REF!</f>
        <v>#REF!</v>
      </c>
    </row>
    <row r="4" spans="1:30" x14ac:dyDescent="0.35">
      <c r="A4" t="s">
        <v>5193</v>
      </c>
      <c r="B4">
        <v>5</v>
      </c>
      <c r="C4" t="s">
        <v>119</v>
      </c>
      <c r="D4" t="s">
        <v>4124</v>
      </c>
      <c r="E4" t="s">
        <v>120</v>
      </c>
      <c r="F4" t="s">
        <v>121</v>
      </c>
      <c r="G4" t="s">
        <v>162</v>
      </c>
      <c r="H4" t="s">
        <v>155</v>
      </c>
      <c r="I4" s="53">
        <v>43831</v>
      </c>
      <c r="J4" s="53">
        <v>44196</v>
      </c>
      <c r="K4" t="s">
        <v>124</v>
      </c>
      <c r="L4" s="53">
        <v>43826</v>
      </c>
      <c r="M4" t="s">
        <v>6264</v>
      </c>
      <c r="N4" t="s">
        <v>30</v>
      </c>
      <c r="O4" s="53"/>
      <c r="P4">
        <v>2020</v>
      </c>
      <c r="Q4">
        <v>19</v>
      </c>
      <c r="R4">
        <v>5</v>
      </c>
      <c r="S4" t="s">
        <v>5193</v>
      </c>
      <c r="T4" t="s">
        <v>1283</v>
      </c>
      <c r="U4" t="s">
        <v>162</v>
      </c>
      <c r="V4">
        <v>686</v>
      </c>
      <c r="W4" s="53">
        <v>43831</v>
      </c>
      <c r="X4" s="53">
        <v>44196</v>
      </c>
      <c r="Y4">
        <v>1.5952999999999999</v>
      </c>
      <c r="Z4" t="s">
        <v>1279</v>
      </c>
      <c r="AA4" t="s">
        <v>4969</v>
      </c>
      <c r="AC4" t="e">
        <f>#REF!-#REF!</f>
        <v>#REF!</v>
      </c>
      <c r="AD4" t="e">
        <f>#REF!*#REF!</f>
        <v>#REF!</v>
      </c>
    </row>
    <row r="5" spans="1:30" x14ac:dyDescent="0.35">
      <c r="A5" t="s">
        <v>5194</v>
      </c>
      <c r="B5">
        <v>7</v>
      </c>
      <c r="C5" t="s">
        <v>119</v>
      </c>
      <c r="D5" t="s">
        <v>4124</v>
      </c>
      <c r="E5" t="s">
        <v>120</v>
      </c>
      <c r="F5" t="s">
        <v>121</v>
      </c>
      <c r="G5" t="s">
        <v>162</v>
      </c>
      <c r="H5" t="s">
        <v>155</v>
      </c>
      <c r="I5" s="53">
        <v>43831</v>
      </c>
      <c r="J5" s="53">
        <v>44196</v>
      </c>
      <c r="K5" t="s">
        <v>124</v>
      </c>
      <c r="L5" s="53">
        <v>43826</v>
      </c>
      <c r="M5" t="s">
        <v>6265</v>
      </c>
      <c r="N5" t="s">
        <v>30</v>
      </c>
      <c r="O5" s="53"/>
      <c r="P5">
        <v>2020</v>
      </c>
      <c r="Q5">
        <v>21</v>
      </c>
      <c r="R5">
        <v>7</v>
      </c>
      <c r="S5" t="s">
        <v>5194</v>
      </c>
      <c r="T5" t="s">
        <v>1285</v>
      </c>
      <c r="U5" t="s">
        <v>162</v>
      </c>
      <c r="V5">
        <v>465.05</v>
      </c>
      <c r="W5" s="53">
        <v>43831</v>
      </c>
      <c r="X5" s="53">
        <v>44196</v>
      </c>
      <c r="Y5">
        <v>1.2605999999999999</v>
      </c>
      <c r="Z5" t="s">
        <v>1279</v>
      </c>
      <c r="AA5" t="s">
        <v>4965</v>
      </c>
      <c r="AC5" t="e">
        <f>#REF!-#REF!</f>
        <v>#REF!</v>
      </c>
      <c r="AD5" t="e">
        <f>#REF!*#REF!</f>
        <v>#REF!</v>
      </c>
    </row>
    <row r="6" spans="1:30" x14ac:dyDescent="0.35">
      <c r="A6" t="s">
        <v>5688</v>
      </c>
      <c r="B6">
        <v>9</v>
      </c>
      <c r="C6" t="s">
        <v>119</v>
      </c>
      <c r="D6" t="s">
        <v>4124</v>
      </c>
      <c r="E6" t="s">
        <v>120</v>
      </c>
      <c r="F6" t="s">
        <v>121</v>
      </c>
      <c r="G6" t="s">
        <v>169</v>
      </c>
      <c r="H6" t="s">
        <v>155</v>
      </c>
      <c r="I6" s="53">
        <v>43831</v>
      </c>
      <c r="J6" s="53">
        <v>44196</v>
      </c>
      <c r="K6" t="s">
        <v>124</v>
      </c>
      <c r="L6" s="53">
        <v>43826</v>
      </c>
      <c r="M6" t="s">
        <v>6266</v>
      </c>
      <c r="N6" t="s">
        <v>30</v>
      </c>
      <c r="O6" s="53"/>
      <c r="P6">
        <v>2020</v>
      </c>
      <c r="Q6">
        <v>23</v>
      </c>
      <c r="R6">
        <v>9</v>
      </c>
      <c r="S6" t="s">
        <v>5688</v>
      </c>
      <c r="T6" t="s">
        <v>4612</v>
      </c>
      <c r="U6" t="s">
        <v>169</v>
      </c>
      <c r="V6">
        <v>18080</v>
      </c>
      <c r="W6" s="53">
        <v>43831</v>
      </c>
      <c r="X6" s="53">
        <v>44196</v>
      </c>
      <c r="Y6">
        <v>3.0398000000000001</v>
      </c>
      <c r="Z6" t="s">
        <v>1279</v>
      </c>
      <c r="AA6" t="s">
        <v>4965</v>
      </c>
      <c r="AC6" t="e">
        <f>#REF!-#REF!</f>
        <v>#REF!</v>
      </c>
      <c r="AD6" t="e">
        <f>#REF!*#REF!</f>
        <v>#REF!</v>
      </c>
    </row>
    <row r="7" spans="1:30" x14ac:dyDescent="0.35">
      <c r="A7" t="s">
        <v>5666</v>
      </c>
      <c r="B7">
        <v>10</v>
      </c>
      <c r="C7" t="s">
        <v>145</v>
      </c>
      <c r="D7" t="s">
        <v>146</v>
      </c>
      <c r="E7" t="s">
        <v>147</v>
      </c>
      <c r="F7" t="s">
        <v>148</v>
      </c>
      <c r="G7" t="s">
        <v>4151</v>
      </c>
      <c r="H7" t="s">
        <v>155</v>
      </c>
      <c r="I7" s="53">
        <v>43831</v>
      </c>
      <c r="J7" s="53">
        <v>44196</v>
      </c>
      <c r="K7" t="s">
        <v>150</v>
      </c>
      <c r="L7" s="53">
        <v>43831</v>
      </c>
      <c r="M7" t="s">
        <v>6267</v>
      </c>
      <c r="N7" t="s">
        <v>74</v>
      </c>
      <c r="O7" s="53"/>
      <c r="P7">
        <v>2020</v>
      </c>
      <c r="Q7">
        <v>24</v>
      </c>
      <c r="R7">
        <v>11</v>
      </c>
      <c r="S7" t="s">
        <v>5666</v>
      </c>
      <c r="T7" t="s">
        <v>5667</v>
      </c>
      <c r="U7" t="s">
        <v>162</v>
      </c>
      <c r="V7">
        <v>2240</v>
      </c>
      <c r="W7" s="53">
        <v>43831</v>
      </c>
      <c r="X7" s="53">
        <v>44196</v>
      </c>
      <c r="Y7">
        <v>2.4725999999999999</v>
      </c>
      <c r="Z7" t="s">
        <v>1279</v>
      </c>
      <c r="AA7" t="s">
        <v>4704</v>
      </c>
      <c r="AB7" t="s">
        <v>6233</v>
      </c>
      <c r="AC7" t="e">
        <f>#REF!-#REF!</f>
        <v>#REF!</v>
      </c>
      <c r="AD7" t="e">
        <f>#REF!*#REF!</f>
        <v>#REF!</v>
      </c>
    </row>
    <row r="8" spans="1:30" x14ac:dyDescent="0.35">
      <c r="A8" t="s">
        <v>5666</v>
      </c>
      <c r="B8">
        <v>10</v>
      </c>
      <c r="C8" t="s">
        <v>145</v>
      </c>
      <c r="D8" t="s">
        <v>146</v>
      </c>
      <c r="E8" t="s">
        <v>147</v>
      </c>
      <c r="F8" t="s">
        <v>148</v>
      </c>
      <c r="G8" t="s">
        <v>4151</v>
      </c>
      <c r="H8" t="s">
        <v>155</v>
      </c>
      <c r="I8" s="53">
        <v>43831</v>
      </c>
      <c r="J8" s="53">
        <v>44196</v>
      </c>
      <c r="K8" t="s">
        <v>150</v>
      </c>
      <c r="L8" s="53">
        <v>43831</v>
      </c>
      <c r="M8" t="s">
        <v>6267</v>
      </c>
      <c r="N8" t="s">
        <v>74</v>
      </c>
      <c r="O8" s="53"/>
      <c r="P8">
        <v>2020</v>
      </c>
      <c r="Q8">
        <v>24</v>
      </c>
      <c r="R8">
        <v>210</v>
      </c>
      <c r="S8" t="s">
        <v>5666</v>
      </c>
      <c r="T8" t="s">
        <v>5673</v>
      </c>
      <c r="U8" t="s">
        <v>169</v>
      </c>
      <c r="V8">
        <v>2240</v>
      </c>
      <c r="W8" s="53">
        <v>43831</v>
      </c>
      <c r="X8" s="53">
        <v>44196</v>
      </c>
      <c r="Y8">
        <v>2.4725999999999999</v>
      </c>
      <c r="Z8" t="s">
        <v>1279</v>
      </c>
      <c r="AA8" t="s">
        <v>4704</v>
      </c>
      <c r="AB8" t="s">
        <v>6233</v>
      </c>
      <c r="AC8" t="e">
        <f>#REF!-#REF!</f>
        <v>#REF!</v>
      </c>
      <c r="AD8" t="e">
        <f>#REF!*#REF!</f>
        <v>#REF!</v>
      </c>
    </row>
    <row r="9" spans="1:30" x14ac:dyDescent="0.35">
      <c r="A9" t="s">
        <v>5668</v>
      </c>
      <c r="B9">
        <v>11</v>
      </c>
      <c r="C9" t="s">
        <v>145</v>
      </c>
      <c r="D9" t="s">
        <v>157</v>
      </c>
      <c r="E9" t="s">
        <v>158</v>
      </c>
      <c r="F9" t="s">
        <v>148</v>
      </c>
      <c r="G9" t="s">
        <v>4151</v>
      </c>
      <c r="H9" t="s">
        <v>155</v>
      </c>
      <c r="I9" s="53">
        <v>44069</v>
      </c>
      <c r="J9" s="53">
        <v>44433</v>
      </c>
      <c r="K9" t="s">
        <v>150</v>
      </c>
      <c r="L9" s="53">
        <v>44069</v>
      </c>
      <c r="M9" t="s">
        <v>6268</v>
      </c>
      <c r="N9" t="s">
        <v>81</v>
      </c>
      <c r="O9" s="53"/>
      <c r="P9">
        <v>2020</v>
      </c>
      <c r="Q9">
        <v>25</v>
      </c>
      <c r="R9">
        <v>13</v>
      </c>
      <c r="S9" t="s">
        <v>5668</v>
      </c>
      <c r="T9" t="s">
        <v>5669</v>
      </c>
      <c r="U9" t="s">
        <v>162</v>
      </c>
      <c r="V9">
        <v>35</v>
      </c>
      <c r="W9" s="53">
        <v>44069</v>
      </c>
      <c r="X9" s="53">
        <v>44433</v>
      </c>
      <c r="Y9">
        <v>3.1865999999999999</v>
      </c>
      <c r="Z9" t="s">
        <v>1279</v>
      </c>
      <c r="AA9" t="s">
        <v>4704</v>
      </c>
      <c r="AB9" t="s">
        <v>6233</v>
      </c>
      <c r="AC9" t="e">
        <f>#REF!-#REF!</f>
        <v>#REF!</v>
      </c>
      <c r="AD9" t="e">
        <f>#REF!*#REF!</f>
        <v>#REF!</v>
      </c>
    </row>
    <row r="10" spans="1:30" x14ac:dyDescent="0.35">
      <c r="A10" t="s">
        <v>5668</v>
      </c>
      <c r="B10">
        <v>11</v>
      </c>
      <c r="C10" t="s">
        <v>145</v>
      </c>
      <c r="D10" t="s">
        <v>157</v>
      </c>
      <c r="E10" t="s">
        <v>158</v>
      </c>
      <c r="F10" t="s">
        <v>148</v>
      </c>
      <c r="G10" t="s">
        <v>4151</v>
      </c>
      <c r="H10" t="s">
        <v>155</v>
      </c>
      <c r="I10" s="53">
        <v>44069</v>
      </c>
      <c r="J10" s="53">
        <v>44433</v>
      </c>
      <c r="K10" t="s">
        <v>150</v>
      </c>
      <c r="L10" s="53">
        <v>44069</v>
      </c>
      <c r="M10" t="s">
        <v>6268</v>
      </c>
      <c r="N10" t="s">
        <v>81</v>
      </c>
      <c r="O10" s="53"/>
      <c r="P10">
        <v>2020</v>
      </c>
      <c r="Q10">
        <v>25</v>
      </c>
      <c r="R10">
        <v>209</v>
      </c>
      <c r="S10" t="s">
        <v>5668</v>
      </c>
      <c r="T10" t="s">
        <v>5673</v>
      </c>
      <c r="U10" t="s">
        <v>169</v>
      </c>
      <c r="V10">
        <v>35</v>
      </c>
      <c r="W10" s="53">
        <v>44069</v>
      </c>
      <c r="X10" s="53">
        <v>44433</v>
      </c>
      <c r="Y10">
        <v>3.1865999999999999</v>
      </c>
      <c r="Z10" t="s">
        <v>1279</v>
      </c>
      <c r="AA10" t="s">
        <v>4704</v>
      </c>
      <c r="AB10" t="s">
        <v>6236</v>
      </c>
      <c r="AC10" t="e">
        <f>#REF!-#REF!</f>
        <v>#REF!</v>
      </c>
      <c r="AD10" t="e">
        <f>#REF!*#REF!</f>
        <v>#REF!</v>
      </c>
    </row>
    <row r="11" spans="1:30" x14ac:dyDescent="0.35">
      <c r="A11" t="s">
        <v>5195</v>
      </c>
      <c r="B11">
        <v>2</v>
      </c>
      <c r="C11" t="s">
        <v>119</v>
      </c>
      <c r="D11" t="s">
        <v>4124</v>
      </c>
      <c r="E11" t="s">
        <v>120</v>
      </c>
      <c r="F11" t="s">
        <v>121</v>
      </c>
      <c r="G11" t="s">
        <v>162</v>
      </c>
      <c r="H11" t="s">
        <v>155</v>
      </c>
      <c r="I11" s="53">
        <v>44197</v>
      </c>
      <c r="J11" s="53">
        <v>44561</v>
      </c>
      <c r="K11" t="s">
        <v>124</v>
      </c>
      <c r="L11" s="53">
        <v>43826</v>
      </c>
      <c r="M11" t="s">
        <v>6269</v>
      </c>
      <c r="N11" t="s">
        <v>30</v>
      </c>
      <c r="O11" s="53"/>
      <c r="P11">
        <v>2021</v>
      </c>
      <c r="Q11">
        <v>27</v>
      </c>
      <c r="R11">
        <v>15</v>
      </c>
      <c r="S11" t="s">
        <v>5195</v>
      </c>
      <c r="T11" t="s">
        <v>1293</v>
      </c>
      <c r="U11" t="s">
        <v>162</v>
      </c>
      <c r="V11">
        <v>1134</v>
      </c>
      <c r="W11" s="53">
        <v>44197</v>
      </c>
      <c r="X11" s="53">
        <v>44561</v>
      </c>
      <c r="Y11">
        <v>1.4823999999999999</v>
      </c>
      <c r="Z11" t="s">
        <v>1279</v>
      </c>
      <c r="AA11" t="s">
        <v>4969</v>
      </c>
      <c r="AC11" t="e">
        <f>#REF!-#REF!</f>
        <v>#REF!</v>
      </c>
      <c r="AD11" t="e">
        <f>#REF!*#REF!</f>
        <v>#REF!</v>
      </c>
    </row>
    <row r="12" spans="1:30" x14ac:dyDescent="0.35">
      <c r="A12" t="s">
        <v>5689</v>
      </c>
      <c r="B12">
        <v>4</v>
      </c>
      <c r="C12" t="s">
        <v>119</v>
      </c>
      <c r="D12" t="s">
        <v>4124</v>
      </c>
      <c r="E12" t="s">
        <v>120</v>
      </c>
      <c r="F12" t="s">
        <v>148</v>
      </c>
      <c r="G12" t="s">
        <v>169</v>
      </c>
      <c r="H12" t="s">
        <v>155</v>
      </c>
      <c r="I12" s="53">
        <v>44197</v>
      </c>
      <c r="J12" s="53">
        <v>44561</v>
      </c>
      <c r="K12" t="s">
        <v>124</v>
      </c>
      <c r="L12" s="53">
        <v>44174</v>
      </c>
      <c r="M12" t="s">
        <v>196</v>
      </c>
      <c r="N12" t="s">
        <v>60</v>
      </c>
      <c r="O12" s="53"/>
      <c r="P12">
        <v>2021</v>
      </c>
      <c r="Q12">
        <v>29</v>
      </c>
      <c r="R12">
        <v>17</v>
      </c>
      <c r="S12" t="s">
        <v>5689</v>
      </c>
      <c r="T12" t="s">
        <v>4686</v>
      </c>
      <c r="U12" t="s">
        <v>169</v>
      </c>
      <c r="V12">
        <v>3000</v>
      </c>
      <c r="W12" s="53">
        <v>44197</v>
      </c>
      <c r="X12" s="53">
        <v>44561</v>
      </c>
      <c r="Y12">
        <v>2.5945</v>
      </c>
      <c r="Z12" t="s">
        <v>1279</v>
      </c>
      <c r="AA12" t="s">
        <v>4710</v>
      </c>
      <c r="AC12" t="e">
        <f>#REF!-#REF!</f>
        <v>#REF!</v>
      </c>
      <c r="AD12" t="e">
        <f>#REF!*#REF!</f>
        <v>#REF!</v>
      </c>
    </row>
    <row r="13" spans="1:30" x14ac:dyDescent="0.35">
      <c r="A13" t="s">
        <v>5196</v>
      </c>
      <c r="B13">
        <v>6</v>
      </c>
      <c r="C13" t="s">
        <v>119</v>
      </c>
      <c r="D13" t="s">
        <v>4124</v>
      </c>
      <c r="E13" t="s">
        <v>120</v>
      </c>
      <c r="F13" t="s">
        <v>148</v>
      </c>
      <c r="G13" t="s">
        <v>162</v>
      </c>
      <c r="H13" t="s">
        <v>155</v>
      </c>
      <c r="I13" s="53">
        <v>44197</v>
      </c>
      <c r="J13" s="53">
        <v>44561</v>
      </c>
      <c r="K13" t="s">
        <v>124</v>
      </c>
      <c r="L13" s="53">
        <v>44174</v>
      </c>
      <c r="M13" t="s">
        <v>198</v>
      </c>
      <c r="N13" t="s">
        <v>60</v>
      </c>
      <c r="O13" s="53"/>
      <c r="P13">
        <v>2021</v>
      </c>
      <c r="Q13">
        <v>31</v>
      </c>
      <c r="R13">
        <v>19</v>
      </c>
      <c r="S13" t="s">
        <v>5196</v>
      </c>
      <c r="T13" t="s">
        <v>4514</v>
      </c>
      <c r="U13" t="s">
        <v>162</v>
      </c>
      <c r="V13">
        <v>729</v>
      </c>
      <c r="W13" s="53">
        <v>44197</v>
      </c>
      <c r="X13" s="53">
        <v>44561</v>
      </c>
      <c r="Y13">
        <v>1.2892999999999999</v>
      </c>
      <c r="Z13" t="s">
        <v>1279</v>
      </c>
      <c r="AA13" t="s">
        <v>4710</v>
      </c>
      <c r="AC13" t="e">
        <f>#REF!-#REF!</f>
        <v>#REF!</v>
      </c>
      <c r="AD13" t="e">
        <f>#REF!*#REF!</f>
        <v>#REF!</v>
      </c>
    </row>
    <row r="14" spans="1:30" x14ac:dyDescent="0.35">
      <c r="A14" t="s">
        <v>5197</v>
      </c>
      <c r="B14">
        <v>8</v>
      </c>
      <c r="C14" t="s">
        <v>119</v>
      </c>
      <c r="D14" t="s">
        <v>4124</v>
      </c>
      <c r="E14" t="s">
        <v>120</v>
      </c>
      <c r="F14" t="s">
        <v>148</v>
      </c>
      <c r="G14" t="s">
        <v>162</v>
      </c>
      <c r="H14" t="s">
        <v>155</v>
      </c>
      <c r="I14" s="53">
        <v>44197</v>
      </c>
      <c r="J14" s="53">
        <v>44561</v>
      </c>
      <c r="K14" t="s">
        <v>124</v>
      </c>
      <c r="L14" s="53">
        <v>44174</v>
      </c>
      <c r="M14" t="s">
        <v>200</v>
      </c>
      <c r="N14" t="s">
        <v>60</v>
      </c>
      <c r="O14" s="53"/>
      <c r="P14">
        <v>2021</v>
      </c>
      <c r="Q14">
        <v>33</v>
      </c>
      <c r="R14">
        <v>21</v>
      </c>
      <c r="S14" t="s">
        <v>5197</v>
      </c>
      <c r="T14" t="s">
        <v>4518</v>
      </c>
      <c r="U14" t="s">
        <v>162</v>
      </c>
      <c r="V14">
        <v>614</v>
      </c>
      <c r="W14" s="53">
        <v>44197</v>
      </c>
      <c r="X14" s="53">
        <v>44561</v>
      </c>
      <c r="Y14">
        <v>1.3622000000000001</v>
      </c>
      <c r="Z14" t="s">
        <v>1279</v>
      </c>
      <c r="AA14" t="s">
        <v>4710</v>
      </c>
      <c r="AC14" t="e">
        <f>#REF!-#REF!</f>
        <v>#REF!</v>
      </c>
      <c r="AD14" t="e">
        <f>#REF!*#REF!</f>
        <v>#REF!</v>
      </c>
    </row>
    <row r="15" spans="1:30" x14ac:dyDescent="0.35">
      <c r="A15" t="s">
        <v>5198</v>
      </c>
      <c r="B15">
        <v>9</v>
      </c>
      <c r="C15" t="s">
        <v>119</v>
      </c>
      <c r="D15" t="s">
        <v>4124</v>
      </c>
      <c r="E15" t="s">
        <v>120</v>
      </c>
      <c r="F15" t="s">
        <v>148</v>
      </c>
      <c r="G15" t="s">
        <v>162</v>
      </c>
      <c r="H15" t="s">
        <v>149</v>
      </c>
      <c r="I15" s="53">
        <v>44197</v>
      </c>
      <c r="J15" s="53">
        <v>44227</v>
      </c>
      <c r="K15" t="s">
        <v>124</v>
      </c>
      <c r="L15" s="53">
        <v>44193</v>
      </c>
      <c r="M15" t="s">
        <v>201</v>
      </c>
      <c r="N15" t="s">
        <v>60</v>
      </c>
      <c r="O15" s="53"/>
      <c r="P15">
        <v>2021</v>
      </c>
      <c r="Q15">
        <v>34</v>
      </c>
      <c r="R15">
        <v>22</v>
      </c>
      <c r="S15" t="s">
        <v>5198</v>
      </c>
      <c r="T15" t="s">
        <v>1293</v>
      </c>
      <c r="U15" t="s">
        <v>162</v>
      </c>
      <c r="V15">
        <v>30</v>
      </c>
      <c r="W15" s="53">
        <v>44197</v>
      </c>
      <c r="X15" s="53">
        <v>44227</v>
      </c>
      <c r="Y15">
        <v>2.2391999999999999</v>
      </c>
      <c r="Z15" t="s">
        <v>1279</v>
      </c>
      <c r="AA15" t="s">
        <v>4969</v>
      </c>
      <c r="AC15" t="e">
        <f>#REF!-#REF!</f>
        <v>#REF!</v>
      </c>
      <c r="AD15" t="e">
        <f>#REF!*#REF!</f>
        <v>#REF!</v>
      </c>
    </row>
    <row r="16" spans="1:30" x14ac:dyDescent="0.35">
      <c r="A16" t="s">
        <v>5199</v>
      </c>
      <c r="B16">
        <v>10</v>
      </c>
      <c r="C16" t="s">
        <v>119</v>
      </c>
      <c r="D16" t="s">
        <v>4124</v>
      </c>
      <c r="E16" t="s">
        <v>120</v>
      </c>
      <c r="F16" t="s">
        <v>148</v>
      </c>
      <c r="G16" t="s">
        <v>162</v>
      </c>
      <c r="H16" t="s">
        <v>149</v>
      </c>
      <c r="I16" s="53">
        <v>44197</v>
      </c>
      <c r="J16" s="53">
        <v>44227</v>
      </c>
      <c r="K16" t="s">
        <v>124</v>
      </c>
      <c r="L16" s="53">
        <v>44193</v>
      </c>
      <c r="M16" t="s">
        <v>202</v>
      </c>
      <c r="N16" t="s">
        <v>60</v>
      </c>
      <c r="O16" s="53"/>
      <c r="P16">
        <v>2021</v>
      </c>
      <c r="Q16">
        <v>35</v>
      </c>
      <c r="R16">
        <v>23</v>
      </c>
      <c r="S16" t="s">
        <v>5199</v>
      </c>
      <c r="T16" t="s">
        <v>1285</v>
      </c>
      <c r="U16" t="s">
        <v>162</v>
      </c>
      <c r="V16">
        <v>430</v>
      </c>
      <c r="W16" s="53">
        <v>44197</v>
      </c>
      <c r="X16" s="53">
        <v>44227</v>
      </c>
      <c r="Y16">
        <v>1.7781</v>
      </c>
      <c r="Z16" t="s">
        <v>1279</v>
      </c>
      <c r="AA16" t="s">
        <v>4965</v>
      </c>
      <c r="AC16" t="e">
        <f>#REF!-#REF!</f>
        <v>#REF!</v>
      </c>
      <c r="AD16" t="e">
        <f>#REF!*#REF!</f>
        <v>#REF!</v>
      </c>
    </row>
    <row r="17" spans="1:30" x14ac:dyDescent="0.35">
      <c r="A17" t="s">
        <v>5200</v>
      </c>
      <c r="B17">
        <v>11</v>
      </c>
      <c r="C17" t="s">
        <v>119</v>
      </c>
      <c r="D17" t="s">
        <v>4124</v>
      </c>
      <c r="E17" t="s">
        <v>120</v>
      </c>
      <c r="F17" t="s">
        <v>148</v>
      </c>
      <c r="G17" t="s">
        <v>162</v>
      </c>
      <c r="H17" t="s">
        <v>149</v>
      </c>
      <c r="I17" s="53">
        <v>44228</v>
      </c>
      <c r="J17" s="53">
        <v>44255</v>
      </c>
      <c r="K17" t="s">
        <v>124</v>
      </c>
      <c r="L17" s="53">
        <v>44218</v>
      </c>
      <c r="M17" t="s">
        <v>204</v>
      </c>
      <c r="N17" t="s">
        <v>16</v>
      </c>
      <c r="O17" s="53"/>
      <c r="P17">
        <v>2021</v>
      </c>
      <c r="Q17">
        <v>36</v>
      </c>
      <c r="R17">
        <v>24</v>
      </c>
      <c r="S17" t="s">
        <v>5200</v>
      </c>
      <c r="T17" t="s">
        <v>1285</v>
      </c>
      <c r="U17" t="s">
        <v>162</v>
      </c>
      <c r="V17">
        <v>465</v>
      </c>
      <c r="W17" s="53">
        <v>44228</v>
      </c>
      <c r="X17" s="53">
        <v>44255</v>
      </c>
      <c r="Y17">
        <v>1.7478</v>
      </c>
      <c r="Z17" t="s">
        <v>1279</v>
      </c>
      <c r="AA17" t="s">
        <v>4965</v>
      </c>
      <c r="AC17" t="e">
        <f>#REF!-#REF!</f>
        <v>#REF!</v>
      </c>
      <c r="AD17" t="e">
        <f>#REF!*#REF!</f>
        <v>#REF!</v>
      </c>
    </row>
    <row r="18" spans="1:30" x14ac:dyDescent="0.35">
      <c r="A18" t="s">
        <v>5336</v>
      </c>
      <c r="B18">
        <v>1</v>
      </c>
      <c r="C18" t="s">
        <v>119</v>
      </c>
      <c r="D18" t="s">
        <v>160</v>
      </c>
      <c r="E18" t="s">
        <v>161</v>
      </c>
      <c r="F18" t="s">
        <v>121</v>
      </c>
      <c r="G18" t="s">
        <v>162</v>
      </c>
      <c r="H18" t="s">
        <v>155</v>
      </c>
      <c r="I18" s="53">
        <v>43831</v>
      </c>
      <c r="J18" s="53">
        <v>44196</v>
      </c>
      <c r="K18" t="s">
        <v>124</v>
      </c>
      <c r="L18" s="53">
        <v>43823</v>
      </c>
      <c r="M18" t="s">
        <v>6270</v>
      </c>
      <c r="N18" t="s">
        <v>33</v>
      </c>
      <c r="O18" s="53"/>
      <c r="P18">
        <v>2020</v>
      </c>
      <c r="Q18">
        <v>15</v>
      </c>
      <c r="R18">
        <v>222</v>
      </c>
      <c r="S18" t="s">
        <v>5336</v>
      </c>
      <c r="T18" t="s">
        <v>4518</v>
      </c>
      <c r="U18" t="s">
        <v>162</v>
      </c>
      <c r="V18">
        <v>8.5</v>
      </c>
      <c r="W18" s="53">
        <v>43831</v>
      </c>
      <c r="X18" s="53">
        <v>44196</v>
      </c>
      <c r="Y18">
        <v>1.4531000000000001</v>
      </c>
      <c r="Z18" t="s">
        <v>1279</v>
      </c>
      <c r="AA18" t="s">
        <v>4710</v>
      </c>
      <c r="AC18" t="e">
        <f>#REF!-#REF!</f>
        <v>#REF!</v>
      </c>
      <c r="AD18" t="e">
        <f>#REF!*#REF!</f>
        <v>#REF!</v>
      </c>
    </row>
    <row r="19" spans="1:30" x14ac:dyDescent="0.35">
      <c r="A19" t="s">
        <v>5201</v>
      </c>
      <c r="B19">
        <v>12</v>
      </c>
      <c r="C19" t="s">
        <v>119</v>
      </c>
      <c r="D19" t="s">
        <v>4124</v>
      </c>
      <c r="E19" t="s">
        <v>120</v>
      </c>
      <c r="F19" t="s">
        <v>148</v>
      </c>
      <c r="G19" t="s">
        <v>162</v>
      </c>
      <c r="H19" t="s">
        <v>149</v>
      </c>
      <c r="I19" s="53">
        <v>44256</v>
      </c>
      <c r="J19" s="53">
        <v>44286</v>
      </c>
      <c r="K19" t="s">
        <v>124</v>
      </c>
      <c r="L19" s="53">
        <v>44239</v>
      </c>
      <c r="M19" t="s">
        <v>210</v>
      </c>
      <c r="N19" t="s">
        <v>16</v>
      </c>
      <c r="O19" s="53"/>
      <c r="P19">
        <v>2021</v>
      </c>
      <c r="Q19">
        <v>37</v>
      </c>
      <c r="R19">
        <v>25</v>
      </c>
      <c r="S19" t="s">
        <v>5201</v>
      </c>
      <c r="T19" t="s">
        <v>1285</v>
      </c>
      <c r="U19" t="s">
        <v>162</v>
      </c>
      <c r="V19">
        <v>430</v>
      </c>
      <c r="W19" s="53">
        <v>44256</v>
      </c>
      <c r="X19" s="53">
        <v>44286</v>
      </c>
      <c r="Y19">
        <v>1.7478</v>
      </c>
      <c r="Z19" t="s">
        <v>1279</v>
      </c>
      <c r="AA19" t="s">
        <v>4965</v>
      </c>
      <c r="AC19" t="e">
        <f>#REF!-#REF!</f>
        <v>#REF!</v>
      </c>
      <c r="AD19" t="e">
        <f>#REF!*#REF!</f>
        <v>#REF!</v>
      </c>
    </row>
    <row r="20" spans="1:30" x14ac:dyDescent="0.35">
      <c r="A20" t="s">
        <v>5337</v>
      </c>
      <c r="B20">
        <v>2</v>
      </c>
      <c r="C20" t="s">
        <v>119</v>
      </c>
      <c r="D20" t="s">
        <v>4124</v>
      </c>
      <c r="E20" t="s">
        <v>120</v>
      </c>
      <c r="F20" t="s">
        <v>121</v>
      </c>
      <c r="G20" t="s">
        <v>162</v>
      </c>
      <c r="H20" t="s">
        <v>155</v>
      </c>
      <c r="I20" s="53">
        <v>43831</v>
      </c>
      <c r="J20" s="53">
        <v>44196</v>
      </c>
      <c r="K20" t="s">
        <v>124</v>
      </c>
      <c r="L20" s="53">
        <v>43826</v>
      </c>
      <c r="M20" t="s">
        <v>6271</v>
      </c>
      <c r="N20" t="s">
        <v>30</v>
      </c>
      <c r="O20" s="53"/>
      <c r="P20">
        <v>2020</v>
      </c>
      <c r="Q20">
        <v>16</v>
      </c>
      <c r="R20">
        <v>223</v>
      </c>
      <c r="S20" t="s">
        <v>5337</v>
      </c>
      <c r="T20" t="s">
        <v>4518</v>
      </c>
      <c r="U20" t="s">
        <v>162</v>
      </c>
      <c r="V20">
        <v>1260</v>
      </c>
      <c r="W20" s="53">
        <v>43831</v>
      </c>
      <c r="X20" s="53">
        <v>44196</v>
      </c>
      <c r="Y20">
        <v>1.4531000000000001</v>
      </c>
      <c r="Z20" t="s">
        <v>1279</v>
      </c>
      <c r="AA20" t="s">
        <v>4710</v>
      </c>
      <c r="AC20" t="e">
        <f>#REF!-#REF!</f>
        <v>#REF!</v>
      </c>
      <c r="AD20" t="e">
        <f>#REF!*#REF!</f>
        <v>#REF!</v>
      </c>
    </row>
    <row r="21" spans="1:30" x14ac:dyDescent="0.35">
      <c r="A21" t="s">
        <v>5202</v>
      </c>
      <c r="B21">
        <v>13</v>
      </c>
      <c r="C21" t="s">
        <v>119</v>
      </c>
      <c r="D21" t="s">
        <v>4124</v>
      </c>
      <c r="E21" t="s">
        <v>120</v>
      </c>
      <c r="F21" t="s">
        <v>148</v>
      </c>
      <c r="G21" t="s">
        <v>162</v>
      </c>
      <c r="H21" t="s">
        <v>149</v>
      </c>
      <c r="I21" s="53">
        <v>44256</v>
      </c>
      <c r="J21" s="53">
        <v>44286</v>
      </c>
      <c r="K21" t="s">
        <v>124</v>
      </c>
      <c r="L21" s="53">
        <v>44239</v>
      </c>
      <c r="M21" t="s">
        <v>211</v>
      </c>
      <c r="N21" t="s">
        <v>16</v>
      </c>
      <c r="O21" s="53"/>
      <c r="P21">
        <v>2021</v>
      </c>
      <c r="Q21">
        <v>38</v>
      </c>
      <c r="R21">
        <v>26</v>
      </c>
      <c r="S21" t="s">
        <v>5202</v>
      </c>
      <c r="T21" t="s">
        <v>4518</v>
      </c>
      <c r="U21" t="s">
        <v>162</v>
      </c>
      <c r="V21">
        <v>25</v>
      </c>
      <c r="W21" s="53">
        <v>44256</v>
      </c>
      <c r="X21" s="53">
        <v>44286</v>
      </c>
      <c r="Y21">
        <v>2.0125999999999999</v>
      </c>
      <c r="Z21" t="s">
        <v>1279</v>
      </c>
      <c r="AA21" t="s">
        <v>4710</v>
      </c>
      <c r="AC21" t="e">
        <f>#REF!-#REF!</f>
        <v>#REF!</v>
      </c>
      <c r="AD21" t="e">
        <f>#REF!*#REF!</f>
        <v>#REF!</v>
      </c>
    </row>
    <row r="22" spans="1:30" x14ac:dyDescent="0.35">
      <c r="A22" t="s">
        <v>5203</v>
      </c>
      <c r="B22">
        <v>14</v>
      </c>
      <c r="C22" t="s">
        <v>119</v>
      </c>
      <c r="D22" t="s">
        <v>4124</v>
      </c>
      <c r="E22" t="s">
        <v>120</v>
      </c>
      <c r="F22" t="s">
        <v>148</v>
      </c>
      <c r="G22" t="s">
        <v>162</v>
      </c>
      <c r="H22" t="s">
        <v>149</v>
      </c>
      <c r="I22" s="53">
        <v>44287</v>
      </c>
      <c r="J22" s="53">
        <v>44316</v>
      </c>
      <c r="K22" t="s">
        <v>124</v>
      </c>
      <c r="L22" s="53">
        <v>44267</v>
      </c>
      <c r="M22" t="s">
        <v>213</v>
      </c>
      <c r="N22" t="s">
        <v>16</v>
      </c>
      <c r="O22" s="53"/>
      <c r="P22">
        <v>2021</v>
      </c>
      <c r="Q22">
        <v>39</v>
      </c>
      <c r="R22">
        <v>27</v>
      </c>
      <c r="S22" t="s">
        <v>5203</v>
      </c>
      <c r="T22" t="s">
        <v>1285</v>
      </c>
      <c r="U22" t="s">
        <v>162</v>
      </c>
      <c r="V22">
        <v>430</v>
      </c>
      <c r="W22" s="53">
        <v>44287</v>
      </c>
      <c r="X22" s="53">
        <v>44316</v>
      </c>
      <c r="Y22">
        <v>1.7478</v>
      </c>
      <c r="Z22" t="s">
        <v>1279</v>
      </c>
      <c r="AA22" t="s">
        <v>4965</v>
      </c>
      <c r="AC22" t="e">
        <f>#REF!-#REF!</f>
        <v>#REF!</v>
      </c>
      <c r="AD22" t="e">
        <f>#REF!*#REF!</f>
        <v>#REF!</v>
      </c>
    </row>
    <row r="23" spans="1:30" x14ac:dyDescent="0.35">
      <c r="A23" t="s">
        <v>5690</v>
      </c>
      <c r="B23">
        <v>15</v>
      </c>
      <c r="C23" t="s">
        <v>119</v>
      </c>
      <c r="D23" t="s">
        <v>4124</v>
      </c>
      <c r="E23" t="s">
        <v>120</v>
      </c>
      <c r="F23" t="s">
        <v>148</v>
      </c>
      <c r="G23" t="s">
        <v>169</v>
      </c>
      <c r="H23" t="s">
        <v>149</v>
      </c>
      <c r="I23" s="53">
        <v>44348</v>
      </c>
      <c r="J23" s="53">
        <v>44377</v>
      </c>
      <c r="K23" t="s">
        <v>124</v>
      </c>
      <c r="L23" s="53">
        <v>44340</v>
      </c>
      <c r="M23" t="s">
        <v>218</v>
      </c>
      <c r="N23" t="s">
        <v>16</v>
      </c>
      <c r="O23" s="53"/>
      <c r="P23">
        <v>2021</v>
      </c>
      <c r="Q23">
        <v>40</v>
      </c>
      <c r="R23">
        <v>28</v>
      </c>
      <c r="S23" t="s">
        <v>5690</v>
      </c>
      <c r="T23" t="s">
        <v>4686</v>
      </c>
      <c r="U23" t="s">
        <v>169</v>
      </c>
      <c r="V23">
        <v>727</v>
      </c>
      <c r="W23" s="53">
        <v>44348</v>
      </c>
      <c r="X23" s="53">
        <v>44377</v>
      </c>
      <c r="Y23">
        <v>4.1380999999999997</v>
      </c>
      <c r="Z23" t="s">
        <v>1279</v>
      </c>
      <c r="AA23" t="s">
        <v>4710</v>
      </c>
      <c r="AC23" t="e">
        <f>#REF!-#REF!</f>
        <v>#REF!</v>
      </c>
      <c r="AD23" t="e">
        <f>#REF!*#REF!</f>
        <v>#REF!</v>
      </c>
    </row>
    <row r="24" spans="1:30" x14ac:dyDescent="0.35">
      <c r="A24" t="s">
        <v>5691</v>
      </c>
      <c r="B24">
        <v>16</v>
      </c>
      <c r="C24" t="s">
        <v>119</v>
      </c>
      <c r="D24" t="s">
        <v>4124</v>
      </c>
      <c r="E24" t="s">
        <v>120</v>
      </c>
      <c r="F24" t="s">
        <v>148</v>
      </c>
      <c r="G24" t="s">
        <v>169</v>
      </c>
      <c r="H24" t="s">
        <v>219</v>
      </c>
      <c r="I24" s="53">
        <v>44378</v>
      </c>
      <c r="J24" s="53">
        <v>44469</v>
      </c>
      <c r="K24" t="s">
        <v>124</v>
      </c>
      <c r="L24" s="53">
        <v>44358</v>
      </c>
      <c r="M24" t="s">
        <v>220</v>
      </c>
      <c r="N24" t="s">
        <v>16</v>
      </c>
      <c r="O24" s="53"/>
      <c r="P24">
        <v>2021</v>
      </c>
      <c r="Q24">
        <v>41</v>
      </c>
      <c r="R24">
        <v>29</v>
      </c>
      <c r="S24" t="s">
        <v>5691</v>
      </c>
      <c r="T24" t="s">
        <v>4686</v>
      </c>
      <c r="U24" t="s">
        <v>169</v>
      </c>
      <c r="V24">
        <v>727</v>
      </c>
      <c r="W24" s="53">
        <v>44378</v>
      </c>
      <c r="X24" s="53">
        <v>44469</v>
      </c>
      <c r="Y24">
        <v>3.4483999999999999</v>
      </c>
      <c r="Z24" t="s">
        <v>1279</v>
      </c>
      <c r="AA24" t="s">
        <v>4710</v>
      </c>
      <c r="AC24" t="e">
        <f>#REF!-#REF!</f>
        <v>#REF!</v>
      </c>
      <c r="AD24" t="e">
        <f>#REF!*#REF!</f>
        <v>#REF!</v>
      </c>
    </row>
    <row r="25" spans="1:30" x14ac:dyDescent="0.35">
      <c r="A25" t="s">
        <v>5323</v>
      </c>
      <c r="B25">
        <v>6</v>
      </c>
      <c r="C25" t="s">
        <v>119</v>
      </c>
      <c r="D25" t="s">
        <v>4124</v>
      </c>
      <c r="E25" t="s">
        <v>120</v>
      </c>
      <c r="F25" t="s">
        <v>121</v>
      </c>
      <c r="G25" t="s">
        <v>162</v>
      </c>
      <c r="H25" t="s">
        <v>155</v>
      </c>
      <c r="I25" s="53">
        <v>43831</v>
      </c>
      <c r="J25" s="53">
        <v>44196</v>
      </c>
      <c r="K25" t="s">
        <v>124</v>
      </c>
      <c r="L25" s="53">
        <v>43826</v>
      </c>
      <c r="M25" t="s">
        <v>6272</v>
      </c>
      <c r="N25" t="s">
        <v>30</v>
      </c>
      <c r="O25" s="53"/>
      <c r="P25">
        <v>2020</v>
      </c>
      <c r="Q25">
        <v>20</v>
      </c>
      <c r="R25">
        <v>212</v>
      </c>
      <c r="S25" t="s">
        <v>5323</v>
      </c>
      <c r="T25" t="s">
        <v>1293</v>
      </c>
      <c r="U25" t="s">
        <v>162</v>
      </c>
      <c r="V25">
        <v>1134</v>
      </c>
      <c r="W25" s="53">
        <v>43831</v>
      </c>
      <c r="X25" s="53">
        <v>44196</v>
      </c>
      <c r="Y25">
        <v>1.5952999999999999</v>
      </c>
      <c r="Z25" t="s">
        <v>1279</v>
      </c>
      <c r="AA25" t="s">
        <v>4969</v>
      </c>
      <c r="AC25" t="e">
        <f>#REF!-#REF!</f>
        <v>#REF!</v>
      </c>
      <c r="AD25" t="e">
        <f>#REF!*#REF!</f>
        <v>#REF!</v>
      </c>
    </row>
    <row r="26" spans="1:30" x14ac:dyDescent="0.35">
      <c r="A26" t="s">
        <v>5204</v>
      </c>
      <c r="B26">
        <v>17</v>
      </c>
      <c r="C26" t="s">
        <v>119</v>
      </c>
      <c r="D26" t="s">
        <v>4124</v>
      </c>
      <c r="E26" t="s">
        <v>120</v>
      </c>
      <c r="F26" t="s">
        <v>148</v>
      </c>
      <c r="G26" t="s">
        <v>162</v>
      </c>
      <c r="H26" t="s">
        <v>219</v>
      </c>
      <c r="I26" s="53">
        <v>44470</v>
      </c>
      <c r="J26" s="53">
        <v>44561</v>
      </c>
      <c r="K26" t="s">
        <v>124</v>
      </c>
      <c r="L26" s="53">
        <v>44452</v>
      </c>
      <c r="M26" t="s">
        <v>227</v>
      </c>
      <c r="N26" t="s">
        <v>16</v>
      </c>
      <c r="O26" s="53"/>
      <c r="P26">
        <v>2021</v>
      </c>
      <c r="Q26">
        <v>42</v>
      </c>
      <c r="R26">
        <v>30</v>
      </c>
      <c r="S26" t="s">
        <v>5204</v>
      </c>
      <c r="T26" t="s">
        <v>4515</v>
      </c>
      <c r="U26" t="s">
        <v>162</v>
      </c>
      <c r="V26">
        <v>2500</v>
      </c>
      <c r="W26" s="53">
        <v>44470</v>
      </c>
      <c r="X26" s="53">
        <v>44561</v>
      </c>
      <c r="Y26">
        <v>1.6448</v>
      </c>
      <c r="Z26" t="s">
        <v>1279</v>
      </c>
      <c r="AA26" t="s">
        <v>4710</v>
      </c>
      <c r="AC26" t="e">
        <f>#REF!-#REF!</f>
        <v>#REF!</v>
      </c>
      <c r="AD26" t="e">
        <f>#REF!*#REF!</f>
        <v>#REF!</v>
      </c>
    </row>
    <row r="27" spans="1:30" x14ac:dyDescent="0.35">
      <c r="A27" t="s">
        <v>5692</v>
      </c>
      <c r="B27">
        <v>18</v>
      </c>
      <c r="C27" t="s">
        <v>119</v>
      </c>
      <c r="D27" t="s">
        <v>4124</v>
      </c>
      <c r="E27" t="s">
        <v>120</v>
      </c>
      <c r="F27" t="s">
        <v>148</v>
      </c>
      <c r="G27" t="s">
        <v>169</v>
      </c>
      <c r="H27" t="s">
        <v>219</v>
      </c>
      <c r="I27" s="53">
        <v>44470</v>
      </c>
      <c r="J27" s="53">
        <v>44561</v>
      </c>
      <c r="K27" t="s">
        <v>124</v>
      </c>
      <c r="L27" s="53">
        <v>44452</v>
      </c>
      <c r="M27" t="s">
        <v>228</v>
      </c>
      <c r="N27" t="s">
        <v>16</v>
      </c>
      <c r="O27" s="53"/>
      <c r="P27">
        <v>2021</v>
      </c>
      <c r="Q27">
        <v>43</v>
      </c>
      <c r="R27">
        <v>31</v>
      </c>
      <c r="S27" t="s">
        <v>5692</v>
      </c>
      <c r="T27" t="s">
        <v>4686</v>
      </c>
      <c r="U27" t="s">
        <v>169</v>
      </c>
      <c r="V27">
        <v>3600</v>
      </c>
      <c r="W27" s="53">
        <v>44470</v>
      </c>
      <c r="X27" s="53">
        <v>44561</v>
      </c>
      <c r="Y27">
        <v>3.4483999999999999</v>
      </c>
      <c r="Z27" t="s">
        <v>1279</v>
      </c>
      <c r="AA27" t="s">
        <v>4710</v>
      </c>
      <c r="AC27" t="e">
        <f>#REF!-#REF!</f>
        <v>#REF!</v>
      </c>
      <c r="AD27" t="e">
        <f>#REF!*#REF!</f>
        <v>#REF!</v>
      </c>
    </row>
    <row r="28" spans="1:30" x14ac:dyDescent="0.35">
      <c r="A28" t="s">
        <v>5321</v>
      </c>
      <c r="B28">
        <v>8</v>
      </c>
      <c r="C28" t="s">
        <v>119</v>
      </c>
      <c r="D28" t="s">
        <v>4124</v>
      </c>
      <c r="E28" t="s">
        <v>120</v>
      </c>
      <c r="F28" t="s">
        <v>121</v>
      </c>
      <c r="G28" t="s">
        <v>162</v>
      </c>
      <c r="H28" t="s">
        <v>155</v>
      </c>
      <c r="I28" s="53">
        <v>43831</v>
      </c>
      <c r="J28" s="53">
        <v>44196</v>
      </c>
      <c r="K28" t="s">
        <v>124</v>
      </c>
      <c r="L28" s="53">
        <v>43826</v>
      </c>
      <c r="M28" t="s">
        <v>6273</v>
      </c>
      <c r="N28" t="s">
        <v>30</v>
      </c>
      <c r="O28" s="53"/>
      <c r="P28">
        <v>2020</v>
      </c>
      <c r="Q28">
        <v>22</v>
      </c>
      <c r="R28">
        <v>211</v>
      </c>
      <c r="S28" t="s">
        <v>5321</v>
      </c>
      <c r="T28" t="s">
        <v>4519</v>
      </c>
      <c r="U28" t="s">
        <v>162</v>
      </c>
      <c r="V28">
        <v>3000</v>
      </c>
      <c r="W28" s="53">
        <v>43831</v>
      </c>
      <c r="X28" s="53">
        <v>44196</v>
      </c>
      <c r="Y28">
        <v>1.4331</v>
      </c>
      <c r="Z28" t="s">
        <v>1279</v>
      </c>
      <c r="AA28" t="s">
        <v>4710</v>
      </c>
      <c r="AC28" t="e">
        <f>#REF!-#REF!</f>
        <v>#REF!</v>
      </c>
      <c r="AD28" t="e">
        <f>#REF!*#REF!</f>
        <v>#REF!</v>
      </c>
    </row>
    <row r="29" spans="1:30" x14ac:dyDescent="0.35">
      <c r="A29" t="s">
        <v>5205</v>
      </c>
      <c r="B29">
        <v>19</v>
      </c>
      <c r="C29" t="s">
        <v>119</v>
      </c>
      <c r="D29" t="s">
        <v>4124</v>
      </c>
      <c r="E29" t="s">
        <v>120</v>
      </c>
      <c r="F29" t="s">
        <v>148</v>
      </c>
      <c r="G29" t="s">
        <v>162</v>
      </c>
      <c r="H29" t="s">
        <v>219</v>
      </c>
      <c r="I29" s="53">
        <v>44470</v>
      </c>
      <c r="J29" s="53">
        <v>44561</v>
      </c>
      <c r="K29" t="s">
        <v>124</v>
      </c>
      <c r="L29" s="53">
        <v>44452</v>
      </c>
      <c r="M29" t="s">
        <v>229</v>
      </c>
      <c r="N29" t="s">
        <v>16</v>
      </c>
      <c r="O29" s="53"/>
      <c r="P29">
        <v>2021</v>
      </c>
      <c r="Q29">
        <v>44</v>
      </c>
      <c r="R29">
        <v>32</v>
      </c>
      <c r="S29" t="s">
        <v>5205</v>
      </c>
      <c r="T29" t="s">
        <v>1285</v>
      </c>
      <c r="U29" t="s">
        <v>162</v>
      </c>
      <c r="V29">
        <v>350</v>
      </c>
      <c r="W29" s="53">
        <v>44470</v>
      </c>
      <c r="X29" s="53">
        <v>44561</v>
      </c>
      <c r="Y29">
        <v>1.5168999999999999</v>
      </c>
      <c r="Z29" t="s">
        <v>1279</v>
      </c>
      <c r="AA29" t="s">
        <v>4965</v>
      </c>
      <c r="AC29" t="e">
        <f>#REF!-#REF!</f>
        <v>#REF!</v>
      </c>
      <c r="AD29" t="e">
        <f>#REF!*#REF!</f>
        <v>#REF!</v>
      </c>
    </row>
    <row r="30" spans="1:30" x14ac:dyDescent="0.35">
      <c r="A30" t="s">
        <v>5693</v>
      </c>
      <c r="B30">
        <v>20</v>
      </c>
      <c r="C30" t="s">
        <v>132</v>
      </c>
      <c r="D30" t="s">
        <v>205</v>
      </c>
      <c r="E30" t="s">
        <v>206</v>
      </c>
      <c r="F30" t="s">
        <v>207</v>
      </c>
      <c r="G30" t="s">
        <v>169</v>
      </c>
      <c r="H30" t="s">
        <v>155</v>
      </c>
      <c r="I30" s="53">
        <v>44225</v>
      </c>
      <c r="J30" s="53">
        <v>44590</v>
      </c>
      <c r="K30" t="s">
        <v>124</v>
      </c>
      <c r="L30" s="53">
        <v>44224</v>
      </c>
      <c r="M30" t="s">
        <v>208</v>
      </c>
      <c r="N30" t="s">
        <v>70</v>
      </c>
      <c r="O30" s="53"/>
      <c r="P30">
        <v>2021</v>
      </c>
      <c r="Q30">
        <v>45</v>
      </c>
      <c r="R30">
        <v>33</v>
      </c>
      <c r="S30" t="s">
        <v>5693</v>
      </c>
      <c r="T30" t="s">
        <v>4689</v>
      </c>
      <c r="U30" t="s">
        <v>169</v>
      </c>
      <c r="V30">
        <v>1100</v>
      </c>
      <c r="W30" s="53">
        <v>44225</v>
      </c>
      <c r="X30" s="53">
        <v>44590</v>
      </c>
      <c r="Y30">
        <v>5.5177500000000004</v>
      </c>
      <c r="Z30" t="s">
        <v>1279</v>
      </c>
      <c r="AA30" t="s">
        <v>4797</v>
      </c>
      <c r="AC30" t="e">
        <f>#REF!-#REF!</f>
        <v>#REF!</v>
      </c>
      <c r="AD30" t="e">
        <f>#REF!*#REF!</f>
        <v>#REF!</v>
      </c>
    </row>
    <row r="31" spans="1:30" x14ac:dyDescent="0.35">
      <c r="A31" t="s">
        <v>5206</v>
      </c>
      <c r="B31">
        <v>21</v>
      </c>
      <c r="C31" t="s">
        <v>132</v>
      </c>
      <c r="D31" t="s">
        <v>205</v>
      </c>
      <c r="E31" t="s">
        <v>206</v>
      </c>
      <c r="F31" t="s">
        <v>207</v>
      </c>
      <c r="G31" t="s">
        <v>162</v>
      </c>
      <c r="H31" t="s">
        <v>155</v>
      </c>
      <c r="I31" s="53">
        <v>44225</v>
      </c>
      <c r="J31" s="53">
        <v>44590</v>
      </c>
      <c r="K31" t="s">
        <v>124</v>
      </c>
      <c r="L31" s="53">
        <v>44224</v>
      </c>
      <c r="M31" t="s">
        <v>209</v>
      </c>
      <c r="N31" t="s">
        <v>70</v>
      </c>
      <c r="O31" s="53"/>
      <c r="P31">
        <v>2021</v>
      </c>
      <c r="Q31">
        <v>46</v>
      </c>
      <c r="R31">
        <v>34</v>
      </c>
      <c r="S31" t="s">
        <v>5206</v>
      </c>
      <c r="T31" t="s">
        <v>1786</v>
      </c>
      <c r="U31" t="s">
        <v>162</v>
      </c>
      <c r="V31">
        <v>1100</v>
      </c>
      <c r="W31" s="53">
        <v>44225</v>
      </c>
      <c r="X31" s="53">
        <v>44590</v>
      </c>
      <c r="Y31">
        <v>5.5177500000000004</v>
      </c>
      <c r="Z31" t="s">
        <v>1279</v>
      </c>
      <c r="AA31" t="s">
        <v>4806</v>
      </c>
      <c r="AC31" t="e">
        <f>#REF!-#REF!</f>
        <v>#REF!</v>
      </c>
      <c r="AD31" t="e">
        <f>#REF!*#REF!</f>
        <v>#REF!</v>
      </c>
    </row>
    <row r="32" spans="1:30" x14ac:dyDescent="0.35">
      <c r="A32" t="s">
        <v>5207</v>
      </c>
      <c r="B32">
        <v>22</v>
      </c>
      <c r="C32" t="s">
        <v>132</v>
      </c>
      <c r="D32" t="s">
        <v>205</v>
      </c>
      <c r="E32" t="s">
        <v>206</v>
      </c>
      <c r="F32" t="s">
        <v>207</v>
      </c>
      <c r="G32" t="s">
        <v>162</v>
      </c>
      <c r="H32" t="s">
        <v>155</v>
      </c>
      <c r="I32" s="53">
        <v>44310</v>
      </c>
      <c r="J32" s="53">
        <v>44675</v>
      </c>
      <c r="K32" t="s">
        <v>124</v>
      </c>
      <c r="L32" s="53">
        <v>44308</v>
      </c>
      <c r="M32" t="s">
        <v>214</v>
      </c>
      <c r="N32" t="s">
        <v>70</v>
      </c>
      <c r="O32" s="53"/>
      <c r="P32">
        <v>2021</v>
      </c>
      <c r="Q32">
        <v>47</v>
      </c>
      <c r="R32">
        <v>35</v>
      </c>
      <c r="S32" t="s">
        <v>5207</v>
      </c>
      <c r="T32" t="s">
        <v>1315</v>
      </c>
      <c r="U32" t="s">
        <v>162</v>
      </c>
      <c r="V32">
        <v>1200</v>
      </c>
      <c r="W32" s="53">
        <v>44310</v>
      </c>
      <c r="X32" s="53">
        <v>44675</v>
      </c>
      <c r="Y32">
        <v>5.5177500000000004</v>
      </c>
      <c r="Z32" t="s">
        <v>1279</v>
      </c>
      <c r="AA32" t="s">
        <v>4797</v>
      </c>
      <c r="AC32" t="e">
        <f>#REF!-#REF!</f>
        <v>#REF!</v>
      </c>
      <c r="AD32" t="e">
        <f>#REF!*#REF!</f>
        <v>#REF!</v>
      </c>
    </row>
    <row r="33" spans="1:30" x14ac:dyDescent="0.35">
      <c r="A33" t="s">
        <v>5317</v>
      </c>
      <c r="B33">
        <v>1</v>
      </c>
      <c r="C33" t="s">
        <v>119</v>
      </c>
      <c r="D33" t="s">
        <v>4124</v>
      </c>
      <c r="E33" t="s">
        <v>120</v>
      </c>
      <c r="F33" t="s">
        <v>121</v>
      </c>
      <c r="G33" t="s">
        <v>162</v>
      </c>
      <c r="H33" t="s">
        <v>155</v>
      </c>
      <c r="I33" s="53">
        <v>44197</v>
      </c>
      <c r="J33" s="53">
        <v>44561</v>
      </c>
      <c r="K33" t="s">
        <v>124</v>
      </c>
      <c r="L33" s="53">
        <v>43826</v>
      </c>
      <c r="M33" t="s">
        <v>6274</v>
      </c>
      <c r="N33" t="s">
        <v>30</v>
      </c>
      <c r="O33" s="53"/>
      <c r="P33">
        <v>2021</v>
      </c>
      <c r="Q33">
        <v>26</v>
      </c>
      <c r="R33">
        <v>208</v>
      </c>
      <c r="S33" t="s">
        <v>5317</v>
      </c>
      <c r="T33" t="s">
        <v>1283</v>
      </c>
      <c r="U33" t="s">
        <v>162</v>
      </c>
      <c r="V33">
        <v>686</v>
      </c>
      <c r="W33" s="53">
        <v>44197</v>
      </c>
      <c r="X33" s="53">
        <v>44561</v>
      </c>
      <c r="Y33">
        <v>1.4823999999999999</v>
      </c>
      <c r="Z33" t="s">
        <v>1279</v>
      </c>
      <c r="AA33" t="s">
        <v>4969</v>
      </c>
      <c r="AC33" t="e">
        <f>#REF!-#REF!</f>
        <v>#REF!</v>
      </c>
      <c r="AD33" t="e">
        <f>#REF!*#REF!</f>
        <v>#REF!</v>
      </c>
    </row>
    <row r="34" spans="1:30" x14ac:dyDescent="0.35">
      <c r="A34" t="s">
        <v>5670</v>
      </c>
      <c r="B34">
        <v>23</v>
      </c>
      <c r="C34" t="s">
        <v>145</v>
      </c>
      <c r="D34" t="s">
        <v>146</v>
      </c>
      <c r="E34" t="s">
        <v>147</v>
      </c>
      <c r="F34" t="s">
        <v>148</v>
      </c>
      <c r="G34" t="s">
        <v>4151</v>
      </c>
      <c r="H34" t="s">
        <v>155</v>
      </c>
      <c r="I34" s="53">
        <v>44197</v>
      </c>
      <c r="J34" s="53">
        <v>44926</v>
      </c>
      <c r="K34" t="s">
        <v>150</v>
      </c>
      <c r="L34" s="53">
        <v>44197</v>
      </c>
      <c r="M34" t="s">
        <v>203</v>
      </c>
      <c r="N34" t="s">
        <v>58</v>
      </c>
      <c r="O34" s="53"/>
      <c r="P34">
        <v>2021</v>
      </c>
      <c r="Q34">
        <v>48</v>
      </c>
      <c r="R34">
        <v>36</v>
      </c>
      <c r="S34" t="s">
        <v>5670</v>
      </c>
      <c r="T34" t="s">
        <v>5671</v>
      </c>
      <c r="U34" t="s">
        <v>169</v>
      </c>
      <c r="V34">
        <v>2240</v>
      </c>
      <c r="W34" s="53">
        <v>44197</v>
      </c>
      <c r="X34" s="53">
        <v>44926</v>
      </c>
      <c r="Y34">
        <v>2.7368999999999999</v>
      </c>
      <c r="Z34" t="s">
        <v>1279</v>
      </c>
      <c r="AA34" t="s">
        <v>4704</v>
      </c>
      <c r="AB34" t="s">
        <v>6234</v>
      </c>
      <c r="AC34" t="e">
        <f>#REF!-#REF!</f>
        <v>#REF!</v>
      </c>
      <c r="AD34" t="e">
        <f>#REF!*#REF!</f>
        <v>#REF!</v>
      </c>
    </row>
    <row r="35" spans="1:30" x14ac:dyDescent="0.35">
      <c r="A35" t="s">
        <v>5670</v>
      </c>
      <c r="B35">
        <v>23</v>
      </c>
      <c r="C35" t="s">
        <v>145</v>
      </c>
      <c r="D35" t="s">
        <v>146</v>
      </c>
      <c r="E35" t="s">
        <v>147</v>
      </c>
      <c r="F35" t="s">
        <v>148</v>
      </c>
      <c r="G35" t="s">
        <v>4151</v>
      </c>
      <c r="H35" t="s">
        <v>155</v>
      </c>
      <c r="I35" s="53">
        <v>44197</v>
      </c>
      <c r="J35" s="53">
        <v>44926</v>
      </c>
      <c r="K35" t="s">
        <v>150</v>
      </c>
      <c r="L35" s="53">
        <v>44197</v>
      </c>
      <c r="M35" t="s">
        <v>203</v>
      </c>
      <c r="N35" t="s">
        <v>58</v>
      </c>
      <c r="O35" s="53"/>
      <c r="P35">
        <v>2021</v>
      </c>
      <c r="Q35">
        <v>48</v>
      </c>
      <c r="R35">
        <v>37</v>
      </c>
      <c r="S35" t="s">
        <v>5670</v>
      </c>
      <c r="T35" t="s">
        <v>5667</v>
      </c>
      <c r="U35" t="s">
        <v>162</v>
      </c>
      <c r="V35">
        <v>2240</v>
      </c>
      <c r="W35" s="53">
        <v>44197</v>
      </c>
      <c r="X35" s="53">
        <v>44926</v>
      </c>
      <c r="Y35">
        <v>2.7368999999999999</v>
      </c>
      <c r="Z35" t="s">
        <v>1279</v>
      </c>
      <c r="AA35" t="s">
        <v>4704</v>
      </c>
      <c r="AB35" t="s">
        <v>6233</v>
      </c>
      <c r="AC35" t="e">
        <f>#REF!-#REF!</f>
        <v>#REF!</v>
      </c>
      <c r="AD35" t="e">
        <f>#REF!*#REF!</f>
        <v>#REF!</v>
      </c>
    </row>
    <row r="36" spans="1:30" x14ac:dyDescent="0.35">
      <c r="A36" t="s">
        <v>5732</v>
      </c>
      <c r="B36">
        <v>3</v>
      </c>
      <c r="C36" t="s">
        <v>119</v>
      </c>
      <c r="D36" t="s">
        <v>4124</v>
      </c>
      <c r="E36" t="s">
        <v>120</v>
      </c>
      <c r="F36" t="s">
        <v>121</v>
      </c>
      <c r="G36" t="s">
        <v>169</v>
      </c>
      <c r="H36" t="s">
        <v>155</v>
      </c>
      <c r="I36" s="53">
        <v>44197</v>
      </c>
      <c r="J36" s="53">
        <v>44561</v>
      </c>
      <c r="K36" t="s">
        <v>124</v>
      </c>
      <c r="L36" s="53">
        <v>43826</v>
      </c>
      <c r="M36" t="s">
        <v>6275</v>
      </c>
      <c r="N36" t="s">
        <v>30</v>
      </c>
      <c r="O36" s="53"/>
      <c r="P36">
        <v>2021</v>
      </c>
      <c r="Q36">
        <v>28</v>
      </c>
      <c r="R36">
        <v>207</v>
      </c>
      <c r="S36" t="s">
        <v>5732</v>
      </c>
      <c r="T36" t="s">
        <v>4630</v>
      </c>
      <c r="U36" t="s">
        <v>169</v>
      </c>
      <c r="V36">
        <v>8000</v>
      </c>
      <c r="W36" s="53">
        <v>44197</v>
      </c>
      <c r="X36" s="53">
        <v>44561</v>
      </c>
      <c r="Y36">
        <v>3.1248</v>
      </c>
      <c r="Z36" t="s">
        <v>1279</v>
      </c>
      <c r="AA36" t="s">
        <v>4965</v>
      </c>
      <c r="AC36" t="e">
        <f>#REF!-#REF!</f>
        <v>#REF!</v>
      </c>
      <c r="AD36" t="e">
        <f>#REF!*#REF!</f>
        <v>#REF!</v>
      </c>
    </row>
    <row r="37" spans="1:30" x14ac:dyDescent="0.35">
      <c r="A37" t="s">
        <v>5672</v>
      </c>
      <c r="B37">
        <v>24</v>
      </c>
      <c r="C37" t="s">
        <v>145</v>
      </c>
      <c r="D37" t="s">
        <v>157</v>
      </c>
      <c r="E37" t="s">
        <v>158</v>
      </c>
      <c r="F37" t="s">
        <v>148</v>
      </c>
      <c r="G37" t="s">
        <v>4151</v>
      </c>
      <c r="H37" t="s">
        <v>155</v>
      </c>
      <c r="I37" s="53">
        <v>44434</v>
      </c>
      <c r="J37" s="53">
        <v>44926</v>
      </c>
      <c r="K37" t="s">
        <v>150</v>
      </c>
      <c r="L37" s="53">
        <v>44434</v>
      </c>
      <c r="M37" t="s">
        <v>226</v>
      </c>
      <c r="N37" t="s">
        <v>75</v>
      </c>
      <c r="O37" s="53"/>
      <c r="P37">
        <v>2021</v>
      </c>
      <c r="Q37">
        <v>49</v>
      </c>
      <c r="R37">
        <v>38</v>
      </c>
      <c r="S37" t="s">
        <v>5672</v>
      </c>
      <c r="T37" t="s">
        <v>5673</v>
      </c>
      <c r="U37" t="s">
        <v>169</v>
      </c>
      <c r="V37">
        <v>35</v>
      </c>
      <c r="W37" s="53">
        <v>44434</v>
      </c>
      <c r="X37" s="53">
        <v>44926</v>
      </c>
      <c r="Y37">
        <v>3.2050000000000001</v>
      </c>
      <c r="Z37" t="s">
        <v>1279</v>
      </c>
      <c r="AA37" t="s">
        <v>4704</v>
      </c>
      <c r="AB37" t="s">
        <v>6233</v>
      </c>
      <c r="AC37" t="e">
        <f>#REF!-#REF!</f>
        <v>#REF!</v>
      </c>
      <c r="AD37" t="e">
        <f>#REF!*#REF!</f>
        <v>#REF!</v>
      </c>
    </row>
    <row r="38" spans="1:30" x14ac:dyDescent="0.35">
      <c r="A38" t="s">
        <v>5672</v>
      </c>
      <c r="B38">
        <v>24</v>
      </c>
      <c r="C38" t="s">
        <v>145</v>
      </c>
      <c r="D38" t="s">
        <v>157</v>
      </c>
      <c r="E38" t="s">
        <v>158</v>
      </c>
      <c r="F38" t="s">
        <v>148</v>
      </c>
      <c r="G38" t="s">
        <v>4151</v>
      </c>
      <c r="H38" t="s">
        <v>155</v>
      </c>
      <c r="I38" s="53">
        <v>44434</v>
      </c>
      <c r="J38" s="53">
        <v>44926</v>
      </c>
      <c r="K38" t="s">
        <v>150</v>
      </c>
      <c r="L38" s="53">
        <v>44434</v>
      </c>
      <c r="M38" t="s">
        <v>226</v>
      </c>
      <c r="N38" t="s">
        <v>75</v>
      </c>
      <c r="O38" s="53"/>
      <c r="P38">
        <v>2021</v>
      </c>
      <c r="Q38">
        <v>49</v>
      </c>
      <c r="R38">
        <v>39</v>
      </c>
      <c r="S38" t="s">
        <v>5672</v>
      </c>
      <c r="T38" t="s">
        <v>5669</v>
      </c>
      <c r="U38" t="s">
        <v>162</v>
      </c>
      <c r="V38">
        <v>35</v>
      </c>
      <c r="W38" s="53">
        <v>44434</v>
      </c>
      <c r="X38" s="53">
        <v>44926</v>
      </c>
      <c r="Y38">
        <v>3.2050000000000001</v>
      </c>
      <c r="Z38" t="s">
        <v>1279</v>
      </c>
      <c r="AA38" t="s">
        <v>4704</v>
      </c>
      <c r="AB38" t="s">
        <v>6233</v>
      </c>
      <c r="AC38" t="e">
        <f>#REF!-#REF!</f>
        <v>#REF!</v>
      </c>
      <c r="AD38" t="e">
        <f>#REF!*#REF!</f>
        <v>#REF!</v>
      </c>
    </row>
    <row r="39" spans="1:30" x14ac:dyDescent="0.35">
      <c r="A39" t="s">
        <v>5314</v>
      </c>
      <c r="B39">
        <v>5</v>
      </c>
      <c r="C39" t="s">
        <v>119</v>
      </c>
      <c r="D39" t="s">
        <v>4124</v>
      </c>
      <c r="E39" t="s">
        <v>120</v>
      </c>
      <c r="F39" t="s">
        <v>148</v>
      </c>
      <c r="G39" t="s">
        <v>162</v>
      </c>
      <c r="H39" t="s">
        <v>155</v>
      </c>
      <c r="I39" s="53">
        <v>44197</v>
      </c>
      <c r="J39" s="53">
        <v>44561</v>
      </c>
      <c r="K39" t="s">
        <v>124</v>
      </c>
      <c r="L39" s="53">
        <v>44174</v>
      </c>
      <c r="M39" t="s">
        <v>197</v>
      </c>
      <c r="N39" t="s">
        <v>60</v>
      </c>
      <c r="O39" s="53"/>
      <c r="P39">
        <v>2021</v>
      </c>
      <c r="Q39">
        <v>30</v>
      </c>
      <c r="R39">
        <v>206</v>
      </c>
      <c r="S39" t="s">
        <v>5314</v>
      </c>
      <c r="T39" t="s">
        <v>1293</v>
      </c>
      <c r="U39" t="s">
        <v>162</v>
      </c>
      <c r="V39">
        <v>40</v>
      </c>
      <c r="W39" s="53">
        <v>44197</v>
      </c>
      <c r="X39" s="53">
        <v>44561</v>
      </c>
      <c r="Y39">
        <v>1.4927999999999999</v>
      </c>
      <c r="Z39" t="s">
        <v>1279</v>
      </c>
      <c r="AA39" t="s">
        <v>4969</v>
      </c>
      <c r="AC39" t="e">
        <f>#REF!-#REF!</f>
        <v>#REF!</v>
      </c>
      <c r="AD39" t="e">
        <f>#REF!*#REF!</f>
        <v>#REF!</v>
      </c>
    </row>
    <row r="40" spans="1:30" x14ac:dyDescent="0.35">
      <c r="A40" t="s">
        <v>5674</v>
      </c>
      <c r="B40">
        <v>25</v>
      </c>
      <c r="C40" t="s">
        <v>141</v>
      </c>
      <c r="D40" t="s">
        <v>153</v>
      </c>
      <c r="E40" t="s">
        <v>154</v>
      </c>
      <c r="F40" t="s">
        <v>148</v>
      </c>
      <c r="G40" t="s">
        <v>4151</v>
      </c>
      <c r="H40" t="s">
        <v>155</v>
      </c>
      <c r="I40" s="53">
        <v>44241</v>
      </c>
      <c r="J40" s="53">
        <v>44281</v>
      </c>
      <c r="K40" t="s">
        <v>144</v>
      </c>
      <c r="L40" s="53">
        <v>44241</v>
      </c>
      <c r="M40" t="s">
        <v>212</v>
      </c>
      <c r="N40" t="s">
        <v>77</v>
      </c>
      <c r="O40" s="53"/>
      <c r="P40">
        <v>2021</v>
      </c>
      <c r="Q40">
        <v>50</v>
      </c>
      <c r="R40">
        <v>40</v>
      </c>
      <c r="S40" t="s">
        <v>5674</v>
      </c>
      <c r="T40" t="s">
        <v>5675</v>
      </c>
      <c r="U40" t="s">
        <v>169</v>
      </c>
      <c r="V40">
        <v>2400</v>
      </c>
      <c r="W40" s="53">
        <v>44241</v>
      </c>
      <c r="X40" s="53">
        <v>44281</v>
      </c>
      <c r="Z40" t="s">
        <v>1279</v>
      </c>
      <c r="AA40" t="s">
        <v>4975</v>
      </c>
      <c r="AB40" t="s">
        <v>6233</v>
      </c>
      <c r="AC40" t="e">
        <f>#REF!-#REF!</f>
        <v>#REF!</v>
      </c>
      <c r="AD40" t="e">
        <f>#REF!*#REF!</f>
        <v>#REF!</v>
      </c>
    </row>
    <row r="41" spans="1:30" x14ac:dyDescent="0.35">
      <c r="A41" t="s">
        <v>5674</v>
      </c>
      <c r="B41">
        <v>25</v>
      </c>
      <c r="C41" t="s">
        <v>141</v>
      </c>
      <c r="D41" t="s">
        <v>153</v>
      </c>
      <c r="E41" t="s">
        <v>154</v>
      </c>
      <c r="F41" t="s">
        <v>148</v>
      </c>
      <c r="G41" t="s">
        <v>4151</v>
      </c>
      <c r="H41" t="s">
        <v>155</v>
      </c>
      <c r="I41" s="53">
        <v>44241</v>
      </c>
      <c r="J41" s="53">
        <v>44281</v>
      </c>
      <c r="K41" t="s">
        <v>144</v>
      </c>
      <c r="L41" s="53">
        <v>44241</v>
      </c>
      <c r="M41" t="s">
        <v>212</v>
      </c>
      <c r="N41" t="s">
        <v>77</v>
      </c>
      <c r="O41" s="53"/>
      <c r="P41">
        <v>2021</v>
      </c>
      <c r="Q41">
        <v>50</v>
      </c>
      <c r="R41">
        <v>41</v>
      </c>
      <c r="S41" t="s">
        <v>5674</v>
      </c>
      <c r="T41" t="s">
        <v>5676</v>
      </c>
      <c r="U41" t="s">
        <v>162</v>
      </c>
      <c r="V41">
        <v>2400</v>
      </c>
      <c r="W41" s="53">
        <v>44241</v>
      </c>
      <c r="X41" s="53">
        <v>44281</v>
      </c>
      <c r="Z41" t="s">
        <v>1279</v>
      </c>
      <c r="AA41" t="s">
        <v>4975</v>
      </c>
      <c r="AB41" t="s">
        <v>6233</v>
      </c>
      <c r="AC41" t="e">
        <f>#REF!-#REF!</f>
        <v>#REF!</v>
      </c>
      <c r="AD41" t="e">
        <f>#REF!*#REF!</f>
        <v>#REF!</v>
      </c>
    </row>
    <row r="42" spans="1:30" x14ac:dyDescent="0.35">
      <c r="A42" t="s">
        <v>5313</v>
      </c>
      <c r="B42">
        <v>7</v>
      </c>
      <c r="C42" t="s">
        <v>119</v>
      </c>
      <c r="D42" t="s">
        <v>4124</v>
      </c>
      <c r="E42" t="s">
        <v>120</v>
      </c>
      <c r="F42" t="s">
        <v>148</v>
      </c>
      <c r="G42" t="s">
        <v>162</v>
      </c>
      <c r="H42" t="s">
        <v>155</v>
      </c>
      <c r="I42" s="53">
        <v>44197</v>
      </c>
      <c r="J42" s="53">
        <v>44561</v>
      </c>
      <c r="K42" t="s">
        <v>124</v>
      </c>
      <c r="L42" s="53">
        <v>44174</v>
      </c>
      <c r="M42" t="s">
        <v>199</v>
      </c>
      <c r="N42" t="s">
        <v>60</v>
      </c>
      <c r="O42" s="53"/>
      <c r="P42">
        <v>2021</v>
      </c>
      <c r="Q42">
        <v>32</v>
      </c>
      <c r="R42">
        <v>205</v>
      </c>
      <c r="S42" t="s">
        <v>5313</v>
      </c>
      <c r="T42" t="s">
        <v>4515</v>
      </c>
      <c r="U42" t="s">
        <v>162</v>
      </c>
      <c r="V42">
        <v>8084</v>
      </c>
      <c r="W42" s="53">
        <v>44197</v>
      </c>
      <c r="X42" s="53">
        <v>44561</v>
      </c>
      <c r="Y42">
        <v>1.3474999999999999</v>
      </c>
      <c r="Z42" t="s">
        <v>1279</v>
      </c>
      <c r="AA42" t="s">
        <v>4710</v>
      </c>
      <c r="AC42" t="e">
        <f>#REF!-#REF!</f>
        <v>#REF!</v>
      </c>
      <c r="AD42" t="e">
        <f>#REF!*#REF!</f>
        <v>#REF!</v>
      </c>
    </row>
    <row r="43" spans="1:30" x14ac:dyDescent="0.35">
      <c r="A43" t="s">
        <v>5677</v>
      </c>
      <c r="B43">
        <v>26</v>
      </c>
      <c r="C43" t="s">
        <v>141</v>
      </c>
      <c r="D43" t="s">
        <v>224</v>
      </c>
      <c r="E43" t="s">
        <v>154</v>
      </c>
      <c r="F43" t="s">
        <v>148</v>
      </c>
      <c r="G43" t="s">
        <v>4151</v>
      </c>
      <c r="H43" t="s">
        <v>155</v>
      </c>
      <c r="I43" s="53">
        <v>44427</v>
      </c>
      <c r="J43" s="53">
        <v>44791</v>
      </c>
      <c r="K43" t="s">
        <v>144</v>
      </c>
      <c r="L43" s="53">
        <v>44427</v>
      </c>
      <c r="M43" t="s">
        <v>225</v>
      </c>
      <c r="N43" t="s">
        <v>77</v>
      </c>
      <c r="O43" s="53"/>
      <c r="P43">
        <v>2021</v>
      </c>
      <c r="Q43">
        <v>51</v>
      </c>
      <c r="R43">
        <v>42</v>
      </c>
      <c r="S43" t="s">
        <v>5677</v>
      </c>
      <c r="T43" t="s">
        <v>5675</v>
      </c>
      <c r="U43" t="s">
        <v>169</v>
      </c>
      <c r="V43">
        <v>2400</v>
      </c>
      <c r="W43" s="53">
        <v>44427</v>
      </c>
      <c r="X43" s="53">
        <v>44791</v>
      </c>
      <c r="Z43" t="s">
        <v>1279</v>
      </c>
      <c r="AA43" t="s">
        <v>4975</v>
      </c>
      <c r="AB43" t="s">
        <v>6233</v>
      </c>
      <c r="AC43" t="e">
        <f>#REF!-#REF!</f>
        <v>#REF!</v>
      </c>
      <c r="AD43" t="e">
        <f>#REF!*#REF!</f>
        <v>#REF!</v>
      </c>
    </row>
    <row r="44" spans="1:30" x14ac:dyDescent="0.35">
      <c r="A44" t="s">
        <v>5677</v>
      </c>
      <c r="B44">
        <v>26</v>
      </c>
      <c r="C44" t="s">
        <v>141</v>
      </c>
      <c r="D44" t="s">
        <v>224</v>
      </c>
      <c r="E44" t="s">
        <v>154</v>
      </c>
      <c r="F44" t="s">
        <v>148</v>
      </c>
      <c r="G44" t="s">
        <v>4151</v>
      </c>
      <c r="H44" t="s">
        <v>155</v>
      </c>
      <c r="I44" s="53">
        <v>44427</v>
      </c>
      <c r="J44" s="53">
        <v>44791</v>
      </c>
      <c r="K44" t="s">
        <v>144</v>
      </c>
      <c r="L44" s="53">
        <v>44427</v>
      </c>
      <c r="M44" t="s">
        <v>225</v>
      </c>
      <c r="N44" t="s">
        <v>77</v>
      </c>
      <c r="O44" s="53"/>
      <c r="P44">
        <v>2021</v>
      </c>
      <c r="Q44">
        <v>51</v>
      </c>
      <c r="R44">
        <v>43</v>
      </c>
      <c r="S44" t="s">
        <v>5677</v>
      </c>
      <c r="T44" t="s">
        <v>5676</v>
      </c>
      <c r="U44" t="s">
        <v>162</v>
      </c>
      <c r="V44">
        <v>2400</v>
      </c>
      <c r="W44" s="53">
        <v>44427</v>
      </c>
      <c r="X44" s="53">
        <v>44791</v>
      </c>
      <c r="Z44" t="s">
        <v>1279</v>
      </c>
      <c r="AA44" t="s">
        <v>4975</v>
      </c>
      <c r="AB44" t="s">
        <v>6233</v>
      </c>
      <c r="AC44" t="e">
        <f>#REF!-#REF!</f>
        <v>#REF!</v>
      </c>
      <c r="AD44" t="e">
        <f>#REF!*#REF!</f>
        <v>#REF!</v>
      </c>
    </row>
    <row r="45" spans="1:30" x14ac:dyDescent="0.35">
      <c r="A45" t="s">
        <v>5694</v>
      </c>
      <c r="B45">
        <v>2</v>
      </c>
      <c r="C45" t="s">
        <v>132</v>
      </c>
      <c r="D45" t="s">
        <v>4565</v>
      </c>
      <c r="E45" t="s">
        <v>241</v>
      </c>
      <c r="F45" t="s">
        <v>148</v>
      </c>
      <c r="G45" t="s">
        <v>169</v>
      </c>
      <c r="H45" t="s">
        <v>155</v>
      </c>
      <c r="I45" s="53">
        <v>44562</v>
      </c>
      <c r="J45" s="53">
        <v>44926</v>
      </c>
      <c r="K45" t="s">
        <v>124</v>
      </c>
      <c r="L45" s="53">
        <v>44553</v>
      </c>
      <c r="M45" t="s">
        <v>6276</v>
      </c>
      <c r="N45" t="s">
        <v>24</v>
      </c>
      <c r="O45" s="53"/>
      <c r="P45">
        <v>2022</v>
      </c>
      <c r="Q45">
        <v>62</v>
      </c>
      <c r="R45">
        <v>44</v>
      </c>
      <c r="S45" t="s">
        <v>5694</v>
      </c>
      <c r="T45" t="s">
        <v>4495</v>
      </c>
      <c r="U45" t="s">
        <v>169</v>
      </c>
      <c r="V45">
        <v>2490</v>
      </c>
      <c r="W45" s="53">
        <v>44562</v>
      </c>
      <c r="X45" s="53">
        <v>44926</v>
      </c>
      <c r="Y45">
        <v>4.8559000000000001</v>
      </c>
      <c r="Z45" t="s">
        <v>1279</v>
      </c>
      <c r="AA45">
        <v>0</v>
      </c>
      <c r="AC45" t="e">
        <f>#REF!-#REF!</f>
        <v>#REF!</v>
      </c>
      <c r="AD45" t="e">
        <f>#REF!*#REF!</f>
        <v>#REF!</v>
      </c>
    </row>
    <row r="46" spans="1:30" x14ac:dyDescent="0.35">
      <c r="A46" t="s">
        <v>5208</v>
      </c>
      <c r="B46">
        <v>4</v>
      </c>
      <c r="C46" t="s">
        <v>132</v>
      </c>
      <c r="D46" t="s">
        <v>4565</v>
      </c>
      <c r="E46" t="s">
        <v>241</v>
      </c>
      <c r="F46" t="s">
        <v>148</v>
      </c>
      <c r="G46" t="s">
        <v>162</v>
      </c>
      <c r="H46" t="s">
        <v>155</v>
      </c>
      <c r="I46" s="53">
        <v>44562</v>
      </c>
      <c r="J46" s="53">
        <v>44926</v>
      </c>
      <c r="K46" t="s">
        <v>124</v>
      </c>
      <c r="L46" s="53">
        <v>44553</v>
      </c>
      <c r="M46" t="s">
        <v>6277</v>
      </c>
      <c r="N46" t="s">
        <v>24</v>
      </c>
      <c r="O46" s="53"/>
      <c r="P46">
        <v>2022</v>
      </c>
      <c r="Q46">
        <v>64</v>
      </c>
      <c r="R46">
        <v>46</v>
      </c>
      <c r="S46" t="s">
        <v>5208</v>
      </c>
      <c r="T46" t="s">
        <v>1326</v>
      </c>
      <c r="U46" t="s">
        <v>162</v>
      </c>
      <c r="V46">
        <v>332</v>
      </c>
      <c r="W46" s="53">
        <v>44562</v>
      </c>
      <c r="X46" s="53">
        <v>44926</v>
      </c>
      <c r="Y46">
        <v>4.1577000000000002</v>
      </c>
      <c r="Z46" t="s">
        <v>1279</v>
      </c>
      <c r="AA46" t="s">
        <v>4815</v>
      </c>
      <c r="AC46" t="e">
        <f>#REF!-#REF!</f>
        <v>#REF!</v>
      </c>
      <c r="AD46" t="e">
        <f>#REF!*#REF!</f>
        <v>#REF!</v>
      </c>
    </row>
    <row r="47" spans="1:30" x14ac:dyDescent="0.35">
      <c r="A47" t="s">
        <v>5695</v>
      </c>
      <c r="B47">
        <v>7</v>
      </c>
      <c r="C47" t="s">
        <v>132</v>
      </c>
      <c r="D47" t="s">
        <v>236</v>
      </c>
      <c r="E47" t="s">
        <v>237</v>
      </c>
      <c r="F47" t="s">
        <v>148</v>
      </c>
      <c r="G47" t="s">
        <v>169</v>
      </c>
      <c r="H47" t="s">
        <v>155</v>
      </c>
      <c r="I47" s="53">
        <v>44562</v>
      </c>
      <c r="J47" s="53">
        <v>44926</v>
      </c>
      <c r="K47" t="s">
        <v>124</v>
      </c>
      <c r="L47" s="53">
        <v>44553</v>
      </c>
      <c r="M47" t="s">
        <v>6278</v>
      </c>
      <c r="N47" t="s">
        <v>6</v>
      </c>
      <c r="O47" s="53"/>
      <c r="P47">
        <v>2022</v>
      </c>
      <c r="Q47">
        <v>67</v>
      </c>
      <c r="R47">
        <v>48</v>
      </c>
      <c r="S47" t="s">
        <v>5695</v>
      </c>
      <c r="T47" t="s">
        <v>4495</v>
      </c>
      <c r="U47" t="s">
        <v>169</v>
      </c>
      <c r="V47">
        <v>900</v>
      </c>
      <c r="W47" s="53">
        <v>44562</v>
      </c>
      <c r="X47" s="53">
        <v>44926</v>
      </c>
      <c r="Y47">
        <v>4.8559000000000001</v>
      </c>
      <c r="Z47" t="s">
        <v>1279</v>
      </c>
      <c r="AA47">
        <v>0</v>
      </c>
      <c r="AC47" t="e">
        <f>#REF!-#REF!</f>
        <v>#REF!</v>
      </c>
      <c r="AD47" t="e">
        <f>#REF!*#REF!</f>
        <v>#REF!</v>
      </c>
    </row>
    <row r="48" spans="1:30" x14ac:dyDescent="0.35">
      <c r="A48" t="s">
        <v>5209</v>
      </c>
      <c r="B48">
        <v>9</v>
      </c>
      <c r="C48" t="s">
        <v>132</v>
      </c>
      <c r="D48" t="s">
        <v>236</v>
      </c>
      <c r="E48" t="s">
        <v>237</v>
      </c>
      <c r="F48" t="s">
        <v>148</v>
      </c>
      <c r="G48" t="s">
        <v>162</v>
      </c>
      <c r="H48" t="s">
        <v>155</v>
      </c>
      <c r="I48" s="53">
        <v>44562</v>
      </c>
      <c r="J48" s="53">
        <v>44926</v>
      </c>
      <c r="K48" t="s">
        <v>124</v>
      </c>
      <c r="L48" s="53">
        <v>44553</v>
      </c>
      <c r="M48" t="s">
        <v>6279</v>
      </c>
      <c r="N48" t="s">
        <v>6</v>
      </c>
      <c r="O48" s="53"/>
      <c r="P48">
        <v>2022</v>
      </c>
      <c r="Q48">
        <v>69</v>
      </c>
      <c r="R48">
        <v>50</v>
      </c>
      <c r="S48" t="s">
        <v>5209</v>
      </c>
      <c r="T48" t="s">
        <v>1329</v>
      </c>
      <c r="U48" t="s">
        <v>162</v>
      </c>
      <c r="V48">
        <v>5</v>
      </c>
      <c r="W48" s="53">
        <v>44562</v>
      </c>
      <c r="X48" s="53">
        <v>44926</v>
      </c>
      <c r="Y48">
        <v>3.9828000000000001</v>
      </c>
      <c r="Z48" t="s">
        <v>1279</v>
      </c>
      <c r="AA48" t="s">
        <v>4797</v>
      </c>
      <c r="AC48" t="e">
        <f>#REF!-#REF!</f>
        <v>#REF!</v>
      </c>
      <c r="AD48" t="e">
        <f>#REF!*#REF!</f>
        <v>#REF!</v>
      </c>
    </row>
    <row r="49" spans="1:30" x14ac:dyDescent="0.35">
      <c r="A49" t="s">
        <v>5210</v>
      </c>
      <c r="B49">
        <v>11</v>
      </c>
      <c r="C49" t="s">
        <v>132</v>
      </c>
      <c r="D49" t="s">
        <v>247</v>
      </c>
      <c r="E49" t="s">
        <v>248</v>
      </c>
      <c r="F49" t="s">
        <v>148</v>
      </c>
      <c r="G49" t="s">
        <v>162</v>
      </c>
      <c r="H49" t="s">
        <v>155</v>
      </c>
      <c r="I49" s="53">
        <v>44562</v>
      </c>
      <c r="J49" s="53">
        <v>44926</v>
      </c>
      <c r="K49" t="s">
        <v>124</v>
      </c>
      <c r="L49" s="53">
        <v>44555</v>
      </c>
      <c r="M49" t="s">
        <v>6280</v>
      </c>
      <c r="N49" t="s">
        <v>10</v>
      </c>
      <c r="O49" s="53"/>
      <c r="P49">
        <v>2022</v>
      </c>
      <c r="Q49">
        <v>71</v>
      </c>
      <c r="R49">
        <v>51</v>
      </c>
      <c r="S49" t="s">
        <v>5210</v>
      </c>
      <c r="T49" t="s">
        <v>1331</v>
      </c>
      <c r="U49" t="s">
        <v>162</v>
      </c>
      <c r="V49">
        <v>100</v>
      </c>
      <c r="W49" s="53">
        <v>44562</v>
      </c>
      <c r="X49" s="53">
        <v>44926</v>
      </c>
      <c r="Y49">
        <v>4.0830000000000002</v>
      </c>
      <c r="Z49" t="s">
        <v>1279</v>
      </c>
      <c r="AA49" t="s">
        <v>4803</v>
      </c>
      <c r="AC49" t="e">
        <f>#REF!-#REF!</f>
        <v>#REF!</v>
      </c>
      <c r="AD49" t="e">
        <f>#REF!*#REF!</f>
        <v>#REF!</v>
      </c>
    </row>
    <row r="50" spans="1:30" x14ac:dyDescent="0.35">
      <c r="A50" t="s">
        <v>5211</v>
      </c>
      <c r="B50">
        <v>12</v>
      </c>
      <c r="C50" t="s">
        <v>132</v>
      </c>
      <c r="D50" t="s">
        <v>247</v>
      </c>
      <c r="E50" t="s">
        <v>248</v>
      </c>
      <c r="F50" t="s">
        <v>148</v>
      </c>
      <c r="G50" t="s">
        <v>162</v>
      </c>
      <c r="H50" t="s">
        <v>155</v>
      </c>
      <c r="I50" s="53">
        <v>44562</v>
      </c>
      <c r="J50" s="53">
        <v>44926</v>
      </c>
      <c r="K50" t="s">
        <v>124</v>
      </c>
      <c r="L50" s="53">
        <v>44555</v>
      </c>
      <c r="M50" t="s">
        <v>6281</v>
      </c>
      <c r="N50" t="s">
        <v>10</v>
      </c>
      <c r="O50" s="53"/>
      <c r="P50">
        <v>2022</v>
      </c>
      <c r="Q50">
        <v>72</v>
      </c>
      <c r="R50">
        <v>52</v>
      </c>
      <c r="S50" t="s">
        <v>5211</v>
      </c>
      <c r="T50" t="s">
        <v>1333</v>
      </c>
      <c r="U50" t="s">
        <v>162</v>
      </c>
      <c r="V50">
        <v>1</v>
      </c>
      <c r="W50" s="53">
        <v>44562</v>
      </c>
      <c r="X50" s="53">
        <v>44926</v>
      </c>
      <c r="Y50">
        <v>3.9828000000000001</v>
      </c>
      <c r="Z50" t="s">
        <v>1279</v>
      </c>
      <c r="AA50" t="s">
        <v>4797</v>
      </c>
      <c r="AC50" t="e">
        <f>#REF!-#REF!</f>
        <v>#REF!</v>
      </c>
      <c r="AD50" t="e">
        <f>#REF!*#REF!</f>
        <v>#REF!</v>
      </c>
    </row>
    <row r="51" spans="1:30" x14ac:dyDescent="0.35">
      <c r="A51" t="s">
        <v>5212</v>
      </c>
      <c r="B51">
        <v>13</v>
      </c>
      <c r="C51" t="s">
        <v>132</v>
      </c>
      <c r="D51" t="s">
        <v>247</v>
      </c>
      <c r="E51" t="s">
        <v>248</v>
      </c>
      <c r="F51" t="s">
        <v>148</v>
      </c>
      <c r="G51" t="s">
        <v>162</v>
      </c>
      <c r="H51" t="s">
        <v>155</v>
      </c>
      <c r="I51" s="53">
        <v>44562</v>
      </c>
      <c r="J51" s="53">
        <v>44926</v>
      </c>
      <c r="K51" t="s">
        <v>124</v>
      </c>
      <c r="L51" s="53">
        <v>44555</v>
      </c>
      <c r="M51" t="s">
        <v>6282</v>
      </c>
      <c r="N51" t="s">
        <v>10</v>
      </c>
      <c r="O51" s="53"/>
      <c r="P51">
        <v>2022</v>
      </c>
      <c r="Q51">
        <v>73</v>
      </c>
      <c r="R51">
        <v>53</v>
      </c>
      <c r="S51" t="s">
        <v>5212</v>
      </c>
      <c r="T51" t="s">
        <v>1335</v>
      </c>
      <c r="U51" t="s">
        <v>162</v>
      </c>
      <c r="V51">
        <v>1</v>
      </c>
      <c r="W51" s="53">
        <v>44562</v>
      </c>
      <c r="X51" s="53">
        <v>44926</v>
      </c>
      <c r="Y51">
        <v>3.9828000000000001</v>
      </c>
      <c r="Z51" t="s">
        <v>1279</v>
      </c>
      <c r="AA51" t="s">
        <v>4797</v>
      </c>
      <c r="AC51" t="e">
        <f>#REF!-#REF!</f>
        <v>#REF!</v>
      </c>
      <c r="AD51" t="e">
        <f>#REF!*#REF!</f>
        <v>#REF!</v>
      </c>
    </row>
    <row r="52" spans="1:30" x14ac:dyDescent="0.35">
      <c r="A52" t="s">
        <v>5213</v>
      </c>
      <c r="B52">
        <v>14</v>
      </c>
      <c r="C52" t="s">
        <v>132</v>
      </c>
      <c r="D52" t="s">
        <v>247</v>
      </c>
      <c r="E52" t="s">
        <v>248</v>
      </c>
      <c r="F52" t="s">
        <v>148</v>
      </c>
      <c r="G52" t="s">
        <v>162</v>
      </c>
      <c r="H52" t="s">
        <v>155</v>
      </c>
      <c r="I52" s="53">
        <v>44562</v>
      </c>
      <c r="J52" s="53">
        <v>44926</v>
      </c>
      <c r="K52" t="s">
        <v>124</v>
      </c>
      <c r="L52" s="53">
        <v>44555</v>
      </c>
      <c r="M52" t="s">
        <v>6283</v>
      </c>
      <c r="N52" t="s">
        <v>10</v>
      </c>
      <c r="O52" s="53"/>
      <c r="P52">
        <v>2022</v>
      </c>
      <c r="Q52">
        <v>74</v>
      </c>
      <c r="R52">
        <v>54</v>
      </c>
      <c r="S52" t="s">
        <v>5213</v>
      </c>
      <c r="T52" t="s">
        <v>1311</v>
      </c>
      <c r="U52" t="s">
        <v>162</v>
      </c>
      <c r="V52">
        <v>1</v>
      </c>
      <c r="W52" s="53">
        <v>44562</v>
      </c>
      <c r="X52" s="53">
        <v>44926</v>
      </c>
      <c r="Y52">
        <v>3.9828000000000001</v>
      </c>
      <c r="Z52" t="s">
        <v>1279</v>
      </c>
      <c r="AA52" t="s">
        <v>4797</v>
      </c>
      <c r="AC52" t="e">
        <f>#REF!-#REF!</f>
        <v>#REF!</v>
      </c>
      <c r="AD52" t="e">
        <f>#REF!*#REF!</f>
        <v>#REF!</v>
      </c>
    </row>
    <row r="53" spans="1:30" x14ac:dyDescent="0.35">
      <c r="A53" t="s">
        <v>5214</v>
      </c>
      <c r="B53">
        <v>15</v>
      </c>
      <c r="C53" t="s">
        <v>132</v>
      </c>
      <c r="D53" t="s">
        <v>247</v>
      </c>
      <c r="E53" t="s">
        <v>248</v>
      </c>
      <c r="F53" t="s">
        <v>148</v>
      </c>
      <c r="G53" t="s">
        <v>162</v>
      </c>
      <c r="H53" t="s">
        <v>155</v>
      </c>
      <c r="I53" s="53">
        <v>44562</v>
      </c>
      <c r="J53" s="53">
        <v>44926</v>
      </c>
      <c r="K53" t="s">
        <v>124</v>
      </c>
      <c r="L53" s="53">
        <v>44555</v>
      </c>
      <c r="M53" t="s">
        <v>6284</v>
      </c>
      <c r="N53" t="s">
        <v>10</v>
      </c>
      <c r="O53" s="53"/>
      <c r="P53">
        <v>2022</v>
      </c>
      <c r="Q53">
        <v>75</v>
      </c>
      <c r="R53">
        <v>55</v>
      </c>
      <c r="S53" t="s">
        <v>5214</v>
      </c>
      <c r="T53" t="s">
        <v>1338</v>
      </c>
      <c r="U53" t="s">
        <v>162</v>
      </c>
      <c r="V53">
        <v>1</v>
      </c>
      <c r="W53" s="53">
        <v>44562</v>
      </c>
      <c r="X53" s="53">
        <v>44926</v>
      </c>
      <c r="Y53">
        <v>3.9828000000000001</v>
      </c>
      <c r="Z53" t="s">
        <v>1279</v>
      </c>
      <c r="AA53" t="s">
        <v>4797</v>
      </c>
      <c r="AC53" t="e">
        <f>#REF!-#REF!</f>
        <v>#REF!</v>
      </c>
      <c r="AD53" t="e">
        <f>#REF!*#REF!</f>
        <v>#REF!</v>
      </c>
    </row>
    <row r="54" spans="1:30" x14ac:dyDescent="0.35">
      <c r="A54" t="s">
        <v>5696</v>
      </c>
      <c r="B54">
        <v>16</v>
      </c>
      <c r="C54" t="s">
        <v>132</v>
      </c>
      <c r="D54" t="s">
        <v>247</v>
      </c>
      <c r="E54" t="s">
        <v>248</v>
      </c>
      <c r="F54" t="s">
        <v>148</v>
      </c>
      <c r="G54" t="s">
        <v>169</v>
      </c>
      <c r="H54" t="s">
        <v>155</v>
      </c>
      <c r="I54" s="53">
        <v>44562</v>
      </c>
      <c r="J54" s="53">
        <v>44926</v>
      </c>
      <c r="K54" t="s">
        <v>124</v>
      </c>
      <c r="L54" s="53">
        <v>44555</v>
      </c>
      <c r="M54" t="s">
        <v>6285</v>
      </c>
      <c r="N54" t="s">
        <v>10</v>
      </c>
      <c r="O54" s="53"/>
      <c r="P54">
        <v>2022</v>
      </c>
      <c r="Q54">
        <v>76</v>
      </c>
      <c r="R54">
        <v>56</v>
      </c>
      <c r="S54" t="s">
        <v>5696</v>
      </c>
      <c r="T54" t="s">
        <v>4609</v>
      </c>
      <c r="U54" t="s">
        <v>169</v>
      </c>
      <c r="V54">
        <v>50</v>
      </c>
      <c r="W54" s="53">
        <v>44562</v>
      </c>
      <c r="X54" s="53">
        <v>44926</v>
      </c>
      <c r="Y54">
        <v>4.6828000000000003</v>
      </c>
      <c r="Z54" t="s">
        <v>1279</v>
      </c>
      <c r="AA54" t="s">
        <v>4803</v>
      </c>
      <c r="AC54" t="e">
        <f>#REF!-#REF!</f>
        <v>#REF!</v>
      </c>
      <c r="AD54" t="e">
        <f>#REF!*#REF!</f>
        <v>#REF!</v>
      </c>
    </row>
    <row r="55" spans="1:30" x14ac:dyDescent="0.35">
      <c r="A55" t="s">
        <v>5697</v>
      </c>
      <c r="B55">
        <v>17</v>
      </c>
      <c r="C55" t="s">
        <v>132</v>
      </c>
      <c r="D55" t="s">
        <v>247</v>
      </c>
      <c r="E55" t="s">
        <v>248</v>
      </c>
      <c r="F55" t="s">
        <v>148</v>
      </c>
      <c r="G55" t="s">
        <v>169</v>
      </c>
      <c r="H55" t="s">
        <v>155</v>
      </c>
      <c r="I55" s="53">
        <v>44562</v>
      </c>
      <c r="J55" s="53">
        <v>44926</v>
      </c>
      <c r="K55" t="s">
        <v>124</v>
      </c>
      <c r="L55" s="53">
        <v>44555</v>
      </c>
      <c r="M55" t="s">
        <v>6286</v>
      </c>
      <c r="N55" t="s">
        <v>10</v>
      </c>
      <c r="O55" s="53"/>
      <c r="P55">
        <v>2022</v>
      </c>
      <c r="Q55">
        <v>77</v>
      </c>
      <c r="R55">
        <v>57</v>
      </c>
      <c r="S55" t="s">
        <v>5697</v>
      </c>
      <c r="T55" t="s">
        <v>4610</v>
      </c>
      <c r="U55" t="s">
        <v>169</v>
      </c>
      <c r="V55">
        <v>40</v>
      </c>
      <c r="W55" s="53">
        <v>44562</v>
      </c>
      <c r="X55" s="53">
        <v>44926</v>
      </c>
      <c r="Y55">
        <v>4.6467999999999998</v>
      </c>
      <c r="Z55" t="s">
        <v>1279</v>
      </c>
      <c r="AA55" t="s">
        <v>4797</v>
      </c>
      <c r="AC55" t="e">
        <f>#REF!-#REF!</f>
        <v>#REF!</v>
      </c>
      <c r="AD55" t="e">
        <f>#REF!*#REF!</f>
        <v>#REF!</v>
      </c>
    </row>
    <row r="56" spans="1:30" x14ac:dyDescent="0.35">
      <c r="A56" t="s">
        <v>5698</v>
      </c>
      <c r="B56">
        <v>19</v>
      </c>
      <c r="C56" t="s">
        <v>132</v>
      </c>
      <c r="D56" t="s">
        <v>4586</v>
      </c>
      <c r="E56" t="s">
        <v>239</v>
      </c>
      <c r="F56" t="s">
        <v>148</v>
      </c>
      <c r="G56" t="s">
        <v>169</v>
      </c>
      <c r="H56" t="s">
        <v>155</v>
      </c>
      <c r="I56" s="53">
        <v>44562</v>
      </c>
      <c r="J56" s="53">
        <v>44926</v>
      </c>
      <c r="K56" t="s">
        <v>124</v>
      </c>
      <c r="L56" s="53">
        <v>44552</v>
      </c>
      <c r="M56" t="s">
        <v>6287</v>
      </c>
      <c r="N56" t="s">
        <v>14</v>
      </c>
      <c r="O56" s="53"/>
      <c r="P56">
        <v>2022</v>
      </c>
      <c r="Q56">
        <v>79</v>
      </c>
      <c r="R56">
        <v>58</v>
      </c>
      <c r="S56" t="s">
        <v>5698</v>
      </c>
      <c r="T56" t="s">
        <v>4610</v>
      </c>
      <c r="U56" t="s">
        <v>169</v>
      </c>
      <c r="V56">
        <v>50</v>
      </c>
      <c r="W56" s="53">
        <v>44562</v>
      </c>
      <c r="X56" s="53">
        <v>44926</v>
      </c>
      <c r="Y56">
        <v>4.6467999999999998</v>
      </c>
      <c r="Z56" t="s">
        <v>1279</v>
      </c>
      <c r="AA56" t="s">
        <v>4797</v>
      </c>
      <c r="AC56" t="e">
        <f>#REF!-#REF!</f>
        <v>#REF!</v>
      </c>
      <c r="AD56" t="e">
        <f>#REF!*#REF!</f>
        <v>#REF!</v>
      </c>
    </row>
    <row r="57" spans="1:30" x14ac:dyDescent="0.35">
      <c r="A57" t="s">
        <v>5215</v>
      </c>
      <c r="B57">
        <v>20</v>
      </c>
      <c r="C57" t="s">
        <v>132</v>
      </c>
      <c r="D57" t="s">
        <v>4586</v>
      </c>
      <c r="E57" t="s">
        <v>239</v>
      </c>
      <c r="F57" t="s">
        <v>148</v>
      </c>
      <c r="G57" t="s">
        <v>162</v>
      </c>
      <c r="H57" t="s">
        <v>155</v>
      </c>
      <c r="I57" s="53">
        <v>44562</v>
      </c>
      <c r="J57" s="53">
        <v>44926</v>
      </c>
      <c r="K57" t="s">
        <v>124</v>
      </c>
      <c r="L57" s="53">
        <v>44552</v>
      </c>
      <c r="M57" t="s">
        <v>6288</v>
      </c>
      <c r="N57" t="s">
        <v>14</v>
      </c>
      <c r="O57" s="53"/>
      <c r="P57">
        <v>2022</v>
      </c>
      <c r="Q57">
        <v>80</v>
      </c>
      <c r="R57">
        <v>59</v>
      </c>
      <c r="S57" t="s">
        <v>5215</v>
      </c>
      <c r="T57" t="s">
        <v>1329</v>
      </c>
      <c r="U57" t="s">
        <v>162</v>
      </c>
      <c r="V57">
        <v>50</v>
      </c>
      <c r="W57" s="53">
        <v>44562</v>
      </c>
      <c r="X57" s="53">
        <v>44926</v>
      </c>
      <c r="Y57">
        <v>3.9828000000000001</v>
      </c>
      <c r="Z57" t="s">
        <v>1279</v>
      </c>
      <c r="AA57" t="s">
        <v>4797</v>
      </c>
      <c r="AC57" t="e">
        <f>#REF!-#REF!</f>
        <v>#REF!</v>
      </c>
      <c r="AD57" t="e">
        <f>#REF!*#REF!</f>
        <v>#REF!</v>
      </c>
    </row>
    <row r="58" spans="1:30" x14ac:dyDescent="0.35">
      <c r="A58" t="s">
        <v>5699</v>
      </c>
      <c r="B58">
        <v>22</v>
      </c>
      <c r="C58" t="s">
        <v>132</v>
      </c>
      <c r="D58" t="s">
        <v>242</v>
      </c>
      <c r="E58" t="s">
        <v>243</v>
      </c>
      <c r="F58" t="s">
        <v>148</v>
      </c>
      <c r="G58" t="s">
        <v>169</v>
      </c>
      <c r="H58" t="s">
        <v>155</v>
      </c>
      <c r="I58" s="53">
        <v>44562</v>
      </c>
      <c r="J58" s="53">
        <v>44926</v>
      </c>
      <c r="K58" t="s">
        <v>124</v>
      </c>
      <c r="L58" s="53">
        <v>44552</v>
      </c>
      <c r="M58" t="s">
        <v>6289</v>
      </c>
      <c r="N58" t="s">
        <v>17</v>
      </c>
      <c r="O58" s="53"/>
      <c r="P58">
        <v>2022</v>
      </c>
      <c r="Q58">
        <v>82</v>
      </c>
      <c r="R58">
        <v>60</v>
      </c>
      <c r="S58" t="s">
        <v>5699</v>
      </c>
      <c r="T58" t="s">
        <v>4501</v>
      </c>
      <c r="U58" t="s">
        <v>169</v>
      </c>
      <c r="V58">
        <v>316</v>
      </c>
      <c r="W58" s="53">
        <v>44562</v>
      </c>
      <c r="X58" s="53">
        <v>44926</v>
      </c>
      <c r="Y58">
        <v>4.8227000000000002</v>
      </c>
      <c r="Z58" t="s">
        <v>1279</v>
      </c>
      <c r="AA58" t="s">
        <v>4799</v>
      </c>
      <c r="AC58" t="e">
        <f>#REF!-#REF!</f>
        <v>#REF!</v>
      </c>
      <c r="AD58" t="e">
        <f>#REF!*#REF!</f>
        <v>#REF!</v>
      </c>
    </row>
    <row r="59" spans="1:30" x14ac:dyDescent="0.35">
      <c r="A59" t="s">
        <v>5216</v>
      </c>
      <c r="B59">
        <v>23</v>
      </c>
      <c r="C59" t="s">
        <v>132</v>
      </c>
      <c r="D59" t="s">
        <v>242</v>
      </c>
      <c r="E59" t="s">
        <v>243</v>
      </c>
      <c r="F59" t="s">
        <v>148</v>
      </c>
      <c r="G59" t="s">
        <v>162</v>
      </c>
      <c r="H59" t="s">
        <v>155</v>
      </c>
      <c r="I59" s="53">
        <v>44562</v>
      </c>
      <c r="J59" s="53">
        <v>44926</v>
      </c>
      <c r="K59" t="s">
        <v>124</v>
      </c>
      <c r="L59" s="53">
        <v>44552</v>
      </c>
      <c r="M59" t="s">
        <v>6290</v>
      </c>
      <c r="N59" t="s">
        <v>17</v>
      </c>
      <c r="O59" s="53"/>
      <c r="P59">
        <v>2022</v>
      </c>
      <c r="Q59">
        <v>83</v>
      </c>
      <c r="R59">
        <v>61</v>
      </c>
      <c r="S59" t="s">
        <v>5216</v>
      </c>
      <c r="T59" t="s">
        <v>1348</v>
      </c>
      <c r="U59" t="s">
        <v>162</v>
      </c>
      <c r="V59">
        <v>80</v>
      </c>
      <c r="W59" s="53">
        <v>44562</v>
      </c>
      <c r="X59" s="53">
        <v>44926</v>
      </c>
      <c r="Y59">
        <v>4.2003000000000004</v>
      </c>
      <c r="Z59" t="s">
        <v>1279</v>
      </c>
      <c r="AA59" t="s">
        <v>4811</v>
      </c>
      <c r="AC59" t="e">
        <f>#REF!-#REF!</f>
        <v>#REF!</v>
      </c>
      <c r="AD59" t="e">
        <f>#REF!*#REF!</f>
        <v>#REF!</v>
      </c>
    </row>
    <row r="60" spans="1:30" x14ac:dyDescent="0.35">
      <c r="A60" t="s">
        <v>5217</v>
      </c>
      <c r="B60">
        <v>24</v>
      </c>
      <c r="C60" t="s">
        <v>132</v>
      </c>
      <c r="D60" t="s">
        <v>242</v>
      </c>
      <c r="E60" t="s">
        <v>243</v>
      </c>
      <c r="F60" t="s">
        <v>148</v>
      </c>
      <c r="G60" t="s">
        <v>162</v>
      </c>
      <c r="H60" t="s">
        <v>155</v>
      </c>
      <c r="I60" s="53">
        <v>44562</v>
      </c>
      <c r="J60" s="53">
        <v>44926</v>
      </c>
      <c r="K60" t="s">
        <v>124</v>
      </c>
      <c r="L60" s="53">
        <v>44552</v>
      </c>
      <c r="M60" t="s">
        <v>6291</v>
      </c>
      <c r="N60" t="s">
        <v>17</v>
      </c>
      <c r="O60" s="53"/>
      <c r="P60">
        <v>2022</v>
      </c>
      <c r="Q60">
        <v>84</v>
      </c>
      <c r="R60">
        <v>62</v>
      </c>
      <c r="S60" t="s">
        <v>5217</v>
      </c>
      <c r="T60" t="s">
        <v>1350</v>
      </c>
      <c r="U60" t="s">
        <v>162</v>
      </c>
      <c r="V60">
        <v>201</v>
      </c>
      <c r="W60" s="53">
        <v>44562</v>
      </c>
      <c r="X60" s="53">
        <v>44926</v>
      </c>
      <c r="Y60">
        <v>4.3129</v>
      </c>
      <c r="Z60" t="s">
        <v>1279</v>
      </c>
      <c r="AA60" t="s">
        <v>4799</v>
      </c>
      <c r="AC60" t="e">
        <f>#REF!-#REF!</f>
        <v>#REF!</v>
      </c>
      <c r="AD60" t="e">
        <f>#REF!*#REF!</f>
        <v>#REF!</v>
      </c>
    </row>
    <row r="61" spans="1:30" x14ac:dyDescent="0.35">
      <c r="A61" t="s">
        <v>1380</v>
      </c>
      <c r="B61">
        <v>25</v>
      </c>
      <c r="C61" t="s">
        <v>132</v>
      </c>
      <c r="D61" t="s">
        <v>242</v>
      </c>
      <c r="E61" t="s">
        <v>243</v>
      </c>
      <c r="F61" t="s">
        <v>148</v>
      </c>
      <c r="G61" t="s">
        <v>162</v>
      </c>
      <c r="H61" t="s">
        <v>155</v>
      </c>
      <c r="I61" s="53">
        <v>44562</v>
      </c>
      <c r="J61" s="53">
        <v>44926</v>
      </c>
      <c r="K61" t="s">
        <v>124</v>
      </c>
      <c r="L61" s="53">
        <v>44552</v>
      </c>
      <c r="M61" t="s">
        <v>6292</v>
      </c>
      <c r="N61" t="s">
        <v>17</v>
      </c>
      <c r="O61" s="53"/>
      <c r="P61">
        <v>2022</v>
      </c>
      <c r="Q61">
        <v>85</v>
      </c>
      <c r="R61">
        <v>63</v>
      </c>
      <c r="S61" t="s">
        <v>1380</v>
      </c>
      <c r="T61" t="s">
        <v>1352</v>
      </c>
      <c r="U61" t="s">
        <v>162</v>
      </c>
      <c r="V61">
        <v>35</v>
      </c>
      <c r="W61" s="53">
        <v>44562</v>
      </c>
      <c r="X61" s="53">
        <v>44926</v>
      </c>
      <c r="Y61">
        <v>4.3129</v>
      </c>
      <c r="Z61" t="s">
        <v>1279</v>
      </c>
      <c r="AA61" t="s">
        <v>4799</v>
      </c>
      <c r="AC61" t="e">
        <f>#REF!-#REF!</f>
        <v>#REF!</v>
      </c>
      <c r="AD61" t="e">
        <f>#REF!*#REF!</f>
        <v>#REF!</v>
      </c>
    </row>
    <row r="62" spans="1:30" x14ac:dyDescent="0.35">
      <c r="A62" t="s">
        <v>5700</v>
      </c>
      <c r="B62">
        <v>27</v>
      </c>
      <c r="C62" t="s">
        <v>132</v>
      </c>
      <c r="D62" t="s">
        <v>205</v>
      </c>
      <c r="E62" t="s">
        <v>206</v>
      </c>
      <c r="F62" t="s">
        <v>148</v>
      </c>
      <c r="G62" t="s">
        <v>169</v>
      </c>
      <c r="H62" t="s">
        <v>155</v>
      </c>
      <c r="I62" s="53">
        <v>44562</v>
      </c>
      <c r="J62" s="53">
        <v>44926</v>
      </c>
      <c r="K62" t="s">
        <v>124</v>
      </c>
      <c r="L62" s="53">
        <v>44553</v>
      </c>
      <c r="M62" t="s">
        <v>6293</v>
      </c>
      <c r="N62" t="s">
        <v>19</v>
      </c>
      <c r="O62" s="53"/>
      <c r="P62">
        <v>2022</v>
      </c>
      <c r="Q62">
        <v>87</v>
      </c>
      <c r="R62">
        <v>64</v>
      </c>
      <c r="S62" t="s">
        <v>5700</v>
      </c>
      <c r="T62" t="s">
        <v>4495</v>
      </c>
      <c r="U62" t="s">
        <v>169</v>
      </c>
      <c r="V62">
        <v>550</v>
      </c>
      <c r="W62" s="53">
        <v>44562</v>
      </c>
      <c r="X62" s="53">
        <v>44926</v>
      </c>
      <c r="Y62">
        <v>4.8559000000000001</v>
      </c>
      <c r="Z62" t="s">
        <v>1279</v>
      </c>
      <c r="AA62">
        <v>0</v>
      </c>
      <c r="AC62" t="e">
        <f>#REF!-#REF!</f>
        <v>#REF!</v>
      </c>
      <c r="AD62" t="e">
        <f>#REF!*#REF!</f>
        <v>#REF!</v>
      </c>
    </row>
    <row r="63" spans="1:30" x14ac:dyDescent="0.35">
      <c r="A63" t="s">
        <v>5218</v>
      </c>
      <c r="B63">
        <v>28</v>
      </c>
      <c r="C63" t="s">
        <v>132</v>
      </c>
      <c r="D63" t="s">
        <v>205</v>
      </c>
      <c r="E63" t="s">
        <v>206</v>
      </c>
      <c r="F63" t="s">
        <v>148</v>
      </c>
      <c r="G63" t="s">
        <v>162</v>
      </c>
      <c r="H63" t="s">
        <v>155</v>
      </c>
      <c r="I63" s="53">
        <v>44562</v>
      </c>
      <c r="J63" s="53">
        <v>44926</v>
      </c>
      <c r="K63" t="s">
        <v>124</v>
      </c>
      <c r="L63" s="53">
        <v>44552</v>
      </c>
      <c r="M63" t="s">
        <v>6294</v>
      </c>
      <c r="N63" t="s">
        <v>19</v>
      </c>
      <c r="O63" s="53"/>
      <c r="P63">
        <v>2022</v>
      </c>
      <c r="Q63">
        <v>88</v>
      </c>
      <c r="R63">
        <v>65</v>
      </c>
      <c r="S63" t="s">
        <v>5218</v>
      </c>
      <c r="T63" t="s">
        <v>1311</v>
      </c>
      <c r="U63" t="s">
        <v>162</v>
      </c>
      <c r="V63">
        <v>1300</v>
      </c>
      <c r="W63" s="53">
        <v>44562</v>
      </c>
      <c r="X63" s="53">
        <v>44926</v>
      </c>
      <c r="Y63">
        <v>3.9828000000000001</v>
      </c>
      <c r="Z63" t="s">
        <v>1279</v>
      </c>
      <c r="AA63" t="s">
        <v>4797</v>
      </c>
      <c r="AC63" t="e">
        <f>#REF!-#REF!</f>
        <v>#REF!</v>
      </c>
      <c r="AD63" t="e">
        <f>#REF!*#REF!</f>
        <v>#REF!</v>
      </c>
    </row>
    <row r="64" spans="1:30" x14ac:dyDescent="0.35">
      <c r="A64" t="s">
        <v>5219</v>
      </c>
      <c r="B64">
        <v>29</v>
      </c>
      <c r="C64" t="s">
        <v>132</v>
      </c>
      <c r="D64" t="s">
        <v>205</v>
      </c>
      <c r="E64" t="s">
        <v>206</v>
      </c>
      <c r="F64" t="s">
        <v>148</v>
      </c>
      <c r="G64" t="s">
        <v>162</v>
      </c>
      <c r="H64" t="s">
        <v>155</v>
      </c>
      <c r="I64" s="53">
        <v>44562</v>
      </c>
      <c r="J64" s="53">
        <v>44926</v>
      </c>
      <c r="K64" t="s">
        <v>124</v>
      </c>
      <c r="L64" s="53">
        <v>44552</v>
      </c>
      <c r="M64" t="s">
        <v>6295</v>
      </c>
      <c r="N64" t="s">
        <v>19</v>
      </c>
      <c r="O64" s="53"/>
      <c r="P64">
        <v>2022</v>
      </c>
      <c r="Q64">
        <v>89</v>
      </c>
      <c r="R64">
        <v>66</v>
      </c>
      <c r="S64" t="s">
        <v>5219</v>
      </c>
      <c r="T64" t="s">
        <v>1313</v>
      </c>
      <c r="U64" t="s">
        <v>162</v>
      </c>
      <c r="V64">
        <v>1300</v>
      </c>
      <c r="W64" s="53">
        <v>44562</v>
      </c>
      <c r="X64" s="53">
        <v>44926</v>
      </c>
      <c r="Y64">
        <v>4.0324</v>
      </c>
      <c r="Z64" t="s">
        <v>1279</v>
      </c>
      <c r="AA64" t="s">
        <v>4806</v>
      </c>
      <c r="AC64" t="e">
        <f>#REF!-#REF!</f>
        <v>#REF!</v>
      </c>
      <c r="AD64" t="e">
        <f>#REF!*#REF!</f>
        <v>#REF!</v>
      </c>
    </row>
    <row r="65" spans="1:30" x14ac:dyDescent="0.35">
      <c r="A65" t="s">
        <v>5220</v>
      </c>
      <c r="B65">
        <v>32</v>
      </c>
      <c r="C65" t="s">
        <v>132</v>
      </c>
      <c r="D65" t="s">
        <v>244</v>
      </c>
      <c r="E65" t="s">
        <v>245</v>
      </c>
      <c r="F65" t="s">
        <v>148</v>
      </c>
      <c r="G65" t="s">
        <v>162</v>
      </c>
      <c r="H65" t="s">
        <v>155</v>
      </c>
      <c r="I65" s="53">
        <v>44562</v>
      </c>
      <c r="J65" s="53">
        <v>44926</v>
      </c>
      <c r="K65" t="s">
        <v>124</v>
      </c>
      <c r="L65" s="53">
        <v>44552</v>
      </c>
      <c r="M65" t="s">
        <v>6296</v>
      </c>
      <c r="N65" t="s">
        <v>22</v>
      </c>
      <c r="O65" s="53"/>
      <c r="P65">
        <v>2022</v>
      </c>
      <c r="Q65">
        <v>92</v>
      </c>
      <c r="R65">
        <v>68</v>
      </c>
      <c r="S65" t="s">
        <v>5220</v>
      </c>
      <c r="T65" t="s">
        <v>1311</v>
      </c>
      <c r="U65" t="s">
        <v>162</v>
      </c>
      <c r="V65">
        <v>350</v>
      </c>
      <c r="W65" s="53">
        <v>44562</v>
      </c>
      <c r="X65" s="53">
        <v>44926</v>
      </c>
      <c r="Y65">
        <v>3.9828000000000001</v>
      </c>
      <c r="Z65" t="s">
        <v>1279</v>
      </c>
      <c r="AA65" t="s">
        <v>4797</v>
      </c>
      <c r="AC65" t="e">
        <f>#REF!-#REF!</f>
        <v>#REF!</v>
      </c>
      <c r="AD65" t="e">
        <f>#REF!*#REF!</f>
        <v>#REF!</v>
      </c>
    </row>
    <row r="66" spans="1:30" x14ac:dyDescent="0.35">
      <c r="A66" t="s">
        <v>5701</v>
      </c>
      <c r="B66">
        <v>34</v>
      </c>
      <c r="C66" t="s">
        <v>132</v>
      </c>
      <c r="D66" t="s">
        <v>249</v>
      </c>
      <c r="E66" t="s">
        <v>250</v>
      </c>
      <c r="F66" t="s">
        <v>148</v>
      </c>
      <c r="G66" t="s">
        <v>169</v>
      </c>
      <c r="H66" t="s">
        <v>155</v>
      </c>
      <c r="I66" s="53">
        <v>44562</v>
      </c>
      <c r="J66" s="53">
        <v>44926</v>
      </c>
      <c r="K66" t="s">
        <v>124</v>
      </c>
      <c r="L66" s="53">
        <v>44552</v>
      </c>
      <c r="M66" t="s">
        <v>6297</v>
      </c>
      <c r="N66" t="s">
        <v>27</v>
      </c>
      <c r="O66" s="53"/>
      <c r="P66">
        <v>2022</v>
      </c>
      <c r="Q66">
        <v>94</v>
      </c>
      <c r="R66">
        <v>69</v>
      </c>
      <c r="S66" t="s">
        <v>5701</v>
      </c>
      <c r="T66" t="s">
        <v>4610</v>
      </c>
      <c r="U66" t="s">
        <v>169</v>
      </c>
      <c r="V66">
        <v>350</v>
      </c>
      <c r="W66" s="53">
        <v>44562</v>
      </c>
      <c r="X66" s="53">
        <v>44926</v>
      </c>
      <c r="Y66">
        <v>4.6467999999999998</v>
      </c>
      <c r="Z66" t="s">
        <v>1279</v>
      </c>
      <c r="AA66" t="s">
        <v>4797</v>
      </c>
      <c r="AC66" t="e">
        <f>#REF!-#REF!</f>
        <v>#REF!</v>
      </c>
      <c r="AD66" t="e">
        <f>#REF!*#REF!</f>
        <v>#REF!</v>
      </c>
    </row>
    <row r="67" spans="1:30" x14ac:dyDescent="0.35">
      <c r="A67" t="s">
        <v>5221</v>
      </c>
      <c r="B67">
        <v>36</v>
      </c>
      <c r="C67" t="s">
        <v>132</v>
      </c>
      <c r="D67" t="s">
        <v>249</v>
      </c>
      <c r="E67" t="s">
        <v>250</v>
      </c>
      <c r="F67" t="s">
        <v>148</v>
      </c>
      <c r="G67" t="s">
        <v>162</v>
      </c>
      <c r="H67" t="s">
        <v>155</v>
      </c>
      <c r="I67" s="53">
        <v>44562</v>
      </c>
      <c r="J67" s="53">
        <v>44926</v>
      </c>
      <c r="K67" t="s">
        <v>124</v>
      </c>
      <c r="L67" s="53">
        <v>44552</v>
      </c>
      <c r="M67" t="s">
        <v>6298</v>
      </c>
      <c r="N67" t="s">
        <v>27</v>
      </c>
      <c r="O67" s="53"/>
      <c r="P67">
        <v>2022</v>
      </c>
      <c r="Q67">
        <v>96</v>
      </c>
      <c r="R67">
        <v>71</v>
      </c>
      <c r="S67" t="s">
        <v>5221</v>
      </c>
      <c r="T67" t="s">
        <v>1311</v>
      </c>
      <c r="U67" t="s">
        <v>162</v>
      </c>
      <c r="V67">
        <v>5</v>
      </c>
      <c r="W67" s="53">
        <v>44562</v>
      </c>
      <c r="X67" s="53">
        <v>44926</v>
      </c>
      <c r="Y67">
        <v>3.9828000000000001</v>
      </c>
      <c r="Z67" t="s">
        <v>1279</v>
      </c>
      <c r="AA67" t="s">
        <v>4797</v>
      </c>
      <c r="AC67" t="e">
        <f>#REF!-#REF!</f>
        <v>#REF!</v>
      </c>
      <c r="AD67" t="e">
        <f>#REF!*#REF!</f>
        <v>#REF!</v>
      </c>
    </row>
    <row r="68" spans="1:30" x14ac:dyDescent="0.35">
      <c r="A68" t="s">
        <v>5222</v>
      </c>
      <c r="B68">
        <v>37</v>
      </c>
      <c r="C68" t="s">
        <v>132</v>
      </c>
      <c r="D68" t="s">
        <v>249</v>
      </c>
      <c r="E68" t="s">
        <v>250</v>
      </c>
      <c r="F68" t="s">
        <v>148</v>
      </c>
      <c r="G68" t="s">
        <v>162</v>
      </c>
      <c r="H68" t="s">
        <v>155</v>
      </c>
      <c r="I68" s="53">
        <v>44562</v>
      </c>
      <c r="J68" s="53">
        <v>44926</v>
      </c>
      <c r="K68" t="s">
        <v>124</v>
      </c>
      <c r="L68" s="53">
        <v>44552</v>
      </c>
      <c r="M68" t="s">
        <v>6299</v>
      </c>
      <c r="N68" t="s">
        <v>27</v>
      </c>
      <c r="O68" s="53"/>
      <c r="P68">
        <v>2022</v>
      </c>
      <c r="Q68">
        <v>97</v>
      </c>
      <c r="R68">
        <v>72</v>
      </c>
      <c r="S68" t="s">
        <v>5222</v>
      </c>
      <c r="T68" t="s">
        <v>1338</v>
      </c>
      <c r="U68" t="s">
        <v>162</v>
      </c>
      <c r="V68">
        <v>5</v>
      </c>
      <c r="W68" s="53">
        <v>44562</v>
      </c>
      <c r="X68" s="53">
        <v>44926</v>
      </c>
      <c r="Y68">
        <v>3.9828000000000001</v>
      </c>
      <c r="Z68" t="s">
        <v>1279</v>
      </c>
      <c r="AA68" t="s">
        <v>4797</v>
      </c>
      <c r="AC68" t="e">
        <f>#REF!-#REF!</f>
        <v>#REF!</v>
      </c>
      <c r="AD68" t="e">
        <f>#REF!*#REF!</f>
        <v>#REF!</v>
      </c>
    </row>
    <row r="69" spans="1:30" x14ac:dyDescent="0.35">
      <c r="A69" t="s">
        <v>5702</v>
      </c>
      <c r="B69">
        <v>40</v>
      </c>
      <c r="C69" t="s">
        <v>119</v>
      </c>
      <c r="D69" t="s">
        <v>4124</v>
      </c>
      <c r="E69" t="s">
        <v>120</v>
      </c>
      <c r="F69" t="s">
        <v>148</v>
      </c>
      <c r="G69" t="s">
        <v>169</v>
      </c>
      <c r="H69" t="s">
        <v>155</v>
      </c>
      <c r="I69" s="53">
        <v>44562</v>
      </c>
      <c r="J69" s="53">
        <v>44926</v>
      </c>
      <c r="K69" t="s">
        <v>124</v>
      </c>
      <c r="L69" s="53">
        <v>44558</v>
      </c>
      <c r="M69" t="s">
        <v>6300</v>
      </c>
      <c r="N69" t="s">
        <v>36</v>
      </c>
      <c r="O69" s="53"/>
      <c r="P69">
        <v>2022</v>
      </c>
      <c r="Q69">
        <v>100</v>
      </c>
      <c r="R69">
        <v>74</v>
      </c>
      <c r="S69" t="s">
        <v>5702</v>
      </c>
      <c r="T69" t="s">
        <v>4612</v>
      </c>
      <c r="U69" t="s">
        <v>169</v>
      </c>
      <c r="V69">
        <v>14000</v>
      </c>
      <c r="W69" s="53">
        <v>44562</v>
      </c>
      <c r="X69" s="53">
        <v>44926</v>
      </c>
      <c r="Y69">
        <v>4.1154999999999999</v>
      </c>
      <c r="Z69" t="s">
        <v>1279</v>
      </c>
      <c r="AA69" t="s">
        <v>4965</v>
      </c>
      <c r="AC69" t="e">
        <f>#REF!-#REF!</f>
        <v>#REF!</v>
      </c>
      <c r="AD69" t="e">
        <f>#REF!*#REF!</f>
        <v>#REF!</v>
      </c>
    </row>
    <row r="70" spans="1:30" x14ac:dyDescent="0.35">
      <c r="A70" t="s">
        <v>5223</v>
      </c>
      <c r="B70">
        <v>42</v>
      </c>
      <c r="C70" t="s">
        <v>119</v>
      </c>
      <c r="D70" t="s">
        <v>4124</v>
      </c>
      <c r="E70" t="s">
        <v>120</v>
      </c>
      <c r="F70" t="s">
        <v>148</v>
      </c>
      <c r="G70" t="s">
        <v>162</v>
      </c>
      <c r="H70" t="s">
        <v>155</v>
      </c>
      <c r="I70" s="53">
        <v>44562</v>
      </c>
      <c r="J70" s="53">
        <v>44926</v>
      </c>
      <c r="K70" t="s">
        <v>124</v>
      </c>
      <c r="L70" s="53">
        <v>44558</v>
      </c>
      <c r="M70" t="s">
        <v>6301</v>
      </c>
      <c r="N70" t="s">
        <v>36</v>
      </c>
      <c r="O70" s="53"/>
      <c r="P70">
        <v>2022</v>
      </c>
      <c r="Q70">
        <v>102</v>
      </c>
      <c r="R70">
        <v>76</v>
      </c>
      <c r="S70" t="s">
        <v>5223</v>
      </c>
      <c r="T70" t="s">
        <v>1362</v>
      </c>
      <c r="U70" t="s">
        <v>162</v>
      </c>
      <c r="V70">
        <v>1728</v>
      </c>
      <c r="W70" s="53">
        <v>44562</v>
      </c>
      <c r="X70" s="53">
        <v>44926</v>
      </c>
      <c r="Y70">
        <v>2.4737</v>
      </c>
      <c r="Z70" t="s">
        <v>1279</v>
      </c>
      <c r="AA70" t="s">
        <v>4975</v>
      </c>
      <c r="AC70" t="e">
        <f>#REF!-#REF!</f>
        <v>#REF!</v>
      </c>
      <c r="AD70" t="e">
        <f>#REF!*#REF!</f>
        <v>#REF!</v>
      </c>
    </row>
    <row r="71" spans="1:30" x14ac:dyDescent="0.35">
      <c r="A71" t="s">
        <v>5224</v>
      </c>
      <c r="B71">
        <v>44</v>
      </c>
      <c r="C71" t="s">
        <v>119</v>
      </c>
      <c r="D71" t="s">
        <v>4124</v>
      </c>
      <c r="E71" t="s">
        <v>120</v>
      </c>
      <c r="F71" t="s">
        <v>148</v>
      </c>
      <c r="G71" t="s">
        <v>162</v>
      </c>
      <c r="H71" t="s">
        <v>155</v>
      </c>
      <c r="I71" s="53">
        <v>44562</v>
      </c>
      <c r="J71" s="53">
        <v>44926</v>
      </c>
      <c r="K71" t="s">
        <v>124</v>
      </c>
      <c r="L71" s="53">
        <v>44558</v>
      </c>
      <c r="M71" t="s">
        <v>6302</v>
      </c>
      <c r="N71" t="s">
        <v>36</v>
      </c>
      <c r="O71" s="53"/>
      <c r="P71">
        <v>2022</v>
      </c>
      <c r="Q71">
        <v>104</v>
      </c>
      <c r="R71">
        <v>78</v>
      </c>
      <c r="S71" t="s">
        <v>5224</v>
      </c>
      <c r="T71" t="s">
        <v>1283</v>
      </c>
      <c r="U71" t="s">
        <v>162</v>
      </c>
      <c r="V71">
        <v>826</v>
      </c>
      <c r="W71" s="53">
        <v>44562</v>
      </c>
      <c r="X71" s="53">
        <v>44926</v>
      </c>
      <c r="Y71">
        <v>2.2778</v>
      </c>
      <c r="Z71" t="s">
        <v>1279</v>
      </c>
      <c r="AA71" t="s">
        <v>4969</v>
      </c>
      <c r="AC71" t="e">
        <f>#REF!-#REF!</f>
        <v>#REF!</v>
      </c>
      <c r="AD71" t="e">
        <f>#REF!*#REF!</f>
        <v>#REF!</v>
      </c>
    </row>
    <row r="72" spans="1:30" x14ac:dyDescent="0.35">
      <c r="A72" t="s">
        <v>5225</v>
      </c>
      <c r="B72">
        <v>46</v>
      </c>
      <c r="C72" t="s">
        <v>119</v>
      </c>
      <c r="D72" t="s">
        <v>4124</v>
      </c>
      <c r="E72" t="s">
        <v>120</v>
      </c>
      <c r="F72" t="s">
        <v>148</v>
      </c>
      <c r="G72" t="s">
        <v>162</v>
      </c>
      <c r="H72" t="s">
        <v>155</v>
      </c>
      <c r="I72" s="53">
        <v>44562</v>
      </c>
      <c r="J72" s="53">
        <v>44926</v>
      </c>
      <c r="K72" t="s">
        <v>124</v>
      </c>
      <c r="L72" s="53">
        <v>44558</v>
      </c>
      <c r="M72" t="s">
        <v>6303</v>
      </c>
      <c r="N72" t="s">
        <v>36</v>
      </c>
      <c r="O72" s="53"/>
      <c r="P72">
        <v>2022</v>
      </c>
      <c r="Q72">
        <v>106</v>
      </c>
      <c r="R72">
        <v>80</v>
      </c>
      <c r="S72" t="s">
        <v>5225</v>
      </c>
      <c r="T72" t="s">
        <v>4515</v>
      </c>
      <c r="U72" t="s">
        <v>162</v>
      </c>
      <c r="V72">
        <v>11958</v>
      </c>
      <c r="W72" s="53">
        <v>44562</v>
      </c>
      <c r="X72" s="53">
        <v>44926</v>
      </c>
      <c r="Y72">
        <v>1.9204000000000001</v>
      </c>
      <c r="Z72" t="s">
        <v>1279</v>
      </c>
      <c r="AA72" t="s">
        <v>4710</v>
      </c>
      <c r="AC72" t="e">
        <f>#REF!-#REF!</f>
        <v>#REF!</v>
      </c>
      <c r="AD72" t="e">
        <f>#REF!*#REF!</f>
        <v>#REF!</v>
      </c>
    </row>
    <row r="73" spans="1:30" x14ac:dyDescent="0.35">
      <c r="A73" t="s">
        <v>5703</v>
      </c>
      <c r="B73">
        <v>48</v>
      </c>
      <c r="C73" t="s">
        <v>119</v>
      </c>
      <c r="D73" t="s">
        <v>230</v>
      </c>
      <c r="E73" t="s">
        <v>231</v>
      </c>
      <c r="F73" t="s">
        <v>148</v>
      </c>
      <c r="G73" t="s">
        <v>169</v>
      </c>
      <c r="H73" t="s">
        <v>254</v>
      </c>
      <c r="I73" s="53">
        <v>44565</v>
      </c>
      <c r="J73" s="53">
        <v>44565</v>
      </c>
      <c r="K73" t="s">
        <v>124</v>
      </c>
      <c r="L73" s="53">
        <v>44564</v>
      </c>
      <c r="M73" t="s">
        <v>6304</v>
      </c>
      <c r="N73" t="s">
        <v>39</v>
      </c>
      <c r="O73" s="53"/>
      <c r="P73">
        <v>2022</v>
      </c>
      <c r="Q73">
        <v>108</v>
      </c>
      <c r="R73">
        <v>82</v>
      </c>
      <c r="S73" t="s">
        <v>5703</v>
      </c>
      <c r="T73" t="s">
        <v>4612</v>
      </c>
      <c r="U73" t="s">
        <v>169</v>
      </c>
      <c r="V73">
        <v>600</v>
      </c>
      <c r="W73" s="53">
        <v>44565</v>
      </c>
      <c r="X73" s="53">
        <v>44565</v>
      </c>
      <c r="Y73">
        <v>6.6260000000000003</v>
      </c>
      <c r="Z73" t="s">
        <v>1279</v>
      </c>
      <c r="AA73" t="s">
        <v>4965</v>
      </c>
      <c r="AC73" t="e">
        <f>#REF!-#REF!</f>
        <v>#REF!</v>
      </c>
      <c r="AD73" t="e">
        <f>#REF!*#REF!</f>
        <v>#REF!</v>
      </c>
    </row>
    <row r="74" spans="1:30" x14ac:dyDescent="0.35">
      <c r="A74" t="s">
        <v>5325</v>
      </c>
      <c r="B74">
        <v>3</v>
      </c>
      <c r="C74" t="s">
        <v>132</v>
      </c>
      <c r="D74" t="s">
        <v>4565</v>
      </c>
      <c r="E74" t="s">
        <v>241</v>
      </c>
      <c r="F74" t="s">
        <v>148</v>
      </c>
      <c r="G74" t="s">
        <v>162</v>
      </c>
      <c r="H74" t="s">
        <v>155</v>
      </c>
      <c r="I74" s="53">
        <v>44562</v>
      </c>
      <c r="J74" s="53">
        <v>44926</v>
      </c>
      <c r="K74" t="s">
        <v>124</v>
      </c>
      <c r="L74" s="53">
        <v>44553</v>
      </c>
      <c r="M74" t="s">
        <v>6305</v>
      </c>
      <c r="N74" t="s">
        <v>24</v>
      </c>
      <c r="O74" s="53"/>
      <c r="P74">
        <v>2022</v>
      </c>
      <c r="Q74">
        <v>63</v>
      </c>
      <c r="R74">
        <v>213</v>
      </c>
      <c r="S74" t="s">
        <v>5325</v>
      </c>
      <c r="T74" t="s">
        <v>1311</v>
      </c>
      <c r="U74" t="s">
        <v>162</v>
      </c>
      <c r="V74">
        <v>740</v>
      </c>
      <c r="W74" s="53">
        <v>44562</v>
      </c>
      <c r="X74" s="53">
        <v>44926</v>
      </c>
      <c r="Y74">
        <v>3.9828000000000001</v>
      </c>
      <c r="Z74" t="s">
        <v>1279</v>
      </c>
      <c r="AA74" t="s">
        <v>4797</v>
      </c>
      <c r="AC74" t="e">
        <f>#REF!-#REF!</f>
        <v>#REF!</v>
      </c>
      <c r="AD74" t="e">
        <f>#REF!*#REF!</f>
        <v>#REF!</v>
      </c>
    </row>
    <row r="75" spans="1:30" x14ac:dyDescent="0.35">
      <c r="A75" t="s">
        <v>5226</v>
      </c>
      <c r="B75">
        <v>49</v>
      </c>
      <c r="C75" t="s">
        <v>119</v>
      </c>
      <c r="D75" t="s">
        <v>230</v>
      </c>
      <c r="E75" t="s">
        <v>231</v>
      </c>
      <c r="F75" t="s">
        <v>148</v>
      </c>
      <c r="G75" t="s">
        <v>162</v>
      </c>
      <c r="H75" t="s">
        <v>254</v>
      </c>
      <c r="I75" s="53">
        <v>44565</v>
      </c>
      <c r="J75" s="53">
        <v>44565</v>
      </c>
      <c r="K75" t="s">
        <v>124</v>
      </c>
      <c r="L75" s="53">
        <v>44564</v>
      </c>
      <c r="M75" t="s">
        <v>6306</v>
      </c>
      <c r="N75" t="s">
        <v>39</v>
      </c>
      <c r="O75" s="53"/>
      <c r="P75">
        <v>2022</v>
      </c>
      <c r="Q75">
        <v>109</v>
      </c>
      <c r="R75">
        <v>83</v>
      </c>
      <c r="S75" t="s">
        <v>5226</v>
      </c>
      <c r="T75" t="s">
        <v>1285</v>
      </c>
      <c r="U75" t="s">
        <v>162</v>
      </c>
      <c r="V75">
        <v>600</v>
      </c>
      <c r="W75" s="53">
        <v>44565</v>
      </c>
      <c r="X75" s="53">
        <v>44565</v>
      </c>
      <c r="Y75">
        <v>2.7574999999999998</v>
      </c>
      <c r="Z75" t="s">
        <v>1279</v>
      </c>
      <c r="AA75" t="s">
        <v>4965</v>
      </c>
      <c r="AC75" t="e">
        <f>#REF!-#REF!</f>
        <v>#REF!</v>
      </c>
      <c r="AD75" t="e">
        <f>#REF!*#REF!</f>
        <v>#REF!</v>
      </c>
    </row>
    <row r="76" spans="1:30" x14ac:dyDescent="0.35">
      <c r="A76" t="s">
        <v>5704</v>
      </c>
      <c r="B76">
        <v>50</v>
      </c>
      <c r="C76" t="s">
        <v>119</v>
      </c>
      <c r="D76" t="s">
        <v>230</v>
      </c>
      <c r="E76" t="s">
        <v>231</v>
      </c>
      <c r="F76" t="s">
        <v>148</v>
      </c>
      <c r="G76" t="s">
        <v>169</v>
      </c>
      <c r="H76" t="s">
        <v>254</v>
      </c>
      <c r="I76" s="53">
        <v>44566</v>
      </c>
      <c r="J76" s="53">
        <v>44566</v>
      </c>
      <c r="K76" t="s">
        <v>124</v>
      </c>
      <c r="L76" s="53">
        <v>44565</v>
      </c>
      <c r="M76" t="s">
        <v>6307</v>
      </c>
      <c r="N76" t="s">
        <v>39</v>
      </c>
      <c r="O76" s="53"/>
      <c r="P76">
        <v>2022</v>
      </c>
      <c r="Q76">
        <v>110</v>
      </c>
      <c r="R76">
        <v>84</v>
      </c>
      <c r="S76" t="s">
        <v>5704</v>
      </c>
      <c r="T76" t="s">
        <v>4612</v>
      </c>
      <c r="U76" t="s">
        <v>169</v>
      </c>
      <c r="V76">
        <v>746</v>
      </c>
      <c r="W76" s="53">
        <v>44566</v>
      </c>
      <c r="X76" s="53">
        <v>44566</v>
      </c>
      <c r="Y76">
        <v>6.6260000000000003</v>
      </c>
      <c r="Z76" t="s">
        <v>1279</v>
      </c>
      <c r="AA76" t="s">
        <v>4965</v>
      </c>
      <c r="AC76" t="e">
        <f>#REF!-#REF!</f>
        <v>#REF!</v>
      </c>
      <c r="AD76" t="e">
        <f>#REF!*#REF!</f>
        <v>#REF!</v>
      </c>
    </row>
    <row r="77" spans="1:30" x14ac:dyDescent="0.35">
      <c r="A77" t="s">
        <v>5329</v>
      </c>
      <c r="B77">
        <v>5</v>
      </c>
      <c r="C77" t="s">
        <v>132</v>
      </c>
      <c r="D77" t="s">
        <v>4565</v>
      </c>
      <c r="E77" t="s">
        <v>241</v>
      </c>
      <c r="F77" t="s">
        <v>148</v>
      </c>
      <c r="G77" t="s">
        <v>162</v>
      </c>
      <c r="H77" t="s">
        <v>155</v>
      </c>
      <c r="I77" s="53">
        <v>44562</v>
      </c>
      <c r="J77" s="53">
        <v>44926</v>
      </c>
      <c r="K77" t="s">
        <v>124</v>
      </c>
      <c r="L77" s="53">
        <v>44553</v>
      </c>
      <c r="M77" t="s">
        <v>6308</v>
      </c>
      <c r="N77" t="s">
        <v>24</v>
      </c>
      <c r="O77" s="53"/>
      <c r="P77">
        <v>2022</v>
      </c>
      <c r="Q77">
        <v>65</v>
      </c>
      <c r="R77">
        <v>215</v>
      </c>
      <c r="S77" t="s">
        <v>5329</v>
      </c>
      <c r="T77" t="s">
        <v>1513</v>
      </c>
      <c r="U77" t="s">
        <v>162</v>
      </c>
      <c r="V77">
        <v>418</v>
      </c>
      <c r="W77" s="53">
        <v>44562</v>
      </c>
      <c r="X77" s="53">
        <v>44926</v>
      </c>
      <c r="Y77">
        <v>4.1577000000000002</v>
      </c>
      <c r="Z77" t="s">
        <v>1279</v>
      </c>
      <c r="AA77" t="s">
        <v>4815</v>
      </c>
      <c r="AC77" t="e">
        <f>#REF!-#REF!</f>
        <v>#REF!</v>
      </c>
      <c r="AD77" t="e">
        <f>#REF!*#REF!</f>
        <v>#REF!</v>
      </c>
    </row>
    <row r="78" spans="1:30" x14ac:dyDescent="0.35">
      <c r="A78" t="s">
        <v>5227</v>
      </c>
      <c r="B78">
        <v>51</v>
      </c>
      <c r="C78" t="s">
        <v>119</v>
      </c>
      <c r="D78" t="s">
        <v>230</v>
      </c>
      <c r="E78" t="s">
        <v>231</v>
      </c>
      <c r="F78" t="s">
        <v>148</v>
      </c>
      <c r="G78" t="s">
        <v>162</v>
      </c>
      <c r="H78" t="s">
        <v>254</v>
      </c>
      <c r="I78" s="53">
        <v>44566</v>
      </c>
      <c r="J78" s="53">
        <v>44566</v>
      </c>
      <c r="K78" t="s">
        <v>124</v>
      </c>
      <c r="L78" s="53">
        <v>44565</v>
      </c>
      <c r="M78" t="s">
        <v>6309</v>
      </c>
      <c r="N78" t="s">
        <v>39</v>
      </c>
      <c r="O78" s="53"/>
      <c r="P78">
        <v>2022</v>
      </c>
      <c r="Q78">
        <v>111</v>
      </c>
      <c r="R78">
        <v>85</v>
      </c>
      <c r="S78" t="s">
        <v>5227</v>
      </c>
      <c r="T78" t="s">
        <v>1285</v>
      </c>
      <c r="U78" t="s">
        <v>162</v>
      </c>
      <c r="V78">
        <v>746</v>
      </c>
      <c r="W78" s="53">
        <v>44566</v>
      </c>
      <c r="X78" s="53">
        <v>44566</v>
      </c>
      <c r="Y78">
        <v>2.7574999999999998</v>
      </c>
      <c r="Z78" t="s">
        <v>1279</v>
      </c>
      <c r="AA78" t="s">
        <v>4965</v>
      </c>
      <c r="AC78" t="e">
        <f>#REF!-#REF!</f>
        <v>#REF!</v>
      </c>
      <c r="AD78" t="e">
        <f>#REF!*#REF!</f>
        <v>#REF!</v>
      </c>
    </row>
    <row r="79" spans="1:30" x14ac:dyDescent="0.35">
      <c r="A79" t="s">
        <v>5228</v>
      </c>
      <c r="B79">
        <v>53</v>
      </c>
      <c r="C79" t="s">
        <v>119</v>
      </c>
      <c r="D79" t="s">
        <v>230</v>
      </c>
      <c r="E79" t="s">
        <v>231</v>
      </c>
      <c r="F79" t="s">
        <v>148</v>
      </c>
      <c r="G79" t="s">
        <v>162</v>
      </c>
      <c r="H79" t="s">
        <v>254</v>
      </c>
      <c r="I79" s="53">
        <v>44567</v>
      </c>
      <c r="J79" s="53">
        <v>44567</v>
      </c>
      <c r="K79" t="s">
        <v>124</v>
      </c>
      <c r="L79" s="53">
        <v>44566</v>
      </c>
      <c r="M79" t="s">
        <v>6310</v>
      </c>
      <c r="N79" t="s">
        <v>39</v>
      </c>
      <c r="O79" s="53"/>
      <c r="P79">
        <v>2022</v>
      </c>
      <c r="Q79">
        <v>113</v>
      </c>
      <c r="R79">
        <v>87</v>
      </c>
      <c r="S79" t="s">
        <v>5228</v>
      </c>
      <c r="T79" t="s">
        <v>1285</v>
      </c>
      <c r="U79" t="s">
        <v>162</v>
      </c>
      <c r="V79">
        <v>300</v>
      </c>
      <c r="W79" s="53">
        <v>44567</v>
      </c>
      <c r="X79" s="53">
        <v>44567</v>
      </c>
      <c r="Y79">
        <v>2.7574999999999998</v>
      </c>
      <c r="Z79" t="s">
        <v>1279</v>
      </c>
      <c r="AA79" t="s">
        <v>4965</v>
      </c>
      <c r="AC79" t="e">
        <f>#REF!-#REF!</f>
        <v>#REF!</v>
      </c>
      <c r="AD79" t="e">
        <f>#REF!*#REF!</f>
        <v>#REF!</v>
      </c>
    </row>
    <row r="80" spans="1:30" x14ac:dyDescent="0.35">
      <c r="A80" t="s">
        <v>5229</v>
      </c>
      <c r="B80">
        <v>55</v>
      </c>
      <c r="C80" t="s">
        <v>119</v>
      </c>
      <c r="D80" t="s">
        <v>230</v>
      </c>
      <c r="E80" t="s">
        <v>231</v>
      </c>
      <c r="F80" t="s">
        <v>148</v>
      </c>
      <c r="G80" t="s">
        <v>162</v>
      </c>
      <c r="H80" t="s">
        <v>254</v>
      </c>
      <c r="I80" s="53">
        <v>44568</v>
      </c>
      <c r="J80" s="53">
        <v>44568</v>
      </c>
      <c r="K80" t="s">
        <v>124</v>
      </c>
      <c r="L80" s="53">
        <v>44567</v>
      </c>
      <c r="M80" t="s">
        <v>6311</v>
      </c>
      <c r="N80" t="s">
        <v>39</v>
      </c>
      <c r="O80" s="53"/>
      <c r="P80">
        <v>2022</v>
      </c>
      <c r="Q80">
        <v>115</v>
      </c>
      <c r="R80">
        <v>89</v>
      </c>
      <c r="S80" t="s">
        <v>5229</v>
      </c>
      <c r="T80" t="s">
        <v>1285</v>
      </c>
      <c r="U80" t="s">
        <v>162</v>
      </c>
      <c r="V80">
        <v>300</v>
      </c>
      <c r="W80" s="53">
        <v>44568</v>
      </c>
      <c r="X80" s="53">
        <v>44568</v>
      </c>
      <c r="Y80">
        <v>2.7574999999999998</v>
      </c>
      <c r="Z80" t="s">
        <v>1279</v>
      </c>
      <c r="AA80" t="s">
        <v>4965</v>
      </c>
      <c r="AC80" t="e">
        <f>#REF!-#REF!</f>
        <v>#REF!</v>
      </c>
      <c r="AD80" t="e">
        <f>#REF!*#REF!</f>
        <v>#REF!</v>
      </c>
    </row>
    <row r="81" spans="1:30" x14ac:dyDescent="0.35">
      <c r="A81" t="s">
        <v>5326</v>
      </c>
      <c r="B81">
        <v>8</v>
      </c>
      <c r="C81" t="s">
        <v>132</v>
      </c>
      <c r="D81" t="s">
        <v>236</v>
      </c>
      <c r="E81" t="s">
        <v>237</v>
      </c>
      <c r="F81" t="s">
        <v>148</v>
      </c>
      <c r="G81" t="s">
        <v>162</v>
      </c>
      <c r="H81" t="s">
        <v>155</v>
      </c>
      <c r="I81" s="53">
        <v>44562</v>
      </c>
      <c r="J81" s="53">
        <v>44926</v>
      </c>
      <c r="K81" t="s">
        <v>124</v>
      </c>
      <c r="L81" s="53">
        <v>44553</v>
      </c>
      <c r="M81" t="s">
        <v>6312</v>
      </c>
      <c r="N81" t="s">
        <v>6</v>
      </c>
      <c r="O81" s="53"/>
      <c r="P81">
        <v>2022</v>
      </c>
      <c r="Q81">
        <v>68</v>
      </c>
      <c r="R81">
        <v>214</v>
      </c>
      <c r="S81" t="s">
        <v>5326</v>
      </c>
      <c r="T81" t="s">
        <v>1311</v>
      </c>
      <c r="U81" t="s">
        <v>162</v>
      </c>
      <c r="V81">
        <v>895</v>
      </c>
      <c r="W81" s="53">
        <v>44562</v>
      </c>
      <c r="X81" s="53">
        <v>44926</v>
      </c>
      <c r="Y81">
        <v>3.9828000000000001</v>
      </c>
      <c r="Z81" t="s">
        <v>1279</v>
      </c>
      <c r="AA81" t="s">
        <v>4797</v>
      </c>
      <c r="AC81" t="e">
        <f>#REF!-#REF!</f>
        <v>#REF!</v>
      </c>
      <c r="AD81" t="e">
        <f>#REF!*#REF!</f>
        <v>#REF!</v>
      </c>
    </row>
    <row r="82" spans="1:30" x14ac:dyDescent="0.35">
      <c r="A82" t="s">
        <v>5705</v>
      </c>
      <c r="B82">
        <v>56</v>
      </c>
      <c r="C82" t="s">
        <v>119</v>
      </c>
      <c r="D82" t="s">
        <v>230</v>
      </c>
      <c r="E82" t="s">
        <v>231</v>
      </c>
      <c r="F82" t="s">
        <v>148</v>
      </c>
      <c r="G82" t="s">
        <v>169</v>
      </c>
      <c r="H82" t="s">
        <v>254</v>
      </c>
      <c r="I82" s="53">
        <v>44569</v>
      </c>
      <c r="J82" s="53">
        <v>44569</v>
      </c>
      <c r="K82" t="s">
        <v>124</v>
      </c>
      <c r="L82" s="53">
        <v>44568</v>
      </c>
      <c r="M82" t="s">
        <v>6313</v>
      </c>
      <c r="N82" t="s">
        <v>39</v>
      </c>
      <c r="O82" s="53"/>
      <c r="P82">
        <v>2022</v>
      </c>
      <c r="Q82">
        <v>116</v>
      </c>
      <c r="R82">
        <v>90</v>
      </c>
      <c r="S82" t="s">
        <v>5705</v>
      </c>
      <c r="T82" t="s">
        <v>4612</v>
      </c>
      <c r="U82" t="s">
        <v>169</v>
      </c>
      <c r="V82">
        <v>300</v>
      </c>
      <c r="W82" s="53">
        <v>44569</v>
      </c>
      <c r="X82" s="53">
        <v>44569</v>
      </c>
      <c r="Y82">
        <v>6.6260000000000003</v>
      </c>
      <c r="Z82" t="s">
        <v>1279</v>
      </c>
      <c r="AA82" t="s">
        <v>4965</v>
      </c>
      <c r="AC82" t="e">
        <f>#REF!-#REF!</f>
        <v>#REF!</v>
      </c>
      <c r="AD82" t="e">
        <f>#REF!*#REF!</f>
        <v>#REF!</v>
      </c>
    </row>
    <row r="83" spans="1:30" x14ac:dyDescent="0.35">
      <c r="A83" t="s">
        <v>5706</v>
      </c>
      <c r="B83">
        <v>58</v>
      </c>
      <c r="C83" t="s">
        <v>119</v>
      </c>
      <c r="D83" t="s">
        <v>230</v>
      </c>
      <c r="E83" t="s">
        <v>231</v>
      </c>
      <c r="F83" t="s">
        <v>148</v>
      </c>
      <c r="G83" t="s">
        <v>169</v>
      </c>
      <c r="H83" t="s">
        <v>254</v>
      </c>
      <c r="I83" s="53">
        <v>44570</v>
      </c>
      <c r="J83" s="53">
        <v>44570</v>
      </c>
      <c r="K83" t="s">
        <v>124</v>
      </c>
      <c r="L83" s="53">
        <v>44569</v>
      </c>
      <c r="M83" t="s">
        <v>6314</v>
      </c>
      <c r="N83" t="s">
        <v>39</v>
      </c>
      <c r="O83" s="53"/>
      <c r="P83">
        <v>2022</v>
      </c>
      <c r="Q83">
        <v>118</v>
      </c>
      <c r="R83">
        <v>92</v>
      </c>
      <c r="S83" t="s">
        <v>5706</v>
      </c>
      <c r="T83" t="s">
        <v>4612</v>
      </c>
      <c r="U83" t="s">
        <v>169</v>
      </c>
      <c r="V83">
        <v>300</v>
      </c>
      <c r="W83" s="53">
        <v>44570</v>
      </c>
      <c r="X83" s="53">
        <v>44570</v>
      </c>
      <c r="Y83">
        <v>6.6260000000000003</v>
      </c>
      <c r="Z83" t="s">
        <v>1279</v>
      </c>
      <c r="AA83" t="s">
        <v>4965</v>
      </c>
      <c r="AC83" t="e">
        <f>#REF!-#REF!</f>
        <v>#REF!</v>
      </c>
      <c r="AD83" t="e">
        <f>#REF!*#REF!</f>
        <v>#REF!</v>
      </c>
    </row>
    <row r="84" spans="1:30" x14ac:dyDescent="0.35">
      <c r="A84" t="s">
        <v>5707</v>
      </c>
      <c r="B84">
        <v>60</v>
      </c>
      <c r="C84" t="s">
        <v>119</v>
      </c>
      <c r="D84" t="s">
        <v>230</v>
      </c>
      <c r="E84" t="s">
        <v>231</v>
      </c>
      <c r="F84" t="s">
        <v>148</v>
      </c>
      <c r="G84" t="s">
        <v>169</v>
      </c>
      <c r="H84" t="s">
        <v>254</v>
      </c>
      <c r="I84" s="53">
        <v>44571</v>
      </c>
      <c r="J84" s="53">
        <v>44571</v>
      </c>
      <c r="K84" t="s">
        <v>124</v>
      </c>
      <c r="L84" s="53">
        <v>44570</v>
      </c>
      <c r="M84" t="s">
        <v>6315</v>
      </c>
      <c r="N84" t="s">
        <v>39</v>
      </c>
      <c r="O84" s="53"/>
      <c r="P84">
        <v>2022</v>
      </c>
      <c r="Q84">
        <v>120</v>
      </c>
      <c r="R84">
        <v>94</v>
      </c>
      <c r="S84" t="s">
        <v>5707</v>
      </c>
      <c r="T84" t="s">
        <v>4612</v>
      </c>
      <c r="U84" t="s">
        <v>169</v>
      </c>
      <c r="V84">
        <v>350</v>
      </c>
      <c r="W84" s="53">
        <v>44571</v>
      </c>
      <c r="X84" s="53">
        <v>44571</v>
      </c>
      <c r="Y84">
        <v>6.6260000000000003</v>
      </c>
      <c r="Z84" t="s">
        <v>1279</v>
      </c>
      <c r="AA84" t="s">
        <v>4965</v>
      </c>
      <c r="AC84" t="e">
        <f>#REF!-#REF!</f>
        <v>#REF!</v>
      </c>
      <c r="AD84" t="e">
        <f>#REF!*#REF!</f>
        <v>#REF!</v>
      </c>
    </row>
    <row r="85" spans="1:30" x14ac:dyDescent="0.35">
      <c r="A85" t="s">
        <v>5230</v>
      </c>
      <c r="B85">
        <v>61</v>
      </c>
      <c r="C85" t="s">
        <v>119</v>
      </c>
      <c r="D85" t="s">
        <v>230</v>
      </c>
      <c r="E85" t="s">
        <v>231</v>
      </c>
      <c r="F85" t="s">
        <v>148</v>
      </c>
      <c r="G85" t="s">
        <v>162</v>
      </c>
      <c r="H85" t="s">
        <v>254</v>
      </c>
      <c r="I85" s="53">
        <v>44571</v>
      </c>
      <c r="J85" s="53">
        <v>44571</v>
      </c>
      <c r="K85" t="s">
        <v>124</v>
      </c>
      <c r="L85" s="53">
        <v>44570</v>
      </c>
      <c r="M85" t="s">
        <v>6316</v>
      </c>
      <c r="N85" t="s">
        <v>39</v>
      </c>
      <c r="O85" s="53"/>
      <c r="P85">
        <v>2022</v>
      </c>
      <c r="Q85">
        <v>121</v>
      </c>
      <c r="R85">
        <v>95</v>
      </c>
      <c r="S85" t="s">
        <v>5230</v>
      </c>
      <c r="T85" t="s">
        <v>1285</v>
      </c>
      <c r="U85" t="s">
        <v>162</v>
      </c>
      <c r="V85">
        <v>350</v>
      </c>
      <c r="W85" s="53">
        <v>44571</v>
      </c>
      <c r="X85" s="53">
        <v>44571</v>
      </c>
      <c r="Y85">
        <v>2.7574999999999998</v>
      </c>
      <c r="Z85" t="s">
        <v>1279</v>
      </c>
      <c r="AA85" t="s">
        <v>4965</v>
      </c>
      <c r="AC85" t="e">
        <f>#REF!-#REF!</f>
        <v>#REF!</v>
      </c>
      <c r="AD85" t="e">
        <f>#REF!*#REF!</f>
        <v>#REF!</v>
      </c>
    </row>
    <row r="86" spans="1:30" x14ac:dyDescent="0.35">
      <c r="A86" t="s">
        <v>5708</v>
      </c>
      <c r="B86">
        <v>62</v>
      </c>
      <c r="C86" t="s">
        <v>119</v>
      </c>
      <c r="D86" t="s">
        <v>230</v>
      </c>
      <c r="E86" t="s">
        <v>231</v>
      </c>
      <c r="F86" t="s">
        <v>148</v>
      </c>
      <c r="G86" t="s">
        <v>169</v>
      </c>
      <c r="H86" t="s">
        <v>254</v>
      </c>
      <c r="I86" s="53">
        <v>44572</v>
      </c>
      <c r="J86" s="53">
        <v>44572</v>
      </c>
      <c r="K86" t="s">
        <v>124</v>
      </c>
      <c r="L86" s="53">
        <v>44571</v>
      </c>
      <c r="M86" t="s">
        <v>6317</v>
      </c>
      <c r="N86" t="s">
        <v>39</v>
      </c>
      <c r="O86" s="53"/>
      <c r="P86">
        <v>2022</v>
      </c>
      <c r="Q86">
        <v>122</v>
      </c>
      <c r="R86">
        <v>96</v>
      </c>
      <c r="S86" t="s">
        <v>5708</v>
      </c>
      <c r="T86" t="s">
        <v>4612</v>
      </c>
      <c r="U86" t="s">
        <v>169</v>
      </c>
      <c r="V86">
        <v>200</v>
      </c>
      <c r="W86" s="53">
        <v>44572</v>
      </c>
      <c r="X86" s="53">
        <v>44572</v>
      </c>
      <c r="Y86">
        <v>6.6260000000000003</v>
      </c>
      <c r="Z86" t="s">
        <v>1279</v>
      </c>
      <c r="AA86" t="s">
        <v>4965</v>
      </c>
      <c r="AC86" t="e">
        <f>#REF!-#REF!</f>
        <v>#REF!</v>
      </c>
      <c r="AD86" t="e">
        <f>#REF!*#REF!</f>
        <v>#REF!</v>
      </c>
    </row>
    <row r="87" spans="1:30" x14ac:dyDescent="0.35">
      <c r="A87" t="s">
        <v>5231</v>
      </c>
      <c r="B87">
        <v>63</v>
      </c>
      <c r="C87" t="s">
        <v>119</v>
      </c>
      <c r="D87" t="s">
        <v>230</v>
      </c>
      <c r="E87" t="s">
        <v>231</v>
      </c>
      <c r="F87" t="s">
        <v>148</v>
      </c>
      <c r="G87" t="s">
        <v>162</v>
      </c>
      <c r="H87" t="s">
        <v>254</v>
      </c>
      <c r="I87" s="53">
        <v>44572</v>
      </c>
      <c r="J87" s="53">
        <v>44572</v>
      </c>
      <c r="K87" t="s">
        <v>124</v>
      </c>
      <c r="L87" s="53">
        <v>44571</v>
      </c>
      <c r="M87" t="s">
        <v>6318</v>
      </c>
      <c r="N87" t="s">
        <v>39</v>
      </c>
      <c r="O87" s="53"/>
      <c r="P87">
        <v>2022</v>
      </c>
      <c r="Q87">
        <v>123</v>
      </c>
      <c r="R87">
        <v>97</v>
      </c>
      <c r="S87" t="s">
        <v>5231</v>
      </c>
      <c r="T87" t="s">
        <v>1285</v>
      </c>
      <c r="U87" t="s">
        <v>162</v>
      </c>
      <c r="V87">
        <v>200</v>
      </c>
      <c r="W87" s="53">
        <v>44572</v>
      </c>
      <c r="X87" s="53">
        <v>44572</v>
      </c>
      <c r="Y87">
        <v>2.7574999999999998</v>
      </c>
      <c r="Z87" t="s">
        <v>1279</v>
      </c>
      <c r="AA87" t="s">
        <v>4965</v>
      </c>
      <c r="AC87" t="e">
        <f>#REF!-#REF!</f>
        <v>#REF!</v>
      </c>
      <c r="AD87" t="e">
        <f>#REF!*#REF!</f>
        <v>#REF!</v>
      </c>
    </row>
    <row r="88" spans="1:30" x14ac:dyDescent="0.35">
      <c r="A88" t="s">
        <v>5709</v>
      </c>
      <c r="B88">
        <v>64</v>
      </c>
      <c r="C88" t="s">
        <v>119</v>
      </c>
      <c r="D88" t="s">
        <v>230</v>
      </c>
      <c r="E88" t="s">
        <v>231</v>
      </c>
      <c r="F88" t="s">
        <v>148</v>
      </c>
      <c r="G88" t="s">
        <v>169</v>
      </c>
      <c r="H88" t="s">
        <v>254</v>
      </c>
      <c r="I88" s="53">
        <v>44573</v>
      </c>
      <c r="J88" s="53">
        <v>44573</v>
      </c>
      <c r="K88" t="s">
        <v>124</v>
      </c>
      <c r="L88" s="53">
        <v>44572</v>
      </c>
      <c r="M88" t="s">
        <v>6319</v>
      </c>
      <c r="N88" t="s">
        <v>39</v>
      </c>
      <c r="O88" s="53"/>
      <c r="P88">
        <v>2022</v>
      </c>
      <c r="Q88">
        <v>124</v>
      </c>
      <c r="R88">
        <v>98</v>
      </c>
      <c r="S88" t="s">
        <v>5709</v>
      </c>
      <c r="T88" t="s">
        <v>4612</v>
      </c>
      <c r="U88" t="s">
        <v>169</v>
      </c>
      <c r="V88">
        <v>200</v>
      </c>
      <c r="W88" s="53">
        <v>44573</v>
      </c>
      <c r="X88" s="53">
        <v>44573</v>
      </c>
      <c r="Y88">
        <v>6.6260000000000003</v>
      </c>
      <c r="Z88" t="s">
        <v>1279</v>
      </c>
      <c r="AA88" t="s">
        <v>4965</v>
      </c>
      <c r="AC88" t="e">
        <f>#REF!-#REF!</f>
        <v>#REF!</v>
      </c>
      <c r="AD88" t="e">
        <f>#REF!*#REF!</f>
        <v>#REF!</v>
      </c>
    </row>
    <row r="89" spans="1:30" x14ac:dyDescent="0.35">
      <c r="A89" t="s">
        <v>5232</v>
      </c>
      <c r="B89">
        <v>65</v>
      </c>
      <c r="C89" t="s">
        <v>119</v>
      </c>
      <c r="D89" t="s">
        <v>230</v>
      </c>
      <c r="E89" t="s">
        <v>231</v>
      </c>
      <c r="F89" t="s">
        <v>148</v>
      </c>
      <c r="G89" t="s">
        <v>162</v>
      </c>
      <c r="H89" t="s">
        <v>254</v>
      </c>
      <c r="I89" s="53">
        <v>44573</v>
      </c>
      <c r="J89" s="53">
        <v>44573</v>
      </c>
      <c r="K89" t="s">
        <v>124</v>
      </c>
      <c r="L89" s="53">
        <v>44572</v>
      </c>
      <c r="M89" t="s">
        <v>6320</v>
      </c>
      <c r="N89" t="s">
        <v>39</v>
      </c>
      <c r="O89" s="53"/>
      <c r="P89">
        <v>2022</v>
      </c>
      <c r="Q89">
        <v>125</v>
      </c>
      <c r="R89">
        <v>99</v>
      </c>
      <c r="S89" t="s">
        <v>5232</v>
      </c>
      <c r="T89" t="s">
        <v>1285</v>
      </c>
      <c r="U89" t="s">
        <v>162</v>
      </c>
      <c r="V89">
        <v>200</v>
      </c>
      <c r="W89" s="53">
        <v>44573</v>
      </c>
      <c r="X89" s="53">
        <v>44573</v>
      </c>
      <c r="Y89">
        <v>2.7574999999999998</v>
      </c>
      <c r="Z89" t="s">
        <v>1279</v>
      </c>
      <c r="AA89" t="s">
        <v>4965</v>
      </c>
      <c r="AC89" t="e">
        <f>#REF!-#REF!</f>
        <v>#REF!</v>
      </c>
      <c r="AD89" t="e">
        <f>#REF!*#REF!</f>
        <v>#REF!</v>
      </c>
    </row>
    <row r="90" spans="1:30" x14ac:dyDescent="0.35">
      <c r="A90" t="s">
        <v>5233</v>
      </c>
      <c r="B90">
        <v>67</v>
      </c>
      <c r="C90" t="s">
        <v>132</v>
      </c>
      <c r="D90" t="s">
        <v>236</v>
      </c>
      <c r="E90" t="s">
        <v>237</v>
      </c>
      <c r="F90" t="s">
        <v>148</v>
      </c>
      <c r="G90" t="s">
        <v>162</v>
      </c>
      <c r="H90" t="s">
        <v>155</v>
      </c>
      <c r="I90" s="53">
        <v>44594</v>
      </c>
      <c r="J90" s="53">
        <v>44926</v>
      </c>
      <c r="K90" t="s">
        <v>124</v>
      </c>
      <c r="L90" s="53">
        <v>44593</v>
      </c>
      <c r="M90" t="s">
        <v>6321</v>
      </c>
      <c r="N90" t="s">
        <v>6</v>
      </c>
      <c r="O90" s="53"/>
      <c r="P90">
        <v>2022</v>
      </c>
      <c r="Q90">
        <v>127</v>
      </c>
      <c r="R90">
        <v>100</v>
      </c>
      <c r="S90" t="s">
        <v>5233</v>
      </c>
      <c r="T90" t="s">
        <v>1350</v>
      </c>
      <c r="U90" t="s">
        <v>162</v>
      </c>
      <c r="V90">
        <v>24</v>
      </c>
      <c r="W90" s="53">
        <v>44594</v>
      </c>
      <c r="X90" s="53">
        <v>44926</v>
      </c>
      <c r="Y90">
        <v>5.0801999999999996</v>
      </c>
      <c r="Z90" t="s">
        <v>1279</v>
      </c>
      <c r="AA90" t="s">
        <v>4799</v>
      </c>
      <c r="AC90" t="e">
        <f>#REF!-#REF!</f>
        <v>#REF!</v>
      </c>
      <c r="AD90" t="e">
        <f>#REF!*#REF!</f>
        <v>#REF!</v>
      </c>
    </row>
    <row r="91" spans="1:30" x14ac:dyDescent="0.35">
      <c r="A91" t="s">
        <v>5234</v>
      </c>
      <c r="B91">
        <v>68</v>
      </c>
      <c r="C91" t="s">
        <v>132</v>
      </c>
      <c r="D91" t="s">
        <v>236</v>
      </c>
      <c r="E91" t="s">
        <v>237</v>
      </c>
      <c r="F91" t="s">
        <v>148</v>
      </c>
      <c r="G91" t="s">
        <v>162</v>
      </c>
      <c r="H91" t="s">
        <v>155</v>
      </c>
      <c r="I91" s="53">
        <v>44616</v>
      </c>
      <c r="J91" s="53">
        <v>44926</v>
      </c>
      <c r="K91" t="s">
        <v>124</v>
      </c>
      <c r="L91" s="53">
        <v>44615</v>
      </c>
      <c r="M91" t="s">
        <v>6322</v>
      </c>
      <c r="N91" t="s">
        <v>6</v>
      </c>
      <c r="O91" s="53"/>
      <c r="P91">
        <v>2022</v>
      </c>
      <c r="Q91">
        <v>128</v>
      </c>
      <c r="R91">
        <v>101</v>
      </c>
      <c r="S91" t="s">
        <v>5234</v>
      </c>
      <c r="T91" t="s">
        <v>1381</v>
      </c>
      <c r="U91" t="s">
        <v>162</v>
      </c>
      <c r="V91">
        <v>1</v>
      </c>
      <c r="W91" s="53">
        <v>44616</v>
      </c>
      <c r="X91" s="53">
        <v>44926</v>
      </c>
      <c r="Y91">
        <v>5.1791</v>
      </c>
      <c r="Z91" t="s">
        <v>1279</v>
      </c>
      <c r="AA91" t="s">
        <v>4800</v>
      </c>
      <c r="AC91" t="e">
        <f>#REF!-#REF!</f>
        <v>#REF!</v>
      </c>
      <c r="AD91" t="e">
        <f>#REF!*#REF!</f>
        <v>#REF!</v>
      </c>
    </row>
    <row r="92" spans="1:30" x14ac:dyDescent="0.35">
      <c r="A92" t="s">
        <v>5235</v>
      </c>
      <c r="B92">
        <v>71</v>
      </c>
      <c r="C92" t="s">
        <v>132</v>
      </c>
      <c r="D92" t="s">
        <v>264</v>
      </c>
      <c r="E92" t="s">
        <v>265</v>
      </c>
      <c r="F92" t="s">
        <v>148</v>
      </c>
      <c r="G92" t="s">
        <v>162</v>
      </c>
      <c r="H92" t="s">
        <v>155</v>
      </c>
      <c r="I92" s="53">
        <v>44690</v>
      </c>
      <c r="J92" s="53">
        <v>44926</v>
      </c>
      <c r="K92" t="s">
        <v>124</v>
      </c>
      <c r="L92" s="53">
        <v>44687</v>
      </c>
      <c r="M92" t="s">
        <v>6323</v>
      </c>
      <c r="N92" t="s">
        <v>35</v>
      </c>
      <c r="O92" s="53"/>
      <c r="P92">
        <v>2022</v>
      </c>
      <c r="Q92">
        <v>131</v>
      </c>
      <c r="R92">
        <v>102</v>
      </c>
      <c r="S92" t="s">
        <v>5235</v>
      </c>
      <c r="T92" t="s">
        <v>1333</v>
      </c>
      <c r="U92" t="s">
        <v>162</v>
      </c>
      <c r="V92">
        <v>40</v>
      </c>
      <c r="W92" s="53">
        <v>44690</v>
      </c>
      <c r="X92" s="53">
        <v>44926</v>
      </c>
      <c r="Y92">
        <v>4.6914999999999996</v>
      </c>
      <c r="Z92" t="s">
        <v>1279</v>
      </c>
      <c r="AA92" t="s">
        <v>4797</v>
      </c>
      <c r="AC92" t="e">
        <f>#REF!-#REF!</f>
        <v>#REF!</v>
      </c>
      <c r="AD92" t="e">
        <f>#REF!*#REF!</f>
        <v>#REF!</v>
      </c>
    </row>
    <row r="93" spans="1:30" x14ac:dyDescent="0.35">
      <c r="A93" t="s">
        <v>5236</v>
      </c>
      <c r="B93">
        <v>72</v>
      </c>
      <c r="C93" t="s">
        <v>132</v>
      </c>
      <c r="D93" t="s">
        <v>264</v>
      </c>
      <c r="E93" t="s">
        <v>265</v>
      </c>
      <c r="F93" t="s">
        <v>148</v>
      </c>
      <c r="G93" t="s">
        <v>162</v>
      </c>
      <c r="H93" t="s">
        <v>155</v>
      </c>
      <c r="I93" s="53">
        <v>44690</v>
      </c>
      <c r="J93" s="53">
        <v>44926</v>
      </c>
      <c r="K93" t="s">
        <v>124</v>
      </c>
      <c r="L93" s="53">
        <v>44687</v>
      </c>
      <c r="M93" t="s">
        <v>6323</v>
      </c>
      <c r="N93" t="s">
        <v>35</v>
      </c>
      <c r="O93" s="53"/>
      <c r="P93">
        <v>2022</v>
      </c>
      <c r="Q93">
        <v>132</v>
      </c>
      <c r="R93">
        <v>103</v>
      </c>
      <c r="S93" t="s">
        <v>5236</v>
      </c>
      <c r="T93" t="s">
        <v>1311</v>
      </c>
      <c r="U93" t="s">
        <v>162</v>
      </c>
      <c r="V93">
        <v>745</v>
      </c>
      <c r="W93" s="53">
        <v>44690</v>
      </c>
      <c r="X93" s="53">
        <v>44926</v>
      </c>
      <c r="Y93">
        <v>4.6914999999999996</v>
      </c>
      <c r="Z93" t="s">
        <v>1279</v>
      </c>
      <c r="AA93" t="s">
        <v>4797</v>
      </c>
      <c r="AC93" t="e">
        <f>#REF!-#REF!</f>
        <v>#REF!</v>
      </c>
      <c r="AD93" t="e">
        <f>#REF!*#REF!</f>
        <v>#REF!</v>
      </c>
    </row>
    <row r="94" spans="1:30" x14ac:dyDescent="0.35">
      <c r="A94" t="s">
        <v>5237</v>
      </c>
      <c r="B94">
        <v>73</v>
      </c>
      <c r="C94" t="s">
        <v>132</v>
      </c>
      <c r="D94" t="s">
        <v>264</v>
      </c>
      <c r="E94" t="s">
        <v>265</v>
      </c>
      <c r="F94" t="s">
        <v>148</v>
      </c>
      <c r="G94" t="s">
        <v>162</v>
      </c>
      <c r="H94" t="s">
        <v>155</v>
      </c>
      <c r="I94" s="53">
        <v>44690</v>
      </c>
      <c r="J94" s="53">
        <v>44926</v>
      </c>
      <c r="K94" t="s">
        <v>124</v>
      </c>
      <c r="L94" s="53">
        <v>44687</v>
      </c>
      <c r="M94" t="s">
        <v>6323</v>
      </c>
      <c r="N94" t="s">
        <v>35</v>
      </c>
      <c r="O94" s="53"/>
      <c r="P94">
        <v>2022</v>
      </c>
      <c r="Q94">
        <v>133</v>
      </c>
      <c r="R94">
        <v>104</v>
      </c>
      <c r="S94" t="s">
        <v>5237</v>
      </c>
      <c r="T94" t="s">
        <v>1338</v>
      </c>
      <c r="U94" t="s">
        <v>162</v>
      </c>
      <c r="V94">
        <v>65</v>
      </c>
      <c r="W94" s="53">
        <v>44690</v>
      </c>
      <c r="X94" s="53">
        <v>44926</v>
      </c>
      <c r="Y94">
        <v>4.6914999999999996</v>
      </c>
      <c r="Z94" t="s">
        <v>1279</v>
      </c>
      <c r="AA94" t="s">
        <v>4797</v>
      </c>
      <c r="AC94" t="e">
        <f>#REF!-#REF!</f>
        <v>#REF!</v>
      </c>
      <c r="AD94" t="e">
        <f>#REF!*#REF!</f>
        <v>#REF!</v>
      </c>
    </row>
    <row r="95" spans="1:30" x14ac:dyDescent="0.35">
      <c r="A95" t="s">
        <v>5238</v>
      </c>
      <c r="B95">
        <v>74</v>
      </c>
      <c r="C95" t="s">
        <v>132</v>
      </c>
      <c r="D95" t="s">
        <v>264</v>
      </c>
      <c r="E95" t="s">
        <v>265</v>
      </c>
      <c r="F95" t="s">
        <v>148</v>
      </c>
      <c r="G95" t="s">
        <v>162</v>
      </c>
      <c r="H95" t="s">
        <v>155</v>
      </c>
      <c r="I95" s="53">
        <v>44690</v>
      </c>
      <c r="J95" s="53">
        <v>44926</v>
      </c>
      <c r="K95" t="s">
        <v>124</v>
      </c>
      <c r="L95" s="53">
        <v>44687</v>
      </c>
      <c r="M95" t="s">
        <v>6323</v>
      </c>
      <c r="N95" t="s">
        <v>35</v>
      </c>
      <c r="O95" s="53"/>
      <c r="P95">
        <v>2022</v>
      </c>
      <c r="Q95">
        <v>134</v>
      </c>
      <c r="R95">
        <v>105</v>
      </c>
      <c r="S95" t="s">
        <v>5238</v>
      </c>
      <c r="T95" t="s">
        <v>1329</v>
      </c>
      <c r="U95" t="s">
        <v>162</v>
      </c>
      <c r="V95">
        <v>450</v>
      </c>
      <c r="W95" s="53">
        <v>44690</v>
      </c>
      <c r="X95" s="53">
        <v>44926</v>
      </c>
      <c r="Y95">
        <v>4.6914999999999996</v>
      </c>
      <c r="Z95" t="s">
        <v>1279</v>
      </c>
      <c r="AA95" t="s">
        <v>4797</v>
      </c>
      <c r="AC95" t="e">
        <f>#REF!-#REF!</f>
        <v>#REF!</v>
      </c>
      <c r="AD95" t="e">
        <f>#REF!*#REF!</f>
        <v>#REF!</v>
      </c>
    </row>
    <row r="96" spans="1:30" x14ac:dyDescent="0.35">
      <c r="A96" t="s">
        <v>5239</v>
      </c>
      <c r="B96">
        <v>75</v>
      </c>
      <c r="C96" t="s">
        <v>119</v>
      </c>
      <c r="D96" t="s">
        <v>267</v>
      </c>
      <c r="E96" t="s">
        <v>142</v>
      </c>
      <c r="F96" t="s">
        <v>121</v>
      </c>
      <c r="G96" t="s">
        <v>162</v>
      </c>
      <c r="H96" t="s">
        <v>155</v>
      </c>
      <c r="I96" s="53">
        <v>44927</v>
      </c>
      <c r="J96" s="53">
        <v>45291</v>
      </c>
      <c r="K96" t="s">
        <v>124</v>
      </c>
      <c r="L96" s="53">
        <v>44733</v>
      </c>
      <c r="M96" t="s">
        <v>6324</v>
      </c>
      <c r="N96" t="s">
        <v>61</v>
      </c>
      <c r="O96" s="53"/>
      <c r="P96">
        <v>2022</v>
      </c>
      <c r="Q96">
        <v>135</v>
      </c>
      <c r="R96">
        <v>106</v>
      </c>
      <c r="S96" t="s">
        <v>5239</v>
      </c>
      <c r="T96" t="s">
        <v>1362</v>
      </c>
      <c r="U96" t="s">
        <v>162</v>
      </c>
      <c r="V96">
        <v>220</v>
      </c>
      <c r="W96" s="53">
        <v>44927</v>
      </c>
      <c r="X96" s="53">
        <v>45291</v>
      </c>
      <c r="Y96">
        <v>3.1291000000000002</v>
      </c>
      <c r="Z96" t="s">
        <v>1279</v>
      </c>
      <c r="AA96" t="s">
        <v>4975</v>
      </c>
      <c r="AC96" t="e">
        <f>#REF!-#REF!</f>
        <v>#REF!</v>
      </c>
      <c r="AD96" t="e">
        <f>#REF!*#REF!</f>
        <v>#REF!</v>
      </c>
    </row>
    <row r="97" spans="1:30" x14ac:dyDescent="0.35">
      <c r="A97" t="s">
        <v>5240</v>
      </c>
      <c r="B97">
        <v>76</v>
      </c>
      <c r="C97" t="s">
        <v>119</v>
      </c>
      <c r="D97" t="s">
        <v>267</v>
      </c>
      <c r="E97" t="s">
        <v>142</v>
      </c>
      <c r="F97" t="s">
        <v>121</v>
      </c>
      <c r="G97" t="s">
        <v>162</v>
      </c>
      <c r="H97" t="s">
        <v>155</v>
      </c>
      <c r="I97" s="53">
        <v>45292</v>
      </c>
      <c r="J97" s="53">
        <v>45657</v>
      </c>
      <c r="K97" t="s">
        <v>124</v>
      </c>
      <c r="L97" s="53">
        <v>44733</v>
      </c>
      <c r="M97" t="s">
        <v>6324</v>
      </c>
      <c r="N97" t="s">
        <v>61</v>
      </c>
      <c r="O97" s="53"/>
      <c r="P97">
        <v>2022</v>
      </c>
      <c r="Q97">
        <v>136</v>
      </c>
      <c r="R97">
        <v>107</v>
      </c>
      <c r="S97" t="s">
        <v>5240</v>
      </c>
      <c r="T97" t="s">
        <v>1362</v>
      </c>
      <c r="U97" t="s">
        <v>162</v>
      </c>
      <c r="V97">
        <v>1.0940000000000001</v>
      </c>
      <c r="W97" s="53">
        <v>45292</v>
      </c>
      <c r="X97" s="53">
        <v>45657</v>
      </c>
      <c r="Y97">
        <v>2.8759000000000001</v>
      </c>
      <c r="Z97" t="s">
        <v>1279</v>
      </c>
      <c r="AA97" t="s">
        <v>4975</v>
      </c>
      <c r="AC97" t="e">
        <f>#REF!-#REF!</f>
        <v>#REF!</v>
      </c>
      <c r="AD97" t="e">
        <f>#REF!*#REF!</f>
        <v>#REF!</v>
      </c>
    </row>
    <row r="98" spans="1:30" x14ac:dyDescent="0.35">
      <c r="A98" t="s">
        <v>5242</v>
      </c>
      <c r="B98">
        <v>78</v>
      </c>
      <c r="C98" t="s">
        <v>119</v>
      </c>
      <c r="D98" t="s">
        <v>267</v>
      </c>
      <c r="E98" t="s">
        <v>142</v>
      </c>
      <c r="F98" t="s">
        <v>121</v>
      </c>
      <c r="G98" t="s">
        <v>162</v>
      </c>
      <c r="H98" t="s">
        <v>155</v>
      </c>
      <c r="I98" s="53">
        <v>46023</v>
      </c>
      <c r="J98" s="53">
        <v>46387</v>
      </c>
      <c r="K98" t="s">
        <v>124</v>
      </c>
      <c r="L98" s="53">
        <v>44733</v>
      </c>
      <c r="M98" t="s">
        <v>6324</v>
      </c>
      <c r="N98" t="s">
        <v>61</v>
      </c>
      <c r="O98" s="53"/>
      <c r="P98">
        <v>2022</v>
      </c>
      <c r="Q98">
        <v>138</v>
      </c>
      <c r="R98">
        <v>109</v>
      </c>
      <c r="S98" t="s">
        <v>5242</v>
      </c>
      <c r="T98" t="s">
        <v>1362</v>
      </c>
      <c r="U98" t="s">
        <v>162</v>
      </c>
      <c r="V98">
        <v>1.6559999999999999</v>
      </c>
      <c r="W98" s="53">
        <v>46023</v>
      </c>
      <c r="X98" s="53">
        <v>46387</v>
      </c>
      <c r="Y98">
        <v>2.6143999999999998</v>
      </c>
      <c r="Z98" t="s">
        <v>1279</v>
      </c>
      <c r="AA98" t="s">
        <v>4975</v>
      </c>
      <c r="AC98" t="e">
        <f>#REF!-#REF!</f>
        <v>#REF!</v>
      </c>
      <c r="AD98" t="e">
        <f>#REF!*#REF!</f>
        <v>#REF!</v>
      </c>
    </row>
    <row r="99" spans="1:30" x14ac:dyDescent="0.35">
      <c r="A99" t="s">
        <v>5243</v>
      </c>
      <c r="B99">
        <v>79</v>
      </c>
      <c r="C99" t="s">
        <v>119</v>
      </c>
      <c r="D99" t="s">
        <v>269</v>
      </c>
      <c r="E99" t="s">
        <v>270</v>
      </c>
      <c r="F99" t="s">
        <v>121</v>
      </c>
      <c r="G99" t="s">
        <v>162</v>
      </c>
      <c r="H99" t="s">
        <v>155</v>
      </c>
      <c r="I99" s="53">
        <v>44927</v>
      </c>
      <c r="J99" s="53">
        <v>45291</v>
      </c>
      <c r="K99" t="s">
        <v>124</v>
      </c>
      <c r="L99" s="53">
        <v>44733</v>
      </c>
      <c r="M99" t="s">
        <v>6325</v>
      </c>
      <c r="N99" t="s">
        <v>61</v>
      </c>
      <c r="O99" s="53"/>
      <c r="P99">
        <v>2022</v>
      </c>
      <c r="Q99">
        <v>139</v>
      </c>
      <c r="R99">
        <v>110</v>
      </c>
      <c r="S99" t="s">
        <v>5243</v>
      </c>
      <c r="T99" t="s">
        <v>1283</v>
      </c>
      <c r="U99" t="s">
        <v>162</v>
      </c>
      <c r="V99">
        <v>60</v>
      </c>
      <c r="W99" s="53">
        <v>44927</v>
      </c>
      <c r="X99" s="53">
        <v>45291</v>
      </c>
      <c r="Y99">
        <v>2.0407999999999999</v>
      </c>
      <c r="Z99" t="s">
        <v>1279</v>
      </c>
      <c r="AA99" t="s">
        <v>4969</v>
      </c>
      <c r="AC99" t="e">
        <f>#REF!-#REF!</f>
        <v>#REF!</v>
      </c>
      <c r="AD99" t="e">
        <f>#REF!*#REF!</f>
        <v>#REF!</v>
      </c>
    </row>
    <row r="100" spans="1:30" x14ac:dyDescent="0.35">
      <c r="A100" t="s">
        <v>5244</v>
      </c>
      <c r="B100">
        <v>80</v>
      </c>
      <c r="C100" t="s">
        <v>119</v>
      </c>
      <c r="D100" t="s">
        <v>269</v>
      </c>
      <c r="E100" t="s">
        <v>270</v>
      </c>
      <c r="F100" t="s">
        <v>121</v>
      </c>
      <c r="G100" t="s">
        <v>162</v>
      </c>
      <c r="H100" t="s">
        <v>155</v>
      </c>
      <c r="I100" s="53">
        <v>45292</v>
      </c>
      <c r="J100" s="53">
        <v>45657</v>
      </c>
      <c r="K100" t="s">
        <v>124</v>
      </c>
      <c r="L100" s="53">
        <v>44733</v>
      </c>
      <c r="M100" t="s">
        <v>6325</v>
      </c>
      <c r="N100" t="s">
        <v>61</v>
      </c>
      <c r="O100" s="53"/>
      <c r="P100">
        <v>2022</v>
      </c>
      <c r="Q100">
        <v>140</v>
      </c>
      <c r="R100">
        <v>111</v>
      </c>
      <c r="S100" t="s">
        <v>5244</v>
      </c>
      <c r="T100" t="s">
        <v>1283</v>
      </c>
      <c r="U100" t="s">
        <v>162</v>
      </c>
      <c r="V100">
        <v>1060</v>
      </c>
      <c r="W100" s="53">
        <v>45292</v>
      </c>
      <c r="X100" s="53">
        <v>45657</v>
      </c>
      <c r="Y100">
        <v>2.2867999999999999</v>
      </c>
      <c r="Z100" t="s">
        <v>1279</v>
      </c>
      <c r="AA100" t="s">
        <v>4969</v>
      </c>
      <c r="AC100" t="e">
        <f>#REF!-#REF!</f>
        <v>#REF!</v>
      </c>
      <c r="AD100" t="e">
        <f>#REF!*#REF!</f>
        <v>#REF!</v>
      </c>
    </row>
    <row r="101" spans="1:30" x14ac:dyDescent="0.35">
      <c r="A101" t="s">
        <v>5246</v>
      </c>
      <c r="B101">
        <v>82</v>
      </c>
      <c r="C101" t="s">
        <v>119</v>
      </c>
      <c r="D101" t="s">
        <v>269</v>
      </c>
      <c r="E101" t="s">
        <v>270</v>
      </c>
      <c r="F101" t="s">
        <v>121</v>
      </c>
      <c r="G101" t="s">
        <v>162</v>
      </c>
      <c r="H101" t="s">
        <v>155</v>
      </c>
      <c r="I101" s="53">
        <v>46023</v>
      </c>
      <c r="J101" s="53">
        <v>46387</v>
      </c>
      <c r="K101" t="s">
        <v>124</v>
      </c>
      <c r="L101" s="53">
        <v>44733</v>
      </c>
      <c r="M101" t="s">
        <v>6325</v>
      </c>
      <c r="N101" t="s">
        <v>61</v>
      </c>
      <c r="O101" s="53"/>
      <c r="P101">
        <v>2022</v>
      </c>
      <c r="Q101">
        <v>142</v>
      </c>
      <c r="R101">
        <v>113</v>
      </c>
      <c r="S101" t="s">
        <v>5246</v>
      </c>
      <c r="T101" t="s">
        <v>1283</v>
      </c>
      <c r="U101" t="s">
        <v>162</v>
      </c>
      <c r="V101">
        <v>1469</v>
      </c>
      <c r="W101" s="53">
        <v>46023</v>
      </c>
      <c r="X101" s="53">
        <v>46387</v>
      </c>
      <c r="Y101">
        <v>2.2867999999999999</v>
      </c>
      <c r="Z101" t="s">
        <v>1279</v>
      </c>
      <c r="AA101" t="s">
        <v>4969</v>
      </c>
      <c r="AC101" t="e">
        <f>#REF!-#REF!</f>
        <v>#REF!</v>
      </c>
      <c r="AD101" t="e">
        <f>#REF!*#REF!</f>
        <v>#REF!</v>
      </c>
    </row>
    <row r="102" spans="1:30" x14ac:dyDescent="0.35">
      <c r="A102" t="s">
        <v>5710</v>
      </c>
      <c r="B102">
        <v>83</v>
      </c>
      <c r="C102" t="s">
        <v>119</v>
      </c>
      <c r="D102" t="s">
        <v>4124</v>
      </c>
      <c r="E102" t="s">
        <v>120</v>
      </c>
      <c r="F102" t="s">
        <v>121</v>
      </c>
      <c r="G102" t="s">
        <v>169</v>
      </c>
      <c r="H102" t="s">
        <v>259</v>
      </c>
      <c r="I102" s="53">
        <v>44743</v>
      </c>
      <c r="J102" s="53">
        <v>44926</v>
      </c>
      <c r="K102" t="s">
        <v>124</v>
      </c>
      <c r="L102" s="53">
        <v>44733</v>
      </c>
      <c r="M102" t="s">
        <v>6326</v>
      </c>
      <c r="N102" t="s">
        <v>61</v>
      </c>
      <c r="O102" s="53"/>
      <c r="P102">
        <v>2022</v>
      </c>
      <c r="Q102">
        <v>143</v>
      </c>
      <c r="R102">
        <v>114</v>
      </c>
      <c r="S102" t="s">
        <v>5710</v>
      </c>
      <c r="T102" t="s">
        <v>4630</v>
      </c>
      <c r="U102" t="s">
        <v>169</v>
      </c>
      <c r="V102">
        <v>14000</v>
      </c>
      <c r="W102" s="53">
        <v>44743</v>
      </c>
      <c r="X102" s="53">
        <v>44926</v>
      </c>
      <c r="Y102">
        <v>3.8645999999999998</v>
      </c>
      <c r="Z102" t="s">
        <v>1279</v>
      </c>
      <c r="AA102" t="s">
        <v>4965</v>
      </c>
      <c r="AC102" t="e">
        <f>#REF!-#REF!</f>
        <v>#REF!</v>
      </c>
      <c r="AD102" t="e">
        <f>#REF!*#REF!</f>
        <v>#REF!</v>
      </c>
    </row>
    <row r="103" spans="1:30" x14ac:dyDescent="0.35">
      <c r="A103" t="s">
        <v>5834</v>
      </c>
      <c r="B103">
        <v>31</v>
      </c>
      <c r="C103" t="s">
        <v>132</v>
      </c>
      <c r="D103" t="s">
        <v>244</v>
      </c>
      <c r="E103" t="s">
        <v>245</v>
      </c>
      <c r="F103" t="s">
        <v>148</v>
      </c>
      <c r="G103" t="s">
        <v>169</v>
      </c>
      <c r="H103" t="s">
        <v>155</v>
      </c>
      <c r="I103" s="53">
        <v>44562</v>
      </c>
      <c r="J103" s="53">
        <v>44926</v>
      </c>
      <c r="K103" t="s">
        <v>124</v>
      </c>
      <c r="L103" s="53">
        <v>44552</v>
      </c>
      <c r="M103" t="s">
        <v>6327</v>
      </c>
      <c r="N103" t="s">
        <v>22</v>
      </c>
      <c r="O103" s="53"/>
      <c r="P103">
        <v>2022</v>
      </c>
      <c r="Q103">
        <v>91</v>
      </c>
      <c r="R103">
        <v>544</v>
      </c>
      <c r="S103" t="s">
        <v>5834</v>
      </c>
      <c r="T103" t="s">
        <v>4495</v>
      </c>
      <c r="U103" t="s">
        <v>169</v>
      </c>
      <c r="V103">
        <v>350</v>
      </c>
      <c r="W103" s="53">
        <v>44562</v>
      </c>
      <c r="X103" s="53">
        <v>44926</v>
      </c>
      <c r="Y103">
        <v>4.8559000000000001</v>
      </c>
      <c r="Z103" t="s">
        <v>1279</v>
      </c>
      <c r="AA103">
        <v>0</v>
      </c>
      <c r="AC103" t="e">
        <f>#REF!-#REF!</f>
        <v>#REF!</v>
      </c>
      <c r="AD103" t="e">
        <f>#REF!*#REF!</f>
        <v>#REF!</v>
      </c>
    </row>
    <row r="104" spans="1:30" x14ac:dyDescent="0.35">
      <c r="A104" t="s">
        <v>5711</v>
      </c>
      <c r="B104">
        <v>84</v>
      </c>
      <c r="C104" t="s">
        <v>119</v>
      </c>
      <c r="D104" t="s">
        <v>4124</v>
      </c>
      <c r="E104" t="s">
        <v>120</v>
      </c>
      <c r="F104" t="s">
        <v>121</v>
      </c>
      <c r="G104" t="s">
        <v>169</v>
      </c>
      <c r="H104" t="s">
        <v>259</v>
      </c>
      <c r="I104" s="53">
        <v>44743</v>
      </c>
      <c r="J104" s="53">
        <v>44926</v>
      </c>
      <c r="K104" t="s">
        <v>124</v>
      </c>
      <c r="L104" s="53">
        <v>44733</v>
      </c>
      <c r="M104" t="s">
        <v>6326</v>
      </c>
      <c r="N104" t="s">
        <v>61</v>
      </c>
      <c r="O104" s="53"/>
      <c r="P104">
        <v>2022</v>
      </c>
      <c r="Q104">
        <v>144</v>
      </c>
      <c r="R104">
        <v>115</v>
      </c>
      <c r="S104" t="s">
        <v>5711</v>
      </c>
      <c r="T104" t="s">
        <v>4632</v>
      </c>
      <c r="U104" t="s">
        <v>169</v>
      </c>
      <c r="V104">
        <v>5858</v>
      </c>
      <c r="W104" s="53">
        <v>44743</v>
      </c>
      <c r="X104" s="53">
        <v>44926</v>
      </c>
      <c r="Y104">
        <v>2.7555000000000001</v>
      </c>
      <c r="Z104" t="s">
        <v>1279</v>
      </c>
      <c r="AA104" t="s">
        <v>4710</v>
      </c>
      <c r="AC104" t="e">
        <f>#REF!-#REF!</f>
        <v>#REF!</v>
      </c>
      <c r="AD104" t="e">
        <f>#REF!*#REF!</f>
        <v>#REF!</v>
      </c>
    </row>
    <row r="105" spans="1:30" x14ac:dyDescent="0.35">
      <c r="A105" t="s">
        <v>5247</v>
      </c>
      <c r="B105">
        <v>85</v>
      </c>
      <c r="C105" t="s">
        <v>119</v>
      </c>
      <c r="D105" t="s">
        <v>4124</v>
      </c>
      <c r="E105" t="s">
        <v>120</v>
      </c>
      <c r="F105" t="s">
        <v>121</v>
      </c>
      <c r="G105" t="s">
        <v>162</v>
      </c>
      <c r="H105" t="s">
        <v>259</v>
      </c>
      <c r="I105" s="53">
        <v>44743</v>
      </c>
      <c r="J105" s="53">
        <v>44926</v>
      </c>
      <c r="K105" t="s">
        <v>124</v>
      </c>
      <c r="L105" s="53">
        <v>44733</v>
      </c>
      <c r="M105" t="s">
        <v>6326</v>
      </c>
      <c r="N105" t="s">
        <v>61</v>
      </c>
      <c r="O105" s="53"/>
      <c r="P105">
        <v>2022</v>
      </c>
      <c r="Q105">
        <v>145</v>
      </c>
      <c r="R105">
        <v>116</v>
      </c>
      <c r="S105" t="s">
        <v>5247</v>
      </c>
      <c r="T105" t="s">
        <v>4514</v>
      </c>
      <c r="U105" t="s">
        <v>162</v>
      </c>
      <c r="V105">
        <v>935</v>
      </c>
      <c r="W105" s="53">
        <v>44743</v>
      </c>
      <c r="X105" s="53">
        <v>44926</v>
      </c>
      <c r="Y105">
        <v>1.6745000000000001</v>
      </c>
      <c r="Z105" t="s">
        <v>1279</v>
      </c>
      <c r="AA105" t="s">
        <v>4710</v>
      </c>
      <c r="AC105" t="e">
        <f>#REF!-#REF!</f>
        <v>#REF!</v>
      </c>
      <c r="AD105" t="e">
        <f>#REF!*#REF!</f>
        <v>#REF!</v>
      </c>
    </row>
    <row r="106" spans="1:30" x14ac:dyDescent="0.35">
      <c r="A106" t="s">
        <v>5248</v>
      </c>
      <c r="B106">
        <v>86</v>
      </c>
      <c r="C106" t="s">
        <v>119</v>
      </c>
      <c r="D106" t="s">
        <v>4124</v>
      </c>
      <c r="E106" t="s">
        <v>120</v>
      </c>
      <c r="F106" t="s">
        <v>121</v>
      </c>
      <c r="G106" t="s">
        <v>162</v>
      </c>
      <c r="H106" t="s">
        <v>259</v>
      </c>
      <c r="I106" s="53">
        <v>44743</v>
      </c>
      <c r="J106" s="53">
        <v>44926</v>
      </c>
      <c r="K106" t="s">
        <v>124</v>
      </c>
      <c r="L106" s="53">
        <v>44733</v>
      </c>
      <c r="M106" t="s">
        <v>6326</v>
      </c>
      <c r="N106" t="s">
        <v>61</v>
      </c>
      <c r="O106" s="53"/>
      <c r="P106">
        <v>2022</v>
      </c>
      <c r="Q106">
        <v>146</v>
      </c>
      <c r="R106">
        <v>117</v>
      </c>
      <c r="S106" t="s">
        <v>5248</v>
      </c>
      <c r="T106" t="s">
        <v>4515</v>
      </c>
      <c r="U106" t="s">
        <v>162</v>
      </c>
      <c r="V106">
        <v>11836</v>
      </c>
      <c r="W106" s="53">
        <v>44743</v>
      </c>
      <c r="X106" s="53">
        <v>44926</v>
      </c>
      <c r="Y106">
        <v>1.7286999999999999</v>
      </c>
      <c r="Z106" t="s">
        <v>1279</v>
      </c>
      <c r="AA106" t="s">
        <v>4710</v>
      </c>
      <c r="AC106" t="e">
        <f>#REF!-#REF!</f>
        <v>#REF!</v>
      </c>
      <c r="AD106" t="e">
        <f>#REF!*#REF!</f>
        <v>#REF!</v>
      </c>
    </row>
    <row r="107" spans="1:30" x14ac:dyDescent="0.35">
      <c r="A107" t="s">
        <v>5249</v>
      </c>
      <c r="B107">
        <v>87</v>
      </c>
      <c r="C107" t="s">
        <v>119</v>
      </c>
      <c r="D107" t="s">
        <v>4124</v>
      </c>
      <c r="E107" t="s">
        <v>120</v>
      </c>
      <c r="F107" t="s">
        <v>121</v>
      </c>
      <c r="G107" t="s">
        <v>162</v>
      </c>
      <c r="H107" t="s">
        <v>259</v>
      </c>
      <c r="I107" s="53">
        <v>44743</v>
      </c>
      <c r="J107" s="53">
        <v>44926</v>
      </c>
      <c r="K107" t="s">
        <v>124</v>
      </c>
      <c r="L107" s="53">
        <v>44733</v>
      </c>
      <c r="M107" t="s">
        <v>6326</v>
      </c>
      <c r="N107" t="s">
        <v>61</v>
      </c>
      <c r="O107" s="53"/>
      <c r="P107">
        <v>2022</v>
      </c>
      <c r="Q107">
        <v>147</v>
      </c>
      <c r="R107">
        <v>118</v>
      </c>
      <c r="S107" t="s">
        <v>5249</v>
      </c>
      <c r="T107" t="s">
        <v>1293</v>
      </c>
      <c r="U107" t="s">
        <v>162</v>
      </c>
      <c r="V107">
        <v>1343</v>
      </c>
      <c r="W107" s="53">
        <v>44743</v>
      </c>
      <c r="X107" s="53">
        <v>44926</v>
      </c>
      <c r="Y107">
        <v>2.0409000000000002</v>
      </c>
      <c r="Z107" t="s">
        <v>1279</v>
      </c>
      <c r="AA107" t="s">
        <v>4969</v>
      </c>
      <c r="AC107" t="e">
        <f>#REF!-#REF!</f>
        <v>#REF!</v>
      </c>
      <c r="AD107" t="e">
        <f>#REF!*#REF!</f>
        <v>#REF!</v>
      </c>
    </row>
    <row r="108" spans="1:30" x14ac:dyDescent="0.35">
      <c r="A108" t="s">
        <v>5428</v>
      </c>
      <c r="B108">
        <v>35</v>
      </c>
      <c r="C108" t="s">
        <v>132</v>
      </c>
      <c r="D108" t="s">
        <v>249</v>
      </c>
      <c r="E108" t="s">
        <v>250</v>
      </c>
      <c r="F108" t="s">
        <v>148</v>
      </c>
      <c r="G108" t="s">
        <v>162</v>
      </c>
      <c r="H108" t="s">
        <v>155</v>
      </c>
      <c r="I108" s="53">
        <v>44562</v>
      </c>
      <c r="J108" s="53">
        <v>44926</v>
      </c>
      <c r="K108" t="s">
        <v>124</v>
      </c>
      <c r="L108" s="53">
        <v>44552</v>
      </c>
      <c r="M108" t="s">
        <v>6328</v>
      </c>
      <c r="N108" t="s">
        <v>27</v>
      </c>
      <c r="O108" s="53"/>
      <c r="P108">
        <v>2022</v>
      </c>
      <c r="Q108">
        <v>95</v>
      </c>
      <c r="R108">
        <v>543</v>
      </c>
      <c r="S108" t="s">
        <v>5428</v>
      </c>
      <c r="T108" t="s">
        <v>1333</v>
      </c>
      <c r="U108" t="s">
        <v>162</v>
      </c>
      <c r="V108">
        <v>5</v>
      </c>
      <c r="W108" s="53">
        <v>44562</v>
      </c>
      <c r="X108" s="53">
        <v>44926</v>
      </c>
      <c r="Y108">
        <v>3.9828000000000001</v>
      </c>
      <c r="Z108" t="s">
        <v>1279</v>
      </c>
      <c r="AA108" t="s">
        <v>4797</v>
      </c>
      <c r="AC108" t="e">
        <f>#REF!-#REF!</f>
        <v>#REF!</v>
      </c>
      <c r="AD108" t="e">
        <f>#REF!*#REF!</f>
        <v>#REF!</v>
      </c>
    </row>
    <row r="109" spans="1:30" x14ac:dyDescent="0.35">
      <c r="A109" t="s">
        <v>5250</v>
      </c>
      <c r="B109">
        <v>88</v>
      </c>
      <c r="C109" t="s">
        <v>119</v>
      </c>
      <c r="D109" t="s">
        <v>4124</v>
      </c>
      <c r="E109" t="s">
        <v>120</v>
      </c>
      <c r="F109" t="s">
        <v>121</v>
      </c>
      <c r="G109" t="s">
        <v>162</v>
      </c>
      <c r="H109" t="s">
        <v>259</v>
      </c>
      <c r="I109" s="53">
        <v>44743</v>
      </c>
      <c r="J109" s="53">
        <v>44926</v>
      </c>
      <c r="K109" t="s">
        <v>124</v>
      </c>
      <c r="L109" s="53">
        <v>44733</v>
      </c>
      <c r="M109" t="s">
        <v>6326</v>
      </c>
      <c r="N109" t="s">
        <v>61</v>
      </c>
      <c r="O109" s="53"/>
      <c r="P109">
        <v>2022</v>
      </c>
      <c r="Q109">
        <v>148</v>
      </c>
      <c r="R109">
        <v>119</v>
      </c>
      <c r="S109" t="s">
        <v>5250</v>
      </c>
      <c r="T109" t="s">
        <v>1283</v>
      </c>
      <c r="U109" t="s">
        <v>162</v>
      </c>
      <c r="V109">
        <v>826</v>
      </c>
      <c r="W109" s="53">
        <v>44743</v>
      </c>
      <c r="X109" s="53">
        <v>44926</v>
      </c>
      <c r="Y109">
        <v>2.0409000000000002</v>
      </c>
      <c r="Z109" t="s">
        <v>1279</v>
      </c>
      <c r="AA109" t="s">
        <v>4969</v>
      </c>
      <c r="AC109" t="e">
        <f>#REF!-#REF!</f>
        <v>#REF!</v>
      </c>
      <c r="AD109" t="e">
        <f>#REF!*#REF!</f>
        <v>#REF!</v>
      </c>
    </row>
    <row r="110" spans="1:30" x14ac:dyDescent="0.35">
      <c r="A110" t="s">
        <v>5251</v>
      </c>
      <c r="B110">
        <v>89</v>
      </c>
      <c r="C110" t="s">
        <v>119</v>
      </c>
      <c r="D110" t="s">
        <v>4124</v>
      </c>
      <c r="E110" t="s">
        <v>120</v>
      </c>
      <c r="F110" t="s">
        <v>121</v>
      </c>
      <c r="G110" t="s">
        <v>162</v>
      </c>
      <c r="H110" t="s">
        <v>259</v>
      </c>
      <c r="I110" s="53">
        <v>44743</v>
      </c>
      <c r="J110" s="53">
        <v>44926</v>
      </c>
      <c r="K110" t="s">
        <v>124</v>
      </c>
      <c r="L110" s="53">
        <v>44733</v>
      </c>
      <c r="M110" t="s">
        <v>6326</v>
      </c>
      <c r="N110" t="s">
        <v>61</v>
      </c>
      <c r="O110" s="53"/>
      <c r="P110">
        <v>2022</v>
      </c>
      <c r="Q110">
        <v>149</v>
      </c>
      <c r="R110">
        <v>120</v>
      </c>
      <c r="S110" t="s">
        <v>5251</v>
      </c>
      <c r="T110" t="s">
        <v>1362</v>
      </c>
      <c r="U110" t="s">
        <v>162</v>
      </c>
      <c r="V110">
        <v>1727</v>
      </c>
      <c r="W110" s="53">
        <v>44743</v>
      </c>
      <c r="X110" s="53">
        <v>44926</v>
      </c>
      <c r="Y110">
        <v>2.2349000000000001</v>
      </c>
      <c r="Z110" t="s">
        <v>1279</v>
      </c>
      <c r="AA110" t="s">
        <v>4975</v>
      </c>
      <c r="AC110" t="e">
        <f>#REF!-#REF!</f>
        <v>#REF!</v>
      </c>
      <c r="AD110" t="e">
        <f>#REF!*#REF!</f>
        <v>#REF!</v>
      </c>
    </row>
    <row r="111" spans="1:30" x14ac:dyDescent="0.35">
      <c r="A111" t="s">
        <v>5252</v>
      </c>
      <c r="B111">
        <v>90</v>
      </c>
      <c r="C111" t="s">
        <v>119</v>
      </c>
      <c r="D111" t="s">
        <v>4124</v>
      </c>
      <c r="E111" t="s">
        <v>120</v>
      </c>
      <c r="F111" t="s">
        <v>121</v>
      </c>
      <c r="G111" t="s">
        <v>162</v>
      </c>
      <c r="H111" t="s">
        <v>155</v>
      </c>
      <c r="I111" s="53">
        <v>44927</v>
      </c>
      <c r="J111" s="53">
        <v>45291</v>
      </c>
      <c r="K111" t="s">
        <v>124</v>
      </c>
      <c r="L111" s="53">
        <v>44734</v>
      </c>
      <c r="M111" t="s">
        <v>6326</v>
      </c>
      <c r="N111" t="s">
        <v>61</v>
      </c>
      <c r="O111" s="53"/>
      <c r="P111">
        <v>2022</v>
      </c>
      <c r="Q111">
        <v>150</v>
      </c>
      <c r="R111">
        <v>121</v>
      </c>
      <c r="S111" t="s">
        <v>5252</v>
      </c>
      <c r="T111" t="s">
        <v>1293</v>
      </c>
      <c r="U111" t="s">
        <v>162</v>
      </c>
      <c r="V111">
        <v>1241</v>
      </c>
      <c r="W111" s="53">
        <v>44927</v>
      </c>
      <c r="X111" s="53">
        <v>45291</v>
      </c>
      <c r="Y111">
        <v>1.2524999999999999</v>
      </c>
      <c r="Z111" t="s">
        <v>1279</v>
      </c>
      <c r="AA111" t="s">
        <v>4969</v>
      </c>
      <c r="AC111" t="e">
        <f>#REF!-#REF!</f>
        <v>#REF!</v>
      </c>
      <c r="AD111" t="e">
        <f>#REF!*#REF!</f>
        <v>#REF!</v>
      </c>
    </row>
    <row r="112" spans="1:30" x14ac:dyDescent="0.35">
      <c r="A112" t="s">
        <v>5430</v>
      </c>
      <c r="B112">
        <v>38</v>
      </c>
      <c r="C112" t="s">
        <v>132</v>
      </c>
      <c r="D112" t="s">
        <v>249</v>
      </c>
      <c r="E112" t="s">
        <v>250</v>
      </c>
      <c r="F112" t="s">
        <v>148</v>
      </c>
      <c r="G112" t="s">
        <v>162</v>
      </c>
      <c r="H112" t="s">
        <v>155</v>
      </c>
      <c r="I112" s="53">
        <v>44562</v>
      </c>
      <c r="J112" s="53">
        <v>44926</v>
      </c>
      <c r="K112" t="s">
        <v>124</v>
      </c>
      <c r="L112" s="53">
        <v>44552</v>
      </c>
      <c r="M112" t="s">
        <v>6329</v>
      </c>
      <c r="N112" t="s">
        <v>27</v>
      </c>
      <c r="O112" s="53"/>
      <c r="P112">
        <v>2022</v>
      </c>
      <c r="Q112">
        <v>98</v>
      </c>
      <c r="R112">
        <v>551</v>
      </c>
      <c r="S112" t="s">
        <v>5430</v>
      </c>
      <c r="T112" t="s">
        <v>1329</v>
      </c>
      <c r="U112" t="s">
        <v>162</v>
      </c>
      <c r="V112">
        <v>335</v>
      </c>
      <c r="W112" s="53">
        <v>44562</v>
      </c>
      <c r="X112" s="53">
        <v>44926</v>
      </c>
      <c r="Y112">
        <v>3.9828000000000001</v>
      </c>
      <c r="Z112" t="s">
        <v>1279</v>
      </c>
      <c r="AA112" t="s">
        <v>4797</v>
      </c>
      <c r="AC112" t="e">
        <f>#REF!-#REF!</f>
        <v>#REF!</v>
      </c>
      <c r="AD112" t="e">
        <f>#REF!*#REF!</f>
        <v>#REF!</v>
      </c>
    </row>
    <row r="113" spans="1:30" x14ac:dyDescent="0.35">
      <c r="A113" t="s">
        <v>5253</v>
      </c>
      <c r="B113">
        <v>91</v>
      </c>
      <c r="C113" t="s">
        <v>119</v>
      </c>
      <c r="D113" t="s">
        <v>4124</v>
      </c>
      <c r="E113" t="s">
        <v>120</v>
      </c>
      <c r="F113" t="s">
        <v>121</v>
      </c>
      <c r="G113" t="s">
        <v>162</v>
      </c>
      <c r="H113" t="s">
        <v>155</v>
      </c>
      <c r="I113" s="53">
        <v>44927</v>
      </c>
      <c r="J113" s="53">
        <v>45291</v>
      </c>
      <c r="K113" t="s">
        <v>124</v>
      </c>
      <c r="L113" s="53">
        <v>44734</v>
      </c>
      <c r="M113" t="s">
        <v>6326</v>
      </c>
      <c r="N113" t="s">
        <v>61</v>
      </c>
      <c r="O113" s="53"/>
      <c r="P113">
        <v>2022</v>
      </c>
      <c r="Q113">
        <v>151</v>
      </c>
      <c r="R113">
        <v>122</v>
      </c>
      <c r="S113" t="s">
        <v>5253</v>
      </c>
      <c r="T113" t="s">
        <v>1283</v>
      </c>
      <c r="U113" t="s">
        <v>162</v>
      </c>
      <c r="V113">
        <v>764</v>
      </c>
      <c r="W113" s="53">
        <v>44927</v>
      </c>
      <c r="X113" s="53">
        <v>45291</v>
      </c>
      <c r="Y113">
        <v>2.1507000000000001</v>
      </c>
      <c r="Z113" t="s">
        <v>1279</v>
      </c>
      <c r="AA113" t="s">
        <v>4969</v>
      </c>
      <c r="AC113" t="e">
        <f>#REF!-#REF!</f>
        <v>#REF!</v>
      </c>
      <c r="AD113" t="e">
        <f>#REF!*#REF!</f>
        <v>#REF!</v>
      </c>
    </row>
    <row r="114" spans="1:30" x14ac:dyDescent="0.35">
      <c r="A114" t="s">
        <v>5254</v>
      </c>
      <c r="B114">
        <v>92</v>
      </c>
      <c r="C114" t="s">
        <v>119</v>
      </c>
      <c r="D114" t="s">
        <v>4124</v>
      </c>
      <c r="E114" t="s">
        <v>120</v>
      </c>
      <c r="F114" t="s">
        <v>121</v>
      </c>
      <c r="G114" t="s">
        <v>162</v>
      </c>
      <c r="H114" t="s">
        <v>155</v>
      </c>
      <c r="I114" s="53">
        <v>45292</v>
      </c>
      <c r="J114" s="53">
        <v>45657</v>
      </c>
      <c r="K114" t="s">
        <v>124</v>
      </c>
      <c r="L114" s="53">
        <v>44734</v>
      </c>
      <c r="M114" t="s">
        <v>6326</v>
      </c>
      <c r="N114" t="s">
        <v>61</v>
      </c>
      <c r="O114" s="53"/>
      <c r="P114">
        <v>2022</v>
      </c>
      <c r="Q114">
        <v>152</v>
      </c>
      <c r="R114">
        <v>123</v>
      </c>
      <c r="S114" t="s">
        <v>5254</v>
      </c>
      <c r="T114" t="s">
        <v>1293</v>
      </c>
      <c r="U114" t="s">
        <v>162</v>
      </c>
      <c r="V114">
        <v>661</v>
      </c>
      <c r="W114" s="53">
        <v>45292</v>
      </c>
      <c r="X114" s="53">
        <v>45657</v>
      </c>
      <c r="Y114">
        <v>2.2867999999999999</v>
      </c>
      <c r="Z114" t="s">
        <v>1279</v>
      </c>
      <c r="AA114" t="s">
        <v>4969</v>
      </c>
      <c r="AC114" t="e">
        <f>#REF!-#REF!</f>
        <v>#REF!</v>
      </c>
      <c r="AD114" t="e">
        <f>#REF!*#REF!</f>
        <v>#REF!</v>
      </c>
    </row>
    <row r="115" spans="1:30" x14ac:dyDescent="0.35">
      <c r="A115" t="s">
        <v>5255</v>
      </c>
      <c r="B115">
        <v>93</v>
      </c>
      <c r="C115" t="s">
        <v>119</v>
      </c>
      <c r="D115" t="s">
        <v>4124</v>
      </c>
      <c r="E115" t="s">
        <v>120</v>
      </c>
      <c r="F115" t="s">
        <v>121</v>
      </c>
      <c r="G115" t="s">
        <v>162</v>
      </c>
      <c r="H115" t="s">
        <v>155</v>
      </c>
      <c r="I115" s="53">
        <v>45292</v>
      </c>
      <c r="J115" s="53">
        <v>45657</v>
      </c>
      <c r="K115" t="s">
        <v>124</v>
      </c>
      <c r="L115" s="53">
        <v>44734</v>
      </c>
      <c r="M115" t="s">
        <v>6326</v>
      </c>
      <c r="N115" t="s">
        <v>61</v>
      </c>
      <c r="O115" s="53"/>
      <c r="P115">
        <v>2022</v>
      </c>
      <c r="Q115">
        <v>153</v>
      </c>
      <c r="R115">
        <v>124</v>
      </c>
      <c r="S115" t="s">
        <v>5255</v>
      </c>
      <c r="T115" t="s">
        <v>1283</v>
      </c>
      <c r="U115" t="s">
        <v>162</v>
      </c>
      <c r="V115">
        <v>407</v>
      </c>
      <c r="W115" s="53">
        <v>45292</v>
      </c>
      <c r="X115" s="53">
        <v>45657</v>
      </c>
      <c r="Y115">
        <v>2.2867999999999999</v>
      </c>
      <c r="Z115" t="s">
        <v>1279</v>
      </c>
      <c r="AA115" t="s">
        <v>4969</v>
      </c>
      <c r="AC115" t="e">
        <f>#REF!-#REF!</f>
        <v>#REF!</v>
      </c>
      <c r="AD115" t="e">
        <f>#REF!*#REF!</f>
        <v>#REF!</v>
      </c>
    </row>
    <row r="116" spans="1:30" x14ac:dyDescent="0.35">
      <c r="A116" t="s">
        <v>5839</v>
      </c>
      <c r="B116">
        <v>41</v>
      </c>
      <c r="C116" t="s">
        <v>119</v>
      </c>
      <c r="D116" t="s">
        <v>4124</v>
      </c>
      <c r="E116" t="s">
        <v>120</v>
      </c>
      <c r="F116" t="s">
        <v>148</v>
      </c>
      <c r="G116" t="s">
        <v>169</v>
      </c>
      <c r="H116" t="s">
        <v>155</v>
      </c>
      <c r="I116" s="53">
        <v>44562</v>
      </c>
      <c r="J116" s="53">
        <v>44926</v>
      </c>
      <c r="K116" t="s">
        <v>124</v>
      </c>
      <c r="L116" s="53">
        <v>44558</v>
      </c>
      <c r="M116" t="s">
        <v>6330</v>
      </c>
      <c r="N116" t="s">
        <v>36</v>
      </c>
      <c r="O116" s="53"/>
      <c r="P116">
        <v>2022</v>
      </c>
      <c r="Q116">
        <v>101</v>
      </c>
      <c r="R116">
        <v>552</v>
      </c>
      <c r="S116" t="s">
        <v>5839</v>
      </c>
      <c r="T116" t="s">
        <v>4519</v>
      </c>
      <c r="U116" t="s">
        <v>169</v>
      </c>
      <c r="V116">
        <v>5771</v>
      </c>
      <c r="W116" s="53">
        <v>44562</v>
      </c>
      <c r="X116" s="53">
        <v>44926</v>
      </c>
      <c r="Y116">
        <v>3.0312999999999999</v>
      </c>
      <c r="Z116" t="s">
        <v>1279</v>
      </c>
      <c r="AA116" t="s">
        <v>4710</v>
      </c>
      <c r="AC116" t="e">
        <f>#REF!-#REF!</f>
        <v>#REF!</v>
      </c>
      <c r="AD116" t="e">
        <f>#REF!*#REF!</f>
        <v>#REF!</v>
      </c>
    </row>
    <row r="117" spans="1:30" x14ac:dyDescent="0.35">
      <c r="A117" t="s">
        <v>5241</v>
      </c>
      <c r="B117">
        <v>77</v>
      </c>
      <c r="C117" t="s">
        <v>119</v>
      </c>
      <c r="D117" t="s">
        <v>267</v>
      </c>
      <c r="E117" t="s">
        <v>142</v>
      </c>
      <c r="F117" t="s">
        <v>121</v>
      </c>
      <c r="G117" t="s">
        <v>162</v>
      </c>
      <c r="H117" t="s">
        <v>155</v>
      </c>
      <c r="I117" s="53">
        <v>45658</v>
      </c>
      <c r="J117" s="53">
        <v>46022</v>
      </c>
      <c r="K117" t="s">
        <v>124</v>
      </c>
      <c r="L117" s="53">
        <v>44733</v>
      </c>
      <c r="M117" t="s">
        <v>6324</v>
      </c>
      <c r="N117" t="s">
        <v>61</v>
      </c>
      <c r="O117" s="53"/>
      <c r="P117">
        <v>2022</v>
      </c>
      <c r="Q117">
        <v>137</v>
      </c>
      <c r="R117">
        <v>108</v>
      </c>
      <c r="S117" t="s">
        <v>5241</v>
      </c>
      <c r="T117" t="s">
        <v>1362</v>
      </c>
      <c r="U117" t="s">
        <v>162</v>
      </c>
      <c r="V117">
        <v>1.097</v>
      </c>
      <c r="W117" s="53">
        <v>45658</v>
      </c>
      <c r="X117" s="53">
        <v>46022</v>
      </c>
      <c r="Y117">
        <v>2.8759000000000001</v>
      </c>
      <c r="Z117" t="s">
        <v>1279</v>
      </c>
      <c r="AA117" t="s">
        <v>4975</v>
      </c>
      <c r="AC117" t="e">
        <f>#REF!-#REF!</f>
        <v>#REF!</v>
      </c>
      <c r="AD117" t="e">
        <f>#REF!*#REF!</f>
        <v>#REF!</v>
      </c>
    </row>
    <row r="118" spans="1:30" x14ac:dyDescent="0.35">
      <c r="A118" t="s">
        <v>5431</v>
      </c>
      <c r="B118">
        <v>43</v>
      </c>
      <c r="C118" t="s">
        <v>119</v>
      </c>
      <c r="D118" t="s">
        <v>4124</v>
      </c>
      <c r="E118" t="s">
        <v>120</v>
      </c>
      <c r="F118" t="s">
        <v>148</v>
      </c>
      <c r="G118" t="s">
        <v>162</v>
      </c>
      <c r="H118" t="s">
        <v>155</v>
      </c>
      <c r="I118" s="53">
        <v>44562</v>
      </c>
      <c r="J118" s="53">
        <v>44926</v>
      </c>
      <c r="K118" t="s">
        <v>124</v>
      </c>
      <c r="L118" s="53">
        <v>44558</v>
      </c>
      <c r="M118" t="s">
        <v>6331</v>
      </c>
      <c r="N118" t="s">
        <v>36</v>
      </c>
      <c r="O118" s="53"/>
      <c r="P118">
        <v>2022</v>
      </c>
      <c r="Q118">
        <v>103</v>
      </c>
      <c r="R118">
        <v>553</v>
      </c>
      <c r="S118" t="s">
        <v>5431</v>
      </c>
      <c r="T118" t="s">
        <v>1293</v>
      </c>
      <c r="U118" t="s">
        <v>162</v>
      </c>
      <c r="V118">
        <v>1343</v>
      </c>
      <c r="W118" s="53">
        <v>44562</v>
      </c>
      <c r="X118" s="53">
        <v>44926</v>
      </c>
      <c r="Y118">
        <v>2.2778</v>
      </c>
      <c r="Z118" t="s">
        <v>1279</v>
      </c>
      <c r="AA118" t="s">
        <v>4969</v>
      </c>
      <c r="AC118" t="e">
        <f>#REF!-#REF!</f>
        <v>#REF!</v>
      </c>
      <c r="AD118" t="e">
        <f>#REF!*#REF!</f>
        <v>#REF!</v>
      </c>
    </row>
    <row r="119" spans="1:30" x14ac:dyDescent="0.35">
      <c r="A119" t="s">
        <v>5258</v>
      </c>
      <c r="B119">
        <v>96</v>
      </c>
      <c r="C119" t="s">
        <v>119</v>
      </c>
      <c r="D119" t="s">
        <v>4124</v>
      </c>
      <c r="E119" t="s">
        <v>120</v>
      </c>
      <c r="F119" t="s">
        <v>121</v>
      </c>
      <c r="G119" t="s">
        <v>162</v>
      </c>
      <c r="H119" t="s">
        <v>155</v>
      </c>
      <c r="I119" s="53">
        <v>44927</v>
      </c>
      <c r="J119" s="53">
        <v>45291</v>
      </c>
      <c r="K119" t="s">
        <v>124</v>
      </c>
      <c r="L119" s="53">
        <v>44733</v>
      </c>
      <c r="M119" t="s">
        <v>6326</v>
      </c>
      <c r="N119" t="s">
        <v>61</v>
      </c>
      <c r="O119" s="53"/>
      <c r="P119">
        <v>2022</v>
      </c>
      <c r="Q119">
        <v>156</v>
      </c>
      <c r="R119">
        <v>127</v>
      </c>
      <c r="S119" t="s">
        <v>5258</v>
      </c>
      <c r="T119" t="s">
        <v>1362</v>
      </c>
      <c r="U119" t="s">
        <v>162</v>
      </c>
      <c r="V119">
        <v>1508</v>
      </c>
      <c r="W119" s="53">
        <v>44927</v>
      </c>
      <c r="X119" s="53">
        <v>45291</v>
      </c>
      <c r="Y119">
        <v>3.1291000000000002</v>
      </c>
      <c r="Z119" t="s">
        <v>1279</v>
      </c>
      <c r="AA119" t="s">
        <v>4975</v>
      </c>
      <c r="AC119" t="e">
        <f>#REF!-#REF!</f>
        <v>#REF!</v>
      </c>
      <c r="AD119" t="e">
        <f>#REF!*#REF!</f>
        <v>#REF!</v>
      </c>
    </row>
    <row r="120" spans="1:30" x14ac:dyDescent="0.35">
      <c r="A120" t="s">
        <v>5259</v>
      </c>
      <c r="B120">
        <v>97</v>
      </c>
      <c r="C120" t="s">
        <v>119</v>
      </c>
      <c r="D120" t="s">
        <v>4124</v>
      </c>
      <c r="E120" t="s">
        <v>120</v>
      </c>
      <c r="F120" t="s">
        <v>121</v>
      </c>
      <c r="G120" t="s">
        <v>162</v>
      </c>
      <c r="H120" t="s">
        <v>155</v>
      </c>
      <c r="I120" s="53">
        <v>45292</v>
      </c>
      <c r="J120" s="53">
        <v>45657</v>
      </c>
      <c r="K120" t="s">
        <v>124</v>
      </c>
      <c r="L120" s="53">
        <v>44733</v>
      </c>
      <c r="M120" t="s">
        <v>6326</v>
      </c>
      <c r="N120" t="s">
        <v>61</v>
      </c>
      <c r="O120" s="53"/>
      <c r="P120">
        <v>2022</v>
      </c>
      <c r="Q120">
        <v>157</v>
      </c>
      <c r="R120">
        <v>128</v>
      </c>
      <c r="S120" t="s">
        <v>5259</v>
      </c>
      <c r="T120" t="s">
        <v>1362</v>
      </c>
      <c r="U120" t="s">
        <v>162</v>
      </c>
      <c r="V120">
        <v>634</v>
      </c>
      <c r="W120" s="53">
        <v>45292</v>
      </c>
      <c r="X120" s="53">
        <v>45657</v>
      </c>
      <c r="Y120">
        <v>2.8759000000000001</v>
      </c>
      <c r="Z120" t="s">
        <v>1279</v>
      </c>
      <c r="AA120" t="s">
        <v>4975</v>
      </c>
      <c r="AC120" t="e">
        <f>#REF!-#REF!</f>
        <v>#REF!</v>
      </c>
      <c r="AD120" t="e">
        <f>#REF!*#REF!</f>
        <v>#REF!</v>
      </c>
    </row>
    <row r="121" spans="1:30" x14ac:dyDescent="0.35">
      <c r="A121" t="s">
        <v>5432</v>
      </c>
      <c r="B121">
        <v>45</v>
      </c>
      <c r="C121" t="s">
        <v>119</v>
      </c>
      <c r="D121" t="s">
        <v>4124</v>
      </c>
      <c r="E121" t="s">
        <v>120</v>
      </c>
      <c r="F121" t="s">
        <v>148</v>
      </c>
      <c r="G121" t="s">
        <v>162</v>
      </c>
      <c r="H121" t="s">
        <v>155</v>
      </c>
      <c r="I121" s="53">
        <v>44562</v>
      </c>
      <c r="J121" s="53">
        <v>44926</v>
      </c>
      <c r="K121" t="s">
        <v>124</v>
      </c>
      <c r="L121" s="53">
        <v>44558</v>
      </c>
      <c r="M121" t="s">
        <v>6332</v>
      </c>
      <c r="N121" t="s">
        <v>36</v>
      </c>
      <c r="O121" s="53"/>
      <c r="P121">
        <v>2022</v>
      </c>
      <c r="Q121">
        <v>105</v>
      </c>
      <c r="R121">
        <v>554</v>
      </c>
      <c r="S121" t="s">
        <v>5432</v>
      </c>
      <c r="T121" t="s">
        <v>4514</v>
      </c>
      <c r="U121" t="s">
        <v>162</v>
      </c>
      <c r="V121">
        <v>925</v>
      </c>
      <c r="W121" s="53">
        <v>44562</v>
      </c>
      <c r="X121" s="53">
        <v>44926</v>
      </c>
      <c r="Y121">
        <v>1.8411999999999999</v>
      </c>
      <c r="Z121" t="s">
        <v>1279</v>
      </c>
      <c r="AA121" t="s">
        <v>4710</v>
      </c>
      <c r="AC121" t="e">
        <f>#REF!-#REF!</f>
        <v>#REF!</v>
      </c>
      <c r="AD121" t="e">
        <f>#REF!*#REF!</f>
        <v>#REF!</v>
      </c>
    </row>
    <row r="122" spans="1:30" x14ac:dyDescent="0.35">
      <c r="A122" t="s">
        <v>5245</v>
      </c>
      <c r="B122">
        <v>81</v>
      </c>
      <c r="C122" t="s">
        <v>119</v>
      </c>
      <c r="D122" t="s">
        <v>269</v>
      </c>
      <c r="E122" t="s">
        <v>270</v>
      </c>
      <c r="F122" t="s">
        <v>121</v>
      </c>
      <c r="G122" t="s">
        <v>162</v>
      </c>
      <c r="H122" t="s">
        <v>155</v>
      </c>
      <c r="I122" s="53">
        <v>45658</v>
      </c>
      <c r="J122" s="53">
        <v>46022</v>
      </c>
      <c r="K122" t="s">
        <v>124</v>
      </c>
      <c r="L122" s="53">
        <v>44733</v>
      </c>
      <c r="M122" t="s">
        <v>6325</v>
      </c>
      <c r="N122" t="s">
        <v>61</v>
      </c>
      <c r="O122" s="53"/>
      <c r="P122">
        <v>2022</v>
      </c>
      <c r="Q122">
        <v>141</v>
      </c>
      <c r="R122">
        <v>112</v>
      </c>
      <c r="S122" t="s">
        <v>5245</v>
      </c>
      <c r="T122" t="s">
        <v>1283</v>
      </c>
      <c r="U122" t="s">
        <v>162</v>
      </c>
      <c r="V122">
        <v>1130</v>
      </c>
      <c r="W122" s="53">
        <v>45658</v>
      </c>
      <c r="X122" s="53">
        <v>46022</v>
      </c>
      <c r="Y122">
        <v>2.2867999999999999</v>
      </c>
      <c r="Z122" t="s">
        <v>1279</v>
      </c>
      <c r="AA122" t="s">
        <v>4969</v>
      </c>
      <c r="AC122" t="e">
        <f>#REF!-#REF!</f>
        <v>#REF!</v>
      </c>
      <c r="AD122" t="e">
        <f>#REF!*#REF!</f>
        <v>#REF!</v>
      </c>
    </row>
    <row r="123" spans="1:30" x14ac:dyDescent="0.35">
      <c r="A123" t="s">
        <v>5261</v>
      </c>
      <c r="B123">
        <v>99</v>
      </c>
      <c r="C123" t="s">
        <v>119</v>
      </c>
      <c r="D123" t="s">
        <v>4124</v>
      </c>
      <c r="E123" t="s">
        <v>120</v>
      </c>
      <c r="F123" t="s">
        <v>121</v>
      </c>
      <c r="G123" t="s">
        <v>162</v>
      </c>
      <c r="H123" t="s">
        <v>155</v>
      </c>
      <c r="I123" s="53">
        <v>46023</v>
      </c>
      <c r="J123" s="53">
        <v>46387</v>
      </c>
      <c r="K123" t="s">
        <v>124</v>
      </c>
      <c r="L123" s="53">
        <v>44733</v>
      </c>
      <c r="M123" t="s">
        <v>6326</v>
      </c>
      <c r="N123" t="s">
        <v>61</v>
      </c>
      <c r="O123" s="53"/>
      <c r="P123">
        <v>2022</v>
      </c>
      <c r="Q123">
        <v>159</v>
      </c>
      <c r="R123">
        <v>130</v>
      </c>
      <c r="S123" t="s">
        <v>5261</v>
      </c>
      <c r="T123" t="s">
        <v>1362</v>
      </c>
      <c r="U123" t="s">
        <v>162</v>
      </c>
      <c r="V123">
        <v>72</v>
      </c>
      <c r="W123" s="53">
        <v>46023</v>
      </c>
      <c r="X123" s="53">
        <v>46387</v>
      </c>
      <c r="Y123">
        <v>2.6143999999999998</v>
      </c>
      <c r="Z123" t="s">
        <v>1279</v>
      </c>
      <c r="AA123" t="s">
        <v>4975</v>
      </c>
      <c r="AC123" t="e">
        <f>#REF!-#REF!</f>
        <v>#REF!</v>
      </c>
      <c r="AD123" t="e">
        <f>#REF!*#REF!</f>
        <v>#REF!</v>
      </c>
    </row>
    <row r="124" spans="1:30" x14ac:dyDescent="0.35">
      <c r="A124" t="s">
        <v>5338</v>
      </c>
      <c r="B124">
        <v>47</v>
      </c>
      <c r="C124" t="s">
        <v>119</v>
      </c>
      <c r="D124" t="s">
        <v>4124</v>
      </c>
      <c r="E124" t="s">
        <v>120</v>
      </c>
      <c r="F124" t="s">
        <v>148</v>
      </c>
      <c r="G124" t="s">
        <v>162</v>
      </c>
      <c r="H124" t="s">
        <v>155</v>
      </c>
      <c r="I124" s="53">
        <v>44562</v>
      </c>
      <c r="J124" s="53">
        <v>44926</v>
      </c>
      <c r="K124" t="s">
        <v>124</v>
      </c>
      <c r="L124" s="53">
        <v>44558</v>
      </c>
      <c r="M124" t="s">
        <v>6333</v>
      </c>
      <c r="N124" t="s">
        <v>36</v>
      </c>
      <c r="O124" s="53"/>
      <c r="P124">
        <v>2022</v>
      </c>
      <c r="Q124">
        <v>107</v>
      </c>
      <c r="R124">
        <v>224</v>
      </c>
      <c r="S124" t="s">
        <v>5338</v>
      </c>
      <c r="T124" t="s">
        <v>4518</v>
      </c>
      <c r="U124" t="s">
        <v>162</v>
      </c>
      <c r="V124">
        <v>950</v>
      </c>
      <c r="W124" s="53">
        <v>44562</v>
      </c>
      <c r="X124" s="53">
        <v>44926</v>
      </c>
      <c r="Y124">
        <v>1.9541999999999999</v>
      </c>
      <c r="Z124" t="s">
        <v>1279</v>
      </c>
      <c r="AA124" t="s">
        <v>4710</v>
      </c>
      <c r="AC124" t="e">
        <f>#REF!-#REF!</f>
        <v>#REF!</v>
      </c>
      <c r="AD124" t="e">
        <f>#REF!*#REF!</f>
        <v>#REF!</v>
      </c>
    </row>
    <row r="125" spans="1:30" x14ac:dyDescent="0.35">
      <c r="A125" t="s">
        <v>5262</v>
      </c>
      <c r="B125">
        <v>100</v>
      </c>
      <c r="C125" t="s">
        <v>119</v>
      </c>
      <c r="D125" t="s">
        <v>257</v>
      </c>
      <c r="E125" t="s">
        <v>258</v>
      </c>
      <c r="F125" t="s">
        <v>148</v>
      </c>
      <c r="G125" t="s">
        <v>162</v>
      </c>
      <c r="H125" t="s">
        <v>254</v>
      </c>
      <c r="I125" s="53">
        <v>44733</v>
      </c>
      <c r="J125" s="53">
        <v>44733</v>
      </c>
      <c r="K125" t="s">
        <v>124</v>
      </c>
      <c r="L125" s="53">
        <v>44732</v>
      </c>
      <c r="M125" t="s">
        <v>6334</v>
      </c>
      <c r="N125" t="s">
        <v>36</v>
      </c>
      <c r="O125" s="53"/>
      <c r="P125">
        <v>2022</v>
      </c>
      <c r="Q125">
        <v>160</v>
      </c>
      <c r="R125">
        <v>131</v>
      </c>
      <c r="S125" t="s">
        <v>5262</v>
      </c>
      <c r="T125" t="s">
        <v>1412</v>
      </c>
      <c r="U125" t="s">
        <v>162</v>
      </c>
      <c r="V125">
        <v>7</v>
      </c>
      <c r="W125" s="53">
        <v>44733</v>
      </c>
      <c r="X125" s="53">
        <v>44733</v>
      </c>
      <c r="Y125">
        <v>3.9359000000000002</v>
      </c>
      <c r="Z125" t="s">
        <v>1279</v>
      </c>
      <c r="AA125" t="s">
        <v>4974</v>
      </c>
      <c r="AC125" t="e">
        <f>#REF!-#REF!</f>
        <v>#REF!</v>
      </c>
      <c r="AD125" t="e">
        <f>#REF!*#REF!</f>
        <v>#REF!</v>
      </c>
    </row>
    <row r="126" spans="1:30" x14ac:dyDescent="0.35">
      <c r="A126" t="s">
        <v>5712</v>
      </c>
      <c r="B126">
        <v>101</v>
      </c>
      <c r="C126" t="s">
        <v>119</v>
      </c>
      <c r="D126" t="s">
        <v>257</v>
      </c>
      <c r="E126" t="s">
        <v>258</v>
      </c>
      <c r="F126" t="s">
        <v>148</v>
      </c>
      <c r="G126" t="s">
        <v>169</v>
      </c>
      <c r="H126" t="s">
        <v>254</v>
      </c>
      <c r="I126" s="53">
        <v>44733</v>
      </c>
      <c r="J126" s="53">
        <v>44733</v>
      </c>
      <c r="K126" t="s">
        <v>124</v>
      </c>
      <c r="L126" s="53">
        <v>44732</v>
      </c>
      <c r="M126" t="s">
        <v>6334</v>
      </c>
      <c r="N126" t="s">
        <v>36</v>
      </c>
      <c r="O126" s="53"/>
      <c r="P126">
        <v>2022</v>
      </c>
      <c r="Q126">
        <v>161</v>
      </c>
      <c r="R126">
        <v>132</v>
      </c>
      <c r="S126" t="s">
        <v>5712</v>
      </c>
      <c r="T126" t="s">
        <v>4630</v>
      </c>
      <c r="U126" t="s">
        <v>169</v>
      </c>
      <c r="V126">
        <v>7</v>
      </c>
      <c r="W126" s="53">
        <v>44733</v>
      </c>
      <c r="X126" s="53">
        <v>44733</v>
      </c>
      <c r="Y126">
        <v>7.5739000000000001</v>
      </c>
      <c r="Z126" t="s">
        <v>1279</v>
      </c>
      <c r="AA126" t="s">
        <v>4965</v>
      </c>
      <c r="AC126" t="e">
        <f>#REF!-#REF!</f>
        <v>#REF!</v>
      </c>
      <c r="AD126" t="e">
        <f>#REF!*#REF!</f>
        <v>#REF!</v>
      </c>
    </row>
    <row r="127" spans="1:30" x14ac:dyDescent="0.35">
      <c r="A127" t="s">
        <v>5713</v>
      </c>
      <c r="B127">
        <v>102</v>
      </c>
      <c r="C127" t="s">
        <v>119</v>
      </c>
      <c r="D127" t="s">
        <v>257</v>
      </c>
      <c r="E127" t="s">
        <v>258</v>
      </c>
      <c r="F127" t="s">
        <v>148</v>
      </c>
      <c r="G127" t="s">
        <v>169</v>
      </c>
      <c r="H127" t="s">
        <v>254</v>
      </c>
      <c r="I127" s="53">
        <v>44734</v>
      </c>
      <c r="J127" s="53">
        <v>44734</v>
      </c>
      <c r="K127" t="s">
        <v>124</v>
      </c>
      <c r="L127" s="53">
        <v>44733</v>
      </c>
      <c r="M127" t="s">
        <v>6334</v>
      </c>
      <c r="N127" t="s">
        <v>36</v>
      </c>
      <c r="O127" s="53"/>
      <c r="P127">
        <v>2022</v>
      </c>
      <c r="Q127">
        <v>162</v>
      </c>
      <c r="R127">
        <v>133</v>
      </c>
      <c r="S127" t="s">
        <v>5713</v>
      </c>
      <c r="T127" t="s">
        <v>4630</v>
      </c>
      <c r="U127" t="s">
        <v>169</v>
      </c>
      <c r="V127">
        <v>9.8000000000000007</v>
      </c>
      <c r="W127" s="53">
        <v>44734</v>
      </c>
      <c r="X127" s="53">
        <v>44734</v>
      </c>
      <c r="Y127">
        <v>7.5739000000000001</v>
      </c>
      <c r="Z127" t="s">
        <v>1279</v>
      </c>
      <c r="AA127" t="s">
        <v>4965</v>
      </c>
      <c r="AC127" t="e">
        <f>#REF!-#REF!</f>
        <v>#REF!</v>
      </c>
      <c r="AD127" t="e">
        <f>#REF!*#REF!</f>
        <v>#REF!</v>
      </c>
    </row>
    <row r="128" spans="1:30" x14ac:dyDescent="0.35">
      <c r="A128" t="s">
        <v>5263</v>
      </c>
      <c r="B128">
        <v>103</v>
      </c>
      <c r="C128" t="s">
        <v>119</v>
      </c>
      <c r="D128" t="s">
        <v>257</v>
      </c>
      <c r="E128" t="s">
        <v>258</v>
      </c>
      <c r="F128" t="s">
        <v>148</v>
      </c>
      <c r="G128" t="s">
        <v>162</v>
      </c>
      <c r="H128" t="s">
        <v>254</v>
      </c>
      <c r="I128" s="53">
        <v>44734</v>
      </c>
      <c r="J128" s="53">
        <v>44734</v>
      </c>
      <c r="K128" t="s">
        <v>124</v>
      </c>
      <c r="L128" s="53">
        <v>44733</v>
      </c>
      <c r="M128" t="s">
        <v>6334</v>
      </c>
      <c r="N128" t="s">
        <v>36</v>
      </c>
      <c r="O128" s="53"/>
      <c r="P128">
        <v>2022</v>
      </c>
      <c r="Q128">
        <v>163</v>
      </c>
      <c r="R128">
        <v>134</v>
      </c>
      <c r="S128" t="s">
        <v>5263</v>
      </c>
      <c r="T128" t="s">
        <v>1412</v>
      </c>
      <c r="U128" t="s">
        <v>162</v>
      </c>
      <c r="V128">
        <v>9.8000000000000007</v>
      </c>
      <c r="W128" s="53">
        <v>44734</v>
      </c>
      <c r="X128" s="53">
        <v>44734</v>
      </c>
      <c r="Y128">
        <v>3.9359000000000002</v>
      </c>
      <c r="Z128" t="s">
        <v>1279</v>
      </c>
      <c r="AA128" t="s">
        <v>4974</v>
      </c>
      <c r="AC128" t="e">
        <f>#REF!-#REF!</f>
        <v>#REF!</v>
      </c>
      <c r="AD128" t="e">
        <f>#REF!*#REF!</f>
        <v>#REF!</v>
      </c>
    </row>
    <row r="129" spans="1:30" x14ac:dyDescent="0.35">
      <c r="A129" t="s">
        <v>5264</v>
      </c>
      <c r="B129">
        <v>104</v>
      </c>
      <c r="C129" t="s">
        <v>119</v>
      </c>
      <c r="D129" t="s">
        <v>257</v>
      </c>
      <c r="E129" t="s">
        <v>258</v>
      </c>
      <c r="F129" t="s">
        <v>148</v>
      </c>
      <c r="G129" t="s">
        <v>162</v>
      </c>
      <c r="H129" t="s">
        <v>254</v>
      </c>
      <c r="I129" s="53">
        <v>44735</v>
      </c>
      <c r="J129" s="53">
        <v>44735</v>
      </c>
      <c r="K129" t="s">
        <v>124</v>
      </c>
      <c r="L129" s="53">
        <v>44734</v>
      </c>
      <c r="M129" t="s">
        <v>6334</v>
      </c>
      <c r="N129" t="s">
        <v>36</v>
      </c>
      <c r="O129" s="53"/>
      <c r="P129">
        <v>2022</v>
      </c>
      <c r="Q129">
        <v>164</v>
      </c>
      <c r="R129">
        <v>135</v>
      </c>
      <c r="S129" t="s">
        <v>5264</v>
      </c>
      <c r="T129" t="s">
        <v>1412</v>
      </c>
      <c r="U129" t="s">
        <v>162</v>
      </c>
      <c r="V129">
        <v>9.8000000000000007</v>
      </c>
      <c r="W129" s="53">
        <v>44735</v>
      </c>
      <c r="X129" s="53">
        <v>44735</v>
      </c>
      <c r="Y129">
        <v>3.9359000000000002</v>
      </c>
      <c r="Z129" t="s">
        <v>1279</v>
      </c>
      <c r="AA129" t="s">
        <v>4974</v>
      </c>
      <c r="AC129" t="e">
        <f>#REF!-#REF!</f>
        <v>#REF!</v>
      </c>
      <c r="AD129" t="e">
        <f>#REF!*#REF!</f>
        <v>#REF!</v>
      </c>
    </row>
    <row r="130" spans="1:30" x14ac:dyDescent="0.35">
      <c r="A130" t="s">
        <v>5837</v>
      </c>
      <c r="B130">
        <v>52</v>
      </c>
      <c r="C130" t="s">
        <v>119</v>
      </c>
      <c r="D130" t="s">
        <v>230</v>
      </c>
      <c r="E130" t="s">
        <v>231</v>
      </c>
      <c r="F130" t="s">
        <v>148</v>
      </c>
      <c r="G130" t="s">
        <v>169</v>
      </c>
      <c r="H130" t="s">
        <v>254</v>
      </c>
      <c r="I130" s="53">
        <v>44567</v>
      </c>
      <c r="J130" s="53">
        <v>44567</v>
      </c>
      <c r="K130" t="s">
        <v>124</v>
      </c>
      <c r="L130" s="53">
        <v>44566</v>
      </c>
      <c r="M130" t="s">
        <v>6335</v>
      </c>
      <c r="N130" t="s">
        <v>39</v>
      </c>
      <c r="O130" s="53"/>
      <c r="P130">
        <v>2022</v>
      </c>
      <c r="Q130">
        <v>112</v>
      </c>
      <c r="R130">
        <v>549</v>
      </c>
      <c r="S130" t="s">
        <v>5837</v>
      </c>
      <c r="T130" t="s">
        <v>4612</v>
      </c>
      <c r="U130" t="s">
        <v>169</v>
      </c>
      <c r="V130">
        <v>300</v>
      </c>
      <c r="W130" s="53">
        <v>44567</v>
      </c>
      <c r="X130" s="53">
        <v>44567</v>
      </c>
      <c r="Y130">
        <v>6.6260000000000003</v>
      </c>
      <c r="Z130" t="s">
        <v>1279</v>
      </c>
      <c r="AA130" t="s">
        <v>4965</v>
      </c>
      <c r="AC130" t="e">
        <f>#REF!-#REF!</f>
        <v>#REF!</v>
      </c>
      <c r="AD130" t="e">
        <f>#REF!*#REF!</f>
        <v>#REF!</v>
      </c>
    </row>
    <row r="131" spans="1:30" x14ac:dyDescent="0.35">
      <c r="A131" t="s">
        <v>5714</v>
      </c>
      <c r="B131">
        <v>105</v>
      </c>
      <c r="C131" t="s">
        <v>119</v>
      </c>
      <c r="D131" t="s">
        <v>257</v>
      </c>
      <c r="E131" t="s">
        <v>258</v>
      </c>
      <c r="F131" t="s">
        <v>148</v>
      </c>
      <c r="G131" t="s">
        <v>169</v>
      </c>
      <c r="H131" t="s">
        <v>254</v>
      </c>
      <c r="I131" s="53">
        <v>44735</v>
      </c>
      <c r="J131" s="53">
        <v>44735</v>
      </c>
      <c r="K131" t="s">
        <v>124</v>
      </c>
      <c r="L131" s="53">
        <v>44734</v>
      </c>
      <c r="M131" t="s">
        <v>6334</v>
      </c>
      <c r="N131" t="s">
        <v>36</v>
      </c>
      <c r="O131" s="53"/>
      <c r="P131">
        <v>2022</v>
      </c>
      <c r="Q131">
        <v>165</v>
      </c>
      <c r="R131">
        <v>136</v>
      </c>
      <c r="S131" t="s">
        <v>5714</v>
      </c>
      <c r="T131" t="s">
        <v>4630</v>
      </c>
      <c r="U131" t="s">
        <v>169</v>
      </c>
      <c r="V131">
        <v>9.8000000000000007</v>
      </c>
      <c r="W131" s="53">
        <v>44735</v>
      </c>
      <c r="X131" s="53">
        <v>44735</v>
      </c>
      <c r="Y131">
        <v>7.5739000000000001</v>
      </c>
      <c r="Z131" t="s">
        <v>1279</v>
      </c>
      <c r="AA131" t="s">
        <v>4965</v>
      </c>
      <c r="AC131" t="e">
        <f>#REF!-#REF!</f>
        <v>#REF!</v>
      </c>
      <c r="AD131" t="e">
        <f>#REF!*#REF!</f>
        <v>#REF!</v>
      </c>
    </row>
    <row r="132" spans="1:30" x14ac:dyDescent="0.35">
      <c r="A132" t="s">
        <v>5715</v>
      </c>
      <c r="B132">
        <v>106</v>
      </c>
      <c r="C132" t="s">
        <v>119</v>
      </c>
      <c r="D132" t="s">
        <v>257</v>
      </c>
      <c r="E132" t="s">
        <v>258</v>
      </c>
      <c r="F132" t="s">
        <v>148</v>
      </c>
      <c r="G132" t="s">
        <v>169</v>
      </c>
      <c r="H132" t="s">
        <v>254</v>
      </c>
      <c r="I132" s="53">
        <v>44736</v>
      </c>
      <c r="J132" s="53">
        <v>44736</v>
      </c>
      <c r="K132" t="s">
        <v>124</v>
      </c>
      <c r="L132" s="53">
        <v>44735</v>
      </c>
      <c r="M132" t="s">
        <v>6334</v>
      </c>
      <c r="N132" t="s">
        <v>36</v>
      </c>
      <c r="O132" s="53"/>
      <c r="P132">
        <v>2022</v>
      </c>
      <c r="Q132">
        <v>166</v>
      </c>
      <c r="R132">
        <v>137</v>
      </c>
      <c r="S132" t="s">
        <v>5715</v>
      </c>
      <c r="T132" t="s">
        <v>4630</v>
      </c>
      <c r="U132" t="s">
        <v>169</v>
      </c>
      <c r="V132">
        <v>10</v>
      </c>
      <c r="W132" s="53">
        <v>44736</v>
      </c>
      <c r="X132" s="53">
        <v>44736</v>
      </c>
      <c r="Y132">
        <v>7.5739000000000001</v>
      </c>
      <c r="Z132" t="s">
        <v>1279</v>
      </c>
      <c r="AA132" t="s">
        <v>4965</v>
      </c>
      <c r="AC132" t="e">
        <f>#REF!-#REF!</f>
        <v>#REF!</v>
      </c>
      <c r="AD132" t="e">
        <f>#REF!*#REF!</f>
        <v>#REF!</v>
      </c>
    </row>
    <row r="133" spans="1:30" x14ac:dyDescent="0.35">
      <c r="A133" t="s">
        <v>5734</v>
      </c>
      <c r="B133">
        <v>54</v>
      </c>
      <c r="C133" t="s">
        <v>119</v>
      </c>
      <c r="D133" t="s">
        <v>230</v>
      </c>
      <c r="E133" t="s">
        <v>231</v>
      </c>
      <c r="F133" t="s">
        <v>148</v>
      </c>
      <c r="G133" t="s">
        <v>169</v>
      </c>
      <c r="H133" t="s">
        <v>254</v>
      </c>
      <c r="I133" s="53">
        <v>44568</v>
      </c>
      <c r="J133" s="53">
        <v>44568</v>
      </c>
      <c r="K133" t="s">
        <v>124</v>
      </c>
      <c r="L133" s="53">
        <v>44567</v>
      </c>
      <c r="M133" t="s">
        <v>6336</v>
      </c>
      <c r="N133" t="s">
        <v>39</v>
      </c>
      <c r="O133" s="53"/>
      <c r="P133">
        <v>2022</v>
      </c>
      <c r="Q133">
        <v>114</v>
      </c>
      <c r="R133">
        <v>218</v>
      </c>
      <c r="S133" t="s">
        <v>5734</v>
      </c>
      <c r="T133" t="s">
        <v>4612</v>
      </c>
      <c r="U133" t="s">
        <v>169</v>
      </c>
      <c r="V133">
        <v>300</v>
      </c>
      <c r="W133" s="53">
        <v>44568</v>
      </c>
      <c r="X133" s="53">
        <v>44568</v>
      </c>
      <c r="Y133">
        <v>6.6260000000000003</v>
      </c>
      <c r="Z133" t="s">
        <v>1279</v>
      </c>
      <c r="AA133" t="s">
        <v>4965</v>
      </c>
      <c r="AC133" t="e">
        <f>#REF!-#REF!</f>
        <v>#REF!</v>
      </c>
      <c r="AD133" t="e">
        <f>#REF!*#REF!</f>
        <v>#REF!</v>
      </c>
    </row>
    <row r="134" spans="1:30" x14ac:dyDescent="0.35">
      <c r="A134" t="s">
        <v>5265</v>
      </c>
      <c r="B134">
        <v>107</v>
      </c>
      <c r="C134" t="s">
        <v>119</v>
      </c>
      <c r="D134" t="s">
        <v>257</v>
      </c>
      <c r="E134" t="s">
        <v>258</v>
      </c>
      <c r="F134" t="s">
        <v>148</v>
      </c>
      <c r="G134" t="s">
        <v>162</v>
      </c>
      <c r="H134" t="s">
        <v>254</v>
      </c>
      <c r="I134" s="53">
        <v>44736</v>
      </c>
      <c r="J134" s="53">
        <v>44736</v>
      </c>
      <c r="K134" t="s">
        <v>124</v>
      </c>
      <c r="L134" s="53">
        <v>44735</v>
      </c>
      <c r="M134" t="s">
        <v>6334</v>
      </c>
      <c r="N134" t="s">
        <v>36</v>
      </c>
      <c r="O134" s="53"/>
      <c r="P134">
        <v>2022</v>
      </c>
      <c r="Q134">
        <v>167</v>
      </c>
      <c r="R134">
        <v>138</v>
      </c>
      <c r="S134" t="s">
        <v>5265</v>
      </c>
      <c r="T134" t="s">
        <v>1412</v>
      </c>
      <c r="U134" t="s">
        <v>162</v>
      </c>
      <c r="V134">
        <v>10</v>
      </c>
      <c r="W134" s="53">
        <v>44736</v>
      </c>
      <c r="X134" s="53">
        <v>44736</v>
      </c>
      <c r="Y134">
        <v>3.9359000000000002</v>
      </c>
      <c r="Z134" t="s">
        <v>1279</v>
      </c>
      <c r="AA134" t="s">
        <v>4974</v>
      </c>
      <c r="AC134" t="e">
        <f>#REF!-#REF!</f>
        <v>#REF!</v>
      </c>
      <c r="AD134" t="e">
        <f>#REF!*#REF!</f>
        <v>#REF!</v>
      </c>
    </row>
    <row r="135" spans="1:30" x14ac:dyDescent="0.35">
      <c r="A135" t="s">
        <v>5266</v>
      </c>
      <c r="B135">
        <v>109</v>
      </c>
      <c r="C135" t="s">
        <v>119</v>
      </c>
      <c r="D135" t="s">
        <v>257</v>
      </c>
      <c r="E135" t="s">
        <v>258</v>
      </c>
      <c r="F135" t="s">
        <v>148</v>
      </c>
      <c r="G135" t="s">
        <v>162</v>
      </c>
      <c r="H135" t="s">
        <v>254</v>
      </c>
      <c r="I135" s="53">
        <v>44737</v>
      </c>
      <c r="J135" s="53">
        <v>44737</v>
      </c>
      <c r="K135" t="s">
        <v>124</v>
      </c>
      <c r="L135" s="53">
        <v>44736</v>
      </c>
      <c r="M135" t="s">
        <v>6334</v>
      </c>
      <c r="N135" t="s">
        <v>36</v>
      </c>
      <c r="O135" s="53"/>
      <c r="P135">
        <v>2022</v>
      </c>
      <c r="Q135">
        <v>169</v>
      </c>
      <c r="R135">
        <v>140</v>
      </c>
      <c r="S135" t="s">
        <v>5266</v>
      </c>
      <c r="T135" t="s">
        <v>1412</v>
      </c>
      <c r="U135" t="s">
        <v>162</v>
      </c>
      <c r="V135">
        <v>10</v>
      </c>
      <c r="W135" s="53">
        <v>44737</v>
      </c>
      <c r="X135" s="53">
        <v>44737</v>
      </c>
      <c r="Y135">
        <v>3.9359000000000002</v>
      </c>
      <c r="Z135" t="s">
        <v>1279</v>
      </c>
      <c r="AA135" t="s">
        <v>4974</v>
      </c>
      <c r="AC135" t="e">
        <f>#REF!-#REF!</f>
        <v>#REF!</v>
      </c>
      <c r="AD135" t="e">
        <f>#REF!*#REF!</f>
        <v>#REF!</v>
      </c>
    </row>
    <row r="136" spans="1:30" x14ac:dyDescent="0.35">
      <c r="A136" t="s">
        <v>5267</v>
      </c>
      <c r="B136">
        <v>110</v>
      </c>
      <c r="C136" t="s">
        <v>119</v>
      </c>
      <c r="D136" t="s">
        <v>257</v>
      </c>
      <c r="E136" t="s">
        <v>258</v>
      </c>
      <c r="F136" t="s">
        <v>148</v>
      </c>
      <c r="G136" t="s">
        <v>162</v>
      </c>
      <c r="H136" t="s">
        <v>254</v>
      </c>
      <c r="I136" s="53">
        <v>44738</v>
      </c>
      <c r="J136" s="53">
        <v>44738</v>
      </c>
      <c r="K136" t="s">
        <v>124</v>
      </c>
      <c r="L136" s="53">
        <v>44737</v>
      </c>
      <c r="M136" t="s">
        <v>6334</v>
      </c>
      <c r="N136" t="s">
        <v>36</v>
      </c>
      <c r="O136" s="53"/>
      <c r="P136">
        <v>2022</v>
      </c>
      <c r="Q136">
        <v>170</v>
      </c>
      <c r="R136">
        <v>141</v>
      </c>
      <c r="S136" t="s">
        <v>5267</v>
      </c>
      <c r="T136" t="s">
        <v>1412</v>
      </c>
      <c r="U136" t="s">
        <v>162</v>
      </c>
      <c r="V136">
        <v>3</v>
      </c>
      <c r="W136" s="53">
        <v>44738</v>
      </c>
      <c r="X136" s="53">
        <v>44738</v>
      </c>
      <c r="Y136">
        <v>3.9359000000000002</v>
      </c>
      <c r="Z136" t="s">
        <v>1279</v>
      </c>
      <c r="AA136" t="s">
        <v>4974</v>
      </c>
      <c r="AC136" t="e">
        <f>#REF!-#REF!</f>
        <v>#REF!</v>
      </c>
      <c r="AD136" t="e">
        <f>#REF!*#REF!</f>
        <v>#REF!</v>
      </c>
    </row>
    <row r="137" spans="1:30" x14ac:dyDescent="0.35">
      <c r="A137" t="s">
        <v>5331</v>
      </c>
      <c r="B137">
        <v>57</v>
      </c>
      <c r="C137" t="s">
        <v>119</v>
      </c>
      <c r="D137" t="s">
        <v>230</v>
      </c>
      <c r="E137" t="s">
        <v>231</v>
      </c>
      <c r="F137" t="s">
        <v>148</v>
      </c>
      <c r="G137" t="s">
        <v>162</v>
      </c>
      <c r="H137" t="s">
        <v>254</v>
      </c>
      <c r="I137" s="53">
        <v>44569</v>
      </c>
      <c r="J137" s="53">
        <v>44569</v>
      </c>
      <c r="K137" t="s">
        <v>124</v>
      </c>
      <c r="L137" s="53">
        <v>44568</v>
      </c>
      <c r="M137" t="s">
        <v>6337</v>
      </c>
      <c r="N137" t="s">
        <v>39</v>
      </c>
      <c r="O137" s="53"/>
      <c r="P137">
        <v>2022</v>
      </c>
      <c r="Q137">
        <v>117</v>
      </c>
      <c r="R137">
        <v>216</v>
      </c>
      <c r="S137" t="s">
        <v>5331</v>
      </c>
      <c r="T137" t="s">
        <v>1285</v>
      </c>
      <c r="U137" t="s">
        <v>162</v>
      </c>
      <c r="V137">
        <v>300</v>
      </c>
      <c r="W137" s="53">
        <v>44569</v>
      </c>
      <c r="X137" s="53">
        <v>44569</v>
      </c>
      <c r="Y137">
        <v>2.7574999999999998</v>
      </c>
      <c r="Z137" t="s">
        <v>1279</v>
      </c>
      <c r="AA137" t="s">
        <v>4965</v>
      </c>
      <c r="AC137" t="e">
        <f>#REF!-#REF!</f>
        <v>#REF!</v>
      </c>
      <c r="AD137" t="e">
        <f>#REF!*#REF!</f>
        <v>#REF!</v>
      </c>
    </row>
    <row r="138" spans="1:30" x14ac:dyDescent="0.35">
      <c r="A138" t="s">
        <v>5716</v>
      </c>
      <c r="B138">
        <v>111</v>
      </c>
      <c r="C138" t="s">
        <v>119</v>
      </c>
      <c r="D138" t="s">
        <v>257</v>
      </c>
      <c r="E138" t="s">
        <v>258</v>
      </c>
      <c r="F138" t="s">
        <v>148</v>
      </c>
      <c r="G138" t="s">
        <v>169</v>
      </c>
      <c r="H138" t="s">
        <v>254</v>
      </c>
      <c r="I138" s="53">
        <v>44738</v>
      </c>
      <c r="J138" s="53">
        <v>44738</v>
      </c>
      <c r="K138" t="s">
        <v>124</v>
      </c>
      <c r="L138" s="53">
        <v>44737</v>
      </c>
      <c r="M138" t="s">
        <v>6334</v>
      </c>
      <c r="N138" t="s">
        <v>36</v>
      </c>
      <c r="O138" s="53"/>
      <c r="P138">
        <v>2022</v>
      </c>
      <c r="Q138">
        <v>171</v>
      </c>
      <c r="R138">
        <v>142</v>
      </c>
      <c r="S138" t="s">
        <v>5716</v>
      </c>
      <c r="T138" t="s">
        <v>4630</v>
      </c>
      <c r="U138" t="s">
        <v>169</v>
      </c>
      <c r="V138">
        <v>3</v>
      </c>
      <c r="W138" s="53">
        <v>44738</v>
      </c>
      <c r="X138" s="53">
        <v>44738</v>
      </c>
      <c r="Y138">
        <v>7.5739000000000001</v>
      </c>
      <c r="Z138" t="s">
        <v>1279</v>
      </c>
      <c r="AA138" t="s">
        <v>4965</v>
      </c>
      <c r="AC138" t="e">
        <f>#REF!-#REF!</f>
        <v>#REF!</v>
      </c>
      <c r="AD138" t="e">
        <f>#REF!*#REF!</f>
        <v>#REF!</v>
      </c>
    </row>
    <row r="139" spans="1:30" x14ac:dyDescent="0.35">
      <c r="A139" t="s">
        <v>5717</v>
      </c>
      <c r="B139">
        <v>113</v>
      </c>
      <c r="C139" t="s">
        <v>132</v>
      </c>
      <c r="D139" t="s">
        <v>255</v>
      </c>
      <c r="E139" t="s">
        <v>256</v>
      </c>
      <c r="F139" t="s">
        <v>148</v>
      </c>
      <c r="G139" t="s">
        <v>169</v>
      </c>
      <c r="H139" t="s">
        <v>155</v>
      </c>
      <c r="I139" s="53">
        <v>44713</v>
      </c>
      <c r="J139" s="53">
        <v>44926</v>
      </c>
      <c r="K139" t="s">
        <v>124</v>
      </c>
      <c r="L139" s="53">
        <v>44711</v>
      </c>
      <c r="M139" t="s">
        <v>6338</v>
      </c>
      <c r="N139" t="s">
        <v>38</v>
      </c>
      <c r="O139" s="53"/>
      <c r="P139">
        <v>2022</v>
      </c>
      <c r="Q139">
        <v>173</v>
      </c>
      <c r="R139">
        <v>143</v>
      </c>
      <c r="S139" t="s">
        <v>5717</v>
      </c>
      <c r="T139" t="s">
        <v>1342</v>
      </c>
      <c r="U139" t="s">
        <v>169</v>
      </c>
      <c r="V139">
        <v>15</v>
      </c>
      <c r="W139" s="53">
        <v>44713</v>
      </c>
      <c r="X139" s="53">
        <v>44926</v>
      </c>
      <c r="Y139">
        <v>5.4736000000000002</v>
      </c>
      <c r="Z139" t="s">
        <v>1279</v>
      </c>
      <c r="AA139" t="s">
        <v>4797</v>
      </c>
      <c r="AC139" t="e">
        <f>#REF!-#REF!</f>
        <v>#REF!</v>
      </c>
      <c r="AD139" t="e">
        <f>#REF!*#REF!</f>
        <v>#REF!</v>
      </c>
    </row>
    <row r="140" spans="1:30" x14ac:dyDescent="0.35">
      <c r="A140" t="s">
        <v>5333</v>
      </c>
      <c r="B140">
        <v>59</v>
      </c>
      <c r="C140" t="s">
        <v>119</v>
      </c>
      <c r="D140" t="s">
        <v>230</v>
      </c>
      <c r="E140" t="s">
        <v>231</v>
      </c>
      <c r="F140" t="s">
        <v>148</v>
      </c>
      <c r="G140" t="s">
        <v>162</v>
      </c>
      <c r="H140" t="s">
        <v>254</v>
      </c>
      <c r="I140" s="53">
        <v>44570</v>
      </c>
      <c r="J140" s="53">
        <v>44570</v>
      </c>
      <c r="K140" t="s">
        <v>124</v>
      </c>
      <c r="L140" s="53">
        <v>44569</v>
      </c>
      <c r="M140" t="s">
        <v>6339</v>
      </c>
      <c r="N140" t="s">
        <v>39</v>
      </c>
      <c r="O140" s="53"/>
      <c r="P140">
        <v>2022</v>
      </c>
      <c r="Q140">
        <v>119</v>
      </c>
      <c r="R140">
        <v>217</v>
      </c>
      <c r="S140" t="s">
        <v>5333</v>
      </c>
      <c r="T140" t="s">
        <v>1285</v>
      </c>
      <c r="U140" t="s">
        <v>162</v>
      </c>
      <c r="V140">
        <v>300</v>
      </c>
      <c r="W140" s="53">
        <v>44570</v>
      </c>
      <c r="X140" s="53">
        <v>44570</v>
      </c>
      <c r="Y140">
        <v>2.7574999999999998</v>
      </c>
      <c r="Z140" t="s">
        <v>1279</v>
      </c>
      <c r="AA140" t="s">
        <v>4965</v>
      </c>
      <c r="AC140" t="e">
        <f>#REF!-#REF!</f>
        <v>#REF!</v>
      </c>
      <c r="AD140" t="e">
        <f>#REF!*#REF!</f>
        <v>#REF!</v>
      </c>
    </row>
    <row r="141" spans="1:30" x14ac:dyDescent="0.35">
      <c r="A141" t="s">
        <v>5268</v>
      </c>
      <c r="B141">
        <v>115</v>
      </c>
      <c r="C141" t="s">
        <v>132</v>
      </c>
      <c r="D141" t="s">
        <v>262</v>
      </c>
      <c r="E141" t="s">
        <v>263</v>
      </c>
      <c r="F141" t="s">
        <v>148</v>
      </c>
      <c r="G141" t="s">
        <v>162</v>
      </c>
      <c r="H141" t="s">
        <v>155</v>
      </c>
      <c r="I141" s="53">
        <v>44779</v>
      </c>
      <c r="J141" s="53">
        <v>44926</v>
      </c>
      <c r="K141" t="s">
        <v>124</v>
      </c>
      <c r="L141" s="53">
        <v>44778</v>
      </c>
      <c r="M141" t="s">
        <v>6340</v>
      </c>
      <c r="N141" t="s">
        <v>32</v>
      </c>
      <c r="O141" s="53"/>
      <c r="P141">
        <v>2022</v>
      </c>
      <c r="Q141">
        <v>175</v>
      </c>
      <c r="R141">
        <v>144</v>
      </c>
      <c r="S141" t="s">
        <v>5268</v>
      </c>
      <c r="T141" t="s">
        <v>1381</v>
      </c>
      <c r="U141" t="s">
        <v>162</v>
      </c>
      <c r="V141">
        <v>30</v>
      </c>
      <c r="W141" s="53">
        <v>44779</v>
      </c>
      <c r="X141" s="53">
        <v>44926</v>
      </c>
      <c r="Y141">
        <v>5.1791</v>
      </c>
      <c r="Z141" t="s">
        <v>1279</v>
      </c>
      <c r="AA141" t="s">
        <v>4800</v>
      </c>
      <c r="AC141" t="e">
        <f>#REF!-#REF!</f>
        <v>#REF!</v>
      </c>
      <c r="AD141" t="e">
        <f>#REF!*#REF!</f>
        <v>#REF!</v>
      </c>
    </row>
    <row r="142" spans="1:30" x14ac:dyDescent="0.35">
      <c r="A142" t="s">
        <v>5718</v>
      </c>
      <c r="B142">
        <v>117</v>
      </c>
      <c r="C142" t="s">
        <v>132</v>
      </c>
      <c r="D142" t="s">
        <v>260</v>
      </c>
      <c r="E142" t="s">
        <v>261</v>
      </c>
      <c r="F142" t="s">
        <v>148</v>
      </c>
      <c r="G142" t="s">
        <v>169</v>
      </c>
      <c r="H142" t="s">
        <v>155</v>
      </c>
      <c r="I142" s="53">
        <v>44713</v>
      </c>
      <c r="J142" s="53">
        <v>44926</v>
      </c>
      <c r="K142" t="s">
        <v>124</v>
      </c>
      <c r="L142" s="53">
        <v>44711</v>
      </c>
      <c r="M142" t="s">
        <v>6341</v>
      </c>
      <c r="N142" t="s">
        <v>29</v>
      </c>
      <c r="O142" s="53"/>
      <c r="P142">
        <v>2022</v>
      </c>
      <c r="Q142">
        <v>177</v>
      </c>
      <c r="R142">
        <v>145</v>
      </c>
      <c r="S142" t="s">
        <v>5718</v>
      </c>
      <c r="T142" t="s">
        <v>1342</v>
      </c>
      <c r="U142" t="s">
        <v>169</v>
      </c>
      <c r="V142">
        <v>80</v>
      </c>
      <c r="W142" s="53">
        <v>44713</v>
      </c>
      <c r="X142" s="53">
        <v>44926</v>
      </c>
      <c r="Y142">
        <v>5.4736000000000002</v>
      </c>
      <c r="Z142" t="s">
        <v>1279</v>
      </c>
      <c r="AA142" t="s">
        <v>4797</v>
      </c>
      <c r="AC142" t="e">
        <f>#REF!-#REF!</f>
        <v>#REF!</v>
      </c>
      <c r="AD142" t="e">
        <f>#REF!*#REF!</f>
        <v>#REF!</v>
      </c>
    </row>
    <row r="143" spans="1:30" x14ac:dyDescent="0.35">
      <c r="A143" t="s">
        <v>5719</v>
      </c>
      <c r="B143">
        <v>118</v>
      </c>
      <c r="C143" t="s">
        <v>119</v>
      </c>
      <c r="D143" t="s">
        <v>236</v>
      </c>
      <c r="E143" t="s">
        <v>237</v>
      </c>
      <c r="F143" t="s">
        <v>207</v>
      </c>
      <c r="G143" t="s">
        <v>169</v>
      </c>
      <c r="H143" t="s">
        <v>259</v>
      </c>
      <c r="I143" s="53">
        <v>44774</v>
      </c>
      <c r="J143" s="53">
        <v>44926</v>
      </c>
      <c r="K143" t="s">
        <v>124</v>
      </c>
      <c r="L143" s="53">
        <v>44748</v>
      </c>
      <c r="M143" t="s">
        <v>6342</v>
      </c>
      <c r="N143" t="s">
        <v>63</v>
      </c>
      <c r="O143" s="53"/>
      <c r="P143">
        <v>2022</v>
      </c>
      <c r="Q143">
        <v>178</v>
      </c>
      <c r="R143">
        <v>146</v>
      </c>
      <c r="S143" t="s">
        <v>5719</v>
      </c>
      <c r="T143" t="s">
        <v>4667</v>
      </c>
      <c r="U143" t="s">
        <v>169</v>
      </c>
      <c r="V143">
        <v>15000</v>
      </c>
      <c r="W143" s="53">
        <v>44774</v>
      </c>
      <c r="X143" s="53">
        <v>44926</v>
      </c>
      <c r="Z143" t="s">
        <v>1279</v>
      </c>
      <c r="AA143" t="s">
        <v>4710</v>
      </c>
      <c r="AC143" t="e">
        <f>#REF!-#REF!</f>
        <v>#REF!</v>
      </c>
      <c r="AD143" t="e">
        <f>#REF!*#REF!</f>
        <v>#REF!</v>
      </c>
    </row>
    <row r="144" spans="1:30" x14ac:dyDescent="0.35">
      <c r="A144" t="s">
        <v>5269</v>
      </c>
      <c r="B144">
        <v>119</v>
      </c>
      <c r="C144" t="s">
        <v>119</v>
      </c>
      <c r="D144" t="s">
        <v>236</v>
      </c>
      <c r="E144" t="s">
        <v>237</v>
      </c>
      <c r="F144" t="s">
        <v>207</v>
      </c>
      <c r="G144" t="s">
        <v>162</v>
      </c>
      <c r="H144" t="s">
        <v>259</v>
      </c>
      <c r="I144" s="53">
        <v>44774</v>
      </c>
      <c r="J144" s="53">
        <v>44926</v>
      </c>
      <c r="K144" t="s">
        <v>124</v>
      </c>
      <c r="L144" s="53">
        <v>44748</v>
      </c>
      <c r="M144" t="s">
        <v>6342</v>
      </c>
      <c r="N144" t="s">
        <v>63</v>
      </c>
      <c r="O144" s="53"/>
      <c r="P144">
        <v>2022</v>
      </c>
      <c r="Q144">
        <v>179</v>
      </c>
      <c r="R144">
        <v>147</v>
      </c>
      <c r="S144" t="s">
        <v>5269</v>
      </c>
      <c r="T144" t="s">
        <v>1285</v>
      </c>
      <c r="U144" t="s">
        <v>162</v>
      </c>
      <c r="V144">
        <v>150</v>
      </c>
      <c r="W144" s="53">
        <v>44774</v>
      </c>
      <c r="X144" s="53">
        <v>44926</v>
      </c>
      <c r="Z144" t="s">
        <v>1279</v>
      </c>
      <c r="AA144" t="s">
        <v>4965</v>
      </c>
      <c r="AC144" t="e">
        <f>#REF!-#REF!</f>
        <v>#REF!</v>
      </c>
      <c r="AD144" t="e">
        <f>#REF!*#REF!</f>
        <v>#REF!</v>
      </c>
    </row>
    <row r="145" spans="1:30" x14ac:dyDescent="0.35">
      <c r="A145" t="s">
        <v>5270</v>
      </c>
      <c r="B145">
        <v>120</v>
      </c>
      <c r="C145" t="s">
        <v>119</v>
      </c>
      <c r="D145" t="s">
        <v>236</v>
      </c>
      <c r="E145" t="s">
        <v>237</v>
      </c>
      <c r="F145" t="s">
        <v>207</v>
      </c>
      <c r="G145" t="s">
        <v>162</v>
      </c>
      <c r="H145" t="s">
        <v>259</v>
      </c>
      <c r="I145" s="53">
        <v>44774</v>
      </c>
      <c r="J145" s="53">
        <v>44926</v>
      </c>
      <c r="K145" t="s">
        <v>124</v>
      </c>
      <c r="L145" s="53">
        <v>44748</v>
      </c>
      <c r="M145" t="s">
        <v>6342</v>
      </c>
      <c r="N145" t="s">
        <v>63</v>
      </c>
      <c r="O145" s="53"/>
      <c r="P145">
        <v>2022</v>
      </c>
      <c r="Q145">
        <v>180</v>
      </c>
      <c r="R145">
        <v>148</v>
      </c>
      <c r="S145" t="s">
        <v>5270</v>
      </c>
      <c r="T145" t="s">
        <v>1293</v>
      </c>
      <c r="U145" t="s">
        <v>162</v>
      </c>
      <c r="V145">
        <v>60</v>
      </c>
      <c r="W145" s="53">
        <v>44774</v>
      </c>
      <c r="X145" s="53">
        <v>44926</v>
      </c>
      <c r="Z145" t="s">
        <v>1279</v>
      </c>
      <c r="AA145" t="s">
        <v>4969</v>
      </c>
      <c r="AC145" t="e">
        <f>#REF!-#REF!</f>
        <v>#REF!</v>
      </c>
      <c r="AD145" t="e">
        <f>#REF!*#REF!</f>
        <v>#REF!</v>
      </c>
    </row>
    <row r="146" spans="1:30" x14ac:dyDescent="0.35">
      <c r="A146" t="s">
        <v>5271</v>
      </c>
      <c r="B146">
        <v>121</v>
      </c>
      <c r="C146" t="s">
        <v>119</v>
      </c>
      <c r="D146" t="s">
        <v>236</v>
      </c>
      <c r="E146" t="s">
        <v>237</v>
      </c>
      <c r="F146" t="s">
        <v>207</v>
      </c>
      <c r="G146" t="s">
        <v>162</v>
      </c>
      <c r="H146" t="s">
        <v>259</v>
      </c>
      <c r="I146" s="53">
        <v>44774</v>
      </c>
      <c r="J146" s="53">
        <v>44926</v>
      </c>
      <c r="K146" t="s">
        <v>124</v>
      </c>
      <c r="L146" s="53">
        <v>44748</v>
      </c>
      <c r="M146" t="s">
        <v>6342</v>
      </c>
      <c r="N146" t="s">
        <v>63</v>
      </c>
      <c r="O146" s="53"/>
      <c r="P146">
        <v>2022</v>
      </c>
      <c r="Q146">
        <v>181</v>
      </c>
      <c r="R146">
        <v>149</v>
      </c>
      <c r="S146" t="s">
        <v>5271</v>
      </c>
      <c r="T146" t="s">
        <v>1283</v>
      </c>
      <c r="U146" t="s">
        <v>162</v>
      </c>
      <c r="V146">
        <v>60</v>
      </c>
      <c r="W146" s="53">
        <v>44774</v>
      </c>
      <c r="X146" s="53">
        <v>44926</v>
      </c>
      <c r="Z146" t="s">
        <v>1279</v>
      </c>
      <c r="AA146" t="s">
        <v>4969</v>
      </c>
      <c r="AC146" t="e">
        <f>#REF!-#REF!</f>
        <v>#REF!</v>
      </c>
      <c r="AD146" t="e">
        <f>#REF!*#REF!</f>
        <v>#REF!</v>
      </c>
    </row>
    <row r="147" spans="1:30" x14ac:dyDescent="0.35">
      <c r="A147" t="s">
        <v>5272</v>
      </c>
      <c r="B147">
        <v>122</v>
      </c>
      <c r="C147" t="s">
        <v>119</v>
      </c>
      <c r="D147" t="s">
        <v>236</v>
      </c>
      <c r="E147" t="s">
        <v>237</v>
      </c>
      <c r="F147" t="s">
        <v>207</v>
      </c>
      <c r="G147" t="s">
        <v>162</v>
      </c>
      <c r="H147" t="s">
        <v>259</v>
      </c>
      <c r="I147" s="53">
        <v>44779</v>
      </c>
      <c r="J147" s="53">
        <v>44926</v>
      </c>
      <c r="K147" t="s">
        <v>124</v>
      </c>
      <c r="L147" s="53">
        <v>44771</v>
      </c>
      <c r="M147" t="s">
        <v>6343</v>
      </c>
      <c r="N147" t="s">
        <v>63</v>
      </c>
      <c r="O147" s="53"/>
      <c r="P147">
        <v>2022</v>
      </c>
      <c r="Q147">
        <v>182</v>
      </c>
      <c r="R147">
        <v>150</v>
      </c>
      <c r="S147" t="s">
        <v>5272</v>
      </c>
      <c r="T147" t="s">
        <v>1412</v>
      </c>
      <c r="U147" t="s">
        <v>162</v>
      </c>
      <c r="V147">
        <v>50</v>
      </c>
      <c r="W147" s="53">
        <v>44779</v>
      </c>
      <c r="X147" s="53">
        <v>44926</v>
      </c>
      <c r="Y147">
        <v>2.1825000000000001</v>
      </c>
      <c r="Z147" t="s">
        <v>1279</v>
      </c>
      <c r="AA147" t="s">
        <v>4974</v>
      </c>
      <c r="AC147" t="e">
        <f>#REF!-#REF!</f>
        <v>#REF!</v>
      </c>
      <c r="AD147" t="e">
        <f>#REF!*#REF!</f>
        <v>#REF!</v>
      </c>
    </row>
    <row r="148" spans="1:30" x14ac:dyDescent="0.35">
      <c r="A148" t="s">
        <v>5720</v>
      </c>
      <c r="B148">
        <v>123</v>
      </c>
      <c r="C148" t="s">
        <v>130</v>
      </c>
      <c r="D148" t="s">
        <v>4565</v>
      </c>
      <c r="E148" t="s">
        <v>241</v>
      </c>
      <c r="F148" t="s">
        <v>207</v>
      </c>
      <c r="G148" t="s">
        <v>169</v>
      </c>
      <c r="H148" t="s">
        <v>259</v>
      </c>
      <c r="I148" s="53">
        <v>44803</v>
      </c>
      <c r="J148" s="53">
        <v>44926</v>
      </c>
      <c r="K148" t="s">
        <v>124</v>
      </c>
      <c r="L148" s="53">
        <v>44803</v>
      </c>
      <c r="M148" t="s">
        <v>6344</v>
      </c>
      <c r="N148" t="s">
        <v>66</v>
      </c>
      <c r="O148" s="53"/>
      <c r="P148">
        <v>2022</v>
      </c>
      <c r="Q148">
        <v>183</v>
      </c>
      <c r="R148">
        <v>151</v>
      </c>
      <c r="S148" t="s">
        <v>5720</v>
      </c>
      <c r="T148" t="s">
        <v>1433</v>
      </c>
      <c r="U148" t="s">
        <v>169</v>
      </c>
      <c r="V148">
        <v>800</v>
      </c>
      <c r="W148" s="53">
        <v>44803</v>
      </c>
      <c r="X148" s="53">
        <v>44926</v>
      </c>
      <c r="Y148">
        <v>5.6985000000000001</v>
      </c>
      <c r="Z148" t="s">
        <v>1279</v>
      </c>
      <c r="AA148" t="s">
        <v>188</v>
      </c>
      <c r="AC148" t="e">
        <f>#REF!-#REF!</f>
        <v>#REF!</v>
      </c>
      <c r="AD148" t="e">
        <f>#REF!*#REF!</f>
        <v>#REF!</v>
      </c>
    </row>
    <row r="149" spans="1:30" x14ac:dyDescent="0.35">
      <c r="A149" t="s">
        <v>5273</v>
      </c>
      <c r="B149">
        <v>124</v>
      </c>
      <c r="C149" t="s">
        <v>130</v>
      </c>
      <c r="D149" t="s">
        <v>4565</v>
      </c>
      <c r="E149" t="s">
        <v>241</v>
      </c>
      <c r="F149" t="s">
        <v>207</v>
      </c>
      <c r="G149" t="s">
        <v>162</v>
      </c>
      <c r="H149" t="s">
        <v>259</v>
      </c>
      <c r="I149" s="53">
        <v>44803</v>
      </c>
      <c r="J149" s="53">
        <v>44926</v>
      </c>
      <c r="K149" t="s">
        <v>124</v>
      </c>
      <c r="L149" s="53">
        <v>44803</v>
      </c>
      <c r="M149" t="s">
        <v>6345</v>
      </c>
      <c r="N149" t="s">
        <v>66</v>
      </c>
      <c r="O149" s="53"/>
      <c r="P149">
        <v>2022</v>
      </c>
      <c r="Q149">
        <v>184</v>
      </c>
      <c r="R149">
        <v>152</v>
      </c>
      <c r="S149" t="s">
        <v>5273</v>
      </c>
      <c r="T149" t="s">
        <v>4720</v>
      </c>
      <c r="U149" t="s">
        <v>162</v>
      </c>
      <c r="V149">
        <v>800</v>
      </c>
      <c r="W149" s="53">
        <v>44803</v>
      </c>
      <c r="X149" s="53">
        <v>44926</v>
      </c>
      <c r="Y149">
        <v>2.7702</v>
      </c>
      <c r="Z149" t="s">
        <v>1279</v>
      </c>
      <c r="AA149" t="s">
        <v>685</v>
      </c>
      <c r="AC149" t="e">
        <f>#REF!-#REF!</f>
        <v>#REF!</v>
      </c>
      <c r="AD149" t="e">
        <f>#REF!*#REF!</f>
        <v>#REF!</v>
      </c>
    </row>
    <row r="150" spans="1:30" x14ac:dyDescent="0.35">
      <c r="A150" t="s">
        <v>5274</v>
      </c>
      <c r="B150">
        <v>125</v>
      </c>
      <c r="C150" t="s">
        <v>130</v>
      </c>
      <c r="D150" t="s">
        <v>278</v>
      </c>
      <c r="E150" t="s">
        <v>279</v>
      </c>
      <c r="F150" t="s">
        <v>207</v>
      </c>
      <c r="G150" t="s">
        <v>162</v>
      </c>
      <c r="H150" t="s">
        <v>259</v>
      </c>
      <c r="I150" s="53">
        <v>44834</v>
      </c>
      <c r="J150" s="53">
        <v>44926</v>
      </c>
      <c r="K150" t="s">
        <v>124</v>
      </c>
      <c r="L150" s="53">
        <v>44834</v>
      </c>
      <c r="M150" t="s">
        <v>6346</v>
      </c>
      <c r="N150" t="s">
        <v>66</v>
      </c>
      <c r="O150" s="53"/>
      <c r="P150">
        <v>2022</v>
      </c>
      <c r="Q150">
        <v>185</v>
      </c>
      <c r="R150">
        <v>153</v>
      </c>
      <c r="S150" t="s">
        <v>5274</v>
      </c>
      <c r="T150" t="s">
        <v>1437</v>
      </c>
      <c r="U150" t="s">
        <v>162</v>
      </c>
      <c r="V150">
        <v>300</v>
      </c>
      <c r="W150" s="53">
        <v>44834</v>
      </c>
      <c r="X150" s="53">
        <v>44926</v>
      </c>
      <c r="Y150">
        <v>2.2709000000000001</v>
      </c>
      <c r="Z150" t="s">
        <v>1279</v>
      </c>
      <c r="AA150" t="s">
        <v>4719</v>
      </c>
      <c r="AC150" t="e">
        <f>#REF!-#REF!</f>
        <v>#REF!</v>
      </c>
      <c r="AD150" t="e">
        <f>#REF!*#REF!</f>
        <v>#REF!</v>
      </c>
    </row>
    <row r="151" spans="1:30" x14ac:dyDescent="0.35">
      <c r="A151" t="s">
        <v>5275</v>
      </c>
      <c r="B151">
        <v>126</v>
      </c>
      <c r="C151" t="s">
        <v>132</v>
      </c>
      <c r="D151" t="s">
        <v>280</v>
      </c>
      <c r="E151" t="s">
        <v>281</v>
      </c>
      <c r="F151" t="s">
        <v>148</v>
      </c>
      <c r="G151" t="s">
        <v>162</v>
      </c>
      <c r="H151" t="s">
        <v>149</v>
      </c>
      <c r="I151" s="53">
        <v>44896</v>
      </c>
      <c r="J151" s="53">
        <v>44926</v>
      </c>
      <c r="K151" t="s">
        <v>124</v>
      </c>
      <c r="L151" s="53">
        <v>44893</v>
      </c>
      <c r="M151" t="s">
        <v>6347</v>
      </c>
      <c r="N151" t="s">
        <v>41</v>
      </c>
      <c r="O151" s="53"/>
      <c r="P151">
        <v>2022</v>
      </c>
      <c r="Q151">
        <v>186</v>
      </c>
      <c r="R151">
        <v>154</v>
      </c>
      <c r="S151" t="s">
        <v>5275</v>
      </c>
      <c r="T151" t="s">
        <v>1338</v>
      </c>
      <c r="U151" t="s">
        <v>162</v>
      </c>
      <c r="V151">
        <v>600</v>
      </c>
      <c r="W151" s="53">
        <v>44896</v>
      </c>
      <c r="X151" s="53">
        <v>44926</v>
      </c>
      <c r="Y151">
        <v>4.6914999999999996</v>
      </c>
      <c r="Z151" t="s">
        <v>1279</v>
      </c>
      <c r="AA151" t="s">
        <v>4797</v>
      </c>
      <c r="AC151" t="e">
        <f>#REF!-#REF!</f>
        <v>#REF!</v>
      </c>
      <c r="AD151" t="e">
        <f>#REF!*#REF!</f>
        <v>#REF!</v>
      </c>
    </row>
    <row r="152" spans="1:30" x14ac:dyDescent="0.35">
      <c r="A152" t="s">
        <v>5276</v>
      </c>
      <c r="B152">
        <v>128</v>
      </c>
      <c r="C152" t="s">
        <v>132</v>
      </c>
      <c r="D152" t="s">
        <v>274</v>
      </c>
      <c r="E152" t="s">
        <v>275</v>
      </c>
      <c r="F152" t="s">
        <v>148</v>
      </c>
      <c r="G152" t="s">
        <v>162</v>
      </c>
      <c r="H152" t="s">
        <v>155</v>
      </c>
      <c r="I152" s="53">
        <v>44834</v>
      </c>
      <c r="J152" s="53">
        <v>44926</v>
      </c>
      <c r="K152" t="s">
        <v>124</v>
      </c>
      <c r="L152" s="53">
        <v>44834</v>
      </c>
      <c r="M152" t="s">
        <v>6348</v>
      </c>
      <c r="N152" t="s">
        <v>44</v>
      </c>
      <c r="O152" s="53"/>
      <c r="P152">
        <v>2022</v>
      </c>
      <c r="Q152">
        <v>188</v>
      </c>
      <c r="R152">
        <v>155</v>
      </c>
      <c r="S152" t="s">
        <v>5276</v>
      </c>
      <c r="T152" t="s">
        <v>1381</v>
      </c>
      <c r="U152" t="s">
        <v>162</v>
      </c>
      <c r="V152">
        <v>50</v>
      </c>
      <c r="W152" s="53">
        <v>44834</v>
      </c>
      <c r="X152" s="53">
        <v>44926</v>
      </c>
      <c r="Y152">
        <v>5.1791</v>
      </c>
      <c r="Z152" t="s">
        <v>1279</v>
      </c>
      <c r="AA152" t="s">
        <v>4800</v>
      </c>
      <c r="AC152" t="e">
        <f>#REF!-#REF!</f>
        <v>#REF!</v>
      </c>
      <c r="AD152" t="e">
        <f>#REF!*#REF!</f>
        <v>#REF!</v>
      </c>
    </row>
    <row r="153" spans="1:30" x14ac:dyDescent="0.35">
      <c r="A153" t="s">
        <v>5277</v>
      </c>
      <c r="B153">
        <v>129</v>
      </c>
      <c r="C153" t="s">
        <v>132</v>
      </c>
      <c r="D153" t="s">
        <v>274</v>
      </c>
      <c r="E153" t="s">
        <v>275</v>
      </c>
      <c r="F153" t="s">
        <v>148</v>
      </c>
      <c r="G153" t="s">
        <v>162</v>
      </c>
      <c r="H153" t="s">
        <v>155</v>
      </c>
      <c r="I153" s="53">
        <v>44834</v>
      </c>
      <c r="J153" s="53">
        <v>44926</v>
      </c>
      <c r="K153" t="s">
        <v>124</v>
      </c>
      <c r="L153" s="53">
        <v>44834</v>
      </c>
      <c r="M153" t="s">
        <v>6348</v>
      </c>
      <c r="N153" t="s">
        <v>44</v>
      </c>
      <c r="O153" s="53"/>
      <c r="P153">
        <v>2022</v>
      </c>
      <c r="Q153">
        <v>189</v>
      </c>
      <c r="R153">
        <v>156</v>
      </c>
      <c r="S153" t="s">
        <v>5277</v>
      </c>
      <c r="T153" t="s">
        <v>1441</v>
      </c>
      <c r="U153" t="s">
        <v>162</v>
      </c>
      <c r="V153">
        <v>30</v>
      </c>
      <c r="W153" s="53">
        <v>44834</v>
      </c>
      <c r="X153" s="53">
        <v>44926</v>
      </c>
      <c r="Y153">
        <v>5.1791</v>
      </c>
      <c r="Z153" t="s">
        <v>1279</v>
      </c>
      <c r="AA153" t="s">
        <v>4800</v>
      </c>
      <c r="AC153" t="e">
        <f>#REF!-#REF!</f>
        <v>#REF!</v>
      </c>
      <c r="AD153" t="e">
        <f>#REF!*#REF!</f>
        <v>#REF!</v>
      </c>
    </row>
    <row r="154" spans="1:30" x14ac:dyDescent="0.35">
      <c r="A154" t="s">
        <v>5278</v>
      </c>
      <c r="B154">
        <v>130</v>
      </c>
      <c r="C154" t="s">
        <v>132</v>
      </c>
      <c r="D154" t="s">
        <v>242</v>
      </c>
      <c r="E154" t="s">
        <v>243</v>
      </c>
      <c r="F154" t="s">
        <v>148</v>
      </c>
      <c r="G154" t="s">
        <v>162</v>
      </c>
      <c r="H154" t="s">
        <v>155</v>
      </c>
      <c r="I154" s="53">
        <v>44746</v>
      </c>
      <c r="J154" s="53">
        <v>44926</v>
      </c>
      <c r="K154" t="s">
        <v>124</v>
      </c>
      <c r="L154" s="53">
        <v>44743</v>
      </c>
      <c r="M154" t="s">
        <v>6349</v>
      </c>
      <c r="N154" t="s">
        <v>17</v>
      </c>
      <c r="O154" s="53"/>
      <c r="P154">
        <v>2022</v>
      </c>
      <c r="Q154">
        <v>190</v>
      </c>
      <c r="R154">
        <v>157</v>
      </c>
      <c r="S154" t="s">
        <v>5278</v>
      </c>
      <c r="T154" t="s">
        <v>1381</v>
      </c>
      <c r="U154" t="s">
        <v>162</v>
      </c>
      <c r="V154">
        <v>29</v>
      </c>
      <c r="W154" s="53">
        <v>44746</v>
      </c>
      <c r="X154" s="53">
        <v>44926</v>
      </c>
      <c r="Y154">
        <v>5.1791</v>
      </c>
      <c r="Z154" t="s">
        <v>1279</v>
      </c>
      <c r="AA154" t="s">
        <v>4800</v>
      </c>
      <c r="AC154" t="e">
        <f>#REF!-#REF!</f>
        <v>#REF!</v>
      </c>
      <c r="AD154" t="e">
        <f>#REF!*#REF!</f>
        <v>#REF!</v>
      </c>
    </row>
    <row r="155" spans="1:30" x14ac:dyDescent="0.35">
      <c r="A155" t="s">
        <v>1658</v>
      </c>
      <c r="B155">
        <v>131</v>
      </c>
      <c r="C155" t="s">
        <v>132</v>
      </c>
      <c r="D155" t="s">
        <v>242</v>
      </c>
      <c r="E155" t="s">
        <v>243</v>
      </c>
      <c r="F155" t="s">
        <v>148</v>
      </c>
      <c r="G155" t="s">
        <v>162</v>
      </c>
      <c r="H155" t="s">
        <v>155</v>
      </c>
      <c r="I155" s="53">
        <v>44746</v>
      </c>
      <c r="J155" s="53">
        <v>44926</v>
      </c>
      <c r="K155" t="s">
        <v>124</v>
      </c>
      <c r="L155" s="53">
        <v>44743</v>
      </c>
      <c r="M155" t="s">
        <v>6350</v>
      </c>
      <c r="N155" t="s">
        <v>17</v>
      </c>
      <c r="O155" s="53"/>
      <c r="P155">
        <v>2022</v>
      </c>
      <c r="Q155">
        <v>191</v>
      </c>
      <c r="R155">
        <v>158</v>
      </c>
      <c r="S155" t="s">
        <v>1658</v>
      </c>
      <c r="T155" t="s">
        <v>1441</v>
      </c>
      <c r="U155" t="s">
        <v>162</v>
      </c>
      <c r="V155">
        <v>1</v>
      </c>
      <c r="W155" s="53">
        <v>44746</v>
      </c>
      <c r="X155" s="53">
        <v>44926</v>
      </c>
      <c r="Y155">
        <v>5.1791</v>
      </c>
      <c r="Z155" t="s">
        <v>1279</v>
      </c>
      <c r="AA155" t="s">
        <v>4800</v>
      </c>
      <c r="AC155" t="e">
        <f>#REF!-#REF!</f>
        <v>#REF!</v>
      </c>
      <c r="AD155" t="e">
        <f>#REF!*#REF!</f>
        <v>#REF!</v>
      </c>
    </row>
    <row r="156" spans="1:30" x14ac:dyDescent="0.35">
      <c r="A156" t="s">
        <v>5721</v>
      </c>
      <c r="B156">
        <v>133</v>
      </c>
      <c r="C156" t="s">
        <v>119</v>
      </c>
      <c r="D156" t="s">
        <v>236</v>
      </c>
      <c r="E156" t="s">
        <v>237</v>
      </c>
      <c r="F156" t="s">
        <v>148</v>
      </c>
      <c r="G156" t="s">
        <v>169</v>
      </c>
      <c r="H156" t="s">
        <v>219</v>
      </c>
      <c r="I156" s="53">
        <v>44835</v>
      </c>
      <c r="J156" s="53">
        <v>44926</v>
      </c>
      <c r="K156" t="s">
        <v>124</v>
      </c>
      <c r="L156" s="53">
        <v>44834</v>
      </c>
      <c r="M156" t="s">
        <v>6351</v>
      </c>
      <c r="N156" t="s">
        <v>16</v>
      </c>
      <c r="O156" s="53"/>
      <c r="P156">
        <v>2022</v>
      </c>
      <c r="Q156">
        <v>193</v>
      </c>
      <c r="R156">
        <v>159</v>
      </c>
      <c r="S156" t="s">
        <v>5721</v>
      </c>
      <c r="T156" t="s">
        <v>4632</v>
      </c>
      <c r="U156" t="s">
        <v>169</v>
      </c>
      <c r="V156">
        <v>10</v>
      </c>
      <c r="W156" s="53">
        <v>44835</v>
      </c>
      <c r="X156" s="53">
        <v>44926</v>
      </c>
      <c r="Y156">
        <v>3.9371999999999998</v>
      </c>
      <c r="Z156" t="s">
        <v>1279</v>
      </c>
      <c r="AA156" t="s">
        <v>4710</v>
      </c>
      <c r="AC156" t="e">
        <f>#REF!-#REF!</f>
        <v>#REF!</v>
      </c>
      <c r="AD156" t="e">
        <f>#REF!*#REF!</f>
        <v>#REF!</v>
      </c>
    </row>
    <row r="157" spans="1:30" x14ac:dyDescent="0.35">
      <c r="A157" t="s">
        <v>5256</v>
      </c>
      <c r="B157">
        <v>94</v>
      </c>
      <c r="C157" t="s">
        <v>119</v>
      </c>
      <c r="D157" t="s">
        <v>4124</v>
      </c>
      <c r="E157" t="s">
        <v>120</v>
      </c>
      <c r="F157" t="s">
        <v>121</v>
      </c>
      <c r="G157" t="s">
        <v>162</v>
      </c>
      <c r="H157" t="s">
        <v>155</v>
      </c>
      <c r="I157" s="53">
        <v>45658</v>
      </c>
      <c r="J157" s="53">
        <v>46022</v>
      </c>
      <c r="K157" t="s">
        <v>124</v>
      </c>
      <c r="L157" s="53">
        <v>44734</v>
      </c>
      <c r="M157" t="s">
        <v>6326</v>
      </c>
      <c r="N157" t="s">
        <v>61</v>
      </c>
      <c r="O157" s="53"/>
      <c r="P157">
        <v>2022</v>
      </c>
      <c r="Q157">
        <v>154</v>
      </c>
      <c r="R157">
        <v>125</v>
      </c>
      <c r="S157" t="s">
        <v>5256</v>
      </c>
      <c r="T157" t="s">
        <v>1293</v>
      </c>
      <c r="U157" t="s">
        <v>162</v>
      </c>
      <c r="V157">
        <v>551</v>
      </c>
      <c r="W157" s="53">
        <v>45658</v>
      </c>
      <c r="X157" s="53">
        <v>46022</v>
      </c>
      <c r="Y157">
        <v>2.2867999999999999</v>
      </c>
      <c r="Z157" t="s">
        <v>1279</v>
      </c>
      <c r="AA157" t="s">
        <v>4969</v>
      </c>
      <c r="AC157" t="e">
        <f>#REF!-#REF!</f>
        <v>#REF!</v>
      </c>
      <c r="AD157" t="e">
        <f>#REF!*#REF!</f>
        <v>#REF!</v>
      </c>
    </row>
    <row r="158" spans="1:30" x14ac:dyDescent="0.35">
      <c r="A158" t="s">
        <v>5257</v>
      </c>
      <c r="B158">
        <v>95</v>
      </c>
      <c r="C158" t="s">
        <v>119</v>
      </c>
      <c r="D158" t="s">
        <v>4124</v>
      </c>
      <c r="E158" t="s">
        <v>120</v>
      </c>
      <c r="F158" t="s">
        <v>121</v>
      </c>
      <c r="G158" t="s">
        <v>162</v>
      </c>
      <c r="H158" t="s">
        <v>155</v>
      </c>
      <c r="I158" s="53">
        <v>45658</v>
      </c>
      <c r="J158" s="53">
        <v>46022</v>
      </c>
      <c r="K158" t="s">
        <v>124</v>
      </c>
      <c r="L158" s="53">
        <v>44733</v>
      </c>
      <c r="M158" t="s">
        <v>6326</v>
      </c>
      <c r="N158" t="s">
        <v>61</v>
      </c>
      <c r="O158" s="53"/>
      <c r="P158">
        <v>2022</v>
      </c>
      <c r="Q158">
        <v>155</v>
      </c>
      <c r="R158">
        <v>126</v>
      </c>
      <c r="S158" t="s">
        <v>5257</v>
      </c>
      <c r="T158" t="s">
        <v>1283</v>
      </c>
      <c r="U158" t="s">
        <v>162</v>
      </c>
      <c r="V158">
        <v>339</v>
      </c>
      <c r="W158" s="53">
        <v>45658</v>
      </c>
      <c r="X158" s="53">
        <v>46022</v>
      </c>
      <c r="Y158">
        <v>2.2867999999999999</v>
      </c>
      <c r="Z158" t="s">
        <v>1279</v>
      </c>
      <c r="AA158" t="s">
        <v>4969</v>
      </c>
      <c r="AC158" t="e">
        <f>#REF!-#REF!</f>
        <v>#REF!</v>
      </c>
      <c r="AD158" t="e">
        <f>#REF!*#REF!</f>
        <v>#REF!</v>
      </c>
    </row>
    <row r="159" spans="1:30" x14ac:dyDescent="0.35">
      <c r="A159" t="s">
        <v>5260</v>
      </c>
      <c r="B159">
        <v>98</v>
      </c>
      <c r="C159" t="s">
        <v>119</v>
      </c>
      <c r="D159" t="s">
        <v>4124</v>
      </c>
      <c r="E159" t="s">
        <v>120</v>
      </c>
      <c r="F159" t="s">
        <v>121</v>
      </c>
      <c r="G159" t="s">
        <v>162</v>
      </c>
      <c r="H159" t="s">
        <v>155</v>
      </c>
      <c r="I159" s="53">
        <v>45658</v>
      </c>
      <c r="J159" s="53">
        <v>46022</v>
      </c>
      <c r="K159" t="s">
        <v>124</v>
      </c>
      <c r="L159" s="53">
        <v>44733</v>
      </c>
      <c r="M159" t="s">
        <v>6326</v>
      </c>
      <c r="N159" t="s">
        <v>61</v>
      </c>
      <c r="O159" s="53"/>
      <c r="P159">
        <v>2022</v>
      </c>
      <c r="Q159">
        <v>158</v>
      </c>
      <c r="R159">
        <v>129</v>
      </c>
      <c r="S159" t="s">
        <v>5260</v>
      </c>
      <c r="T159" t="s">
        <v>1362</v>
      </c>
      <c r="U159" t="s">
        <v>162</v>
      </c>
      <c r="V159">
        <v>631</v>
      </c>
      <c r="W159" s="53">
        <v>45658</v>
      </c>
      <c r="X159" s="53">
        <v>46022</v>
      </c>
      <c r="Y159">
        <v>2.8759000000000001</v>
      </c>
      <c r="Z159" t="s">
        <v>1279</v>
      </c>
      <c r="AA159" t="s">
        <v>4975</v>
      </c>
      <c r="AC159" t="e">
        <f>#REF!-#REF!</f>
        <v>#REF!</v>
      </c>
      <c r="AD159" t="e">
        <f>#REF!*#REF!</f>
        <v>#REF!</v>
      </c>
    </row>
    <row r="160" spans="1:30" x14ac:dyDescent="0.35">
      <c r="A160" t="s">
        <v>5835</v>
      </c>
      <c r="B160">
        <v>108</v>
      </c>
      <c r="C160" t="s">
        <v>119</v>
      </c>
      <c r="D160" t="s">
        <v>257</v>
      </c>
      <c r="E160" t="s">
        <v>258</v>
      </c>
      <c r="F160" t="s">
        <v>148</v>
      </c>
      <c r="G160" t="s">
        <v>169</v>
      </c>
      <c r="H160" t="s">
        <v>254</v>
      </c>
      <c r="I160" s="53">
        <v>44737</v>
      </c>
      <c r="J160" s="53">
        <v>44737</v>
      </c>
      <c r="K160" t="s">
        <v>124</v>
      </c>
      <c r="L160" s="53">
        <v>44736</v>
      </c>
      <c r="M160" t="s">
        <v>6334</v>
      </c>
      <c r="N160" t="s">
        <v>36</v>
      </c>
      <c r="O160" s="53"/>
      <c r="P160">
        <v>2022</v>
      </c>
      <c r="Q160">
        <v>168</v>
      </c>
      <c r="R160">
        <v>545</v>
      </c>
      <c r="S160" t="s">
        <v>5835</v>
      </c>
      <c r="T160" t="s">
        <v>4630</v>
      </c>
      <c r="U160" t="s">
        <v>169</v>
      </c>
      <c r="V160">
        <v>10</v>
      </c>
      <c r="W160" s="53">
        <v>44737</v>
      </c>
      <c r="X160" s="53">
        <v>44737</v>
      </c>
      <c r="Y160">
        <v>7.5739000000000001</v>
      </c>
      <c r="Z160" t="s">
        <v>1279</v>
      </c>
      <c r="AA160" t="s">
        <v>4965</v>
      </c>
      <c r="AC160" t="e">
        <f>#REF!-#REF!</f>
        <v>#REF!</v>
      </c>
      <c r="AD160" t="e">
        <f>#REF!*#REF!</f>
        <v>#REF!</v>
      </c>
    </row>
    <row r="161" spans="1:30" x14ac:dyDescent="0.35">
      <c r="A161" t="s">
        <v>5739</v>
      </c>
      <c r="B161">
        <v>1</v>
      </c>
      <c r="C161" t="s">
        <v>145</v>
      </c>
      <c r="D161" t="s">
        <v>157</v>
      </c>
      <c r="E161" t="s">
        <v>158</v>
      </c>
      <c r="F161" t="s">
        <v>148</v>
      </c>
      <c r="G161" t="s">
        <v>169</v>
      </c>
      <c r="H161" t="s">
        <v>219</v>
      </c>
      <c r="I161" s="53">
        <v>44927</v>
      </c>
      <c r="J161" s="53">
        <v>45016</v>
      </c>
      <c r="K161" t="s">
        <v>150</v>
      </c>
      <c r="L161" s="53">
        <v>44916</v>
      </c>
      <c r="M161" t="s">
        <v>6352</v>
      </c>
      <c r="N161" t="s">
        <v>9</v>
      </c>
      <c r="O161" s="53">
        <v>44916</v>
      </c>
      <c r="P161">
        <v>2023</v>
      </c>
      <c r="Q161">
        <v>197</v>
      </c>
      <c r="R161">
        <v>228</v>
      </c>
      <c r="S161" t="s">
        <v>5739</v>
      </c>
      <c r="T161" t="s">
        <v>1317</v>
      </c>
      <c r="U161" t="s">
        <v>169</v>
      </c>
      <c r="V161">
        <v>80</v>
      </c>
      <c r="W161" s="53">
        <v>44927</v>
      </c>
      <c r="X161" s="53">
        <v>45016</v>
      </c>
      <c r="Y161">
        <v>3.4171</v>
      </c>
      <c r="Z161" t="s">
        <v>1279</v>
      </c>
      <c r="AA161" t="s">
        <v>4704</v>
      </c>
      <c r="AC161" t="e">
        <f>#REF!-#REF!</f>
        <v>#REF!</v>
      </c>
      <c r="AD161" t="e">
        <f>#REF!*#REF!</f>
        <v>#REF!</v>
      </c>
    </row>
    <row r="162" spans="1:30" x14ac:dyDescent="0.35">
      <c r="A162" t="s">
        <v>5740</v>
      </c>
      <c r="B162">
        <v>4</v>
      </c>
      <c r="C162" t="s">
        <v>130</v>
      </c>
      <c r="D162" t="s">
        <v>4565</v>
      </c>
      <c r="E162" t="s">
        <v>241</v>
      </c>
      <c r="F162" t="s">
        <v>148</v>
      </c>
      <c r="G162" t="s">
        <v>169</v>
      </c>
      <c r="H162" t="s">
        <v>155</v>
      </c>
      <c r="I162" s="53">
        <v>44927</v>
      </c>
      <c r="J162" s="53">
        <v>45291</v>
      </c>
      <c r="K162" t="s">
        <v>124</v>
      </c>
      <c r="L162" s="53">
        <v>44924</v>
      </c>
      <c r="M162" t="s">
        <v>6353</v>
      </c>
      <c r="N162" t="s">
        <v>13</v>
      </c>
      <c r="O162" s="53">
        <v>44925</v>
      </c>
      <c r="P162">
        <v>2023</v>
      </c>
      <c r="Q162">
        <v>200</v>
      </c>
      <c r="R162">
        <v>229</v>
      </c>
      <c r="S162" t="s">
        <v>5740</v>
      </c>
      <c r="T162" t="s">
        <v>1535</v>
      </c>
      <c r="U162" t="s">
        <v>169</v>
      </c>
      <c r="V162">
        <v>1</v>
      </c>
      <c r="W162" s="53">
        <v>44927</v>
      </c>
      <c r="X162" s="53">
        <v>45291</v>
      </c>
      <c r="Y162">
        <v>6.2554999999999996</v>
      </c>
      <c r="Z162" t="s">
        <v>1279</v>
      </c>
      <c r="AA162" t="s">
        <v>4710</v>
      </c>
      <c r="AC162" t="e">
        <f>#REF!-#REF!</f>
        <v>#REF!</v>
      </c>
      <c r="AD162" t="e">
        <f>#REF!*#REF!</f>
        <v>#REF!</v>
      </c>
    </row>
    <row r="163" spans="1:30" x14ac:dyDescent="0.35">
      <c r="A163" t="s">
        <v>5741</v>
      </c>
      <c r="B163">
        <v>5</v>
      </c>
      <c r="C163" t="s">
        <v>130</v>
      </c>
      <c r="D163" t="s">
        <v>4565</v>
      </c>
      <c r="E163" t="s">
        <v>241</v>
      </c>
      <c r="F163" t="s">
        <v>148</v>
      </c>
      <c r="G163" t="s">
        <v>169</v>
      </c>
      <c r="H163" t="s">
        <v>155</v>
      </c>
      <c r="I163" s="53">
        <v>44927</v>
      </c>
      <c r="J163" s="53">
        <v>45291</v>
      </c>
      <c r="K163" t="s">
        <v>124</v>
      </c>
      <c r="L163" s="53">
        <v>44924</v>
      </c>
      <c r="M163" t="s">
        <v>6354</v>
      </c>
      <c r="N163" t="s">
        <v>13</v>
      </c>
      <c r="O163" s="53">
        <v>44925</v>
      </c>
      <c r="P163">
        <v>2023</v>
      </c>
      <c r="Q163">
        <v>201</v>
      </c>
      <c r="R163">
        <v>230</v>
      </c>
      <c r="S163" t="s">
        <v>5741</v>
      </c>
      <c r="T163" t="s">
        <v>4495</v>
      </c>
      <c r="U163" t="s">
        <v>169</v>
      </c>
      <c r="V163">
        <v>1</v>
      </c>
      <c r="W163" s="53">
        <v>44927</v>
      </c>
      <c r="X163" s="53">
        <v>45291</v>
      </c>
      <c r="Y163">
        <v>6.2554999999999996</v>
      </c>
      <c r="Z163" t="s">
        <v>1279</v>
      </c>
      <c r="AA163">
        <v>0</v>
      </c>
      <c r="AC163" t="e">
        <f>#REF!-#REF!</f>
        <v>#REF!</v>
      </c>
      <c r="AD163" t="e">
        <f>#REF!*#REF!</f>
        <v>#REF!</v>
      </c>
    </row>
    <row r="164" spans="1:30" x14ac:dyDescent="0.35">
      <c r="A164" t="s">
        <v>5742</v>
      </c>
      <c r="B164">
        <v>6</v>
      </c>
      <c r="C164" t="s">
        <v>130</v>
      </c>
      <c r="D164" t="s">
        <v>236</v>
      </c>
      <c r="E164" t="s">
        <v>237</v>
      </c>
      <c r="F164" t="s">
        <v>148</v>
      </c>
      <c r="G164" t="s">
        <v>169</v>
      </c>
      <c r="H164" t="s">
        <v>155</v>
      </c>
      <c r="I164" s="53">
        <v>44927</v>
      </c>
      <c r="J164" s="53">
        <v>45291</v>
      </c>
      <c r="K164" t="s">
        <v>124</v>
      </c>
      <c r="L164" s="53">
        <v>44921</v>
      </c>
      <c r="M164" t="s">
        <v>6355</v>
      </c>
      <c r="N164" t="s">
        <v>13</v>
      </c>
      <c r="O164" s="53">
        <v>44925</v>
      </c>
      <c r="P164">
        <v>2023</v>
      </c>
      <c r="Q164">
        <v>202</v>
      </c>
      <c r="R164">
        <v>231</v>
      </c>
      <c r="S164" t="s">
        <v>5742</v>
      </c>
      <c r="T164" t="s">
        <v>1535</v>
      </c>
      <c r="U164" t="s">
        <v>169</v>
      </c>
      <c r="V164">
        <v>1</v>
      </c>
      <c r="W164" s="53">
        <v>44927</v>
      </c>
      <c r="X164" s="53">
        <v>45291</v>
      </c>
      <c r="Y164">
        <v>3.3214000000000001</v>
      </c>
      <c r="Z164" t="s">
        <v>1279</v>
      </c>
      <c r="AA164" t="s">
        <v>4710</v>
      </c>
      <c r="AC164" t="e">
        <f>#REF!-#REF!</f>
        <v>#REF!</v>
      </c>
      <c r="AD164" t="e">
        <f>#REF!*#REF!</f>
        <v>#REF!</v>
      </c>
    </row>
    <row r="165" spans="1:30" x14ac:dyDescent="0.35">
      <c r="A165" t="s">
        <v>5339</v>
      </c>
      <c r="B165">
        <v>7</v>
      </c>
      <c r="C165" t="s">
        <v>130</v>
      </c>
      <c r="D165" t="s">
        <v>236</v>
      </c>
      <c r="E165" t="s">
        <v>237</v>
      </c>
      <c r="F165" t="s">
        <v>148</v>
      </c>
      <c r="G165" t="s">
        <v>162</v>
      </c>
      <c r="H165" t="s">
        <v>155</v>
      </c>
      <c r="I165" s="53">
        <v>44927</v>
      </c>
      <c r="J165" s="53">
        <v>45291</v>
      </c>
      <c r="K165" t="s">
        <v>124</v>
      </c>
      <c r="L165" s="53">
        <v>44922</v>
      </c>
      <c r="M165" t="s">
        <v>6356</v>
      </c>
      <c r="N165" t="s">
        <v>13</v>
      </c>
      <c r="O165" s="53">
        <v>44925</v>
      </c>
      <c r="P165">
        <v>2023</v>
      </c>
      <c r="Q165">
        <v>203</v>
      </c>
      <c r="R165">
        <v>232</v>
      </c>
      <c r="S165" t="s">
        <v>5339</v>
      </c>
      <c r="T165" t="s">
        <v>1540</v>
      </c>
      <c r="U165" t="s">
        <v>162</v>
      </c>
      <c r="V165">
        <v>1</v>
      </c>
      <c r="W165" s="53">
        <v>44927</v>
      </c>
      <c r="X165" s="53">
        <v>45291</v>
      </c>
      <c r="Y165">
        <v>6.2554999999999996</v>
      </c>
      <c r="Z165" t="s">
        <v>1279</v>
      </c>
      <c r="AA165" t="s">
        <v>4719</v>
      </c>
      <c r="AC165" t="e">
        <f>#REF!-#REF!</f>
        <v>#REF!</v>
      </c>
      <c r="AD165" t="e">
        <f>#REF!*#REF!</f>
        <v>#REF!</v>
      </c>
    </row>
    <row r="166" spans="1:30" x14ac:dyDescent="0.35">
      <c r="A166" t="s">
        <v>5340</v>
      </c>
      <c r="B166">
        <v>8</v>
      </c>
      <c r="C166" t="s">
        <v>130</v>
      </c>
      <c r="D166" t="s">
        <v>236</v>
      </c>
      <c r="E166" t="s">
        <v>237</v>
      </c>
      <c r="F166" t="s">
        <v>148</v>
      </c>
      <c r="G166" t="s">
        <v>162</v>
      </c>
      <c r="H166" t="s">
        <v>155</v>
      </c>
      <c r="I166" s="53">
        <v>44927</v>
      </c>
      <c r="J166" s="53">
        <v>45291</v>
      </c>
      <c r="K166" t="s">
        <v>124</v>
      </c>
      <c r="L166" s="53">
        <v>44921</v>
      </c>
      <c r="M166" t="s">
        <v>6357</v>
      </c>
      <c r="N166" t="s">
        <v>13</v>
      </c>
      <c r="O166" s="53">
        <v>44925</v>
      </c>
      <c r="P166">
        <v>2023</v>
      </c>
      <c r="Q166">
        <v>204</v>
      </c>
      <c r="R166">
        <v>233</v>
      </c>
      <c r="S166" t="s">
        <v>5340</v>
      </c>
      <c r="T166" t="s">
        <v>1437</v>
      </c>
      <c r="U166" t="s">
        <v>162</v>
      </c>
      <c r="V166">
        <v>448</v>
      </c>
      <c r="W166" s="53">
        <v>44927</v>
      </c>
      <c r="X166" s="53">
        <v>45291</v>
      </c>
      <c r="Y166">
        <v>3.3214000000000001</v>
      </c>
      <c r="Z166" t="s">
        <v>1279</v>
      </c>
      <c r="AA166" t="s">
        <v>4719</v>
      </c>
      <c r="AC166" t="e">
        <f>#REF!-#REF!</f>
        <v>#REF!</v>
      </c>
      <c r="AD166" t="e">
        <f>#REF!*#REF!</f>
        <v>#REF!</v>
      </c>
    </row>
    <row r="167" spans="1:30" x14ac:dyDescent="0.35">
      <c r="A167" t="s">
        <v>5341</v>
      </c>
      <c r="B167">
        <v>9</v>
      </c>
      <c r="C167" t="s">
        <v>130</v>
      </c>
      <c r="D167" t="s">
        <v>236</v>
      </c>
      <c r="E167" t="s">
        <v>237</v>
      </c>
      <c r="F167" t="s">
        <v>148</v>
      </c>
      <c r="G167" t="s">
        <v>162</v>
      </c>
      <c r="H167" t="s">
        <v>155</v>
      </c>
      <c r="I167" s="53">
        <v>44927</v>
      </c>
      <c r="J167" s="53">
        <v>45291</v>
      </c>
      <c r="K167" t="s">
        <v>124</v>
      </c>
      <c r="L167" s="53">
        <v>44921</v>
      </c>
      <c r="M167" t="s">
        <v>6358</v>
      </c>
      <c r="N167" t="s">
        <v>13</v>
      </c>
      <c r="O167" s="53">
        <v>44925</v>
      </c>
      <c r="P167">
        <v>2023</v>
      </c>
      <c r="Q167">
        <v>205</v>
      </c>
      <c r="R167">
        <v>233</v>
      </c>
      <c r="S167" t="s">
        <v>5341</v>
      </c>
      <c r="T167" t="s">
        <v>1543</v>
      </c>
      <c r="U167" t="s">
        <v>162</v>
      </c>
      <c r="V167">
        <v>1</v>
      </c>
      <c r="W167" s="53">
        <v>44927</v>
      </c>
      <c r="X167" s="53">
        <v>45291</v>
      </c>
      <c r="Y167">
        <v>3.3214000000000001</v>
      </c>
      <c r="Z167" t="s">
        <v>1279</v>
      </c>
      <c r="AA167" t="s">
        <v>4719</v>
      </c>
      <c r="AC167" t="e">
        <f>#REF!-#REF!</f>
        <v>#REF!</v>
      </c>
      <c r="AD167" t="e">
        <f>#REF!*#REF!</f>
        <v>#REF!</v>
      </c>
    </row>
    <row r="168" spans="1:30" x14ac:dyDescent="0.35">
      <c r="A168" t="s">
        <v>5366</v>
      </c>
      <c r="B168">
        <v>10</v>
      </c>
      <c r="C168" t="s">
        <v>130</v>
      </c>
      <c r="D168" t="s">
        <v>236</v>
      </c>
      <c r="E168" t="s">
        <v>237</v>
      </c>
      <c r="F168" t="s">
        <v>148</v>
      </c>
      <c r="G168" t="s">
        <v>162</v>
      </c>
      <c r="H168" t="s">
        <v>155</v>
      </c>
      <c r="I168" s="53">
        <v>44927</v>
      </c>
      <c r="J168" s="53">
        <v>45291</v>
      </c>
      <c r="K168" t="s">
        <v>124</v>
      </c>
      <c r="L168" s="53">
        <v>44921</v>
      </c>
      <c r="M168" t="s">
        <v>6359</v>
      </c>
      <c r="N168" t="s">
        <v>13</v>
      </c>
      <c r="O168" s="53">
        <v>44925</v>
      </c>
      <c r="P168">
        <v>2023</v>
      </c>
      <c r="Q168">
        <v>206</v>
      </c>
      <c r="R168">
        <v>295</v>
      </c>
      <c r="S168" t="s">
        <v>5366</v>
      </c>
      <c r="T168" t="s">
        <v>4573</v>
      </c>
      <c r="U168" t="s">
        <v>162</v>
      </c>
      <c r="V168">
        <v>60</v>
      </c>
      <c r="W168" s="53">
        <v>44927</v>
      </c>
      <c r="X168" s="53">
        <v>45291</v>
      </c>
      <c r="Y168">
        <v>0.6129</v>
      </c>
      <c r="Z168" t="s">
        <v>1279</v>
      </c>
      <c r="AA168" t="s">
        <v>4710</v>
      </c>
      <c r="AC168" t="e">
        <f>#REF!-#REF!</f>
        <v>#REF!</v>
      </c>
      <c r="AD168" t="e">
        <f>#REF!*#REF!</f>
        <v>#REF!</v>
      </c>
    </row>
    <row r="169" spans="1:30" x14ac:dyDescent="0.35">
      <c r="A169" t="s">
        <v>5757</v>
      </c>
      <c r="B169">
        <v>11</v>
      </c>
      <c r="C169" t="s">
        <v>130</v>
      </c>
      <c r="D169" t="s">
        <v>236</v>
      </c>
      <c r="E169" t="s">
        <v>237</v>
      </c>
      <c r="F169" t="s">
        <v>148</v>
      </c>
      <c r="G169" t="s">
        <v>169</v>
      </c>
      <c r="H169" t="s">
        <v>155</v>
      </c>
      <c r="I169" s="53">
        <v>44927</v>
      </c>
      <c r="J169" s="53">
        <v>45291</v>
      </c>
      <c r="K169" t="s">
        <v>124</v>
      </c>
      <c r="L169" s="53">
        <v>44921</v>
      </c>
      <c r="M169" t="s">
        <v>6360</v>
      </c>
      <c r="N169" t="s">
        <v>13</v>
      </c>
      <c r="O169" s="53">
        <v>44925</v>
      </c>
      <c r="P169">
        <v>2023</v>
      </c>
      <c r="Q169">
        <v>207</v>
      </c>
      <c r="R169">
        <v>296</v>
      </c>
      <c r="S169" t="s">
        <v>5757</v>
      </c>
      <c r="T169" t="s">
        <v>4495</v>
      </c>
      <c r="U169" t="s">
        <v>169</v>
      </c>
      <c r="V169">
        <v>510</v>
      </c>
      <c r="W169" s="53">
        <v>44927</v>
      </c>
      <c r="X169" s="53">
        <v>45291</v>
      </c>
      <c r="Y169">
        <v>6.4222999999999999</v>
      </c>
      <c r="Z169" t="s">
        <v>1279</v>
      </c>
      <c r="AA169">
        <v>0</v>
      </c>
      <c r="AC169" t="e">
        <f>#REF!-#REF!</f>
        <v>#REF!</v>
      </c>
      <c r="AD169" t="e">
        <f>#REF!*#REF!</f>
        <v>#REF!</v>
      </c>
    </row>
    <row r="170" spans="1:30" x14ac:dyDescent="0.35">
      <c r="A170" t="s">
        <v>5335</v>
      </c>
      <c r="B170">
        <v>236</v>
      </c>
      <c r="C170" t="s">
        <v>132</v>
      </c>
      <c r="D170" t="s">
        <v>205</v>
      </c>
      <c r="E170" t="s">
        <v>206</v>
      </c>
      <c r="F170" t="s">
        <v>148</v>
      </c>
      <c r="G170" t="s">
        <v>162</v>
      </c>
      <c r="H170" t="s">
        <v>219</v>
      </c>
      <c r="I170" s="53">
        <v>44927</v>
      </c>
      <c r="J170" s="53">
        <v>45016</v>
      </c>
      <c r="K170" t="s">
        <v>124</v>
      </c>
      <c r="L170" s="53">
        <v>44916</v>
      </c>
      <c r="M170" t="s">
        <v>6361</v>
      </c>
      <c r="N170" t="s">
        <v>19</v>
      </c>
      <c r="O170" s="53">
        <v>45139</v>
      </c>
      <c r="P170">
        <v>2023</v>
      </c>
      <c r="Q170">
        <v>432</v>
      </c>
      <c r="R170">
        <v>221</v>
      </c>
      <c r="S170" t="s">
        <v>5335</v>
      </c>
      <c r="T170" t="s">
        <v>1313</v>
      </c>
      <c r="U170" t="s">
        <v>162</v>
      </c>
      <c r="V170">
        <v>740</v>
      </c>
      <c r="W170" s="53">
        <v>44927</v>
      </c>
      <c r="X170" s="53">
        <v>45016</v>
      </c>
      <c r="Y170">
        <v>5.8423999999999996</v>
      </c>
      <c r="Z170" t="s">
        <v>1279</v>
      </c>
      <c r="AA170" t="s">
        <v>4806</v>
      </c>
      <c r="AC170" t="e">
        <f>#REF!-#REF!</f>
        <v>#REF!</v>
      </c>
      <c r="AD170" t="e">
        <f>#REF!*#REF!</f>
        <v>#REF!</v>
      </c>
    </row>
    <row r="171" spans="1:30" x14ac:dyDescent="0.35">
      <c r="A171" t="s">
        <v>5758</v>
      </c>
      <c r="B171">
        <v>14</v>
      </c>
      <c r="C171" t="s">
        <v>130</v>
      </c>
      <c r="D171" t="s">
        <v>236</v>
      </c>
      <c r="E171" t="s">
        <v>237</v>
      </c>
      <c r="F171" t="s">
        <v>148</v>
      </c>
      <c r="G171" t="s">
        <v>169</v>
      </c>
      <c r="H171" t="s">
        <v>155</v>
      </c>
      <c r="I171" s="53">
        <v>44958</v>
      </c>
      <c r="J171" s="53">
        <v>45291</v>
      </c>
      <c r="K171" t="s">
        <v>124</v>
      </c>
      <c r="L171" s="53">
        <v>44942</v>
      </c>
      <c r="M171" t="s">
        <v>6362</v>
      </c>
      <c r="N171" t="s">
        <v>13</v>
      </c>
      <c r="O171" s="53">
        <v>44943</v>
      </c>
      <c r="P171">
        <v>2023</v>
      </c>
      <c r="Q171">
        <v>210</v>
      </c>
      <c r="R171">
        <v>297</v>
      </c>
      <c r="S171" t="s">
        <v>5758</v>
      </c>
      <c r="T171" t="s">
        <v>1535</v>
      </c>
      <c r="U171" t="s">
        <v>169</v>
      </c>
      <c r="V171">
        <v>25</v>
      </c>
      <c r="W171" s="53">
        <v>44958</v>
      </c>
      <c r="X171" s="53">
        <v>45291</v>
      </c>
      <c r="Y171">
        <v>6.2245999999999997</v>
      </c>
      <c r="Z171" t="s">
        <v>1279</v>
      </c>
      <c r="AA171" t="s">
        <v>4710</v>
      </c>
      <c r="AC171" t="e">
        <f>#REF!-#REF!</f>
        <v>#REF!</v>
      </c>
      <c r="AD171" t="e">
        <f>#REF!*#REF!</f>
        <v>#REF!</v>
      </c>
    </row>
    <row r="172" spans="1:30" x14ac:dyDescent="0.35">
      <c r="A172" t="s">
        <v>5759</v>
      </c>
      <c r="B172">
        <v>19</v>
      </c>
      <c r="C172" t="s">
        <v>119</v>
      </c>
      <c r="D172" t="s">
        <v>236</v>
      </c>
      <c r="E172" t="s">
        <v>237</v>
      </c>
      <c r="F172" t="s">
        <v>148</v>
      </c>
      <c r="G172" t="s">
        <v>169</v>
      </c>
      <c r="H172" t="s">
        <v>219</v>
      </c>
      <c r="I172" s="53">
        <v>44927</v>
      </c>
      <c r="J172" s="53">
        <v>45016</v>
      </c>
      <c r="K172" t="s">
        <v>124</v>
      </c>
      <c r="L172" s="53">
        <v>44925</v>
      </c>
      <c r="M172" t="s">
        <v>6363</v>
      </c>
      <c r="N172" t="s">
        <v>16</v>
      </c>
      <c r="O172" s="53">
        <v>44929</v>
      </c>
      <c r="P172">
        <v>2023</v>
      </c>
      <c r="Q172">
        <v>215</v>
      </c>
      <c r="R172">
        <v>298</v>
      </c>
      <c r="S172" t="s">
        <v>5759</v>
      </c>
      <c r="T172" t="s">
        <v>4593</v>
      </c>
      <c r="U172" t="s">
        <v>169</v>
      </c>
      <c r="V172">
        <v>50</v>
      </c>
      <c r="W172" s="53">
        <v>44927</v>
      </c>
      <c r="X172" s="53">
        <v>45016</v>
      </c>
      <c r="Y172">
        <v>0.33229999999999998</v>
      </c>
      <c r="Z172" t="s">
        <v>1279</v>
      </c>
      <c r="AA172" t="s">
        <v>4710</v>
      </c>
      <c r="AC172" t="e">
        <f>#REF!-#REF!</f>
        <v>#REF!</v>
      </c>
      <c r="AD172" t="e">
        <f>#REF!*#REF!</f>
        <v>#REF!</v>
      </c>
    </row>
    <row r="173" spans="1:30" x14ac:dyDescent="0.35">
      <c r="A173" t="s">
        <v>5367</v>
      </c>
      <c r="B173">
        <v>20</v>
      </c>
      <c r="C173" t="s">
        <v>132</v>
      </c>
      <c r="D173" t="s">
        <v>236</v>
      </c>
      <c r="E173" t="s">
        <v>237</v>
      </c>
      <c r="F173" t="s">
        <v>148</v>
      </c>
      <c r="G173" t="s">
        <v>162</v>
      </c>
      <c r="H173" t="s">
        <v>259</v>
      </c>
      <c r="I173" s="53">
        <v>44697</v>
      </c>
      <c r="J173" s="53">
        <v>44926</v>
      </c>
      <c r="K173" t="s">
        <v>124</v>
      </c>
      <c r="L173" s="53">
        <v>44696</v>
      </c>
      <c r="M173" t="s">
        <v>6364</v>
      </c>
      <c r="N173" t="s">
        <v>6</v>
      </c>
      <c r="O173" s="53">
        <v>44700</v>
      </c>
      <c r="P173">
        <v>2023</v>
      </c>
      <c r="Q173">
        <v>216</v>
      </c>
      <c r="R173">
        <v>299</v>
      </c>
      <c r="S173" t="s">
        <v>5367</v>
      </c>
      <c r="T173" t="s">
        <v>1313</v>
      </c>
      <c r="U173" t="s">
        <v>162</v>
      </c>
      <c r="V173">
        <v>40</v>
      </c>
      <c r="W173" s="53">
        <v>44697</v>
      </c>
      <c r="X173" s="53">
        <v>44926</v>
      </c>
      <c r="Y173">
        <v>4.7499000000000002</v>
      </c>
      <c r="Z173" t="s">
        <v>1279</v>
      </c>
      <c r="AA173" t="s">
        <v>4806</v>
      </c>
      <c r="AC173" t="e">
        <f>#REF!-#REF!</f>
        <v>#REF!</v>
      </c>
      <c r="AD173" t="e">
        <f>#REF!*#REF!</f>
        <v>#REF!</v>
      </c>
    </row>
    <row r="174" spans="1:30" x14ac:dyDescent="0.35">
      <c r="A174" t="s">
        <v>5760</v>
      </c>
      <c r="B174">
        <v>21</v>
      </c>
      <c r="C174" t="s">
        <v>119</v>
      </c>
      <c r="D174" t="s">
        <v>236</v>
      </c>
      <c r="E174" t="s">
        <v>237</v>
      </c>
      <c r="F174" t="s">
        <v>121</v>
      </c>
      <c r="G174" t="s">
        <v>169</v>
      </c>
      <c r="H174" t="s">
        <v>155</v>
      </c>
      <c r="I174" s="53">
        <v>44927</v>
      </c>
      <c r="J174" s="53">
        <v>45291</v>
      </c>
      <c r="K174" t="s">
        <v>124</v>
      </c>
      <c r="L174" s="53">
        <v>44923</v>
      </c>
      <c r="M174" t="s">
        <v>6365</v>
      </c>
      <c r="N174" t="s">
        <v>21</v>
      </c>
      <c r="O174" s="53">
        <v>44929</v>
      </c>
      <c r="P174">
        <v>2023</v>
      </c>
      <c r="Q174">
        <v>217</v>
      </c>
      <c r="R174">
        <v>300</v>
      </c>
      <c r="S174" t="s">
        <v>5760</v>
      </c>
      <c r="T174" t="s">
        <v>4593</v>
      </c>
      <c r="U174" t="s">
        <v>169</v>
      </c>
      <c r="V174">
        <v>10</v>
      </c>
      <c r="W174" s="53">
        <v>44927</v>
      </c>
      <c r="X174" s="53">
        <v>45291</v>
      </c>
      <c r="Y174">
        <v>0.26579999999999998</v>
      </c>
      <c r="Z174" t="s">
        <v>1279</v>
      </c>
      <c r="AA174" t="s">
        <v>4710</v>
      </c>
      <c r="AC174" t="e">
        <f>#REF!-#REF!</f>
        <v>#REF!</v>
      </c>
      <c r="AD174" t="e">
        <f>#REF!*#REF!</f>
        <v>#REF!</v>
      </c>
    </row>
    <row r="175" spans="1:30" x14ac:dyDescent="0.35">
      <c r="A175" t="s">
        <v>5761</v>
      </c>
      <c r="B175">
        <v>22</v>
      </c>
      <c r="C175" t="s">
        <v>119</v>
      </c>
      <c r="D175" t="s">
        <v>4124</v>
      </c>
      <c r="E175" t="s">
        <v>120</v>
      </c>
      <c r="F175" t="s">
        <v>121</v>
      </c>
      <c r="G175" t="s">
        <v>169</v>
      </c>
      <c r="H175" t="s">
        <v>155</v>
      </c>
      <c r="I175" s="53">
        <v>44927</v>
      </c>
      <c r="J175" s="53">
        <v>45291</v>
      </c>
      <c r="K175" t="s">
        <v>124</v>
      </c>
      <c r="L175" s="53">
        <v>44924</v>
      </c>
      <c r="M175" t="s">
        <v>6365</v>
      </c>
      <c r="N175" t="s">
        <v>21</v>
      </c>
      <c r="O175" s="53">
        <v>44929</v>
      </c>
      <c r="P175">
        <v>2023</v>
      </c>
      <c r="Q175">
        <v>218</v>
      </c>
      <c r="R175">
        <v>301</v>
      </c>
      <c r="S175" t="s">
        <v>5761</v>
      </c>
      <c r="T175" t="s">
        <v>4596</v>
      </c>
      <c r="U175" t="s">
        <v>169</v>
      </c>
      <c r="V175">
        <v>14000</v>
      </c>
      <c r="W175" s="53">
        <v>44927</v>
      </c>
      <c r="X175" s="53">
        <v>45291</v>
      </c>
      <c r="Y175">
        <v>5.6708999999999996</v>
      </c>
      <c r="Z175" t="s">
        <v>1279</v>
      </c>
      <c r="AA175" t="s">
        <v>4965</v>
      </c>
      <c r="AC175" t="e">
        <f>#REF!-#REF!</f>
        <v>#REF!</v>
      </c>
      <c r="AD175" t="e">
        <f>#REF!*#REF!</f>
        <v>#REF!</v>
      </c>
    </row>
    <row r="176" spans="1:30" x14ac:dyDescent="0.35">
      <c r="A176" t="s">
        <v>5762</v>
      </c>
      <c r="B176">
        <v>23</v>
      </c>
      <c r="C176" t="s">
        <v>119</v>
      </c>
      <c r="D176" t="s">
        <v>4124</v>
      </c>
      <c r="E176" t="s">
        <v>120</v>
      </c>
      <c r="F176" t="s">
        <v>121</v>
      </c>
      <c r="G176" t="s">
        <v>169</v>
      </c>
      <c r="H176" t="s">
        <v>155</v>
      </c>
      <c r="I176" s="53">
        <v>44927</v>
      </c>
      <c r="J176" s="53">
        <v>45291</v>
      </c>
      <c r="K176" t="s">
        <v>124</v>
      </c>
      <c r="L176" s="53">
        <v>44924</v>
      </c>
      <c r="M176" t="s">
        <v>6365</v>
      </c>
      <c r="N176" t="s">
        <v>21</v>
      </c>
      <c r="O176" s="53">
        <v>44929</v>
      </c>
      <c r="P176">
        <v>2023</v>
      </c>
      <c r="Q176">
        <v>219</v>
      </c>
      <c r="R176">
        <v>302</v>
      </c>
      <c r="S176" t="s">
        <v>5762</v>
      </c>
      <c r="T176" t="s">
        <v>4593</v>
      </c>
      <c r="U176" t="s">
        <v>169</v>
      </c>
      <c r="V176">
        <v>8000</v>
      </c>
      <c r="W176" s="53">
        <v>44927</v>
      </c>
      <c r="X176" s="53">
        <v>45291</v>
      </c>
      <c r="Y176">
        <v>0.26579999999999998</v>
      </c>
      <c r="Z176" t="s">
        <v>1279</v>
      </c>
      <c r="AA176" t="s">
        <v>4710</v>
      </c>
      <c r="AC176" t="e">
        <f>#REF!-#REF!</f>
        <v>#REF!</v>
      </c>
      <c r="AD176" t="e">
        <f>#REF!*#REF!</f>
        <v>#REF!</v>
      </c>
    </row>
    <row r="177" spans="1:30" x14ac:dyDescent="0.35">
      <c r="A177" t="s">
        <v>5342</v>
      </c>
      <c r="B177">
        <v>24</v>
      </c>
      <c r="C177" t="s">
        <v>119</v>
      </c>
      <c r="D177" t="s">
        <v>4124</v>
      </c>
      <c r="E177" t="s">
        <v>120</v>
      </c>
      <c r="F177" t="s">
        <v>121</v>
      </c>
      <c r="G177" t="s">
        <v>162</v>
      </c>
      <c r="H177" t="s">
        <v>155</v>
      </c>
      <c r="I177" s="53">
        <v>44927</v>
      </c>
      <c r="J177" s="53">
        <v>45291</v>
      </c>
      <c r="K177" t="s">
        <v>124</v>
      </c>
      <c r="L177" s="53">
        <v>44923</v>
      </c>
      <c r="M177" t="s">
        <v>6365</v>
      </c>
      <c r="N177" t="s">
        <v>21</v>
      </c>
      <c r="O177" s="53">
        <v>44929</v>
      </c>
      <c r="P177">
        <v>2023</v>
      </c>
      <c r="Q177">
        <v>220</v>
      </c>
      <c r="R177">
        <v>234</v>
      </c>
      <c r="S177" t="s">
        <v>5342</v>
      </c>
      <c r="T177" t="s">
        <v>4514</v>
      </c>
      <c r="U177" t="s">
        <v>162</v>
      </c>
      <c r="V177">
        <v>945</v>
      </c>
      <c r="W177" s="53">
        <v>44927</v>
      </c>
      <c r="X177" s="53">
        <v>45291</v>
      </c>
      <c r="Y177">
        <v>1.9538</v>
      </c>
      <c r="Z177" t="s">
        <v>1279</v>
      </c>
      <c r="AA177" t="s">
        <v>4710</v>
      </c>
      <c r="AC177" t="e">
        <f>#REF!-#REF!</f>
        <v>#REF!</v>
      </c>
      <c r="AD177" t="e">
        <f>#REF!*#REF!</f>
        <v>#REF!</v>
      </c>
    </row>
    <row r="178" spans="1:30" x14ac:dyDescent="0.35">
      <c r="A178" t="s">
        <v>5368</v>
      </c>
      <c r="B178">
        <v>25</v>
      </c>
      <c r="C178" t="s">
        <v>119</v>
      </c>
      <c r="D178" t="s">
        <v>4124</v>
      </c>
      <c r="E178" t="s">
        <v>120</v>
      </c>
      <c r="F178" t="s">
        <v>121</v>
      </c>
      <c r="G178" t="s">
        <v>162</v>
      </c>
      <c r="H178" t="s">
        <v>155</v>
      </c>
      <c r="I178" s="53">
        <v>44927</v>
      </c>
      <c r="J178" s="53">
        <v>45291</v>
      </c>
      <c r="K178" t="s">
        <v>124</v>
      </c>
      <c r="L178" s="53">
        <v>44924</v>
      </c>
      <c r="M178" t="s">
        <v>6365</v>
      </c>
      <c r="N178" t="s">
        <v>21</v>
      </c>
      <c r="O178" s="53">
        <v>44929</v>
      </c>
      <c r="P178">
        <v>2023</v>
      </c>
      <c r="Q178">
        <v>221</v>
      </c>
      <c r="R178">
        <v>303</v>
      </c>
      <c r="S178" t="s">
        <v>5368</v>
      </c>
      <c r="T178" t="s">
        <v>4515</v>
      </c>
      <c r="U178" t="s">
        <v>162</v>
      </c>
      <c r="V178">
        <v>11165</v>
      </c>
      <c r="W178" s="53">
        <v>44927</v>
      </c>
      <c r="X178" s="53">
        <v>45291</v>
      </c>
      <c r="Y178">
        <v>2.0373000000000001</v>
      </c>
      <c r="Z178" t="s">
        <v>1279</v>
      </c>
      <c r="AA178" t="s">
        <v>4710</v>
      </c>
      <c r="AC178" t="e">
        <f>#REF!-#REF!</f>
        <v>#REF!</v>
      </c>
      <c r="AD178" t="e">
        <f>#REF!*#REF!</f>
        <v>#REF!</v>
      </c>
    </row>
    <row r="179" spans="1:30" x14ac:dyDescent="0.35">
      <c r="A179" t="s">
        <v>5369</v>
      </c>
      <c r="B179">
        <v>26</v>
      </c>
      <c r="C179" t="s">
        <v>119</v>
      </c>
      <c r="D179" t="s">
        <v>4124</v>
      </c>
      <c r="E179" t="s">
        <v>120</v>
      </c>
      <c r="F179" t="s">
        <v>121</v>
      </c>
      <c r="G179" t="s">
        <v>162</v>
      </c>
      <c r="H179" t="s">
        <v>155</v>
      </c>
      <c r="I179" s="53">
        <v>46388</v>
      </c>
      <c r="J179" s="53">
        <v>46752</v>
      </c>
      <c r="K179" t="s">
        <v>124</v>
      </c>
      <c r="L179" s="53">
        <v>44923</v>
      </c>
      <c r="M179" t="s">
        <v>6365</v>
      </c>
      <c r="N179" t="s">
        <v>21</v>
      </c>
      <c r="O179" s="53">
        <v>44929</v>
      </c>
      <c r="P179">
        <v>2023</v>
      </c>
      <c r="Q179">
        <v>222</v>
      </c>
      <c r="R179">
        <v>304</v>
      </c>
      <c r="S179" t="s">
        <v>5369</v>
      </c>
      <c r="T179" t="s">
        <v>1362</v>
      </c>
      <c r="U179" t="s">
        <v>162</v>
      </c>
      <c r="V179">
        <v>208.42</v>
      </c>
      <c r="W179" s="53">
        <v>46388</v>
      </c>
      <c r="X179" s="53">
        <v>46752</v>
      </c>
      <c r="Y179">
        <v>2.9853999999999998</v>
      </c>
      <c r="Z179" t="s">
        <v>1279</v>
      </c>
      <c r="AA179" t="s">
        <v>4975</v>
      </c>
      <c r="AC179" t="e">
        <f>#REF!-#REF!</f>
        <v>#REF!</v>
      </c>
      <c r="AD179" t="e">
        <f>#REF!*#REF!</f>
        <v>#REF!</v>
      </c>
    </row>
    <row r="180" spans="1:30" x14ac:dyDescent="0.35">
      <c r="A180" t="s">
        <v>5370</v>
      </c>
      <c r="B180">
        <v>27</v>
      </c>
      <c r="C180" t="s">
        <v>119</v>
      </c>
      <c r="D180" t="s">
        <v>267</v>
      </c>
      <c r="E180" t="s">
        <v>142</v>
      </c>
      <c r="F180" t="s">
        <v>121</v>
      </c>
      <c r="G180" t="s">
        <v>162</v>
      </c>
      <c r="H180" t="s">
        <v>155</v>
      </c>
      <c r="I180" s="53">
        <v>46388</v>
      </c>
      <c r="J180" s="53">
        <v>46752</v>
      </c>
      <c r="K180" t="s">
        <v>124</v>
      </c>
      <c r="L180" s="53">
        <v>44923</v>
      </c>
      <c r="M180" t="s">
        <v>6365</v>
      </c>
      <c r="N180" t="s">
        <v>21</v>
      </c>
      <c r="O180" s="53">
        <v>44929</v>
      </c>
      <c r="P180">
        <v>2023</v>
      </c>
      <c r="Q180">
        <v>223</v>
      </c>
      <c r="R180">
        <v>305</v>
      </c>
      <c r="S180" t="s">
        <v>5370</v>
      </c>
      <c r="T180" t="s">
        <v>1362</v>
      </c>
      <c r="U180" t="s">
        <v>162</v>
      </c>
      <c r="V180">
        <v>1519.58</v>
      </c>
      <c r="W180" s="53">
        <v>46388</v>
      </c>
      <c r="X180" s="53">
        <v>46752</v>
      </c>
      <c r="Y180">
        <v>2.9853999999999998</v>
      </c>
      <c r="Z180" t="s">
        <v>1279</v>
      </c>
      <c r="AA180" t="s">
        <v>4975</v>
      </c>
      <c r="AC180" t="e">
        <f>#REF!-#REF!</f>
        <v>#REF!</v>
      </c>
      <c r="AD180" t="e">
        <f>#REF!*#REF!</f>
        <v>#REF!</v>
      </c>
    </row>
    <row r="181" spans="1:30" x14ac:dyDescent="0.35">
      <c r="A181" t="s">
        <v>5763</v>
      </c>
      <c r="B181">
        <v>28</v>
      </c>
      <c r="C181" t="s">
        <v>132</v>
      </c>
      <c r="D181" t="s">
        <v>4565</v>
      </c>
      <c r="E181" t="s">
        <v>241</v>
      </c>
      <c r="F181" t="s">
        <v>148</v>
      </c>
      <c r="G181" t="s">
        <v>169</v>
      </c>
      <c r="H181" t="s">
        <v>149</v>
      </c>
      <c r="I181" s="53">
        <v>45108</v>
      </c>
      <c r="J181" s="53">
        <v>45138</v>
      </c>
      <c r="K181" t="s">
        <v>124</v>
      </c>
      <c r="L181" s="53">
        <v>45107</v>
      </c>
      <c r="M181" t="s">
        <v>6366</v>
      </c>
      <c r="N181" t="s">
        <v>24</v>
      </c>
      <c r="O181" s="53">
        <v>45111</v>
      </c>
      <c r="P181">
        <v>2023</v>
      </c>
      <c r="Q181">
        <v>224</v>
      </c>
      <c r="R181">
        <v>306</v>
      </c>
      <c r="S181" t="s">
        <v>5763</v>
      </c>
      <c r="T181" t="s">
        <v>4495</v>
      </c>
      <c r="U181" t="s">
        <v>169</v>
      </c>
      <c r="V181">
        <v>750</v>
      </c>
      <c r="W181" s="53">
        <v>45108</v>
      </c>
      <c r="X181" s="53">
        <v>45138</v>
      </c>
      <c r="Y181">
        <v>9.0132999999999992</v>
      </c>
      <c r="Z181" t="s">
        <v>1279</v>
      </c>
      <c r="AA181">
        <v>0</v>
      </c>
      <c r="AC181" t="e">
        <f>#REF!-#REF!</f>
        <v>#REF!</v>
      </c>
      <c r="AD181" t="e">
        <f>#REF!*#REF!</f>
        <v>#REF!</v>
      </c>
    </row>
    <row r="182" spans="1:30" x14ac:dyDescent="0.35">
      <c r="A182" t="s">
        <v>5343</v>
      </c>
      <c r="B182">
        <v>69</v>
      </c>
      <c r="C182" t="s">
        <v>132</v>
      </c>
      <c r="D182" t="s">
        <v>236</v>
      </c>
      <c r="E182" t="s">
        <v>237</v>
      </c>
      <c r="F182" t="s">
        <v>148</v>
      </c>
      <c r="G182" t="s">
        <v>162</v>
      </c>
      <c r="H182" t="s">
        <v>155</v>
      </c>
      <c r="I182" s="53">
        <v>44927</v>
      </c>
      <c r="J182" s="53">
        <v>45291</v>
      </c>
      <c r="K182" t="s">
        <v>124</v>
      </c>
      <c r="L182" s="53">
        <v>44907</v>
      </c>
      <c r="M182" t="s">
        <v>6367</v>
      </c>
      <c r="N182" t="s">
        <v>6</v>
      </c>
      <c r="O182" s="53">
        <v>44932</v>
      </c>
      <c r="P182">
        <v>2023</v>
      </c>
      <c r="Q182">
        <v>265</v>
      </c>
      <c r="R182">
        <v>235</v>
      </c>
      <c r="S182" t="s">
        <v>5343</v>
      </c>
      <c r="T182" t="s">
        <v>1466</v>
      </c>
      <c r="U182" t="s">
        <v>162</v>
      </c>
      <c r="V182">
        <v>50</v>
      </c>
      <c r="W182" s="53">
        <v>44927</v>
      </c>
      <c r="X182" s="53">
        <v>45291</v>
      </c>
      <c r="Y182">
        <v>4.7633000000000001</v>
      </c>
      <c r="Z182" t="s">
        <v>1279</v>
      </c>
      <c r="AA182" t="s">
        <v>4801</v>
      </c>
      <c r="AC182" t="e">
        <f>#REF!-#REF!</f>
        <v>#REF!</v>
      </c>
      <c r="AD182" t="e">
        <f>#REF!*#REF!</f>
        <v>#REF!</v>
      </c>
    </row>
    <row r="183" spans="1:30" x14ac:dyDescent="0.35">
      <c r="A183" t="s">
        <v>5764</v>
      </c>
      <c r="B183">
        <v>30</v>
      </c>
      <c r="C183" t="s">
        <v>132</v>
      </c>
      <c r="D183" t="s">
        <v>260</v>
      </c>
      <c r="E183" t="s">
        <v>261</v>
      </c>
      <c r="F183" t="s">
        <v>148</v>
      </c>
      <c r="G183" t="s">
        <v>169</v>
      </c>
      <c r="H183" t="s">
        <v>155</v>
      </c>
      <c r="I183" s="53">
        <v>44927</v>
      </c>
      <c r="J183" s="53">
        <v>45291</v>
      </c>
      <c r="K183" t="s">
        <v>124</v>
      </c>
      <c r="L183" s="53">
        <v>44922</v>
      </c>
      <c r="M183" t="s">
        <v>6368</v>
      </c>
      <c r="N183" t="s">
        <v>29</v>
      </c>
      <c r="O183" s="53">
        <v>44932</v>
      </c>
      <c r="P183">
        <v>2023</v>
      </c>
      <c r="Q183">
        <v>226</v>
      </c>
      <c r="R183">
        <v>307</v>
      </c>
      <c r="S183" t="s">
        <v>5764</v>
      </c>
      <c r="T183" t="s">
        <v>1342</v>
      </c>
      <c r="U183" t="s">
        <v>169</v>
      </c>
      <c r="V183">
        <v>103</v>
      </c>
      <c r="W183" s="53">
        <v>44927</v>
      </c>
      <c r="X183" s="53">
        <v>45291</v>
      </c>
      <c r="Y183">
        <v>5.4736000000000002</v>
      </c>
      <c r="Z183" t="s">
        <v>1279</v>
      </c>
      <c r="AA183" t="s">
        <v>4797</v>
      </c>
      <c r="AC183" t="e">
        <f>#REF!-#REF!</f>
        <v>#REF!</v>
      </c>
      <c r="AD183" t="e">
        <f>#REF!*#REF!</f>
        <v>#REF!</v>
      </c>
    </row>
    <row r="184" spans="1:30" x14ac:dyDescent="0.35">
      <c r="A184" t="s">
        <v>5743</v>
      </c>
      <c r="B184">
        <v>127</v>
      </c>
      <c r="C184" t="s">
        <v>119</v>
      </c>
      <c r="D184" t="s">
        <v>236</v>
      </c>
      <c r="E184" t="s">
        <v>237</v>
      </c>
      <c r="F184" t="s">
        <v>148</v>
      </c>
      <c r="G184" t="s">
        <v>169</v>
      </c>
      <c r="H184" t="s">
        <v>254</v>
      </c>
      <c r="I184" s="53">
        <v>45076</v>
      </c>
      <c r="J184" s="53">
        <v>45076</v>
      </c>
      <c r="K184" t="s">
        <v>124</v>
      </c>
      <c r="L184" s="53">
        <v>45075</v>
      </c>
      <c r="M184" t="s">
        <v>6369</v>
      </c>
      <c r="N184" t="s">
        <v>16</v>
      </c>
      <c r="O184" s="53">
        <v>45086</v>
      </c>
      <c r="P184">
        <v>2023</v>
      </c>
      <c r="Q184">
        <v>323</v>
      </c>
      <c r="R184">
        <v>236</v>
      </c>
      <c r="S184" t="s">
        <v>5743</v>
      </c>
      <c r="T184" t="s">
        <v>4593</v>
      </c>
      <c r="U184" t="s">
        <v>169</v>
      </c>
      <c r="V184">
        <v>100</v>
      </c>
      <c r="W184" s="53">
        <v>45076</v>
      </c>
      <c r="X184" s="53">
        <v>45076</v>
      </c>
      <c r="Y184">
        <v>0.42259999999999998</v>
      </c>
      <c r="Z184" t="s">
        <v>1279</v>
      </c>
      <c r="AA184" t="s">
        <v>4710</v>
      </c>
      <c r="AC184" t="e">
        <f>#REF!-#REF!</f>
        <v>#REF!</v>
      </c>
      <c r="AD184" t="e">
        <f>#REF!*#REF!</f>
        <v>#REF!</v>
      </c>
    </row>
    <row r="185" spans="1:30" x14ac:dyDescent="0.35">
      <c r="A185" t="s">
        <v>5744</v>
      </c>
      <c r="B185">
        <v>135</v>
      </c>
      <c r="C185" t="s">
        <v>119</v>
      </c>
      <c r="D185" t="s">
        <v>236</v>
      </c>
      <c r="E185" t="s">
        <v>237</v>
      </c>
      <c r="F185" t="s">
        <v>148</v>
      </c>
      <c r="G185" t="s">
        <v>169</v>
      </c>
      <c r="H185" t="s">
        <v>254</v>
      </c>
      <c r="I185" s="53">
        <v>45070</v>
      </c>
      <c r="J185" s="53">
        <v>45070</v>
      </c>
      <c r="K185" t="s">
        <v>124</v>
      </c>
      <c r="L185" s="53">
        <v>45069</v>
      </c>
      <c r="M185" t="s">
        <v>6370</v>
      </c>
      <c r="N185" t="s">
        <v>16</v>
      </c>
      <c r="O185" s="53">
        <v>45072</v>
      </c>
      <c r="P185">
        <v>2023</v>
      </c>
      <c r="Q185">
        <v>331</v>
      </c>
      <c r="R185">
        <v>237</v>
      </c>
      <c r="S185" t="s">
        <v>5744</v>
      </c>
      <c r="T185" t="s">
        <v>4593</v>
      </c>
      <c r="U185" t="s">
        <v>169</v>
      </c>
      <c r="V185">
        <v>100</v>
      </c>
      <c r="W185" s="53">
        <v>45070</v>
      </c>
      <c r="X185" s="53">
        <v>45070</v>
      </c>
      <c r="Y185">
        <v>0.42259999999999998</v>
      </c>
      <c r="Z185" t="s">
        <v>1279</v>
      </c>
      <c r="AA185" t="s">
        <v>4710</v>
      </c>
      <c r="AC185" t="e">
        <f>#REF!-#REF!</f>
        <v>#REF!</v>
      </c>
      <c r="AD185" t="e">
        <f>#REF!*#REF!</f>
        <v>#REF!</v>
      </c>
    </row>
    <row r="186" spans="1:30" x14ac:dyDescent="0.35">
      <c r="A186" t="s">
        <v>5765</v>
      </c>
      <c r="B186">
        <v>32</v>
      </c>
      <c r="C186" t="s">
        <v>119</v>
      </c>
      <c r="D186" t="s">
        <v>236</v>
      </c>
      <c r="E186" t="s">
        <v>237</v>
      </c>
      <c r="F186" t="s">
        <v>148</v>
      </c>
      <c r="G186" t="s">
        <v>169</v>
      </c>
      <c r="H186" t="s">
        <v>254</v>
      </c>
      <c r="I186" s="53">
        <v>45064</v>
      </c>
      <c r="J186" s="53">
        <v>45064</v>
      </c>
      <c r="K186" t="s">
        <v>124</v>
      </c>
      <c r="L186" s="53">
        <v>45063</v>
      </c>
      <c r="M186" t="s">
        <v>6370</v>
      </c>
      <c r="N186" t="s">
        <v>16</v>
      </c>
      <c r="O186" s="53">
        <v>45072</v>
      </c>
      <c r="P186">
        <v>2023</v>
      </c>
      <c r="Q186">
        <v>228</v>
      </c>
      <c r="R186">
        <v>308</v>
      </c>
      <c r="S186" t="s">
        <v>5765</v>
      </c>
      <c r="T186" t="s">
        <v>4593</v>
      </c>
      <c r="U186" t="s">
        <v>169</v>
      </c>
      <c r="V186">
        <v>100</v>
      </c>
      <c r="W186" s="53">
        <v>45064</v>
      </c>
      <c r="X186" s="53">
        <v>45064</v>
      </c>
      <c r="Y186">
        <v>0.42259999999999998</v>
      </c>
      <c r="Z186" t="s">
        <v>1279</v>
      </c>
      <c r="AA186" t="s">
        <v>4710</v>
      </c>
      <c r="AC186" t="e">
        <f>#REF!-#REF!</f>
        <v>#REF!</v>
      </c>
      <c r="AD186" t="e">
        <f>#REF!*#REF!</f>
        <v>#REF!</v>
      </c>
    </row>
    <row r="187" spans="1:30" x14ac:dyDescent="0.35">
      <c r="A187" t="s">
        <v>5745</v>
      </c>
      <c r="B187">
        <v>145</v>
      </c>
      <c r="C187" t="s">
        <v>119</v>
      </c>
      <c r="D187" t="s">
        <v>236</v>
      </c>
      <c r="E187" t="s">
        <v>237</v>
      </c>
      <c r="F187" t="s">
        <v>148</v>
      </c>
      <c r="G187" t="s">
        <v>169</v>
      </c>
      <c r="H187" t="s">
        <v>254</v>
      </c>
      <c r="I187" s="53">
        <v>44980</v>
      </c>
      <c r="J187" s="53">
        <v>44980</v>
      </c>
      <c r="K187" t="s">
        <v>124</v>
      </c>
      <c r="L187" s="53">
        <v>44979</v>
      </c>
      <c r="M187" t="s">
        <v>6371</v>
      </c>
      <c r="N187" t="s">
        <v>16</v>
      </c>
      <c r="O187" s="53">
        <v>44988</v>
      </c>
      <c r="P187">
        <v>2023</v>
      </c>
      <c r="Q187">
        <v>341</v>
      </c>
      <c r="R187">
        <v>238</v>
      </c>
      <c r="S187" t="s">
        <v>5745</v>
      </c>
      <c r="T187" t="s">
        <v>4593</v>
      </c>
      <c r="U187" t="s">
        <v>169</v>
      </c>
      <c r="V187">
        <v>840</v>
      </c>
      <c r="W187" s="53">
        <v>44980</v>
      </c>
      <c r="X187" s="53">
        <v>44980</v>
      </c>
      <c r="Y187">
        <v>0.42259999999999998</v>
      </c>
      <c r="Z187" t="s">
        <v>1279</v>
      </c>
      <c r="AA187" t="s">
        <v>4710</v>
      </c>
      <c r="AC187" t="e">
        <f>#REF!-#REF!</f>
        <v>#REF!</v>
      </c>
      <c r="AD187" t="e">
        <f>#REF!*#REF!</f>
        <v>#REF!</v>
      </c>
    </row>
    <row r="188" spans="1:30" x14ac:dyDescent="0.35">
      <c r="A188" t="s">
        <v>5766</v>
      </c>
      <c r="B188">
        <v>33</v>
      </c>
      <c r="C188" t="s">
        <v>119</v>
      </c>
      <c r="D188" t="s">
        <v>236</v>
      </c>
      <c r="E188" t="s">
        <v>237</v>
      </c>
      <c r="F188" t="s">
        <v>148</v>
      </c>
      <c r="G188" t="s">
        <v>169</v>
      </c>
      <c r="H188" t="s">
        <v>254</v>
      </c>
      <c r="I188" s="53">
        <v>45063</v>
      </c>
      <c r="J188" s="53">
        <v>45063</v>
      </c>
      <c r="K188" t="s">
        <v>124</v>
      </c>
      <c r="L188" s="53">
        <v>45062</v>
      </c>
      <c r="M188" t="s">
        <v>6370</v>
      </c>
      <c r="N188" t="s">
        <v>16</v>
      </c>
      <c r="O188" s="53">
        <v>45072</v>
      </c>
      <c r="P188">
        <v>2023</v>
      </c>
      <c r="Q188">
        <v>229</v>
      </c>
      <c r="R188">
        <v>309</v>
      </c>
      <c r="S188" t="s">
        <v>5766</v>
      </c>
      <c r="T188" t="s">
        <v>4593</v>
      </c>
      <c r="U188" t="s">
        <v>169</v>
      </c>
      <c r="V188">
        <v>100</v>
      </c>
      <c r="W188" s="53">
        <v>45063</v>
      </c>
      <c r="X188" s="53">
        <v>45063</v>
      </c>
      <c r="Y188">
        <v>0.42259999999999998</v>
      </c>
      <c r="Z188" t="s">
        <v>1279</v>
      </c>
      <c r="AA188" t="s">
        <v>4710</v>
      </c>
      <c r="AC188" t="e">
        <f>#REF!-#REF!</f>
        <v>#REF!</v>
      </c>
      <c r="AD188" t="e">
        <f>#REF!*#REF!</f>
        <v>#REF!</v>
      </c>
    </row>
    <row r="189" spans="1:30" x14ac:dyDescent="0.35">
      <c r="A189" t="s">
        <v>5746</v>
      </c>
      <c r="B189">
        <v>158</v>
      </c>
      <c r="C189" t="s">
        <v>119</v>
      </c>
      <c r="D189" t="s">
        <v>236</v>
      </c>
      <c r="E189" t="s">
        <v>237</v>
      </c>
      <c r="F189" t="s">
        <v>148</v>
      </c>
      <c r="G189" t="s">
        <v>169</v>
      </c>
      <c r="H189" t="s">
        <v>254</v>
      </c>
      <c r="I189" s="53">
        <v>45005</v>
      </c>
      <c r="J189" s="53">
        <v>45005</v>
      </c>
      <c r="K189" t="s">
        <v>124</v>
      </c>
      <c r="L189" s="53">
        <v>45005</v>
      </c>
      <c r="M189" t="s">
        <v>6372</v>
      </c>
      <c r="N189" t="s">
        <v>16</v>
      </c>
      <c r="O189" s="53">
        <v>45014</v>
      </c>
      <c r="P189">
        <v>2023</v>
      </c>
      <c r="Q189">
        <v>354</v>
      </c>
      <c r="R189">
        <v>239</v>
      </c>
      <c r="S189" t="s">
        <v>5746</v>
      </c>
      <c r="T189" t="s">
        <v>4593</v>
      </c>
      <c r="U189" t="s">
        <v>169</v>
      </c>
      <c r="V189">
        <v>100</v>
      </c>
      <c r="W189" s="53">
        <v>45005</v>
      </c>
      <c r="X189" s="53">
        <v>45005</v>
      </c>
      <c r="Y189">
        <v>0.42259999999999998</v>
      </c>
      <c r="Z189" t="s">
        <v>1279</v>
      </c>
      <c r="AA189" t="s">
        <v>4710</v>
      </c>
      <c r="AC189" t="e">
        <f>#REF!-#REF!</f>
        <v>#REF!</v>
      </c>
      <c r="AD189" t="e">
        <f>#REF!*#REF!</f>
        <v>#REF!</v>
      </c>
    </row>
    <row r="190" spans="1:30" x14ac:dyDescent="0.35">
      <c r="A190" t="s">
        <v>1861</v>
      </c>
      <c r="B190">
        <v>167</v>
      </c>
      <c r="C190" t="s">
        <v>119</v>
      </c>
      <c r="D190" t="s">
        <v>236</v>
      </c>
      <c r="E190" t="s">
        <v>237</v>
      </c>
      <c r="F190" t="s">
        <v>148</v>
      </c>
      <c r="G190" t="s">
        <v>169</v>
      </c>
      <c r="H190" t="s">
        <v>254</v>
      </c>
      <c r="I190" s="53">
        <v>45014</v>
      </c>
      <c r="J190" s="53">
        <v>45014</v>
      </c>
      <c r="K190" t="s">
        <v>124</v>
      </c>
      <c r="L190" s="53">
        <v>45013</v>
      </c>
      <c r="M190" t="s">
        <v>6373</v>
      </c>
      <c r="N190" t="s">
        <v>16</v>
      </c>
      <c r="O190" s="53">
        <v>45019</v>
      </c>
      <c r="P190">
        <v>2023</v>
      </c>
      <c r="Q190">
        <v>363</v>
      </c>
      <c r="R190">
        <v>240</v>
      </c>
      <c r="S190" t="s">
        <v>1861</v>
      </c>
      <c r="T190" t="s">
        <v>4593</v>
      </c>
      <c r="U190" t="s">
        <v>169</v>
      </c>
      <c r="V190">
        <v>100</v>
      </c>
      <c r="W190" s="53">
        <v>45014</v>
      </c>
      <c r="X190" s="53">
        <v>45014</v>
      </c>
      <c r="Y190">
        <v>0.42259999999999998</v>
      </c>
      <c r="Z190" t="s">
        <v>1279</v>
      </c>
      <c r="AA190" t="s">
        <v>4710</v>
      </c>
      <c r="AC190" t="e">
        <f>#REF!-#REF!</f>
        <v>#REF!</v>
      </c>
      <c r="AD190" t="e">
        <f>#REF!*#REF!</f>
        <v>#REF!</v>
      </c>
    </row>
    <row r="191" spans="1:30" x14ac:dyDescent="0.35">
      <c r="A191" t="s">
        <v>5371</v>
      </c>
      <c r="B191">
        <v>35</v>
      </c>
      <c r="C191" t="s">
        <v>132</v>
      </c>
      <c r="D191" t="s">
        <v>262</v>
      </c>
      <c r="E191" t="s">
        <v>263</v>
      </c>
      <c r="F191" t="s">
        <v>148</v>
      </c>
      <c r="G191" t="s">
        <v>162</v>
      </c>
      <c r="H191" t="s">
        <v>155</v>
      </c>
      <c r="I191" s="53">
        <v>44927</v>
      </c>
      <c r="J191" s="53">
        <v>45291</v>
      </c>
      <c r="K191" t="s">
        <v>124</v>
      </c>
      <c r="L191" s="53">
        <v>44922</v>
      </c>
      <c r="M191" t="s">
        <v>6374</v>
      </c>
      <c r="N191" t="s">
        <v>32</v>
      </c>
      <c r="O191" s="53">
        <v>44932</v>
      </c>
      <c r="P191">
        <v>2023</v>
      </c>
      <c r="Q191">
        <v>231</v>
      </c>
      <c r="R191">
        <v>310</v>
      </c>
      <c r="S191" t="s">
        <v>5371</v>
      </c>
      <c r="T191" t="s">
        <v>1381</v>
      </c>
      <c r="U191" t="s">
        <v>162</v>
      </c>
      <c r="V191">
        <v>36</v>
      </c>
      <c r="W191" s="53">
        <v>44927</v>
      </c>
      <c r="X191" s="53">
        <v>45291</v>
      </c>
      <c r="Y191">
        <v>5.1791</v>
      </c>
      <c r="Z191" t="s">
        <v>1279</v>
      </c>
      <c r="AA191" t="s">
        <v>4800</v>
      </c>
      <c r="AC191" t="e">
        <f>#REF!-#REF!</f>
        <v>#REF!</v>
      </c>
      <c r="AD191" t="e">
        <f>#REF!*#REF!</f>
        <v>#REF!</v>
      </c>
    </row>
    <row r="192" spans="1:30" x14ac:dyDescent="0.35">
      <c r="A192" t="s">
        <v>5747</v>
      </c>
      <c r="B192">
        <v>180</v>
      </c>
      <c r="C192" t="s">
        <v>119</v>
      </c>
      <c r="D192" t="s">
        <v>236</v>
      </c>
      <c r="E192" t="s">
        <v>237</v>
      </c>
      <c r="F192" t="s">
        <v>148</v>
      </c>
      <c r="G192" t="s">
        <v>169</v>
      </c>
      <c r="H192" t="s">
        <v>254</v>
      </c>
      <c r="I192" s="53">
        <v>44965</v>
      </c>
      <c r="J192" s="53">
        <v>44965</v>
      </c>
      <c r="K192" t="s">
        <v>124</v>
      </c>
      <c r="L192" s="53">
        <v>44964</v>
      </c>
      <c r="M192" t="s">
        <v>6375</v>
      </c>
      <c r="N192" t="s">
        <v>16</v>
      </c>
      <c r="O192" s="53">
        <v>44985</v>
      </c>
      <c r="P192">
        <v>2023</v>
      </c>
      <c r="Q192">
        <v>376</v>
      </c>
      <c r="R192">
        <v>241</v>
      </c>
      <c r="S192" t="s">
        <v>5747</v>
      </c>
      <c r="T192" t="s">
        <v>4593</v>
      </c>
      <c r="U192" t="s">
        <v>169</v>
      </c>
      <c r="V192">
        <v>100</v>
      </c>
      <c r="W192" s="53">
        <v>44965</v>
      </c>
      <c r="X192" s="53">
        <v>44965</v>
      </c>
      <c r="Y192">
        <v>0.42259999999999998</v>
      </c>
      <c r="Z192" t="s">
        <v>1279</v>
      </c>
      <c r="AA192" t="s">
        <v>4710</v>
      </c>
      <c r="AC192" t="e">
        <f>#REF!-#REF!</f>
        <v>#REF!</v>
      </c>
      <c r="AD192" t="e">
        <f>#REF!*#REF!</f>
        <v>#REF!</v>
      </c>
    </row>
    <row r="193" spans="1:30" x14ac:dyDescent="0.35">
      <c r="A193" t="s">
        <v>5372</v>
      </c>
      <c r="B193">
        <v>36</v>
      </c>
      <c r="C193" t="s">
        <v>132</v>
      </c>
      <c r="D193" t="s">
        <v>290</v>
      </c>
      <c r="E193" t="s">
        <v>291</v>
      </c>
      <c r="F193" t="s">
        <v>148</v>
      </c>
      <c r="G193" t="s">
        <v>162</v>
      </c>
      <c r="H193" t="s">
        <v>259</v>
      </c>
      <c r="I193" s="53">
        <v>45124</v>
      </c>
      <c r="J193" s="53">
        <v>45291</v>
      </c>
      <c r="K193" t="s">
        <v>124</v>
      </c>
      <c r="L193" s="53">
        <v>45122</v>
      </c>
      <c r="M193" t="s">
        <v>6376</v>
      </c>
      <c r="N193" t="s">
        <v>26</v>
      </c>
      <c r="O193" s="53">
        <v>45128</v>
      </c>
      <c r="P193">
        <v>2023</v>
      </c>
      <c r="Q193">
        <v>232</v>
      </c>
      <c r="R193">
        <v>311</v>
      </c>
      <c r="S193" t="s">
        <v>5372</v>
      </c>
      <c r="T193" t="s">
        <v>1469</v>
      </c>
      <c r="U193" t="s">
        <v>162</v>
      </c>
      <c r="V193">
        <v>200</v>
      </c>
      <c r="W193" s="53">
        <v>45124</v>
      </c>
      <c r="X193" s="53">
        <v>45291</v>
      </c>
      <c r="Y193">
        <v>5.0716999999999999</v>
      </c>
      <c r="Z193" t="s">
        <v>1279</v>
      </c>
      <c r="AA193" t="s">
        <v>4801</v>
      </c>
      <c r="AC193" t="e">
        <f>#REF!-#REF!</f>
        <v>#REF!</v>
      </c>
      <c r="AD193" t="e">
        <f>#REF!*#REF!</f>
        <v>#REF!</v>
      </c>
    </row>
    <row r="194" spans="1:30" x14ac:dyDescent="0.35">
      <c r="A194" t="s">
        <v>5748</v>
      </c>
      <c r="B194">
        <v>196</v>
      </c>
      <c r="C194" t="s">
        <v>119</v>
      </c>
      <c r="D194" t="s">
        <v>236</v>
      </c>
      <c r="E194" t="s">
        <v>237</v>
      </c>
      <c r="F194" t="s">
        <v>148</v>
      </c>
      <c r="G194" t="s">
        <v>169</v>
      </c>
      <c r="H194" t="s">
        <v>219</v>
      </c>
      <c r="I194" s="53">
        <v>45017</v>
      </c>
      <c r="J194" s="53">
        <v>45107</v>
      </c>
      <c r="K194" t="s">
        <v>124</v>
      </c>
      <c r="L194" s="53">
        <v>44987</v>
      </c>
      <c r="M194" t="s">
        <v>6377</v>
      </c>
      <c r="N194" t="s">
        <v>16</v>
      </c>
      <c r="O194" s="53">
        <v>44998</v>
      </c>
      <c r="P194">
        <v>2023</v>
      </c>
      <c r="Q194">
        <v>392</v>
      </c>
      <c r="R194">
        <v>242</v>
      </c>
      <c r="S194" t="s">
        <v>5748</v>
      </c>
      <c r="T194" t="s">
        <v>4593</v>
      </c>
      <c r="U194" t="s">
        <v>169</v>
      </c>
      <c r="V194">
        <v>150</v>
      </c>
      <c r="W194" s="53">
        <v>45017</v>
      </c>
      <c r="X194" s="53">
        <v>45107</v>
      </c>
      <c r="Y194">
        <v>0.3281</v>
      </c>
      <c r="Z194" t="s">
        <v>1279</v>
      </c>
      <c r="AA194" t="s">
        <v>4710</v>
      </c>
      <c r="AC194" t="e">
        <f>#REF!-#REF!</f>
        <v>#REF!</v>
      </c>
      <c r="AD194" t="e">
        <f>#REF!*#REF!</f>
        <v>#REF!</v>
      </c>
    </row>
    <row r="195" spans="1:30" x14ac:dyDescent="0.35">
      <c r="A195" t="s">
        <v>5373</v>
      </c>
      <c r="B195">
        <v>37</v>
      </c>
      <c r="C195" t="s">
        <v>132</v>
      </c>
      <c r="D195" t="s">
        <v>290</v>
      </c>
      <c r="E195" t="s">
        <v>291</v>
      </c>
      <c r="F195" t="s">
        <v>148</v>
      </c>
      <c r="G195" t="s">
        <v>162</v>
      </c>
      <c r="H195" t="s">
        <v>259</v>
      </c>
      <c r="I195" s="53">
        <v>45124</v>
      </c>
      <c r="J195" s="53">
        <v>45291</v>
      </c>
      <c r="K195" t="s">
        <v>124</v>
      </c>
      <c r="L195" s="53">
        <v>45122</v>
      </c>
      <c r="M195" t="s">
        <v>6378</v>
      </c>
      <c r="N195" t="s">
        <v>26</v>
      </c>
      <c r="O195" s="53">
        <v>45128</v>
      </c>
      <c r="P195">
        <v>2023</v>
      </c>
      <c r="Q195">
        <v>233</v>
      </c>
      <c r="R195">
        <v>312</v>
      </c>
      <c r="S195" t="s">
        <v>5373</v>
      </c>
      <c r="T195" t="s">
        <v>1466</v>
      </c>
      <c r="U195" t="s">
        <v>162</v>
      </c>
      <c r="V195">
        <v>200</v>
      </c>
      <c r="W195" s="53">
        <v>45124</v>
      </c>
      <c r="X195" s="53">
        <v>45291</v>
      </c>
      <c r="Y195">
        <v>5.0716999999999999</v>
      </c>
      <c r="Z195" t="s">
        <v>1279</v>
      </c>
      <c r="AA195" t="s">
        <v>4801</v>
      </c>
      <c r="AC195" t="e">
        <f>#REF!-#REF!</f>
        <v>#REF!</v>
      </c>
      <c r="AD195" t="e">
        <f>#REF!*#REF!</f>
        <v>#REF!</v>
      </c>
    </row>
    <row r="196" spans="1:30" x14ac:dyDescent="0.35">
      <c r="A196" t="s">
        <v>5749</v>
      </c>
      <c r="B196">
        <v>203</v>
      </c>
      <c r="C196" t="s">
        <v>141</v>
      </c>
      <c r="D196" t="s">
        <v>267</v>
      </c>
      <c r="E196" t="s">
        <v>142</v>
      </c>
      <c r="F196" t="s">
        <v>148</v>
      </c>
      <c r="G196" t="s">
        <v>169</v>
      </c>
      <c r="H196" t="s">
        <v>155</v>
      </c>
      <c r="I196" s="53">
        <v>44927</v>
      </c>
      <c r="J196" s="53">
        <v>45291</v>
      </c>
      <c r="K196" t="s">
        <v>144</v>
      </c>
      <c r="L196" s="53">
        <v>44923</v>
      </c>
      <c r="M196" t="s">
        <v>6379</v>
      </c>
      <c r="N196" t="s">
        <v>57</v>
      </c>
      <c r="O196" s="53">
        <v>44951</v>
      </c>
      <c r="P196">
        <v>2023</v>
      </c>
      <c r="Q196">
        <v>399</v>
      </c>
      <c r="R196">
        <v>243</v>
      </c>
      <c r="S196" t="s">
        <v>5749</v>
      </c>
      <c r="T196" t="s">
        <v>1554</v>
      </c>
      <c r="U196" t="s">
        <v>169</v>
      </c>
      <c r="V196">
        <v>800</v>
      </c>
      <c r="W196" s="53">
        <v>44927</v>
      </c>
      <c r="X196" s="53">
        <v>45291</v>
      </c>
      <c r="Y196">
        <v>0.98509999999999998</v>
      </c>
      <c r="Z196" t="s">
        <v>1279</v>
      </c>
      <c r="AA196" t="s">
        <v>4975</v>
      </c>
      <c r="AC196" t="e">
        <f>#REF!-#REF!</f>
        <v>#REF!</v>
      </c>
      <c r="AD196" t="e">
        <f>#REF!*#REF!</f>
        <v>#REF!</v>
      </c>
    </row>
    <row r="197" spans="1:30" x14ac:dyDescent="0.35">
      <c r="A197" t="s">
        <v>5767</v>
      </c>
      <c r="B197">
        <v>38</v>
      </c>
      <c r="C197" t="s">
        <v>119</v>
      </c>
      <c r="D197" t="s">
        <v>236</v>
      </c>
      <c r="E197" t="s">
        <v>237</v>
      </c>
      <c r="F197" t="s">
        <v>148</v>
      </c>
      <c r="G197" t="s">
        <v>169</v>
      </c>
      <c r="H197" t="s">
        <v>254</v>
      </c>
      <c r="I197" s="53">
        <v>45055</v>
      </c>
      <c r="J197" s="53">
        <v>45055</v>
      </c>
      <c r="K197" t="s">
        <v>124</v>
      </c>
      <c r="L197" s="53">
        <v>45054</v>
      </c>
      <c r="M197" t="s">
        <v>6380</v>
      </c>
      <c r="N197" t="s">
        <v>16</v>
      </c>
      <c r="O197" s="53">
        <v>45061</v>
      </c>
      <c r="P197">
        <v>2023</v>
      </c>
      <c r="Q197">
        <v>234</v>
      </c>
      <c r="R197">
        <v>313</v>
      </c>
      <c r="S197" t="s">
        <v>5767</v>
      </c>
      <c r="T197" t="s">
        <v>4593</v>
      </c>
      <c r="U197" t="s">
        <v>169</v>
      </c>
      <c r="V197">
        <v>100</v>
      </c>
      <c r="W197" s="53">
        <v>45055</v>
      </c>
      <c r="X197" s="53">
        <v>45055</v>
      </c>
      <c r="Y197">
        <v>0.42259999999999998</v>
      </c>
      <c r="Z197" t="s">
        <v>1279</v>
      </c>
      <c r="AA197" t="s">
        <v>4710</v>
      </c>
      <c r="AC197" t="e">
        <f>#REF!-#REF!</f>
        <v>#REF!</v>
      </c>
      <c r="AD197" t="e">
        <f>#REF!*#REF!</f>
        <v>#REF!</v>
      </c>
    </row>
    <row r="198" spans="1:30" x14ac:dyDescent="0.35">
      <c r="A198" t="s">
        <v>5344</v>
      </c>
      <c r="B198">
        <v>204</v>
      </c>
      <c r="C198" t="s">
        <v>141</v>
      </c>
      <c r="D198" t="s">
        <v>267</v>
      </c>
      <c r="E198" t="s">
        <v>142</v>
      </c>
      <c r="F198" t="s">
        <v>148</v>
      </c>
      <c r="G198" t="s">
        <v>162</v>
      </c>
      <c r="H198" t="s">
        <v>155</v>
      </c>
      <c r="I198" s="53">
        <v>44927</v>
      </c>
      <c r="J198" s="53">
        <v>45291</v>
      </c>
      <c r="K198" t="s">
        <v>144</v>
      </c>
      <c r="L198" s="53">
        <v>44923</v>
      </c>
      <c r="M198" t="s">
        <v>6379</v>
      </c>
      <c r="N198" t="s">
        <v>57</v>
      </c>
      <c r="O198" s="53">
        <v>44951</v>
      </c>
      <c r="P198">
        <v>2023</v>
      </c>
      <c r="Q198">
        <v>400</v>
      </c>
      <c r="R198">
        <v>244</v>
      </c>
      <c r="S198" t="s">
        <v>5344</v>
      </c>
      <c r="T198" t="s">
        <v>5345</v>
      </c>
      <c r="U198" t="s">
        <v>162</v>
      </c>
      <c r="V198">
        <v>800</v>
      </c>
      <c r="W198" s="53">
        <v>44927</v>
      </c>
      <c r="X198" s="53">
        <v>45291</v>
      </c>
      <c r="Y198">
        <v>0.42409999999999998</v>
      </c>
      <c r="Z198" t="s">
        <v>1279</v>
      </c>
      <c r="AA198" t="s">
        <v>4975</v>
      </c>
      <c r="AC198" t="e">
        <f>#REF!-#REF!</f>
        <v>#REF!</v>
      </c>
      <c r="AD198" t="e">
        <f>#REF!*#REF!</f>
        <v>#REF!</v>
      </c>
    </row>
    <row r="199" spans="1:30" x14ac:dyDescent="0.35">
      <c r="A199" t="s">
        <v>5768</v>
      </c>
      <c r="B199">
        <v>39</v>
      </c>
      <c r="C199" t="s">
        <v>130</v>
      </c>
      <c r="D199" t="s">
        <v>236</v>
      </c>
      <c r="E199" t="s">
        <v>237</v>
      </c>
      <c r="F199" t="s">
        <v>207</v>
      </c>
      <c r="G199" t="s">
        <v>169</v>
      </c>
      <c r="H199" t="s">
        <v>155</v>
      </c>
      <c r="I199" s="53">
        <v>44617</v>
      </c>
      <c r="J199" s="53">
        <v>44926</v>
      </c>
      <c r="K199" t="s">
        <v>124</v>
      </c>
      <c r="L199" s="53">
        <v>44617</v>
      </c>
      <c r="M199" t="s">
        <v>6381</v>
      </c>
      <c r="N199" t="s">
        <v>66</v>
      </c>
      <c r="O199" s="53">
        <v>44627</v>
      </c>
      <c r="P199">
        <v>2023</v>
      </c>
      <c r="Q199">
        <v>235</v>
      </c>
      <c r="R199">
        <v>314</v>
      </c>
      <c r="S199" t="s">
        <v>5768</v>
      </c>
      <c r="T199" t="s">
        <v>4495</v>
      </c>
      <c r="U199" t="s">
        <v>169</v>
      </c>
      <c r="V199">
        <v>300</v>
      </c>
      <c r="W199" s="53">
        <v>44614</v>
      </c>
      <c r="X199" s="53">
        <v>44926</v>
      </c>
      <c r="Y199">
        <v>4.8323999999999998</v>
      </c>
      <c r="Z199" t="s">
        <v>1279</v>
      </c>
      <c r="AA199">
        <v>0</v>
      </c>
      <c r="AC199" t="e">
        <f>#REF!-#REF!</f>
        <v>#REF!</v>
      </c>
      <c r="AD199" t="e">
        <f>#REF!*#REF!</f>
        <v>#REF!</v>
      </c>
    </row>
    <row r="200" spans="1:30" x14ac:dyDescent="0.35">
      <c r="A200" t="s">
        <v>5346</v>
      </c>
      <c r="B200">
        <v>205</v>
      </c>
      <c r="C200" t="s">
        <v>145</v>
      </c>
      <c r="D200" t="s">
        <v>157</v>
      </c>
      <c r="E200" t="s">
        <v>158</v>
      </c>
      <c r="F200" t="s">
        <v>148</v>
      </c>
      <c r="G200" t="s">
        <v>162</v>
      </c>
      <c r="H200" t="s">
        <v>219</v>
      </c>
      <c r="I200" s="53">
        <v>44927</v>
      </c>
      <c r="J200" s="53">
        <v>45016</v>
      </c>
      <c r="K200" t="s">
        <v>150</v>
      </c>
      <c r="L200" s="53">
        <v>44916</v>
      </c>
      <c r="M200" t="s">
        <v>6352</v>
      </c>
      <c r="N200" t="s">
        <v>9</v>
      </c>
      <c r="O200" s="53">
        <v>44916</v>
      </c>
      <c r="P200">
        <v>2023</v>
      </c>
      <c r="Q200">
        <v>401</v>
      </c>
      <c r="R200">
        <v>245</v>
      </c>
      <c r="S200" t="s">
        <v>5346</v>
      </c>
      <c r="T200" t="s">
        <v>4560</v>
      </c>
      <c r="U200" t="s">
        <v>162</v>
      </c>
      <c r="V200">
        <v>80</v>
      </c>
      <c r="W200" s="53">
        <v>44927</v>
      </c>
      <c r="X200" s="53">
        <v>45016</v>
      </c>
      <c r="Y200">
        <v>3.4171</v>
      </c>
      <c r="Z200" t="s">
        <v>1279</v>
      </c>
      <c r="AA200">
        <v>0</v>
      </c>
      <c r="AC200" t="e">
        <f>#REF!-#REF!</f>
        <v>#REF!</v>
      </c>
      <c r="AD200" t="e">
        <f>#REF!*#REF!</f>
        <v>#REF!</v>
      </c>
    </row>
    <row r="201" spans="1:30" x14ac:dyDescent="0.35">
      <c r="A201" t="s">
        <v>5374</v>
      </c>
      <c r="B201">
        <v>40</v>
      </c>
      <c r="C201" t="s">
        <v>132</v>
      </c>
      <c r="D201" t="s">
        <v>264</v>
      </c>
      <c r="E201" t="s">
        <v>265</v>
      </c>
      <c r="F201" t="s">
        <v>148</v>
      </c>
      <c r="G201" t="s">
        <v>162</v>
      </c>
      <c r="H201" t="s">
        <v>259</v>
      </c>
      <c r="I201" s="53">
        <v>44713</v>
      </c>
      <c r="J201" s="53">
        <v>44926</v>
      </c>
      <c r="K201" t="s">
        <v>124</v>
      </c>
      <c r="L201" s="53">
        <v>44712</v>
      </c>
      <c r="M201" t="s">
        <v>6382</v>
      </c>
      <c r="N201" t="s">
        <v>35</v>
      </c>
      <c r="O201" s="53">
        <v>44721</v>
      </c>
      <c r="P201">
        <v>2023</v>
      </c>
      <c r="Q201">
        <v>236</v>
      </c>
      <c r="R201">
        <v>315</v>
      </c>
      <c r="S201" t="s">
        <v>5374</v>
      </c>
      <c r="T201" t="s">
        <v>1335</v>
      </c>
      <c r="U201" t="s">
        <v>162</v>
      </c>
      <c r="V201">
        <v>5</v>
      </c>
      <c r="W201" s="53">
        <v>44713</v>
      </c>
      <c r="X201" s="53">
        <v>44926</v>
      </c>
      <c r="Y201">
        <v>4.6914999999999996</v>
      </c>
      <c r="Z201" t="s">
        <v>1279</v>
      </c>
      <c r="AA201" t="s">
        <v>4797</v>
      </c>
      <c r="AC201" t="e">
        <f>#REF!-#REF!</f>
        <v>#REF!</v>
      </c>
      <c r="AD201" t="e">
        <f>#REF!*#REF!</f>
        <v>#REF!</v>
      </c>
    </row>
    <row r="202" spans="1:30" x14ac:dyDescent="0.35">
      <c r="A202" t="s">
        <v>5750</v>
      </c>
      <c r="B202">
        <v>206</v>
      </c>
      <c r="C202" t="s">
        <v>145</v>
      </c>
      <c r="D202" t="s">
        <v>157</v>
      </c>
      <c r="E202" t="s">
        <v>158</v>
      </c>
      <c r="F202" t="s">
        <v>148</v>
      </c>
      <c r="G202" t="s">
        <v>169</v>
      </c>
      <c r="H202" t="s">
        <v>259</v>
      </c>
      <c r="I202" s="53">
        <v>45017</v>
      </c>
      <c r="J202" s="53">
        <v>45291</v>
      </c>
      <c r="K202" t="s">
        <v>150</v>
      </c>
      <c r="L202" s="53">
        <v>44916</v>
      </c>
      <c r="M202" t="s">
        <v>6352</v>
      </c>
      <c r="N202" t="s">
        <v>9</v>
      </c>
      <c r="O202" s="53">
        <v>44916</v>
      </c>
      <c r="P202">
        <v>2023</v>
      </c>
      <c r="Q202">
        <v>402</v>
      </c>
      <c r="R202">
        <v>246</v>
      </c>
      <c r="S202" t="s">
        <v>5750</v>
      </c>
      <c r="T202" t="s">
        <v>1317</v>
      </c>
      <c r="U202" t="s">
        <v>169</v>
      </c>
      <c r="V202">
        <v>215</v>
      </c>
      <c r="W202" s="53">
        <v>45017</v>
      </c>
      <c r="X202" s="53">
        <v>45291</v>
      </c>
      <c r="Y202">
        <v>3.4171</v>
      </c>
      <c r="Z202" t="s">
        <v>1279</v>
      </c>
      <c r="AA202" t="s">
        <v>4704</v>
      </c>
      <c r="AC202" t="e">
        <f>#REF!-#REF!</f>
        <v>#REF!</v>
      </c>
      <c r="AD202" t="e">
        <f>#REF!*#REF!</f>
        <v>#REF!</v>
      </c>
    </row>
    <row r="203" spans="1:30" x14ac:dyDescent="0.35">
      <c r="A203" t="s">
        <v>5347</v>
      </c>
      <c r="B203">
        <v>207</v>
      </c>
      <c r="C203" t="s">
        <v>145</v>
      </c>
      <c r="D203" t="s">
        <v>157</v>
      </c>
      <c r="E203" t="s">
        <v>158</v>
      </c>
      <c r="F203" t="s">
        <v>148</v>
      </c>
      <c r="G203" t="s">
        <v>162</v>
      </c>
      <c r="H203" t="s">
        <v>259</v>
      </c>
      <c r="I203" s="53">
        <v>45017</v>
      </c>
      <c r="J203" s="53">
        <v>45291</v>
      </c>
      <c r="K203" t="s">
        <v>150</v>
      </c>
      <c r="L203" s="53">
        <v>44916</v>
      </c>
      <c r="M203" t="s">
        <v>6352</v>
      </c>
      <c r="N203" t="s">
        <v>9</v>
      </c>
      <c r="O203" s="53">
        <v>44916</v>
      </c>
      <c r="P203">
        <v>2023</v>
      </c>
      <c r="Q203">
        <v>403</v>
      </c>
      <c r="R203">
        <v>247</v>
      </c>
      <c r="S203" t="s">
        <v>5347</v>
      </c>
      <c r="T203" t="s">
        <v>4560</v>
      </c>
      <c r="U203" t="s">
        <v>162</v>
      </c>
      <c r="V203">
        <v>215</v>
      </c>
      <c r="W203" s="53">
        <v>45017</v>
      </c>
      <c r="X203" s="53">
        <v>45291</v>
      </c>
      <c r="Y203">
        <v>3.4171</v>
      </c>
      <c r="Z203" t="s">
        <v>1279</v>
      </c>
      <c r="AA203">
        <v>0</v>
      </c>
      <c r="AC203" t="e">
        <f>#REF!-#REF!</f>
        <v>#REF!</v>
      </c>
      <c r="AD203" t="e">
        <f>#REF!*#REF!</f>
        <v>#REF!</v>
      </c>
    </row>
    <row r="204" spans="1:30" x14ac:dyDescent="0.35">
      <c r="A204" t="s">
        <v>5769</v>
      </c>
      <c r="B204">
        <v>42</v>
      </c>
      <c r="C204" t="s">
        <v>130</v>
      </c>
      <c r="D204" t="s">
        <v>236</v>
      </c>
      <c r="E204" t="s">
        <v>237</v>
      </c>
      <c r="F204" t="s">
        <v>207</v>
      </c>
      <c r="G204" t="s">
        <v>169</v>
      </c>
      <c r="H204" t="s">
        <v>155</v>
      </c>
      <c r="I204" s="53">
        <v>44561</v>
      </c>
      <c r="J204" s="53">
        <v>44926</v>
      </c>
      <c r="K204" t="s">
        <v>124</v>
      </c>
      <c r="L204" s="53">
        <v>44561</v>
      </c>
      <c r="M204" t="s">
        <v>6383</v>
      </c>
      <c r="N204" t="s">
        <v>253</v>
      </c>
      <c r="O204" s="53">
        <v>44567</v>
      </c>
      <c r="P204">
        <v>2023</v>
      </c>
      <c r="Q204">
        <v>238</v>
      </c>
      <c r="R204">
        <v>316</v>
      </c>
      <c r="S204" t="s">
        <v>5769</v>
      </c>
      <c r="T204" t="s">
        <v>4495</v>
      </c>
      <c r="U204" t="s">
        <v>169</v>
      </c>
      <c r="V204">
        <v>250</v>
      </c>
      <c r="W204" s="53">
        <v>44560</v>
      </c>
      <c r="X204" s="53">
        <v>44926</v>
      </c>
      <c r="Y204">
        <v>4.8323999999999998</v>
      </c>
      <c r="Z204" t="s">
        <v>1279</v>
      </c>
      <c r="AA204">
        <v>0</v>
      </c>
      <c r="AC204" t="e">
        <f>#REF!-#REF!</f>
        <v>#REF!</v>
      </c>
      <c r="AD204" t="e">
        <f>#REF!*#REF!</f>
        <v>#REF!</v>
      </c>
    </row>
    <row r="205" spans="1:30" x14ac:dyDescent="0.35">
      <c r="A205" t="s">
        <v>5348</v>
      </c>
      <c r="B205">
        <v>208</v>
      </c>
      <c r="C205" t="s">
        <v>130</v>
      </c>
      <c r="D205" t="s">
        <v>236</v>
      </c>
      <c r="E205" t="s">
        <v>237</v>
      </c>
      <c r="F205" t="s">
        <v>148</v>
      </c>
      <c r="G205" t="s">
        <v>162</v>
      </c>
      <c r="H205" t="s">
        <v>149</v>
      </c>
      <c r="I205" s="53">
        <v>45017</v>
      </c>
      <c r="J205" s="53">
        <v>45046</v>
      </c>
      <c r="K205" t="s">
        <v>124</v>
      </c>
      <c r="L205" s="53">
        <v>45013</v>
      </c>
      <c r="M205" t="s">
        <v>6384</v>
      </c>
      <c r="N205" t="s">
        <v>13</v>
      </c>
      <c r="O205" s="53">
        <v>45016</v>
      </c>
      <c r="P205">
        <v>2023</v>
      </c>
      <c r="Q205">
        <v>404</v>
      </c>
      <c r="R205">
        <v>248</v>
      </c>
      <c r="S205" t="s">
        <v>5348</v>
      </c>
      <c r="T205" t="s">
        <v>4573</v>
      </c>
      <c r="U205" t="s">
        <v>162</v>
      </c>
      <c r="V205">
        <v>110</v>
      </c>
      <c r="W205" s="53">
        <v>45017</v>
      </c>
      <c r="X205" s="53">
        <v>45046</v>
      </c>
      <c r="Y205">
        <v>0.91200000000000003</v>
      </c>
      <c r="Z205" t="s">
        <v>1279</v>
      </c>
      <c r="AA205" t="s">
        <v>4710</v>
      </c>
      <c r="AC205" t="e">
        <f>#REF!-#REF!</f>
        <v>#REF!</v>
      </c>
      <c r="AD205" t="e">
        <f>#REF!*#REF!</f>
        <v>#REF!</v>
      </c>
    </row>
    <row r="206" spans="1:30" x14ac:dyDescent="0.35">
      <c r="A206" t="s">
        <v>5375</v>
      </c>
      <c r="B206">
        <v>43</v>
      </c>
      <c r="C206" t="s">
        <v>132</v>
      </c>
      <c r="D206" t="s">
        <v>264</v>
      </c>
      <c r="E206" t="s">
        <v>265</v>
      </c>
      <c r="F206" t="s">
        <v>148</v>
      </c>
      <c r="G206" t="s">
        <v>162</v>
      </c>
      <c r="H206" t="s">
        <v>155</v>
      </c>
      <c r="I206" s="53">
        <v>44927</v>
      </c>
      <c r="J206" s="53">
        <v>45291</v>
      </c>
      <c r="K206" t="s">
        <v>124</v>
      </c>
      <c r="L206" s="53">
        <v>44917</v>
      </c>
      <c r="M206" t="s">
        <v>6385</v>
      </c>
      <c r="N206" t="s">
        <v>35</v>
      </c>
      <c r="O206" s="53">
        <v>44932</v>
      </c>
      <c r="P206">
        <v>2023</v>
      </c>
      <c r="Q206">
        <v>239</v>
      </c>
      <c r="R206">
        <v>317</v>
      </c>
      <c r="S206" t="s">
        <v>5375</v>
      </c>
      <c r="T206" t="s">
        <v>1333</v>
      </c>
      <c r="U206" t="s">
        <v>162</v>
      </c>
      <c r="V206">
        <v>38</v>
      </c>
      <c r="W206" s="53">
        <v>44927</v>
      </c>
      <c r="X206" s="53">
        <v>45291</v>
      </c>
      <c r="Y206">
        <v>4.6914999999999996</v>
      </c>
      <c r="Z206" t="s">
        <v>1279</v>
      </c>
      <c r="AA206" t="s">
        <v>4797</v>
      </c>
      <c r="AC206" t="e">
        <f>#REF!-#REF!</f>
        <v>#REF!</v>
      </c>
      <c r="AD206" t="e">
        <f>#REF!*#REF!</f>
        <v>#REF!</v>
      </c>
    </row>
    <row r="207" spans="1:30" x14ac:dyDescent="0.35">
      <c r="A207" t="s">
        <v>5751</v>
      </c>
      <c r="B207">
        <v>209</v>
      </c>
      <c r="C207" t="s">
        <v>130</v>
      </c>
      <c r="D207" t="s">
        <v>236</v>
      </c>
      <c r="E207" t="s">
        <v>237</v>
      </c>
      <c r="F207" t="s">
        <v>148</v>
      </c>
      <c r="G207" t="s">
        <v>169</v>
      </c>
      <c r="H207" t="s">
        <v>149</v>
      </c>
      <c r="I207" s="53">
        <v>45017</v>
      </c>
      <c r="J207" s="53">
        <v>45046</v>
      </c>
      <c r="K207" t="s">
        <v>124</v>
      </c>
      <c r="L207" s="53">
        <v>45013</v>
      </c>
      <c r="M207" t="s">
        <v>6386</v>
      </c>
      <c r="N207" t="s">
        <v>13</v>
      </c>
      <c r="O207" s="53">
        <v>45016</v>
      </c>
      <c r="P207">
        <v>2023</v>
      </c>
      <c r="Q207">
        <v>405</v>
      </c>
      <c r="R207">
        <v>249</v>
      </c>
      <c r="S207" t="s">
        <v>5751</v>
      </c>
      <c r="T207" t="s">
        <v>4495</v>
      </c>
      <c r="U207" t="s">
        <v>169</v>
      </c>
      <c r="V207">
        <v>110</v>
      </c>
      <c r="W207" s="53">
        <v>45017</v>
      </c>
      <c r="X207" s="53">
        <v>45046</v>
      </c>
      <c r="Y207">
        <v>9.5557999999999996</v>
      </c>
      <c r="Z207" t="s">
        <v>1279</v>
      </c>
      <c r="AA207">
        <v>0</v>
      </c>
      <c r="AC207" t="e">
        <f>#REF!-#REF!</f>
        <v>#REF!</v>
      </c>
      <c r="AD207" t="e">
        <f>#REF!*#REF!</f>
        <v>#REF!</v>
      </c>
    </row>
    <row r="208" spans="1:30" x14ac:dyDescent="0.35">
      <c r="A208" t="s">
        <v>5376</v>
      </c>
      <c r="B208">
        <v>44</v>
      </c>
      <c r="C208" t="s">
        <v>132</v>
      </c>
      <c r="D208" t="s">
        <v>264</v>
      </c>
      <c r="E208" t="s">
        <v>265</v>
      </c>
      <c r="F208" t="s">
        <v>148</v>
      </c>
      <c r="G208" t="s">
        <v>162</v>
      </c>
      <c r="H208" t="s">
        <v>155</v>
      </c>
      <c r="I208" s="53">
        <v>44927</v>
      </c>
      <c r="J208" s="53">
        <v>45291</v>
      </c>
      <c r="K208" t="s">
        <v>124</v>
      </c>
      <c r="L208" s="53">
        <v>44917</v>
      </c>
      <c r="M208" t="s">
        <v>6385</v>
      </c>
      <c r="N208" t="s">
        <v>35</v>
      </c>
      <c r="O208" s="53">
        <v>44932</v>
      </c>
      <c r="P208">
        <v>2023</v>
      </c>
      <c r="Q208">
        <v>240</v>
      </c>
      <c r="R208">
        <v>318</v>
      </c>
      <c r="S208" t="s">
        <v>5376</v>
      </c>
      <c r="T208" t="s">
        <v>1335</v>
      </c>
      <c r="U208" t="s">
        <v>162</v>
      </c>
      <c r="V208">
        <v>5</v>
      </c>
      <c r="W208" s="53">
        <v>44927</v>
      </c>
      <c r="X208" s="53">
        <v>45291</v>
      </c>
      <c r="Y208">
        <v>4.6914999999999996</v>
      </c>
      <c r="Z208" t="s">
        <v>1279</v>
      </c>
      <c r="AA208" t="s">
        <v>4797</v>
      </c>
      <c r="AC208" t="e">
        <f>#REF!-#REF!</f>
        <v>#REF!</v>
      </c>
      <c r="AD208" t="e">
        <f>#REF!*#REF!</f>
        <v>#REF!</v>
      </c>
    </row>
    <row r="209" spans="1:30" x14ac:dyDescent="0.35">
      <c r="A209" t="s">
        <v>5349</v>
      </c>
      <c r="B209">
        <v>210</v>
      </c>
      <c r="C209" t="s">
        <v>130</v>
      </c>
      <c r="D209" t="s">
        <v>236</v>
      </c>
      <c r="E209" t="s">
        <v>237</v>
      </c>
      <c r="F209" t="s">
        <v>148</v>
      </c>
      <c r="G209" t="s">
        <v>162</v>
      </c>
      <c r="H209" t="s">
        <v>254</v>
      </c>
      <c r="I209" s="53">
        <v>45003</v>
      </c>
      <c r="J209" s="53">
        <v>45003</v>
      </c>
      <c r="K209" t="s">
        <v>124</v>
      </c>
      <c r="L209" s="53">
        <v>45002</v>
      </c>
      <c r="M209" t="s">
        <v>6387</v>
      </c>
      <c r="N209" t="s">
        <v>13</v>
      </c>
      <c r="O209" s="53">
        <v>45016</v>
      </c>
      <c r="P209">
        <v>2023</v>
      </c>
      <c r="Q209">
        <v>406</v>
      </c>
      <c r="R209">
        <v>250</v>
      </c>
      <c r="S209" t="s">
        <v>5349</v>
      </c>
      <c r="T209" t="s">
        <v>4573</v>
      </c>
      <c r="U209" t="s">
        <v>162</v>
      </c>
      <c r="V209">
        <v>855</v>
      </c>
      <c r="W209" s="53">
        <v>45003</v>
      </c>
      <c r="X209" s="53">
        <v>45003</v>
      </c>
      <c r="Y209">
        <v>0.97889999999999999</v>
      </c>
      <c r="Z209" t="s">
        <v>1279</v>
      </c>
      <c r="AA209" t="s">
        <v>4710</v>
      </c>
      <c r="AC209" t="e">
        <f>#REF!-#REF!</f>
        <v>#REF!</v>
      </c>
      <c r="AD209" t="e">
        <f>#REF!*#REF!</f>
        <v>#REF!</v>
      </c>
    </row>
    <row r="210" spans="1:30" x14ac:dyDescent="0.35">
      <c r="A210" t="s">
        <v>5350</v>
      </c>
      <c r="B210">
        <v>211</v>
      </c>
      <c r="C210" t="s">
        <v>130</v>
      </c>
      <c r="D210" t="s">
        <v>236</v>
      </c>
      <c r="E210" t="s">
        <v>237</v>
      </c>
      <c r="F210" t="s">
        <v>148</v>
      </c>
      <c r="G210" t="s">
        <v>162</v>
      </c>
      <c r="H210" t="s">
        <v>254</v>
      </c>
      <c r="I210" s="53">
        <v>45004</v>
      </c>
      <c r="J210" s="53">
        <v>45004</v>
      </c>
      <c r="K210" t="s">
        <v>124</v>
      </c>
      <c r="L210" s="53">
        <v>45002</v>
      </c>
      <c r="M210" t="s">
        <v>6388</v>
      </c>
      <c r="N210" t="s">
        <v>13</v>
      </c>
      <c r="O210" s="53">
        <v>45016</v>
      </c>
      <c r="P210">
        <v>2023</v>
      </c>
      <c r="Q210">
        <v>407</v>
      </c>
      <c r="R210">
        <v>251</v>
      </c>
      <c r="S210" t="s">
        <v>5350</v>
      </c>
      <c r="T210" t="s">
        <v>4573</v>
      </c>
      <c r="U210" t="s">
        <v>162</v>
      </c>
      <c r="V210">
        <v>855</v>
      </c>
      <c r="W210" s="53">
        <v>45004</v>
      </c>
      <c r="X210" s="53">
        <v>45004</v>
      </c>
      <c r="Y210">
        <v>0.97889999999999999</v>
      </c>
      <c r="Z210" t="s">
        <v>1279</v>
      </c>
      <c r="AA210" t="s">
        <v>4710</v>
      </c>
      <c r="AC210" t="e">
        <f>#REF!-#REF!</f>
        <v>#REF!</v>
      </c>
      <c r="AD210" t="e">
        <f>#REF!*#REF!</f>
        <v>#REF!</v>
      </c>
    </row>
    <row r="211" spans="1:30" x14ac:dyDescent="0.35">
      <c r="A211" t="s">
        <v>5770</v>
      </c>
      <c r="B211">
        <v>46</v>
      </c>
      <c r="C211" t="s">
        <v>132</v>
      </c>
      <c r="D211" t="s">
        <v>255</v>
      </c>
      <c r="E211" t="s">
        <v>256</v>
      </c>
      <c r="F211" t="s">
        <v>148</v>
      </c>
      <c r="G211" t="s">
        <v>169</v>
      </c>
      <c r="H211" t="s">
        <v>155</v>
      </c>
      <c r="I211" s="53">
        <v>44927</v>
      </c>
      <c r="J211" s="53">
        <v>45291</v>
      </c>
      <c r="K211" t="s">
        <v>124</v>
      </c>
      <c r="L211" s="53">
        <v>44921</v>
      </c>
      <c r="M211" t="s">
        <v>6389</v>
      </c>
      <c r="N211" t="s">
        <v>38</v>
      </c>
      <c r="O211" s="53">
        <v>44932</v>
      </c>
      <c r="P211">
        <v>2023</v>
      </c>
      <c r="Q211">
        <v>242</v>
      </c>
      <c r="R211">
        <v>319</v>
      </c>
      <c r="S211" t="s">
        <v>5770</v>
      </c>
      <c r="T211" t="s">
        <v>1342</v>
      </c>
      <c r="U211" t="s">
        <v>169</v>
      </c>
      <c r="V211">
        <v>110</v>
      </c>
      <c r="W211" s="53">
        <v>44927</v>
      </c>
      <c r="X211" s="53">
        <v>45291</v>
      </c>
      <c r="Y211">
        <v>5.4736000000000002</v>
      </c>
      <c r="Z211" t="s">
        <v>1279</v>
      </c>
      <c r="AA211" t="s">
        <v>4797</v>
      </c>
      <c r="AC211" t="e">
        <f>#REF!-#REF!</f>
        <v>#REF!</v>
      </c>
      <c r="AD211" t="e">
        <f>#REF!*#REF!</f>
        <v>#REF!</v>
      </c>
    </row>
    <row r="212" spans="1:30" x14ac:dyDescent="0.35">
      <c r="A212" t="s">
        <v>1949</v>
      </c>
      <c r="B212">
        <v>213</v>
      </c>
      <c r="C212" t="s">
        <v>130</v>
      </c>
      <c r="D212" t="s">
        <v>4565</v>
      </c>
      <c r="E212" t="s">
        <v>241</v>
      </c>
      <c r="F212" t="s">
        <v>148</v>
      </c>
      <c r="G212" t="s">
        <v>169</v>
      </c>
      <c r="H212" t="s">
        <v>254</v>
      </c>
      <c r="I212" s="53">
        <v>45037</v>
      </c>
      <c r="J212" s="53">
        <v>45037</v>
      </c>
      <c r="K212" t="s">
        <v>124</v>
      </c>
      <c r="L212" s="53">
        <v>45036</v>
      </c>
      <c r="M212" t="s">
        <v>6390</v>
      </c>
      <c r="N212" t="s">
        <v>13</v>
      </c>
      <c r="O212" s="53">
        <v>45042</v>
      </c>
      <c r="P212">
        <v>2023</v>
      </c>
      <c r="Q212">
        <v>409</v>
      </c>
      <c r="R212">
        <v>252</v>
      </c>
      <c r="S212" t="s">
        <v>1949</v>
      </c>
      <c r="T212" t="s">
        <v>4495</v>
      </c>
      <c r="U212" t="s">
        <v>169</v>
      </c>
      <c r="V212">
        <v>300</v>
      </c>
      <c r="W212" s="53">
        <v>45037</v>
      </c>
      <c r="X212" s="53">
        <v>45037</v>
      </c>
      <c r="Y212">
        <v>10.256500000000001</v>
      </c>
      <c r="Z212" t="s">
        <v>1279</v>
      </c>
      <c r="AA212">
        <v>0</v>
      </c>
      <c r="AC212" t="e">
        <f>#REF!-#REF!</f>
        <v>#REF!</v>
      </c>
      <c r="AD212" t="e">
        <f>#REF!*#REF!</f>
        <v>#REF!</v>
      </c>
    </row>
    <row r="213" spans="1:30" x14ac:dyDescent="0.35">
      <c r="A213" t="s">
        <v>5377</v>
      </c>
      <c r="B213">
        <v>47</v>
      </c>
      <c r="C213" t="s">
        <v>132</v>
      </c>
      <c r="D213" t="s">
        <v>264</v>
      </c>
      <c r="E213" t="s">
        <v>265</v>
      </c>
      <c r="F213" t="s">
        <v>148</v>
      </c>
      <c r="G213" t="s">
        <v>162</v>
      </c>
      <c r="H213" t="s">
        <v>155</v>
      </c>
      <c r="I213" s="53">
        <v>44927</v>
      </c>
      <c r="J213" s="53">
        <v>45291</v>
      </c>
      <c r="K213" t="s">
        <v>124</v>
      </c>
      <c r="L213" s="53">
        <v>44917</v>
      </c>
      <c r="M213" t="s">
        <v>6385</v>
      </c>
      <c r="N213" t="s">
        <v>35</v>
      </c>
      <c r="O213" s="53">
        <v>44932</v>
      </c>
      <c r="P213">
        <v>2023</v>
      </c>
      <c r="Q213">
        <v>243</v>
      </c>
      <c r="R213">
        <v>320</v>
      </c>
      <c r="S213" t="s">
        <v>5377</v>
      </c>
      <c r="T213" t="s">
        <v>1311</v>
      </c>
      <c r="U213" t="s">
        <v>162</v>
      </c>
      <c r="V213">
        <v>1970</v>
      </c>
      <c r="W213" s="53">
        <v>44927</v>
      </c>
      <c r="X213" s="53">
        <v>45291</v>
      </c>
      <c r="Y213">
        <v>4.6914999999999996</v>
      </c>
      <c r="Z213" t="s">
        <v>1279</v>
      </c>
      <c r="AA213" t="s">
        <v>4797</v>
      </c>
      <c r="AC213" t="e">
        <f>#REF!-#REF!</f>
        <v>#REF!</v>
      </c>
      <c r="AD213" t="e">
        <f>#REF!*#REF!</f>
        <v>#REF!</v>
      </c>
    </row>
    <row r="214" spans="1:30" x14ac:dyDescent="0.35">
      <c r="A214" t="s">
        <v>5351</v>
      </c>
      <c r="B214">
        <v>214</v>
      </c>
      <c r="C214" t="s">
        <v>130</v>
      </c>
      <c r="D214" t="s">
        <v>278</v>
      </c>
      <c r="E214" t="s">
        <v>279</v>
      </c>
      <c r="F214" t="s">
        <v>148</v>
      </c>
      <c r="G214" t="s">
        <v>162</v>
      </c>
      <c r="H214" t="s">
        <v>254</v>
      </c>
      <c r="I214" s="53">
        <v>45035</v>
      </c>
      <c r="J214" s="53">
        <v>45035</v>
      </c>
      <c r="K214" t="s">
        <v>124</v>
      </c>
      <c r="L214" s="53">
        <v>45034</v>
      </c>
      <c r="M214" t="s">
        <v>6391</v>
      </c>
      <c r="N214" t="s">
        <v>13</v>
      </c>
      <c r="O214" s="53">
        <v>45043</v>
      </c>
      <c r="P214">
        <v>2023</v>
      </c>
      <c r="Q214">
        <v>410</v>
      </c>
      <c r="R214">
        <v>253</v>
      </c>
      <c r="S214" t="s">
        <v>5351</v>
      </c>
      <c r="T214" t="s">
        <v>1437</v>
      </c>
      <c r="U214" t="s">
        <v>162</v>
      </c>
      <c r="V214">
        <v>45</v>
      </c>
      <c r="W214" s="53">
        <v>45035</v>
      </c>
      <c r="X214" s="53">
        <v>45035</v>
      </c>
      <c r="Y214">
        <v>5.2549999999999999</v>
      </c>
      <c r="Z214" t="s">
        <v>1279</v>
      </c>
      <c r="AA214" t="s">
        <v>4719</v>
      </c>
      <c r="AC214" t="e">
        <f>#REF!-#REF!</f>
        <v>#REF!</v>
      </c>
      <c r="AD214" t="e">
        <f>#REF!*#REF!</f>
        <v>#REF!</v>
      </c>
    </row>
    <row r="215" spans="1:30" x14ac:dyDescent="0.35">
      <c r="A215" t="s">
        <v>5378</v>
      </c>
      <c r="B215">
        <v>48</v>
      </c>
      <c r="C215" t="s">
        <v>132</v>
      </c>
      <c r="D215" t="s">
        <v>264</v>
      </c>
      <c r="E215" t="s">
        <v>265</v>
      </c>
      <c r="F215" t="s">
        <v>148</v>
      </c>
      <c r="G215" t="s">
        <v>162</v>
      </c>
      <c r="H215" t="s">
        <v>155</v>
      </c>
      <c r="I215" s="53">
        <v>44927</v>
      </c>
      <c r="J215" s="53">
        <v>45291</v>
      </c>
      <c r="K215" t="s">
        <v>124</v>
      </c>
      <c r="L215" s="53">
        <v>44917</v>
      </c>
      <c r="M215" t="s">
        <v>6385</v>
      </c>
      <c r="N215" t="s">
        <v>35</v>
      </c>
      <c r="O215" s="53">
        <v>44932</v>
      </c>
      <c r="P215">
        <v>2023</v>
      </c>
      <c r="Q215">
        <v>244</v>
      </c>
      <c r="R215">
        <v>321</v>
      </c>
      <c r="S215" t="s">
        <v>5378</v>
      </c>
      <c r="T215" t="s">
        <v>1338</v>
      </c>
      <c r="U215" t="s">
        <v>162</v>
      </c>
      <c r="V215">
        <v>310</v>
      </c>
      <c r="W215" s="53">
        <v>44927</v>
      </c>
      <c r="X215" s="53">
        <v>45291</v>
      </c>
      <c r="Y215">
        <v>4.6914999999999996</v>
      </c>
      <c r="Z215" t="s">
        <v>1279</v>
      </c>
      <c r="AA215" t="s">
        <v>4797</v>
      </c>
      <c r="AC215" t="e">
        <f>#REF!-#REF!</f>
        <v>#REF!</v>
      </c>
      <c r="AD215" t="e">
        <f>#REF!*#REF!</f>
        <v>#REF!</v>
      </c>
    </row>
    <row r="216" spans="1:30" x14ac:dyDescent="0.35">
      <c r="A216" t="s">
        <v>5352</v>
      </c>
      <c r="B216">
        <v>215</v>
      </c>
      <c r="C216" t="s">
        <v>130</v>
      </c>
      <c r="D216" t="s">
        <v>278</v>
      </c>
      <c r="E216" t="s">
        <v>279</v>
      </c>
      <c r="F216" t="s">
        <v>148</v>
      </c>
      <c r="G216" t="s">
        <v>162</v>
      </c>
      <c r="H216" t="s">
        <v>254</v>
      </c>
      <c r="I216" s="53">
        <v>45036</v>
      </c>
      <c r="J216" s="53">
        <v>45036</v>
      </c>
      <c r="K216" t="s">
        <v>124</v>
      </c>
      <c r="L216" s="53">
        <v>45034</v>
      </c>
      <c r="M216" t="s">
        <v>6392</v>
      </c>
      <c r="N216" t="s">
        <v>13</v>
      </c>
      <c r="O216" s="53">
        <v>45043</v>
      </c>
      <c r="P216">
        <v>2023</v>
      </c>
      <c r="Q216">
        <v>411</v>
      </c>
      <c r="R216">
        <v>254</v>
      </c>
      <c r="S216" t="s">
        <v>5352</v>
      </c>
      <c r="T216" t="s">
        <v>1437</v>
      </c>
      <c r="U216" t="s">
        <v>162</v>
      </c>
      <c r="V216">
        <v>85</v>
      </c>
      <c r="W216" s="53">
        <v>45036</v>
      </c>
      <c r="X216" s="53">
        <v>45036</v>
      </c>
      <c r="Y216">
        <v>5.2549999999999999</v>
      </c>
      <c r="Z216" t="s">
        <v>1279</v>
      </c>
      <c r="AA216" t="s">
        <v>4719</v>
      </c>
      <c r="AC216" t="e">
        <f>#REF!-#REF!</f>
        <v>#REF!</v>
      </c>
      <c r="AD216" t="e">
        <f>#REF!*#REF!</f>
        <v>#REF!</v>
      </c>
    </row>
    <row r="217" spans="1:30" x14ac:dyDescent="0.35">
      <c r="A217" t="s">
        <v>5379</v>
      </c>
      <c r="B217">
        <v>49</v>
      </c>
      <c r="C217" t="s">
        <v>132</v>
      </c>
      <c r="D217" t="s">
        <v>264</v>
      </c>
      <c r="E217" t="s">
        <v>265</v>
      </c>
      <c r="F217" t="s">
        <v>148</v>
      </c>
      <c r="G217" t="s">
        <v>162</v>
      </c>
      <c r="H217" t="s">
        <v>155</v>
      </c>
      <c r="I217" s="53">
        <v>44927</v>
      </c>
      <c r="J217" s="53">
        <v>45291</v>
      </c>
      <c r="K217" t="s">
        <v>124</v>
      </c>
      <c r="L217" s="53">
        <v>44917</v>
      </c>
      <c r="M217" t="s">
        <v>6385</v>
      </c>
      <c r="N217" t="s">
        <v>35</v>
      </c>
      <c r="O217" s="53">
        <v>44932</v>
      </c>
      <c r="P217">
        <v>2023</v>
      </c>
      <c r="Q217">
        <v>245</v>
      </c>
      <c r="R217">
        <v>322</v>
      </c>
      <c r="S217" t="s">
        <v>5379</v>
      </c>
      <c r="T217" t="s">
        <v>1329</v>
      </c>
      <c r="U217" t="s">
        <v>162</v>
      </c>
      <c r="V217">
        <v>435</v>
      </c>
      <c r="W217" s="53">
        <v>44927</v>
      </c>
      <c r="X217" s="53">
        <v>45291</v>
      </c>
      <c r="Y217">
        <v>4.6914999999999996</v>
      </c>
      <c r="Z217" t="s">
        <v>1279</v>
      </c>
      <c r="AA217" t="s">
        <v>4797</v>
      </c>
      <c r="AC217" t="e">
        <f>#REF!-#REF!</f>
        <v>#REF!</v>
      </c>
      <c r="AD217" t="e">
        <f>#REF!*#REF!</f>
        <v>#REF!</v>
      </c>
    </row>
    <row r="218" spans="1:30" x14ac:dyDescent="0.35">
      <c r="A218" t="s">
        <v>5353</v>
      </c>
      <c r="B218">
        <v>217</v>
      </c>
      <c r="C218" t="s">
        <v>130</v>
      </c>
      <c r="D218" t="s">
        <v>278</v>
      </c>
      <c r="E218" t="s">
        <v>279</v>
      </c>
      <c r="F218" t="s">
        <v>148</v>
      </c>
      <c r="G218" t="s">
        <v>162</v>
      </c>
      <c r="H218" t="s">
        <v>254</v>
      </c>
      <c r="I218" s="53">
        <v>45038</v>
      </c>
      <c r="J218" s="53">
        <v>45038</v>
      </c>
      <c r="K218" t="s">
        <v>124</v>
      </c>
      <c r="L218" s="53">
        <v>45037</v>
      </c>
      <c r="M218" t="s">
        <v>6393</v>
      </c>
      <c r="N218" t="s">
        <v>13</v>
      </c>
      <c r="O218" s="53">
        <v>45043</v>
      </c>
      <c r="P218">
        <v>2023</v>
      </c>
      <c r="Q218">
        <v>413</v>
      </c>
      <c r="R218">
        <v>255</v>
      </c>
      <c r="S218" t="s">
        <v>5353</v>
      </c>
      <c r="T218" t="s">
        <v>1437</v>
      </c>
      <c r="U218" t="s">
        <v>162</v>
      </c>
      <c r="V218">
        <v>43</v>
      </c>
      <c r="W218" s="53">
        <v>45038</v>
      </c>
      <c r="X218" s="53">
        <v>45038</v>
      </c>
      <c r="Y218">
        <v>5.2549999999999999</v>
      </c>
      <c r="Z218" t="s">
        <v>1279</v>
      </c>
      <c r="AA218" t="s">
        <v>4719</v>
      </c>
      <c r="AC218" t="e">
        <f>#REF!-#REF!</f>
        <v>#REF!</v>
      </c>
      <c r="AD218" t="e">
        <f>#REF!*#REF!</f>
        <v>#REF!</v>
      </c>
    </row>
    <row r="219" spans="1:30" x14ac:dyDescent="0.35">
      <c r="A219" t="s">
        <v>5354</v>
      </c>
      <c r="B219">
        <v>218</v>
      </c>
      <c r="C219" t="s">
        <v>130</v>
      </c>
      <c r="D219" t="s">
        <v>278</v>
      </c>
      <c r="E219" t="s">
        <v>279</v>
      </c>
      <c r="F219" t="s">
        <v>148</v>
      </c>
      <c r="G219" t="s">
        <v>162</v>
      </c>
      <c r="H219" t="s">
        <v>254</v>
      </c>
      <c r="I219" s="53">
        <v>45039</v>
      </c>
      <c r="J219" s="53">
        <v>45039</v>
      </c>
      <c r="K219" t="s">
        <v>124</v>
      </c>
      <c r="L219" s="53">
        <v>45038</v>
      </c>
      <c r="M219" t="s">
        <v>6394</v>
      </c>
      <c r="N219" t="s">
        <v>13</v>
      </c>
      <c r="O219" s="53">
        <v>45043</v>
      </c>
      <c r="P219">
        <v>2023</v>
      </c>
      <c r="Q219">
        <v>414</v>
      </c>
      <c r="R219">
        <v>256</v>
      </c>
      <c r="S219" t="s">
        <v>5354</v>
      </c>
      <c r="T219" t="s">
        <v>1437</v>
      </c>
      <c r="U219" t="s">
        <v>162</v>
      </c>
      <c r="V219">
        <v>48</v>
      </c>
      <c r="W219" s="53">
        <v>45039</v>
      </c>
      <c r="X219" s="53">
        <v>45039</v>
      </c>
      <c r="Y219">
        <v>5.2549999999999999</v>
      </c>
      <c r="Z219" t="s">
        <v>1279</v>
      </c>
      <c r="AA219" t="s">
        <v>4719</v>
      </c>
      <c r="AC219" t="e">
        <f>#REF!-#REF!</f>
        <v>#REF!</v>
      </c>
      <c r="AD219" t="e">
        <f>#REF!*#REF!</f>
        <v>#REF!</v>
      </c>
    </row>
    <row r="220" spans="1:30" x14ac:dyDescent="0.35">
      <c r="A220" t="s">
        <v>5425</v>
      </c>
      <c r="B220">
        <v>51</v>
      </c>
      <c r="C220" t="s">
        <v>132</v>
      </c>
      <c r="D220" t="s">
        <v>280</v>
      </c>
      <c r="E220" t="s">
        <v>281</v>
      </c>
      <c r="F220" t="s">
        <v>148</v>
      </c>
      <c r="G220" t="s">
        <v>162</v>
      </c>
      <c r="H220" t="s">
        <v>219</v>
      </c>
      <c r="I220" s="53">
        <v>45017</v>
      </c>
      <c r="J220" s="53">
        <v>45107</v>
      </c>
      <c r="K220" t="s">
        <v>124</v>
      </c>
      <c r="L220" s="53">
        <v>45017</v>
      </c>
      <c r="M220" t="s">
        <v>6395</v>
      </c>
      <c r="N220" t="s">
        <v>41</v>
      </c>
      <c r="O220" s="53">
        <v>45065</v>
      </c>
      <c r="P220">
        <v>2023</v>
      </c>
      <c r="Q220">
        <v>247</v>
      </c>
      <c r="R220">
        <v>539</v>
      </c>
      <c r="S220" t="s">
        <v>5425</v>
      </c>
      <c r="T220" t="s">
        <v>1338</v>
      </c>
      <c r="U220" t="s">
        <v>162</v>
      </c>
      <c r="V220">
        <v>300</v>
      </c>
      <c r="W220" s="53">
        <v>45017</v>
      </c>
      <c r="X220" s="53">
        <v>45107</v>
      </c>
      <c r="Y220">
        <v>6.1440000000000001</v>
      </c>
      <c r="Z220" t="s">
        <v>1279</v>
      </c>
      <c r="AA220" t="s">
        <v>4797</v>
      </c>
      <c r="AC220" t="e">
        <f>#REF!-#REF!</f>
        <v>#REF!</v>
      </c>
      <c r="AD220" t="e">
        <f>#REF!*#REF!</f>
        <v>#REF!</v>
      </c>
    </row>
    <row r="221" spans="1:30" x14ac:dyDescent="0.35">
      <c r="A221" t="s">
        <v>5355</v>
      </c>
      <c r="B221">
        <v>219</v>
      </c>
      <c r="C221" t="s">
        <v>130</v>
      </c>
      <c r="D221" t="s">
        <v>278</v>
      </c>
      <c r="E221" t="s">
        <v>279</v>
      </c>
      <c r="F221" t="s">
        <v>148</v>
      </c>
      <c r="G221" t="s">
        <v>162</v>
      </c>
      <c r="H221" t="s">
        <v>254</v>
      </c>
      <c r="I221" s="53">
        <v>45040</v>
      </c>
      <c r="J221" s="53">
        <v>45040</v>
      </c>
      <c r="K221" t="s">
        <v>124</v>
      </c>
      <c r="L221" s="53">
        <v>45040</v>
      </c>
      <c r="M221" t="s">
        <v>6396</v>
      </c>
      <c r="N221" t="s">
        <v>13</v>
      </c>
      <c r="O221" s="53">
        <v>45043</v>
      </c>
      <c r="P221">
        <v>2023</v>
      </c>
      <c r="Q221">
        <v>415</v>
      </c>
      <c r="R221">
        <v>257</v>
      </c>
      <c r="S221" t="s">
        <v>5355</v>
      </c>
      <c r="T221" t="s">
        <v>1437</v>
      </c>
      <c r="U221" t="s">
        <v>162</v>
      </c>
      <c r="V221">
        <v>70</v>
      </c>
      <c r="W221" s="53">
        <v>45040</v>
      </c>
      <c r="X221" s="53">
        <v>45040</v>
      </c>
      <c r="Y221">
        <v>5.2549999999999999</v>
      </c>
      <c r="Z221" t="s">
        <v>1279</v>
      </c>
      <c r="AA221" t="s">
        <v>4719</v>
      </c>
      <c r="AC221" t="e">
        <f>#REF!-#REF!</f>
        <v>#REF!</v>
      </c>
      <c r="AD221" t="e">
        <f>#REF!*#REF!</f>
        <v>#REF!</v>
      </c>
    </row>
    <row r="222" spans="1:30" x14ac:dyDescent="0.35">
      <c r="A222" t="s">
        <v>5771</v>
      </c>
      <c r="B222">
        <v>52</v>
      </c>
      <c r="C222" t="s">
        <v>119</v>
      </c>
      <c r="D222" t="s">
        <v>236</v>
      </c>
      <c r="E222" t="s">
        <v>237</v>
      </c>
      <c r="F222" t="s">
        <v>148</v>
      </c>
      <c r="G222" t="s">
        <v>169</v>
      </c>
      <c r="H222" t="s">
        <v>254</v>
      </c>
      <c r="I222" s="53">
        <v>45062</v>
      </c>
      <c r="J222" s="53">
        <v>45062</v>
      </c>
      <c r="K222" t="s">
        <v>124</v>
      </c>
      <c r="L222" s="53">
        <v>45062</v>
      </c>
      <c r="M222" t="s">
        <v>6370</v>
      </c>
      <c r="N222" t="s">
        <v>16</v>
      </c>
      <c r="O222" s="53">
        <v>45072</v>
      </c>
      <c r="P222">
        <v>2023</v>
      </c>
      <c r="Q222">
        <v>248</v>
      </c>
      <c r="R222">
        <v>323</v>
      </c>
      <c r="S222" t="s">
        <v>5771</v>
      </c>
      <c r="T222" t="s">
        <v>4593</v>
      </c>
      <c r="U222" t="s">
        <v>169</v>
      </c>
      <c r="V222">
        <v>100</v>
      </c>
      <c r="W222" s="53">
        <v>45062</v>
      </c>
      <c r="X222" s="53">
        <v>45062</v>
      </c>
      <c r="Y222">
        <v>0.42259999999999998</v>
      </c>
      <c r="Z222" t="s">
        <v>1279</v>
      </c>
      <c r="AA222" t="s">
        <v>4710</v>
      </c>
      <c r="AC222" t="e">
        <f>#REF!-#REF!</f>
        <v>#REF!</v>
      </c>
      <c r="AD222" t="e">
        <f>#REF!*#REF!</f>
        <v>#REF!</v>
      </c>
    </row>
    <row r="223" spans="1:30" x14ac:dyDescent="0.35">
      <c r="A223" t="s">
        <v>5356</v>
      </c>
      <c r="B223">
        <v>220</v>
      </c>
      <c r="C223" t="s">
        <v>130</v>
      </c>
      <c r="D223" t="s">
        <v>278</v>
      </c>
      <c r="E223" t="s">
        <v>279</v>
      </c>
      <c r="F223" t="s">
        <v>148</v>
      </c>
      <c r="G223" t="s">
        <v>162</v>
      </c>
      <c r="H223" t="s">
        <v>254</v>
      </c>
      <c r="I223" s="53">
        <v>45041</v>
      </c>
      <c r="J223" s="53">
        <v>45041</v>
      </c>
      <c r="K223" t="s">
        <v>124</v>
      </c>
      <c r="L223" s="53">
        <v>45040</v>
      </c>
      <c r="M223" t="s">
        <v>6397</v>
      </c>
      <c r="N223" t="s">
        <v>13</v>
      </c>
      <c r="O223" s="53">
        <v>45043</v>
      </c>
      <c r="P223">
        <v>2023</v>
      </c>
      <c r="Q223">
        <v>416</v>
      </c>
      <c r="R223">
        <v>258</v>
      </c>
      <c r="S223" t="s">
        <v>5356</v>
      </c>
      <c r="T223" t="s">
        <v>1437</v>
      </c>
      <c r="U223" t="s">
        <v>162</v>
      </c>
      <c r="V223">
        <v>70</v>
      </c>
      <c r="W223" s="53">
        <v>45041</v>
      </c>
      <c r="X223" s="53">
        <v>45041</v>
      </c>
      <c r="Y223">
        <v>5.2549999999999999</v>
      </c>
      <c r="Z223" t="s">
        <v>1279</v>
      </c>
      <c r="AA223" t="s">
        <v>4719</v>
      </c>
      <c r="AC223" t="e">
        <f>#REF!-#REF!</f>
        <v>#REF!</v>
      </c>
      <c r="AD223" t="e">
        <f>#REF!*#REF!</f>
        <v>#REF!</v>
      </c>
    </row>
    <row r="224" spans="1:30" x14ac:dyDescent="0.35">
      <c r="A224" t="s">
        <v>5833</v>
      </c>
      <c r="B224">
        <v>53</v>
      </c>
      <c r="C224" t="s">
        <v>119</v>
      </c>
      <c r="D224" t="s">
        <v>236</v>
      </c>
      <c r="E224" t="s">
        <v>237</v>
      </c>
      <c r="F224" t="s">
        <v>148</v>
      </c>
      <c r="G224" t="s">
        <v>169</v>
      </c>
      <c r="H224" t="s">
        <v>254</v>
      </c>
      <c r="I224" s="53">
        <v>45061</v>
      </c>
      <c r="J224" s="53">
        <v>45061</v>
      </c>
      <c r="K224" t="s">
        <v>124</v>
      </c>
      <c r="L224" s="53">
        <v>45060</v>
      </c>
      <c r="M224" t="s">
        <v>6370</v>
      </c>
      <c r="N224" t="s">
        <v>16</v>
      </c>
      <c r="O224" s="53">
        <v>45072</v>
      </c>
      <c r="P224">
        <v>2023</v>
      </c>
      <c r="Q224">
        <v>249</v>
      </c>
      <c r="R224">
        <v>540</v>
      </c>
      <c r="S224" t="s">
        <v>5833</v>
      </c>
      <c r="T224" t="s">
        <v>4593</v>
      </c>
      <c r="U224" t="s">
        <v>169</v>
      </c>
      <c r="V224">
        <v>100</v>
      </c>
      <c r="W224" s="53">
        <v>45061</v>
      </c>
      <c r="X224" s="53">
        <v>45061</v>
      </c>
      <c r="Y224">
        <v>0.42259999999999998</v>
      </c>
      <c r="Z224" t="s">
        <v>1279</v>
      </c>
      <c r="AA224" t="s">
        <v>4710</v>
      </c>
      <c r="AC224" t="e">
        <f>#REF!-#REF!</f>
        <v>#REF!</v>
      </c>
      <c r="AD224" t="e">
        <f>#REF!*#REF!</f>
        <v>#REF!</v>
      </c>
    </row>
    <row r="225" spans="1:30" x14ac:dyDescent="0.35">
      <c r="A225" t="s">
        <v>5357</v>
      </c>
      <c r="B225">
        <v>221</v>
      </c>
      <c r="C225" t="s">
        <v>130</v>
      </c>
      <c r="D225" t="s">
        <v>278</v>
      </c>
      <c r="E225" t="s">
        <v>279</v>
      </c>
      <c r="F225" t="s">
        <v>148</v>
      </c>
      <c r="G225" t="s">
        <v>162</v>
      </c>
      <c r="H225" t="s">
        <v>254</v>
      </c>
      <c r="I225" s="53">
        <v>45042</v>
      </c>
      <c r="J225" s="53">
        <v>45042</v>
      </c>
      <c r="K225" t="s">
        <v>124</v>
      </c>
      <c r="L225" s="53">
        <v>45041</v>
      </c>
      <c r="M225" t="s">
        <v>6398</v>
      </c>
      <c r="N225" t="s">
        <v>13</v>
      </c>
      <c r="O225" s="53">
        <v>45043</v>
      </c>
      <c r="P225">
        <v>2023</v>
      </c>
      <c r="Q225">
        <v>417</v>
      </c>
      <c r="R225">
        <v>259</v>
      </c>
      <c r="S225" t="s">
        <v>5357</v>
      </c>
      <c r="T225" t="s">
        <v>1437</v>
      </c>
      <c r="U225" t="s">
        <v>162</v>
      </c>
      <c r="V225">
        <v>70</v>
      </c>
      <c r="W225" s="53">
        <v>45042</v>
      </c>
      <c r="X225" s="53">
        <v>45042</v>
      </c>
      <c r="Y225">
        <v>5.2549999999999999</v>
      </c>
      <c r="Z225" t="s">
        <v>1279</v>
      </c>
      <c r="AA225" t="s">
        <v>4719</v>
      </c>
      <c r="AC225" t="e">
        <f>#REF!-#REF!</f>
        <v>#REF!</v>
      </c>
      <c r="AD225" t="e">
        <f>#REF!*#REF!</f>
        <v>#REF!</v>
      </c>
    </row>
    <row r="226" spans="1:30" x14ac:dyDescent="0.35">
      <c r="A226" t="s">
        <v>5380</v>
      </c>
      <c r="B226">
        <v>54</v>
      </c>
      <c r="C226" t="s">
        <v>132</v>
      </c>
      <c r="D226" t="s">
        <v>274</v>
      </c>
      <c r="E226" t="s">
        <v>275</v>
      </c>
      <c r="F226" t="s">
        <v>148</v>
      </c>
      <c r="G226" t="s">
        <v>162</v>
      </c>
      <c r="H226" t="s">
        <v>155</v>
      </c>
      <c r="I226" s="53">
        <v>44927</v>
      </c>
      <c r="J226" s="53">
        <v>45291</v>
      </c>
      <c r="K226" t="s">
        <v>124</v>
      </c>
      <c r="L226" s="53">
        <v>44916</v>
      </c>
      <c r="M226" t="s">
        <v>6399</v>
      </c>
      <c r="N226" t="s">
        <v>44</v>
      </c>
      <c r="O226" s="53">
        <v>44932</v>
      </c>
      <c r="P226">
        <v>2023</v>
      </c>
      <c r="Q226">
        <v>250</v>
      </c>
      <c r="R226">
        <v>324</v>
      </c>
      <c r="S226" t="s">
        <v>5380</v>
      </c>
      <c r="T226" t="s">
        <v>1381</v>
      </c>
      <c r="U226" t="s">
        <v>162</v>
      </c>
      <c r="V226">
        <v>350</v>
      </c>
      <c r="W226" s="53">
        <v>44927</v>
      </c>
      <c r="X226" s="53">
        <v>45291</v>
      </c>
      <c r="Y226">
        <v>5.1791</v>
      </c>
      <c r="Z226" t="s">
        <v>1279</v>
      </c>
      <c r="AA226" t="s">
        <v>4800</v>
      </c>
      <c r="AC226" t="e">
        <f>#REF!-#REF!</f>
        <v>#REF!</v>
      </c>
      <c r="AD226" t="e">
        <f>#REF!*#REF!</f>
        <v>#REF!</v>
      </c>
    </row>
    <row r="227" spans="1:30" x14ac:dyDescent="0.35">
      <c r="A227" t="s">
        <v>5752</v>
      </c>
      <c r="B227">
        <v>223</v>
      </c>
      <c r="C227" t="s">
        <v>130</v>
      </c>
      <c r="D227" t="s">
        <v>4565</v>
      </c>
      <c r="E227" t="s">
        <v>241</v>
      </c>
      <c r="F227" t="s">
        <v>148</v>
      </c>
      <c r="G227" t="s">
        <v>169</v>
      </c>
      <c r="H227" t="s">
        <v>254</v>
      </c>
      <c r="I227" s="53">
        <v>45042</v>
      </c>
      <c r="J227" s="53">
        <v>45042</v>
      </c>
      <c r="K227" t="s">
        <v>124</v>
      </c>
      <c r="L227" s="53">
        <v>45041</v>
      </c>
      <c r="M227" t="s">
        <v>6400</v>
      </c>
      <c r="N227" t="s">
        <v>13</v>
      </c>
      <c r="O227" s="53">
        <v>45049</v>
      </c>
      <c r="P227">
        <v>2023</v>
      </c>
      <c r="Q227">
        <v>419</v>
      </c>
      <c r="R227">
        <v>260</v>
      </c>
      <c r="S227" t="s">
        <v>5752</v>
      </c>
      <c r="T227" t="s">
        <v>4495</v>
      </c>
      <c r="U227" t="s">
        <v>169</v>
      </c>
      <c r="V227">
        <v>475</v>
      </c>
      <c r="W227" s="53">
        <v>45042</v>
      </c>
      <c r="X227" s="53">
        <v>45042</v>
      </c>
      <c r="Y227">
        <v>10.256500000000001</v>
      </c>
      <c r="Z227" t="s">
        <v>1279</v>
      </c>
      <c r="AA227">
        <v>0</v>
      </c>
      <c r="AC227" t="e">
        <f>#REF!-#REF!</f>
        <v>#REF!</v>
      </c>
      <c r="AD227" t="e">
        <f>#REF!*#REF!</f>
        <v>#REF!</v>
      </c>
    </row>
    <row r="228" spans="1:30" x14ac:dyDescent="0.35">
      <c r="A228" t="s">
        <v>5426</v>
      </c>
      <c r="B228">
        <v>55</v>
      </c>
      <c r="C228" t="s">
        <v>132</v>
      </c>
      <c r="D228" t="s">
        <v>274</v>
      </c>
      <c r="E228" t="s">
        <v>275</v>
      </c>
      <c r="F228" t="s">
        <v>148</v>
      </c>
      <c r="G228" t="s">
        <v>162</v>
      </c>
      <c r="H228" t="s">
        <v>155</v>
      </c>
      <c r="I228" s="53">
        <v>44927</v>
      </c>
      <c r="J228" s="53">
        <v>45291</v>
      </c>
      <c r="K228" t="s">
        <v>124</v>
      </c>
      <c r="L228" s="53">
        <v>44916</v>
      </c>
      <c r="M228" t="s">
        <v>6399</v>
      </c>
      <c r="N228" t="s">
        <v>44</v>
      </c>
      <c r="O228" s="53">
        <v>44932</v>
      </c>
      <c r="P228">
        <v>2023</v>
      </c>
      <c r="Q228">
        <v>251</v>
      </c>
      <c r="R228">
        <v>541</v>
      </c>
      <c r="S228" t="s">
        <v>5426</v>
      </c>
      <c r="T228" t="s">
        <v>1441</v>
      </c>
      <c r="U228" t="s">
        <v>162</v>
      </c>
      <c r="V228">
        <v>50</v>
      </c>
      <c r="W228" s="53">
        <v>44927</v>
      </c>
      <c r="X228" s="53">
        <v>45291</v>
      </c>
      <c r="Y228">
        <v>5.1791</v>
      </c>
      <c r="Z228" t="s">
        <v>1279</v>
      </c>
      <c r="AA228" t="s">
        <v>4800</v>
      </c>
      <c r="AC228" t="e">
        <f>#REF!-#REF!</f>
        <v>#REF!</v>
      </c>
      <c r="AD228" t="e">
        <f>#REF!*#REF!</f>
        <v>#REF!</v>
      </c>
    </row>
    <row r="229" spans="1:30" x14ac:dyDescent="0.35">
      <c r="A229" t="s">
        <v>5358</v>
      </c>
      <c r="B229">
        <v>224</v>
      </c>
      <c r="C229" t="s">
        <v>130</v>
      </c>
      <c r="D229" t="s">
        <v>278</v>
      </c>
      <c r="E229" t="s">
        <v>279</v>
      </c>
      <c r="F229" t="s">
        <v>148</v>
      </c>
      <c r="G229" t="s">
        <v>162</v>
      </c>
      <c r="H229" t="s">
        <v>254</v>
      </c>
      <c r="I229" s="53">
        <v>45043</v>
      </c>
      <c r="J229" s="53">
        <v>45043</v>
      </c>
      <c r="K229" t="s">
        <v>124</v>
      </c>
      <c r="L229" s="53">
        <v>45042</v>
      </c>
      <c r="M229" t="s">
        <v>6401</v>
      </c>
      <c r="N229" t="s">
        <v>13</v>
      </c>
      <c r="O229" s="53">
        <v>45049</v>
      </c>
      <c r="P229">
        <v>2023</v>
      </c>
      <c r="Q229">
        <v>420</v>
      </c>
      <c r="R229">
        <v>261</v>
      </c>
      <c r="S229" t="s">
        <v>5358</v>
      </c>
      <c r="T229" t="s">
        <v>1437</v>
      </c>
      <c r="U229" t="s">
        <v>162</v>
      </c>
      <c r="V229">
        <v>100</v>
      </c>
      <c r="W229" s="53">
        <v>45043</v>
      </c>
      <c r="X229" s="53">
        <v>45043</v>
      </c>
      <c r="Y229">
        <v>5.2549999999999999</v>
      </c>
      <c r="Z229" t="s">
        <v>1279</v>
      </c>
      <c r="AA229" t="s">
        <v>4719</v>
      </c>
      <c r="AC229" t="e">
        <f>#REF!-#REF!</f>
        <v>#REF!</v>
      </c>
      <c r="AD229" t="e">
        <f>#REF!*#REF!</f>
        <v>#REF!</v>
      </c>
    </row>
    <row r="230" spans="1:30" x14ac:dyDescent="0.35">
      <c r="A230" t="s">
        <v>5359</v>
      </c>
      <c r="B230">
        <v>225</v>
      </c>
      <c r="C230" t="s">
        <v>130</v>
      </c>
      <c r="D230" t="s">
        <v>278</v>
      </c>
      <c r="E230" t="s">
        <v>279</v>
      </c>
      <c r="F230" t="s">
        <v>148</v>
      </c>
      <c r="G230" t="s">
        <v>162</v>
      </c>
      <c r="H230" t="s">
        <v>254</v>
      </c>
      <c r="I230" s="53">
        <v>45045</v>
      </c>
      <c r="J230" s="53">
        <v>45045</v>
      </c>
      <c r="K230" t="s">
        <v>124</v>
      </c>
      <c r="L230" s="53">
        <v>45044</v>
      </c>
      <c r="M230" t="s">
        <v>6402</v>
      </c>
      <c r="N230" t="s">
        <v>13</v>
      </c>
      <c r="O230" s="53">
        <v>45049</v>
      </c>
      <c r="P230">
        <v>2023</v>
      </c>
      <c r="Q230">
        <v>421</v>
      </c>
      <c r="R230">
        <v>262</v>
      </c>
      <c r="S230" t="s">
        <v>5359</v>
      </c>
      <c r="T230" t="s">
        <v>1437</v>
      </c>
      <c r="U230" t="s">
        <v>162</v>
      </c>
      <c r="V230">
        <v>95</v>
      </c>
      <c r="W230" s="53">
        <v>45045</v>
      </c>
      <c r="X230" s="53">
        <v>45045</v>
      </c>
      <c r="Y230">
        <v>5.2549999999999999</v>
      </c>
      <c r="Z230" t="s">
        <v>1279</v>
      </c>
      <c r="AA230" t="s">
        <v>4719</v>
      </c>
      <c r="AC230" t="e">
        <f>#REF!-#REF!</f>
        <v>#REF!</v>
      </c>
      <c r="AD230" t="e">
        <f>#REF!*#REF!</f>
        <v>#REF!</v>
      </c>
    </row>
    <row r="231" spans="1:30" x14ac:dyDescent="0.35">
      <c r="A231" t="s">
        <v>5381</v>
      </c>
      <c r="B231">
        <v>57</v>
      </c>
      <c r="C231" t="s">
        <v>132</v>
      </c>
      <c r="D231" t="s">
        <v>236</v>
      </c>
      <c r="E231" t="s">
        <v>237</v>
      </c>
      <c r="F231" t="s">
        <v>148</v>
      </c>
      <c r="G231" t="s">
        <v>162</v>
      </c>
      <c r="H231" t="s">
        <v>259</v>
      </c>
      <c r="I231" s="53">
        <v>44725</v>
      </c>
      <c r="J231" s="53">
        <v>44926</v>
      </c>
      <c r="K231" t="s">
        <v>124</v>
      </c>
      <c r="L231" s="53">
        <v>44722</v>
      </c>
      <c r="M231" t="s">
        <v>6403</v>
      </c>
      <c r="N231" t="s">
        <v>6</v>
      </c>
      <c r="O231" s="53">
        <v>44732</v>
      </c>
      <c r="P231">
        <v>2023</v>
      </c>
      <c r="Q231">
        <v>253</v>
      </c>
      <c r="R231">
        <v>325</v>
      </c>
      <c r="S231" t="s">
        <v>5381</v>
      </c>
      <c r="T231" t="s">
        <v>1441</v>
      </c>
      <c r="U231" t="s">
        <v>162</v>
      </c>
      <c r="V231">
        <v>30</v>
      </c>
      <c r="W231" s="53">
        <v>44725</v>
      </c>
      <c r="X231" s="53">
        <v>44926</v>
      </c>
      <c r="Y231">
        <v>5.1791</v>
      </c>
      <c r="Z231" t="s">
        <v>1279</v>
      </c>
      <c r="AA231" t="s">
        <v>4800</v>
      </c>
      <c r="AC231" t="e">
        <f>#REF!-#REF!</f>
        <v>#REF!</v>
      </c>
      <c r="AD231" t="e">
        <f>#REF!*#REF!</f>
        <v>#REF!</v>
      </c>
    </row>
    <row r="232" spans="1:30" x14ac:dyDescent="0.35">
      <c r="A232" t="s">
        <v>5360</v>
      </c>
      <c r="B232">
        <v>226</v>
      </c>
      <c r="C232" t="s">
        <v>130</v>
      </c>
      <c r="D232" t="s">
        <v>236</v>
      </c>
      <c r="E232" t="s">
        <v>237</v>
      </c>
      <c r="F232" t="s">
        <v>148</v>
      </c>
      <c r="G232" t="s">
        <v>162</v>
      </c>
      <c r="H232" t="s">
        <v>149</v>
      </c>
      <c r="I232" s="53">
        <v>45047</v>
      </c>
      <c r="J232" s="53">
        <v>45077</v>
      </c>
      <c r="K232" t="s">
        <v>124</v>
      </c>
      <c r="L232" s="53">
        <v>45044</v>
      </c>
      <c r="M232" t="s">
        <v>6404</v>
      </c>
      <c r="N232" t="s">
        <v>13</v>
      </c>
      <c r="O232" s="53">
        <v>45049</v>
      </c>
      <c r="P232">
        <v>2023</v>
      </c>
      <c r="Q232">
        <v>422</v>
      </c>
      <c r="R232">
        <v>263</v>
      </c>
      <c r="S232" t="s">
        <v>5360</v>
      </c>
      <c r="T232" t="s">
        <v>4573</v>
      </c>
      <c r="U232" t="s">
        <v>162</v>
      </c>
      <c r="V232">
        <v>100</v>
      </c>
      <c r="W232" s="53">
        <v>45047</v>
      </c>
      <c r="X232" s="53">
        <v>45077</v>
      </c>
      <c r="Y232">
        <v>0.42259999999999998</v>
      </c>
      <c r="Z232" t="s">
        <v>1279</v>
      </c>
      <c r="AA232" t="s">
        <v>4710</v>
      </c>
      <c r="AC232" t="e">
        <f>#REF!-#REF!</f>
        <v>#REF!</v>
      </c>
      <c r="AD232" t="e">
        <f>#REF!*#REF!</f>
        <v>#REF!</v>
      </c>
    </row>
    <row r="233" spans="1:30" x14ac:dyDescent="0.35">
      <c r="A233" t="s">
        <v>5427</v>
      </c>
      <c r="B233">
        <v>58</v>
      </c>
      <c r="C233" t="s">
        <v>132</v>
      </c>
      <c r="D233" t="s">
        <v>236</v>
      </c>
      <c r="E233" t="s">
        <v>237</v>
      </c>
      <c r="F233" t="s">
        <v>148</v>
      </c>
      <c r="G233" t="s">
        <v>162</v>
      </c>
      <c r="H233" t="s">
        <v>219</v>
      </c>
      <c r="I233" s="53">
        <v>44817</v>
      </c>
      <c r="J233" s="53">
        <v>44926</v>
      </c>
      <c r="K233" t="s">
        <v>124</v>
      </c>
      <c r="L233" s="53">
        <v>44816</v>
      </c>
      <c r="M233" t="s">
        <v>6405</v>
      </c>
      <c r="N233" t="s">
        <v>6</v>
      </c>
      <c r="O233" s="53">
        <v>44819</v>
      </c>
      <c r="P233">
        <v>2023</v>
      </c>
      <c r="Q233">
        <v>254</v>
      </c>
      <c r="R233">
        <v>542</v>
      </c>
      <c r="S233" t="s">
        <v>5427</v>
      </c>
      <c r="T233" t="s">
        <v>1466</v>
      </c>
      <c r="U233" t="s">
        <v>162</v>
      </c>
      <c r="V233">
        <v>1</v>
      </c>
      <c r="W233" s="53">
        <v>44817</v>
      </c>
      <c r="X233" s="53">
        <v>44926</v>
      </c>
      <c r="Y233">
        <v>4.7633000000000001</v>
      </c>
      <c r="Z233" t="s">
        <v>1279</v>
      </c>
      <c r="AA233" t="s">
        <v>4801</v>
      </c>
      <c r="AC233" t="e">
        <f>#REF!-#REF!</f>
        <v>#REF!</v>
      </c>
      <c r="AD233" t="e">
        <f>#REF!*#REF!</f>
        <v>#REF!</v>
      </c>
    </row>
    <row r="234" spans="1:30" x14ac:dyDescent="0.35">
      <c r="A234" t="s">
        <v>5753</v>
      </c>
      <c r="B234">
        <v>228</v>
      </c>
      <c r="C234" t="s">
        <v>119</v>
      </c>
      <c r="D234" t="s">
        <v>236</v>
      </c>
      <c r="E234" t="s">
        <v>237</v>
      </c>
      <c r="F234" t="s">
        <v>148</v>
      </c>
      <c r="G234" t="s">
        <v>169</v>
      </c>
      <c r="H234" t="s">
        <v>254</v>
      </c>
      <c r="I234" s="53">
        <v>45047</v>
      </c>
      <c r="J234" s="53">
        <v>45047</v>
      </c>
      <c r="K234" t="s">
        <v>124</v>
      </c>
      <c r="L234" s="53">
        <v>45048</v>
      </c>
      <c r="M234" t="s">
        <v>6380</v>
      </c>
      <c r="N234" t="s">
        <v>16</v>
      </c>
      <c r="O234" s="53">
        <v>45061</v>
      </c>
      <c r="P234">
        <v>2023</v>
      </c>
      <c r="Q234">
        <v>424</v>
      </c>
      <c r="R234">
        <v>264</v>
      </c>
      <c r="S234" t="s">
        <v>5753</v>
      </c>
      <c r="T234" t="s">
        <v>4593</v>
      </c>
      <c r="U234" t="s">
        <v>169</v>
      </c>
      <c r="V234">
        <v>100</v>
      </c>
      <c r="W234" s="53">
        <v>45047</v>
      </c>
      <c r="X234" s="53">
        <v>45047</v>
      </c>
      <c r="Y234">
        <v>0.42259999999999998</v>
      </c>
      <c r="Z234" t="s">
        <v>1279</v>
      </c>
      <c r="AA234" t="s">
        <v>4710</v>
      </c>
      <c r="AC234" t="e">
        <f>#REF!-#REF!</f>
        <v>#REF!</v>
      </c>
      <c r="AD234" t="e">
        <f>#REF!*#REF!</f>
        <v>#REF!</v>
      </c>
    </row>
    <row r="235" spans="1:30" x14ac:dyDescent="0.35">
      <c r="A235" t="s">
        <v>1903</v>
      </c>
      <c r="B235">
        <v>229</v>
      </c>
      <c r="C235" t="s">
        <v>119</v>
      </c>
      <c r="D235" t="s">
        <v>236</v>
      </c>
      <c r="E235" t="s">
        <v>237</v>
      </c>
      <c r="F235" t="s">
        <v>148</v>
      </c>
      <c r="G235" t="s">
        <v>169</v>
      </c>
      <c r="H235" t="s">
        <v>254</v>
      </c>
      <c r="I235" s="53">
        <v>45048</v>
      </c>
      <c r="J235" s="53">
        <v>45048</v>
      </c>
      <c r="K235" t="s">
        <v>124</v>
      </c>
      <c r="L235" s="53">
        <v>45048</v>
      </c>
      <c r="M235" t="s">
        <v>6380</v>
      </c>
      <c r="N235" t="s">
        <v>16</v>
      </c>
      <c r="O235" s="53">
        <v>45061</v>
      </c>
      <c r="P235">
        <v>2023</v>
      </c>
      <c r="Q235">
        <v>425</v>
      </c>
      <c r="R235">
        <v>265</v>
      </c>
      <c r="S235" t="s">
        <v>1903</v>
      </c>
      <c r="T235" t="s">
        <v>4593</v>
      </c>
      <c r="U235" t="s">
        <v>169</v>
      </c>
      <c r="V235">
        <v>100</v>
      </c>
      <c r="W235" s="53">
        <v>45048</v>
      </c>
      <c r="X235" s="53">
        <v>45048</v>
      </c>
      <c r="Y235">
        <v>0.42259999999999998</v>
      </c>
      <c r="Z235" t="s">
        <v>1279</v>
      </c>
      <c r="AA235" t="s">
        <v>4710</v>
      </c>
      <c r="AC235" t="e">
        <f>#REF!-#REF!</f>
        <v>#REF!</v>
      </c>
      <c r="AD235" t="e">
        <f>#REF!*#REF!</f>
        <v>#REF!</v>
      </c>
    </row>
    <row r="236" spans="1:30" x14ac:dyDescent="0.35">
      <c r="A236" t="s">
        <v>5772</v>
      </c>
      <c r="B236">
        <v>60</v>
      </c>
      <c r="C236" t="s">
        <v>132</v>
      </c>
      <c r="D236" t="s">
        <v>244</v>
      </c>
      <c r="E236" t="s">
        <v>245</v>
      </c>
      <c r="F236" t="s">
        <v>148</v>
      </c>
      <c r="G236" t="s">
        <v>169</v>
      </c>
      <c r="H236" t="s">
        <v>155</v>
      </c>
      <c r="I236" s="53">
        <v>44927</v>
      </c>
      <c r="J236" s="53">
        <v>45291</v>
      </c>
      <c r="K236" t="s">
        <v>124</v>
      </c>
      <c r="L236" s="53">
        <v>44911</v>
      </c>
      <c r="M236" t="s">
        <v>6406</v>
      </c>
      <c r="N236" t="s">
        <v>22</v>
      </c>
      <c r="O236" s="53">
        <v>44932</v>
      </c>
      <c r="P236">
        <v>2023</v>
      </c>
      <c r="Q236">
        <v>256</v>
      </c>
      <c r="R236">
        <v>326</v>
      </c>
      <c r="S236" t="s">
        <v>5772</v>
      </c>
      <c r="T236" t="s">
        <v>4495</v>
      </c>
      <c r="U236" t="s">
        <v>169</v>
      </c>
      <c r="V236">
        <v>350</v>
      </c>
      <c r="W236" s="53">
        <v>44927</v>
      </c>
      <c r="X236" s="53">
        <v>45291</v>
      </c>
      <c r="Y236">
        <v>5.7198000000000002</v>
      </c>
      <c r="Z236" t="s">
        <v>1279</v>
      </c>
      <c r="AA236">
        <v>0</v>
      </c>
      <c r="AC236" t="e">
        <f>#REF!-#REF!</f>
        <v>#REF!</v>
      </c>
      <c r="AD236" t="e">
        <f>#REF!*#REF!</f>
        <v>#REF!</v>
      </c>
    </row>
    <row r="237" spans="1:30" x14ac:dyDescent="0.35">
      <c r="A237" t="s">
        <v>5754</v>
      </c>
      <c r="B237">
        <v>230</v>
      </c>
      <c r="C237" t="s">
        <v>119</v>
      </c>
      <c r="D237" t="s">
        <v>236</v>
      </c>
      <c r="E237" t="s">
        <v>237</v>
      </c>
      <c r="F237" t="s">
        <v>148</v>
      </c>
      <c r="G237" t="s">
        <v>169</v>
      </c>
      <c r="H237" t="s">
        <v>254</v>
      </c>
      <c r="I237" s="53">
        <v>45049</v>
      </c>
      <c r="J237" s="53">
        <v>45049</v>
      </c>
      <c r="K237" t="s">
        <v>124</v>
      </c>
      <c r="L237" s="53">
        <v>45048</v>
      </c>
      <c r="M237" t="s">
        <v>6380</v>
      </c>
      <c r="N237" t="s">
        <v>16</v>
      </c>
      <c r="O237" s="53">
        <v>45061</v>
      </c>
      <c r="P237">
        <v>2023</v>
      </c>
      <c r="Q237">
        <v>426</v>
      </c>
      <c r="R237">
        <v>266</v>
      </c>
      <c r="S237" t="s">
        <v>5754</v>
      </c>
      <c r="T237" t="s">
        <v>4593</v>
      </c>
      <c r="U237" t="s">
        <v>169</v>
      </c>
      <c r="V237">
        <v>100</v>
      </c>
      <c r="W237" s="53">
        <v>45049</v>
      </c>
      <c r="X237" s="53">
        <v>45049</v>
      </c>
      <c r="Y237">
        <v>0.42259999999999998</v>
      </c>
      <c r="Z237" t="s">
        <v>1279</v>
      </c>
      <c r="AA237" t="s">
        <v>4710</v>
      </c>
      <c r="AC237" t="e">
        <f>#REF!-#REF!</f>
        <v>#REF!</v>
      </c>
      <c r="AD237" t="e">
        <f>#REF!*#REF!</f>
        <v>#REF!</v>
      </c>
    </row>
    <row r="238" spans="1:30" x14ac:dyDescent="0.35">
      <c r="A238" t="s">
        <v>1905</v>
      </c>
      <c r="B238">
        <v>232</v>
      </c>
      <c r="C238" t="s">
        <v>119</v>
      </c>
      <c r="D238" t="s">
        <v>236</v>
      </c>
      <c r="E238" t="s">
        <v>237</v>
      </c>
      <c r="F238" t="s">
        <v>148</v>
      </c>
      <c r="G238" t="s">
        <v>169</v>
      </c>
      <c r="H238" t="s">
        <v>254</v>
      </c>
      <c r="I238" s="53">
        <v>45053</v>
      </c>
      <c r="J238" s="53">
        <v>45053</v>
      </c>
      <c r="K238" t="s">
        <v>124</v>
      </c>
      <c r="L238" s="53">
        <v>45052</v>
      </c>
      <c r="M238" t="s">
        <v>6380</v>
      </c>
      <c r="N238" t="s">
        <v>16</v>
      </c>
      <c r="O238" s="53">
        <v>45061</v>
      </c>
      <c r="P238">
        <v>2023</v>
      </c>
      <c r="Q238">
        <v>428</v>
      </c>
      <c r="R238">
        <v>267</v>
      </c>
      <c r="S238" t="s">
        <v>1905</v>
      </c>
      <c r="T238" t="s">
        <v>4593</v>
      </c>
      <c r="U238" t="s">
        <v>169</v>
      </c>
      <c r="V238">
        <v>100</v>
      </c>
      <c r="W238" s="53">
        <v>45053</v>
      </c>
      <c r="X238" s="53">
        <v>45053</v>
      </c>
      <c r="Y238">
        <v>0.42259999999999998</v>
      </c>
      <c r="Z238" t="s">
        <v>1279</v>
      </c>
      <c r="AA238" t="s">
        <v>4710</v>
      </c>
      <c r="AC238" t="e">
        <f>#REF!-#REF!</f>
        <v>#REF!</v>
      </c>
      <c r="AD238" t="e">
        <f>#REF!*#REF!</f>
        <v>#REF!</v>
      </c>
    </row>
    <row r="239" spans="1:30" x14ac:dyDescent="0.35">
      <c r="A239" t="s">
        <v>5382</v>
      </c>
      <c r="B239">
        <v>62</v>
      </c>
      <c r="C239" t="s">
        <v>132</v>
      </c>
      <c r="D239" t="s">
        <v>236</v>
      </c>
      <c r="E239" t="s">
        <v>237</v>
      </c>
      <c r="F239" t="s">
        <v>148</v>
      </c>
      <c r="G239" t="s">
        <v>162</v>
      </c>
      <c r="H239" t="s">
        <v>219</v>
      </c>
      <c r="I239" s="53">
        <v>44837</v>
      </c>
      <c r="J239" s="53">
        <v>44926</v>
      </c>
      <c r="K239" t="s">
        <v>124</v>
      </c>
      <c r="L239" s="53">
        <v>44835</v>
      </c>
      <c r="M239" t="s">
        <v>6407</v>
      </c>
      <c r="N239" t="s">
        <v>6</v>
      </c>
      <c r="O239" s="53">
        <v>44845</v>
      </c>
      <c r="P239">
        <v>2023</v>
      </c>
      <c r="Q239">
        <v>258</v>
      </c>
      <c r="R239">
        <v>327</v>
      </c>
      <c r="S239" t="s">
        <v>5382</v>
      </c>
      <c r="T239" t="s">
        <v>1469</v>
      </c>
      <c r="U239" t="s">
        <v>162</v>
      </c>
      <c r="V239">
        <v>1</v>
      </c>
      <c r="W239" s="53">
        <v>44837</v>
      </c>
      <c r="X239" s="53">
        <v>44926</v>
      </c>
      <c r="Y239">
        <v>4.7633000000000001</v>
      </c>
      <c r="Z239" t="s">
        <v>1279</v>
      </c>
      <c r="AA239" t="s">
        <v>4801</v>
      </c>
      <c r="AC239" t="e">
        <f>#REF!-#REF!</f>
        <v>#REF!</v>
      </c>
      <c r="AD239" t="e">
        <f>#REF!*#REF!</f>
        <v>#REF!</v>
      </c>
    </row>
    <row r="240" spans="1:30" x14ac:dyDescent="0.35">
      <c r="A240" t="s">
        <v>5755</v>
      </c>
      <c r="B240">
        <v>233</v>
      </c>
      <c r="C240" t="s">
        <v>119</v>
      </c>
      <c r="D240" t="s">
        <v>236</v>
      </c>
      <c r="E240" t="s">
        <v>237</v>
      </c>
      <c r="F240" t="s">
        <v>148</v>
      </c>
      <c r="G240" t="s">
        <v>169</v>
      </c>
      <c r="H240" t="s">
        <v>254</v>
      </c>
      <c r="I240" s="53">
        <v>45054</v>
      </c>
      <c r="J240" s="53">
        <v>45054</v>
      </c>
      <c r="K240" t="s">
        <v>124</v>
      </c>
      <c r="L240" s="53">
        <v>45053</v>
      </c>
      <c r="M240" t="s">
        <v>6380</v>
      </c>
      <c r="N240" t="s">
        <v>16</v>
      </c>
      <c r="O240" s="53">
        <v>45061</v>
      </c>
      <c r="P240">
        <v>2023</v>
      </c>
      <c r="Q240">
        <v>429</v>
      </c>
      <c r="R240">
        <v>268</v>
      </c>
      <c r="S240" t="s">
        <v>5755</v>
      </c>
      <c r="T240" t="s">
        <v>4593</v>
      </c>
      <c r="U240" t="s">
        <v>169</v>
      </c>
      <c r="V240">
        <v>100</v>
      </c>
      <c r="W240" s="53">
        <v>45054</v>
      </c>
      <c r="X240" s="53">
        <v>45054</v>
      </c>
      <c r="Y240">
        <v>0.42259999999999998</v>
      </c>
      <c r="Z240" t="s">
        <v>1279</v>
      </c>
      <c r="AA240" t="s">
        <v>4710</v>
      </c>
      <c r="AC240" t="e">
        <f>#REF!-#REF!</f>
        <v>#REF!</v>
      </c>
      <c r="AD240" t="e">
        <f>#REF!*#REF!</f>
        <v>#REF!</v>
      </c>
    </row>
    <row r="241" spans="1:30" x14ac:dyDescent="0.35">
      <c r="A241" t="s">
        <v>5361</v>
      </c>
      <c r="B241">
        <v>235</v>
      </c>
      <c r="C241" t="s">
        <v>132</v>
      </c>
      <c r="D241" t="s">
        <v>205</v>
      </c>
      <c r="E241" t="s">
        <v>206</v>
      </c>
      <c r="F241" t="s">
        <v>148</v>
      </c>
      <c r="G241" t="s">
        <v>162</v>
      </c>
      <c r="H241" t="s">
        <v>155</v>
      </c>
      <c r="I241" s="53">
        <v>44927</v>
      </c>
      <c r="J241" s="53">
        <v>45291</v>
      </c>
      <c r="K241" t="s">
        <v>124</v>
      </c>
      <c r="L241" s="53">
        <v>44917</v>
      </c>
      <c r="M241" t="s">
        <v>6408</v>
      </c>
      <c r="N241" t="s">
        <v>19</v>
      </c>
      <c r="O241" s="53">
        <v>45139</v>
      </c>
      <c r="P241">
        <v>2023</v>
      </c>
      <c r="Q241">
        <v>431</v>
      </c>
      <c r="R241">
        <v>269</v>
      </c>
      <c r="S241" t="s">
        <v>5361</v>
      </c>
      <c r="T241" t="s">
        <v>1311</v>
      </c>
      <c r="U241" t="s">
        <v>162</v>
      </c>
      <c r="V241">
        <v>30</v>
      </c>
      <c r="W241" s="53">
        <v>44927</v>
      </c>
      <c r="X241" s="53">
        <v>45291</v>
      </c>
      <c r="Y241">
        <v>4.6914999999999996</v>
      </c>
      <c r="Z241" t="s">
        <v>1279</v>
      </c>
      <c r="AA241" t="s">
        <v>4797</v>
      </c>
      <c r="AC241" t="e">
        <f>#REF!-#REF!</f>
        <v>#REF!</v>
      </c>
      <c r="AD241" t="e">
        <f>#REF!*#REF!</f>
        <v>#REF!</v>
      </c>
    </row>
    <row r="242" spans="1:30" x14ac:dyDescent="0.35">
      <c r="A242" t="s">
        <v>5383</v>
      </c>
      <c r="B242">
        <v>64</v>
      </c>
      <c r="C242" t="s">
        <v>132</v>
      </c>
      <c r="D242" t="s">
        <v>236</v>
      </c>
      <c r="E242" t="s">
        <v>237</v>
      </c>
      <c r="F242" t="s">
        <v>148</v>
      </c>
      <c r="G242" t="s">
        <v>162</v>
      </c>
      <c r="H242" t="s">
        <v>219</v>
      </c>
      <c r="I242" s="53">
        <v>44858</v>
      </c>
      <c r="J242" s="53">
        <v>44926</v>
      </c>
      <c r="K242" t="s">
        <v>124</v>
      </c>
      <c r="L242" s="53">
        <v>44855</v>
      </c>
      <c r="M242" t="s">
        <v>6409</v>
      </c>
      <c r="N242" t="s">
        <v>6</v>
      </c>
      <c r="O242" s="53">
        <v>44869</v>
      </c>
      <c r="P242">
        <v>2023</v>
      </c>
      <c r="Q242">
        <v>260</v>
      </c>
      <c r="R242">
        <v>328</v>
      </c>
      <c r="S242" t="s">
        <v>5383</v>
      </c>
      <c r="T242" t="s">
        <v>1338</v>
      </c>
      <c r="U242" t="s">
        <v>162</v>
      </c>
      <c r="V242">
        <v>1</v>
      </c>
      <c r="W242" s="53">
        <v>44858</v>
      </c>
      <c r="X242" s="53">
        <v>44926</v>
      </c>
      <c r="Y242">
        <v>4.6914999999999996</v>
      </c>
      <c r="Z242" t="s">
        <v>1279</v>
      </c>
      <c r="AA242" t="s">
        <v>4797</v>
      </c>
      <c r="AC242" t="e">
        <f>#REF!-#REF!</f>
        <v>#REF!</v>
      </c>
      <c r="AD242" t="e">
        <f>#REF!*#REF!</f>
        <v>#REF!</v>
      </c>
    </row>
    <row r="243" spans="1:30" x14ac:dyDescent="0.35">
      <c r="A243" t="s">
        <v>5756</v>
      </c>
      <c r="B243">
        <v>237</v>
      </c>
      <c r="C243" t="s">
        <v>119</v>
      </c>
      <c r="D243" t="s">
        <v>257</v>
      </c>
      <c r="E243" t="s">
        <v>258</v>
      </c>
      <c r="F243" t="s">
        <v>207</v>
      </c>
      <c r="G243" t="s">
        <v>169</v>
      </c>
      <c r="H243" t="s">
        <v>219</v>
      </c>
      <c r="I243" s="53">
        <v>44835</v>
      </c>
      <c r="J243" s="53">
        <v>44926</v>
      </c>
      <c r="K243" t="s">
        <v>124</v>
      </c>
      <c r="L243" s="53">
        <v>44834</v>
      </c>
      <c r="M243" t="s">
        <v>6410</v>
      </c>
      <c r="N243" t="s">
        <v>63</v>
      </c>
      <c r="O243" s="53">
        <v>44837</v>
      </c>
      <c r="P243">
        <v>2023</v>
      </c>
      <c r="Q243">
        <v>433</v>
      </c>
      <c r="R243">
        <v>270</v>
      </c>
      <c r="S243" t="s">
        <v>5756</v>
      </c>
      <c r="T243" t="s">
        <v>4596</v>
      </c>
      <c r="U243" t="s">
        <v>169</v>
      </c>
      <c r="V243">
        <v>400</v>
      </c>
      <c r="W243" s="53">
        <v>44835</v>
      </c>
      <c r="X243" s="53">
        <v>44926</v>
      </c>
      <c r="Y243">
        <v>4.4175000000000004</v>
      </c>
      <c r="Z243" t="s">
        <v>1279</v>
      </c>
      <c r="AA243" t="s">
        <v>4965</v>
      </c>
      <c r="AC243" t="e">
        <f>#REF!-#REF!</f>
        <v>#REF!</v>
      </c>
      <c r="AD243" t="e">
        <f>#REF!*#REF!</f>
        <v>#REF!</v>
      </c>
    </row>
    <row r="244" spans="1:30" x14ac:dyDescent="0.35">
      <c r="A244" t="s">
        <v>5362</v>
      </c>
      <c r="B244">
        <v>238</v>
      </c>
      <c r="C244" t="s">
        <v>119</v>
      </c>
      <c r="D244" t="s">
        <v>257</v>
      </c>
      <c r="E244" t="s">
        <v>258</v>
      </c>
      <c r="F244" t="s">
        <v>207</v>
      </c>
      <c r="G244" t="s">
        <v>162</v>
      </c>
      <c r="H244" t="s">
        <v>219</v>
      </c>
      <c r="I244" s="53">
        <v>44835</v>
      </c>
      <c r="J244" s="53">
        <v>44926</v>
      </c>
      <c r="K244" t="s">
        <v>124</v>
      </c>
      <c r="L244" s="53">
        <v>44834</v>
      </c>
      <c r="M244" t="s">
        <v>6411</v>
      </c>
      <c r="N244" t="s">
        <v>63</v>
      </c>
      <c r="O244" s="53">
        <v>44837</v>
      </c>
      <c r="P244">
        <v>2023</v>
      </c>
      <c r="Q244">
        <v>434</v>
      </c>
      <c r="R244">
        <v>271</v>
      </c>
      <c r="S244" t="s">
        <v>5362</v>
      </c>
      <c r="T244" t="s">
        <v>1293</v>
      </c>
      <c r="U244" t="s">
        <v>162</v>
      </c>
      <c r="V244">
        <v>250</v>
      </c>
      <c r="W244" s="53">
        <v>44835</v>
      </c>
      <c r="X244" s="53">
        <v>44926</v>
      </c>
      <c r="Y244">
        <v>2.3329</v>
      </c>
      <c r="Z244" t="s">
        <v>1279</v>
      </c>
      <c r="AA244" t="s">
        <v>4969</v>
      </c>
      <c r="AC244" t="e">
        <f>#REF!-#REF!</f>
        <v>#REF!</v>
      </c>
      <c r="AD244" t="e">
        <f>#REF!*#REF!</f>
        <v>#REF!</v>
      </c>
    </row>
    <row r="245" spans="1:30" x14ac:dyDescent="0.35">
      <c r="A245" t="s">
        <v>5363</v>
      </c>
      <c r="B245">
        <v>239</v>
      </c>
      <c r="C245" t="s">
        <v>119</v>
      </c>
      <c r="D245" t="s">
        <v>257</v>
      </c>
      <c r="E245" t="s">
        <v>258</v>
      </c>
      <c r="F245" t="s">
        <v>207</v>
      </c>
      <c r="G245" t="s">
        <v>162</v>
      </c>
      <c r="H245" t="s">
        <v>219</v>
      </c>
      <c r="I245" s="53">
        <v>44835</v>
      </c>
      <c r="J245" s="53">
        <v>44926</v>
      </c>
      <c r="K245" t="s">
        <v>124</v>
      </c>
      <c r="L245" s="53">
        <v>44834</v>
      </c>
      <c r="M245" t="s">
        <v>6412</v>
      </c>
      <c r="N245" t="s">
        <v>63</v>
      </c>
      <c r="O245" s="53">
        <v>44837</v>
      </c>
      <c r="P245">
        <v>2023</v>
      </c>
      <c r="Q245">
        <v>435</v>
      </c>
      <c r="R245">
        <v>272</v>
      </c>
      <c r="S245" t="s">
        <v>5363</v>
      </c>
      <c r="T245" t="s">
        <v>1412</v>
      </c>
      <c r="U245" t="s">
        <v>162</v>
      </c>
      <c r="V245">
        <v>150</v>
      </c>
      <c r="W245" s="53">
        <v>44835</v>
      </c>
      <c r="X245" s="53">
        <v>44926</v>
      </c>
      <c r="Y245">
        <v>2.1825000000000001</v>
      </c>
      <c r="Z245" t="s">
        <v>1279</v>
      </c>
      <c r="AA245" t="s">
        <v>4974</v>
      </c>
      <c r="AC245" t="e">
        <f>#REF!-#REF!</f>
        <v>#REF!</v>
      </c>
      <c r="AD245" t="e">
        <f>#REF!*#REF!</f>
        <v>#REF!</v>
      </c>
    </row>
    <row r="246" spans="1:30" x14ac:dyDescent="0.35">
      <c r="A246" t="s">
        <v>5384</v>
      </c>
      <c r="B246">
        <v>67</v>
      </c>
      <c r="C246" t="s">
        <v>132</v>
      </c>
      <c r="D246" t="s">
        <v>236</v>
      </c>
      <c r="E246" t="s">
        <v>237</v>
      </c>
      <c r="F246" t="s">
        <v>148</v>
      </c>
      <c r="G246" t="s">
        <v>162</v>
      </c>
      <c r="H246" t="s">
        <v>149</v>
      </c>
      <c r="I246" s="53">
        <v>44958</v>
      </c>
      <c r="J246" s="53">
        <v>44985</v>
      </c>
      <c r="K246" t="s">
        <v>124</v>
      </c>
      <c r="L246" s="53">
        <v>44958</v>
      </c>
      <c r="M246" t="s">
        <v>6413</v>
      </c>
      <c r="N246" t="s">
        <v>6</v>
      </c>
      <c r="O246" s="53">
        <v>44959</v>
      </c>
      <c r="P246">
        <v>2023</v>
      </c>
      <c r="Q246">
        <v>263</v>
      </c>
      <c r="R246">
        <v>329</v>
      </c>
      <c r="S246" t="s">
        <v>5384</v>
      </c>
      <c r="T246" t="s">
        <v>1350</v>
      </c>
      <c r="U246" t="s">
        <v>162</v>
      </c>
      <c r="V246">
        <v>23</v>
      </c>
      <c r="W246" s="53">
        <v>44958</v>
      </c>
      <c r="X246" s="53">
        <v>44985</v>
      </c>
      <c r="Y246">
        <v>7.5186999999999999</v>
      </c>
      <c r="Z246" t="s">
        <v>1279</v>
      </c>
      <c r="AA246" t="s">
        <v>4799</v>
      </c>
      <c r="AC246" t="e">
        <f>#REF!-#REF!</f>
        <v>#REF!</v>
      </c>
      <c r="AD246" t="e">
        <f>#REF!*#REF!</f>
        <v>#REF!</v>
      </c>
    </row>
    <row r="247" spans="1:30" x14ac:dyDescent="0.35">
      <c r="A247" t="s">
        <v>5364</v>
      </c>
      <c r="B247">
        <v>240</v>
      </c>
      <c r="C247" t="s">
        <v>119</v>
      </c>
      <c r="D247" t="s">
        <v>257</v>
      </c>
      <c r="E247" t="s">
        <v>258</v>
      </c>
      <c r="F247" t="s">
        <v>207</v>
      </c>
      <c r="G247" t="s">
        <v>162</v>
      </c>
      <c r="H247" t="s">
        <v>219</v>
      </c>
      <c r="I247" s="53">
        <v>44849</v>
      </c>
      <c r="J247" s="53">
        <v>44926</v>
      </c>
      <c r="K247" t="s">
        <v>124</v>
      </c>
      <c r="L247" s="53">
        <v>44848</v>
      </c>
      <c r="M247" t="s">
        <v>6414</v>
      </c>
      <c r="N247" t="s">
        <v>63</v>
      </c>
      <c r="O247" s="53">
        <v>44855</v>
      </c>
      <c r="P247">
        <v>2023</v>
      </c>
      <c r="Q247">
        <v>436</v>
      </c>
      <c r="R247">
        <v>273</v>
      </c>
      <c r="S247" t="s">
        <v>5364</v>
      </c>
      <c r="T247" t="s">
        <v>1283</v>
      </c>
      <c r="U247" t="s">
        <v>162</v>
      </c>
      <c r="V247">
        <v>350</v>
      </c>
      <c r="W247" s="53">
        <v>44849</v>
      </c>
      <c r="X247" s="53">
        <v>44926</v>
      </c>
      <c r="Y247">
        <v>2.3329</v>
      </c>
      <c r="Z247" t="s">
        <v>1279</v>
      </c>
      <c r="AA247" t="s">
        <v>4969</v>
      </c>
      <c r="AC247" t="e">
        <f>#REF!-#REF!</f>
        <v>#REF!</v>
      </c>
      <c r="AD247" t="e">
        <f>#REF!*#REF!</f>
        <v>#REF!</v>
      </c>
    </row>
    <row r="248" spans="1:30" x14ac:dyDescent="0.35">
      <c r="A248" t="s">
        <v>5385</v>
      </c>
      <c r="B248">
        <v>68</v>
      </c>
      <c r="C248" t="s">
        <v>132</v>
      </c>
      <c r="D248" t="s">
        <v>236</v>
      </c>
      <c r="E248" t="s">
        <v>237</v>
      </c>
      <c r="F248" t="s">
        <v>148</v>
      </c>
      <c r="G248" t="s">
        <v>162</v>
      </c>
      <c r="H248" t="s">
        <v>155</v>
      </c>
      <c r="I248" s="53">
        <v>44927</v>
      </c>
      <c r="J248" s="53">
        <v>45291</v>
      </c>
      <c r="K248" t="s">
        <v>124</v>
      </c>
      <c r="L248" s="53">
        <v>44907</v>
      </c>
      <c r="M248" t="s">
        <v>6367</v>
      </c>
      <c r="N248" t="s">
        <v>6</v>
      </c>
      <c r="O248" s="53">
        <v>44932</v>
      </c>
      <c r="P248">
        <v>2023</v>
      </c>
      <c r="Q248">
        <v>264</v>
      </c>
      <c r="R248">
        <v>330</v>
      </c>
      <c r="S248" t="s">
        <v>5385</v>
      </c>
      <c r="T248" t="s">
        <v>1469</v>
      </c>
      <c r="U248" t="s">
        <v>162</v>
      </c>
      <c r="V248">
        <v>50</v>
      </c>
      <c r="W248" s="53">
        <v>44927</v>
      </c>
      <c r="X248" s="53">
        <v>45291</v>
      </c>
      <c r="Y248">
        <v>4.7633000000000001</v>
      </c>
      <c r="Z248" t="s">
        <v>1279</v>
      </c>
      <c r="AA248" t="s">
        <v>4801</v>
      </c>
      <c r="AC248" t="e">
        <f>#REF!-#REF!</f>
        <v>#REF!</v>
      </c>
      <c r="AD248" t="e">
        <f>#REF!*#REF!</f>
        <v>#REF!</v>
      </c>
    </row>
    <row r="249" spans="1:30" x14ac:dyDescent="0.35">
      <c r="A249" t="s">
        <v>5365</v>
      </c>
      <c r="B249">
        <v>242</v>
      </c>
      <c r="C249" t="s">
        <v>119</v>
      </c>
      <c r="D249" t="s">
        <v>236</v>
      </c>
      <c r="E249" t="s">
        <v>237</v>
      </c>
      <c r="F249" t="s">
        <v>207</v>
      </c>
      <c r="G249" t="s">
        <v>162</v>
      </c>
      <c r="H249" t="s">
        <v>259</v>
      </c>
      <c r="I249" s="53">
        <v>45033</v>
      </c>
      <c r="J249" s="53">
        <v>45291</v>
      </c>
      <c r="K249" t="s">
        <v>124</v>
      </c>
      <c r="L249" s="53">
        <v>45032</v>
      </c>
      <c r="M249" t="s">
        <v>6415</v>
      </c>
      <c r="N249" t="s">
        <v>63</v>
      </c>
      <c r="O249" s="53">
        <v>45036</v>
      </c>
      <c r="P249">
        <v>2023</v>
      </c>
      <c r="Q249">
        <v>438</v>
      </c>
      <c r="R249">
        <v>274</v>
      </c>
      <c r="S249" t="s">
        <v>5365</v>
      </c>
      <c r="T249" t="s">
        <v>1412</v>
      </c>
      <c r="U249" t="s">
        <v>162</v>
      </c>
      <c r="V249">
        <v>100</v>
      </c>
      <c r="W249" s="53">
        <v>45033</v>
      </c>
      <c r="X249" s="53">
        <v>45291</v>
      </c>
      <c r="Y249">
        <v>2.2955000000000001</v>
      </c>
      <c r="Z249" t="s">
        <v>1279</v>
      </c>
      <c r="AA249" t="s">
        <v>4974</v>
      </c>
      <c r="AC249" t="e">
        <f>#REF!-#REF!</f>
        <v>#REF!</v>
      </c>
      <c r="AD249" t="e">
        <f>#REF!*#REF!</f>
        <v>#REF!</v>
      </c>
    </row>
    <row r="250" spans="1:30" x14ac:dyDescent="0.35">
      <c r="A250" t="s">
        <v>5386</v>
      </c>
      <c r="B250">
        <v>70</v>
      </c>
      <c r="C250" t="s">
        <v>132</v>
      </c>
      <c r="D250" t="s">
        <v>236</v>
      </c>
      <c r="E250" t="s">
        <v>237</v>
      </c>
      <c r="F250" t="s">
        <v>148</v>
      </c>
      <c r="G250" t="s">
        <v>162</v>
      </c>
      <c r="H250" t="s">
        <v>155</v>
      </c>
      <c r="I250" s="53">
        <v>44927</v>
      </c>
      <c r="J250" s="53">
        <v>45291</v>
      </c>
      <c r="K250" t="s">
        <v>124</v>
      </c>
      <c r="L250" s="53">
        <v>44907</v>
      </c>
      <c r="M250" t="s">
        <v>6367</v>
      </c>
      <c r="N250" t="s">
        <v>6</v>
      </c>
      <c r="O250" s="53">
        <v>44932</v>
      </c>
      <c r="P250">
        <v>2023</v>
      </c>
      <c r="Q250">
        <v>266</v>
      </c>
      <c r="R250">
        <v>331</v>
      </c>
      <c r="S250" t="s">
        <v>5386</v>
      </c>
      <c r="T250" t="s">
        <v>1313</v>
      </c>
      <c r="U250" t="s">
        <v>162</v>
      </c>
      <c r="V250">
        <v>40</v>
      </c>
      <c r="W250" s="53">
        <v>44927</v>
      </c>
      <c r="X250" s="53">
        <v>45291</v>
      </c>
      <c r="Y250">
        <v>4.7499000000000002</v>
      </c>
      <c r="Z250" t="s">
        <v>1279</v>
      </c>
      <c r="AA250" t="s">
        <v>4806</v>
      </c>
      <c r="AC250" t="e">
        <f>#REF!-#REF!</f>
        <v>#REF!</v>
      </c>
      <c r="AD250" t="e">
        <f>#REF!*#REF!</f>
        <v>#REF!</v>
      </c>
    </row>
    <row r="251" spans="1:30" x14ac:dyDescent="0.35">
      <c r="A251" t="s">
        <v>5952</v>
      </c>
      <c r="B251">
        <v>201</v>
      </c>
      <c r="C251" t="s">
        <v>132</v>
      </c>
      <c r="D251" t="s">
        <v>4586</v>
      </c>
      <c r="E251" t="s">
        <v>239</v>
      </c>
      <c r="F251" t="s">
        <v>121</v>
      </c>
      <c r="G251" t="s">
        <v>169</v>
      </c>
      <c r="H251" t="s">
        <v>155</v>
      </c>
      <c r="I251" s="53">
        <v>45658</v>
      </c>
      <c r="J251" s="53">
        <v>46022</v>
      </c>
      <c r="K251" t="s">
        <v>124</v>
      </c>
      <c r="L251" s="53">
        <v>45281</v>
      </c>
      <c r="M251" t="s">
        <v>6416</v>
      </c>
      <c r="N251" t="s">
        <v>14</v>
      </c>
      <c r="O251" s="53">
        <v>45338</v>
      </c>
      <c r="P251">
        <v>2024</v>
      </c>
      <c r="Q251">
        <v>678</v>
      </c>
      <c r="R251">
        <v>769</v>
      </c>
      <c r="S251" t="s">
        <v>5952</v>
      </c>
      <c r="T251" t="s">
        <v>4501</v>
      </c>
      <c r="U251" t="s">
        <v>169</v>
      </c>
      <c r="V251">
        <v>350</v>
      </c>
      <c r="W251" s="53">
        <v>45658</v>
      </c>
      <c r="X251" s="53">
        <v>46022</v>
      </c>
      <c r="Y251">
        <v>5.1139999999999999</v>
      </c>
      <c r="Z251" t="s">
        <v>1279</v>
      </c>
      <c r="AA251" t="s">
        <v>4799</v>
      </c>
      <c r="AC251" t="e">
        <f>#REF!-#REF!</f>
        <v>#REF!</v>
      </c>
      <c r="AD251" t="e">
        <f>#REF!*#REF!</f>
        <v>#REF!</v>
      </c>
    </row>
    <row r="252" spans="1:30" x14ac:dyDescent="0.35">
      <c r="A252" t="s">
        <v>5774</v>
      </c>
      <c r="B252">
        <v>71</v>
      </c>
      <c r="C252" t="s">
        <v>132</v>
      </c>
      <c r="D252" t="s">
        <v>236</v>
      </c>
      <c r="E252" t="s">
        <v>237</v>
      </c>
      <c r="F252" t="s">
        <v>148</v>
      </c>
      <c r="G252" t="s">
        <v>169</v>
      </c>
      <c r="H252" t="s">
        <v>155</v>
      </c>
      <c r="I252" s="53">
        <v>44927</v>
      </c>
      <c r="J252" s="53">
        <v>45291</v>
      </c>
      <c r="K252" t="s">
        <v>124</v>
      </c>
      <c r="L252" s="53">
        <v>44907</v>
      </c>
      <c r="M252" t="s">
        <v>6367</v>
      </c>
      <c r="N252" t="s">
        <v>6</v>
      </c>
      <c r="O252" s="53">
        <v>44932</v>
      </c>
      <c r="P252">
        <v>2023</v>
      </c>
      <c r="Q252">
        <v>267</v>
      </c>
      <c r="R252">
        <v>332</v>
      </c>
      <c r="S252" t="s">
        <v>5774</v>
      </c>
      <c r="T252" t="s">
        <v>4495</v>
      </c>
      <c r="U252" t="s">
        <v>169</v>
      </c>
      <c r="V252">
        <v>1090</v>
      </c>
      <c r="W252" s="53">
        <v>44927</v>
      </c>
      <c r="X252" s="53">
        <v>45291</v>
      </c>
      <c r="Y252">
        <v>5.7198000000000002</v>
      </c>
      <c r="Z252" t="s">
        <v>1279</v>
      </c>
      <c r="AA252">
        <v>0</v>
      </c>
      <c r="AC252" t="e">
        <f>#REF!-#REF!</f>
        <v>#REF!</v>
      </c>
      <c r="AD252" t="e">
        <f>#REF!*#REF!</f>
        <v>#REF!</v>
      </c>
    </row>
    <row r="253" spans="1:30" x14ac:dyDescent="0.35">
      <c r="A253" t="s">
        <v>2778</v>
      </c>
      <c r="B253">
        <v>268</v>
      </c>
      <c r="C253" t="s">
        <v>132</v>
      </c>
      <c r="D253" t="s">
        <v>306</v>
      </c>
      <c r="E253" t="s">
        <v>307</v>
      </c>
      <c r="F253" t="s">
        <v>121</v>
      </c>
      <c r="G253" t="s">
        <v>162</v>
      </c>
      <c r="H253" t="s">
        <v>155</v>
      </c>
      <c r="I253" s="53">
        <v>45658</v>
      </c>
      <c r="J253" s="53">
        <v>46022</v>
      </c>
      <c r="K253" t="s">
        <v>124</v>
      </c>
      <c r="L253" s="53">
        <v>45288</v>
      </c>
      <c r="M253" t="s">
        <v>6417</v>
      </c>
      <c r="N253" t="s">
        <v>308</v>
      </c>
      <c r="O253" s="53">
        <v>45338</v>
      </c>
      <c r="P253">
        <v>2024</v>
      </c>
      <c r="Q253">
        <v>745</v>
      </c>
      <c r="R253">
        <v>819</v>
      </c>
      <c r="S253" t="s">
        <v>2778</v>
      </c>
      <c r="T253" t="s">
        <v>1326</v>
      </c>
      <c r="U253" t="s">
        <v>162</v>
      </c>
      <c r="V253">
        <v>100</v>
      </c>
      <c r="W253" s="53">
        <v>45658</v>
      </c>
      <c r="X253" s="53">
        <v>46022</v>
      </c>
      <c r="Y253">
        <v>3.7988</v>
      </c>
      <c r="Z253" t="s">
        <v>1279</v>
      </c>
      <c r="AA253" t="s">
        <v>4815</v>
      </c>
      <c r="AC253" t="e">
        <f>#REF!-#REF!</f>
        <v>#REF!</v>
      </c>
      <c r="AD253" t="e">
        <f>#REF!*#REF!</f>
        <v>#REF!</v>
      </c>
    </row>
    <row r="254" spans="1:30" x14ac:dyDescent="0.35">
      <c r="A254" t="s">
        <v>5387</v>
      </c>
      <c r="B254">
        <v>73</v>
      </c>
      <c r="C254" t="s">
        <v>132</v>
      </c>
      <c r="D254" t="s">
        <v>236</v>
      </c>
      <c r="E254" t="s">
        <v>237</v>
      </c>
      <c r="F254" t="s">
        <v>148</v>
      </c>
      <c r="G254" t="s">
        <v>162</v>
      </c>
      <c r="H254" t="s">
        <v>259</v>
      </c>
      <c r="I254" s="53">
        <v>44937</v>
      </c>
      <c r="J254" s="53">
        <v>45291</v>
      </c>
      <c r="K254" t="s">
        <v>124</v>
      </c>
      <c r="L254" s="53">
        <v>44937</v>
      </c>
      <c r="M254" t="s">
        <v>4098</v>
      </c>
      <c r="N254" t="s">
        <v>6</v>
      </c>
      <c r="O254" s="53">
        <v>44943</v>
      </c>
      <c r="P254">
        <v>2023</v>
      </c>
      <c r="Q254">
        <v>269</v>
      </c>
      <c r="R254">
        <v>333</v>
      </c>
      <c r="S254" t="s">
        <v>5387</v>
      </c>
      <c r="T254" t="s">
        <v>1350</v>
      </c>
      <c r="U254" t="s">
        <v>162</v>
      </c>
      <c r="V254">
        <v>1</v>
      </c>
      <c r="W254" s="53">
        <v>44937</v>
      </c>
      <c r="X254" s="53">
        <v>45291</v>
      </c>
      <c r="Y254">
        <v>5.0801999999999996</v>
      </c>
      <c r="Z254" t="s">
        <v>1279</v>
      </c>
      <c r="AA254" t="s">
        <v>4799</v>
      </c>
      <c r="AC254" t="e">
        <f>#REF!-#REF!</f>
        <v>#REF!</v>
      </c>
      <c r="AD254" t="e">
        <f>#REF!*#REF!</f>
        <v>#REF!</v>
      </c>
    </row>
    <row r="255" spans="1:30" x14ac:dyDescent="0.35">
      <c r="A255" t="s">
        <v>5556</v>
      </c>
      <c r="B255">
        <v>269</v>
      </c>
      <c r="C255" t="s">
        <v>132</v>
      </c>
      <c r="D255" t="s">
        <v>306</v>
      </c>
      <c r="E255" t="s">
        <v>307</v>
      </c>
      <c r="F255" t="s">
        <v>121</v>
      </c>
      <c r="G255" t="s">
        <v>162</v>
      </c>
      <c r="H255" t="s">
        <v>155</v>
      </c>
      <c r="I255" s="53">
        <v>45658</v>
      </c>
      <c r="J255" s="53">
        <v>46022</v>
      </c>
      <c r="K255" t="s">
        <v>124</v>
      </c>
      <c r="L255" s="53">
        <v>45288</v>
      </c>
      <c r="M255" t="s">
        <v>6418</v>
      </c>
      <c r="N255" t="s">
        <v>308</v>
      </c>
      <c r="O255" s="53">
        <v>45338</v>
      </c>
      <c r="P255">
        <v>2024</v>
      </c>
      <c r="Q255">
        <v>746</v>
      </c>
      <c r="R255">
        <v>820</v>
      </c>
      <c r="S255" t="s">
        <v>5556</v>
      </c>
      <c r="T255" t="s">
        <v>1513</v>
      </c>
      <c r="U255" t="s">
        <v>162</v>
      </c>
      <c r="V255">
        <v>160</v>
      </c>
      <c r="W255" s="53">
        <v>45658</v>
      </c>
      <c r="X255" s="53">
        <v>46022</v>
      </c>
      <c r="Y255">
        <v>3.7988</v>
      </c>
      <c r="Z255" t="s">
        <v>1279</v>
      </c>
      <c r="AA255" t="s">
        <v>4815</v>
      </c>
      <c r="AC255" t="e">
        <f>#REF!-#REF!</f>
        <v>#REF!</v>
      </c>
      <c r="AD255" t="e">
        <f>#REF!*#REF!</f>
        <v>#REF!</v>
      </c>
    </row>
    <row r="256" spans="1:30" x14ac:dyDescent="0.35">
      <c r="A256" t="s">
        <v>5775</v>
      </c>
      <c r="B256">
        <v>74</v>
      </c>
      <c r="C256" t="s">
        <v>132</v>
      </c>
      <c r="D256" t="s">
        <v>288</v>
      </c>
      <c r="E256" t="s">
        <v>289</v>
      </c>
      <c r="F256" t="s">
        <v>148</v>
      </c>
      <c r="G256" t="s">
        <v>169</v>
      </c>
      <c r="H256" t="s">
        <v>155</v>
      </c>
      <c r="I256" s="53">
        <v>44927</v>
      </c>
      <c r="J256" s="53">
        <v>45291</v>
      </c>
      <c r="K256" t="s">
        <v>124</v>
      </c>
      <c r="L256" s="53">
        <v>44918</v>
      </c>
      <c r="M256" t="s">
        <v>6419</v>
      </c>
      <c r="N256" t="s">
        <v>47</v>
      </c>
      <c r="O256" s="53">
        <v>44932</v>
      </c>
      <c r="P256">
        <v>2023</v>
      </c>
      <c r="Q256">
        <v>270</v>
      </c>
      <c r="R256">
        <v>334</v>
      </c>
      <c r="S256" t="s">
        <v>5775</v>
      </c>
      <c r="T256" t="s">
        <v>1342</v>
      </c>
      <c r="U256" t="s">
        <v>169</v>
      </c>
      <c r="V256">
        <v>60</v>
      </c>
      <c r="W256" s="53">
        <v>44927</v>
      </c>
      <c r="X256" s="53">
        <v>45291</v>
      </c>
      <c r="Y256">
        <v>5.4736000000000002</v>
      </c>
      <c r="Z256" t="s">
        <v>1279</v>
      </c>
      <c r="AA256" t="s">
        <v>4797</v>
      </c>
      <c r="AC256" t="e">
        <f>#REF!-#REF!</f>
        <v>#REF!</v>
      </c>
      <c r="AD256" t="e">
        <f>#REF!*#REF!</f>
        <v>#REF!</v>
      </c>
    </row>
    <row r="257" spans="1:30" x14ac:dyDescent="0.35">
      <c r="A257" t="s">
        <v>5388</v>
      </c>
      <c r="B257">
        <v>76</v>
      </c>
      <c r="C257" t="s">
        <v>132</v>
      </c>
      <c r="D257" t="s">
        <v>4124</v>
      </c>
      <c r="E257" t="s">
        <v>120</v>
      </c>
      <c r="F257" t="s">
        <v>148</v>
      </c>
      <c r="G257" t="s">
        <v>162</v>
      </c>
      <c r="H257" t="s">
        <v>155</v>
      </c>
      <c r="I257" s="53">
        <v>44927</v>
      </c>
      <c r="J257" s="53">
        <v>45291</v>
      </c>
      <c r="K257" t="s">
        <v>124</v>
      </c>
      <c r="L257" s="53">
        <v>44909</v>
      </c>
      <c r="M257" t="s">
        <v>6420</v>
      </c>
      <c r="N257" t="s">
        <v>50</v>
      </c>
      <c r="O257" s="53">
        <v>44932</v>
      </c>
      <c r="P257">
        <v>2023</v>
      </c>
      <c r="Q257">
        <v>272</v>
      </c>
      <c r="R257">
        <v>335</v>
      </c>
      <c r="S257" t="s">
        <v>5388</v>
      </c>
      <c r="T257" t="s">
        <v>1637</v>
      </c>
      <c r="U257" t="s">
        <v>162</v>
      </c>
      <c r="V257">
        <v>490</v>
      </c>
      <c r="W257" s="53">
        <v>44927</v>
      </c>
      <c r="X257" s="53">
        <v>45291</v>
      </c>
      <c r="Y257">
        <v>4.7633000000000001</v>
      </c>
      <c r="Z257" t="s">
        <v>1279</v>
      </c>
      <c r="AA257" t="s">
        <v>4801</v>
      </c>
      <c r="AC257" t="e">
        <f>#REF!-#REF!</f>
        <v>#REF!</v>
      </c>
      <c r="AD257" t="e">
        <f>#REF!*#REF!</f>
        <v>#REF!</v>
      </c>
    </row>
    <row r="258" spans="1:30" x14ac:dyDescent="0.35">
      <c r="A258" t="s">
        <v>5776</v>
      </c>
      <c r="B258">
        <v>78</v>
      </c>
      <c r="C258" t="s">
        <v>132</v>
      </c>
      <c r="D258" t="s">
        <v>247</v>
      </c>
      <c r="E258" t="s">
        <v>248</v>
      </c>
      <c r="F258" t="s">
        <v>207</v>
      </c>
      <c r="G258" t="s">
        <v>169</v>
      </c>
      <c r="H258" t="s">
        <v>219</v>
      </c>
      <c r="I258" s="53">
        <v>44775</v>
      </c>
      <c r="J258" s="53">
        <v>45291</v>
      </c>
      <c r="K258" t="s">
        <v>124</v>
      </c>
      <c r="L258" s="53">
        <v>44774</v>
      </c>
      <c r="M258" t="s">
        <v>6421</v>
      </c>
      <c r="N258" t="s">
        <v>10</v>
      </c>
      <c r="O258" s="53">
        <v>44791</v>
      </c>
      <c r="P258">
        <v>2023</v>
      </c>
      <c r="Q258">
        <v>274</v>
      </c>
      <c r="R258">
        <v>336</v>
      </c>
      <c r="S258" t="s">
        <v>5776</v>
      </c>
      <c r="T258" t="s">
        <v>4495</v>
      </c>
      <c r="U258" t="s">
        <v>169</v>
      </c>
      <c r="V258">
        <v>1</v>
      </c>
      <c r="W258" s="53">
        <v>44775</v>
      </c>
      <c r="X258" s="53">
        <v>45291</v>
      </c>
      <c r="Y258">
        <v>5.7582000000000004</v>
      </c>
      <c r="Z258" t="s">
        <v>1279</v>
      </c>
      <c r="AA258">
        <v>0</v>
      </c>
      <c r="AC258" t="e">
        <f>#REF!-#REF!</f>
        <v>#REF!</v>
      </c>
      <c r="AD258" t="e">
        <f>#REF!*#REF!</f>
        <v>#REF!</v>
      </c>
    </row>
    <row r="259" spans="1:30" x14ac:dyDescent="0.35">
      <c r="A259" t="s">
        <v>5389</v>
      </c>
      <c r="B259">
        <v>79</v>
      </c>
      <c r="C259" t="s">
        <v>132</v>
      </c>
      <c r="D259" t="s">
        <v>236</v>
      </c>
      <c r="E259" t="s">
        <v>237</v>
      </c>
      <c r="F259" t="s">
        <v>148</v>
      </c>
      <c r="G259" t="s">
        <v>162</v>
      </c>
      <c r="H259" t="s">
        <v>149</v>
      </c>
      <c r="I259" s="53">
        <v>45078</v>
      </c>
      <c r="J259" s="53">
        <v>45107</v>
      </c>
      <c r="K259" t="s">
        <v>124</v>
      </c>
      <c r="L259" s="53">
        <v>45078</v>
      </c>
      <c r="M259" t="s">
        <v>6422</v>
      </c>
      <c r="N259" t="s">
        <v>6</v>
      </c>
      <c r="O259" s="53">
        <v>45089</v>
      </c>
      <c r="P259">
        <v>2023</v>
      </c>
      <c r="Q259">
        <v>275</v>
      </c>
      <c r="R259">
        <v>337</v>
      </c>
      <c r="S259" t="s">
        <v>5389</v>
      </c>
      <c r="T259" t="s">
        <v>1466</v>
      </c>
      <c r="U259" t="s">
        <v>162</v>
      </c>
      <c r="V259">
        <v>260</v>
      </c>
      <c r="W259" s="53">
        <v>45078</v>
      </c>
      <c r="X259" s="53">
        <v>45107</v>
      </c>
      <c r="Y259">
        <v>7.5061</v>
      </c>
      <c r="Z259" t="s">
        <v>1279</v>
      </c>
      <c r="AA259" t="s">
        <v>4801</v>
      </c>
      <c r="AC259" t="e">
        <f>#REF!-#REF!</f>
        <v>#REF!</v>
      </c>
      <c r="AD259" t="e">
        <f>#REF!*#REF!</f>
        <v>#REF!</v>
      </c>
    </row>
    <row r="260" spans="1:30" x14ac:dyDescent="0.35">
      <c r="A260" t="s">
        <v>1814</v>
      </c>
      <c r="B260">
        <v>80</v>
      </c>
      <c r="C260" t="s">
        <v>132</v>
      </c>
      <c r="D260" t="s">
        <v>4565</v>
      </c>
      <c r="E260" t="s">
        <v>241</v>
      </c>
      <c r="F260" t="s">
        <v>148</v>
      </c>
      <c r="G260" t="s">
        <v>162</v>
      </c>
      <c r="H260" t="s">
        <v>219</v>
      </c>
      <c r="I260" s="53">
        <v>44805</v>
      </c>
      <c r="J260" s="53">
        <v>44926</v>
      </c>
      <c r="K260" t="s">
        <v>124</v>
      </c>
      <c r="L260" s="53">
        <v>44798</v>
      </c>
      <c r="M260" t="s">
        <v>6423</v>
      </c>
      <c r="N260" t="s">
        <v>24</v>
      </c>
      <c r="O260" s="53">
        <v>44803</v>
      </c>
      <c r="P260">
        <v>2023</v>
      </c>
      <c r="Q260">
        <v>276</v>
      </c>
      <c r="R260">
        <v>338</v>
      </c>
      <c r="S260" t="s">
        <v>1814</v>
      </c>
      <c r="T260" t="s">
        <v>1381</v>
      </c>
      <c r="U260" t="s">
        <v>162</v>
      </c>
      <c r="V260">
        <v>1</v>
      </c>
      <c r="W260" s="53">
        <v>44805</v>
      </c>
      <c r="X260" s="53">
        <v>44926</v>
      </c>
      <c r="Y260">
        <v>5.1791</v>
      </c>
      <c r="Z260" t="s">
        <v>1279</v>
      </c>
      <c r="AA260" t="s">
        <v>4800</v>
      </c>
      <c r="AC260" t="e">
        <f>#REF!-#REF!</f>
        <v>#REF!</v>
      </c>
      <c r="AD260" t="e">
        <f>#REF!*#REF!</f>
        <v>#REF!</v>
      </c>
    </row>
    <row r="261" spans="1:30" x14ac:dyDescent="0.35">
      <c r="A261" t="s">
        <v>5390</v>
      </c>
      <c r="B261">
        <v>84</v>
      </c>
      <c r="C261" t="s">
        <v>130</v>
      </c>
      <c r="D261" t="s">
        <v>236</v>
      </c>
      <c r="E261" t="s">
        <v>237</v>
      </c>
      <c r="F261" t="s">
        <v>207</v>
      </c>
      <c r="G261" t="s">
        <v>162</v>
      </c>
      <c r="H261" t="s">
        <v>259</v>
      </c>
      <c r="I261" s="53">
        <v>44753</v>
      </c>
      <c r="J261" s="53">
        <v>44926</v>
      </c>
      <c r="K261" t="s">
        <v>124</v>
      </c>
      <c r="L261" s="53">
        <v>44753</v>
      </c>
      <c r="M261" t="s">
        <v>6424</v>
      </c>
      <c r="N261" t="s">
        <v>66</v>
      </c>
      <c r="O261" s="53">
        <v>44756</v>
      </c>
      <c r="P261">
        <v>2023</v>
      </c>
      <c r="Q261">
        <v>280</v>
      </c>
      <c r="R261">
        <v>339</v>
      </c>
      <c r="S261" t="s">
        <v>5390</v>
      </c>
      <c r="T261" t="s">
        <v>4573</v>
      </c>
      <c r="U261" t="s">
        <v>162</v>
      </c>
      <c r="V261">
        <v>300</v>
      </c>
      <c r="W261" s="53">
        <v>44753</v>
      </c>
      <c r="X261" s="53">
        <v>44926</v>
      </c>
      <c r="Y261">
        <v>0.54390000000000005</v>
      </c>
      <c r="Z261" t="s">
        <v>1279</v>
      </c>
      <c r="AA261" t="s">
        <v>4710</v>
      </c>
      <c r="AC261" t="e">
        <f>#REF!-#REF!</f>
        <v>#REF!</v>
      </c>
      <c r="AD261" t="e">
        <f>#REF!*#REF!</f>
        <v>#REF!</v>
      </c>
    </row>
    <row r="262" spans="1:30" x14ac:dyDescent="0.35">
      <c r="A262" t="s">
        <v>5777</v>
      </c>
      <c r="B262">
        <v>86</v>
      </c>
      <c r="C262" t="s">
        <v>130</v>
      </c>
      <c r="D262" t="s">
        <v>236</v>
      </c>
      <c r="E262" t="s">
        <v>237</v>
      </c>
      <c r="F262" t="s">
        <v>207</v>
      </c>
      <c r="G262" t="s">
        <v>169</v>
      </c>
      <c r="H262" t="s">
        <v>259</v>
      </c>
      <c r="I262" s="53">
        <v>44753</v>
      </c>
      <c r="J262" s="53">
        <v>44926</v>
      </c>
      <c r="K262" t="s">
        <v>124</v>
      </c>
      <c r="L262" s="53">
        <v>44753</v>
      </c>
      <c r="M262" t="s">
        <v>6425</v>
      </c>
      <c r="N262" t="s">
        <v>253</v>
      </c>
      <c r="O262" s="53">
        <v>44756</v>
      </c>
      <c r="P262">
        <v>2023</v>
      </c>
      <c r="Q262">
        <v>282</v>
      </c>
      <c r="R262">
        <v>340</v>
      </c>
      <c r="S262" t="s">
        <v>5777</v>
      </c>
      <c r="T262" t="s">
        <v>1643</v>
      </c>
      <c r="U262" t="s">
        <v>169</v>
      </c>
      <c r="V262">
        <v>300</v>
      </c>
      <c r="W262" s="53">
        <v>44753</v>
      </c>
      <c r="X262" s="53">
        <v>44926</v>
      </c>
      <c r="Y262">
        <v>5.5231000000000003</v>
      </c>
      <c r="Z262" t="s">
        <v>1279</v>
      </c>
      <c r="AA262">
        <v>0</v>
      </c>
      <c r="AC262" t="e">
        <f>#REF!-#REF!</f>
        <v>#REF!</v>
      </c>
      <c r="AD262" t="e">
        <f>#REF!*#REF!</f>
        <v>#REF!</v>
      </c>
    </row>
    <row r="263" spans="1:30" x14ac:dyDescent="0.35">
      <c r="A263" t="s">
        <v>5391</v>
      </c>
      <c r="B263">
        <v>87</v>
      </c>
      <c r="C263" t="s">
        <v>132</v>
      </c>
      <c r="D263" t="s">
        <v>292</v>
      </c>
      <c r="E263" t="s">
        <v>248</v>
      </c>
      <c r="F263" t="s">
        <v>148</v>
      </c>
      <c r="G263" t="s">
        <v>162</v>
      </c>
      <c r="H263" t="s">
        <v>155</v>
      </c>
      <c r="I263" s="53">
        <v>44927</v>
      </c>
      <c r="J263" s="53">
        <v>45291</v>
      </c>
      <c r="K263" t="s">
        <v>124</v>
      </c>
      <c r="L263" s="53">
        <v>44917</v>
      </c>
      <c r="M263" t="s">
        <v>6426</v>
      </c>
      <c r="N263" t="s">
        <v>10</v>
      </c>
      <c r="O263" s="53">
        <v>44932</v>
      </c>
      <c r="P263">
        <v>2023</v>
      </c>
      <c r="Q263">
        <v>283</v>
      </c>
      <c r="R263">
        <v>341</v>
      </c>
      <c r="S263" t="s">
        <v>5391</v>
      </c>
      <c r="T263" t="s">
        <v>1331</v>
      </c>
      <c r="U263" t="s">
        <v>162</v>
      </c>
      <c r="V263">
        <v>100</v>
      </c>
      <c r="W263" s="53">
        <v>44927</v>
      </c>
      <c r="X263" s="53">
        <v>45291</v>
      </c>
      <c r="Y263">
        <v>4.8094000000000001</v>
      </c>
      <c r="Z263" t="s">
        <v>1279</v>
      </c>
      <c r="AA263" t="s">
        <v>4803</v>
      </c>
      <c r="AC263" t="e">
        <f>#REF!-#REF!</f>
        <v>#REF!</v>
      </c>
      <c r="AD263" t="e">
        <f>#REF!*#REF!</f>
        <v>#REF!</v>
      </c>
    </row>
    <row r="264" spans="1:30" x14ac:dyDescent="0.35">
      <c r="A264" t="s">
        <v>5778</v>
      </c>
      <c r="B264">
        <v>88</v>
      </c>
      <c r="C264" t="s">
        <v>132</v>
      </c>
      <c r="D264" t="s">
        <v>292</v>
      </c>
      <c r="E264" t="s">
        <v>248</v>
      </c>
      <c r="F264" t="s">
        <v>148</v>
      </c>
      <c r="G264" t="s">
        <v>169</v>
      </c>
      <c r="H264" t="s">
        <v>155</v>
      </c>
      <c r="I264" s="53">
        <v>44927</v>
      </c>
      <c r="J264" s="53">
        <v>45291</v>
      </c>
      <c r="K264" t="s">
        <v>124</v>
      </c>
      <c r="L264" s="53">
        <v>44917</v>
      </c>
      <c r="M264" t="s">
        <v>6426</v>
      </c>
      <c r="N264" t="s">
        <v>10</v>
      </c>
      <c r="O264" s="53">
        <v>44932</v>
      </c>
      <c r="P264">
        <v>2023</v>
      </c>
      <c r="Q264">
        <v>284</v>
      </c>
      <c r="R264">
        <v>342</v>
      </c>
      <c r="S264" t="s">
        <v>5778</v>
      </c>
      <c r="T264" t="s">
        <v>1340</v>
      </c>
      <c r="U264" t="s">
        <v>169</v>
      </c>
      <c r="V264">
        <v>300</v>
      </c>
      <c r="W264" s="53">
        <v>44927</v>
      </c>
      <c r="X264" s="53">
        <v>45291</v>
      </c>
      <c r="Y264">
        <v>5.516</v>
      </c>
      <c r="Z264" t="s">
        <v>1279</v>
      </c>
      <c r="AA264" t="s">
        <v>4803</v>
      </c>
      <c r="AC264" t="e">
        <f>#REF!-#REF!</f>
        <v>#REF!</v>
      </c>
      <c r="AD264" t="e">
        <f>#REF!*#REF!</f>
        <v>#REF!</v>
      </c>
    </row>
    <row r="265" spans="1:30" x14ac:dyDescent="0.35">
      <c r="A265" t="s">
        <v>5779</v>
      </c>
      <c r="B265">
        <v>90</v>
      </c>
      <c r="C265" t="s">
        <v>132</v>
      </c>
      <c r="D265" t="s">
        <v>4565</v>
      </c>
      <c r="E265" t="s">
        <v>241</v>
      </c>
      <c r="F265" t="s">
        <v>148</v>
      </c>
      <c r="G265" t="s">
        <v>169</v>
      </c>
      <c r="H265" t="s">
        <v>219</v>
      </c>
      <c r="I265" s="53">
        <v>45017</v>
      </c>
      <c r="J265" s="53">
        <v>45107</v>
      </c>
      <c r="K265" t="s">
        <v>124</v>
      </c>
      <c r="L265" s="53">
        <v>45005</v>
      </c>
      <c r="M265" t="s">
        <v>6427</v>
      </c>
      <c r="N265" t="s">
        <v>24</v>
      </c>
      <c r="O265" s="53">
        <v>45036</v>
      </c>
      <c r="P265">
        <v>2023</v>
      </c>
      <c r="Q265">
        <v>286</v>
      </c>
      <c r="R265">
        <v>343</v>
      </c>
      <c r="S265" t="s">
        <v>5779</v>
      </c>
      <c r="T265" t="s">
        <v>4495</v>
      </c>
      <c r="U265" t="s">
        <v>169</v>
      </c>
      <c r="V265">
        <v>1221</v>
      </c>
      <c r="W265" s="53">
        <v>45017</v>
      </c>
      <c r="X265" s="53">
        <v>45107</v>
      </c>
      <c r="Y265">
        <v>7.4908000000000001</v>
      </c>
      <c r="Z265" t="s">
        <v>1279</v>
      </c>
      <c r="AA265">
        <v>0</v>
      </c>
      <c r="AC265" t="e">
        <f>#REF!-#REF!</f>
        <v>#REF!</v>
      </c>
      <c r="AD265" t="e">
        <f>#REF!*#REF!</f>
        <v>#REF!</v>
      </c>
    </row>
    <row r="266" spans="1:30" x14ac:dyDescent="0.35">
      <c r="A266" t="s">
        <v>5780</v>
      </c>
      <c r="B266">
        <v>91</v>
      </c>
      <c r="C266" t="s">
        <v>132</v>
      </c>
      <c r="D266" t="s">
        <v>4565</v>
      </c>
      <c r="E266" t="s">
        <v>241</v>
      </c>
      <c r="F266" t="s">
        <v>148</v>
      </c>
      <c r="G266" t="s">
        <v>169</v>
      </c>
      <c r="H266" t="s">
        <v>149</v>
      </c>
      <c r="I266" s="53">
        <v>45047</v>
      </c>
      <c r="J266" s="53">
        <v>45077</v>
      </c>
      <c r="K266" t="s">
        <v>124</v>
      </c>
      <c r="L266" s="53">
        <v>45042</v>
      </c>
      <c r="M266" t="s">
        <v>6428</v>
      </c>
      <c r="N266" t="s">
        <v>24</v>
      </c>
      <c r="O266" s="53">
        <v>45061</v>
      </c>
      <c r="P266">
        <v>2023</v>
      </c>
      <c r="Q266">
        <v>287</v>
      </c>
      <c r="R266">
        <v>344</v>
      </c>
      <c r="S266" t="s">
        <v>5780</v>
      </c>
      <c r="T266" t="s">
        <v>4495</v>
      </c>
      <c r="U266" t="s">
        <v>169</v>
      </c>
      <c r="V266">
        <v>200</v>
      </c>
      <c r="W266" s="53">
        <v>45047</v>
      </c>
      <c r="X266" s="53">
        <v>45077</v>
      </c>
      <c r="Y266">
        <v>9.0132999999999992</v>
      </c>
      <c r="Z266" t="s">
        <v>1279</v>
      </c>
      <c r="AA266">
        <v>0</v>
      </c>
      <c r="AC266" t="e">
        <f>#REF!-#REF!</f>
        <v>#REF!</v>
      </c>
      <c r="AD266" t="e">
        <f>#REF!*#REF!</f>
        <v>#REF!</v>
      </c>
    </row>
    <row r="267" spans="1:30" x14ac:dyDescent="0.35">
      <c r="A267" t="s">
        <v>5392</v>
      </c>
      <c r="B267">
        <v>92</v>
      </c>
      <c r="C267" t="s">
        <v>132</v>
      </c>
      <c r="D267" t="s">
        <v>260</v>
      </c>
      <c r="E267" t="s">
        <v>261</v>
      </c>
      <c r="F267" t="s">
        <v>148</v>
      </c>
      <c r="G267" t="s">
        <v>162</v>
      </c>
      <c r="H267" t="s">
        <v>259</v>
      </c>
      <c r="I267" s="53">
        <v>45077</v>
      </c>
      <c r="J267" s="53">
        <v>45291</v>
      </c>
      <c r="K267" t="s">
        <v>124</v>
      </c>
      <c r="L267" s="53">
        <v>45075</v>
      </c>
      <c r="M267" t="s">
        <v>6429</v>
      </c>
      <c r="N267" t="s">
        <v>29</v>
      </c>
      <c r="O267" s="53">
        <v>45079</v>
      </c>
      <c r="P267">
        <v>2023</v>
      </c>
      <c r="Q267">
        <v>288</v>
      </c>
      <c r="R267">
        <v>345</v>
      </c>
      <c r="S267" t="s">
        <v>5392</v>
      </c>
      <c r="T267" t="s">
        <v>1311</v>
      </c>
      <c r="U267" t="s">
        <v>162</v>
      </c>
      <c r="V267">
        <v>1</v>
      </c>
      <c r="W267" s="53">
        <v>45077</v>
      </c>
      <c r="X267" s="53">
        <v>45291</v>
      </c>
      <c r="Y267">
        <v>4.9950999999999999</v>
      </c>
      <c r="Z267" t="s">
        <v>1279</v>
      </c>
      <c r="AA267" t="s">
        <v>4797</v>
      </c>
      <c r="AC267" t="e">
        <f>#REF!-#REF!</f>
        <v>#REF!</v>
      </c>
      <c r="AD267" t="e">
        <f>#REF!*#REF!</f>
        <v>#REF!</v>
      </c>
    </row>
    <row r="268" spans="1:30" x14ac:dyDescent="0.35">
      <c r="A268" t="s">
        <v>5781</v>
      </c>
      <c r="B268">
        <v>93</v>
      </c>
      <c r="C268" t="s">
        <v>132</v>
      </c>
      <c r="D268" t="s">
        <v>4586</v>
      </c>
      <c r="E268" t="s">
        <v>239</v>
      </c>
      <c r="F268" t="s">
        <v>148</v>
      </c>
      <c r="G268" t="s">
        <v>169</v>
      </c>
      <c r="H268" t="s">
        <v>155</v>
      </c>
      <c r="I268" s="53">
        <v>44927</v>
      </c>
      <c r="J268" s="53">
        <v>45291</v>
      </c>
      <c r="K268" t="s">
        <v>124</v>
      </c>
      <c r="L268" s="53">
        <v>44908</v>
      </c>
      <c r="M268" t="s">
        <v>6430</v>
      </c>
      <c r="N268" t="s">
        <v>14</v>
      </c>
      <c r="O268" s="53">
        <v>44932</v>
      </c>
      <c r="P268">
        <v>2023</v>
      </c>
      <c r="Q268">
        <v>289</v>
      </c>
      <c r="R268">
        <v>346</v>
      </c>
      <c r="S268" t="s">
        <v>5781</v>
      </c>
      <c r="T268" t="s">
        <v>1342</v>
      </c>
      <c r="U268" t="s">
        <v>169</v>
      </c>
      <c r="V268">
        <v>60</v>
      </c>
      <c r="W268" s="53">
        <v>44927</v>
      </c>
      <c r="X268" s="53">
        <v>45291</v>
      </c>
      <c r="Y268">
        <v>5.4736000000000002</v>
      </c>
      <c r="Z268" t="s">
        <v>1279</v>
      </c>
      <c r="AA268" t="s">
        <v>4797</v>
      </c>
      <c r="AC268" t="e">
        <f>#REF!-#REF!</f>
        <v>#REF!</v>
      </c>
      <c r="AD268" t="e">
        <f>#REF!*#REF!</f>
        <v>#REF!</v>
      </c>
    </row>
    <row r="269" spans="1:30" x14ac:dyDescent="0.35">
      <c r="A269" t="s">
        <v>5782</v>
      </c>
      <c r="B269">
        <v>95</v>
      </c>
      <c r="C269" t="s">
        <v>132</v>
      </c>
      <c r="D269" t="s">
        <v>4565</v>
      </c>
      <c r="E269" t="s">
        <v>241</v>
      </c>
      <c r="F269" t="s">
        <v>148</v>
      </c>
      <c r="G269" t="s">
        <v>169</v>
      </c>
      <c r="H269" t="s">
        <v>149</v>
      </c>
      <c r="I269" s="53">
        <v>45017</v>
      </c>
      <c r="J269" s="53">
        <v>45046</v>
      </c>
      <c r="K269" t="s">
        <v>124</v>
      </c>
      <c r="L269" s="53">
        <v>45013</v>
      </c>
      <c r="M269" t="s">
        <v>6431</v>
      </c>
      <c r="N269" t="s">
        <v>24</v>
      </c>
      <c r="O269" s="53">
        <v>45036</v>
      </c>
      <c r="P269">
        <v>2023</v>
      </c>
      <c r="Q269">
        <v>291</v>
      </c>
      <c r="R269">
        <v>347</v>
      </c>
      <c r="S269" t="s">
        <v>5782</v>
      </c>
      <c r="T269" t="s">
        <v>4495</v>
      </c>
      <c r="U269" t="s">
        <v>169</v>
      </c>
      <c r="V269">
        <v>338</v>
      </c>
      <c r="W269" s="53">
        <v>45017</v>
      </c>
      <c r="X269" s="53">
        <v>45046</v>
      </c>
      <c r="Y269">
        <v>9.0132999999999992</v>
      </c>
      <c r="Z269" t="s">
        <v>1279</v>
      </c>
      <c r="AA269">
        <v>0</v>
      </c>
      <c r="AC269" t="e">
        <f>#REF!-#REF!</f>
        <v>#REF!</v>
      </c>
      <c r="AD269" t="e">
        <f>#REF!*#REF!</f>
        <v>#REF!</v>
      </c>
    </row>
    <row r="270" spans="1:30" x14ac:dyDescent="0.35">
      <c r="A270" t="s">
        <v>5393</v>
      </c>
      <c r="B270">
        <v>96</v>
      </c>
      <c r="C270" t="s">
        <v>119</v>
      </c>
      <c r="D270" t="s">
        <v>6136</v>
      </c>
      <c r="E270" t="s">
        <v>293</v>
      </c>
      <c r="F270" t="s">
        <v>148</v>
      </c>
      <c r="G270" t="s">
        <v>162</v>
      </c>
      <c r="H270" t="s">
        <v>219</v>
      </c>
      <c r="I270" s="53">
        <v>45108</v>
      </c>
      <c r="J270" s="53">
        <v>45199</v>
      </c>
      <c r="K270" t="s">
        <v>124</v>
      </c>
      <c r="L270" s="53">
        <v>45099</v>
      </c>
      <c r="M270" t="s">
        <v>6432</v>
      </c>
      <c r="N270" t="s">
        <v>16</v>
      </c>
      <c r="O270" s="53">
        <v>45113</v>
      </c>
      <c r="P270">
        <v>2023</v>
      </c>
      <c r="Q270">
        <v>292</v>
      </c>
      <c r="R270">
        <v>348</v>
      </c>
      <c r="S270" t="s">
        <v>5393</v>
      </c>
      <c r="T270" t="s">
        <v>1412</v>
      </c>
      <c r="U270" t="s">
        <v>162</v>
      </c>
      <c r="V270">
        <v>10</v>
      </c>
      <c r="W270" s="53">
        <v>45108</v>
      </c>
      <c r="X270" s="53">
        <v>45199</v>
      </c>
      <c r="Y270">
        <v>2.9641000000000002</v>
      </c>
      <c r="Z270" t="s">
        <v>1279</v>
      </c>
      <c r="AA270" t="s">
        <v>4974</v>
      </c>
      <c r="AC270" t="e">
        <f>#REF!-#REF!</f>
        <v>#REF!</v>
      </c>
      <c r="AD270" t="e">
        <f>#REF!*#REF!</f>
        <v>#REF!</v>
      </c>
    </row>
    <row r="271" spans="1:30" x14ac:dyDescent="0.35">
      <c r="A271" t="s">
        <v>5783</v>
      </c>
      <c r="B271">
        <v>97</v>
      </c>
      <c r="C271" t="s">
        <v>132</v>
      </c>
      <c r="D271" t="s">
        <v>4565</v>
      </c>
      <c r="E271" t="s">
        <v>241</v>
      </c>
      <c r="F271" t="s">
        <v>148</v>
      </c>
      <c r="G271" t="s">
        <v>169</v>
      </c>
      <c r="H271" t="s">
        <v>149</v>
      </c>
      <c r="I271" s="53">
        <v>44986</v>
      </c>
      <c r="J271" s="53">
        <v>45016</v>
      </c>
      <c r="K271" t="s">
        <v>124</v>
      </c>
      <c r="L271" s="53">
        <v>44981</v>
      </c>
      <c r="M271" t="s">
        <v>6433</v>
      </c>
      <c r="N271" t="s">
        <v>24</v>
      </c>
      <c r="O271" s="53">
        <v>45036</v>
      </c>
      <c r="P271">
        <v>2023</v>
      </c>
      <c r="Q271">
        <v>293</v>
      </c>
      <c r="R271">
        <v>349</v>
      </c>
      <c r="S271" t="s">
        <v>5783</v>
      </c>
      <c r="T271" t="s">
        <v>4495</v>
      </c>
      <c r="U271" t="s">
        <v>169</v>
      </c>
      <c r="V271">
        <v>580</v>
      </c>
      <c r="W271" s="53">
        <v>44986</v>
      </c>
      <c r="X271" s="53">
        <v>45016</v>
      </c>
      <c r="Y271">
        <v>9.0132999999999992</v>
      </c>
      <c r="Z271" t="s">
        <v>1279</v>
      </c>
      <c r="AA271">
        <v>0</v>
      </c>
      <c r="AC271" t="e">
        <f>#REF!-#REF!</f>
        <v>#REF!</v>
      </c>
      <c r="AD271" t="e">
        <f>#REF!*#REF!</f>
        <v>#REF!</v>
      </c>
    </row>
    <row r="272" spans="1:30" x14ac:dyDescent="0.35">
      <c r="A272" t="s">
        <v>5784</v>
      </c>
      <c r="B272">
        <v>99</v>
      </c>
      <c r="C272" t="s">
        <v>119</v>
      </c>
      <c r="D272" t="s">
        <v>236</v>
      </c>
      <c r="E272" t="s">
        <v>237</v>
      </c>
      <c r="F272" t="s">
        <v>148</v>
      </c>
      <c r="G272" t="s">
        <v>169</v>
      </c>
      <c r="H272" t="s">
        <v>254</v>
      </c>
      <c r="I272" s="53">
        <v>45060</v>
      </c>
      <c r="J272" s="53">
        <v>45060</v>
      </c>
      <c r="K272" t="s">
        <v>124</v>
      </c>
      <c r="L272" s="53">
        <v>45059</v>
      </c>
      <c r="M272" t="s">
        <v>6370</v>
      </c>
      <c r="N272" t="s">
        <v>16</v>
      </c>
      <c r="O272" s="53">
        <v>45072</v>
      </c>
      <c r="P272">
        <v>2023</v>
      </c>
      <c r="Q272">
        <v>295</v>
      </c>
      <c r="R272">
        <v>350</v>
      </c>
      <c r="S272" t="s">
        <v>5784</v>
      </c>
      <c r="T272" t="s">
        <v>4593</v>
      </c>
      <c r="U272" t="s">
        <v>169</v>
      </c>
      <c r="V272">
        <v>100</v>
      </c>
      <c r="W272" s="53">
        <v>45060</v>
      </c>
      <c r="X272" s="53">
        <v>45060</v>
      </c>
      <c r="Y272">
        <v>0.42259999999999998</v>
      </c>
      <c r="Z272" t="s">
        <v>1279</v>
      </c>
      <c r="AA272" t="s">
        <v>4710</v>
      </c>
      <c r="AC272" t="e">
        <f>#REF!-#REF!</f>
        <v>#REF!</v>
      </c>
      <c r="AD272" t="e">
        <f>#REF!*#REF!</f>
        <v>#REF!</v>
      </c>
    </row>
    <row r="273" spans="1:30" x14ac:dyDescent="0.35">
      <c r="A273" t="s">
        <v>5785</v>
      </c>
      <c r="B273">
        <v>100</v>
      </c>
      <c r="C273" t="s">
        <v>132</v>
      </c>
      <c r="D273" t="s">
        <v>242</v>
      </c>
      <c r="E273" t="s">
        <v>243</v>
      </c>
      <c r="F273" t="s">
        <v>148</v>
      </c>
      <c r="G273" t="s">
        <v>169</v>
      </c>
      <c r="H273" t="s">
        <v>155</v>
      </c>
      <c r="I273" s="53">
        <v>44927</v>
      </c>
      <c r="J273" s="53">
        <v>45291</v>
      </c>
      <c r="K273" t="s">
        <v>124</v>
      </c>
      <c r="L273" s="53">
        <v>44908</v>
      </c>
      <c r="M273" t="s">
        <v>6434</v>
      </c>
      <c r="N273" t="s">
        <v>17</v>
      </c>
      <c r="O273" s="53">
        <v>44932</v>
      </c>
      <c r="P273">
        <v>2023</v>
      </c>
      <c r="Q273">
        <v>296</v>
      </c>
      <c r="R273">
        <v>351</v>
      </c>
      <c r="S273" t="s">
        <v>5785</v>
      </c>
      <c r="T273" t="s">
        <v>1346</v>
      </c>
      <c r="U273" t="s">
        <v>169</v>
      </c>
      <c r="V273">
        <v>499.99</v>
      </c>
      <c r="W273" s="53">
        <v>44927</v>
      </c>
      <c r="X273" s="53">
        <v>45291</v>
      </c>
      <c r="Y273">
        <v>5.6806999999999999</v>
      </c>
      <c r="Z273" t="s">
        <v>1279</v>
      </c>
      <c r="AA273" t="s">
        <v>4799</v>
      </c>
      <c r="AC273" t="e">
        <f>#REF!-#REF!</f>
        <v>#REF!</v>
      </c>
      <c r="AD273" t="e">
        <f>#REF!*#REF!</f>
        <v>#REF!</v>
      </c>
    </row>
    <row r="274" spans="1:30" x14ac:dyDescent="0.35">
      <c r="A274" t="s">
        <v>5394</v>
      </c>
      <c r="B274">
        <v>101</v>
      </c>
      <c r="C274" t="s">
        <v>132</v>
      </c>
      <c r="D274" t="s">
        <v>242</v>
      </c>
      <c r="E274" t="s">
        <v>243</v>
      </c>
      <c r="F274" t="s">
        <v>148</v>
      </c>
      <c r="G274" t="s">
        <v>162</v>
      </c>
      <c r="H274" t="s">
        <v>155</v>
      </c>
      <c r="I274" s="53">
        <v>44927</v>
      </c>
      <c r="J274" s="53">
        <v>45291</v>
      </c>
      <c r="K274" t="s">
        <v>124</v>
      </c>
      <c r="L274" s="53">
        <v>44908</v>
      </c>
      <c r="M274" t="s">
        <v>6434</v>
      </c>
      <c r="N274" t="s">
        <v>17</v>
      </c>
      <c r="O274" s="53">
        <v>44932</v>
      </c>
      <c r="P274">
        <v>2023</v>
      </c>
      <c r="Q274">
        <v>297</v>
      </c>
      <c r="R274">
        <v>352</v>
      </c>
      <c r="S274" t="s">
        <v>5394</v>
      </c>
      <c r="T274" t="s">
        <v>1348</v>
      </c>
      <c r="U274" t="s">
        <v>162</v>
      </c>
      <c r="V274">
        <v>120</v>
      </c>
      <c r="W274" s="53">
        <v>44927</v>
      </c>
      <c r="X274" s="53">
        <v>45291</v>
      </c>
      <c r="Y274">
        <v>4.9476000000000004</v>
      </c>
      <c r="Z274" t="s">
        <v>1279</v>
      </c>
      <c r="AA274" t="s">
        <v>4811</v>
      </c>
      <c r="AC274" t="e">
        <f>#REF!-#REF!</f>
        <v>#REF!</v>
      </c>
      <c r="AD274" t="e">
        <f>#REF!*#REF!</f>
        <v>#REF!</v>
      </c>
    </row>
    <row r="275" spans="1:30" x14ac:dyDescent="0.35">
      <c r="A275" t="s">
        <v>5395</v>
      </c>
      <c r="B275">
        <v>102</v>
      </c>
      <c r="C275" t="s">
        <v>132</v>
      </c>
      <c r="D275" t="s">
        <v>242</v>
      </c>
      <c r="E275" t="s">
        <v>243</v>
      </c>
      <c r="F275" t="s">
        <v>148</v>
      </c>
      <c r="G275" t="s">
        <v>162</v>
      </c>
      <c r="H275" t="s">
        <v>155</v>
      </c>
      <c r="I275" s="53">
        <v>44927</v>
      </c>
      <c r="J275" s="53">
        <v>45291</v>
      </c>
      <c r="K275" t="s">
        <v>124</v>
      </c>
      <c r="L275" s="53">
        <v>44908</v>
      </c>
      <c r="M275" t="s">
        <v>6434</v>
      </c>
      <c r="N275" t="s">
        <v>17</v>
      </c>
      <c r="O275" s="53">
        <v>44932</v>
      </c>
      <c r="P275">
        <v>2023</v>
      </c>
      <c r="Q275">
        <v>298</v>
      </c>
      <c r="R275">
        <v>353</v>
      </c>
      <c r="S275" t="s">
        <v>5395</v>
      </c>
      <c r="T275" t="s">
        <v>1350</v>
      </c>
      <c r="U275" t="s">
        <v>162</v>
      </c>
      <c r="V275">
        <v>203</v>
      </c>
      <c r="W275" s="53">
        <v>44927</v>
      </c>
      <c r="X275" s="53">
        <v>45291</v>
      </c>
      <c r="Y275">
        <v>5.0801999999999996</v>
      </c>
      <c r="Z275" t="s">
        <v>1279</v>
      </c>
      <c r="AA275" t="s">
        <v>4799</v>
      </c>
      <c r="AC275" t="e">
        <f>#REF!-#REF!</f>
        <v>#REF!</v>
      </c>
      <c r="AD275" t="e">
        <f>#REF!*#REF!</f>
        <v>#REF!</v>
      </c>
    </row>
    <row r="276" spans="1:30" x14ac:dyDescent="0.35">
      <c r="A276" t="s">
        <v>5396</v>
      </c>
      <c r="B276">
        <v>103</v>
      </c>
      <c r="C276" t="s">
        <v>132</v>
      </c>
      <c r="D276" t="s">
        <v>242</v>
      </c>
      <c r="E276" t="s">
        <v>243</v>
      </c>
      <c r="F276" t="s">
        <v>148</v>
      </c>
      <c r="G276" t="s">
        <v>162</v>
      </c>
      <c r="H276" t="s">
        <v>155</v>
      </c>
      <c r="I276" s="53">
        <v>44927</v>
      </c>
      <c r="J276" s="53">
        <v>45291</v>
      </c>
      <c r="K276" t="s">
        <v>124</v>
      </c>
      <c r="L276" s="53">
        <v>44908</v>
      </c>
      <c r="M276" t="s">
        <v>6434</v>
      </c>
      <c r="N276" t="s">
        <v>17</v>
      </c>
      <c r="O276" s="53">
        <v>44932</v>
      </c>
      <c r="P276">
        <v>2023</v>
      </c>
      <c r="Q276">
        <v>299</v>
      </c>
      <c r="R276">
        <v>354</v>
      </c>
      <c r="S276" t="s">
        <v>5396</v>
      </c>
      <c r="T276" t="s">
        <v>1352</v>
      </c>
      <c r="U276" t="s">
        <v>162</v>
      </c>
      <c r="V276">
        <v>33</v>
      </c>
      <c r="W276" s="53">
        <v>44927</v>
      </c>
      <c r="X276" s="53">
        <v>45291</v>
      </c>
      <c r="Y276">
        <v>5.0801999999999996</v>
      </c>
      <c r="Z276" t="s">
        <v>1279</v>
      </c>
      <c r="AA276" t="s">
        <v>4799</v>
      </c>
      <c r="AC276" t="e">
        <f>#REF!-#REF!</f>
        <v>#REF!</v>
      </c>
      <c r="AD276" t="e">
        <f>#REF!*#REF!</f>
        <v>#REF!</v>
      </c>
    </row>
    <row r="277" spans="1:30" x14ac:dyDescent="0.35">
      <c r="A277" t="s">
        <v>5397</v>
      </c>
      <c r="B277">
        <v>105</v>
      </c>
      <c r="C277" t="s">
        <v>132</v>
      </c>
      <c r="D277" t="s">
        <v>4565</v>
      </c>
      <c r="E277" t="s">
        <v>241</v>
      </c>
      <c r="F277" t="s">
        <v>148</v>
      </c>
      <c r="G277" t="s">
        <v>162</v>
      </c>
      <c r="H277" t="s">
        <v>155</v>
      </c>
      <c r="I277" s="53">
        <v>44927</v>
      </c>
      <c r="J277" s="53">
        <v>45291</v>
      </c>
      <c r="K277" t="s">
        <v>124</v>
      </c>
      <c r="L277" s="53">
        <v>44907</v>
      </c>
      <c r="M277" t="s">
        <v>6435</v>
      </c>
      <c r="N277" t="s">
        <v>19</v>
      </c>
      <c r="O277" s="53">
        <v>44932</v>
      </c>
      <c r="P277">
        <v>2023</v>
      </c>
      <c r="Q277">
        <v>301</v>
      </c>
      <c r="R277">
        <v>355</v>
      </c>
      <c r="S277" t="s">
        <v>5397</v>
      </c>
      <c r="T277" t="s">
        <v>1326</v>
      </c>
      <c r="U277" t="s">
        <v>162</v>
      </c>
      <c r="V277">
        <v>400</v>
      </c>
      <c r="W277" s="53">
        <v>44927</v>
      </c>
      <c r="X277" s="53">
        <v>45291</v>
      </c>
      <c r="Y277">
        <v>4.8974000000000002</v>
      </c>
      <c r="Z277" t="s">
        <v>1279</v>
      </c>
      <c r="AA277" t="s">
        <v>4815</v>
      </c>
      <c r="AC277" t="e">
        <f>#REF!-#REF!</f>
        <v>#REF!</v>
      </c>
      <c r="AD277" t="e">
        <f>#REF!*#REF!</f>
        <v>#REF!</v>
      </c>
    </row>
    <row r="278" spans="1:30" x14ac:dyDescent="0.35">
      <c r="A278" t="s">
        <v>5398</v>
      </c>
      <c r="B278">
        <v>106</v>
      </c>
      <c r="C278" t="s">
        <v>132</v>
      </c>
      <c r="D278" t="s">
        <v>4565</v>
      </c>
      <c r="E278" t="s">
        <v>241</v>
      </c>
      <c r="F278" t="s">
        <v>148</v>
      </c>
      <c r="G278" t="s">
        <v>162</v>
      </c>
      <c r="H278" t="s">
        <v>155</v>
      </c>
      <c r="I278" s="53">
        <v>44927</v>
      </c>
      <c r="J278" s="53">
        <v>45291</v>
      </c>
      <c r="K278" t="s">
        <v>124</v>
      </c>
      <c r="L278" s="53">
        <v>44907</v>
      </c>
      <c r="M278" t="s">
        <v>6435</v>
      </c>
      <c r="N278" t="s">
        <v>19</v>
      </c>
      <c r="O278" s="53">
        <v>44932</v>
      </c>
      <c r="P278">
        <v>2023</v>
      </c>
      <c r="Q278">
        <v>302</v>
      </c>
      <c r="R278">
        <v>356</v>
      </c>
      <c r="S278" t="s">
        <v>5398</v>
      </c>
      <c r="T278" t="s">
        <v>1513</v>
      </c>
      <c r="U278" t="s">
        <v>162</v>
      </c>
      <c r="V278">
        <v>600</v>
      </c>
      <c r="W278" s="53">
        <v>44927</v>
      </c>
      <c r="X278" s="53">
        <v>45291</v>
      </c>
      <c r="Y278">
        <v>4.8974000000000002</v>
      </c>
      <c r="Z278" t="s">
        <v>1279</v>
      </c>
      <c r="AA278" t="s">
        <v>4815</v>
      </c>
      <c r="AC278" t="e">
        <f>#REF!-#REF!</f>
        <v>#REF!</v>
      </c>
      <c r="AD278" t="e">
        <f>#REF!*#REF!</f>
        <v>#REF!</v>
      </c>
    </row>
    <row r="279" spans="1:30" x14ac:dyDescent="0.35">
      <c r="A279" t="s">
        <v>5786</v>
      </c>
      <c r="B279">
        <v>107</v>
      </c>
      <c r="C279" t="s">
        <v>132</v>
      </c>
      <c r="D279" t="s">
        <v>4565</v>
      </c>
      <c r="E279" t="s">
        <v>241</v>
      </c>
      <c r="F279" t="s">
        <v>148</v>
      </c>
      <c r="G279" t="s">
        <v>169</v>
      </c>
      <c r="H279" t="s">
        <v>155</v>
      </c>
      <c r="I279" s="53">
        <v>44927</v>
      </c>
      <c r="J279" s="53">
        <v>45291</v>
      </c>
      <c r="K279" t="s">
        <v>124</v>
      </c>
      <c r="L279" s="53">
        <v>44907</v>
      </c>
      <c r="M279" t="s">
        <v>6435</v>
      </c>
      <c r="N279" t="s">
        <v>19</v>
      </c>
      <c r="O279" s="53">
        <v>44932</v>
      </c>
      <c r="P279">
        <v>2023</v>
      </c>
      <c r="Q279">
        <v>303</v>
      </c>
      <c r="R279">
        <v>357</v>
      </c>
      <c r="S279" t="s">
        <v>5786</v>
      </c>
      <c r="T279" t="s">
        <v>4495</v>
      </c>
      <c r="U279" t="s">
        <v>169</v>
      </c>
      <c r="V279">
        <v>1900</v>
      </c>
      <c r="W279" s="53">
        <v>44927</v>
      </c>
      <c r="X279" s="53">
        <v>45291</v>
      </c>
      <c r="Y279">
        <v>5.7198000000000002</v>
      </c>
      <c r="Z279" t="s">
        <v>1279</v>
      </c>
      <c r="AA279">
        <v>0</v>
      </c>
      <c r="AC279" t="e">
        <f>#REF!-#REF!</f>
        <v>#REF!</v>
      </c>
      <c r="AD279" t="e">
        <f>#REF!*#REF!</f>
        <v>#REF!</v>
      </c>
    </row>
    <row r="280" spans="1:30" x14ac:dyDescent="0.35">
      <c r="A280" t="s">
        <v>5787</v>
      </c>
      <c r="B280">
        <v>109</v>
      </c>
      <c r="C280" t="s">
        <v>132</v>
      </c>
      <c r="D280" t="s">
        <v>4565</v>
      </c>
      <c r="E280" t="s">
        <v>241</v>
      </c>
      <c r="F280" t="s">
        <v>148</v>
      </c>
      <c r="G280" t="s">
        <v>169</v>
      </c>
      <c r="H280" t="s">
        <v>149</v>
      </c>
      <c r="I280" s="53">
        <v>44927</v>
      </c>
      <c r="J280" s="53">
        <v>44957</v>
      </c>
      <c r="K280" t="s">
        <v>124</v>
      </c>
      <c r="L280" s="53">
        <v>44915</v>
      </c>
      <c r="M280" t="s">
        <v>6435</v>
      </c>
      <c r="N280" t="s">
        <v>19</v>
      </c>
      <c r="O280" s="53">
        <v>44932</v>
      </c>
      <c r="P280">
        <v>2023</v>
      </c>
      <c r="Q280">
        <v>305</v>
      </c>
      <c r="R280">
        <v>358</v>
      </c>
      <c r="S280" t="s">
        <v>5787</v>
      </c>
      <c r="T280" t="s">
        <v>4495</v>
      </c>
      <c r="U280" t="s">
        <v>169</v>
      </c>
      <c r="V280">
        <v>343</v>
      </c>
      <c r="W280" s="53">
        <v>44927</v>
      </c>
      <c r="X280" s="53">
        <v>44957</v>
      </c>
      <c r="Y280">
        <v>8.4652999999999992</v>
      </c>
      <c r="Z280" t="s">
        <v>1279</v>
      </c>
      <c r="AA280">
        <v>0</v>
      </c>
      <c r="AC280" t="e">
        <f>#REF!-#REF!</f>
        <v>#REF!</v>
      </c>
      <c r="AD280" t="e">
        <f>#REF!*#REF!</f>
        <v>#REF!</v>
      </c>
    </row>
    <row r="281" spans="1:30" x14ac:dyDescent="0.35">
      <c r="A281" t="s">
        <v>5788</v>
      </c>
      <c r="B281">
        <v>110</v>
      </c>
      <c r="C281" t="s">
        <v>132</v>
      </c>
      <c r="D281" t="s">
        <v>4565</v>
      </c>
      <c r="E281" t="s">
        <v>241</v>
      </c>
      <c r="F281" t="s">
        <v>148</v>
      </c>
      <c r="G281" t="s">
        <v>169</v>
      </c>
      <c r="H281" t="s">
        <v>219</v>
      </c>
      <c r="I281" s="53">
        <v>44927</v>
      </c>
      <c r="J281" s="53">
        <v>45016</v>
      </c>
      <c r="K281" t="s">
        <v>124</v>
      </c>
      <c r="L281" s="53">
        <v>44907</v>
      </c>
      <c r="M281" t="s">
        <v>6435</v>
      </c>
      <c r="N281" t="s">
        <v>19</v>
      </c>
      <c r="O281" s="53">
        <v>44932</v>
      </c>
      <c r="P281">
        <v>2023</v>
      </c>
      <c r="Q281">
        <v>306</v>
      </c>
      <c r="R281">
        <v>359</v>
      </c>
      <c r="S281" t="s">
        <v>5788</v>
      </c>
      <c r="T281" t="s">
        <v>4495</v>
      </c>
      <c r="U281" t="s">
        <v>169</v>
      </c>
      <c r="V281">
        <v>1025</v>
      </c>
      <c r="W281" s="53">
        <v>44927</v>
      </c>
      <c r="X281" s="53">
        <v>45016</v>
      </c>
      <c r="Y281">
        <v>7.0354000000000001</v>
      </c>
      <c r="Z281" t="s">
        <v>1279</v>
      </c>
      <c r="AA281">
        <v>0</v>
      </c>
      <c r="AC281" t="e">
        <f>#REF!-#REF!</f>
        <v>#REF!</v>
      </c>
      <c r="AD281" t="e">
        <f>#REF!*#REF!</f>
        <v>#REF!</v>
      </c>
    </row>
    <row r="282" spans="1:30" x14ac:dyDescent="0.35">
      <c r="A282" t="s">
        <v>5789</v>
      </c>
      <c r="B282">
        <v>111</v>
      </c>
      <c r="C282" t="s">
        <v>132</v>
      </c>
      <c r="D282" t="s">
        <v>4565</v>
      </c>
      <c r="E282" t="s">
        <v>241</v>
      </c>
      <c r="F282" t="s">
        <v>148</v>
      </c>
      <c r="G282" t="s">
        <v>169</v>
      </c>
      <c r="H282" t="s">
        <v>149</v>
      </c>
      <c r="I282" s="53">
        <v>45078</v>
      </c>
      <c r="J282" s="53">
        <v>45107</v>
      </c>
      <c r="K282" t="s">
        <v>124</v>
      </c>
      <c r="L282" s="53">
        <v>45072</v>
      </c>
      <c r="M282" t="s">
        <v>6436</v>
      </c>
      <c r="N282" t="s">
        <v>24</v>
      </c>
      <c r="O282" s="53">
        <v>45079</v>
      </c>
      <c r="P282">
        <v>2023</v>
      </c>
      <c r="Q282">
        <v>307</v>
      </c>
      <c r="R282">
        <v>360</v>
      </c>
      <c r="S282" t="s">
        <v>5789</v>
      </c>
      <c r="T282" t="s">
        <v>4495</v>
      </c>
      <c r="U282" t="s">
        <v>169</v>
      </c>
      <c r="V282">
        <v>200</v>
      </c>
      <c r="W282" s="53">
        <v>45078</v>
      </c>
      <c r="X282" s="53">
        <v>45107</v>
      </c>
      <c r="Y282">
        <v>9.0132999999999992</v>
      </c>
      <c r="Z282" t="s">
        <v>1279</v>
      </c>
      <c r="AA282">
        <v>0</v>
      </c>
      <c r="AC282" t="e">
        <f>#REF!-#REF!</f>
        <v>#REF!</v>
      </c>
      <c r="AD282" t="e">
        <f>#REF!*#REF!</f>
        <v>#REF!</v>
      </c>
    </row>
    <row r="283" spans="1:30" x14ac:dyDescent="0.35">
      <c r="A283" t="s">
        <v>5790</v>
      </c>
      <c r="B283">
        <v>112</v>
      </c>
      <c r="C283" t="s">
        <v>132</v>
      </c>
      <c r="D283" t="s">
        <v>4565</v>
      </c>
      <c r="E283" t="s">
        <v>241</v>
      </c>
      <c r="F283" t="s">
        <v>148</v>
      </c>
      <c r="G283" t="s">
        <v>169</v>
      </c>
      <c r="H283" t="s">
        <v>219</v>
      </c>
      <c r="I283" s="53">
        <v>45108</v>
      </c>
      <c r="J283" s="53">
        <v>45199</v>
      </c>
      <c r="K283" t="s">
        <v>124</v>
      </c>
      <c r="L283" s="53">
        <v>45107</v>
      </c>
      <c r="M283" t="s">
        <v>6437</v>
      </c>
      <c r="N283" t="s">
        <v>24</v>
      </c>
      <c r="O283" s="53">
        <v>45111</v>
      </c>
      <c r="P283">
        <v>2023</v>
      </c>
      <c r="Q283">
        <v>308</v>
      </c>
      <c r="R283">
        <v>361</v>
      </c>
      <c r="S283" t="s">
        <v>5790</v>
      </c>
      <c r="T283" t="s">
        <v>4495</v>
      </c>
      <c r="U283" t="s">
        <v>169</v>
      </c>
      <c r="V283">
        <v>460</v>
      </c>
      <c r="W283" s="53">
        <v>45108</v>
      </c>
      <c r="X283" s="53">
        <v>45199</v>
      </c>
      <c r="Y283">
        <v>7.4908000000000001</v>
      </c>
      <c r="Z283" t="s">
        <v>1279</v>
      </c>
      <c r="AA283">
        <v>0</v>
      </c>
      <c r="AC283" t="e">
        <f>#REF!-#REF!</f>
        <v>#REF!</v>
      </c>
      <c r="AD283" t="e">
        <f>#REF!*#REF!</f>
        <v>#REF!</v>
      </c>
    </row>
    <row r="284" spans="1:30" x14ac:dyDescent="0.35">
      <c r="A284" t="s">
        <v>5791</v>
      </c>
      <c r="B284">
        <v>113</v>
      </c>
      <c r="C284" t="s">
        <v>119</v>
      </c>
      <c r="D284" t="s">
        <v>236</v>
      </c>
      <c r="E284" t="s">
        <v>237</v>
      </c>
      <c r="F284" t="s">
        <v>148</v>
      </c>
      <c r="G284" t="s">
        <v>169</v>
      </c>
      <c r="H284" t="s">
        <v>219</v>
      </c>
      <c r="I284" s="53">
        <v>45200</v>
      </c>
      <c r="J284" s="53">
        <v>45291</v>
      </c>
      <c r="K284" t="s">
        <v>124</v>
      </c>
      <c r="L284" s="53">
        <v>45055</v>
      </c>
      <c r="M284" t="s">
        <v>6380</v>
      </c>
      <c r="N284" t="s">
        <v>16</v>
      </c>
      <c r="O284" s="53">
        <v>45061</v>
      </c>
      <c r="P284">
        <v>2023</v>
      </c>
      <c r="Q284">
        <v>309</v>
      </c>
      <c r="R284">
        <v>362</v>
      </c>
      <c r="S284" t="s">
        <v>5791</v>
      </c>
      <c r="T284" t="s">
        <v>4593</v>
      </c>
      <c r="U284" t="s">
        <v>169</v>
      </c>
      <c r="V284">
        <v>160</v>
      </c>
      <c r="W284" s="53">
        <v>45200</v>
      </c>
      <c r="X284" s="53">
        <v>45291</v>
      </c>
      <c r="Y284">
        <v>0.3281</v>
      </c>
      <c r="Z284" t="s">
        <v>1279</v>
      </c>
      <c r="AA284" t="s">
        <v>4710</v>
      </c>
      <c r="AC284" t="e">
        <f>#REF!-#REF!</f>
        <v>#REF!</v>
      </c>
      <c r="AD284" t="e">
        <f>#REF!*#REF!</f>
        <v>#REF!</v>
      </c>
    </row>
    <row r="285" spans="1:30" x14ac:dyDescent="0.35">
      <c r="A285" t="s">
        <v>5792</v>
      </c>
      <c r="B285">
        <v>114</v>
      </c>
      <c r="C285" t="s">
        <v>119</v>
      </c>
      <c r="D285" t="s">
        <v>236</v>
      </c>
      <c r="E285" t="s">
        <v>237</v>
      </c>
      <c r="F285" t="s">
        <v>148</v>
      </c>
      <c r="G285" t="s">
        <v>169</v>
      </c>
      <c r="H285" t="s">
        <v>254</v>
      </c>
      <c r="I285" s="53">
        <v>45077</v>
      </c>
      <c r="J285" s="53">
        <v>45077</v>
      </c>
      <c r="K285" t="s">
        <v>124</v>
      </c>
      <c r="L285" s="53">
        <v>45076</v>
      </c>
      <c r="M285" t="s">
        <v>6438</v>
      </c>
      <c r="N285" t="s">
        <v>16</v>
      </c>
      <c r="O285" s="53">
        <v>45086</v>
      </c>
      <c r="P285">
        <v>2023</v>
      </c>
      <c r="Q285">
        <v>310</v>
      </c>
      <c r="R285">
        <v>363</v>
      </c>
      <c r="S285" t="s">
        <v>5792</v>
      </c>
      <c r="T285" t="s">
        <v>4593</v>
      </c>
      <c r="U285" t="s">
        <v>169</v>
      </c>
      <c r="V285">
        <v>100</v>
      </c>
      <c r="W285" s="53">
        <v>45077</v>
      </c>
      <c r="X285" s="53">
        <v>45077</v>
      </c>
      <c r="Y285">
        <v>0.42259999999999998</v>
      </c>
      <c r="Z285" t="s">
        <v>1279</v>
      </c>
      <c r="AA285" t="s">
        <v>4710</v>
      </c>
      <c r="AC285" t="e">
        <f>#REF!-#REF!</f>
        <v>#REF!</v>
      </c>
      <c r="AD285" t="e">
        <f>#REF!*#REF!</f>
        <v>#REF!</v>
      </c>
    </row>
    <row r="286" spans="1:30" x14ac:dyDescent="0.35">
      <c r="A286" t="s">
        <v>5399</v>
      </c>
      <c r="B286">
        <v>115</v>
      </c>
      <c r="C286" t="s">
        <v>132</v>
      </c>
      <c r="D286" t="s">
        <v>280</v>
      </c>
      <c r="E286" t="s">
        <v>281</v>
      </c>
      <c r="F286" t="s">
        <v>148</v>
      </c>
      <c r="G286" t="s">
        <v>162</v>
      </c>
      <c r="H286" t="s">
        <v>155</v>
      </c>
      <c r="I286" s="53">
        <v>44927</v>
      </c>
      <c r="J286" s="53">
        <v>45291</v>
      </c>
      <c r="K286" t="s">
        <v>124</v>
      </c>
      <c r="L286" s="53">
        <v>44917</v>
      </c>
      <c r="M286" t="s">
        <v>6439</v>
      </c>
      <c r="N286" t="s">
        <v>41</v>
      </c>
      <c r="O286" s="53">
        <v>44932</v>
      </c>
      <c r="P286">
        <v>2023</v>
      </c>
      <c r="Q286">
        <v>311</v>
      </c>
      <c r="R286">
        <v>364</v>
      </c>
      <c r="S286" t="s">
        <v>5399</v>
      </c>
      <c r="T286" t="s">
        <v>1338</v>
      </c>
      <c r="U286" t="s">
        <v>162</v>
      </c>
      <c r="V286">
        <v>800</v>
      </c>
      <c r="W286" s="53">
        <v>44927</v>
      </c>
      <c r="X286" s="53">
        <v>45291</v>
      </c>
      <c r="Y286">
        <v>4.6914999999999996</v>
      </c>
      <c r="Z286" t="s">
        <v>1279</v>
      </c>
      <c r="AA286" t="s">
        <v>4797</v>
      </c>
      <c r="AC286" t="e">
        <f>#REF!-#REF!</f>
        <v>#REF!</v>
      </c>
      <c r="AD286" t="e">
        <f>#REF!*#REF!</f>
        <v>#REF!</v>
      </c>
    </row>
    <row r="287" spans="1:30" x14ac:dyDescent="0.35">
      <c r="A287" t="s">
        <v>5400</v>
      </c>
      <c r="B287">
        <v>117</v>
      </c>
      <c r="C287" t="s">
        <v>132</v>
      </c>
      <c r="D287" t="s">
        <v>280</v>
      </c>
      <c r="E287" t="s">
        <v>281</v>
      </c>
      <c r="F287" t="s">
        <v>148</v>
      </c>
      <c r="G287" t="s">
        <v>162</v>
      </c>
      <c r="H287" t="s">
        <v>219</v>
      </c>
      <c r="I287" s="53">
        <v>44927</v>
      </c>
      <c r="J287" s="53">
        <v>45016</v>
      </c>
      <c r="K287" t="s">
        <v>124</v>
      </c>
      <c r="L287" s="53">
        <v>44918</v>
      </c>
      <c r="M287" t="s">
        <v>6439</v>
      </c>
      <c r="N287" t="s">
        <v>41</v>
      </c>
      <c r="O287" s="53">
        <v>44932</v>
      </c>
      <c r="P287">
        <v>2023</v>
      </c>
      <c r="Q287">
        <v>313</v>
      </c>
      <c r="R287">
        <v>365</v>
      </c>
      <c r="S287" t="s">
        <v>5400</v>
      </c>
      <c r="T287" t="s">
        <v>1338</v>
      </c>
      <c r="U287" t="s">
        <v>162</v>
      </c>
      <c r="V287">
        <v>250</v>
      </c>
      <c r="W287" s="53">
        <v>44927</v>
      </c>
      <c r="X287" s="53">
        <v>45016</v>
      </c>
      <c r="Y287">
        <v>5.7705000000000002</v>
      </c>
      <c r="Z287" t="s">
        <v>1279</v>
      </c>
      <c r="AA287" t="s">
        <v>4797</v>
      </c>
      <c r="AC287" t="e">
        <f>#REF!-#REF!</f>
        <v>#REF!</v>
      </c>
      <c r="AD287" t="e">
        <f>#REF!*#REF!</f>
        <v>#REF!</v>
      </c>
    </row>
    <row r="288" spans="1:30" x14ac:dyDescent="0.35">
      <c r="A288" t="s">
        <v>5793</v>
      </c>
      <c r="B288">
        <v>118</v>
      </c>
      <c r="C288" t="s">
        <v>119</v>
      </c>
      <c r="D288" t="s">
        <v>236</v>
      </c>
      <c r="E288" t="s">
        <v>237</v>
      </c>
      <c r="F288" t="s">
        <v>148</v>
      </c>
      <c r="G288" t="s">
        <v>169</v>
      </c>
      <c r="H288" t="s">
        <v>219</v>
      </c>
      <c r="I288" s="53">
        <v>45108</v>
      </c>
      <c r="J288" s="53">
        <v>45199</v>
      </c>
      <c r="K288" t="s">
        <v>124</v>
      </c>
      <c r="L288" s="53">
        <v>45055</v>
      </c>
      <c r="M288" t="s">
        <v>6380</v>
      </c>
      <c r="N288" t="s">
        <v>16</v>
      </c>
      <c r="O288" s="53">
        <v>45061</v>
      </c>
      <c r="P288">
        <v>2023</v>
      </c>
      <c r="Q288">
        <v>314</v>
      </c>
      <c r="R288">
        <v>366</v>
      </c>
      <c r="S288" t="s">
        <v>5793</v>
      </c>
      <c r="T288" t="s">
        <v>4593</v>
      </c>
      <c r="U288" t="s">
        <v>169</v>
      </c>
      <c r="V288">
        <v>160</v>
      </c>
      <c r="W288" s="53">
        <v>45108</v>
      </c>
      <c r="X288" s="53">
        <v>45199</v>
      </c>
      <c r="Y288">
        <v>0.3281</v>
      </c>
      <c r="Z288" t="s">
        <v>1279</v>
      </c>
      <c r="AA288" t="s">
        <v>4710</v>
      </c>
      <c r="AC288" t="e">
        <f>#REF!-#REF!</f>
        <v>#REF!</v>
      </c>
      <c r="AD288" t="e">
        <f>#REF!*#REF!</f>
        <v>#REF!</v>
      </c>
    </row>
    <row r="289" spans="1:30" x14ac:dyDescent="0.35">
      <c r="A289" t="s">
        <v>5794</v>
      </c>
      <c r="B289">
        <v>119</v>
      </c>
      <c r="C289" t="s">
        <v>119</v>
      </c>
      <c r="D289" t="s">
        <v>236</v>
      </c>
      <c r="E289" t="s">
        <v>237</v>
      </c>
      <c r="F289" t="s">
        <v>148</v>
      </c>
      <c r="G289" t="s">
        <v>169</v>
      </c>
      <c r="H289" t="s">
        <v>254</v>
      </c>
      <c r="I289" s="53">
        <v>45059</v>
      </c>
      <c r="J289" s="53">
        <v>45059</v>
      </c>
      <c r="K289" t="s">
        <v>124</v>
      </c>
      <c r="L289" s="53">
        <v>45058</v>
      </c>
      <c r="M289" t="s">
        <v>6380</v>
      </c>
      <c r="N289" t="s">
        <v>16</v>
      </c>
      <c r="O289" s="53">
        <v>45061</v>
      </c>
      <c r="P289">
        <v>2023</v>
      </c>
      <c r="Q289">
        <v>315</v>
      </c>
      <c r="R289">
        <v>367</v>
      </c>
      <c r="S289" t="s">
        <v>5794</v>
      </c>
      <c r="T289" t="s">
        <v>4593</v>
      </c>
      <c r="U289" t="s">
        <v>169</v>
      </c>
      <c r="V289">
        <v>100</v>
      </c>
      <c r="W289" s="53">
        <v>45059</v>
      </c>
      <c r="X289" s="53">
        <v>45059</v>
      </c>
      <c r="Y289">
        <v>0.42259999999999998</v>
      </c>
      <c r="Z289" t="s">
        <v>1279</v>
      </c>
      <c r="AA289" t="s">
        <v>4710</v>
      </c>
      <c r="AC289" t="e">
        <f>#REF!-#REF!</f>
        <v>#REF!</v>
      </c>
      <c r="AD289" t="e">
        <f>#REF!*#REF!</f>
        <v>#REF!</v>
      </c>
    </row>
    <row r="290" spans="1:30" x14ac:dyDescent="0.35">
      <c r="A290" t="s">
        <v>5795</v>
      </c>
      <c r="B290">
        <v>120</v>
      </c>
      <c r="C290" t="s">
        <v>119</v>
      </c>
      <c r="D290" t="s">
        <v>236</v>
      </c>
      <c r="E290" t="s">
        <v>237</v>
      </c>
      <c r="F290" t="s">
        <v>148</v>
      </c>
      <c r="G290" t="s">
        <v>169</v>
      </c>
      <c r="H290" t="s">
        <v>254</v>
      </c>
      <c r="I290" s="53">
        <v>45058</v>
      </c>
      <c r="J290" s="53">
        <v>45058</v>
      </c>
      <c r="K290" t="s">
        <v>124</v>
      </c>
      <c r="L290" s="53">
        <v>45057</v>
      </c>
      <c r="M290" t="s">
        <v>6380</v>
      </c>
      <c r="N290" t="s">
        <v>16</v>
      </c>
      <c r="O290" s="53">
        <v>45061</v>
      </c>
      <c r="P290">
        <v>2023</v>
      </c>
      <c r="Q290">
        <v>316</v>
      </c>
      <c r="R290">
        <v>368</v>
      </c>
      <c r="S290" t="s">
        <v>5795</v>
      </c>
      <c r="T290" t="s">
        <v>4593</v>
      </c>
      <c r="U290" t="s">
        <v>169</v>
      </c>
      <c r="V290">
        <v>100</v>
      </c>
      <c r="W290" s="53">
        <v>45058</v>
      </c>
      <c r="X290" s="53">
        <v>45058</v>
      </c>
      <c r="Y290">
        <v>0.42259999999999998</v>
      </c>
      <c r="Z290" t="s">
        <v>1279</v>
      </c>
      <c r="AA290" t="s">
        <v>4710</v>
      </c>
      <c r="AC290" t="e">
        <f>#REF!-#REF!</f>
        <v>#REF!</v>
      </c>
      <c r="AD290" t="e">
        <f>#REF!*#REF!</f>
        <v>#REF!</v>
      </c>
    </row>
    <row r="291" spans="1:30" x14ac:dyDescent="0.35">
      <c r="A291" t="s">
        <v>5796</v>
      </c>
      <c r="B291">
        <v>121</v>
      </c>
      <c r="C291" t="s">
        <v>119</v>
      </c>
      <c r="D291" t="s">
        <v>236</v>
      </c>
      <c r="E291" t="s">
        <v>237</v>
      </c>
      <c r="F291" t="s">
        <v>148</v>
      </c>
      <c r="G291" t="s">
        <v>169</v>
      </c>
      <c r="H291" t="s">
        <v>254</v>
      </c>
      <c r="I291" s="53">
        <v>45057</v>
      </c>
      <c r="J291" s="53">
        <v>45057</v>
      </c>
      <c r="K291" t="s">
        <v>124</v>
      </c>
      <c r="L291" s="53">
        <v>45056</v>
      </c>
      <c r="M291" t="s">
        <v>6380</v>
      </c>
      <c r="N291" t="s">
        <v>16</v>
      </c>
      <c r="O291" s="53">
        <v>45061</v>
      </c>
      <c r="P291">
        <v>2023</v>
      </c>
      <c r="Q291">
        <v>317</v>
      </c>
      <c r="R291">
        <v>369</v>
      </c>
      <c r="S291" t="s">
        <v>5796</v>
      </c>
      <c r="T291" t="s">
        <v>4593</v>
      </c>
      <c r="U291" t="s">
        <v>169</v>
      </c>
      <c r="V291">
        <v>100</v>
      </c>
      <c r="W291" s="53">
        <v>45057</v>
      </c>
      <c r="X291" s="53">
        <v>45057</v>
      </c>
      <c r="Y291">
        <v>0.42259999999999998</v>
      </c>
      <c r="Z291" t="s">
        <v>1279</v>
      </c>
      <c r="AA291" t="s">
        <v>4710</v>
      </c>
      <c r="AC291" t="e">
        <f>#REF!-#REF!</f>
        <v>#REF!</v>
      </c>
      <c r="AD291" t="e">
        <f>#REF!*#REF!</f>
        <v>#REF!</v>
      </c>
    </row>
    <row r="292" spans="1:30" x14ac:dyDescent="0.35">
      <c r="A292" t="s">
        <v>5797</v>
      </c>
      <c r="B292">
        <v>122</v>
      </c>
      <c r="C292" t="s">
        <v>119</v>
      </c>
      <c r="D292" t="s">
        <v>236</v>
      </c>
      <c r="E292" t="s">
        <v>237</v>
      </c>
      <c r="F292" t="s">
        <v>148</v>
      </c>
      <c r="G292" t="s">
        <v>169</v>
      </c>
      <c r="H292" t="s">
        <v>254</v>
      </c>
      <c r="I292" s="53">
        <v>45056</v>
      </c>
      <c r="J292" s="53">
        <v>45056</v>
      </c>
      <c r="K292" t="s">
        <v>124</v>
      </c>
      <c r="L292" s="53">
        <v>45055</v>
      </c>
      <c r="M292" t="s">
        <v>6380</v>
      </c>
      <c r="N292" t="s">
        <v>16</v>
      </c>
      <c r="O292" s="53">
        <v>45061</v>
      </c>
      <c r="P292">
        <v>2023</v>
      </c>
      <c r="Q292">
        <v>318</v>
      </c>
      <c r="R292">
        <v>370</v>
      </c>
      <c r="S292" t="s">
        <v>5797</v>
      </c>
      <c r="T292" t="s">
        <v>4593</v>
      </c>
      <c r="U292" t="s">
        <v>169</v>
      </c>
      <c r="V292">
        <v>100</v>
      </c>
      <c r="W292" s="53">
        <v>45056</v>
      </c>
      <c r="X292" s="53">
        <v>45056</v>
      </c>
      <c r="Y292">
        <v>0.42259999999999998</v>
      </c>
      <c r="Z292" t="s">
        <v>1279</v>
      </c>
      <c r="AA292" t="s">
        <v>4710</v>
      </c>
      <c r="AC292" t="e">
        <f>#REF!-#REF!</f>
        <v>#REF!</v>
      </c>
      <c r="AD292" t="e">
        <f>#REF!*#REF!</f>
        <v>#REF!</v>
      </c>
    </row>
    <row r="293" spans="1:30" x14ac:dyDescent="0.35">
      <c r="A293" t="s">
        <v>5798</v>
      </c>
      <c r="B293">
        <v>123</v>
      </c>
      <c r="C293" t="s">
        <v>132</v>
      </c>
      <c r="D293" t="s">
        <v>4565</v>
      </c>
      <c r="E293" t="s">
        <v>241</v>
      </c>
      <c r="F293" t="s">
        <v>148</v>
      </c>
      <c r="G293" t="s">
        <v>169</v>
      </c>
      <c r="H293" t="s">
        <v>149</v>
      </c>
      <c r="I293" s="53">
        <v>44958</v>
      </c>
      <c r="J293" s="53">
        <v>44985</v>
      </c>
      <c r="K293" t="s">
        <v>124</v>
      </c>
      <c r="L293" s="53">
        <v>44939</v>
      </c>
      <c r="M293" t="s">
        <v>6440</v>
      </c>
      <c r="N293" t="s">
        <v>24</v>
      </c>
      <c r="O293" s="53">
        <v>44943</v>
      </c>
      <c r="P293">
        <v>2023</v>
      </c>
      <c r="Q293">
        <v>319</v>
      </c>
      <c r="R293">
        <v>371</v>
      </c>
      <c r="S293" t="s">
        <v>5798</v>
      </c>
      <c r="T293" t="s">
        <v>4495</v>
      </c>
      <c r="U293" t="s">
        <v>169</v>
      </c>
      <c r="V293">
        <v>500</v>
      </c>
      <c r="W293" s="53">
        <v>44958</v>
      </c>
      <c r="X293" s="53">
        <v>44985</v>
      </c>
      <c r="Y293">
        <v>8.4652999999999992</v>
      </c>
      <c r="Z293" t="s">
        <v>1279</v>
      </c>
      <c r="AA293">
        <v>0</v>
      </c>
      <c r="AC293" t="e">
        <f>#REF!-#REF!</f>
        <v>#REF!</v>
      </c>
      <c r="AD293" t="e">
        <f>#REF!*#REF!</f>
        <v>#REF!</v>
      </c>
    </row>
    <row r="294" spans="1:30" x14ac:dyDescent="0.35">
      <c r="A294" t="s">
        <v>5799</v>
      </c>
      <c r="B294">
        <v>124</v>
      </c>
      <c r="C294" t="s">
        <v>119</v>
      </c>
      <c r="D294" t="s">
        <v>236</v>
      </c>
      <c r="E294" t="s">
        <v>237</v>
      </c>
      <c r="F294" t="s">
        <v>148</v>
      </c>
      <c r="G294" t="s">
        <v>169</v>
      </c>
      <c r="H294" t="s">
        <v>254</v>
      </c>
      <c r="I294" s="53">
        <v>45072</v>
      </c>
      <c r="J294" s="53">
        <v>45072</v>
      </c>
      <c r="K294" t="s">
        <v>124</v>
      </c>
      <c r="L294" s="53">
        <v>45071</v>
      </c>
      <c r="M294" t="s">
        <v>6441</v>
      </c>
      <c r="N294" t="s">
        <v>16</v>
      </c>
      <c r="O294" s="53">
        <v>45086</v>
      </c>
      <c r="P294">
        <v>2023</v>
      </c>
      <c r="Q294">
        <v>320</v>
      </c>
      <c r="R294">
        <v>372</v>
      </c>
      <c r="S294" t="s">
        <v>5799</v>
      </c>
      <c r="T294" t="s">
        <v>4593</v>
      </c>
      <c r="U294" t="s">
        <v>169</v>
      </c>
      <c r="V294">
        <v>100</v>
      </c>
      <c r="W294" s="53">
        <v>45072</v>
      </c>
      <c r="X294" s="53">
        <v>45072</v>
      </c>
      <c r="Y294">
        <v>0.42259999999999998</v>
      </c>
      <c r="Z294" t="s">
        <v>1279</v>
      </c>
      <c r="AA294" t="s">
        <v>4710</v>
      </c>
      <c r="AC294" t="e">
        <f>#REF!-#REF!</f>
        <v>#REF!</v>
      </c>
      <c r="AD294" t="e">
        <f>#REF!*#REF!</f>
        <v>#REF!</v>
      </c>
    </row>
    <row r="295" spans="1:30" x14ac:dyDescent="0.35">
      <c r="A295" t="s">
        <v>5773</v>
      </c>
      <c r="B295">
        <v>136</v>
      </c>
      <c r="C295" t="s">
        <v>132</v>
      </c>
      <c r="D295" t="s">
        <v>249</v>
      </c>
      <c r="E295" t="s">
        <v>250</v>
      </c>
      <c r="F295" t="s">
        <v>148</v>
      </c>
      <c r="G295" t="s">
        <v>169</v>
      </c>
      <c r="H295" t="s">
        <v>155</v>
      </c>
      <c r="I295" s="53">
        <v>44927</v>
      </c>
      <c r="J295" s="53">
        <v>45291</v>
      </c>
      <c r="K295" t="s">
        <v>124</v>
      </c>
      <c r="L295" s="53">
        <v>44910</v>
      </c>
      <c r="M295" t="s">
        <v>6442</v>
      </c>
      <c r="N295" t="s">
        <v>27</v>
      </c>
      <c r="O295" s="53">
        <v>44935</v>
      </c>
      <c r="P295">
        <v>2023</v>
      </c>
      <c r="Q295">
        <v>332</v>
      </c>
      <c r="R295">
        <v>329</v>
      </c>
      <c r="S295" t="s">
        <v>5773</v>
      </c>
      <c r="T295" t="s">
        <v>1342</v>
      </c>
      <c r="U295" t="s">
        <v>169</v>
      </c>
      <c r="V295">
        <v>657</v>
      </c>
      <c r="W295" s="53">
        <v>44927</v>
      </c>
      <c r="X295" s="53">
        <v>45291</v>
      </c>
      <c r="Y295">
        <v>5.4736000000000002</v>
      </c>
      <c r="Z295" t="s">
        <v>1279</v>
      </c>
      <c r="AA295" t="s">
        <v>4797</v>
      </c>
      <c r="AC295" t="e">
        <f>#REF!-#REF!</f>
        <v>#REF!</v>
      </c>
      <c r="AD295" t="e">
        <f>#REF!*#REF!</f>
        <v>#REF!</v>
      </c>
    </row>
    <row r="296" spans="1:30" x14ac:dyDescent="0.35">
      <c r="A296" t="s">
        <v>5800</v>
      </c>
      <c r="B296">
        <v>125</v>
      </c>
      <c r="C296" t="s">
        <v>119</v>
      </c>
      <c r="D296" t="s">
        <v>236</v>
      </c>
      <c r="E296" t="s">
        <v>237</v>
      </c>
      <c r="F296" t="s">
        <v>148</v>
      </c>
      <c r="G296" t="s">
        <v>169</v>
      </c>
      <c r="H296" t="s">
        <v>254</v>
      </c>
      <c r="I296" s="53">
        <v>45071</v>
      </c>
      <c r="J296" s="53">
        <v>45071</v>
      </c>
      <c r="K296" t="s">
        <v>124</v>
      </c>
      <c r="L296" s="53">
        <v>45070</v>
      </c>
      <c r="M296" t="s">
        <v>6370</v>
      </c>
      <c r="N296" t="s">
        <v>16</v>
      </c>
      <c r="O296" s="53">
        <v>45072</v>
      </c>
      <c r="P296">
        <v>2023</v>
      </c>
      <c r="Q296">
        <v>321</v>
      </c>
      <c r="R296">
        <v>373</v>
      </c>
      <c r="S296" t="s">
        <v>5800</v>
      </c>
      <c r="T296" t="s">
        <v>4593</v>
      </c>
      <c r="U296" t="s">
        <v>169</v>
      </c>
      <c r="V296">
        <v>100</v>
      </c>
      <c r="W296" s="53">
        <v>45071</v>
      </c>
      <c r="X296" s="53">
        <v>45071</v>
      </c>
      <c r="Y296">
        <v>0.42259999999999998</v>
      </c>
      <c r="Z296" t="s">
        <v>1279</v>
      </c>
      <c r="AA296" t="s">
        <v>4710</v>
      </c>
      <c r="AC296" t="e">
        <f>#REF!-#REF!</f>
        <v>#REF!</v>
      </c>
      <c r="AD296" t="e">
        <f>#REF!*#REF!</f>
        <v>#REF!</v>
      </c>
    </row>
    <row r="297" spans="1:30" x14ac:dyDescent="0.35">
      <c r="A297" t="s">
        <v>5801</v>
      </c>
      <c r="B297">
        <v>126</v>
      </c>
      <c r="C297" t="s">
        <v>119</v>
      </c>
      <c r="D297" t="s">
        <v>236</v>
      </c>
      <c r="E297" t="s">
        <v>237</v>
      </c>
      <c r="F297" t="s">
        <v>148</v>
      </c>
      <c r="G297" t="s">
        <v>169</v>
      </c>
      <c r="H297" t="s">
        <v>254</v>
      </c>
      <c r="I297" s="53">
        <v>45075</v>
      </c>
      <c r="J297" s="53">
        <v>45075</v>
      </c>
      <c r="K297" t="s">
        <v>124</v>
      </c>
      <c r="L297" s="53">
        <v>45075</v>
      </c>
      <c r="M297" t="s">
        <v>6443</v>
      </c>
      <c r="N297" t="s">
        <v>16</v>
      </c>
      <c r="O297" s="53">
        <v>45086</v>
      </c>
      <c r="P297">
        <v>2023</v>
      </c>
      <c r="Q297">
        <v>322</v>
      </c>
      <c r="R297">
        <v>374</v>
      </c>
      <c r="S297" t="s">
        <v>5801</v>
      </c>
      <c r="T297" t="s">
        <v>4593</v>
      </c>
      <c r="U297" t="s">
        <v>169</v>
      </c>
      <c r="V297">
        <v>100</v>
      </c>
      <c r="W297" s="53">
        <v>45075</v>
      </c>
      <c r="X297" s="53">
        <v>45075</v>
      </c>
      <c r="Y297">
        <v>0.42259999999999998</v>
      </c>
      <c r="Z297" t="s">
        <v>1279</v>
      </c>
      <c r="AA297" t="s">
        <v>4710</v>
      </c>
      <c r="AC297" t="e">
        <f>#REF!-#REF!</f>
        <v>#REF!</v>
      </c>
      <c r="AD297" t="e">
        <f>#REF!*#REF!</f>
        <v>#REF!</v>
      </c>
    </row>
    <row r="298" spans="1:30" x14ac:dyDescent="0.35">
      <c r="A298" t="s">
        <v>5802</v>
      </c>
      <c r="B298">
        <v>128</v>
      </c>
      <c r="C298" t="s">
        <v>119</v>
      </c>
      <c r="D298" t="s">
        <v>236</v>
      </c>
      <c r="E298" t="s">
        <v>237</v>
      </c>
      <c r="F298" t="s">
        <v>148</v>
      </c>
      <c r="G298" t="s">
        <v>169</v>
      </c>
      <c r="H298" t="s">
        <v>254</v>
      </c>
      <c r="I298" s="53">
        <v>45074</v>
      </c>
      <c r="J298" s="53">
        <v>45074</v>
      </c>
      <c r="K298" t="s">
        <v>124</v>
      </c>
      <c r="L298" s="53">
        <v>45073</v>
      </c>
      <c r="M298" t="s">
        <v>6444</v>
      </c>
      <c r="N298" t="s">
        <v>16</v>
      </c>
      <c r="O298" s="53">
        <v>45086</v>
      </c>
      <c r="P298">
        <v>2023</v>
      </c>
      <c r="Q298">
        <v>324</v>
      </c>
      <c r="R298">
        <v>375</v>
      </c>
      <c r="S298" t="s">
        <v>5802</v>
      </c>
      <c r="T298" t="s">
        <v>4593</v>
      </c>
      <c r="U298" t="s">
        <v>169</v>
      </c>
      <c r="V298">
        <v>100</v>
      </c>
      <c r="W298" s="53">
        <v>45074</v>
      </c>
      <c r="X298" s="53">
        <v>45074</v>
      </c>
      <c r="Y298">
        <v>0.42259999999999998</v>
      </c>
      <c r="Z298" t="s">
        <v>1279</v>
      </c>
      <c r="AA298" t="s">
        <v>4710</v>
      </c>
      <c r="AC298" t="e">
        <f>#REF!-#REF!</f>
        <v>#REF!</v>
      </c>
      <c r="AD298" t="e">
        <f>#REF!*#REF!</f>
        <v>#REF!</v>
      </c>
    </row>
    <row r="299" spans="1:30" x14ac:dyDescent="0.35">
      <c r="A299" t="s">
        <v>5803</v>
      </c>
      <c r="B299">
        <v>129</v>
      </c>
      <c r="C299" t="s">
        <v>119</v>
      </c>
      <c r="D299" t="s">
        <v>236</v>
      </c>
      <c r="E299" t="s">
        <v>237</v>
      </c>
      <c r="F299" t="s">
        <v>148</v>
      </c>
      <c r="G299" t="s">
        <v>169</v>
      </c>
      <c r="H299" t="s">
        <v>254</v>
      </c>
      <c r="I299" s="53">
        <v>45073</v>
      </c>
      <c r="J299" s="53">
        <v>45073</v>
      </c>
      <c r="K299" t="s">
        <v>124</v>
      </c>
      <c r="L299" s="53">
        <v>45072</v>
      </c>
      <c r="M299" t="s">
        <v>6445</v>
      </c>
      <c r="N299" t="s">
        <v>16</v>
      </c>
      <c r="O299" s="53">
        <v>45086</v>
      </c>
      <c r="P299">
        <v>2023</v>
      </c>
      <c r="Q299">
        <v>325</v>
      </c>
      <c r="R299">
        <v>376</v>
      </c>
      <c r="S299" t="s">
        <v>5803</v>
      </c>
      <c r="T299" t="s">
        <v>4593</v>
      </c>
      <c r="U299" t="s">
        <v>169</v>
      </c>
      <c r="V299">
        <v>100</v>
      </c>
      <c r="W299" s="53">
        <v>45073</v>
      </c>
      <c r="X299" s="53">
        <v>45073</v>
      </c>
      <c r="Y299">
        <v>0.42259999999999998</v>
      </c>
      <c r="Z299" t="s">
        <v>1279</v>
      </c>
      <c r="AA299" t="s">
        <v>4710</v>
      </c>
      <c r="AC299" t="e">
        <f>#REF!-#REF!</f>
        <v>#REF!</v>
      </c>
      <c r="AD299" t="e">
        <f>#REF!*#REF!</f>
        <v>#REF!</v>
      </c>
    </row>
    <row r="300" spans="1:30" x14ac:dyDescent="0.35">
      <c r="A300" t="s">
        <v>5804</v>
      </c>
      <c r="B300">
        <v>130</v>
      </c>
      <c r="C300" t="s">
        <v>119</v>
      </c>
      <c r="D300" t="s">
        <v>236</v>
      </c>
      <c r="E300" t="s">
        <v>237</v>
      </c>
      <c r="F300" t="s">
        <v>148</v>
      </c>
      <c r="G300" t="s">
        <v>169</v>
      </c>
      <c r="H300" t="s">
        <v>254</v>
      </c>
      <c r="I300" s="53">
        <v>45067</v>
      </c>
      <c r="J300" s="53">
        <v>45067</v>
      </c>
      <c r="K300" t="s">
        <v>124</v>
      </c>
      <c r="L300" s="53">
        <v>45066</v>
      </c>
      <c r="M300" t="s">
        <v>6370</v>
      </c>
      <c r="N300" t="s">
        <v>16</v>
      </c>
      <c r="O300" s="53">
        <v>45072</v>
      </c>
      <c r="P300">
        <v>2023</v>
      </c>
      <c r="Q300">
        <v>326</v>
      </c>
      <c r="R300">
        <v>377</v>
      </c>
      <c r="S300" t="s">
        <v>5804</v>
      </c>
      <c r="T300" t="s">
        <v>4593</v>
      </c>
      <c r="U300" t="s">
        <v>169</v>
      </c>
      <c r="V300">
        <v>100</v>
      </c>
      <c r="W300" s="53">
        <v>45067</v>
      </c>
      <c r="X300" s="53">
        <v>45067</v>
      </c>
      <c r="Y300">
        <v>0.42259999999999998</v>
      </c>
      <c r="Z300" t="s">
        <v>1279</v>
      </c>
      <c r="AA300" t="s">
        <v>4710</v>
      </c>
      <c r="AC300" t="e">
        <f>#REF!-#REF!</f>
        <v>#REF!</v>
      </c>
      <c r="AD300" t="e">
        <f>#REF!*#REF!</f>
        <v>#REF!</v>
      </c>
    </row>
    <row r="301" spans="1:30" x14ac:dyDescent="0.35">
      <c r="A301" t="s">
        <v>5805</v>
      </c>
      <c r="B301">
        <v>131</v>
      </c>
      <c r="C301" t="s">
        <v>119</v>
      </c>
      <c r="D301" t="s">
        <v>236</v>
      </c>
      <c r="E301" t="s">
        <v>237</v>
      </c>
      <c r="F301" t="s">
        <v>148</v>
      </c>
      <c r="G301" t="s">
        <v>169</v>
      </c>
      <c r="H301" t="s">
        <v>254</v>
      </c>
      <c r="I301" s="53">
        <v>45066</v>
      </c>
      <c r="J301" s="53">
        <v>45066</v>
      </c>
      <c r="K301" t="s">
        <v>124</v>
      </c>
      <c r="L301" s="53">
        <v>45065</v>
      </c>
      <c r="M301" t="s">
        <v>6370</v>
      </c>
      <c r="N301" t="s">
        <v>16</v>
      </c>
      <c r="O301" s="53">
        <v>45072</v>
      </c>
      <c r="P301">
        <v>2023</v>
      </c>
      <c r="Q301">
        <v>327</v>
      </c>
      <c r="R301">
        <v>378</v>
      </c>
      <c r="S301" t="s">
        <v>5805</v>
      </c>
      <c r="T301" t="s">
        <v>4593</v>
      </c>
      <c r="U301" t="s">
        <v>169</v>
      </c>
      <c r="V301">
        <v>100</v>
      </c>
      <c r="W301" s="53">
        <v>45066</v>
      </c>
      <c r="X301" s="53">
        <v>45066</v>
      </c>
      <c r="Y301">
        <v>0.42259999999999998</v>
      </c>
      <c r="Z301" t="s">
        <v>1279</v>
      </c>
      <c r="AA301" t="s">
        <v>4710</v>
      </c>
      <c r="AC301" t="e">
        <f>#REF!-#REF!</f>
        <v>#REF!</v>
      </c>
      <c r="AD301" t="e">
        <f>#REF!*#REF!</f>
        <v>#REF!</v>
      </c>
    </row>
    <row r="302" spans="1:30" x14ac:dyDescent="0.35">
      <c r="A302" t="s">
        <v>5806</v>
      </c>
      <c r="B302">
        <v>132</v>
      </c>
      <c r="C302" t="s">
        <v>119</v>
      </c>
      <c r="D302" t="s">
        <v>236</v>
      </c>
      <c r="E302" t="s">
        <v>237</v>
      </c>
      <c r="F302" t="s">
        <v>148</v>
      </c>
      <c r="G302" t="s">
        <v>169</v>
      </c>
      <c r="H302" t="s">
        <v>254</v>
      </c>
      <c r="I302" s="53">
        <v>45065</v>
      </c>
      <c r="J302" s="53">
        <v>45065</v>
      </c>
      <c r="K302" t="s">
        <v>124</v>
      </c>
      <c r="L302" s="53">
        <v>45064</v>
      </c>
      <c r="M302" t="s">
        <v>6370</v>
      </c>
      <c r="N302" t="s">
        <v>16</v>
      </c>
      <c r="O302" s="53">
        <v>45072</v>
      </c>
      <c r="P302">
        <v>2023</v>
      </c>
      <c r="Q302">
        <v>328</v>
      </c>
      <c r="R302">
        <v>379</v>
      </c>
      <c r="S302" t="s">
        <v>5806</v>
      </c>
      <c r="T302" t="s">
        <v>4593</v>
      </c>
      <c r="U302" t="s">
        <v>169</v>
      </c>
      <c r="V302">
        <v>100</v>
      </c>
      <c r="W302" s="53">
        <v>45065</v>
      </c>
      <c r="X302" s="53">
        <v>45065</v>
      </c>
      <c r="Y302">
        <v>0.42259999999999998</v>
      </c>
      <c r="Z302" t="s">
        <v>1279</v>
      </c>
      <c r="AA302" t="s">
        <v>4710</v>
      </c>
      <c r="AC302" t="e">
        <f>#REF!-#REF!</f>
        <v>#REF!</v>
      </c>
      <c r="AD302" t="e">
        <f>#REF!*#REF!</f>
        <v>#REF!</v>
      </c>
    </row>
    <row r="303" spans="1:30" x14ac:dyDescent="0.35">
      <c r="A303" t="s">
        <v>5807</v>
      </c>
      <c r="B303">
        <v>133</v>
      </c>
      <c r="C303" t="s">
        <v>119</v>
      </c>
      <c r="D303" t="s">
        <v>236</v>
      </c>
      <c r="E303" t="s">
        <v>237</v>
      </c>
      <c r="F303" t="s">
        <v>148</v>
      </c>
      <c r="G303" t="s">
        <v>169</v>
      </c>
      <c r="H303" t="s">
        <v>254</v>
      </c>
      <c r="I303" s="53">
        <v>45068</v>
      </c>
      <c r="J303" s="53">
        <v>45068</v>
      </c>
      <c r="K303" t="s">
        <v>124</v>
      </c>
      <c r="L303" s="53">
        <v>45067</v>
      </c>
      <c r="M303" t="s">
        <v>6370</v>
      </c>
      <c r="N303" t="s">
        <v>16</v>
      </c>
      <c r="O303" s="53">
        <v>45072</v>
      </c>
      <c r="P303">
        <v>2023</v>
      </c>
      <c r="Q303">
        <v>329</v>
      </c>
      <c r="R303">
        <v>380</v>
      </c>
      <c r="S303" t="s">
        <v>5807</v>
      </c>
      <c r="T303" t="s">
        <v>4593</v>
      </c>
      <c r="U303" t="s">
        <v>169</v>
      </c>
      <c r="V303">
        <v>100</v>
      </c>
      <c r="W303" s="53">
        <v>45068</v>
      </c>
      <c r="X303" s="53">
        <v>45068</v>
      </c>
      <c r="Y303">
        <v>0.42259999999999998</v>
      </c>
      <c r="Z303" t="s">
        <v>1279</v>
      </c>
      <c r="AA303" t="s">
        <v>4710</v>
      </c>
      <c r="AC303" t="e">
        <f>#REF!-#REF!</f>
        <v>#REF!</v>
      </c>
      <c r="AD303" t="e">
        <f>#REF!*#REF!</f>
        <v>#REF!</v>
      </c>
    </row>
    <row r="304" spans="1:30" x14ac:dyDescent="0.35">
      <c r="A304" t="s">
        <v>5808</v>
      </c>
      <c r="B304">
        <v>134</v>
      </c>
      <c r="C304" t="s">
        <v>119</v>
      </c>
      <c r="D304" t="s">
        <v>236</v>
      </c>
      <c r="E304" t="s">
        <v>237</v>
      </c>
      <c r="F304" t="s">
        <v>148</v>
      </c>
      <c r="G304" t="s">
        <v>169</v>
      </c>
      <c r="H304" t="s">
        <v>254</v>
      </c>
      <c r="I304" s="53">
        <v>45069</v>
      </c>
      <c r="J304" s="53">
        <v>45069</v>
      </c>
      <c r="K304" t="s">
        <v>124</v>
      </c>
      <c r="L304" s="53">
        <v>45068</v>
      </c>
      <c r="M304" t="s">
        <v>6370</v>
      </c>
      <c r="N304" t="s">
        <v>16</v>
      </c>
      <c r="O304" s="53">
        <v>45072</v>
      </c>
      <c r="P304">
        <v>2023</v>
      </c>
      <c r="Q304">
        <v>330</v>
      </c>
      <c r="R304">
        <v>381</v>
      </c>
      <c r="S304" t="s">
        <v>5808</v>
      </c>
      <c r="T304" t="s">
        <v>4593</v>
      </c>
      <c r="U304" t="s">
        <v>169</v>
      </c>
      <c r="V304">
        <v>100</v>
      </c>
      <c r="W304" s="53">
        <v>45069</v>
      </c>
      <c r="X304" s="53">
        <v>45069</v>
      </c>
      <c r="Y304">
        <v>0.42259999999999998</v>
      </c>
      <c r="Z304" t="s">
        <v>1279</v>
      </c>
      <c r="AA304" t="s">
        <v>4710</v>
      </c>
      <c r="AC304" t="e">
        <f>#REF!-#REF!</f>
        <v>#REF!</v>
      </c>
      <c r="AD304" t="e">
        <f>#REF!*#REF!</f>
        <v>#REF!</v>
      </c>
    </row>
    <row r="305" spans="1:30" x14ac:dyDescent="0.35">
      <c r="A305" t="s">
        <v>5809</v>
      </c>
      <c r="B305">
        <v>138</v>
      </c>
      <c r="C305" t="s">
        <v>119</v>
      </c>
      <c r="D305" t="s">
        <v>236</v>
      </c>
      <c r="E305" t="s">
        <v>237</v>
      </c>
      <c r="F305" t="s">
        <v>148</v>
      </c>
      <c r="G305" t="s">
        <v>169</v>
      </c>
      <c r="H305" t="s">
        <v>254</v>
      </c>
      <c r="I305" s="53">
        <v>44981</v>
      </c>
      <c r="J305" s="53">
        <v>44981</v>
      </c>
      <c r="K305" t="s">
        <v>124</v>
      </c>
      <c r="L305" s="53">
        <v>44971</v>
      </c>
      <c r="M305" t="s">
        <v>6371</v>
      </c>
      <c r="N305" t="s">
        <v>16</v>
      </c>
      <c r="O305" s="53">
        <v>44988</v>
      </c>
      <c r="P305">
        <v>2023</v>
      </c>
      <c r="Q305">
        <v>334</v>
      </c>
      <c r="R305">
        <v>382</v>
      </c>
      <c r="S305" t="s">
        <v>5809</v>
      </c>
      <c r="T305" t="s">
        <v>4593</v>
      </c>
      <c r="U305" t="s">
        <v>169</v>
      </c>
      <c r="V305">
        <v>100</v>
      </c>
      <c r="W305" s="53">
        <v>44981</v>
      </c>
      <c r="X305" s="53">
        <v>44981</v>
      </c>
      <c r="Y305">
        <v>0.42259999999999998</v>
      </c>
      <c r="Z305" t="s">
        <v>1279</v>
      </c>
      <c r="AA305" t="s">
        <v>4710</v>
      </c>
      <c r="AC305" t="e">
        <f>#REF!-#REF!</f>
        <v>#REF!</v>
      </c>
      <c r="AD305" t="e">
        <f>#REF!*#REF!</f>
        <v>#REF!</v>
      </c>
    </row>
    <row r="306" spans="1:30" x14ac:dyDescent="0.35">
      <c r="A306" t="s">
        <v>5810</v>
      </c>
      <c r="B306">
        <v>139</v>
      </c>
      <c r="C306" t="s">
        <v>119</v>
      </c>
      <c r="D306" t="s">
        <v>236</v>
      </c>
      <c r="E306" t="s">
        <v>237</v>
      </c>
      <c r="F306" t="s">
        <v>148</v>
      </c>
      <c r="G306" t="s">
        <v>169</v>
      </c>
      <c r="H306" t="s">
        <v>254</v>
      </c>
      <c r="I306" s="53">
        <v>44982</v>
      </c>
      <c r="J306" s="53">
        <v>44982</v>
      </c>
      <c r="K306" t="s">
        <v>124</v>
      </c>
      <c r="L306" s="53">
        <v>44971</v>
      </c>
      <c r="M306" t="s">
        <v>6371</v>
      </c>
      <c r="N306" t="s">
        <v>16</v>
      </c>
      <c r="O306" s="53">
        <v>44988</v>
      </c>
      <c r="P306">
        <v>2023</v>
      </c>
      <c r="Q306">
        <v>335</v>
      </c>
      <c r="R306">
        <v>383</v>
      </c>
      <c r="S306" t="s">
        <v>5810</v>
      </c>
      <c r="T306" t="s">
        <v>4593</v>
      </c>
      <c r="U306" t="s">
        <v>169</v>
      </c>
      <c r="V306">
        <v>95</v>
      </c>
      <c r="W306" s="53">
        <v>44982</v>
      </c>
      <c r="X306" s="53">
        <v>44982</v>
      </c>
      <c r="Y306">
        <v>0.42259999999999998</v>
      </c>
      <c r="Z306" t="s">
        <v>1279</v>
      </c>
      <c r="AA306" t="s">
        <v>4710</v>
      </c>
      <c r="AC306" t="e">
        <f>#REF!-#REF!</f>
        <v>#REF!</v>
      </c>
      <c r="AD306" t="e">
        <f>#REF!*#REF!</f>
        <v>#REF!</v>
      </c>
    </row>
    <row r="307" spans="1:30" x14ac:dyDescent="0.35">
      <c r="A307" t="s">
        <v>5811</v>
      </c>
      <c r="B307">
        <v>140</v>
      </c>
      <c r="C307" t="s">
        <v>119</v>
      </c>
      <c r="D307" t="s">
        <v>236</v>
      </c>
      <c r="E307" t="s">
        <v>237</v>
      </c>
      <c r="F307" t="s">
        <v>148</v>
      </c>
      <c r="G307" t="s">
        <v>169</v>
      </c>
      <c r="H307" t="s">
        <v>254</v>
      </c>
      <c r="I307" s="53">
        <v>44983</v>
      </c>
      <c r="J307" s="53">
        <v>44983</v>
      </c>
      <c r="K307" t="s">
        <v>124</v>
      </c>
      <c r="L307" s="53">
        <v>44971</v>
      </c>
      <c r="M307" t="s">
        <v>6371</v>
      </c>
      <c r="N307" t="s">
        <v>16</v>
      </c>
      <c r="O307" s="53">
        <v>44988</v>
      </c>
      <c r="P307">
        <v>2023</v>
      </c>
      <c r="Q307">
        <v>336</v>
      </c>
      <c r="R307">
        <v>384</v>
      </c>
      <c r="S307" t="s">
        <v>5811</v>
      </c>
      <c r="T307" t="s">
        <v>4593</v>
      </c>
      <c r="U307" t="s">
        <v>169</v>
      </c>
      <c r="V307">
        <v>95</v>
      </c>
      <c r="W307" s="53">
        <v>44983</v>
      </c>
      <c r="X307" s="53">
        <v>44983</v>
      </c>
      <c r="Y307">
        <v>0.42259999999999998</v>
      </c>
      <c r="Z307" t="s">
        <v>1279</v>
      </c>
      <c r="AA307" t="s">
        <v>4710</v>
      </c>
      <c r="AC307" t="e">
        <f>#REF!-#REF!</f>
        <v>#REF!</v>
      </c>
      <c r="AD307" t="e">
        <f>#REF!*#REF!</f>
        <v>#REF!</v>
      </c>
    </row>
    <row r="308" spans="1:30" x14ac:dyDescent="0.35">
      <c r="A308" t="s">
        <v>5812</v>
      </c>
      <c r="B308">
        <v>141</v>
      </c>
      <c r="C308" t="s">
        <v>119</v>
      </c>
      <c r="D308" t="s">
        <v>236</v>
      </c>
      <c r="E308" t="s">
        <v>237</v>
      </c>
      <c r="F308" t="s">
        <v>148</v>
      </c>
      <c r="G308" t="s">
        <v>169</v>
      </c>
      <c r="H308" t="s">
        <v>254</v>
      </c>
      <c r="I308" s="53">
        <v>44984</v>
      </c>
      <c r="J308" s="53">
        <v>44984</v>
      </c>
      <c r="K308" t="s">
        <v>124</v>
      </c>
      <c r="L308" s="53">
        <v>44971</v>
      </c>
      <c r="M308" t="s">
        <v>6371</v>
      </c>
      <c r="N308" t="s">
        <v>16</v>
      </c>
      <c r="O308" s="53">
        <v>44988</v>
      </c>
      <c r="P308">
        <v>2023</v>
      </c>
      <c r="Q308">
        <v>337</v>
      </c>
      <c r="R308">
        <v>385</v>
      </c>
      <c r="S308" t="s">
        <v>5812</v>
      </c>
      <c r="T308" t="s">
        <v>4593</v>
      </c>
      <c r="U308" t="s">
        <v>169</v>
      </c>
      <c r="V308">
        <v>100</v>
      </c>
      <c r="W308" s="53">
        <v>44984</v>
      </c>
      <c r="X308" s="53">
        <v>44984</v>
      </c>
      <c r="Y308">
        <v>0.42259999999999998</v>
      </c>
      <c r="Z308" t="s">
        <v>1279</v>
      </c>
      <c r="AA308" t="s">
        <v>4710</v>
      </c>
      <c r="AC308" t="e">
        <f>#REF!-#REF!</f>
        <v>#REF!</v>
      </c>
      <c r="AD308" t="e">
        <f>#REF!*#REF!</f>
        <v>#REF!</v>
      </c>
    </row>
    <row r="309" spans="1:30" x14ac:dyDescent="0.35">
      <c r="A309" t="s">
        <v>5813</v>
      </c>
      <c r="B309">
        <v>142</v>
      </c>
      <c r="C309" t="s">
        <v>119</v>
      </c>
      <c r="D309" t="s">
        <v>236</v>
      </c>
      <c r="E309" t="s">
        <v>237</v>
      </c>
      <c r="F309" t="s">
        <v>148</v>
      </c>
      <c r="G309" t="s">
        <v>169</v>
      </c>
      <c r="H309" t="s">
        <v>254</v>
      </c>
      <c r="I309" s="53">
        <v>44985</v>
      </c>
      <c r="J309" s="53">
        <v>44985</v>
      </c>
      <c r="K309" t="s">
        <v>124</v>
      </c>
      <c r="L309" s="53">
        <v>44971</v>
      </c>
      <c r="M309" t="s">
        <v>6371</v>
      </c>
      <c r="N309" t="s">
        <v>16</v>
      </c>
      <c r="O309" s="53">
        <v>44988</v>
      </c>
      <c r="P309">
        <v>2023</v>
      </c>
      <c r="Q309">
        <v>338</v>
      </c>
      <c r="R309">
        <v>386</v>
      </c>
      <c r="S309" t="s">
        <v>5813</v>
      </c>
      <c r="T309" t="s">
        <v>4593</v>
      </c>
      <c r="U309" t="s">
        <v>169</v>
      </c>
      <c r="V309">
        <v>100</v>
      </c>
      <c r="W309" s="53">
        <v>44985</v>
      </c>
      <c r="X309" s="53">
        <v>44985</v>
      </c>
      <c r="Y309">
        <v>0.42259999999999998</v>
      </c>
      <c r="Z309" t="s">
        <v>1279</v>
      </c>
      <c r="AA309" t="s">
        <v>4710</v>
      </c>
      <c r="AC309" t="e">
        <f>#REF!-#REF!</f>
        <v>#REF!</v>
      </c>
      <c r="AD309" t="e">
        <f>#REF!*#REF!</f>
        <v>#REF!</v>
      </c>
    </row>
    <row r="310" spans="1:30" x14ac:dyDescent="0.35">
      <c r="A310" t="s">
        <v>5814</v>
      </c>
      <c r="B310">
        <v>143</v>
      </c>
      <c r="C310" t="s">
        <v>119</v>
      </c>
      <c r="D310" t="s">
        <v>236</v>
      </c>
      <c r="E310" t="s">
        <v>237</v>
      </c>
      <c r="F310" t="s">
        <v>148</v>
      </c>
      <c r="G310" t="s">
        <v>169</v>
      </c>
      <c r="H310" t="s">
        <v>254</v>
      </c>
      <c r="I310" s="53">
        <v>44978</v>
      </c>
      <c r="J310" s="53">
        <v>44978</v>
      </c>
      <c r="K310" t="s">
        <v>124</v>
      </c>
      <c r="L310" s="53">
        <v>44977</v>
      </c>
      <c r="M310" t="s">
        <v>6371</v>
      </c>
      <c r="N310" t="s">
        <v>16</v>
      </c>
      <c r="O310" s="53">
        <v>44988</v>
      </c>
      <c r="P310">
        <v>2023</v>
      </c>
      <c r="Q310">
        <v>339</v>
      </c>
      <c r="R310">
        <v>387</v>
      </c>
      <c r="S310" t="s">
        <v>5814</v>
      </c>
      <c r="T310" t="s">
        <v>4593</v>
      </c>
      <c r="U310" t="s">
        <v>169</v>
      </c>
      <c r="V310">
        <v>845</v>
      </c>
      <c r="W310" s="53">
        <v>44978</v>
      </c>
      <c r="X310" s="53">
        <v>44978</v>
      </c>
      <c r="Y310">
        <v>0.42259999999999998</v>
      </c>
      <c r="Z310" t="s">
        <v>1279</v>
      </c>
      <c r="AA310" t="s">
        <v>4710</v>
      </c>
      <c r="AC310" t="e">
        <f>#REF!-#REF!</f>
        <v>#REF!</v>
      </c>
      <c r="AD310" t="e">
        <f>#REF!*#REF!</f>
        <v>#REF!</v>
      </c>
    </row>
    <row r="311" spans="1:30" x14ac:dyDescent="0.35">
      <c r="A311" t="s">
        <v>5815</v>
      </c>
      <c r="B311">
        <v>144</v>
      </c>
      <c r="C311" t="s">
        <v>119</v>
      </c>
      <c r="D311" t="s">
        <v>236</v>
      </c>
      <c r="E311" t="s">
        <v>237</v>
      </c>
      <c r="F311" t="s">
        <v>148</v>
      </c>
      <c r="G311" t="s">
        <v>169</v>
      </c>
      <c r="H311" t="s">
        <v>254</v>
      </c>
      <c r="I311" s="53">
        <v>44979</v>
      </c>
      <c r="J311" s="53">
        <v>44979</v>
      </c>
      <c r="K311" t="s">
        <v>124</v>
      </c>
      <c r="L311" s="53">
        <v>44978</v>
      </c>
      <c r="M311" t="s">
        <v>6371</v>
      </c>
      <c r="N311" t="s">
        <v>16</v>
      </c>
      <c r="O311" s="53">
        <v>44988</v>
      </c>
      <c r="P311">
        <v>2023</v>
      </c>
      <c r="Q311">
        <v>340</v>
      </c>
      <c r="R311">
        <v>388</v>
      </c>
      <c r="S311" t="s">
        <v>5815</v>
      </c>
      <c r="T311" t="s">
        <v>4593</v>
      </c>
      <c r="U311" t="s">
        <v>169</v>
      </c>
      <c r="V311">
        <v>840</v>
      </c>
      <c r="W311" s="53">
        <v>44979</v>
      </c>
      <c r="X311" s="53">
        <v>44979</v>
      </c>
      <c r="Y311">
        <v>0.42259999999999998</v>
      </c>
      <c r="Z311" t="s">
        <v>1279</v>
      </c>
      <c r="AA311" t="s">
        <v>4710</v>
      </c>
      <c r="AC311" t="e">
        <f>#REF!-#REF!</f>
        <v>#REF!</v>
      </c>
      <c r="AD311" t="e">
        <f>#REF!*#REF!</f>
        <v>#REF!</v>
      </c>
    </row>
    <row r="312" spans="1:30" x14ac:dyDescent="0.35">
      <c r="A312" t="s">
        <v>5816</v>
      </c>
      <c r="B312">
        <v>146</v>
      </c>
      <c r="C312" t="s">
        <v>119</v>
      </c>
      <c r="D312" t="s">
        <v>236</v>
      </c>
      <c r="E312" t="s">
        <v>237</v>
      </c>
      <c r="F312" t="s">
        <v>148</v>
      </c>
      <c r="G312" t="s">
        <v>169</v>
      </c>
      <c r="H312" t="s">
        <v>254</v>
      </c>
      <c r="I312" s="53">
        <v>44981</v>
      </c>
      <c r="J312" s="53">
        <v>44981</v>
      </c>
      <c r="K312" t="s">
        <v>124</v>
      </c>
      <c r="L312" s="53">
        <v>44980</v>
      </c>
      <c r="M312" t="s">
        <v>6371</v>
      </c>
      <c r="N312" t="s">
        <v>16</v>
      </c>
      <c r="O312" s="53">
        <v>44988</v>
      </c>
      <c r="P312">
        <v>2023</v>
      </c>
      <c r="Q312">
        <v>342</v>
      </c>
      <c r="R312">
        <v>389</v>
      </c>
      <c r="S312" t="s">
        <v>5816</v>
      </c>
      <c r="T312" t="s">
        <v>4593</v>
      </c>
      <c r="U312" t="s">
        <v>169</v>
      </c>
      <c r="V312">
        <v>840</v>
      </c>
      <c r="W312" s="53">
        <v>44981</v>
      </c>
      <c r="X312" s="53">
        <v>44981</v>
      </c>
      <c r="Y312">
        <v>0.42259999999999998</v>
      </c>
      <c r="Z312" t="s">
        <v>1279</v>
      </c>
      <c r="AA312" t="s">
        <v>4710</v>
      </c>
      <c r="AC312" t="e">
        <f>#REF!-#REF!</f>
        <v>#REF!</v>
      </c>
      <c r="AD312" t="e">
        <f>#REF!*#REF!</f>
        <v>#REF!</v>
      </c>
    </row>
    <row r="313" spans="1:30" x14ac:dyDescent="0.35">
      <c r="A313" t="s">
        <v>5401</v>
      </c>
      <c r="B313">
        <v>149</v>
      </c>
      <c r="C313" t="s">
        <v>130</v>
      </c>
      <c r="D313" t="s">
        <v>236</v>
      </c>
      <c r="E313" t="s">
        <v>237</v>
      </c>
      <c r="F313" t="s">
        <v>148</v>
      </c>
      <c r="G313" t="s">
        <v>162</v>
      </c>
      <c r="H313" t="s">
        <v>254</v>
      </c>
      <c r="I313" s="53">
        <v>44978</v>
      </c>
      <c r="J313" s="53">
        <v>44978</v>
      </c>
      <c r="K313" t="s">
        <v>124</v>
      </c>
      <c r="L313" s="53">
        <v>44977</v>
      </c>
      <c r="M313" t="s">
        <v>6446</v>
      </c>
      <c r="N313" t="s">
        <v>13</v>
      </c>
      <c r="O313" s="53">
        <v>44992</v>
      </c>
      <c r="P313">
        <v>2023</v>
      </c>
      <c r="Q313">
        <v>345</v>
      </c>
      <c r="R313">
        <v>390</v>
      </c>
      <c r="S313" t="s">
        <v>5401</v>
      </c>
      <c r="T313" t="s">
        <v>4573</v>
      </c>
      <c r="U313" t="s">
        <v>162</v>
      </c>
      <c r="V313">
        <v>775</v>
      </c>
      <c r="W313" s="53">
        <v>44978</v>
      </c>
      <c r="X313" s="53">
        <v>44978</v>
      </c>
      <c r="Y313">
        <v>1.4567000000000001</v>
      </c>
      <c r="Z313" t="s">
        <v>1279</v>
      </c>
      <c r="AA313" t="s">
        <v>4710</v>
      </c>
      <c r="AC313" t="e">
        <f>#REF!-#REF!</f>
        <v>#REF!</v>
      </c>
      <c r="AD313" t="e">
        <f>#REF!*#REF!</f>
        <v>#REF!</v>
      </c>
    </row>
    <row r="314" spans="1:30" x14ac:dyDescent="0.35">
      <c r="A314" t="s">
        <v>1846</v>
      </c>
      <c r="B314">
        <v>150</v>
      </c>
      <c r="C314" t="s">
        <v>130</v>
      </c>
      <c r="D314" t="s">
        <v>236</v>
      </c>
      <c r="E314" t="s">
        <v>237</v>
      </c>
      <c r="F314" t="s">
        <v>148</v>
      </c>
      <c r="G314" t="s">
        <v>162</v>
      </c>
      <c r="H314" t="s">
        <v>254</v>
      </c>
      <c r="I314" s="53">
        <v>44979</v>
      </c>
      <c r="J314" s="53">
        <v>44979</v>
      </c>
      <c r="K314" t="s">
        <v>124</v>
      </c>
      <c r="L314" s="53">
        <v>44978</v>
      </c>
      <c r="M314" t="s">
        <v>6447</v>
      </c>
      <c r="N314" t="s">
        <v>13</v>
      </c>
      <c r="O314" s="53">
        <v>44992</v>
      </c>
      <c r="P314">
        <v>2023</v>
      </c>
      <c r="Q314">
        <v>346</v>
      </c>
      <c r="R314">
        <v>391</v>
      </c>
      <c r="S314" t="s">
        <v>1846</v>
      </c>
      <c r="T314" t="s">
        <v>4573</v>
      </c>
      <c r="U314" t="s">
        <v>162</v>
      </c>
      <c r="V314">
        <v>775</v>
      </c>
      <c r="W314" s="53">
        <v>44979</v>
      </c>
      <c r="X314" s="53">
        <v>44979</v>
      </c>
      <c r="Y314">
        <v>1.4567000000000001</v>
      </c>
      <c r="Z314" t="s">
        <v>1279</v>
      </c>
      <c r="AA314" t="s">
        <v>4710</v>
      </c>
      <c r="AC314" t="e">
        <f>#REF!-#REF!</f>
        <v>#REF!</v>
      </c>
      <c r="AD314" t="e">
        <f>#REF!*#REF!</f>
        <v>#REF!</v>
      </c>
    </row>
    <row r="315" spans="1:30" x14ac:dyDescent="0.35">
      <c r="A315" t="s">
        <v>5402</v>
      </c>
      <c r="B315">
        <v>151</v>
      </c>
      <c r="C315" t="s">
        <v>130</v>
      </c>
      <c r="D315" t="s">
        <v>236</v>
      </c>
      <c r="E315" t="s">
        <v>237</v>
      </c>
      <c r="F315" t="s">
        <v>148</v>
      </c>
      <c r="G315" t="s">
        <v>162</v>
      </c>
      <c r="H315" t="s">
        <v>254</v>
      </c>
      <c r="I315" s="53">
        <v>44980</v>
      </c>
      <c r="J315" s="53">
        <v>44980</v>
      </c>
      <c r="K315" t="s">
        <v>124</v>
      </c>
      <c r="L315" s="53">
        <v>44978</v>
      </c>
      <c r="M315" t="s">
        <v>6448</v>
      </c>
      <c r="N315" t="s">
        <v>13</v>
      </c>
      <c r="O315" s="53">
        <v>44992</v>
      </c>
      <c r="P315">
        <v>2023</v>
      </c>
      <c r="Q315">
        <v>347</v>
      </c>
      <c r="R315">
        <v>392</v>
      </c>
      <c r="S315" t="s">
        <v>5402</v>
      </c>
      <c r="T315" t="s">
        <v>4573</v>
      </c>
      <c r="U315" t="s">
        <v>162</v>
      </c>
      <c r="V315">
        <v>775</v>
      </c>
      <c r="W315" s="53">
        <v>44980</v>
      </c>
      <c r="X315" s="53">
        <v>44980</v>
      </c>
      <c r="Y315">
        <v>1.4567000000000001</v>
      </c>
      <c r="Z315" t="s">
        <v>1279</v>
      </c>
      <c r="AA315" t="s">
        <v>4710</v>
      </c>
      <c r="AC315" t="e">
        <f>#REF!-#REF!</f>
        <v>#REF!</v>
      </c>
      <c r="AD315" t="e">
        <f>#REF!*#REF!</f>
        <v>#REF!</v>
      </c>
    </row>
    <row r="316" spans="1:30" x14ac:dyDescent="0.35">
      <c r="A316" t="s">
        <v>5403</v>
      </c>
      <c r="B316">
        <v>152</v>
      </c>
      <c r="C316" t="s">
        <v>130</v>
      </c>
      <c r="D316" t="s">
        <v>236</v>
      </c>
      <c r="E316" t="s">
        <v>237</v>
      </c>
      <c r="F316" t="s">
        <v>148</v>
      </c>
      <c r="G316" t="s">
        <v>162</v>
      </c>
      <c r="H316" t="s">
        <v>254</v>
      </c>
      <c r="I316" s="53">
        <v>44981</v>
      </c>
      <c r="J316" s="53">
        <v>44981</v>
      </c>
      <c r="K316" t="s">
        <v>124</v>
      </c>
      <c r="L316" s="53">
        <v>44980</v>
      </c>
      <c r="M316" t="s">
        <v>6449</v>
      </c>
      <c r="N316" t="s">
        <v>13</v>
      </c>
      <c r="O316" s="53">
        <v>44992</v>
      </c>
      <c r="P316">
        <v>2023</v>
      </c>
      <c r="Q316">
        <v>348</v>
      </c>
      <c r="R316">
        <v>393</v>
      </c>
      <c r="S316" t="s">
        <v>5403</v>
      </c>
      <c r="T316" t="s">
        <v>4573</v>
      </c>
      <c r="U316" t="s">
        <v>162</v>
      </c>
      <c r="V316">
        <v>775</v>
      </c>
      <c r="W316" s="53">
        <v>44981</v>
      </c>
      <c r="X316" s="53">
        <v>44981</v>
      </c>
      <c r="Y316">
        <v>1.4567000000000001</v>
      </c>
      <c r="Z316" t="s">
        <v>1279</v>
      </c>
      <c r="AA316" t="s">
        <v>4710</v>
      </c>
      <c r="AC316" t="e">
        <f>#REF!-#REF!</f>
        <v>#REF!</v>
      </c>
      <c r="AD316" t="e">
        <f>#REF!*#REF!</f>
        <v>#REF!</v>
      </c>
    </row>
    <row r="317" spans="1:30" x14ac:dyDescent="0.35">
      <c r="A317" t="s">
        <v>5817</v>
      </c>
      <c r="B317">
        <v>154</v>
      </c>
      <c r="C317" t="s">
        <v>119</v>
      </c>
      <c r="D317" t="s">
        <v>236</v>
      </c>
      <c r="E317" t="s">
        <v>237</v>
      </c>
      <c r="F317" t="s">
        <v>148</v>
      </c>
      <c r="G317" t="s">
        <v>169</v>
      </c>
      <c r="H317" t="s">
        <v>254</v>
      </c>
      <c r="I317" s="53">
        <v>45001</v>
      </c>
      <c r="J317" s="53">
        <v>45001</v>
      </c>
      <c r="K317" t="s">
        <v>124</v>
      </c>
      <c r="L317" s="53">
        <v>45000</v>
      </c>
      <c r="M317" t="s">
        <v>6372</v>
      </c>
      <c r="N317" t="s">
        <v>16</v>
      </c>
      <c r="O317" s="53">
        <v>45014</v>
      </c>
      <c r="P317">
        <v>2023</v>
      </c>
      <c r="Q317">
        <v>350</v>
      </c>
      <c r="R317">
        <v>394</v>
      </c>
      <c r="S317" t="s">
        <v>5817</v>
      </c>
      <c r="T317" t="s">
        <v>4593</v>
      </c>
      <c r="U317" t="s">
        <v>169</v>
      </c>
      <c r="V317">
        <v>100</v>
      </c>
      <c r="W317" s="53">
        <v>45001</v>
      </c>
      <c r="X317" s="53">
        <v>45001</v>
      </c>
      <c r="Y317">
        <v>0.42259999999999998</v>
      </c>
      <c r="Z317" t="s">
        <v>1279</v>
      </c>
      <c r="AA317" t="s">
        <v>4710</v>
      </c>
      <c r="AC317" t="e">
        <f>#REF!-#REF!</f>
        <v>#REF!</v>
      </c>
      <c r="AD317" t="e">
        <f>#REF!*#REF!</f>
        <v>#REF!</v>
      </c>
    </row>
    <row r="318" spans="1:30" x14ac:dyDescent="0.35">
      <c r="A318" t="s">
        <v>5818</v>
      </c>
      <c r="B318">
        <v>155</v>
      </c>
      <c r="C318" t="s">
        <v>119</v>
      </c>
      <c r="D318" t="s">
        <v>236</v>
      </c>
      <c r="E318" t="s">
        <v>237</v>
      </c>
      <c r="F318" t="s">
        <v>148</v>
      </c>
      <c r="G318" t="s">
        <v>169</v>
      </c>
      <c r="H318" t="s">
        <v>254</v>
      </c>
      <c r="I318" s="53">
        <v>45002</v>
      </c>
      <c r="J318" s="53">
        <v>45002</v>
      </c>
      <c r="K318" t="s">
        <v>124</v>
      </c>
      <c r="L318" s="53">
        <v>45001</v>
      </c>
      <c r="M318" t="s">
        <v>6372</v>
      </c>
      <c r="N318" t="s">
        <v>16</v>
      </c>
      <c r="O318" s="53">
        <v>45014</v>
      </c>
      <c r="P318">
        <v>2023</v>
      </c>
      <c r="Q318">
        <v>351</v>
      </c>
      <c r="R318">
        <v>395</v>
      </c>
      <c r="S318" t="s">
        <v>5818</v>
      </c>
      <c r="T318" t="s">
        <v>4593</v>
      </c>
      <c r="U318" t="s">
        <v>169</v>
      </c>
      <c r="V318">
        <v>100</v>
      </c>
      <c r="W318" s="53">
        <v>45002</v>
      </c>
      <c r="X318" s="53">
        <v>45002</v>
      </c>
      <c r="Y318">
        <v>0.42259999999999998</v>
      </c>
      <c r="Z318" t="s">
        <v>1279</v>
      </c>
      <c r="AA318" t="s">
        <v>4710</v>
      </c>
      <c r="AC318" t="e">
        <f>#REF!-#REF!</f>
        <v>#REF!</v>
      </c>
      <c r="AD318" t="e">
        <f>#REF!*#REF!</f>
        <v>#REF!</v>
      </c>
    </row>
    <row r="319" spans="1:30" x14ac:dyDescent="0.35">
      <c r="A319" t="s">
        <v>5819</v>
      </c>
      <c r="B319">
        <v>156</v>
      </c>
      <c r="C319" t="s">
        <v>119</v>
      </c>
      <c r="D319" t="s">
        <v>236</v>
      </c>
      <c r="E319" t="s">
        <v>237</v>
      </c>
      <c r="F319" t="s">
        <v>148</v>
      </c>
      <c r="G319" t="s">
        <v>169</v>
      </c>
      <c r="H319" t="s">
        <v>254</v>
      </c>
      <c r="I319" s="53">
        <v>45003</v>
      </c>
      <c r="J319" s="53">
        <v>45003</v>
      </c>
      <c r="K319" t="s">
        <v>124</v>
      </c>
      <c r="L319" s="53">
        <v>45002</v>
      </c>
      <c r="M319" t="s">
        <v>6372</v>
      </c>
      <c r="N319" t="s">
        <v>16</v>
      </c>
      <c r="O319" s="53">
        <v>45014</v>
      </c>
      <c r="P319">
        <v>2023</v>
      </c>
      <c r="Q319">
        <v>352</v>
      </c>
      <c r="R319">
        <v>396</v>
      </c>
      <c r="S319" t="s">
        <v>5819</v>
      </c>
      <c r="T319" t="s">
        <v>4593</v>
      </c>
      <c r="U319" t="s">
        <v>169</v>
      </c>
      <c r="V319">
        <v>100</v>
      </c>
      <c r="W319" s="53">
        <v>45003</v>
      </c>
      <c r="X319" s="53">
        <v>45003</v>
      </c>
      <c r="Y319">
        <v>0.42259999999999998</v>
      </c>
      <c r="Z319" t="s">
        <v>1279</v>
      </c>
      <c r="AA319" t="s">
        <v>4710</v>
      </c>
      <c r="AC319" t="e">
        <f>#REF!-#REF!</f>
        <v>#REF!</v>
      </c>
      <c r="AD319" t="e">
        <f>#REF!*#REF!</f>
        <v>#REF!</v>
      </c>
    </row>
    <row r="320" spans="1:30" x14ac:dyDescent="0.35">
      <c r="A320" t="s">
        <v>1855</v>
      </c>
      <c r="B320">
        <v>157</v>
      </c>
      <c r="C320" t="s">
        <v>119</v>
      </c>
      <c r="D320" t="s">
        <v>236</v>
      </c>
      <c r="E320" t="s">
        <v>237</v>
      </c>
      <c r="F320" t="s">
        <v>148</v>
      </c>
      <c r="G320" t="s">
        <v>169</v>
      </c>
      <c r="H320" t="s">
        <v>254</v>
      </c>
      <c r="I320" s="53">
        <v>45004</v>
      </c>
      <c r="J320" s="53">
        <v>45004</v>
      </c>
      <c r="K320" t="s">
        <v>124</v>
      </c>
      <c r="L320" s="53">
        <v>45003</v>
      </c>
      <c r="M320" t="s">
        <v>6372</v>
      </c>
      <c r="N320" t="s">
        <v>16</v>
      </c>
      <c r="O320" s="53">
        <v>45014</v>
      </c>
      <c r="P320">
        <v>2023</v>
      </c>
      <c r="Q320">
        <v>353</v>
      </c>
      <c r="R320">
        <v>397</v>
      </c>
      <c r="S320" t="s">
        <v>1855</v>
      </c>
      <c r="T320" t="s">
        <v>4593</v>
      </c>
      <c r="U320" t="s">
        <v>169</v>
      </c>
      <c r="V320">
        <v>100</v>
      </c>
      <c r="W320" s="53">
        <v>45004</v>
      </c>
      <c r="X320" s="53">
        <v>45004</v>
      </c>
      <c r="Y320">
        <v>0.42259999999999998</v>
      </c>
      <c r="Z320" t="s">
        <v>1279</v>
      </c>
      <c r="AA320" t="s">
        <v>4710</v>
      </c>
      <c r="AC320" t="e">
        <f>#REF!-#REF!</f>
        <v>#REF!</v>
      </c>
      <c r="AD320" t="e">
        <f>#REF!*#REF!</f>
        <v>#REF!</v>
      </c>
    </row>
    <row r="321" spans="1:30" x14ac:dyDescent="0.35">
      <c r="A321" t="s">
        <v>1857</v>
      </c>
      <c r="B321">
        <v>159</v>
      </c>
      <c r="C321" t="s">
        <v>119</v>
      </c>
      <c r="D321" t="s">
        <v>236</v>
      </c>
      <c r="E321" t="s">
        <v>237</v>
      </c>
      <c r="F321" t="s">
        <v>148</v>
      </c>
      <c r="G321" t="s">
        <v>169</v>
      </c>
      <c r="H321" t="s">
        <v>254</v>
      </c>
      <c r="I321" s="53">
        <v>45007</v>
      </c>
      <c r="J321" s="53">
        <v>45007</v>
      </c>
      <c r="K321" t="s">
        <v>124</v>
      </c>
      <c r="L321" s="53">
        <v>45006</v>
      </c>
      <c r="M321" t="s">
        <v>6372</v>
      </c>
      <c r="N321" t="s">
        <v>16</v>
      </c>
      <c r="O321" s="53">
        <v>45014</v>
      </c>
      <c r="P321">
        <v>2023</v>
      </c>
      <c r="Q321">
        <v>355</v>
      </c>
      <c r="R321">
        <v>398</v>
      </c>
      <c r="S321" t="s">
        <v>1857</v>
      </c>
      <c r="T321" t="s">
        <v>4593</v>
      </c>
      <c r="U321" t="s">
        <v>169</v>
      </c>
      <c r="V321">
        <v>100</v>
      </c>
      <c r="W321" s="53">
        <v>45007</v>
      </c>
      <c r="X321" s="53">
        <v>45007</v>
      </c>
      <c r="Y321">
        <v>0.42259999999999998</v>
      </c>
      <c r="Z321" t="s">
        <v>1279</v>
      </c>
      <c r="AA321" t="s">
        <v>4710</v>
      </c>
      <c r="AC321" t="e">
        <f>#REF!-#REF!</f>
        <v>#REF!</v>
      </c>
      <c r="AD321" t="e">
        <f>#REF!*#REF!</f>
        <v>#REF!</v>
      </c>
    </row>
    <row r="322" spans="1:30" x14ac:dyDescent="0.35">
      <c r="A322" t="s">
        <v>5820</v>
      </c>
      <c r="B322">
        <v>160</v>
      </c>
      <c r="C322" t="s">
        <v>119</v>
      </c>
      <c r="D322" t="s">
        <v>236</v>
      </c>
      <c r="E322" t="s">
        <v>237</v>
      </c>
      <c r="F322" t="s">
        <v>148</v>
      </c>
      <c r="G322" t="s">
        <v>169</v>
      </c>
      <c r="H322" t="s">
        <v>254</v>
      </c>
      <c r="I322" s="53">
        <v>45008</v>
      </c>
      <c r="J322" s="53">
        <v>45008</v>
      </c>
      <c r="K322" t="s">
        <v>124</v>
      </c>
      <c r="L322" s="53">
        <v>45007</v>
      </c>
      <c r="M322" t="s">
        <v>6372</v>
      </c>
      <c r="N322" t="s">
        <v>16</v>
      </c>
      <c r="O322" s="53">
        <v>45014</v>
      </c>
      <c r="P322">
        <v>2023</v>
      </c>
      <c r="Q322">
        <v>356</v>
      </c>
      <c r="R322">
        <v>399</v>
      </c>
      <c r="S322" t="s">
        <v>5820</v>
      </c>
      <c r="T322" t="s">
        <v>4593</v>
      </c>
      <c r="U322" t="s">
        <v>169</v>
      </c>
      <c r="V322">
        <v>100</v>
      </c>
      <c r="W322" s="53">
        <v>45008</v>
      </c>
      <c r="X322" s="53">
        <v>45008</v>
      </c>
      <c r="Y322">
        <v>0.42259999999999998</v>
      </c>
      <c r="Z322" t="s">
        <v>1279</v>
      </c>
      <c r="AA322" t="s">
        <v>4710</v>
      </c>
      <c r="AC322" t="e">
        <f>#REF!-#REF!</f>
        <v>#REF!</v>
      </c>
      <c r="AD322" t="e">
        <f>#REF!*#REF!</f>
        <v>#REF!</v>
      </c>
    </row>
    <row r="323" spans="1:30" x14ac:dyDescent="0.35">
      <c r="A323" t="s">
        <v>5821</v>
      </c>
      <c r="B323">
        <v>161</v>
      </c>
      <c r="C323" t="s">
        <v>119</v>
      </c>
      <c r="D323" t="s">
        <v>236</v>
      </c>
      <c r="E323" t="s">
        <v>237</v>
      </c>
      <c r="F323" t="s">
        <v>148</v>
      </c>
      <c r="G323" t="s">
        <v>169</v>
      </c>
      <c r="H323" t="s">
        <v>254</v>
      </c>
      <c r="I323" s="53">
        <v>45009</v>
      </c>
      <c r="J323" s="53">
        <v>45009</v>
      </c>
      <c r="K323" t="s">
        <v>124</v>
      </c>
      <c r="L323" s="53">
        <v>45008</v>
      </c>
      <c r="M323" t="s">
        <v>6372</v>
      </c>
      <c r="N323" t="s">
        <v>16</v>
      </c>
      <c r="O323" s="53">
        <v>45014</v>
      </c>
      <c r="P323">
        <v>2023</v>
      </c>
      <c r="Q323">
        <v>357</v>
      </c>
      <c r="R323">
        <v>400</v>
      </c>
      <c r="S323" t="s">
        <v>5821</v>
      </c>
      <c r="T323" t="s">
        <v>4593</v>
      </c>
      <c r="U323" t="s">
        <v>169</v>
      </c>
      <c r="V323">
        <v>100</v>
      </c>
      <c r="W323" s="53">
        <v>45009</v>
      </c>
      <c r="X323" s="53">
        <v>45009</v>
      </c>
      <c r="Y323">
        <v>0.42259999999999998</v>
      </c>
      <c r="Z323" t="s">
        <v>1279</v>
      </c>
      <c r="AA323" t="s">
        <v>4710</v>
      </c>
      <c r="AC323" t="e">
        <f>#REF!-#REF!</f>
        <v>#REF!</v>
      </c>
      <c r="AD323" t="e">
        <f>#REF!*#REF!</f>
        <v>#REF!</v>
      </c>
    </row>
    <row r="324" spans="1:30" x14ac:dyDescent="0.35">
      <c r="A324" t="s">
        <v>1859</v>
      </c>
      <c r="B324">
        <v>162</v>
      </c>
      <c r="C324" t="s">
        <v>119</v>
      </c>
      <c r="D324" t="s">
        <v>236</v>
      </c>
      <c r="E324" t="s">
        <v>237</v>
      </c>
      <c r="F324" t="s">
        <v>148</v>
      </c>
      <c r="G324" t="s">
        <v>169</v>
      </c>
      <c r="H324" t="s">
        <v>254</v>
      </c>
      <c r="I324" s="53">
        <v>45010</v>
      </c>
      <c r="J324" s="53">
        <v>45010</v>
      </c>
      <c r="K324" t="s">
        <v>124</v>
      </c>
      <c r="L324" s="53">
        <v>45009</v>
      </c>
      <c r="M324" t="s">
        <v>6372</v>
      </c>
      <c r="N324" t="s">
        <v>16</v>
      </c>
      <c r="O324" s="53">
        <v>45014</v>
      </c>
      <c r="P324">
        <v>2023</v>
      </c>
      <c r="Q324">
        <v>358</v>
      </c>
      <c r="R324">
        <v>401</v>
      </c>
      <c r="S324" t="s">
        <v>1859</v>
      </c>
      <c r="T324" t="s">
        <v>4593</v>
      </c>
      <c r="U324" t="s">
        <v>169</v>
      </c>
      <c r="V324">
        <v>100</v>
      </c>
      <c r="W324" s="53">
        <v>45010</v>
      </c>
      <c r="X324" s="53">
        <v>45010</v>
      </c>
      <c r="Y324">
        <v>0.42259999999999998</v>
      </c>
      <c r="Z324" t="s">
        <v>1279</v>
      </c>
      <c r="AA324" t="s">
        <v>4710</v>
      </c>
      <c r="AC324" t="e">
        <f>#REF!-#REF!</f>
        <v>#REF!</v>
      </c>
      <c r="AD324" t="e">
        <f>#REF!*#REF!</f>
        <v>#REF!</v>
      </c>
    </row>
    <row r="325" spans="1:30" x14ac:dyDescent="0.35">
      <c r="A325" t="s">
        <v>5822</v>
      </c>
      <c r="B325">
        <v>163</v>
      </c>
      <c r="C325" t="s">
        <v>119</v>
      </c>
      <c r="D325" t="s">
        <v>236</v>
      </c>
      <c r="E325" t="s">
        <v>237</v>
      </c>
      <c r="F325" t="s">
        <v>148</v>
      </c>
      <c r="G325" t="s">
        <v>169</v>
      </c>
      <c r="H325" t="s">
        <v>254</v>
      </c>
      <c r="I325" s="53">
        <v>45011</v>
      </c>
      <c r="J325" s="53">
        <v>45011</v>
      </c>
      <c r="K325" t="s">
        <v>124</v>
      </c>
      <c r="L325" s="53">
        <v>45010</v>
      </c>
      <c r="M325" t="s">
        <v>6372</v>
      </c>
      <c r="N325" t="s">
        <v>16</v>
      </c>
      <c r="O325" s="53">
        <v>45014</v>
      </c>
      <c r="P325">
        <v>2023</v>
      </c>
      <c r="Q325">
        <v>359</v>
      </c>
      <c r="R325">
        <v>402</v>
      </c>
      <c r="S325" t="s">
        <v>5822</v>
      </c>
      <c r="T325" t="s">
        <v>4593</v>
      </c>
      <c r="U325" t="s">
        <v>169</v>
      </c>
      <c r="V325">
        <v>100</v>
      </c>
      <c r="W325" s="53">
        <v>45011</v>
      </c>
      <c r="X325" s="53">
        <v>45011</v>
      </c>
      <c r="Y325">
        <v>0.42259999999999998</v>
      </c>
      <c r="Z325" t="s">
        <v>1279</v>
      </c>
      <c r="AA325" t="s">
        <v>4710</v>
      </c>
      <c r="AC325" t="e">
        <f>#REF!-#REF!</f>
        <v>#REF!</v>
      </c>
      <c r="AD325" t="e">
        <f>#REF!*#REF!</f>
        <v>#REF!</v>
      </c>
    </row>
    <row r="326" spans="1:30" x14ac:dyDescent="0.35">
      <c r="A326" t="s">
        <v>5823</v>
      </c>
      <c r="B326">
        <v>164</v>
      </c>
      <c r="C326" t="s">
        <v>119</v>
      </c>
      <c r="D326" t="s">
        <v>236</v>
      </c>
      <c r="E326" t="s">
        <v>237</v>
      </c>
      <c r="F326" t="s">
        <v>148</v>
      </c>
      <c r="G326" t="s">
        <v>169</v>
      </c>
      <c r="H326" t="s">
        <v>254</v>
      </c>
      <c r="I326" s="53">
        <v>45012</v>
      </c>
      <c r="J326" s="53">
        <v>45012</v>
      </c>
      <c r="K326" t="s">
        <v>124</v>
      </c>
      <c r="L326" s="53">
        <v>45012</v>
      </c>
      <c r="M326" t="s">
        <v>6372</v>
      </c>
      <c r="N326" t="s">
        <v>16</v>
      </c>
      <c r="O326" s="53">
        <v>45014</v>
      </c>
      <c r="P326">
        <v>2023</v>
      </c>
      <c r="Q326">
        <v>360</v>
      </c>
      <c r="R326">
        <v>403</v>
      </c>
      <c r="S326" t="s">
        <v>5823</v>
      </c>
      <c r="T326" t="s">
        <v>4593</v>
      </c>
      <c r="U326" t="s">
        <v>169</v>
      </c>
      <c r="V326">
        <v>100</v>
      </c>
      <c r="W326" s="53">
        <v>45012</v>
      </c>
      <c r="X326" s="53">
        <v>45012</v>
      </c>
      <c r="Y326">
        <v>0.42259999999999998</v>
      </c>
      <c r="Z326" t="s">
        <v>1279</v>
      </c>
      <c r="AA326" t="s">
        <v>4710</v>
      </c>
      <c r="AC326" t="e">
        <f>#REF!-#REF!</f>
        <v>#REF!</v>
      </c>
      <c r="AD326" t="e">
        <f>#REF!*#REF!</f>
        <v>#REF!</v>
      </c>
    </row>
    <row r="327" spans="1:30" x14ac:dyDescent="0.35">
      <c r="A327" t="s">
        <v>5405</v>
      </c>
      <c r="B327">
        <v>165</v>
      </c>
      <c r="C327" t="s">
        <v>119</v>
      </c>
      <c r="D327" t="s">
        <v>6136</v>
      </c>
      <c r="E327" t="s">
        <v>293</v>
      </c>
      <c r="F327" t="s">
        <v>148</v>
      </c>
      <c r="G327" t="s">
        <v>162</v>
      </c>
      <c r="H327" t="s">
        <v>219</v>
      </c>
      <c r="I327" s="53">
        <v>45017</v>
      </c>
      <c r="J327" s="53">
        <v>45107</v>
      </c>
      <c r="K327" t="s">
        <v>124</v>
      </c>
      <c r="L327" s="53">
        <v>45006</v>
      </c>
      <c r="M327" t="s">
        <v>6372</v>
      </c>
      <c r="N327" t="s">
        <v>16</v>
      </c>
      <c r="O327" s="53">
        <v>45014</v>
      </c>
      <c r="P327">
        <v>2023</v>
      </c>
      <c r="Q327">
        <v>361</v>
      </c>
      <c r="R327">
        <v>404</v>
      </c>
      <c r="S327" t="s">
        <v>5405</v>
      </c>
      <c r="T327" t="s">
        <v>1412</v>
      </c>
      <c r="U327" t="s">
        <v>162</v>
      </c>
      <c r="V327">
        <v>10</v>
      </c>
      <c r="W327" s="53">
        <v>45017</v>
      </c>
      <c r="X327" s="53">
        <v>45107</v>
      </c>
      <c r="Y327">
        <v>2.9641000000000002</v>
      </c>
      <c r="Z327" t="s">
        <v>1279</v>
      </c>
      <c r="AA327" t="s">
        <v>4974</v>
      </c>
      <c r="AC327" t="e">
        <f>#REF!-#REF!</f>
        <v>#REF!</v>
      </c>
      <c r="AD327" t="e">
        <f>#REF!*#REF!</f>
        <v>#REF!</v>
      </c>
    </row>
    <row r="328" spans="1:30" x14ac:dyDescent="0.35">
      <c r="A328" t="s">
        <v>5824</v>
      </c>
      <c r="B328">
        <v>166</v>
      </c>
      <c r="C328" t="s">
        <v>119</v>
      </c>
      <c r="D328" t="s">
        <v>236</v>
      </c>
      <c r="E328" t="s">
        <v>237</v>
      </c>
      <c r="F328" t="s">
        <v>148</v>
      </c>
      <c r="G328" t="s">
        <v>169</v>
      </c>
      <c r="H328" t="s">
        <v>254</v>
      </c>
      <c r="I328" s="53">
        <v>45013</v>
      </c>
      <c r="J328" s="53">
        <v>45013</v>
      </c>
      <c r="K328" t="s">
        <v>124</v>
      </c>
      <c r="L328" s="53">
        <v>45012</v>
      </c>
      <c r="M328" t="s">
        <v>6373</v>
      </c>
      <c r="N328" t="s">
        <v>16</v>
      </c>
      <c r="O328" s="53">
        <v>45019</v>
      </c>
      <c r="P328">
        <v>2023</v>
      </c>
      <c r="Q328">
        <v>362</v>
      </c>
      <c r="R328">
        <v>405</v>
      </c>
      <c r="S328" t="s">
        <v>5824</v>
      </c>
      <c r="T328" t="s">
        <v>4593</v>
      </c>
      <c r="U328" t="s">
        <v>169</v>
      </c>
      <c r="V328">
        <v>100</v>
      </c>
      <c r="W328" s="53">
        <v>45013</v>
      </c>
      <c r="X328" s="53">
        <v>45013</v>
      </c>
      <c r="Y328">
        <v>0.42259999999999998</v>
      </c>
      <c r="Z328" t="s">
        <v>1279</v>
      </c>
      <c r="AA328" t="s">
        <v>4710</v>
      </c>
      <c r="AC328" t="e">
        <f>#REF!-#REF!</f>
        <v>#REF!</v>
      </c>
      <c r="AD328" t="e">
        <f>#REF!*#REF!</f>
        <v>#REF!</v>
      </c>
    </row>
    <row r="329" spans="1:30" x14ac:dyDescent="0.35">
      <c r="A329" t="s">
        <v>5825</v>
      </c>
      <c r="B329">
        <v>168</v>
      </c>
      <c r="C329" t="s">
        <v>119</v>
      </c>
      <c r="D329" t="s">
        <v>236</v>
      </c>
      <c r="E329" t="s">
        <v>237</v>
      </c>
      <c r="F329" t="s">
        <v>148</v>
      </c>
      <c r="G329" t="s">
        <v>169</v>
      </c>
      <c r="H329" t="s">
        <v>254</v>
      </c>
      <c r="I329" s="53">
        <v>45015</v>
      </c>
      <c r="J329" s="53">
        <v>45015</v>
      </c>
      <c r="K329" t="s">
        <v>124</v>
      </c>
      <c r="L329" s="53">
        <v>45015</v>
      </c>
      <c r="M329" t="s">
        <v>6373</v>
      </c>
      <c r="N329" t="s">
        <v>16</v>
      </c>
      <c r="O329" s="53">
        <v>45019</v>
      </c>
      <c r="P329">
        <v>2023</v>
      </c>
      <c r="Q329">
        <v>364</v>
      </c>
      <c r="R329">
        <v>406</v>
      </c>
      <c r="S329" t="s">
        <v>5825</v>
      </c>
      <c r="T329" t="s">
        <v>4593</v>
      </c>
      <c r="U329" t="s">
        <v>169</v>
      </c>
      <c r="V329">
        <v>100</v>
      </c>
      <c r="W329" s="53">
        <v>45015</v>
      </c>
      <c r="X329" s="53">
        <v>45015</v>
      </c>
      <c r="Y329">
        <v>0.42259999999999998</v>
      </c>
      <c r="Z329" t="s">
        <v>1279</v>
      </c>
      <c r="AA329" t="s">
        <v>4710</v>
      </c>
      <c r="AC329" t="e">
        <f>#REF!-#REF!</f>
        <v>#REF!</v>
      </c>
      <c r="AD329" t="e">
        <f>#REF!*#REF!</f>
        <v>#REF!</v>
      </c>
    </row>
    <row r="330" spans="1:30" x14ac:dyDescent="0.35">
      <c r="A330" t="s">
        <v>1863</v>
      </c>
      <c r="B330">
        <v>169</v>
      </c>
      <c r="C330" t="s">
        <v>119</v>
      </c>
      <c r="D330" t="s">
        <v>236</v>
      </c>
      <c r="E330" t="s">
        <v>237</v>
      </c>
      <c r="F330" t="s">
        <v>148</v>
      </c>
      <c r="G330" t="s">
        <v>169</v>
      </c>
      <c r="H330" t="s">
        <v>254</v>
      </c>
      <c r="I330" s="53">
        <v>45016</v>
      </c>
      <c r="J330" s="53">
        <v>45016</v>
      </c>
      <c r="K330" t="s">
        <v>124</v>
      </c>
      <c r="L330" s="53">
        <v>45015</v>
      </c>
      <c r="M330" t="s">
        <v>6373</v>
      </c>
      <c r="N330" t="s">
        <v>16</v>
      </c>
      <c r="O330" s="53">
        <v>45019</v>
      </c>
      <c r="P330">
        <v>2023</v>
      </c>
      <c r="Q330">
        <v>365</v>
      </c>
      <c r="R330">
        <v>407</v>
      </c>
      <c r="S330" t="s">
        <v>1863</v>
      </c>
      <c r="T330" t="s">
        <v>4593</v>
      </c>
      <c r="U330" t="s">
        <v>169</v>
      </c>
      <c r="V330">
        <v>100</v>
      </c>
      <c r="W330" s="53">
        <v>45016</v>
      </c>
      <c r="X330" s="53">
        <v>45016</v>
      </c>
      <c r="Y330">
        <v>0.42259999999999998</v>
      </c>
      <c r="Z330" t="s">
        <v>1279</v>
      </c>
      <c r="AA330" t="s">
        <v>4710</v>
      </c>
      <c r="AC330" t="e">
        <f>#REF!-#REF!</f>
        <v>#REF!</v>
      </c>
      <c r="AD330" t="e">
        <f>#REF!*#REF!</f>
        <v>#REF!</v>
      </c>
    </row>
    <row r="331" spans="1:30" x14ac:dyDescent="0.35">
      <c r="A331" t="s">
        <v>5826</v>
      </c>
      <c r="B331">
        <v>170</v>
      </c>
      <c r="C331" t="s">
        <v>119</v>
      </c>
      <c r="D331" t="s">
        <v>236</v>
      </c>
      <c r="E331" t="s">
        <v>237</v>
      </c>
      <c r="F331" t="s">
        <v>148</v>
      </c>
      <c r="G331" t="s">
        <v>169</v>
      </c>
      <c r="H331" t="s">
        <v>149</v>
      </c>
      <c r="I331" s="53">
        <v>45017</v>
      </c>
      <c r="J331" s="53">
        <v>45046</v>
      </c>
      <c r="K331" t="s">
        <v>124</v>
      </c>
      <c r="L331" s="53">
        <v>45016</v>
      </c>
      <c r="M331" t="s">
        <v>6373</v>
      </c>
      <c r="N331" t="s">
        <v>16</v>
      </c>
      <c r="O331" s="53">
        <v>45019</v>
      </c>
      <c r="P331">
        <v>2023</v>
      </c>
      <c r="Q331">
        <v>366</v>
      </c>
      <c r="R331">
        <v>408</v>
      </c>
      <c r="S331" t="s">
        <v>5826</v>
      </c>
      <c r="T331" t="s">
        <v>4593</v>
      </c>
      <c r="U331" t="s">
        <v>169</v>
      </c>
      <c r="V331">
        <v>110</v>
      </c>
      <c r="W331" s="53">
        <v>45017</v>
      </c>
      <c r="X331" s="53">
        <v>45046</v>
      </c>
      <c r="Y331">
        <v>0.42259999999999998</v>
      </c>
      <c r="Z331" t="s">
        <v>1279</v>
      </c>
      <c r="AA331" t="s">
        <v>4710</v>
      </c>
      <c r="AC331" t="e">
        <f>#REF!-#REF!</f>
        <v>#REF!</v>
      </c>
      <c r="AD331" t="e">
        <f>#REF!*#REF!</f>
        <v>#REF!</v>
      </c>
    </row>
    <row r="332" spans="1:30" x14ac:dyDescent="0.35">
      <c r="A332" t="s">
        <v>5827</v>
      </c>
      <c r="B332">
        <v>174</v>
      </c>
      <c r="C332" t="s">
        <v>119</v>
      </c>
      <c r="D332" t="s">
        <v>236</v>
      </c>
      <c r="E332" t="s">
        <v>237</v>
      </c>
      <c r="F332" t="s">
        <v>148</v>
      </c>
      <c r="G332" t="s">
        <v>169</v>
      </c>
      <c r="H332" t="s">
        <v>254</v>
      </c>
      <c r="I332" s="53">
        <v>44959</v>
      </c>
      <c r="J332" s="53">
        <v>44959</v>
      </c>
      <c r="K332" t="s">
        <v>124</v>
      </c>
      <c r="L332" s="53">
        <v>44958</v>
      </c>
      <c r="M332" t="s">
        <v>6375</v>
      </c>
      <c r="N332" t="s">
        <v>16</v>
      </c>
      <c r="O332" s="53">
        <v>44985</v>
      </c>
      <c r="P332">
        <v>2023</v>
      </c>
      <c r="Q332">
        <v>370</v>
      </c>
      <c r="R332">
        <v>409</v>
      </c>
      <c r="S332" t="s">
        <v>5827</v>
      </c>
      <c r="T332" t="s">
        <v>4593</v>
      </c>
      <c r="U332" t="s">
        <v>169</v>
      </c>
      <c r="V332">
        <v>100</v>
      </c>
      <c r="W332" s="53">
        <v>44959</v>
      </c>
      <c r="X332" s="53">
        <v>44959</v>
      </c>
      <c r="Y332">
        <v>0.42259999999999998</v>
      </c>
      <c r="Z332" t="s">
        <v>1279</v>
      </c>
      <c r="AA332" t="s">
        <v>4710</v>
      </c>
      <c r="AC332" t="e">
        <f>#REF!-#REF!</f>
        <v>#REF!</v>
      </c>
      <c r="AD332" t="e">
        <f>#REF!*#REF!</f>
        <v>#REF!</v>
      </c>
    </row>
    <row r="333" spans="1:30" x14ac:dyDescent="0.35">
      <c r="A333" t="s">
        <v>5828</v>
      </c>
      <c r="B333">
        <v>175</v>
      </c>
      <c r="C333" t="s">
        <v>119</v>
      </c>
      <c r="D333" t="s">
        <v>236</v>
      </c>
      <c r="E333" t="s">
        <v>237</v>
      </c>
      <c r="F333" t="s">
        <v>148</v>
      </c>
      <c r="G333" t="s">
        <v>169</v>
      </c>
      <c r="H333" t="s">
        <v>254</v>
      </c>
      <c r="I333" s="53">
        <v>44960</v>
      </c>
      <c r="J333" s="53">
        <v>44960</v>
      </c>
      <c r="K333" t="s">
        <v>124</v>
      </c>
      <c r="L333" s="53">
        <v>44959</v>
      </c>
      <c r="M333" t="s">
        <v>6375</v>
      </c>
      <c r="N333" t="s">
        <v>16</v>
      </c>
      <c r="O333" s="53">
        <v>44985</v>
      </c>
      <c r="P333">
        <v>2023</v>
      </c>
      <c r="Q333">
        <v>371</v>
      </c>
      <c r="R333">
        <v>410</v>
      </c>
      <c r="S333" t="s">
        <v>5828</v>
      </c>
      <c r="T333" t="s">
        <v>4593</v>
      </c>
      <c r="U333" t="s">
        <v>169</v>
      </c>
      <c r="V333">
        <v>100</v>
      </c>
      <c r="W333" s="53">
        <v>44960</v>
      </c>
      <c r="X333" s="53">
        <v>44960</v>
      </c>
      <c r="Y333">
        <v>0.42259999999999998</v>
      </c>
      <c r="Z333" t="s">
        <v>1279</v>
      </c>
      <c r="AA333" t="s">
        <v>4710</v>
      </c>
      <c r="AC333" t="e">
        <f>#REF!-#REF!</f>
        <v>#REF!</v>
      </c>
      <c r="AD333" t="e">
        <f>#REF!*#REF!</f>
        <v>#REF!</v>
      </c>
    </row>
    <row r="334" spans="1:30" x14ac:dyDescent="0.35">
      <c r="A334" t="s">
        <v>1867</v>
      </c>
      <c r="B334">
        <v>176</v>
      </c>
      <c r="C334" t="s">
        <v>119</v>
      </c>
      <c r="D334" t="s">
        <v>236</v>
      </c>
      <c r="E334" t="s">
        <v>237</v>
      </c>
      <c r="F334" t="s">
        <v>148</v>
      </c>
      <c r="G334" t="s">
        <v>169</v>
      </c>
      <c r="H334" t="s">
        <v>254</v>
      </c>
      <c r="I334" s="53">
        <v>44961</v>
      </c>
      <c r="J334" s="53">
        <v>44961</v>
      </c>
      <c r="K334" t="s">
        <v>124</v>
      </c>
      <c r="L334" s="53">
        <v>44960</v>
      </c>
      <c r="M334" t="s">
        <v>6375</v>
      </c>
      <c r="N334" t="s">
        <v>16</v>
      </c>
      <c r="O334" s="53">
        <v>44985</v>
      </c>
      <c r="P334">
        <v>2023</v>
      </c>
      <c r="Q334">
        <v>372</v>
      </c>
      <c r="R334">
        <v>411</v>
      </c>
      <c r="S334" t="s">
        <v>1867</v>
      </c>
      <c r="T334" t="s">
        <v>4593</v>
      </c>
      <c r="U334" t="s">
        <v>169</v>
      </c>
      <c r="V334">
        <v>95</v>
      </c>
      <c r="W334" s="53">
        <v>44961</v>
      </c>
      <c r="X334" s="53">
        <v>44961</v>
      </c>
      <c r="Y334">
        <v>0.42259999999999998</v>
      </c>
      <c r="Z334" t="s">
        <v>1279</v>
      </c>
      <c r="AA334" t="s">
        <v>4710</v>
      </c>
      <c r="AC334" t="e">
        <f>#REF!-#REF!</f>
        <v>#REF!</v>
      </c>
      <c r="AD334" t="e">
        <f>#REF!*#REF!</f>
        <v>#REF!</v>
      </c>
    </row>
    <row r="335" spans="1:30" x14ac:dyDescent="0.35">
      <c r="A335" t="s">
        <v>5829</v>
      </c>
      <c r="B335">
        <v>177</v>
      </c>
      <c r="C335" t="s">
        <v>119</v>
      </c>
      <c r="D335" t="s">
        <v>236</v>
      </c>
      <c r="E335" t="s">
        <v>237</v>
      </c>
      <c r="F335" t="s">
        <v>148</v>
      </c>
      <c r="G335" t="s">
        <v>169</v>
      </c>
      <c r="H335" t="s">
        <v>254</v>
      </c>
      <c r="I335" s="53">
        <v>44962</v>
      </c>
      <c r="J335" s="53">
        <v>44962</v>
      </c>
      <c r="K335" t="s">
        <v>124</v>
      </c>
      <c r="L335" s="53">
        <v>44960</v>
      </c>
      <c r="M335" t="s">
        <v>6375</v>
      </c>
      <c r="N335" t="s">
        <v>16</v>
      </c>
      <c r="O335" s="53">
        <v>44985</v>
      </c>
      <c r="P335">
        <v>2023</v>
      </c>
      <c r="Q335">
        <v>373</v>
      </c>
      <c r="R335">
        <v>412</v>
      </c>
      <c r="S335" t="s">
        <v>5829</v>
      </c>
      <c r="T335" t="s">
        <v>4593</v>
      </c>
      <c r="U335" t="s">
        <v>169</v>
      </c>
      <c r="V335">
        <v>95</v>
      </c>
      <c r="W335" s="53">
        <v>44962</v>
      </c>
      <c r="X335" s="53">
        <v>44962</v>
      </c>
      <c r="Y335">
        <v>0.42259999999999998</v>
      </c>
      <c r="Z335" t="s">
        <v>1279</v>
      </c>
      <c r="AA335" t="s">
        <v>4710</v>
      </c>
      <c r="AC335" t="e">
        <f>#REF!-#REF!</f>
        <v>#REF!</v>
      </c>
      <c r="AD335" t="e">
        <f>#REF!*#REF!</f>
        <v>#REF!</v>
      </c>
    </row>
    <row r="336" spans="1:30" x14ac:dyDescent="0.35">
      <c r="A336" t="s">
        <v>5830</v>
      </c>
      <c r="B336">
        <v>178</v>
      </c>
      <c r="C336" t="s">
        <v>119</v>
      </c>
      <c r="D336" t="s">
        <v>236</v>
      </c>
      <c r="E336" t="s">
        <v>237</v>
      </c>
      <c r="F336" t="s">
        <v>148</v>
      </c>
      <c r="G336" t="s">
        <v>169</v>
      </c>
      <c r="H336" t="s">
        <v>254</v>
      </c>
      <c r="I336" s="53">
        <v>44963</v>
      </c>
      <c r="J336" s="53">
        <v>44963</v>
      </c>
      <c r="K336" t="s">
        <v>124</v>
      </c>
      <c r="L336" s="53">
        <v>44960</v>
      </c>
      <c r="M336" t="s">
        <v>6375</v>
      </c>
      <c r="N336" t="s">
        <v>16</v>
      </c>
      <c r="O336" s="53">
        <v>44985</v>
      </c>
      <c r="P336">
        <v>2023</v>
      </c>
      <c r="Q336">
        <v>374</v>
      </c>
      <c r="R336">
        <v>413</v>
      </c>
      <c r="S336" t="s">
        <v>5830</v>
      </c>
      <c r="T336" t="s">
        <v>4593</v>
      </c>
      <c r="U336" t="s">
        <v>169</v>
      </c>
      <c r="V336">
        <v>100</v>
      </c>
      <c r="W336" s="53">
        <v>44963</v>
      </c>
      <c r="X336" s="53">
        <v>44963</v>
      </c>
      <c r="Y336">
        <v>0.42259999999999998</v>
      </c>
      <c r="Z336" t="s">
        <v>1279</v>
      </c>
      <c r="AA336" t="s">
        <v>4710</v>
      </c>
      <c r="AC336" t="e">
        <f>#REF!-#REF!</f>
        <v>#REF!</v>
      </c>
      <c r="AD336" t="e">
        <f>#REF!*#REF!</f>
        <v>#REF!</v>
      </c>
    </row>
    <row r="337" spans="1:30" x14ac:dyDescent="0.35">
      <c r="A337" t="s">
        <v>1869</v>
      </c>
      <c r="B337">
        <v>179</v>
      </c>
      <c r="C337" t="s">
        <v>119</v>
      </c>
      <c r="D337" t="s">
        <v>236</v>
      </c>
      <c r="E337" t="s">
        <v>237</v>
      </c>
      <c r="F337" t="s">
        <v>148</v>
      </c>
      <c r="G337" t="s">
        <v>169</v>
      </c>
      <c r="H337" t="s">
        <v>254</v>
      </c>
      <c r="I337" s="53">
        <v>44964</v>
      </c>
      <c r="J337" s="53">
        <v>44964</v>
      </c>
      <c r="K337" t="s">
        <v>124</v>
      </c>
      <c r="L337" s="53">
        <v>44963</v>
      </c>
      <c r="M337" t="s">
        <v>6375</v>
      </c>
      <c r="N337" t="s">
        <v>16</v>
      </c>
      <c r="O337" s="53">
        <v>44985</v>
      </c>
      <c r="P337">
        <v>2023</v>
      </c>
      <c r="Q337">
        <v>375</v>
      </c>
      <c r="R337">
        <v>414</v>
      </c>
      <c r="S337" t="s">
        <v>1869</v>
      </c>
      <c r="T337" t="s">
        <v>4593</v>
      </c>
      <c r="U337" t="s">
        <v>169</v>
      </c>
      <c r="V337">
        <v>100</v>
      </c>
      <c r="W337" s="53">
        <v>44964</v>
      </c>
      <c r="X337" s="53">
        <v>44964</v>
      </c>
      <c r="Y337">
        <v>0.42259999999999998</v>
      </c>
      <c r="Z337" t="s">
        <v>1279</v>
      </c>
      <c r="AA337" t="s">
        <v>4710</v>
      </c>
      <c r="AC337" t="e">
        <f>#REF!-#REF!</f>
        <v>#REF!</v>
      </c>
      <c r="AD337" t="e">
        <f>#REF!*#REF!</f>
        <v>#REF!</v>
      </c>
    </row>
    <row r="338" spans="1:30" x14ac:dyDescent="0.35">
      <c r="A338" t="s">
        <v>1871</v>
      </c>
      <c r="B338">
        <v>181</v>
      </c>
      <c r="C338" t="s">
        <v>119</v>
      </c>
      <c r="D338" t="s">
        <v>236</v>
      </c>
      <c r="E338" t="s">
        <v>237</v>
      </c>
      <c r="F338" t="s">
        <v>148</v>
      </c>
      <c r="G338" t="s">
        <v>169</v>
      </c>
      <c r="H338" t="s">
        <v>254</v>
      </c>
      <c r="I338" s="53">
        <v>44966</v>
      </c>
      <c r="J338" s="53">
        <v>44966</v>
      </c>
      <c r="K338" t="s">
        <v>124</v>
      </c>
      <c r="L338" s="53">
        <v>44965</v>
      </c>
      <c r="M338" t="s">
        <v>6375</v>
      </c>
      <c r="N338" t="s">
        <v>16</v>
      </c>
      <c r="O338" s="53">
        <v>44985</v>
      </c>
      <c r="P338">
        <v>2023</v>
      </c>
      <c r="Q338">
        <v>377</v>
      </c>
      <c r="R338">
        <v>415</v>
      </c>
      <c r="S338" t="s">
        <v>1871</v>
      </c>
      <c r="T338" t="s">
        <v>4593</v>
      </c>
      <c r="U338" t="s">
        <v>169</v>
      </c>
      <c r="V338">
        <v>100</v>
      </c>
      <c r="W338" s="53">
        <v>44966</v>
      </c>
      <c r="X338" s="53">
        <v>44966</v>
      </c>
      <c r="Y338">
        <v>0.42259999999999998</v>
      </c>
      <c r="Z338" t="s">
        <v>1279</v>
      </c>
      <c r="AA338" t="s">
        <v>4710</v>
      </c>
      <c r="AC338" t="e">
        <f>#REF!-#REF!</f>
        <v>#REF!</v>
      </c>
      <c r="AD338" t="e">
        <f>#REF!*#REF!</f>
        <v>#REF!</v>
      </c>
    </row>
    <row r="339" spans="1:30" x14ac:dyDescent="0.35">
      <c r="A339" t="s">
        <v>5831</v>
      </c>
      <c r="B339">
        <v>182</v>
      </c>
      <c r="C339" t="s">
        <v>119</v>
      </c>
      <c r="D339" t="s">
        <v>236</v>
      </c>
      <c r="E339" t="s">
        <v>237</v>
      </c>
      <c r="F339" t="s">
        <v>148</v>
      </c>
      <c r="G339" t="s">
        <v>169</v>
      </c>
      <c r="H339" t="s">
        <v>254</v>
      </c>
      <c r="I339" s="53">
        <v>44967</v>
      </c>
      <c r="J339" s="53">
        <v>44967</v>
      </c>
      <c r="K339" t="s">
        <v>124</v>
      </c>
      <c r="L339" s="53">
        <v>44965</v>
      </c>
      <c r="M339" t="s">
        <v>6375</v>
      </c>
      <c r="N339" t="s">
        <v>16</v>
      </c>
      <c r="O339" s="53">
        <v>44985</v>
      </c>
      <c r="P339">
        <v>2023</v>
      </c>
      <c r="Q339">
        <v>378</v>
      </c>
      <c r="R339">
        <v>416</v>
      </c>
      <c r="S339" t="s">
        <v>5831</v>
      </c>
      <c r="T339" t="s">
        <v>4593</v>
      </c>
      <c r="U339" t="s">
        <v>169</v>
      </c>
      <c r="V339">
        <v>100</v>
      </c>
      <c r="W339" s="53">
        <v>44967</v>
      </c>
      <c r="X339" s="53">
        <v>44967</v>
      </c>
      <c r="Y339">
        <v>0.42259999999999998</v>
      </c>
      <c r="Z339" t="s">
        <v>1279</v>
      </c>
      <c r="AA339" t="s">
        <v>4710</v>
      </c>
      <c r="AC339" t="e">
        <f>#REF!-#REF!</f>
        <v>#REF!</v>
      </c>
      <c r="AD339" t="e">
        <f>#REF!*#REF!</f>
        <v>#REF!</v>
      </c>
    </row>
    <row r="340" spans="1:30" x14ac:dyDescent="0.35">
      <c r="A340" t="s">
        <v>5832</v>
      </c>
      <c r="B340">
        <v>183</v>
      </c>
      <c r="C340" t="s">
        <v>119</v>
      </c>
      <c r="D340" t="s">
        <v>236</v>
      </c>
      <c r="E340" t="s">
        <v>237</v>
      </c>
      <c r="F340" t="s">
        <v>148</v>
      </c>
      <c r="G340" t="s">
        <v>169</v>
      </c>
      <c r="H340" t="s">
        <v>254</v>
      </c>
      <c r="I340" s="53">
        <v>44968</v>
      </c>
      <c r="J340" s="53">
        <v>44968</v>
      </c>
      <c r="K340" t="s">
        <v>124</v>
      </c>
      <c r="L340" s="53">
        <v>44965</v>
      </c>
      <c r="M340" t="s">
        <v>6375</v>
      </c>
      <c r="N340" t="s">
        <v>16</v>
      </c>
      <c r="O340" s="53">
        <v>44985</v>
      </c>
      <c r="P340">
        <v>2023</v>
      </c>
      <c r="Q340">
        <v>379</v>
      </c>
      <c r="R340">
        <v>417</v>
      </c>
      <c r="S340" t="s">
        <v>5832</v>
      </c>
      <c r="T340" t="s">
        <v>4593</v>
      </c>
      <c r="U340" t="s">
        <v>169</v>
      </c>
      <c r="V340">
        <v>95</v>
      </c>
      <c r="W340" s="53">
        <v>44968</v>
      </c>
      <c r="X340" s="53">
        <v>44968</v>
      </c>
      <c r="Y340">
        <v>0.42259999999999998</v>
      </c>
      <c r="Z340" t="s">
        <v>1279</v>
      </c>
      <c r="AA340" t="s">
        <v>4710</v>
      </c>
      <c r="AC340" t="e">
        <f>#REF!-#REF!</f>
        <v>#REF!</v>
      </c>
      <c r="AD340" t="e">
        <f>#REF!*#REF!</f>
        <v>#REF!</v>
      </c>
    </row>
    <row r="341" spans="1:30" x14ac:dyDescent="0.35">
      <c r="A341" t="s">
        <v>5840</v>
      </c>
      <c r="B341">
        <v>184</v>
      </c>
      <c r="C341" t="s">
        <v>119</v>
      </c>
      <c r="D341" t="s">
        <v>236</v>
      </c>
      <c r="E341" t="s">
        <v>237</v>
      </c>
      <c r="F341" t="s">
        <v>148</v>
      </c>
      <c r="G341" t="s">
        <v>169</v>
      </c>
      <c r="H341" t="s">
        <v>254</v>
      </c>
      <c r="I341" s="53">
        <v>44969</v>
      </c>
      <c r="J341" s="53">
        <v>44969</v>
      </c>
      <c r="K341" t="s">
        <v>124</v>
      </c>
      <c r="L341" s="53">
        <v>44965</v>
      </c>
      <c r="M341" t="s">
        <v>6375</v>
      </c>
      <c r="N341" t="s">
        <v>16</v>
      </c>
      <c r="O341" s="53">
        <v>44985</v>
      </c>
      <c r="P341">
        <v>2023</v>
      </c>
      <c r="Q341">
        <v>380</v>
      </c>
      <c r="R341">
        <v>555</v>
      </c>
      <c r="S341" t="s">
        <v>5840</v>
      </c>
      <c r="T341" t="s">
        <v>4593</v>
      </c>
      <c r="U341" t="s">
        <v>169</v>
      </c>
      <c r="V341">
        <v>95</v>
      </c>
      <c r="W341" s="53">
        <v>44969</v>
      </c>
      <c r="X341" s="53">
        <v>44969</v>
      </c>
      <c r="Y341">
        <v>0.42259999999999998</v>
      </c>
      <c r="Z341" t="s">
        <v>1279</v>
      </c>
      <c r="AA341" t="s">
        <v>4710</v>
      </c>
      <c r="AC341" t="e">
        <f>#REF!-#REF!</f>
        <v>#REF!</v>
      </c>
      <c r="AD341" t="e">
        <f>#REF!*#REF!</f>
        <v>#REF!</v>
      </c>
    </row>
    <row r="342" spans="1:30" x14ac:dyDescent="0.35">
      <c r="A342" t="s">
        <v>1873</v>
      </c>
      <c r="B342">
        <v>185</v>
      </c>
      <c r="C342" t="s">
        <v>119</v>
      </c>
      <c r="D342" t="s">
        <v>236</v>
      </c>
      <c r="E342" t="s">
        <v>237</v>
      </c>
      <c r="F342" t="s">
        <v>148</v>
      </c>
      <c r="G342" t="s">
        <v>169</v>
      </c>
      <c r="H342" t="s">
        <v>254</v>
      </c>
      <c r="I342" s="53">
        <v>44970</v>
      </c>
      <c r="J342" s="53">
        <v>44970</v>
      </c>
      <c r="K342" t="s">
        <v>124</v>
      </c>
      <c r="L342" s="53">
        <v>44965</v>
      </c>
      <c r="M342" t="s">
        <v>6375</v>
      </c>
      <c r="N342" t="s">
        <v>16</v>
      </c>
      <c r="O342" s="53">
        <v>44985</v>
      </c>
      <c r="P342">
        <v>2023</v>
      </c>
      <c r="Q342">
        <v>381</v>
      </c>
      <c r="R342">
        <v>556</v>
      </c>
      <c r="S342" t="s">
        <v>1873</v>
      </c>
      <c r="T342" t="s">
        <v>4593</v>
      </c>
      <c r="U342" t="s">
        <v>169</v>
      </c>
      <c r="V342">
        <v>100</v>
      </c>
      <c r="W342" s="53">
        <v>44970</v>
      </c>
      <c r="X342" s="53">
        <v>44970</v>
      </c>
      <c r="Y342">
        <v>0.42259999999999998</v>
      </c>
      <c r="Z342" t="s">
        <v>1279</v>
      </c>
      <c r="AA342" t="s">
        <v>4710</v>
      </c>
      <c r="AC342" t="e">
        <f>#REF!-#REF!</f>
        <v>#REF!</v>
      </c>
      <c r="AD342" t="e">
        <f>#REF!*#REF!</f>
        <v>#REF!</v>
      </c>
    </row>
    <row r="343" spans="1:30" x14ac:dyDescent="0.35">
      <c r="A343" t="s">
        <v>1875</v>
      </c>
      <c r="B343">
        <v>186</v>
      </c>
      <c r="C343" t="s">
        <v>119</v>
      </c>
      <c r="D343" t="s">
        <v>236</v>
      </c>
      <c r="E343" t="s">
        <v>237</v>
      </c>
      <c r="F343" t="s">
        <v>148</v>
      </c>
      <c r="G343" t="s">
        <v>169</v>
      </c>
      <c r="H343" t="s">
        <v>254</v>
      </c>
      <c r="I343" s="53">
        <v>44971</v>
      </c>
      <c r="J343" s="53">
        <v>44971</v>
      </c>
      <c r="K343" t="s">
        <v>124</v>
      </c>
      <c r="L343" s="53">
        <v>44967</v>
      </c>
      <c r="M343" t="s">
        <v>6375</v>
      </c>
      <c r="N343" t="s">
        <v>16</v>
      </c>
      <c r="O343" s="53">
        <v>44985</v>
      </c>
      <c r="P343">
        <v>2023</v>
      </c>
      <c r="Q343">
        <v>382</v>
      </c>
      <c r="R343">
        <v>557</v>
      </c>
      <c r="S343" t="s">
        <v>1875</v>
      </c>
      <c r="T343" t="s">
        <v>4593</v>
      </c>
      <c r="U343" t="s">
        <v>169</v>
      </c>
      <c r="V343">
        <v>100</v>
      </c>
      <c r="W343" s="53">
        <v>44971</v>
      </c>
      <c r="X343" s="53">
        <v>44971</v>
      </c>
      <c r="Y343">
        <v>0.42259999999999998</v>
      </c>
      <c r="Z343" t="s">
        <v>1279</v>
      </c>
      <c r="AA343" t="s">
        <v>4710</v>
      </c>
      <c r="AC343" t="e">
        <f>#REF!-#REF!</f>
        <v>#REF!</v>
      </c>
      <c r="AD343" t="e">
        <f>#REF!*#REF!</f>
        <v>#REF!</v>
      </c>
    </row>
    <row r="344" spans="1:30" x14ac:dyDescent="0.35">
      <c r="A344" t="s">
        <v>5841</v>
      </c>
      <c r="B344">
        <v>187</v>
      </c>
      <c r="C344" t="s">
        <v>119</v>
      </c>
      <c r="D344" t="s">
        <v>236</v>
      </c>
      <c r="E344" t="s">
        <v>237</v>
      </c>
      <c r="F344" t="s">
        <v>148</v>
      </c>
      <c r="G344" t="s">
        <v>169</v>
      </c>
      <c r="H344" t="s">
        <v>254</v>
      </c>
      <c r="I344" s="53">
        <v>44972</v>
      </c>
      <c r="J344" s="53">
        <v>44972</v>
      </c>
      <c r="K344" t="s">
        <v>124</v>
      </c>
      <c r="L344" s="53">
        <v>44968</v>
      </c>
      <c r="M344" t="s">
        <v>6375</v>
      </c>
      <c r="N344" t="s">
        <v>16</v>
      </c>
      <c r="O344" s="53">
        <v>44985</v>
      </c>
      <c r="P344">
        <v>2023</v>
      </c>
      <c r="Q344">
        <v>383</v>
      </c>
      <c r="R344">
        <v>558</v>
      </c>
      <c r="S344" t="s">
        <v>5841</v>
      </c>
      <c r="T344" t="s">
        <v>4593</v>
      </c>
      <c r="U344" t="s">
        <v>169</v>
      </c>
      <c r="V344">
        <v>100</v>
      </c>
      <c r="W344" s="53">
        <v>44972</v>
      </c>
      <c r="X344" s="53">
        <v>44972</v>
      </c>
      <c r="Y344">
        <v>0.42259999999999998</v>
      </c>
      <c r="Z344" t="s">
        <v>1279</v>
      </c>
      <c r="AA344" t="s">
        <v>4710</v>
      </c>
      <c r="AC344" t="e">
        <f>#REF!-#REF!</f>
        <v>#REF!</v>
      </c>
      <c r="AD344" t="e">
        <f>#REF!*#REF!</f>
        <v>#REF!</v>
      </c>
    </row>
    <row r="345" spans="1:30" x14ac:dyDescent="0.35">
      <c r="A345" t="s">
        <v>5845</v>
      </c>
      <c r="B345">
        <v>188</v>
      </c>
      <c r="C345" t="s">
        <v>119</v>
      </c>
      <c r="D345" t="s">
        <v>236</v>
      </c>
      <c r="E345" t="s">
        <v>237</v>
      </c>
      <c r="F345" t="s">
        <v>148</v>
      </c>
      <c r="G345" t="s">
        <v>169</v>
      </c>
      <c r="H345" t="s">
        <v>254</v>
      </c>
      <c r="I345" s="53">
        <v>44973</v>
      </c>
      <c r="J345" s="53">
        <v>44973</v>
      </c>
      <c r="K345" t="s">
        <v>124</v>
      </c>
      <c r="L345" s="53">
        <v>44967</v>
      </c>
      <c r="M345" t="s">
        <v>6375</v>
      </c>
      <c r="N345" t="s">
        <v>16</v>
      </c>
      <c r="O345" s="53">
        <v>44985</v>
      </c>
      <c r="P345">
        <v>2023</v>
      </c>
      <c r="Q345">
        <v>384</v>
      </c>
      <c r="R345">
        <v>562</v>
      </c>
      <c r="S345" t="s">
        <v>5845</v>
      </c>
      <c r="T345" t="s">
        <v>4593</v>
      </c>
      <c r="U345" t="s">
        <v>169</v>
      </c>
      <c r="V345">
        <v>100</v>
      </c>
      <c r="W345" s="53">
        <v>44973</v>
      </c>
      <c r="X345" s="53">
        <v>44973</v>
      </c>
      <c r="Y345">
        <v>0.42259999999999998</v>
      </c>
      <c r="Z345" t="s">
        <v>1279</v>
      </c>
      <c r="AA345" t="s">
        <v>4710</v>
      </c>
      <c r="AC345" t="e">
        <f>#REF!-#REF!</f>
        <v>#REF!</v>
      </c>
      <c r="AD345" t="e">
        <f>#REF!*#REF!</f>
        <v>#REF!</v>
      </c>
    </row>
    <row r="346" spans="1:30" x14ac:dyDescent="0.35">
      <c r="A346" t="s">
        <v>5838</v>
      </c>
      <c r="B346">
        <v>189</v>
      </c>
      <c r="C346" t="s">
        <v>119</v>
      </c>
      <c r="D346" t="s">
        <v>236</v>
      </c>
      <c r="E346" t="s">
        <v>237</v>
      </c>
      <c r="F346" t="s">
        <v>148</v>
      </c>
      <c r="G346" t="s">
        <v>169</v>
      </c>
      <c r="H346" t="s">
        <v>254</v>
      </c>
      <c r="I346" s="53">
        <v>44974</v>
      </c>
      <c r="J346" s="53">
        <v>44974</v>
      </c>
      <c r="K346" t="s">
        <v>124</v>
      </c>
      <c r="L346" s="53">
        <v>44967</v>
      </c>
      <c r="M346" t="s">
        <v>6375</v>
      </c>
      <c r="N346" t="s">
        <v>16</v>
      </c>
      <c r="O346" s="53">
        <v>44985</v>
      </c>
      <c r="P346">
        <v>2023</v>
      </c>
      <c r="Q346">
        <v>385</v>
      </c>
      <c r="R346">
        <v>550</v>
      </c>
      <c r="S346" t="s">
        <v>5838</v>
      </c>
      <c r="T346" t="s">
        <v>4593</v>
      </c>
      <c r="U346" t="s">
        <v>169</v>
      </c>
      <c r="V346">
        <v>100</v>
      </c>
      <c r="W346" s="53">
        <v>44974</v>
      </c>
      <c r="X346" s="53">
        <v>44974</v>
      </c>
      <c r="Y346">
        <v>0.42259999999999998</v>
      </c>
      <c r="Z346" t="s">
        <v>1279</v>
      </c>
      <c r="AA346" t="s">
        <v>4710</v>
      </c>
      <c r="AC346" t="e">
        <f>#REF!-#REF!</f>
        <v>#REF!</v>
      </c>
      <c r="AD346" t="e">
        <f>#REF!*#REF!</f>
        <v>#REF!</v>
      </c>
    </row>
    <row r="347" spans="1:30" x14ac:dyDescent="0.35">
      <c r="A347" t="s">
        <v>5842</v>
      </c>
      <c r="B347">
        <v>190</v>
      </c>
      <c r="C347" t="s">
        <v>119</v>
      </c>
      <c r="D347" t="s">
        <v>236</v>
      </c>
      <c r="E347" t="s">
        <v>237</v>
      </c>
      <c r="F347" t="s">
        <v>148</v>
      </c>
      <c r="G347" t="s">
        <v>169</v>
      </c>
      <c r="H347" t="s">
        <v>254</v>
      </c>
      <c r="I347" s="53">
        <v>44975</v>
      </c>
      <c r="J347" s="53">
        <v>44975</v>
      </c>
      <c r="K347" t="s">
        <v>124</v>
      </c>
      <c r="L347" s="53">
        <v>44967</v>
      </c>
      <c r="M347" t="s">
        <v>6375</v>
      </c>
      <c r="N347" t="s">
        <v>16</v>
      </c>
      <c r="O347" s="53">
        <v>44985</v>
      </c>
      <c r="P347">
        <v>2023</v>
      </c>
      <c r="Q347">
        <v>386</v>
      </c>
      <c r="R347">
        <v>559</v>
      </c>
      <c r="S347" t="s">
        <v>5842</v>
      </c>
      <c r="T347" t="s">
        <v>4593</v>
      </c>
      <c r="U347" t="s">
        <v>169</v>
      </c>
      <c r="V347">
        <v>95</v>
      </c>
      <c r="W347" s="53">
        <v>44975</v>
      </c>
      <c r="X347" s="53">
        <v>44975</v>
      </c>
      <c r="Y347">
        <v>0.42259999999999998</v>
      </c>
      <c r="Z347" t="s">
        <v>1279</v>
      </c>
      <c r="AA347" t="s">
        <v>4710</v>
      </c>
      <c r="AC347" t="e">
        <f>#REF!-#REF!</f>
        <v>#REF!</v>
      </c>
      <c r="AD347" t="e">
        <f>#REF!*#REF!</f>
        <v>#REF!</v>
      </c>
    </row>
    <row r="348" spans="1:30" x14ac:dyDescent="0.35">
      <c r="A348" t="s">
        <v>5843</v>
      </c>
      <c r="B348">
        <v>191</v>
      </c>
      <c r="C348" t="s">
        <v>119</v>
      </c>
      <c r="D348" t="s">
        <v>236</v>
      </c>
      <c r="E348" t="s">
        <v>237</v>
      </c>
      <c r="F348" t="s">
        <v>148</v>
      </c>
      <c r="G348" t="s">
        <v>169</v>
      </c>
      <c r="H348" t="s">
        <v>254</v>
      </c>
      <c r="I348" s="53">
        <v>44976</v>
      </c>
      <c r="J348" s="53">
        <v>44976</v>
      </c>
      <c r="K348" t="s">
        <v>124</v>
      </c>
      <c r="L348" s="53">
        <v>44970</v>
      </c>
      <c r="M348" t="s">
        <v>6375</v>
      </c>
      <c r="N348" t="s">
        <v>16</v>
      </c>
      <c r="O348" s="53">
        <v>44985</v>
      </c>
      <c r="P348">
        <v>2023</v>
      </c>
      <c r="Q348">
        <v>387</v>
      </c>
      <c r="R348">
        <v>560</v>
      </c>
      <c r="S348" t="s">
        <v>5843</v>
      </c>
      <c r="T348" t="s">
        <v>4593</v>
      </c>
      <c r="U348" t="s">
        <v>169</v>
      </c>
      <c r="V348">
        <v>95</v>
      </c>
      <c r="W348" s="53">
        <v>44976</v>
      </c>
      <c r="X348" s="53">
        <v>44976</v>
      </c>
      <c r="Y348">
        <v>0.42259999999999998</v>
      </c>
      <c r="Z348" t="s">
        <v>1279</v>
      </c>
      <c r="AA348" t="s">
        <v>4710</v>
      </c>
      <c r="AC348" t="e">
        <f>#REF!-#REF!</f>
        <v>#REF!</v>
      </c>
      <c r="AD348" t="e">
        <f>#REF!*#REF!</f>
        <v>#REF!</v>
      </c>
    </row>
    <row r="349" spans="1:30" x14ac:dyDescent="0.35">
      <c r="A349" t="s">
        <v>5404</v>
      </c>
      <c r="B349">
        <v>216</v>
      </c>
      <c r="C349" t="s">
        <v>130</v>
      </c>
      <c r="D349" t="s">
        <v>278</v>
      </c>
      <c r="E349" t="s">
        <v>279</v>
      </c>
      <c r="F349" t="s">
        <v>148</v>
      </c>
      <c r="G349" t="s">
        <v>162</v>
      </c>
      <c r="H349" t="s">
        <v>254</v>
      </c>
      <c r="I349" s="53">
        <v>45037</v>
      </c>
      <c r="J349" s="53">
        <v>45037</v>
      </c>
      <c r="K349" t="s">
        <v>124</v>
      </c>
      <c r="L349" s="53">
        <v>45036</v>
      </c>
      <c r="M349" t="s">
        <v>6450</v>
      </c>
      <c r="N349" t="s">
        <v>13</v>
      </c>
      <c r="O349" s="53">
        <v>45043</v>
      </c>
      <c r="P349">
        <v>2023</v>
      </c>
      <c r="Q349">
        <v>412</v>
      </c>
      <c r="R349">
        <v>395</v>
      </c>
      <c r="S349" t="s">
        <v>5404</v>
      </c>
      <c r="T349" t="s">
        <v>1437</v>
      </c>
      <c r="U349" t="s">
        <v>162</v>
      </c>
      <c r="V349">
        <v>99</v>
      </c>
      <c r="W349" s="53">
        <v>45037</v>
      </c>
      <c r="X349" s="53">
        <v>45037</v>
      </c>
      <c r="Y349">
        <v>5.2549999999999999</v>
      </c>
      <c r="Z349" t="s">
        <v>1279</v>
      </c>
      <c r="AA349" t="s">
        <v>4719</v>
      </c>
      <c r="AC349" t="e">
        <f>#REF!-#REF!</f>
        <v>#REF!</v>
      </c>
      <c r="AD349" t="e">
        <f>#REF!*#REF!</f>
        <v>#REF!</v>
      </c>
    </row>
    <row r="350" spans="1:30" x14ac:dyDescent="0.35">
      <c r="A350" t="s">
        <v>5844</v>
      </c>
      <c r="B350">
        <v>192</v>
      </c>
      <c r="C350" t="s">
        <v>119</v>
      </c>
      <c r="D350" t="s">
        <v>236</v>
      </c>
      <c r="E350" t="s">
        <v>237</v>
      </c>
      <c r="F350" t="s">
        <v>148</v>
      </c>
      <c r="G350" t="s">
        <v>169</v>
      </c>
      <c r="H350" t="s">
        <v>254</v>
      </c>
      <c r="I350" s="53">
        <v>44977</v>
      </c>
      <c r="J350" s="53">
        <v>44977</v>
      </c>
      <c r="K350" t="s">
        <v>124</v>
      </c>
      <c r="L350" s="53">
        <v>44970</v>
      </c>
      <c r="M350" t="s">
        <v>6375</v>
      </c>
      <c r="N350" t="s">
        <v>16</v>
      </c>
      <c r="O350" s="53">
        <v>44985</v>
      </c>
      <c r="P350">
        <v>2023</v>
      </c>
      <c r="Q350">
        <v>388</v>
      </c>
      <c r="R350">
        <v>561</v>
      </c>
      <c r="S350" t="s">
        <v>5844</v>
      </c>
      <c r="T350" t="s">
        <v>4593</v>
      </c>
      <c r="U350" t="s">
        <v>169</v>
      </c>
      <c r="V350">
        <v>95</v>
      </c>
      <c r="W350" s="53">
        <v>44977</v>
      </c>
      <c r="X350" s="53">
        <v>44977</v>
      </c>
      <c r="Y350">
        <v>0.42259999999999998</v>
      </c>
      <c r="Z350" t="s">
        <v>1279</v>
      </c>
      <c r="AA350" t="s">
        <v>4710</v>
      </c>
      <c r="AC350" t="e">
        <f>#REF!-#REF!</f>
        <v>#REF!</v>
      </c>
      <c r="AD350" t="e">
        <f>#REF!*#REF!</f>
        <v>#REF!</v>
      </c>
    </row>
    <row r="351" spans="1:30" x14ac:dyDescent="0.35">
      <c r="A351" t="s">
        <v>5846</v>
      </c>
      <c r="B351">
        <v>193</v>
      </c>
      <c r="C351" t="s">
        <v>119</v>
      </c>
      <c r="D351" t="s">
        <v>236</v>
      </c>
      <c r="E351" t="s">
        <v>237</v>
      </c>
      <c r="F351" t="s">
        <v>148</v>
      </c>
      <c r="G351" t="s">
        <v>169</v>
      </c>
      <c r="H351" t="s">
        <v>254</v>
      </c>
      <c r="I351" s="53">
        <v>44978</v>
      </c>
      <c r="J351" s="53">
        <v>44978</v>
      </c>
      <c r="K351" t="s">
        <v>124</v>
      </c>
      <c r="L351" s="53">
        <v>44970</v>
      </c>
      <c r="M351" t="s">
        <v>6375</v>
      </c>
      <c r="N351" t="s">
        <v>16</v>
      </c>
      <c r="O351" s="53">
        <v>44985</v>
      </c>
      <c r="P351">
        <v>2023</v>
      </c>
      <c r="Q351">
        <v>389</v>
      </c>
      <c r="R351">
        <v>563</v>
      </c>
      <c r="S351" t="s">
        <v>5846</v>
      </c>
      <c r="T351" t="s">
        <v>4593</v>
      </c>
      <c r="U351" t="s">
        <v>169</v>
      </c>
      <c r="V351">
        <v>95</v>
      </c>
      <c r="W351" s="53">
        <v>44978</v>
      </c>
      <c r="X351" s="53">
        <v>44978</v>
      </c>
      <c r="Y351">
        <v>0.42259999999999998</v>
      </c>
      <c r="Z351" t="s">
        <v>1279</v>
      </c>
      <c r="AA351" t="s">
        <v>4710</v>
      </c>
      <c r="AC351" t="e">
        <f>#REF!-#REF!</f>
        <v>#REF!</v>
      </c>
      <c r="AD351" t="e">
        <f>#REF!*#REF!</f>
        <v>#REF!</v>
      </c>
    </row>
    <row r="352" spans="1:30" x14ac:dyDescent="0.35">
      <c r="A352" t="s">
        <v>1881</v>
      </c>
      <c r="B352">
        <v>194</v>
      </c>
      <c r="C352" t="s">
        <v>119</v>
      </c>
      <c r="D352" t="s">
        <v>236</v>
      </c>
      <c r="E352" t="s">
        <v>237</v>
      </c>
      <c r="F352" t="s">
        <v>148</v>
      </c>
      <c r="G352" t="s">
        <v>169</v>
      </c>
      <c r="H352" t="s">
        <v>254</v>
      </c>
      <c r="I352" s="53">
        <v>44979</v>
      </c>
      <c r="J352" s="53">
        <v>44979</v>
      </c>
      <c r="K352" t="s">
        <v>124</v>
      </c>
      <c r="L352" s="53">
        <v>44970</v>
      </c>
      <c r="M352" t="s">
        <v>6375</v>
      </c>
      <c r="N352" t="s">
        <v>16</v>
      </c>
      <c r="O352" s="53">
        <v>44985</v>
      </c>
      <c r="P352">
        <v>2023</v>
      </c>
      <c r="Q352">
        <v>390</v>
      </c>
      <c r="R352">
        <v>564</v>
      </c>
      <c r="S352" t="s">
        <v>1881</v>
      </c>
      <c r="T352" t="s">
        <v>4593</v>
      </c>
      <c r="U352" t="s">
        <v>169</v>
      </c>
      <c r="V352">
        <v>100</v>
      </c>
      <c r="W352" s="53">
        <v>44979</v>
      </c>
      <c r="X352" s="53">
        <v>44979</v>
      </c>
      <c r="Y352">
        <v>0.42259999999999998</v>
      </c>
      <c r="Z352" t="s">
        <v>1279</v>
      </c>
      <c r="AA352" t="s">
        <v>4710</v>
      </c>
      <c r="AC352" t="e">
        <f>#REF!-#REF!</f>
        <v>#REF!</v>
      </c>
      <c r="AD352" t="e">
        <f>#REF!*#REF!</f>
        <v>#REF!</v>
      </c>
    </row>
    <row r="353" spans="1:30" x14ac:dyDescent="0.35">
      <c r="A353" t="s">
        <v>5847</v>
      </c>
      <c r="B353">
        <v>195</v>
      </c>
      <c r="C353" t="s">
        <v>119</v>
      </c>
      <c r="D353" t="s">
        <v>236</v>
      </c>
      <c r="E353" t="s">
        <v>237</v>
      </c>
      <c r="F353" t="s">
        <v>148</v>
      </c>
      <c r="G353" t="s">
        <v>169</v>
      </c>
      <c r="H353" t="s">
        <v>254</v>
      </c>
      <c r="I353" s="53">
        <v>44980</v>
      </c>
      <c r="J353" s="53">
        <v>44980</v>
      </c>
      <c r="K353" t="s">
        <v>124</v>
      </c>
      <c r="L353" s="53">
        <v>44970</v>
      </c>
      <c r="M353" t="s">
        <v>6375</v>
      </c>
      <c r="N353" t="s">
        <v>16</v>
      </c>
      <c r="O353" s="53">
        <v>44985</v>
      </c>
      <c r="P353">
        <v>2023</v>
      </c>
      <c r="Q353">
        <v>391</v>
      </c>
      <c r="R353">
        <v>565</v>
      </c>
      <c r="S353" t="s">
        <v>5847</v>
      </c>
      <c r="T353" t="s">
        <v>4593</v>
      </c>
      <c r="U353" t="s">
        <v>169</v>
      </c>
      <c r="V353">
        <v>100</v>
      </c>
      <c r="W353" s="53">
        <v>44980</v>
      </c>
      <c r="X353" s="53">
        <v>44980</v>
      </c>
      <c r="Y353">
        <v>0.42259999999999998</v>
      </c>
      <c r="Z353" t="s">
        <v>1279</v>
      </c>
      <c r="AA353" t="s">
        <v>4710</v>
      </c>
      <c r="AC353" t="e">
        <f>#REF!-#REF!</f>
        <v>#REF!</v>
      </c>
      <c r="AD353" t="e">
        <f>#REF!*#REF!</f>
        <v>#REF!</v>
      </c>
    </row>
    <row r="354" spans="1:30" x14ac:dyDescent="0.35">
      <c r="A354" t="s">
        <v>5406</v>
      </c>
      <c r="B354">
        <v>241</v>
      </c>
      <c r="C354" t="s">
        <v>119</v>
      </c>
      <c r="D354" t="s">
        <v>236</v>
      </c>
      <c r="E354" t="s">
        <v>237</v>
      </c>
      <c r="F354" t="s">
        <v>207</v>
      </c>
      <c r="G354" t="s">
        <v>162</v>
      </c>
      <c r="H354" t="s">
        <v>259</v>
      </c>
      <c r="I354" s="53">
        <v>45033</v>
      </c>
      <c r="J354" s="53">
        <v>45291</v>
      </c>
      <c r="K354" t="s">
        <v>124</v>
      </c>
      <c r="L354" s="53">
        <v>45030</v>
      </c>
      <c r="M354" t="s">
        <v>6451</v>
      </c>
      <c r="N354" t="s">
        <v>63</v>
      </c>
      <c r="O354" s="53">
        <v>45036</v>
      </c>
      <c r="P354">
        <v>2023</v>
      </c>
      <c r="Q354">
        <v>437</v>
      </c>
      <c r="R354">
        <v>417</v>
      </c>
      <c r="S354" t="s">
        <v>5406</v>
      </c>
      <c r="T354" t="s">
        <v>1362</v>
      </c>
      <c r="U354" t="s">
        <v>162</v>
      </c>
      <c r="V354">
        <v>10</v>
      </c>
      <c r="W354" s="53">
        <v>45033</v>
      </c>
      <c r="X354" s="53">
        <v>45291</v>
      </c>
      <c r="Z354" t="s">
        <v>1279</v>
      </c>
      <c r="AA354" t="s">
        <v>4975</v>
      </c>
      <c r="AC354" t="e">
        <f>#REF!-#REF!</f>
        <v>#REF!</v>
      </c>
      <c r="AD354" t="e">
        <f>#REF!*#REF!</f>
        <v>#REF!</v>
      </c>
    </row>
    <row r="355" spans="1:30" x14ac:dyDescent="0.35">
      <c r="A355" t="s">
        <v>5836</v>
      </c>
      <c r="B355">
        <v>231</v>
      </c>
      <c r="C355" t="s">
        <v>119</v>
      </c>
      <c r="D355" t="s">
        <v>236</v>
      </c>
      <c r="E355" t="s">
        <v>237</v>
      </c>
      <c r="F355" t="s">
        <v>148</v>
      </c>
      <c r="G355" t="s">
        <v>169</v>
      </c>
      <c r="H355" t="s">
        <v>254</v>
      </c>
      <c r="I355" s="53">
        <v>45052</v>
      </c>
      <c r="J355" s="53">
        <v>45052</v>
      </c>
      <c r="K355" t="s">
        <v>124</v>
      </c>
      <c r="L355" s="53">
        <v>45051</v>
      </c>
      <c r="M355" t="s">
        <v>6380</v>
      </c>
      <c r="N355" t="s">
        <v>16</v>
      </c>
      <c r="O355" s="53">
        <v>45061</v>
      </c>
      <c r="P355">
        <v>2023</v>
      </c>
      <c r="Q355">
        <v>427</v>
      </c>
      <c r="R355">
        <v>546</v>
      </c>
      <c r="S355" t="s">
        <v>5836</v>
      </c>
      <c r="T355" t="s">
        <v>4593</v>
      </c>
      <c r="U355" t="s">
        <v>169</v>
      </c>
      <c r="V355">
        <v>100</v>
      </c>
      <c r="W355" s="53">
        <v>45052</v>
      </c>
      <c r="X355" s="53">
        <v>45052</v>
      </c>
      <c r="Y355">
        <v>0.42259999999999998</v>
      </c>
      <c r="Z355" t="s">
        <v>1279</v>
      </c>
      <c r="AA355" t="s">
        <v>4710</v>
      </c>
      <c r="AC355" t="e">
        <f>#REF!-#REF!</f>
        <v>#REF!</v>
      </c>
      <c r="AD355" t="e">
        <f>#REF!*#REF!</f>
        <v>#REF!</v>
      </c>
    </row>
    <row r="356" spans="1:30" x14ac:dyDescent="0.35">
      <c r="A356" t="s">
        <v>5681</v>
      </c>
      <c r="B356">
        <v>243</v>
      </c>
      <c r="C356" t="s">
        <v>145</v>
      </c>
      <c r="D356" t="s">
        <v>157</v>
      </c>
      <c r="E356" t="s">
        <v>158</v>
      </c>
      <c r="F356" t="s">
        <v>148</v>
      </c>
      <c r="G356" t="s">
        <v>4151</v>
      </c>
      <c r="H356" t="s">
        <v>155</v>
      </c>
      <c r="I356" s="53">
        <v>43703</v>
      </c>
      <c r="J356" s="53">
        <v>44068</v>
      </c>
      <c r="K356" t="s">
        <v>150</v>
      </c>
      <c r="L356" s="53">
        <v>43703</v>
      </c>
      <c r="M356" t="s">
        <v>6452</v>
      </c>
      <c r="N356" t="s">
        <v>73</v>
      </c>
      <c r="O356" s="53">
        <v>43706</v>
      </c>
      <c r="P356">
        <v>2023</v>
      </c>
      <c r="Q356">
        <v>439</v>
      </c>
      <c r="R356">
        <v>482</v>
      </c>
      <c r="S356" t="s">
        <v>5681</v>
      </c>
      <c r="T356" t="s">
        <v>4560</v>
      </c>
      <c r="U356" t="s">
        <v>162</v>
      </c>
      <c r="V356">
        <v>50</v>
      </c>
      <c r="W356" s="53">
        <v>43703</v>
      </c>
      <c r="X356" s="53">
        <v>44068</v>
      </c>
      <c r="Y356">
        <v>2.9095</v>
      </c>
      <c r="Z356" t="s">
        <v>1279</v>
      </c>
      <c r="AA356">
        <v>0</v>
      </c>
      <c r="AC356" t="e">
        <f>#REF!-#REF!</f>
        <v>#REF!</v>
      </c>
      <c r="AD356" t="e">
        <f>#REF!*#REF!</f>
        <v>#REF!</v>
      </c>
    </row>
    <row r="357" spans="1:30" x14ac:dyDescent="0.35">
      <c r="A357" t="s">
        <v>5681</v>
      </c>
      <c r="B357">
        <v>243</v>
      </c>
      <c r="C357" t="s">
        <v>145</v>
      </c>
      <c r="D357" t="s">
        <v>157</v>
      </c>
      <c r="E357" t="s">
        <v>158</v>
      </c>
      <c r="F357" t="s">
        <v>148</v>
      </c>
      <c r="G357" t="s">
        <v>4151</v>
      </c>
      <c r="H357" t="s">
        <v>155</v>
      </c>
      <c r="I357" s="53">
        <v>43703</v>
      </c>
      <c r="J357" s="53">
        <v>44068</v>
      </c>
      <c r="K357" t="s">
        <v>150</v>
      </c>
      <c r="L357" s="53">
        <v>43703</v>
      </c>
      <c r="M357" t="s">
        <v>6452</v>
      </c>
      <c r="N357" t="s">
        <v>73</v>
      </c>
      <c r="O357" s="53">
        <v>43706</v>
      </c>
      <c r="P357">
        <v>2023</v>
      </c>
      <c r="Q357">
        <v>439</v>
      </c>
      <c r="R357">
        <v>483</v>
      </c>
      <c r="S357" t="s">
        <v>5681</v>
      </c>
      <c r="T357" t="s">
        <v>1317</v>
      </c>
      <c r="U357" t="s">
        <v>169</v>
      </c>
      <c r="V357">
        <v>50</v>
      </c>
      <c r="W357" s="53">
        <v>43703</v>
      </c>
      <c r="X357" s="53">
        <v>44068</v>
      </c>
      <c r="Y357">
        <v>2.9095</v>
      </c>
      <c r="Z357" t="s">
        <v>1279</v>
      </c>
      <c r="AA357" t="s">
        <v>4704</v>
      </c>
      <c r="AC357" t="e">
        <f>#REF!-#REF!</f>
        <v>#REF!</v>
      </c>
      <c r="AD357" t="e">
        <f>#REF!*#REF!</f>
        <v>#REF!</v>
      </c>
    </row>
    <row r="358" spans="1:30" x14ac:dyDescent="0.35">
      <c r="A358" t="s">
        <v>5683</v>
      </c>
      <c r="B358">
        <v>244</v>
      </c>
      <c r="C358" t="s">
        <v>145</v>
      </c>
      <c r="D358" t="s">
        <v>146</v>
      </c>
      <c r="E358" t="s">
        <v>147</v>
      </c>
      <c r="F358" t="s">
        <v>148</v>
      </c>
      <c r="G358" t="s">
        <v>4151</v>
      </c>
      <c r="H358" t="s">
        <v>149</v>
      </c>
      <c r="I358" s="53">
        <v>43521</v>
      </c>
      <c r="J358" s="53">
        <v>43555</v>
      </c>
      <c r="K358" t="s">
        <v>150</v>
      </c>
      <c r="L358" s="53">
        <v>43521</v>
      </c>
      <c r="M358" t="s">
        <v>6453</v>
      </c>
      <c r="N358" t="s">
        <v>71</v>
      </c>
      <c r="O358" s="53">
        <v>43531</v>
      </c>
      <c r="P358">
        <v>2023</v>
      </c>
      <c r="Q358">
        <v>440</v>
      </c>
      <c r="R358">
        <v>484</v>
      </c>
      <c r="S358" t="s">
        <v>5683</v>
      </c>
      <c r="T358" t="s">
        <v>4560</v>
      </c>
      <c r="U358" t="s">
        <v>162</v>
      </c>
      <c r="V358">
        <v>2240</v>
      </c>
      <c r="W358" s="53">
        <v>43521</v>
      </c>
      <c r="X358" s="53">
        <v>43555</v>
      </c>
      <c r="Y358">
        <v>2.3041999999999998</v>
      </c>
      <c r="Z358" t="s">
        <v>1279</v>
      </c>
      <c r="AA358">
        <v>0</v>
      </c>
      <c r="AC358" t="e">
        <f>#REF!-#REF!</f>
        <v>#REF!</v>
      </c>
      <c r="AD358" t="e">
        <f>#REF!*#REF!</f>
        <v>#REF!</v>
      </c>
    </row>
    <row r="359" spans="1:30" x14ac:dyDescent="0.35">
      <c r="A359" t="s">
        <v>5683</v>
      </c>
      <c r="B359">
        <v>244</v>
      </c>
      <c r="C359" t="s">
        <v>145</v>
      </c>
      <c r="D359" t="s">
        <v>146</v>
      </c>
      <c r="E359" t="s">
        <v>147</v>
      </c>
      <c r="F359" t="s">
        <v>148</v>
      </c>
      <c r="G359" t="s">
        <v>4151</v>
      </c>
      <c r="H359" t="s">
        <v>149</v>
      </c>
      <c r="I359" s="53">
        <v>43521</v>
      </c>
      <c r="J359" s="53">
        <v>43555</v>
      </c>
      <c r="K359" t="s">
        <v>150</v>
      </c>
      <c r="L359" s="53">
        <v>43521</v>
      </c>
      <c r="M359" t="s">
        <v>6453</v>
      </c>
      <c r="N359" t="s">
        <v>71</v>
      </c>
      <c r="O359" s="53">
        <v>43531</v>
      </c>
      <c r="P359">
        <v>2023</v>
      </c>
      <c r="Q359">
        <v>440</v>
      </c>
      <c r="R359">
        <v>485</v>
      </c>
      <c r="S359" t="s">
        <v>5683</v>
      </c>
      <c r="T359" t="s">
        <v>1317</v>
      </c>
      <c r="U359" t="s">
        <v>169</v>
      </c>
      <c r="V359">
        <v>2240</v>
      </c>
      <c r="W359" s="53">
        <v>43521</v>
      </c>
      <c r="X359" s="53">
        <v>43555</v>
      </c>
      <c r="Y359">
        <v>2.3041999999999998</v>
      </c>
      <c r="Z359" t="s">
        <v>1279</v>
      </c>
      <c r="AA359" t="s">
        <v>4704</v>
      </c>
      <c r="AC359" t="e">
        <f>#REF!-#REF!</f>
        <v>#REF!</v>
      </c>
      <c r="AD359" t="e">
        <f>#REF!*#REF!</f>
        <v>#REF!</v>
      </c>
    </row>
    <row r="360" spans="1:30" x14ac:dyDescent="0.35">
      <c r="A360" t="s">
        <v>5684</v>
      </c>
      <c r="B360">
        <v>245</v>
      </c>
      <c r="C360" t="s">
        <v>141</v>
      </c>
      <c r="D360" t="s">
        <v>153</v>
      </c>
      <c r="E360" t="s">
        <v>154</v>
      </c>
      <c r="F360" t="s">
        <v>148</v>
      </c>
      <c r="G360" t="s">
        <v>4151</v>
      </c>
      <c r="H360" t="s">
        <v>155</v>
      </c>
      <c r="I360" s="53">
        <v>43538</v>
      </c>
      <c r="J360" s="53">
        <v>43903</v>
      </c>
      <c r="K360" t="s">
        <v>144</v>
      </c>
      <c r="L360" s="53">
        <v>43537</v>
      </c>
      <c r="M360" t="s">
        <v>6454</v>
      </c>
      <c r="N360" t="s">
        <v>69</v>
      </c>
      <c r="O360" s="53">
        <v>43552</v>
      </c>
      <c r="P360">
        <v>2023</v>
      </c>
      <c r="Q360">
        <v>441</v>
      </c>
      <c r="R360">
        <v>489</v>
      </c>
      <c r="S360" t="s">
        <v>5684</v>
      </c>
      <c r="T360" t="s">
        <v>6238</v>
      </c>
      <c r="U360" t="s">
        <v>169</v>
      </c>
      <c r="V360">
        <v>2400</v>
      </c>
      <c r="W360" s="53">
        <v>43538</v>
      </c>
      <c r="X360" s="53">
        <v>43903</v>
      </c>
      <c r="Z360" t="s">
        <v>1279</v>
      </c>
      <c r="AA360" t="s">
        <v>4975</v>
      </c>
      <c r="AC360" t="e">
        <f>#REF!-#REF!</f>
        <v>#REF!</v>
      </c>
      <c r="AD360" t="e">
        <f>#REF!*#REF!</f>
        <v>#REF!</v>
      </c>
    </row>
    <row r="361" spans="1:30" x14ac:dyDescent="0.35">
      <c r="A361" t="s">
        <v>5423</v>
      </c>
      <c r="B361">
        <v>246</v>
      </c>
      <c r="C361" t="s">
        <v>130</v>
      </c>
      <c r="D361" t="s">
        <v>236</v>
      </c>
      <c r="E361" t="s">
        <v>237</v>
      </c>
      <c r="F361" t="s">
        <v>207</v>
      </c>
      <c r="G361" t="s">
        <v>162</v>
      </c>
      <c r="H361" t="s">
        <v>259</v>
      </c>
      <c r="I361" s="53">
        <v>44617</v>
      </c>
      <c r="J361" s="53">
        <v>44926</v>
      </c>
      <c r="K361" t="s">
        <v>124</v>
      </c>
      <c r="L361" s="53">
        <v>44617</v>
      </c>
      <c r="M361" t="s">
        <v>6455</v>
      </c>
      <c r="N361" t="s">
        <v>66</v>
      </c>
      <c r="O361" s="53">
        <v>44627</v>
      </c>
      <c r="P361">
        <v>2023</v>
      </c>
      <c r="Q361">
        <v>442</v>
      </c>
      <c r="R361">
        <v>486</v>
      </c>
      <c r="S361" t="s">
        <v>5423</v>
      </c>
      <c r="T361" t="s">
        <v>1540</v>
      </c>
      <c r="U361" t="s">
        <v>162</v>
      </c>
      <c r="V361">
        <v>100</v>
      </c>
      <c r="W361" s="53">
        <v>44617</v>
      </c>
      <c r="X361" s="53">
        <v>44926</v>
      </c>
      <c r="Y361">
        <v>2.4759000000000002</v>
      </c>
      <c r="Z361" t="s">
        <v>1279</v>
      </c>
      <c r="AA361" t="s">
        <v>4719</v>
      </c>
      <c r="AC361" t="e">
        <f>#REF!-#REF!</f>
        <v>#REF!</v>
      </c>
      <c r="AD361" t="e">
        <f>#REF!*#REF!</f>
        <v>#REF!</v>
      </c>
    </row>
    <row r="362" spans="1:30" x14ac:dyDescent="0.35">
      <c r="A362" t="s">
        <v>5423</v>
      </c>
      <c r="B362">
        <v>246</v>
      </c>
      <c r="C362" t="s">
        <v>130</v>
      </c>
      <c r="D362" t="s">
        <v>236</v>
      </c>
      <c r="E362" t="s">
        <v>237</v>
      </c>
      <c r="F362" t="s">
        <v>207</v>
      </c>
      <c r="G362" t="s">
        <v>162</v>
      </c>
      <c r="H362" t="s">
        <v>259</v>
      </c>
      <c r="I362" s="53">
        <v>44617</v>
      </c>
      <c r="J362" s="53">
        <v>44926</v>
      </c>
      <c r="K362" t="s">
        <v>124</v>
      </c>
      <c r="L362" s="53">
        <v>44617</v>
      </c>
      <c r="M362" t="s">
        <v>6455</v>
      </c>
      <c r="N362" t="s">
        <v>66</v>
      </c>
      <c r="O362" s="53">
        <v>44627</v>
      </c>
      <c r="P362">
        <v>2023</v>
      </c>
      <c r="Q362">
        <v>442</v>
      </c>
      <c r="R362">
        <v>487</v>
      </c>
      <c r="S362" t="s">
        <v>5423</v>
      </c>
      <c r="T362" t="s">
        <v>1437</v>
      </c>
      <c r="U362" t="s">
        <v>162</v>
      </c>
      <c r="V362">
        <v>100</v>
      </c>
      <c r="W362" s="53">
        <v>44617</v>
      </c>
      <c r="X362" s="53">
        <v>44926</v>
      </c>
      <c r="Y362">
        <v>2.4759000000000002</v>
      </c>
      <c r="Z362" t="s">
        <v>1279</v>
      </c>
      <c r="AA362" t="s">
        <v>4719</v>
      </c>
      <c r="AC362" t="e">
        <f>#REF!-#REF!</f>
        <v>#REF!</v>
      </c>
      <c r="AD362" t="e">
        <f>#REF!*#REF!</f>
        <v>#REF!</v>
      </c>
    </row>
    <row r="363" spans="1:30" x14ac:dyDescent="0.35">
      <c r="A363" t="s">
        <v>5423</v>
      </c>
      <c r="B363">
        <v>246</v>
      </c>
      <c r="C363" t="s">
        <v>130</v>
      </c>
      <c r="D363" t="s">
        <v>236</v>
      </c>
      <c r="E363" t="s">
        <v>237</v>
      </c>
      <c r="F363" t="s">
        <v>207</v>
      </c>
      <c r="G363" t="s">
        <v>162</v>
      </c>
      <c r="H363" t="s">
        <v>259</v>
      </c>
      <c r="I363" s="53">
        <v>44617</v>
      </c>
      <c r="J363" s="53">
        <v>44926</v>
      </c>
      <c r="K363" t="s">
        <v>124</v>
      </c>
      <c r="L363" s="53">
        <v>44617</v>
      </c>
      <c r="M363" t="s">
        <v>6455</v>
      </c>
      <c r="N363" t="s">
        <v>66</v>
      </c>
      <c r="O363" s="53">
        <v>44627</v>
      </c>
      <c r="P363">
        <v>2023</v>
      </c>
      <c r="Q363">
        <v>442</v>
      </c>
      <c r="R363">
        <v>488</v>
      </c>
      <c r="S363" t="s">
        <v>5423</v>
      </c>
      <c r="T363" t="s">
        <v>1543</v>
      </c>
      <c r="U363" t="s">
        <v>162</v>
      </c>
      <c r="V363">
        <v>100</v>
      </c>
      <c r="W363" s="53">
        <v>44617</v>
      </c>
      <c r="X363" s="53">
        <v>44926</v>
      </c>
      <c r="Y363">
        <v>2.4759000000000002</v>
      </c>
      <c r="Z363" t="s">
        <v>1279</v>
      </c>
      <c r="AA363" t="s">
        <v>4719</v>
      </c>
      <c r="AC363" t="e">
        <f>#REF!-#REF!</f>
        <v>#REF!</v>
      </c>
      <c r="AD363" t="e">
        <f>#REF!*#REF!</f>
        <v>#REF!</v>
      </c>
    </row>
    <row r="364" spans="1:30" x14ac:dyDescent="0.35">
      <c r="A364" t="s">
        <v>5424</v>
      </c>
      <c r="B364">
        <v>247</v>
      </c>
      <c r="C364" t="s">
        <v>130</v>
      </c>
      <c r="D364" t="s">
        <v>236</v>
      </c>
      <c r="E364" t="s">
        <v>237</v>
      </c>
      <c r="F364" t="s">
        <v>207</v>
      </c>
      <c r="G364" t="s">
        <v>162</v>
      </c>
      <c r="H364" t="s">
        <v>155</v>
      </c>
      <c r="I364" s="53">
        <v>44561</v>
      </c>
      <c r="J364" s="53">
        <v>44926</v>
      </c>
      <c r="K364" t="s">
        <v>124</v>
      </c>
      <c r="L364" s="53">
        <v>44561</v>
      </c>
      <c r="M364" t="s">
        <v>6456</v>
      </c>
      <c r="N364" t="s">
        <v>66</v>
      </c>
      <c r="O364" s="53">
        <v>44567</v>
      </c>
      <c r="P364">
        <v>2023</v>
      </c>
      <c r="Q364">
        <v>443</v>
      </c>
      <c r="R364">
        <v>490</v>
      </c>
      <c r="S364" t="s">
        <v>5424</v>
      </c>
      <c r="T364" t="s">
        <v>4720</v>
      </c>
      <c r="U364" t="s">
        <v>162</v>
      </c>
      <c r="V364">
        <v>162.5</v>
      </c>
      <c r="W364" s="53">
        <v>44561</v>
      </c>
      <c r="X364" s="53">
        <v>44926</v>
      </c>
      <c r="Y364">
        <v>2.1143000000000001</v>
      </c>
      <c r="Z364" t="s">
        <v>1279</v>
      </c>
      <c r="AA364" t="s">
        <v>685</v>
      </c>
      <c r="AB364" t="s">
        <v>299</v>
      </c>
      <c r="AC364" t="e">
        <f>#REF!-#REF!</f>
        <v>#REF!</v>
      </c>
      <c r="AD364" t="e">
        <f>#REF!*#REF!</f>
        <v>#REF!</v>
      </c>
    </row>
    <row r="365" spans="1:30" x14ac:dyDescent="0.35">
      <c r="A365" t="s">
        <v>5424</v>
      </c>
      <c r="B365">
        <v>247</v>
      </c>
      <c r="C365" t="s">
        <v>130</v>
      </c>
      <c r="D365" t="s">
        <v>236</v>
      </c>
      <c r="E365" t="s">
        <v>237</v>
      </c>
      <c r="F365" t="s">
        <v>207</v>
      </c>
      <c r="G365" t="s">
        <v>162</v>
      </c>
      <c r="H365" t="s">
        <v>155</v>
      </c>
      <c r="I365" s="53">
        <v>44561</v>
      </c>
      <c r="J365" s="53">
        <v>44926</v>
      </c>
      <c r="K365" t="s">
        <v>124</v>
      </c>
      <c r="L365" s="53">
        <v>44561</v>
      </c>
      <c r="M365" t="s">
        <v>6456</v>
      </c>
      <c r="N365" t="s">
        <v>66</v>
      </c>
      <c r="O365" s="53">
        <v>44567</v>
      </c>
      <c r="P365">
        <v>2023</v>
      </c>
      <c r="Q365">
        <v>443</v>
      </c>
      <c r="R365">
        <v>491</v>
      </c>
      <c r="S365" t="s">
        <v>5424</v>
      </c>
      <c r="T365" t="s">
        <v>1785</v>
      </c>
      <c r="U365" t="s">
        <v>162</v>
      </c>
      <c r="V365">
        <v>87.5</v>
      </c>
      <c r="W365" s="53">
        <v>44561</v>
      </c>
      <c r="X365" s="53">
        <v>44926</v>
      </c>
      <c r="Y365">
        <v>2.1143000000000001</v>
      </c>
      <c r="Z365" t="s">
        <v>1279</v>
      </c>
      <c r="AA365" t="s">
        <v>685</v>
      </c>
      <c r="AB365" t="s">
        <v>299</v>
      </c>
      <c r="AC365" t="e">
        <f>#REF!-#REF!</f>
        <v>#REF!</v>
      </c>
      <c r="AD365" t="e">
        <f>#REF!*#REF!</f>
        <v>#REF!</v>
      </c>
    </row>
    <row r="366" spans="1:30" x14ac:dyDescent="0.35">
      <c r="A366" t="s">
        <v>5433</v>
      </c>
      <c r="B366">
        <v>248</v>
      </c>
      <c r="C366" t="s">
        <v>132</v>
      </c>
      <c r="D366" t="s">
        <v>205</v>
      </c>
      <c r="E366" t="s">
        <v>206</v>
      </c>
      <c r="F366" t="s">
        <v>148</v>
      </c>
      <c r="G366" t="s">
        <v>162</v>
      </c>
      <c r="H366" t="s">
        <v>259</v>
      </c>
      <c r="I366" s="53">
        <v>45164</v>
      </c>
      <c r="J366" s="53">
        <v>45291</v>
      </c>
      <c r="K366" t="s">
        <v>124</v>
      </c>
      <c r="L366" s="53">
        <v>45166</v>
      </c>
      <c r="M366" t="s">
        <v>6457</v>
      </c>
      <c r="N366" t="s">
        <v>19</v>
      </c>
      <c r="O366" s="53">
        <v>45167</v>
      </c>
      <c r="P366">
        <v>2023</v>
      </c>
      <c r="Q366">
        <v>444</v>
      </c>
      <c r="R366">
        <v>566</v>
      </c>
      <c r="S366" t="s">
        <v>5433</v>
      </c>
      <c r="T366" t="s">
        <v>1313</v>
      </c>
      <c r="U366" t="s">
        <v>162</v>
      </c>
      <c r="V366">
        <v>930</v>
      </c>
      <c r="W366" s="53">
        <v>45164</v>
      </c>
      <c r="X366" s="53">
        <v>45291</v>
      </c>
      <c r="Y366">
        <v>5.0572999999999997</v>
      </c>
      <c r="Z366" t="s">
        <v>1279</v>
      </c>
      <c r="AA366" t="s">
        <v>4806</v>
      </c>
      <c r="AC366" t="e">
        <f>#REF!-#REF!</f>
        <v>#REF!</v>
      </c>
      <c r="AD366" t="e">
        <f>#REF!*#REF!</f>
        <v>#REF!</v>
      </c>
    </row>
    <row r="367" spans="1:30" x14ac:dyDescent="0.35">
      <c r="A367" t="s">
        <v>5434</v>
      </c>
      <c r="B367">
        <v>249</v>
      </c>
      <c r="C367" t="s">
        <v>132</v>
      </c>
      <c r="D367" t="s">
        <v>236</v>
      </c>
      <c r="E367" t="s">
        <v>237</v>
      </c>
      <c r="F367" t="s">
        <v>207</v>
      </c>
      <c r="G367" t="s">
        <v>162</v>
      </c>
      <c r="H367" t="s">
        <v>259</v>
      </c>
      <c r="I367" s="53">
        <v>45159</v>
      </c>
      <c r="J367" s="53">
        <v>45291</v>
      </c>
      <c r="K367" t="s">
        <v>124</v>
      </c>
      <c r="L367" s="53">
        <v>45161</v>
      </c>
      <c r="M367" t="s">
        <v>6458</v>
      </c>
      <c r="N367" t="s">
        <v>6</v>
      </c>
      <c r="O367" s="53">
        <v>45167</v>
      </c>
      <c r="P367">
        <v>2023</v>
      </c>
      <c r="Q367">
        <v>445</v>
      </c>
      <c r="R367">
        <v>567</v>
      </c>
      <c r="S367" t="s">
        <v>5434</v>
      </c>
      <c r="T367" t="s">
        <v>1637</v>
      </c>
      <c r="U367" t="s">
        <v>162</v>
      </c>
      <c r="V367">
        <v>1</v>
      </c>
      <c r="W367" s="53">
        <v>45159</v>
      </c>
      <c r="X367" s="53">
        <v>45291</v>
      </c>
      <c r="Y367">
        <v>4.5644999999999998</v>
      </c>
      <c r="Z367" t="s">
        <v>1279</v>
      </c>
      <c r="AA367" t="s">
        <v>4801</v>
      </c>
      <c r="AB367" t="s">
        <v>6239</v>
      </c>
      <c r="AC367" t="e">
        <f>#REF!-#REF!</f>
        <v>#REF!</v>
      </c>
      <c r="AD367" t="e">
        <f>#REF!*#REF!</f>
        <v>#REF!</v>
      </c>
    </row>
    <row r="368" spans="1:30" x14ac:dyDescent="0.35">
      <c r="A368" t="s">
        <v>5849</v>
      </c>
      <c r="B368">
        <v>250</v>
      </c>
      <c r="C368" t="s">
        <v>132</v>
      </c>
      <c r="D368" t="s">
        <v>4565</v>
      </c>
      <c r="E368" t="s">
        <v>241</v>
      </c>
      <c r="F368" t="s">
        <v>148</v>
      </c>
      <c r="G368" t="s">
        <v>169</v>
      </c>
      <c r="H368" t="s">
        <v>149</v>
      </c>
      <c r="I368" s="53">
        <v>45139</v>
      </c>
      <c r="J368" s="53">
        <v>45169</v>
      </c>
      <c r="K368" t="s">
        <v>124</v>
      </c>
      <c r="L368" s="53">
        <v>45138</v>
      </c>
      <c r="M368" t="s">
        <v>6459</v>
      </c>
      <c r="N368" t="s">
        <v>24</v>
      </c>
      <c r="O368" s="53">
        <v>45147</v>
      </c>
      <c r="P368">
        <v>2023</v>
      </c>
      <c r="Q368">
        <v>446</v>
      </c>
      <c r="R368">
        <v>570</v>
      </c>
      <c r="S368" t="s">
        <v>5849</v>
      </c>
      <c r="T368" t="s">
        <v>4495</v>
      </c>
      <c r="U368" t="s">
        <v>169</v>
      </c>
      <c r="V368">
        <v>550</v>
      </c>
      <c r="W368" s="53">
        <v>45139</v>
      </c>
      <c r="X368" s="53">
        <v>45169</v>
      </c>
      <c r="Y368">
        <v>9.0132999999999992</v>
      </c>
      <c r="Z368" t="s">
        <v>1279</v>
      </c>
      <c r="AA368">
        <v>0</v>
      </c>
      <c r="AC368" t="e">
        <f>#REF!-#REF!</f>
        <v>#REF!</v>
      </c>
      <c r="AD368" t="e">
        <f>#REF!*#REF!</f>
        <v>#REF!</v>
      </c>
    </row>
    <row r="369" spans="1:30" x14ac:dyDescent="0.35">
      <c r="A369" t="s">
        <v>6158</v>
      </c>
      <c r="B369">
        <v>251</v>
      </c>
      <c r="C369" t="s">
        <v>132</v>
      </c>
      <c r="D369" t="s">
        <v>4565</v>
      </c>
      <c r="E369" t="s">
        <v>241</v>
      </c>
      <c r="F369" t="s">
        <v>148</v>
      </c>
      <c r="G369" t="s">
        <v>169</v>
      </c>
      <c r="H369" t="s">
        <v>149</v>
      </c>
      <c r="I369" s="53">
        <v>45170</v>
      </c>
      <c r="J369" s="53">
        <v>45199</v>
      </c>
      <c r="K369" t="s">
        <v>124</v>
      </c>
      <c r="L369" s="53">
        <v>45169</v>
      </c>
      <c r="M369" t="s">
        <v>6460</v>
      </c>
      <c r="N369" t="s">
        <v>24</v>
      </c>
      <c r="O369" s="53">
        <v>45173</v>
      </c>
      <c r="P369">
        <v>2023</v>
      </c>
      <c r="Q369">
        <v>447</v>
      </c>
      <c r="R369">
        <v>571</v>
      </c>
      <c r="S369" t="s">
        <v>6158</v>
      </c>
      <c r="T369" t="s">
        <v>4495</v>
      </c>
      <c r="U369" t="s">
        <v>169</v>
      </c>
      <c r="V369">
        <v>400</v>
      </c>
      <c r="W369" s="53">
        <v>45170</v>
      </c>
      <c r="X369" s="53">
        <v>45199</v>
      </c>
      <c r="Y369">
        <v>9.0132999999999992</v>
      </c>
      <c r="Z369" t="s">
        <v>1279</v>
      </c>
      <c r="AA369">
        <v>0</v>
      </c>
      <c r="AC369" t="e">
        <f>#REF!-#REF!</f>
        <v>#REF!</v>
      </c>
      <c r="AD369" t="e">
        <f>#REF!*#REF!</f>
        <v>#REF!</v>
      </c>
    </row>
    <row r="370" spans="1:30" x14ac:dyDescent="0.35">
      <c r="A370" t="s">
        <v>5436</v>
      </c>
      <c r="B370">
        <v>254</v>
      </c>
      <c r="C370" t="s">
        <v>130</v>
      </c>
      <c r="D370" t="s">
        <v>278</v>
      </c>
      <c r="E370" t="s">
        <v>279</v>
      </c>
      <c r="F370" t="s">
        <v>148</v>
      </c>
      <c r="G370" t="s">
        <v>162</v>
      </c>
      <c r="H370" t="s">
        <v>254</v>
      </c>
      <c r="I370" s="53">
        <v>45160</v>
      </c>
      <c r="J370" s="53">
        <v>45160</v>
      </c>
      <c r="K370" t="s">
        <v>124</v>
      </c>
      <c r="L370" s="53">
        <v>45160</v>
      </c>
      <c r="M370" t="s">
        <v>6461</v>
      </c>
      <c r="N370" t="s">
        <v>13</v>
      </c>
      <c r="O370" s="53">
        <v>45166</v>
      </c>
      <c r="P370">
        <v>2023</v>
      </c>
      <c r="Q370">
        <v>450</v>
      </c>
      <c r="R370">
        <v>572</v>
      </c>
      <c r="S370" t="s">
        <v>5436</v>
      </c>
      <c r="T370" t="s">
        <v>1437</v>
      </c>
      <c r="U370" t="s">
        <v>162</v>
      </c>
      <c r="V370">
        <v>23.37</v>
      </c>
      <c r="W370" s="53">
        <v>45160</v>
      </c>
      <c r="X370" s="53">
        <v>45160</v>
      </c>
      <c r="Y370">
        <v>5.2549999999999999</v>
      </c>
      <c r="Z370" t="s">
        <v>1279</v>
      </c>
      <c r="AA370" t="s">
        <v>4719</v>
      </c>
      <c r="AC370" t="e">
        <f>#REF!-#REF!</f>
        <v>#REF!</v>
      </c>
      <c r="AD370" t="e">
        <f>#REF!*#REF!</f>
        <v>#REF!</v>
      </c>
    </row>
    <row r="371" spans="1:30" x14ac:dyDescent="0.35">
      <c r="A371" t="s">
        <v>5851</v>
      </c>
      <c r="B371">
        <v>255</v>
      </c>
      <c r="C371" t="s">
        <v>130</v>
      </c>
      <c r="D371" t="s">
        <v>4565</v>
      </c>
      <c r="E371" t="s">
        <v>241</v>
      </c>
      <c r="F371" t="s">
        <v>148</v>
      </c>
      <c r="G371" t="s">
        <v>169</v>
      </c>
      <c r="H371" t="s">
        <v>254</v>
      </c>
      <c r="I371" s="53">
        <v>45160</v>
      </c>
      <c r="J371" s="53">
        <v>45160</v>
      </c>
      <c r="K371" t="s">
        <v>124</v>
      </c>
      <c r="L371" s="53">
        <v>45160</v>
      </c>
      <c r="M371" t="s">
        <v>6462</v>
      </c>
      <c r="N371" t="s">
        <v>13</v>
      </c>
      <c r="O371" s="53">
        <v>45166</v>
      </c>
      <c r="P371">
        <v>2023</v>
      </c>
      <c r="Q371">
        <v>451</v>
      </c>
      <c r="R371">
        <v>573</v>
      </c>
      <c r="S371" t="s">
        <v>5851</v>
      </c>
      <c r="T371" t="s">
        <v>4495</v>
      </c>
      <c r="U371" t="s">
        <v>169</v>
      </c>
      <c r="V371">
        <v>23.37</v>
      </c>
      <c r="W371" s="53">
        <v>45160</v>
      </c>
      <c r="X371" s="53">
        <v>45160</v>
      </c>
      <c r="Y371">
        <v>10.256500000000001</v>
      </c>
      <c r="Z371" t="s">
        <v>1279</v>
      </c>
      <c r="AA371">
        <v>0</v>
      </c>
      <c r="AC371" t="e">
        <f>#REF!-#REF!</f>
        <v>#REF!</v>
      </c>
      <c r="AD371" t="e">
        <f>#REF!*#REF!</f>
        <v>#REF!</v>
      </c>
    </row>
    <row r="372" spans="1:30" x14ac:dyDescent="0.35">
      <c r="A372" t="s">
        <v>5437</v>
      </c>
      <c r="B372">
        <v>256</v>
      </c>
      <c r="C372" t="s">
        <v>130</v>
      </c>
      <c r="D372" t="s">
        <v>300</v>
      </c>
      <c r="E372" t="s">
        <v>301</v>
      </c>
      <c r="F372" t="s">
        <v>148</v>
      </c>
      <c r="G372" t="s">
        <v>162</v>
      </c>
      <c r="H372" t="s">
        <v>219</v>
      </c>
      <c r="I372" s="53">
        <v>45189</v>
      </c>
      <c r="J372" s="53">
        <v>45291</v>
      </c>
      <c r="K372" t="s">
        <v>124</v>
      </c>
      <c r="L372" s="53">
        <v>45183</v>
      </c>
      <c r="M372" t="s">
        <v>6463</v>
      </c>
      <c r="N372" t="s">
        <v>13</v>
      </c>
      <c r="O372" s="53">
        <v>45184</v>
      </c>
      <c r="P372">
        <v>2023</v>
      </c>
      <c r="Q372">
        <v>452</v>
      </c>
      <c r="R372">
        <v>574</v>
      </c>
      <c r="S372" t="s">
        <v>5437</v>
      </c>
      <c r="T372" t="s">
        <v>1540</v>
      </c>
      <c r="U372" t="s">
        <v>162</v>
      </c>
      <c r="V372">
        <v>32.630000000000003</v>
      </c>
      <c r="W372" s="53">
        <v>45189</v>
      </c>
      <c r="X372" s="53">
        <v>45291</v>
      </c>
      <c r="Y372">
        <v>3.2639999999999998</v>
      </c>
      <c r="Z372" t="s">
        <v>1279</v>
      </c>
      <c r="AA372" t="s">
        <v>4719</v>
      </c>
      <c r="AC372" t="e">
        <f>#REF!-#REF!</f>
        <v>#REF!</v>
      </c>
      <c r="AD372" t="e">
        <f>#REF!*#REF!</f>
        <v>#REF!</v>
      </c>
    </row>
    <row r="373" spans="1:30" x14ac:dyDescent="0.35">
      <c r="A373" t="s">
        <v>5852</v>
      </c>
      <c r="B373">
        <v>257</v>
      </c>
      <c r="C373" t="s">
        <v>130</v>
      </c>
      <c r="D373" t="s">
        <v>300</v>
      </c>
      <c r="E373" t="s">
        <v>301</v>
      </c>
      <c r="F373" t="s">
        <v>148</v>
      </c>
      <c r="G373" t="s">
        <v>169</v>
      </c>
      <c r="H373" t="s">
        <v>219</v>
      </c>
      <c r="I373" s="53">
        <v>45189</v>
      </c>
      <c r="J373" s="53">
        <v>45291</v>
      </c>
      <c r="K373" t="s">
        <v>124</v>
      </c>
      <c r="L373" s="53">
        <v>45183</v>
      </c>
      <c r="M373" t="s">
        <v>6464</v>
      </c>
      <c r="N373" t="s">
        <v>13</v>
      </c>
      <c r="O373" s="53">
        <v>45184</v>
      </c>
      <c r="P373">
        <v>2023</v>
      </c>
      <c r="Q373">
        <v>453</v>
      </c>
      <c r="R373">
        <v>575</v>
      </c>
      <c r="S373" t="s">
        <v>5852</v>
      </c>
      <c r="T373" t="s">
        <v>4551</v>
      </c>
      <c r="U373" t="s">
        <v>169</v>
      </c>
      <c r="V373">
        <v>32.630000000000003</v>
      </c>
      <c r="W373" s="53">
        <v>45189</v>
      </c>
      <c r="X373" s="53">
        <v>45291</v>
      </c>
      <c r="Y373">
        <v>1.258</v>
      </c>
      <c r="Z373" t="s">
        <v>1279</v>
      </c>
      <c r="AA373" t="s">
        <v>4710</v>
      </c>
      <c r="AC373" t="e">
        <f>#REF!-#REF!</f>
        <v>#REF!</v>
      </c>
      <c r="AD373" t="e">
        <f>#REF!*#REF!</f>
        <v>#REF!</v>
      </c>
    </row>
    <row r="374" spans="1:30" x14ac:dyDescent="0.35">
      <c r="A374" t="s">
        <v>5438</v>
      </c>
      <c r="B374">
        <v>258</v>
      </c>
      <c r="C374" t="s">
        <v>132</v>
      </c>
      <c r="D374" t="s">
        <v>236</v>
      </c>
      <c r="E374" t="s">
        <v>237</v>
      </c>
      <c r="F374" t="s">
        <v>148</v>
      </c>
      <c r="G374" t="s">
        <v>162</v>
      </c>
      <c r="H374" t="s">
        <v>219</v>
      </c>
      <c r="I374" s="53">
        <v>45200</v>
      </c>
      <c r="J374" s="53">
        <v>45291</v>
      </c>
      <c r="K374" t="s">
        <v>124</v>
      </c>
      <c r="L374" s="53">
        <v>45198</v>
      </c>
      <c r="M374" t="s">
        <v>6465</v>
      </c>
      <c r="N374" t="s">
        <v>6</v>
      </c>
      <c r="O374" s="53">
        <v>45215</v>
      </c>
      <c r="P374">
        <v>2023</v>
      </c>
      <c r="Q374">
        <v>454</v>
      </c>
      <c r="R374">
        <v>576</v>
      </c>
      <c r="S374" t="s">
        <v>5438</v>
      </c>
      <c r="T374" t="s">
        <v>1326</v>
      </c>
      <c r="U374" t="s">
        <v>162</v>
      </c>
      <c r="V374">
        <v>1</v>
      </c>
      <c r="W374" s="53">
        <v>45200</v>
      </c>
      <c r="X374" s="53">
        <v>45291</v>
      </c>
      <c r="Y374">
        <v>5.2144000000000004</v>
      </c>
      <c r="Z374" t="s">
        <v>1279</v>
      </c>
      <c r="AA374" t="s">
        <v>4815</v>
      </c>
      <c r="AC374" t="e">
        <f>#REF!-#REF!</f>
        <v>#REF!</v>
      </c>
      <c r="AD374" t="e">
        <f>#REF!*#REF!</f>
        <v>#REF!</v>
      </c>
    </row>
    <row r="375" spans="1:30" x14ac:dyDescent="0.35">
      <c r="A375" t="s">
        <v>5439</v>
      </c>
      <c r="B375">
        <v>259</v>
      </c>
      <c r="C375" t="s">
        <v>132</v>
      </c>
      <c r="D375" t="s">
        <v>236</v>
      </c>
      <c r="E375" t="s">
        <v>237</v>
      </c>
      <c r="F375" t="s">
        <v>207</v>
      </c>
      <c r="G375" t="s">
        <v>162</v>
      </c>
      <c r="H375" t="s">
        <v>219</v>
      </c>
      <c r="I375" s="53">
        <v>45201</v>
      </c>
      <c r="J375" s="53">
        <v>45291</v>
      </c>
      <c r="K375" t="s">
        <v>124</v>
      </c>
      <c r="L375" s="53">
        <v>45202</v>
      </c>
      <c r="M375" t="s">
        <v>6466</v>
      </c>
      <c r="N375" t="s">
        <v>6</v>
      </c>
      <c r="O375" s="53">
        <v>45215</v>
      </c>
      <c r="P375">
        <v>2023</v>
      </c>
      <c r="Q375">
        <v>455</v>
      </c>
      <c r="R375">
        <v>577</v>
      </c>
      <c r="S375" t="s">
        <v>5439</v>
      </c>
      <c r="T375" t="s">
        <v>1637</v>
      </c>
      <c r="U375" t="s">
        <v>162</v>
      </c>
      <c r="V375">
        <v>100</v>
      </c>
      <c r="W375" s="53">
        <v>45201</v>
      </c>
      <c r="X375" s="53">
        <v>45291</v>
      </c>
      <c r="Y375">
        <v>4.5644999999999998</v>
      </c>
      <c r="Z375" t="s">
        <v>1279</v>
      </c>
      <c r="AA375" t="s">
        <v>4801</v>
      </c>
      <c r="AC375" t="e">
        <f>#REF!-#REF!</f>
        <v>#REF!</v>
      </c>
      <c r="AD375" t="e">
        <f>#REF!*#REF!</f>
        <v>#REF!</v>
      </c>
    </row>
    <row r="376" spans="1:30" x14ac:dyDescent="0.35">
      <c r="A376" t="s">
        <v>5440</v>
      </c>
      <c r="B376">
        <v>260</v>
      </c>
      <c r="C376" t="s">
        <v>132</v>
      </c>
      <c r="D376" t="s">
        <v>236</v>
      </c>
      <c r="E376" t="s">
        <v>237</v>
      </c>
      <c r="F376" t="s">
        <v>148</v>
      </c>
      <c r="G376" t="s">
        <v>162</v>
      </c>
      <c r="H376" t="s">
        <v>219</v>
      </c>
      <c r="I376" s="53">
        <v>45200</v>
      </c>
      <c r="J376" s="53">
        <v>45291</v>
      </c>
      <c r="K376" t="s">
        <v>124</v>
      </c>
      <c r="L376" s="53">
        <v>45198</v>
      </c>
      <c r="M376" t="s">
        <v>6467</v>
      </c>
      <c r="N376" t="s">
        <v>6</v>
      </c>
      <c r="O376" s="53">
        <v>45217</v>
      </c>
      <c r="P376">
        <v>2023</v>
      </c>
      <c r="Q376">
        <v>456</v>
      </c>
      <c r="R376">
        <v>578</v>
      </c>
      <c r="S376" t="s">
        <v>5440</v>
      </c>
      <c r="T376" t="s">
        <v>1513</v>
      </c>
      <c r="U376" t="s">
        <v>162</v>
      </c>
      <c r="V376">
        <v>9</v>
      </c>
      <c r="W376" s="53">
        <v>45200</v>
      </c>
      <c r="X376" s="53">
        <v>45291</v>
      </c>
      <c r="Y376">
        <v>5.2144000000000004</v>
      </c>
      <c r="Z376" t="s">
        <v>1279</v>
      </c>
      <c r="AA376" t="s">
        <v>4815</v>
      </c>
      <c r="AC376" t="e">
        <f>#REF!-#REF!</f>
        <v>#REF!</v>
      </c>
      <c r="AD376" t="e">
        <f>#REF!*#REF!</f>
        <v>#REF!</v>
      </c>
    </row>
    <row r="377" spans="1:30" x14ac:dyDescent="0.35">
      <c r="A377" t="s">
        <v>5441</v>
      </c>
      <c r="B377">
        <v>261</v>
      </c>
      <c r="C377" t="s">
        <v>132</v>
      </c>
      <c r="D377" t="s">
        <v>4586</v>
      </c>
      <c r="E377" t="s">
        <v>239</v>
      </c>
      <c r="F377" t="s">
        <v>207</v>
      </c>
      <c r="G377" t="s">
        <v>162</v>
      </c>
      <c r="H377" t="s">
        <v>219</v>
      </c>
      <c r="I377" s="53">
        <v>45201</v>
      </c>
      <c r="J377" s="53">
        <v>45291</v>
      </c>
      <c r="K377" t="s">
        <v>124</v>
      </c>
      <c r="L377" s="53">
        <v>45202</v>
      </c>
      <c r="M377" t="s">
        <v>6468</v>
      </c>
      <c r="N377" t="s">
        <v>14</v>
      </c>
      <c r="O377" s="53">
        <v>45215</v>
      </c>
      <c r="P377">
        <v>2023</v>
      </c>
      <c r="Q377">
        <v>457</v>
      </c>
      <c r="R377">
        <v>579</v>
      </c>
      <c r="S377" t="s">
        <v>5441</v>
      </c>
      <c r="T377" t="s">
        <v>1513</v>
      </c>
      <c r="U377" t="s">
        <v>162</v>
      </c>
      <c r="V377">
        <v>250</v>
      </c>
      <c r="W377" s="53">
        <v>45201</v>
      </c>
      <c r="X377" s="53">
        <v>45291</v>
      </c>
      <c r="Y377">
        <v>1.3036000000000001</v>
      </c>
      <c r="Z377" t="s">
        <v>1279</v>
      </c>
      <c r="AA377" t="s">
        <v>4815</v>
      </c>
      <c r="AC377" t="e">
        <f>#REF!-#REF!</f>
        <v>#REF!</v>
      </c>
      <c r="AD377" t="e">
        <f>#REF!*#REF!</f>
        <v>#REF!</v>
      </c>
    </row>
    <row r="378" spans="1:30" x14ac:dyDescent="0.35">
      <c r="A378" t="s">
        <v>5853</v>
      </c>
      <c r="B378">
        <v>262</v>
      </c>
      <c r="C378" t="s">
        <v>132</v>
      </c>
      <c r="D378" t="s">
        <v>4565</v>
      </c>
      <c r="E378" t="s">
        <v>241</v>
      </c>
      <c r="F378" t="s">
        <v>148</v>
      </c>
      <c r="G378" t="s">
        <v>169</v>
      </c>
      <c r="H378" t="s">
        <v>149</v>
      </c>
      <c r="I378" s="53">
        <v>45200</v>
      </c>
      <c r="J378" s="53">
        <v>45230</v>
      </c>
      <c r="K378" t="s">
        <v>124</v>
      </c>
      <c r="L378" s="53">
        <v>45197</v>
      </c>
      <c r="M378" t="s">
        <v>6469</v>
      </c>
      <c r="N378" t="s">
        <v>24</v>
      </c>
      <c r="O378" s="53">
        <v>45217</v>
      </c>
      <c r="P378">
        <v>2023</v>
      </c>
      <c r="Q378">
        <v>458</v>
      </c>
      <c r="R378">
        <v>580</v>
      </c>
      <c r="S378" t="s">
        <v>5853</v>
      </c>
      <c r="T378" t="s">
        <v>4495</v>
      </c>
      <c r="U378" t="s">
        <v>169</v>
      </c>
      <c r="V378">
        <v>878</v>
      </c>
      <c r="W378" s="53">
        <v>45200</v>
      </c>
      <c r="X378" s="53">
        <v>45230</v>
      </c>
      <c r="Y378">
        <v>9.0132999999999992</v>
      </c>
      <c r="Z378" t="s">
        <v>1279</v>
      </c>
      <c r="AA378">
        <v>0</v>
      </c>
      <c r="AC378" t="e">
        <f>#REF!-#REF!</f>
        <v>#REF!</v>
      </c>
      <c r="AD378" t="e">
        <f>#REF!*#REF!</f>
        <v>#REF!</v>
      </c>
    </row>
    <row r="379" spans="1:30" x14ac:dyDescent="0.35">
      <c r="A379" t="s">
        <v>5854</v>
      </c>
      <c r="B379">
        <v>263</v>
      </c>
      <c r="C379" t="s">
        <v>119</v>
      </c>
      <c r="D379" t="s">
        <v>300</v>
      </c>
      <c r="E379" t="s">
        <v>301</v>
      </c>
      <c r="F379" t="s">
        <v>148</v>
      </c>
      <c r="G379" t="s">
        <v>169</v>
      </c>
      <c r="H379" t="s">
        <v>254</v>
      </c>
      <c r="I379" s="53">
        <v>45189</v>
      </c>
      <c r="J379" s="53">
        <v>45189</v>
      </c>
      <c r="K379" t="s">
        <v>124</v>
      </c>
      <c r="L379" s="53">
        <v>45188</v>
      </c>
      <c r="M379" t="s">
        <v>6470</v>
      </c>
      <c r="N379" t="s">
        <v>16</v>
      </c>
      <c r="O379" s="53">
        <v>45202</v>
      </c>
      <c r="P379">
        <v>2023</v>
      </c>
      <c r="Q379">
        <v>459</v>
      </c>
      <c r="R379">
        <v>581</v>
      </c>
      <c r="S379" t="s">
        <v>5854</v>
      </c>
      <c r="T379" t="s">
        <v>4630</v>
      </c>
      <c r="U379" t="s">
        <v>169</v>
      </c>
      <c r="V379">
        <v>23.12</v>
      </c>
      <c r="W379" s="53">
        <v>45189</v>
      </c>
      <c r="X379" s="53">
        <v>45189</v>
      </c>
      <c r="Y379">
        <v>9.0147999999999993</v>
      </c>
      <c r="Z379" t="s">
        <v>1279</v>
      </c>
      <c r="AA379" t="s">
        <v>4965</v>
      </c>
      <c r="AC379" t="e">
        <f>#REF!-#REF!</f>
        <v>#REF!</v>
      </c>
      <c r="AD379" t="e">
        <f>#REF!*#REF!</f>
        <v>#REF!</v>
      </c>
    </row>
    <row r="380" spans="1:30" x14ac:dyDescent="0.35">
      <c r="A380" t="s">
        <v>5442</v>
      </c>
      <c r="B380">
        <v>264</v>
      </c>
      <c r="C380" t="s">
        <v>119</v>
      </c>
      <c r="D380" t="s">
        <v>300</v>
      </c>
      <c r="E380" t="s">
        <v>301</v>
      </c>
      <c r="F380" t="s">
        <v>148</v>
      </c>
      <c r="G380" t="s">
        <v>162</v>
      </c>
      <c r="H380" t="s">
        <v>254</v>
      </c>
      <c r="I380" s="53">
        <v>45189</v>
      </c>
      <c r="J380" s="53">
        <v>45189</v>
      </c>
      <c r="K380" t="s">
        <v>124</v>
      </c>
      <c r="L380" s="53">
        <v>45188</v>
      </c>
      <c r="M380" t="s">
        <v>6470</v>
      </c>
      <c r="N380" t="s">
        <v>16</v>
      </c>
      <c r="O380" s="53">
        <v>45202</v>
      </c>
      <c r="P380">
        <v>2023</v>
      </c>
      <c r="Q380">
        <v>460</v>
      </c>
      <c r="R380">
        <v>582</v>
      </c>
      <c r="S380" t="s">
        <v>5442</v>
      </c>
      <c r="T380" t="s">
        <v>4686</v>
      </c>
      <c r="U380" t="s">
        <v>162</v>
      </c>
      <c r="V380">
        <v>23.12</v>
      </c>
      <c r="W380" s="53">
        <v>45189</v>
      </c>
      <c r="X380" s="53">
        <v>45189</v>
      </c>
      <c r="Y380">
        <v>0.64390000000000003</v>
      </c>
      <c r="Z380" t="s">
        <v>1279</v>
      </c>
      <c r="AA380" t="s">
        <v>4710</v>
      </c>
      <c r="AC380" t="e">
        <f>#REF!-#REF!</f>
        <v>#REF!</v>
      </c>
      <c r="AD380" t="e">
        <f>#REF!*#REF!</f>
        <v>#REF!</v>
      </c>
    </row>
    <row r="381" spans="1:30" x14ac:dyDescent="0.35">
      <c r="A381" t="s">
        <v>5855</v>
      </c>
      <c r="B381">
        <v>265</v>
      </c>
      <c r="C381" t="s">
        <v>119</v>
      </c>
      <c r="D381" t="s">
        <v>300</v>
      </c>
      <c r="E381" t="s">
        <v>301</v>
      </c>
      <c r="F381" t="s">
        <v>148</v>
      </c>
      <c r="G381" t="s">
        <v>169</v>
      </c>
      <c r="H381" t="s">
        <v>254</v>
      </c>
      <c r="I381" s="53">
        <v>45190</v>
      </c>
      <c r="J381" s="53">
        <v>45190</v>
      </c>
      <c r="K381" t="s">
        <v>124</v>
      </c>
      <c r="L381" s="53">
        <v>45189</v>
      </c>
      <c r="M381" t="s">
        <v>6470</v>
      </c>
      <c r="N381" t="s">
        <v>16</v>
      </c>
      <c r="O381" s="53">
        <v>45202</v>
      </c>
      <c r="P381">
        <v>2023</v>
      </c>
      <c r="Q381">
        <v>461</v>
      </c>
      <c r="R381">
        <v>583</v>
      </c>
      <c r="S381" t="s">
        <v>5855</v>
      </c>
      <c r="T381" t="s">
        <v>4630</v>
      </c>
      <c r="U381" t="s">
        <v>169</v>
      </c>
      <c r="V381">
        <v>30.3</v>
      </c>
      <c r="W381" s="53">
        <v>45190</v>
      </c>
      <c r="X381" s="53">
        <v>45190</v>
      </c>
      <c r="Y381">
        <v>9.0147999999999993</v>
      </c>
      <c r="Z381" t="s">
        <v>1279</v>
      </c>
      <c r="AA381" t="s">
        <v>4965</v>
      </c>
      <c r="AC381" t="e">
        <f>#REF!-#REF!</f>
        <v>#REF!</v>
      </c>
      <c r="AD381" t="e">
        <f>#REF!*#REF!</f>
        <v>#REF!</v>
      </c>
    </row>
    <row r="382" spans="1:30" x14ac:dyDescent="0.35">
      <c r="A382" t="s">
        <v>5443</v>
      </c>
      <c r="B382">
        <v>266</v>
      </c>
      <c r="C382" t="s">
        <v>119</v>
      </c>
      <c r="D382" t="s">
        <v>300</v>
      </c>
      <c r="E382" t="s">
        <v>301</v>
      </c>
      <c r="F382" t="s">
        <v>148</v>
      </c>
      <c r="G382" t="s">
        <v>162</v>
      </c>
      <c r="H382" t="s">
        <v>254</v>
      </c>
      <c r="I382" s="53">
        <v>45190</v>
      </c>
      <c r="J382" s="53">
        <v>45190</v>
      </c>
      <c r="K382" t="s">
        <v>124</v>
      </c>
      <c r="L382" s="53">
        <v>45189</v>
      </c>
      <c r="M382" t="s">
        <v>6470</v>
      </c>
      <c r="N382" t="s">
        <v>16</v>
      </c>
      <c r="O382" s="53">
        <v>45202</v>
      </c>
      <c r="P382">
        <v>2023</v>
      </c>
      <c r="Q382">
        <v>462</v>
      </c>
      <c r="R382">
        <v>584</v>
      </c>
      <c r="S382" t="s">
        <v>5443</v>
      </c>
      <c r="T382" t="s">
        <v>4686</v>
      </c>
      <c r="U382" t="s">
        <v>162</v>
      </c>
      <c r="V382">
        <v>30.3</v>
      </c>
      <c r="W382" s="53">
        <v>45190</v>
      </c>
      <c r="X382" s="53">
        <v>45190</v>
      </c>
      <c r="Y382">
        <v>0.64390000000000003</v>
      </c>
      <c r="Z382" t="s">
        <v>1279</v>
      </c>
      <c r="AA382" t="s">
        <v>4710</v>
      </c>
      <c r="AC382" t="e">
        <f>#REF!-#REF!</f>
        <v>#REF!</v>
      </c>
      <c r="AD382" t="e">
        <f>#REF!*#REF!</f>
        <v>#REF!</v>
      </c>
    </row>
    <row r="383" spans="1:30" x14ac:dyDescent="0.35">
      <c r="A383" t="s">
        <v>5856</v>
      </c>
      <c r="B383">
        <v>267</v>
      </c>
      <c r="C383" t="s">
        <v>119</v>
      </c>
      <c r="D383" t="s">
        <v>300</v>
      </c>
      <c r="E383" t="s">
        <v>301</v>
      </c>
      <c r="F383" t="s">
        <v>148</v>
      </c>
      <c r="G383" t="s">
        <v>169</v>
      </c>
      <c r="H383" t="s">
        <v>254</v>
      </c>
      <c r="I383" s="53">
        <v>45191</v>
      </c>
      <c r="J383" s="53">
        <v>45191</v>
      </c>
      <c r="K383" t="s">
        <v>124</v>
      </c>
      <c r="L383" s="53">
        <v>45190</v>
      </c>
      <c r="M383" t="s">
        <v>6470</v>
      </c>
      <c r="N383" t="s">
        <v>16</v>
      </c>
      <c r="O383" s="53">
        <v>45202</v>
      </c>
      <c r="P383">
        <v>2023</v>
      </c>
      <c r="Q383">
        <v>463</v>
      </c>
      <c r="R383">
        <v>585</v>
      </c>
      <c r="S383" t="s">
        <v>5856</v>
      </c>
      <c r="T383" t="s">
        <v>4630</v>
      </c>
      <c r="U383" t="s">
        <v>169</v>
      </c>
      <c r="V383">
        <v>30.3</v>
      </c>
      <c r="W383" s="53">
        <v>45191</v>
      </c>
      <c r="X383" s="53">
        <v>45191</v>
      </c>
      <c r="Y383">
        <v>9.0147999999999993</v>
      </c>
      <c r="Z383" t="s">
        <v>1279</v>
      </c>
      <c r="AA383" t="s">
        <v>4965</v>
      </c>
      <c r="AC383" t="e">
        <f>#REF!-#REF!</f>
        <v>#REF!</v>
      </c>
      <c r="AD383" t="e">
        <f>#REF!*#REF!</f>
        <v>#REF!</v>
      </c>
    </row>
    <row r="384" spans="1:30" x14ac:dyDescent="0.35">
      <c r="A384" t="s">
        <v>5444</v>
      </c>
      <c r="B384">
        <v>268</v>
      </c>
      <c r="C384" t="s">
        <v>119</v>
      </c>
      <c r="D384" t="s">
        <v>300</v>
      </c>
      <c r="E384" t="s">
        <v>301</v>
      </c>
      <c r="F384" t="s">
        <v>148</v>
      </c>
      <c r="G384" t="s">
        <v>162</v>
      </c>
      <c r="H384" t="s">
        <v>254</v>
      </c>
      <c r="I384" s="53">
        <v>45191</v>
      </c>
      <c r="J384" s="53">
        <v>45191</v>
      </c>
      <c r="K384" t="s">
        <v>124</v>
      </c>
      <c r="L384" s="53">
        <v>45190</v>
      </c>
      <c r="M384" t="s">
        <v>6470</v>
      </c>
      <c r="N384" t="s">
        <v>16</v>
      </c>
      <c r="O384" s="53">
        <v>45202</v>
      </c>
      <c r="P384">
        <v>2023</v>
      </c>
      <c r="Q384">
        <v>464</v>
      </c>
      <c r="R384">
        <v>586</v>
      </c>
      <c r="S384" t="s">
        <v>5444</v>
      </c>
      <c r="T384" t="s">
        <v>4686</v>
      </c>
      <c r="U384" t="s">
        <v>162</v>
      </c>
      <c r="V384">
        <v>30.3</v>
      </c>
      <c r="W384" s="53">
        <v>45191</v>
      </c>
      <c r="X384" s="53">
        <v>45191</v>
      </c>
      <c r="Y384">
        <v>0.64390000000000003</v>
      </c>
      <c r="Z384" t="s">
        <v>1279</v>
      </c>
      <c r="AA384" t="s">
        <v>4710</v>
      </c>
      <c r="AC384" t="e">
        <f>#REF!-#REF!</f>
        <v>#REF!</v>
      </c>
      <c r="AD384" t="e">
        <f>#REF!*#REF!</f>
        <v>#REF!</v>
      </c>
    </row>
    <row r="385" spans="1:30" x14ac:dyDescent="0.35">
      <c r="A385" t="s">
        <v>5857</v>
      </c>
      <c r="B385">
        <v>269</v>
      </c>
      <c r="C385" t="s">
        <v>119</v>
      </c>
      <c r="D385" t="s">
        <v>300</v>
      </c>
      <c r="E385" t="s">
        <v>301</v>
      </c>
      <c r="F385" t="s">
        <v>148</v>
      </c>
      <c r="G385" t="s">
        <v>169</v>
      </c>
      <c r="H385" t="s">
        <v>254</v>
      </c>
      <c r="I385" s="53">
        <v>45192</v>
      </c>
      <c r="J385" s="53">
        <v>45192</v>
      </c>
      <c r="K385" t="s">
        <v>124</v>
      </c>
      <c r="L385" s="53">
        <v>45191</v>
      </c>
      <c r="M385" t="s">
        <v>6470</v>
      </c>
      <c r="N385" t="s">
        <v>16</v>
      </c>
      <c r="O385" s="53">
        <v>45202</v>
      </c>
      <c r="P385">
        <v>2023</v>
      </c>
      <c r="Q385">
        <v>465</v>
      </c>
      <c r="R385">
        <v>587</v>
      </c>
      <c r="S385" t="s">
        <v>5857</v>
      </c>
      <c r="T385" t="s">
        <v>4630</v>
      </c>
      <c r="U385" t="s">
        <v>169</v>
      </c>
      <c r="V385">
        <v>30.3</v>
      </c>
      <c r="W385" s="53">
        <v>45192</v>
      </c>
      <c r="X385" s="53">
        <v>45192</v>
      </c>
      <c r="Y385">
        <v>9.0147999999999993</v>
      </c>
      <c r="Z385" t="s">
        <v>1279</v>
      </c>
      <c r="AA385" t="s">
        <v>4965</v>
      </c>
      <c r="AC385" t="e">
        <f>#REF!-#REF!</f>
        <v>#REF!</v>
      </c>
      <c r="AD385" t="e">
        <f>#REF!*#REF!</f>
        <v>#REF!</v>
      </c>
    </row>
    <row r="386" spans="1:30" x14ac:dyDescent="0.35">
      <c r="A386" t="s">
        <v>5445</v>
      </c>
      <c r="B386">
        <v>270</v>
      </c>
      <c r="C386" t="s">
        <v>119</v>
      </c>
      <c r="D386" t="s">
        <v>300</v>
      </c>
      <c r="E386" t="s">
        <v>301</v>
      </c>
      <c r="F386" t="s">
        <v>148</v>
      </c>
      <c r="G386" t="s">
        <v>162</v>
      </c>
      <c r="H386" t="s">
        <v>254</v>
      </c>
      <c r="I386" s="53">
        <v>45192</v>
      </c>
      <c r="J386" s="53">
        <v>45192</v>
      </c>
      <c r="K386" t="s">
        <v>124</v>
      </c>
      <c r="L386" s="53">
        <v>45191</v>
      </c>
      <c r="M386" t="s">
        <v>6470</v>
      </c>
      <c r="N386" t="s">
        <v>16</v>
      </c>
      <c r="O386" s="53">
        <v>45202</v>
      </c>
      <c r="P386">
        <v>2023</v>
      </c>
      <c r="Q386">
        <v>466</v>
      </c>
      <c r="R386">
        <v>588</v>
      </c>
      <c r="S386" t="s">
        <v>5445</v>
      </c>
      <c r="T386" t="s">
        <v>4686</v>
      </c>
      <c r="U386" t="s">
        <v>162</v>
      </c>
      <c r="V386">
        <v>30.3</v>
      </c>
      <c r="W386" s="53">
        <v>45192</v>
      </c>
      <c r="X386" s="53">
        <v>45192</v>
      </c>
      <c r="Y386">
        <v>0.64390000000000003</v>
      </c>
      <c r="Z386" t="s">
        <v>1279</v>
      </c>
      <c r="AA386" t="s">
        <v>4710</v>
      </c>
      <c r="AC386" t="e">
        <f>#REF!-#REF!</f>
        <v>#REF!</v>
      </c>
      <c r="AD386" t="e">
        <f>#REF!*#REF!</f>
        <v>#REF!</v>
      </c>
    </row>
    <row r="387" spans="1:30" x14ac:dyDescent="0.35">
      <c r="A387" t="s">
        <v>5858</v>
      </c>
      <c r="B387">
        <v>271</v>
      </c>
      <c r="C387" t="s">
        <v>119</v>
      </c>
      <c r="D387" t="s">
        <v>300</v>
      </c>
      <c r="E387" t="s">
        <v>301</v>
      </c>
      <c r="F387" t="s">
        <v>148</v>
      </c>
      <c r="G387" t="s">
        <v>169</v>
      </c>
      <c r="H387" t="s">
        <v>254</v>
      </c>
      <c r="I387" s="53">
        <v>45193</v>
      </c>
      <c r="J387" s="53">
        <v>45193</v>
      </c>
      <c r="K387" t="s">
        <v>124</v>
      </c>
      <c r="L387" s="53">
        <v>45192</v>
      </c>
      <c r="M387" t="s">
        <v>6470</v>
      </c>
      <c r="N387" t="s">
        <v>16</v>
      </c>
      <c r="O387" s="53">
        <v>45202</v>
      </c>
      <c r="P387">
        <v>2023</v>
      </c>
      <c r="Q387">
        <v>467</v>
      </c>
      <c r="R387">
        <v>589</v>
      </c>
      <c r="S387" t="s">
        <v>5858</v>
      </c>
      <c r="T387" t="s">
        <v>4630</v>
      </c>
      <c r="U387" t="s">
        <v>169</v>
      </c>
      <c r="V387">
        <v>30.3</v>
      </c>
      <c r="W387" s="53">
        <v>45193</v>
      </c>
      <c r="X387" s="53">
        <v>45193</v>
      </c>
      <c r="Y387">
        <v>9.0147999999999993</v>
      </c>
      <c r="Z387" t="s">
        <v>1279</v>
      </c>
      <c r="AA387" t="s">
        <v>4965</v>
      </c>
      <c r="AC387" t="e">
        <f>#REF!-#REF!</f>
        <v>#REF!</v>
      </c>
      <c r="AD387" t="e">
        <f>#REF!*#REF!</f>
        <v>#REF!</v>
      </c>
    </row>
    <row r="388" spans="1:30" x14ac:dyDescent="0.35">
      <c r="A388" t="s">
        <v>5446</v>
      </c>
      <c r="B388">
        <v>272</v>
      </c>
      <c r="C388" t="s">
        <v>119</v>
      </c>
      <c r="D388" t="s">
        <v>300</v>
      </c>
      <c r="E388" t="s">
        <v>301</v>
      </c>
      <c r="F388" t="s">
        <v>148</v>
      </c>
      <c r="G388" t="s">
        <v>162</v>
      </c>
      <c r="H388" t="s">
        <v>254</v>
      </c>
      <c r="I388" s="53">
        <v>45193</v>
      </c>
      <c r="J388" s="53">
        <v>45193</v>
      </c>
      <c r="K388" t="s">
        <v>124</v>
      </c>
      <c r="L388" s="53">
        <v>45192</v>
      </c>
      <c r="M388" t="s">
        <v>6470</v>
      </c>
      <c r="N388" t="s">
        <v>16</v>
      </c>
      <c r="O388" s="53">
        <v>45202</v>
      </c>
      <c r="P388">
        <v>2023</v>
      </c>
      <c r="Q388">
        <v>468</v>
      </c>
      <c r="R388">
        <v>590</v>
      </c>
      <c r="S388" t="s">
        <v>5446</v>
      </c>
      <c r="T388" t="s">
        <v>4686</v>
      </c>
      <c r="U388" t="s">
        <v>162</v>
      </c>
      <c r="V388">
        <v>30.3</v>
      </c>
      <c r="W388" s="53">
        <v>45193</v>
      </c>
      <c r="X388" s="53">
        <v>45193</v>
      </c>
      <c r="Y388">
        <v>0.64390000000000003</v>
      </c>
      <c r="Z388" t="s">
        <v>1279</v>
      </c>
      <c r="AA388" t="s">
        <v>4710</v>
      </c>
      <c r="AC388" t="e">
        <f>#REF!-#REF!</f>
        <v>#REF!</v>
      </c>
      <c r="AD388" t="e">
        <f>#REF!*#REF!</f>
        <v>#REF!</v>
      </c>
    </row>
    <row r="389" spans="1:30" x14ac:dyDescent="0.35">
      <c r="A389" t="s">
        <v>5859</v>
      </c>
      <c r="B389">
        <v>273</v>
      </c>
      <c r="C389" t="s">
        <v>119</v>
      </c>
      <c r="D389" t="s">
        <v>300</v>
      </c>
      <c r="E389" t="s">
        <v>301</v>
      </c>
      <c r="F389" t="s">
        <v>148</v>
      </c>
      <c r="G389" t="s">
        <v>169</v>
      </c>
      <c r="H389" t="s">
        <v>254</v>
      </c>
      <c r="I389" s="53">
        <v>45194</v>
      </c>
      <c r="J389" s="53">
        <v>45194</v>
      </c>
      <c r="K389" t="s">
        <v>124</v>
      </c>
      <c r="L389" s="53">
        <v>45193</v>
      </c>
      <c r="M389" t="s">
        <v>6470</v>
      </c>
      <c r="N389" t="s">
        <v>16</v>
      </c>
      <c r="O389" s="53">
        <v>45202</v>
      </c>
      <c r="P389">
        <v>2023</v>
      </c>
      <c r="Q389">
        <v>469</v>
      </c>
      <c r="R389">
        <v>591</v>
      </c>
      <c r="S389" t="s">
        <v>5859</v>
      </c>
      <c r="T389" t="s">
        <v>4630</v>
      </c>
      <c r="U389" t="s">
        <v>169</v>
      </c>
      <c r="V389">
        <v>30.3</v>
      </c>
      <c r="W389" s="53">
        <v>45194</v>
      </c>
      <c r="X389" s="53">
        <v>45194</v>
      </c>
      <c r="Y389">
        <v>9.0147999999999993</v>
      </c>
      <c r="Z389" t="s">
        <v>1279</v>
      </c>
      <c r="AA389" t="s">
        <v>4965</v>
      </c>
      <c r="AC389" t="e">
        <f>#REF!-#REF!</f>
        <v>#REF!</v>
      </c>
      <c r="AD389" t="e">
        <f>#REF!*#REF!</f>
        <v>#REF!</v>
      </c>
    </row>
    <row r="390" spans="1:30" x14ac:dyDescent="0.35">
      <c r="A390" t="s">
        <v>5447</v>
      </c>
      <c r="B390">
        <v>274</v>
      </c>
      <c r="C390" t="s">
        <v>119</v>
      </c>
      <c r="D390" t="s">
        <v>300</v>
      </c>
      <c r="E390" t="s">
        <v>301</v>
      </c>
      <c r="F390" t="s">
        <v>148</v>
      </c>
      <c r="G390" t="s">
        <v>162</v>
      </c>
      <c r="H390" t="s">
        <v>254</v>
      </c>
      <c r="I390" s="53">
        <v>45194</v>
      </c>
      <c r="J390" s="53">
        <v>45194</v>
      </c>
      <c r="K390" t="s">
        <v>124</v>
      </c>
      <c r="L390" s="53">
        <v>45193</v>
      </c>
      <c r="M390" t="s">
        <v>6470</v>
      </c>
      <c r="N390" t="s">
        <v>16</v>
      </c>
      <c r="O390" s="53">
        <v>45202</v>
      </c>
      <c r="P390">
        <v>2023</v>
      </c>
      <c r="Q390">
        <v>470</v>
      </c>
      <c r="R390">
        <v>592</v>
      </c>
      <c r="S390" t="s">
        <v>5447</v>
      </c>
      <c r="T390" t="s">
        <v>4686</v>
      </c>
      <c r="U390" t="s">
        <v>162</v>
      </c>
      <c r="V390">
        <v>30.3</v>
      </c>
      <c r="W390" s="53">
        <v>45194</v>
      </c>
      <c r="X390" s="53">
        <v>45194</v>
      </c>
      <c r="Y390">
        <v>0.64390000000000003</v>
      </c>
      <c r="Z390" t="s">
        <v>1279</v>
      </c>
      <c r="AA390" t="s">
        <v>4710</v>
      </c>
      <c r="AC390" t="e">
        <f>#REF!-#REF!</f>
        <v>#REF!</v>
      </c>
      <c r="AD390" t="e">
        <f>#REF!*#REF!</f>
        <v>#REF!</v>
      </c>
    </row>
    <row r="391" spans="1:30" x14ac:dyDescent="0.35">
      <c r="A391" t="s">
        <v>5860</v>
      </c>
      <c r="B391">
        <v>275</v>
      </c>
      <c r="C391" t="s">
        <v>119</v>
      </c>
      <c r="D391" t="s">
        <v>300</v>
      </c>
      <c r="E391" t="s">
        <v>301</v>
      </c>
      <c r="F391" t="s">
        <v>148</v>
      </c>
      <c r="G391" t="s">
        <v>169</v>
      </c>
      <c r="H391" t="s">
        <v>254</v>
      </c>
      <c r="I391" s="53">
        <v>45195</v>
      </c>
      <c r="J391" s="53">
        <v>45195</v>
      </c>
      <c r="K391" t="s">
        <v>124</v>
      </c>
      <c r="L391" s="53">
        <v>45194</v>
      </c>
      <c r="M391" t="s">
        <v>6470</v>
      </c>
      <c r="N391" t="s">
        <v>16</v>
      </c>
      <c r="O391" s="53">
        <v>45202</v>
      </c>
      <c r="P391">
        <v>2023</v>
      </c>
      <c r="Q391">
        <v>471</v>
      </c>
      <c r="R391">
        <v>593</v>
      </c>
      <c r="S391" t="s">
        <v>5860</v>
      </c>
      <c r="T391" t="s">
        <v>4630</v>
      </c>
      <c r="U391" t="s">
        <v>169</v>
      </c>
      <c r="V391">
        <v>30.3</v>
      </c>
      <c r="W391" s="53">
        <v>45195</v>
      </c>
      <c r="X391" s="53">
        <v>45195</v>
      </c>
      <c r="Y391">
        <v>9.0147999999999993</v>
      </c>
      <c r="Z391" t="s">
        <v>1279</v>
      </c>
      <c r="AA391" t="s">
        <v>4965</v>
      </c>
      <c r="AC391" t="e">
        <f>#REF!-#REF!</f>
        <v>#REF!</v>
      </c>
      <c r="AD391" t="e">
        <f>#REF!*#REF!</f>
        <v>#REF!</v>
      </c>
    </row>
    <row r="392" spans="1:30" x14ac:dyDescent="0.35">
      <c r="A392" t="s">
        <v>5448</v>
      </c>
      <c r="B392">
        <v>276</v>
      </c>
      <c r="C392" t="s">
        <v>119</v>
      </c>
      <c r="D392" t="s">
        <v>300</v>
      </c>
      <c r="E392" t="s">
        <v>301</v>
      </c>
      <c r="F392" t="s">
        <v>148</v>
      </c>
      <c r="G392" t="s">
        <v>162</v>
      </c>
      <c r="H392" t="s">
        <v>254</v>
      </c>
      <c r="I392" s="53">
        <v>45195</v>
      </c>
      <c r="J392" s="53">
        <v>45195</v>
      </c>
      <c r="K392" t="s">
        <v>124</v>
      </c>
      <c r="L392" s="53">
        <v>45194</v>
      </c>
      <c r="M392" t="s">
        <v>6470</v>
      </c>
      <c r="N392" t="s">
        <v>16</v>
      </c>
      <c r="O392" s="53">
        <v>45202</v>
      </c>
      <c r="P392">
        <v>2023</v>
      </c>
      <c r="Q392">
        <v>472</v>
      </c>
      <c r="R392">
        <v>594</v>
      </c>
      <c r="S392" t="s">
        <v>5448</v>
      </c>
      <c r="T392" t="s">
        <v>4686</v>
      </c>
      <c r="U392" t="s">
        <v>162</v>
      </c>
      <c r="V392">
        <v>30.3</v>
      </c>
      <c r="W392" s="53">
        <v>45195</v>
      </c>
      <c r="X392" s="53">
        <v>45195</v>
      </c>
      <c r="Y392">
        <v>0.64390000000000003</v>
      </c>
      <c r="Z392" t="s">
        <v>1279</v>
      </c>
      <c r="AA392" t="s">
        <v>4710</v>
      </c>
      <c r="AC392" t="e">
        <f>#REF!-#REF!</f>
        <v>#REF!</v>
      </c>
      <c r="AD392" t="e">
        <f>#REF!*#REF!</f>
        <v>#REF!</v>
      </c>
    </row>
    <row r="393" spans="1:30" x14ac:dyDescent="0.35">
      <c r="A393" t="s">
        <v>5861</v>
      </c>
      <c r="B393">
        <v>277</v>
      </c>
      <c r="C393" t="s">
        <v>119</v>
      </c>
      <c r="D393" t="s">
        <v>300</v>
      </c>
      <c r="E393" t="s">
        <v>301</v>
      </c>
      <c r="F393" t="s">
        <v>148</v>
      </c>
      <c r="G393" t="s">
        <v>169</v>
      </c>
      <c r="H393" t="s">
        <v>254</v>
      </c>
      <c r="I393" s="53">
        <v>45196</v>
      </c>
      <c r="J393" s="53">
        <v>45196</v>
      </c>
      <c r="K393" t="s">
        <v>124</v>
      </c>
      <c r="L393" s="53">
        <v>45195</v>
      </c>
      <c r="M393" t="s">
        <v>6470</v>
      </c>
      <c r="N393" t="s">
        <v>16</v>
      </c>
      <c r="O393" s="53">
        <v>45202</v>
      </c>
      <c r="P393">
        <v>2023</v>
      </c>
      <c r="Q393">
        <v>473</v>
      </c>
      <c r="R393">
        <v>595</v>
      </c>
      <c r="S393" t="s">
        <v>5861</v>
      </c>
      <c r="T393" t="s">
        <v>4630</v>
      </c>
      <c r="U393" t="s">
        <v>169</v>
      </c>
      <c r="V393">
        <v>30.3</v>
      </c>
      <c r="W393" s="53">
        <v>45196</v>
      </c>
      <c r="X393" s="53">
        <v>45196</v>
      </c>
      <c r="Y393">
        <v>9.0147999999999993</v>
      </c>
      <c r="Z393" t="s">
        <v>1279</v>
      </c>
      <c r="AA393" t="s">
        <v>4965</v>
      </c>
      <c r="AC393" t="e">
        <f>#REF!-#REF!</f>
        <v>#REF!</v>
      </c>
      <c r="AD393" t="e">
        <f>#REF!*#REF!</f>
        <v>#REF!</v>
      </c>
    </row>
    <row r="394" spans="1:30" x14ac:dyDescent="0.35">
      <c r="A394" t="s">
        <v>5449</v>
      </c>
      <c r="B394">
        <v>278</v>
      </c>
      <c r="C394" t="s">
        <v>119</v>
      </c>
      <c r="D394" t="s">
        <v>300</v>
      </c>
      <c r="E394" t="s">
        <v>301</v>
      </c>
      <c r="F394" t="s">
        <v>148</v>
      </c>
      <c r="G394" t="s">
        <v>162</v>
      </c>
      <c r="H394" t="s">
        <v>254</v>
      </c>
      <c r="I394" s="53">
        <v>45196</v>
      </c>
      <c r="J394" s="53">
        <v>45196</v>
      </c>
      <c r="K394" t="s">
        <v>124</v>
      </c>
      <c r="L394" s="53">
        <v>45195</v>
      </c>
      <c r="M394" t="s">
        <v>6470</v>
      </c>
      <c r="N394" t="s">
        <v>16</v>
      </c>
      <c r="O394" s="53">
        <v>45202</v>
      </c>
      <c r="P394">
        <v>2023</v>
      </c>
      <c r="Q394">
        <v>474</v>
      </c>
      <c r="R394">
        <v>596</v>
      </c>
      <c r="S394" t="s">
        <v>5449</v>
      </c>
      <c r="T394" t="s">
        <v>4686</v>
      </c>
      <c r="U394" t="s">
        <v>162</v>
      </c>
      <c r="V394">
        <v>30.3</v>
      </c>
      <c r="W394" s="53">
        <v>45196</v>
      </c>
      <c r="X394" s="53">
        <v>45196</v>
      </c>
      <c r="Y394">
        <v>0.64390000000000003</v>
      </c>
      <c r="Z394" t="s">
        <v>1279</v>
      </c>
      <c r="AA394" t="s">
        <v>4710</v>
      </c>
      <c r="AC394" t="e">
        <f>#REF!-#REF!</f>
        <v>#REF!</v>
      </c>
      <c r="AD394" t="e">
        <f>#REF!*#REF!</f>
        <v>#REF!</v>
      </c>
    </row>
    <row r="395" spans="1:30" x14ac:dyDescent="0.35">
      <c r="A395" t="s">
        <v>5862</v>
      </c>
      <c r="B395">
        <v>279</v>
      </c>
      <c r="C395" t="s">
        <v>119</v>
      </c>
      <c r="D395" t="s">
        <v>300</v>
      </c>
      <c r="E395" t="s">
        <v>301</v>
      </c>
      <c r="F395" t="s">
        <v>148</v>
      </c>
      <c r="G395" t="s">
        <v>169</v>
      </c>
      <c r="H395" t="s">
        <v>254</v>
      </c>
      <c r="I395" s="53">
        <v>45197</v>
      </c>
      <c r="J395" s="53">
        <v>45197</v>
      </c>
      <c r="K395" t="s">
        <v>124</v>
      </c>
      <c r="L395" s="53">
        <v>45196</v>
      </c>
      <c r="M395" t="s">
        <v>6470</v>
      </c>
      <c r="N395" t="s">
        <v>16</v>
      </c>
      <c r="O395" s="53">
        <v>45202</v>
      </c>
      <c r="P395">
        <v>2023</v>
      </c>
      <c r="Q395">
        <v>475</v>
      </c>
      <c r="R395">
        <v>597</v>
      </c>
      <c r="S395" t="s">
        <v>5862</v>
      </c>
      <c r="T395" t="s">
        <v>4630</v>
      </c>
      <c r="U395" t="s">
        <v>169</v>
      </c>
      <c r="V395">
        <v>30.3</v>
      </c>
      <c r="W395" s="53">
        <v>45197</v>
      </c>
      <c r="X395" s="53">
        <v>45197</v>
      </c>
      <c r="Y395">
        <v>9.0147999999999993</v>
      </c>
      <c r="Z395" t="s">
        <v>1279</v>
      </c>
      <c r="AA395" t="s">
        <v>4965</v>
      </c>
      <c r="AC395" t="e">
        <f>#REF!-#REF!</f>
        <v>#REF!</v>
      </c>
      <c r="AD395" t="e">
        <f>#REF!*#REF!</f>
        <v>#REF!</v>
      </c>
    </row>
    <row r="396" spans="1:30" x14ac:dyDescent="0.35">
      <c r="A396" t="s">
        <v>5450</v>
      </c>
      <c r="B396">
        <v>280</v>
      </c>
      <c r="C396" t="s">
        <v>119</v>
      </c>
      <c r="D396" t="s">
        <v>300</v>
      </c>
      <c r="E396" t="s">
        <v>301</v>
      </c>
      <c r="F396" t="s">
        <v>148</v>
      </c>
      <c r="G396" t="s">
        <v>162</v>
      </c>
      <c r="H396" t="s">
        <v>254</v>
      </c>
      <c r="I396" s="53">
        <v>45197</v>
      </c>
      <c r="J396" s="53">
        <v>45197</v>
      </c>
      <c r="K396" t="s">
        <v>124</v>
      </c>
      <c r="L396" s="53">
        <v>45196</v>
      </c>
      <c r="M396" t="s">
        <v>6470</v>
      </c>
      <c r="N396" t="s">
        <v>16</v>
      </c>
      <c r="O396" s="53">
        <v>45202</v>
      </c>
      <c r="P396">
        <v>2023</v>
      </c>
      <c r="Q396">
        <v>476</v>
      </c>
      <c r="R396">
        <v>598</v>
      </c>
      <c r="S396" t="s">
        <v>5450</v>
      </c>
      <c r="T396" t="s">
        <v>4686</v>
      </c>
      <c r="U396" t="s">
        <v>162</v>
      </c>
      <c r="V396">
        <v>32.93</v>
      </c>
      <c r="W396" s="53">
        <v>45197</v>
      </c>
      <c r="X396" s="53">
        <v>45197</v>
      </c>
      <c r="Y396">
        <v>0.64390000000000003</v>
      </c>
      <c r="Z396" t="s">
        <v>1279</v>
      </c>
      <c r="AA396" t="s">
        <v>4710</v>
      </c>
      <c r="AC396" t="e">
        <f>#REF!-#REF!</f>
        <v>#REF!</v>
      </c>
      <c r="AD396" t="e">
        <f>#REF!*#REF!</f>
        <v>#REF!</v>
      </c>
    </row>
    <row r="397" spans="1:30" x14ac:dyDescent="0.35">
      <c r="A397" t="s">
        <v>5863</v>
      </c>
      <c r="B397">
        <v>281</v>
      </c>
      <c r="C397" t="s">
        <v>119</v>
      </c>
      <c r="D397" t="s">
        <v>300</v>
      </c>
      <c r="E397" t="s">
        <v>301</v>
      </c>
      <c r="F397" t="s">
        <v>148</v>
      </c>
      <c r="G397" t="s">
        <v>169</v>
      </c>
      <c r="H397" t="s">
        <v>254</v>
      </c>
      <c r="I397" s="53">
        <v>45198</v>
      </c>
      <c r="J397" s="53">
        <v>45198</v>
      </c>
      <c r="K397" t="s">
        <v>124</v>
      </c>
      <c r="L397" s="53">
        <v>45197</v>
      </c>
      <c r="M397" t="s">
        <v>6470</v>
      </c>
      <c r="N397" t="s">
        <v>16</v>
      </c>
      <c r="O397" s="53">
        <v>45202</v>
      </c>
      <c r="P397">
        <v>2023</v>
      </c>
      <c r="Q397">
        <v>477</v>
      </c>
      <c r="R397">
        <v>599</v>
      </c>
      <c r="S397" t="s">
        <v>5863</v>
      </c>
      <c r="T397" t="s">
        <v>4630</v>
      </c>
      <c r="U397" t="s">
        <v>169</v>
      </c>
      <c r="V397">
        <v>30.3</v>
      </c>
      <c r="W397" s="53">
        <v>45198</v>
      </c>
      <c r="X397" s="53">
        <v>45198</v>
      </c>
      <c r="Y397">
        <v>9.0147999999999993</v>
      </c>
      <c r="Z397" t="s">
        <v>1279</v>
      </c>
      <c r="AA397" t="s">
        <v>4965</v>
      </c>
      <c r="AC397" t="e">
        <f>#REF!-#REF!</f>
        <v>#REF!</v>
      </c>
      <c r="AD397" t="e">
        <f>#REF!*#REF!</f>
        <v>#REF!</v>
      </c>
    </row>
    <row r="398" spans="1:30" x14ac:dyDescent="0.35">
      <c r="A398" t="s">
        <v>5451</v>
      </c>
      <c r="B398">
        <v>1</v>
      </c>
      <c r="C398" t="s">
        <v>119</v>
      </c>
      <c r="D398" t="s">
        <v>300</v>
      </c>
      <c r="E398" t="s">
        <v>301</v>
      </c>
      <c r="F398" t="s">
        <v>148</v>
      </c>
      <c r="G398" t="s">
        <v>162</v>
      </c>
      <c r="H398" t="s">
        <v>254</v>
      </c>
      <c r="I398" s="53">
        <v>45198</v>
      </c>
      <c r="J398" s="53">
        <v>45198</v>
      </c>
      <c r="K398" t="s">
        <v>124</v>
      </c>
      <c r="L398" s="53">
        <v>45197</v>
      </c>
      <c r="M398" t="s">
        <v>6470</v>
      </c>
      <c r="N398" t="s">
        <v>16</v>
      </c>
      <c r="O398" s="53">
        <v>45202</v>
      </c>
      <c r="P398">
        <v>2024</v>
      </c>
      <c r="Q398">
        <v>478</v>
      </c>
      <c r="R398">
        <v>600</v>
      </c>
      <c r="S398" t="s">
        <v>5451</v>
      </c>
      <c r="T398" t="s">
        <v>4686</v>
      </c>
      <c r="U398" t="s">
        <v>162</v>
      </c>
      <c r="V398">
        <v>30.3</v>
      </c>
      <c r="W398" s="53">
        <v>45198</v>
      </c>
      <c r="X398" s="53">
        <v>45198</v>
      </c>
      <c r="Y398">
        <v>0.64390000000000003</v>
      </c>
      <c r="Z398" t="s">
        <v>1279</v>
      </c>
      <c r="AA398" t="s">
        <v>4710</v>
      </c>
      <c r="AC398" t="e">
        <f>#REF!-#REF!</f>
        <v>#REF!</v>
      </c>
      <c r="AD398" t="e">
        <f>#REF!*#REF!</f>
        <v>#REF!</v>
      </c>
    </row>
    <row r="399" spans="1:30" x14ac:dyDescent="0.35">
      <c r="A399" t="s">
        <v>5864</v>
      </c>
      <c r="B399">
        <v>2</v>
      </c>
      <c r="C399" t="s">
        <v>119</v>
      </c>
      <c r="D399" t="s">
        <v>300</v>
      </c>
      <c r="E399" t="s">
        <v>301</v>
      </c>
      <c r="F399" t="s">
        <v>148</v>
      </c>
      <c r="G399" t="s">
        <v>169</v>
      </c>
      <c r="H399" t="s">
        <v>254</v>
      </c>
      <c r="I399" s="53">
        <v>45199</v>
      </c>
      <c r="J399" s="53">
        <v>45199</v>
      </c>
      <c r="K399" t="s">
        <v>124</v>
      </c>
      <c r="L399" s="53">
        <v>45198</v>
      </c>
      <c r="M399" t="s">
        <v>6470</v>
      </c>
      <c r="N399" t="s">
        <v>16</v>
      </c>
      <c r="O399" s="53">
        <v>45202</v>
      </c>
      <c r="P399">
        <v>2024</v>
      </c>
      <c r="Q399">
        <v>479</v>
      </c>
      <c r="R399">
        <v>601</v>
      </c>
      <c r="S399" t="s">
        <v>5864</v>
      </c>
      <c r="T399" t="s">
        <v>4630</v>
      </c>
      <c r="U399" t="s">
        <v>169</v>
      </c>
      <c r="V399">
        <v>30.3</v>
      </c>
      <c r="W399" s="53">
        <v>45199</v>
      </c>
      <c r="X399" s="53">
        <v>45199</v>
      </c>
      <c r="Y399">
        <v>9.0147999999999993</v>
      </c>
      <c r="Z399" t="s">
        <v>1279</v>
      </c>
      <c r="AA399" t="s">
        <v>4965</v>
      </c>
      <c r="AC399" t="e">
        <f>#REF!-#REF!</f>
        <v>#REF!</v>
      </c>
      <c r="AD399" t="e">
        <f>#REF!*#REF!</f>
        <v>#REF!</v>
      </c>
    </row>
    <row r="400" spans="1:30" x14ac:dyDescent="0.35">
      <c r="A400" t="s">
        <v>5452</v>
      </c>
      <c r="B400">
        <v>3</v>
      </c>
      <c r="C400" t="s">
        <v>119</v>
      </c>
      <c r="D400" t="s">
        <v>300</v>
      </c>
      <c r="E400" t="s">
        <v>301</v>
      </c>
      <c r="F400" t="s">
        <v>148</v>
      </c>
      <c r="G400" t="s">
        <v>162</v>
      </c>
      <c r="H400" t="s">
        <v>254</v>
      </c>
      <c r="I400" s="53">
        <v>45199</v>
      </c>
      <c r="J400" s="53">
        <v>45199</v>
      </c>
      <c r="K400" t="s">
        <v>124</v>
      </c>
      <c r="L400" s="53">
        <v>45198</v>
      </c>
      <c r="M400" t="s">
        <v>6470</v>
      </c>
      <c r="N400" t="s">
        <v>16</v>
      </c>
      <c r="O400" s="53">
        <v>45202</v>
      </c>
      <c r="P400">
        <v>2024</v>
      </c>
      <c r="Q400">
        <v>480</v>
      </c>
      <c r="R400">
        <v>602</v>
      </c>
      <c r="S400" t="s">
        <v>5452</v>
      </c>
      <c r="T400" t="s">
        <v>4686</v>
      </c>
      <c r="U400" t="s">
        <v>162</v>
      </c>
      <c r="V400">
        <v>30.3</v>
      </c>
      <c r="W400" s="53">
        <v>45199</v>
      </c>
      <c r="X400" s="53">
        <v>45199</v>
      </c>
      <c r="Y400">
        <v>0.64390000000000003</v>
      </c>
      <c r="Z400" t="s">
        <v>1279</v>
      </c>
      <c r="AA400" t="s">
        <v>4710</v>
      </c>
      <c r="AC400" t="e">
        <f>#REF!-#REF!</f>
        <v>#REF!</v>
      </c>
      <c r="AD400" t="e">
        <f>#REF!*#REF!</f>
        <v>#REF!</v>
      </c>
    </row>
    <row r="401" spans="1:30" x14ac:dyDescent="0.35">
      <c r="A401" t="s">
        <v>5865</v>
      </c>
      <c r="B401">
        <v>4</v>
      </c>
      <c r="C401" t="s">
        <v>119</v>
      </c>
      <c r="D401" t="s">
        <v>300</v>
      </c>
      <c r="E401" t="s">
        <v>301</v>
      </c>
      <c r="F401" t="s">
        <v>148</v>
      </c>
      <c r="G401" t="s">
        <v>169</v>
      </c>
      <c r="H401" t="s">
        <v>219</v>
      </c>
      <c r="I401" s="53">
        <v>45200</v>
      </c>
      <c r="J401" s="53">
        <v>45291</v>
      </c>
      <c r="K401" t="s">
        <v>124</v>
      </c>
      <c r="L401" s="53">
        <v>45194</v>
      </c>
      <c r="M401" t="s">
        <v>6471</v>
      </c>
      <c r="N401" t="s">
        <v>16</v>
      </c>
      <c r="O401" s="53">
        <v>45202</v>
      </c>
      <c r="P401">
        <v>2024</v>
      </c>
      <c r="Q401">
        <v>481</v>
      </c>
      <c r="R401">
        <v>603</v>
      </c>
      <c r="S401" t="s">
        <v>5865</v>
      </c>
      <c r="T401" t="s">
        <v>4630</v>
      </c>
      <c r="U401" t="s">
        <v>169</v>
      </c>
      <c r="V401">
        <v>30.3</v>
      </c>
      <c r="W401" s="53">
        <v>45200</v>
      </c>
      <c r="X401" s="53">
        <v>45291</v>
      </c>
      <c r="Y401">
        <v>6.9991000000000003</v>
      </c>
      <c r="Z401" t="s">
        <v>1279</v>
      </c>
      <c r="AA401" t="s">
        <v>4965</v>
      </c>
      <c r="AC401" t="e">
        <f>#REF!-#REF!</f>
        <v>#REF!</v>
      </c>
      <c r="AD401" t="e">
        <f>#REF!*#REF!</f>
        <v>#REF!</v>
      </c>
    </row>
    <row r="402" spans="1:30" x14ac:dyDescent="0.35">
      <c r="A402" t="s">
        <v>5453</v>
      </c>
      <c r="B402">
        <v>5</v>
      </c>
      <c r="C402" t="s">
        <v>119</v>
      </c>
      <c r="D402" t="s">
        <v>300</v>
      </c>
      <c r="E402" t="s">
        <v>301</v>
      </c>
      <c r="F402" t="s">
        <v>148</v>
      </c>
      <c r="G402" t="s">
        <v>162</v>
      </c>
      <c r="H402" t="s">
        <v>219</v>
      </c>
      <c r="I402" s="53">
        <v>45200</v>
      </c>
      <c r="J402" s="53">
        <v>45291</v>
      </c>
      <c r="K402" t="s">
        <v>124</v>
      </c>
      <c r="L402" s="53">
        <v>45194</v>
      </c>
      <c r="M402" t="s">
        <v>6471</v>
      </c>
      <c r="N402" t="s">
        <v>16</v>
      </c>
      <c r="O402" s="53">
        <v>45202</v>
      </c>
      <c r="P402">
        <v>2024</v>
      </c>
      <c r="Q402">
        <v>482</v>
      </c>
      <c r="R402">
        <v>604</v>
      </c>
      <c r="S402" t="s">
        <v>5453</v>
      </c>
      <c r="T402" t="s">
        <v>4686</v>
      </c>
      <c r="U402" t="s">
        <v>162</v>
      </c>
      <c r="V402">
        <v>30.3</v>
      </c>
      <c r="W402" s="53">
        <v>45200</v>
      </c>
      <c r="X402" s="53">
        <v>45291</v>
      </c>
      <c r="Y402">
        <v>0.49990000000000001</v>
      </c>
      <c r="Z402" t="s">
        <v>1279</v>
      </c>
      <c r="AA402" t="s">
        <v>4710</v>
      </c>
      <c r="AC402" t="e">
        <f>#REF!-#REF!</f>
        <v>#REF!</v>
      </c>
      <c r="AD402" t="e">
        <f>#REF!*#REF!</f>
        <v>#REF!</v>
      </c>
    </row>
    <row r="403" spans="1:30" x14ac:dyDescent="0.35">
      <c r="A403" t="s">
        <v>5866</v>
      </c>
      <c r="B403">
        <v>6</v>
      </c>
      <c r="C403" t="s">
        <v>119</v>
      </c>
      <c r="D403" t="s">
        <v>300</v>
      </c>
      <c r="E403" t="s">
        <v>301</v>
      </c>
      <c r="F403" t="s">
        <v>148</v>
      </c>
      <c r="G403" t="s">
        <v>169</v>
      </c>
      <c r="H403" t="s">
        <v>254</v>
      </c>
      <c r="I403" s="53">
        <v>45228</v>
      </c>
      <c r="J403" s="53">
        <v>45228</v>
      </c>
      <c r="K403" t="s">
        <v>124</v>
      </c>
      <c r="L403" s="53">
        <v>45227</v>
      </c>
      <c r="M403" t="s">
        <v>6472</v>
      </c>
      <c r="N403" t="s">
        <v>16</v>
      </c>
      <c r="O403" s="53">
        <v>45238</v>
      </c>
      <c r="P403">
        <v>2024</v>
      </c>
      <c r="Q403">
        <v>483</v>
      </c>
      <c r="R403">
        <v>605</v>
      </c>
      <c r="S403" t="s">
        <v>5866</v>
      </c>
      <c r="T403" t="s">
        <v>4630</v>
      </c>
      <c r="U403" t="s">
        <v>169</v>
      </c>
      <c r="V403">
        <v>14.58</v>
      </c>
      <c r="W403" s="53">
        <v>45228</v>
      </c>
      <c r="X403" s="53">
        <v>45228</v>
      </c>
      <c r="Y403">
        <v>9.0147999999999993</v>
      </c>
      <c r="Z403" t="s">
        <v>1279</v>
      </c>
      <c r="AA403" t="s">
        <v>4965</v>
      </c>
      <c r="AC403" t="e">
        <f>#REF!-#REF!</f>
        <v>#REF!</v>
      </c>
      <c r="AD403" t="e">
        <f>#REF!*#REF!</f>
        <v>#REF!</v>
      </c>
    </row>
    <row r="404" spans="1:30" x14ac:dyDescent="0.35">
      <c r="A404" t="s">
        <v>5454</v>
      </c>
      <c r="B404">
        <v>7</v>
      </c>
      <c r="C404" t="s">
        <v>119</v>
      </c>
      <c r="D404" t="s">
        <v>300</v>
      </c>
      <c r="E404" t="s">
        <v>301</v>
      </c>
      <c r="F404" t="s">
        <v>148</v>
      </c>
      <c r="G404" t="s">
        <v>162</v>
      </c>
      <c r="H404" t="s">
        <v>254</v>
      </c>
      <c r="I404" s="53">
        <v>45228</v>
      </c>
      <c r="J404" s="53">
        <v>45228</v>
      </c>
      <c r="K404" t="s">
        <v>124</v>
      </c>
      <c r="L404" s="53">
        <v>45227</v>
      </c>
      <c r="M404" t="s">
        <v>6472</v>
      </c>
      <c r="N404" t="s">
        <v>16</v>
      </c>
      <c r="O404" s="53">
        <v>45238</v>
      </c>
      <c r="P404">
        <v>2024</v>
      </c>
      <c r="Q404">
        <v>484</v>
      </c>
      <c r="R404">
        <v>606</v>
      </c>
      <c r="S404" t="s">
        <v>5454</v>
      </c>
      <c r="T404" t="s">
        <v>4686</v>
      </c>
      <c r="U404" t="s">
        <v>162</v>
      </c>
      <c r="V404">
        <v>14.58</v>
      </c>
      <c r="W404" s="53">
        <v>45228</v>
      </c>
      <c r="X404" s="53">
        <v>45228</v>
      </c>
      <c r="Y404">
        <v>0.64390000000000003</v>
      </c>
      <c r="Z404" t="s">
        <v>1279</v>
      </c>
      <c r="AA404" t="s">
        <v>4710</v>
      </c>
      <c r="AC404" t="e">
        <f>#REF!-#REF!</f>
        <v>#REF!</v>
      </c>
      <c r="AD404" t="e">
        <f>#REF!*#REF!</f>
        <v>#REF!</v>
      </c>
    </row>
    <row r="405" spans="1:30" x14ac:dyDescent="0.35">
      <c r="A405" t="s">
        <v>5867</v>
      </c>
      <c r="B405">
        <v>8</v>
      </c>
      <c r="C405" t="s">
        <v>119</v>
      </c>
      <c r="D405" t="s">
        <v>300</v>
      </c>
      <c r="E405" t="s">
        <v>301</v>
      </c>
      <c r="F405" t="s">
        <v>148</v>
      </c>
      <c r="G405" t="s">
        <v>169</v>
      </c>
      <c r="H405" t="s">
        <v>254</v>
      </c>
      <c r="I405" s="53">
        <v>45227</v>
      </c>
      <c r="J405" s="53">
        <v>45227</v>
      </c>
      <c r="K405" t="s">
        <v>124</v>
      </c>
      <c r="L405" s="53">
        <v>45226</v>
      </c>
      <c r="M405" t="s">
        <v>6472</v>
      </c>
      <c r="N405" t="s">
        <v>16</v>
      </c>
      <c r="O405" s="53">
        <v>45238</v>
      </c>
      <c r="P405">
        <v>2024</v>
      </c>
      <c r="Q405">
        <v>485</v>
      </c>
      <c r="R405">
        <v>607</v>
      </c>
      <c r="S405" t="s">
        <v>5867</v>
      </c>
      <c r="T405" t="s">
        <v>4630</v>
      </c>
      <c r="U405" t="s">
        <v>169</v>
      </c>
      <c r="V405">
        <v>35.42</v>
      </c>
      <c r="W405" s="53">
        <v>45227</v>
      </c>
      <c r="X405" s="53">
        <v>45227</v>
      </c>
      <c r="Y405">
        <v>9.0147999999999993</v>
      </c>
      <c r="Z405" t="s">
        <v>1279</v>
      </c>
      <c r="AA405" t="s">
        <v>4965</v>
      </c>
      <c r="AC405" t="e">
        <f>#REF!-#REF!</f>
        <v>#REF!</v>
      </c>
      <c r="AD405" t="e">
        <f>#REF!*#REF!</f>
        <v>#REF!</v>
      </c>
    </row>
    <row r="406" spans="1:30" x14ac:dyDescent="0.35">
      <c r="A406" t="s">
        <v>5455</v>
      </c>
      <c r="B406">
        <v>9</v>
      </c>
      <c r="C406" t="s">
        <v>119</v>
      </c>
      <c r="D406" t="s">
        <v>300</v>
      </c>
      <c r="E406" t="s">
        <v>301</v>
      </c>
      <c r="F406" t="s">
        <v>148</v>
      </c>
      <c r="G406" t="s">
        <v>162</v>
      </c>
      <c r="H406" t="s">
        <v>254</v>
      </c>
      <c r="I406" s="53">
        <v>45227</v>
      </c>
      <c r="J406" s="53">
        <v>45227</v>
      </c>
      <c r="K406" t="s">
        <v>124</v>
      </c>
      <c r="L406" s="53">
        <v>45226</v>
      </c>
      <c r="M406" t="s">
        <v>6472</v>
      </c>
      <c r="N406" t="s">
        <v>16</v>
      </c>
      <c r="O406" s="53">
        <v>45238</v>
      </c>
      <c r="P406">
        <v>2024</v>
      </c>
      <c r="Q406">
        <v>486</v>
      </c>
      <c r="R406">
        <v>608</v>
      </c>
      <c r="S406" t="s">
        <v>5455</v>
      </c>
      <c r="T406" t="s">
        <v>4686</v>
      </c>
      <c r="U406" t="s">
        <v>162</v>
      </c>
      <c r="V406">
        <v>35.42</v>
      </c>
      <c r="W406" s="53">
        <v>45227</v>
      </c>
      <c r="X406" s="53">
        <v>45227</v>
      </c>
      <c r="Y406">
        <v>0.64390000000000003</v>
      </c>
      <c r="Z406" t="s">
        <v>1279</v>
      </c>
      <c r="AA406" t="s">
        <v>4710</v>
      </c>
      <c r="AC406" t="e">
        <f>#REF!-#REF!</f>
        <v>#REF!</v>
      </c>
      <c r="AD406" t="e">
        <f>#REF!*#REF!</f>
        <v>#REF!</v>
      </c>
    </row>
    <row r="407" spans="1:30" x14ac:dyDescent="0.35">
      <c r="A407" t="s">
        <v>5868</v>
      </c>
      <c r="B407">
        <v>10</v>
      </c>
      <c r="C407" t="s">
        <v>119</v>
      </c>
      <c r="D407" t="s">
        <v>300</v>
      </c>
      <c r="E407" t="s">
        <v>301</v>
      </c>
      <c r="F407" t="s">
        <v>148</v>
      </c>
      <c r="G407" t="s">
        <v>169</v>
      </c>
      <c r="H407" t="s">
        <v>254</v>
      </c>
      <c r="I407" s="53">
        <v>45230</v>
      </c>
      <c r="J407" s="53">
        <v>45230</v>
      </c>
      <c r="K407" t="s">
        <v>124</v>
      </c>
      <c r="L407" s="53">
        <v>45229</v>
      </c>
      <c r="M407" t="s">
        <v>6472</v>
      </c>
      <c r="N407" t="s">
        <v>16</v>
      </c>
      <c r="O407" s="53">
        <v>45238</v>
      </c>
      <c r="P407">
        <v>2024</v>
      </c>
      <c r="Q407">
        <v>487</v>
      </c>
      <c r="R407">
        <v>609</v>
      </c>
      <c r="S407" t="s">
        <v>5868</v>
      </c>
      <c r="T407" t="s">
        <v>4630</v>
      </c>
      <c r="U407" t="s">
        <v>169</v>
      </c>
      <c r="V407">
        <v>468.6</v>
      </c>
      <c r="W407" s="53">
        <v>45230</v>
      </c>
      <c r="X407" s="53">
        <v>45230</v>
      </c>
      <c r="Y407">
        <v>9.0147999999999993</v>
      </c>
      <c r="Z407" t="s">
        <v>1279</v>
      </c>
      <c r="AA407" t="s">
        <v>4965</v>
      </c>
      <c r="AC407" t="e">
        <f>#REF!-#REF!</f>
        <v>#REF!</v>
      </c>
      <c r="AD407" t="e">
        <f>#REF!*#REF!</f>
        <v>#REF!</v>
      </c>
    </row>
    <row r="408" spans="1:30" x14ac:dyDescent="0.35">
      <c r="A408" t="s">
        <v>5456</v>
      </c>
      <c r="B408">
        <v>11</v>
      </c>
      <c r="C408" t="s">
        <v>119</v>
      </c>
      <c r="D408" t="s">
        <v>300</v>
      </c>
      <c r="E408" t="s">
        <v>301</v>
      </c>
      <c r="F408" t="s">
        <v>148</v>
      </c>
      <c r="G408" t="s">
        <v>162</v>
      </c>
      <c r="H408" t="s">
        <v>254</v>
      </c>
      <c r="I408" s="53">
        <v>45230</v>
      </c>
      <c r="J408" s="53">
        <v>45230</v>
      </c>
      <c r="K408" t="s">
        <v>124</v>
      </c>
      <c r="L408" s="53">
        <v>45229</v>
      </c>
      <c r="M408" t="s">
        <v>6472</v>
      </c>
      <c r="N408" t="s">
        <v>16</v>
      </c>
      <c r="O408" s="53">
        <v>45238</v>
      </c>
      <c r="P408">
        <v>2024</v>
      </c>
      <c r="Q408">
        <v>488</v>
      </c>
      <c r="R408">
        <v>610</v>
      </c>
      <c r="S408" t="s">
        <v>5456</v>
      </c>
      <c r="T408" t="s">
        <v>4686</v>
      </c>
      <c r="U408" t="s">
        <v>162</v>
      </c>
      <c r="V408">
        <v>468.6</v>
      </c>
      <c r="W408" s="53">
        <v>45230</v>
      </c>
      <c r="X408" s="53">
        <v>45230</v>
      </c>
      <c r="Y408">
        <v>0.64390000000000003</v>
      </c>
      <c r="Z408" t="s">
        <v>1279</v>
      </c>
      <c r="AA408" t="s">
        <v>4710</v>
      </c>
      <c r="AC408" t="e">
        <f>#REF!-#REF!</f>
        <v>#REF!</v>
      </c>
      <c r="AD408" t="e">
        <f>#REF!*#REF!</f>
        <v>#REF!</v>
      </c>
    </row>
    <row r="409" spans="1:30" x14ac:dyDescent="0.35">
      <c r="A409" t="s">
        <v>5869</v>
      </c>
      <c r="B409">
        <v>12</v>
      </c>
      <c r="C409" t="s">
        <v>119</v>
      </c>
      <c r="D409" t="s">
        <v>300</v>
      </c>
      <c r="E409" t="s">
        <v>301</v>
      </c>
      <c r="F409" t="s">
        <v>148</v>
      </c>
      <c r="G409" t="s">
        <v>169</v>
      </c>
      <c r="H409" t="s">
        <v>254</v>
      </c>
      <c r="I409" s="53">
        <v>45231</v>
      </c>
      <c r="J409" s="53">
        <v>45231</v>
      </c>
      <c r="K409" t="s">
        <v>124</v>
      </c>
      <c r="L409" s="53">
        <v>45230</v>
      </c>
      <c r="M409" t="s">
        <v>6472</v>
      </c>
      <c r="N409" t="s">
        <v>16</v>
      </c>
      <c r="O409" s="53">
        <v>45238</v>
      </c>
      <c r="P409">
        <v>2024</v>
      </c>
      <c r="Q409">
        <v>489</v>
      </c>
      <c r="R409">
        <v>611</v>
      </c>
      <c r="S409" t="s">
        <v>5869</v>
      </c>
      <c r="T409" t="s">
        <v>4630</v>
      </c>
      <c r="U409" t="s">
        <v>169</v>
      </c>
      <c r="V409">
        <v>192.95</v>
      </c>
      <c r="W409" s="53">
        <v>45231</v>
      </c>
      <c r="X409" s="53">
        <v>45231</v>
      </c>
      <c r="Y409">
        <v>9.0147999999999993</v>
      </c>
      <c r="Z409" t="s">
        <v>1279</v>
      </c>
      <c r="AA409" t="s">
        <v>4965</v>
      </c>
      <c r="AC409" t="e">
        <f>#REF!-#REF!</f>
        <v>#REF!</v>
      </c>
      <c r="AD409" t="e">
        <f>#REF!*#REF!</f>
        <v>#REF!</v>
      </c>
    </row>
    <row r="410" spans="1:30" x14ac:dyDescent="0.35">
      <c r="A410" t="s">
        <v>5457</v>
      </c>
      <c r="B410">
        <v>13</v>
      </c>
      <c r="C410" t="s">
        <v>119</v>
      </c>
      <c r="D410" t="s">
        <v>300</v>
      </c>
      <c r="E410" t="s">
        <v>301</v>
      </c>
      <c r="F410" t="s">
        <v>148</v>
      </c>
      <c r="G410" t="s">
        <v>162</v>
      </c>
      <c r="H410" t="s">
        <v>254</v>
      </c>
      <c r="I410" s="53">
        <v>45231</v>
      </c>
      <c r="J410" s="53">
        <v>45231</v>
      </c>
      <c r="K410" t="s">
        <v>124</v>
      </c>
      <c r="L410" s="53">
        <v>45230</v>
      </c>
      <c r="M410" t="s">
        <v>6472</v>
      </c>
      <c r="N410" t="s">
        <v>16</v>
      </c>
      <c r="O410" s="53">
        <v>45238</v>
      </c>
      <c r="P410">
        <v>2024</v>
      </c>
      <c r="Q410">
        <v>490</v>
      </c>
      <c r="R410">
        <v>612</v>
      </c>
      <c r="S410" t="s">
        <v>5457</v>
      </c>
      <c r="T410" t="s">
        <v>4686</v>
      </c>
      <c r="U410" t="s">
        <v>162</v>
      </c>
      <c r="V410">
        <v>192.95</v>
      </c>
      <c r="W410" s="53">
        <v>45231</v>
      </c>
      <c r="X410" s="53">
        <v>45231</v>
      </c>
      <c r="Y410">
        <v>0.64390000000000003</v>
      </c>
      <c r="Z410" t="s">
        <v>1279</v>
      </c>
      <c r="AA410" t="s">
        <v>4710</v>
      </c>
      <c r="AC410" t="e">
        <f>#REF!-#REF!</f>
        <v>#REF!</v>
      </c>
      <c r="AD410" t="e">
        <f>#REF!*#REF!</f>
        <v>#REF!</v>
      </c>
    </row>
    <row r="411" spans="1:30" x14ac:dyDescent="0.35">
      <c r="A411" t="s">
        <v>5870</v>
      </c>
      <c r="B411">
        <v>14</v>
      </c>
      <c r="C411" t="s">
        <v>119</v>
      </c>
      <c r="D411" t="s">
        <v>300</v>
      </c>
      <c r="E411" t="s">
        <v>301</v>
      </c>
      <c r="F411" t="s">
        <v>148</v>
      </c>
      <c r="G411" t="s">
        <v>169</v>
      </c>
      <c r="H411" t="s">
        <v>254</v>
      </c>
      <c r="I411" s="53">
        <v>45232</v>
      </c>
      <c r="J411" s="53">
        <v>45232</v>
      </c>
      <c r="K411" t="s">
        <v>124</v>
      </c>
      <c r="L411" s="53">
        <v>45231</v>
      </c>
      <c r="M411" t="s">
        <v>6472</v>
      </c>
      <c r="N411" t="s">
        <v>16</v>
      </c>
      <c r="O411" s="53">
        <v>45238</v>
      </c>
      <c r="P411">
        <v>2024</v>
      </c>
      <c r="Q411">
        <v>491</v>
      </c>
      <c r="R411">
        <v>613</v>
      </c>
      <c r="S411" t="s">
        <v>5870</v>
      </c>
      <c r="T411" t="s">
        <v>4630</v>
      </c>
      <c r="U411" t="s">
        <v>169</v>
      </c>
      <c r="V411">
        <v>468.6</v>
      </c>
      <c r="W411" s="53">
        <v>45232</v>
      </c>
      <c r="X411" s="53">
        <v>45232</v>
      </c>
      <c r="Y411">
        <v>9.0147999999999993</v>
      </c>
      <c r="Z411" t="s">
        <v>1279</v>
      </c>
      <c r="AA411" t="s">
        <v>4965</v>
      </c>
      <c r="AC411" t="e">
        <f>#REF!-#REF!</f>
        <v>#REF!</v>
      </c>
      <c r="AD411" t="e">
        <f>#REF!*#REF!</f>
        <v>#REF!</v>
      </c>
    </row>
    <row r="412" spans="1:30" x14ac:dyDescent="0.35">
      <c r="A412" t="s">
        <v>5458</v>
      </c>
      <c r="B412">
        <v>15</v>
      </c>
      <c r="C412" t="s">
        <v>119</v>
      </c>
      <c r="D412" t="s">
        <v>300</v>
      </c>
      <c r="E412" t="s">
        <v>301</v>
      </c>
      <c r="F412" t="s">
        <v>148</v>
      </c>
      <c r="G412" t="s">
        <v>162</v>
      </c>
      <c r="H412" t="s">
        <v>254</v>
      </c>
      <c r="I412" s="53">
        <v>45232</v>
      </c>
      <c r="J412" s="53">
        <v>45232</v>
      </c>
      <c r="K412" t="s">
        <v>124</v>
      </c>
      <c r="L412" s="53">
        <v>45231</v>
      </c>
      <c r="M412" t="s">
        <v>6472</v>
      </c>
      <c r="N412" t="s">
        <v>16</v>
      </c>
      <c r="O412" s="53">
        <v>45238</v>
      </c>
      <c r="P412">
        <v>2024</v>
      </c>
      <c r="Q412">
        <v>492</v>
      </c>
      <c r="R412">
        <v>614</v>
      </c>
      <c r="S412" t="s">
        <v>5458</v>
      </c>
      <c r="T412" t="s">
        <v>4686</v>
      </c>
      <c r="U412" t="s">
        <v>162</v>
      </c>
      <c r="V412">
        <v>468.6</v>
      </c>
      <c r="W412" s="53">
        <v>45232</v>
      </c>
      <c r="X412" s="53">
        <v>45232</v>
      </c>
      <c r="Y412">
        <v>0.64390000000000003</v>
      </c>
      <c r="Z412" t="s">
        <v>1279</v>
      </c>
      <c r="AA412" t="s">
        <v>4710</v>
      </c>
      <c r="AC412" t="e">
        <f>#REF!-#REF!</f>
        <v>#REF!</v>
      </c>
      <c r="AD412" t="e">
        <f>#REF!*#REF!</f>
        <v>#REF!</v>
      </c>
    </row>
    <row r="413" spans="1:30" x14ac:dyDescent="0.35">
      <c r="A413" t="s">
        <v>5871</v>
      </c>
      <c r="B413">
        <v>16</v>
      </c>
      <c r="C413" t="s">
        <v>119</v>
      </c>
      <c r="D413" t="s">
        <v>300</v>
      </c>
      <c r="E413" t="s">
        <v>301</v>
      </c>
      <c r="F413" t="s">
        <v>148</v>
      </c>
      <c r="G413" t="s">
        <v>169</v>
      </c>
      <c r="H413" t="s">
        <v>254</v>
      </c>
      <c r="I413" s="53">
        <v>45233</v>
      </c>
      <c r="J413" s="53">
        <v>45233</v>
      </c>
      <c r="K413" t="s">
        <v>124</v>
      </c>
      <c r="L413" s="53">
        <v>45232</v>
      </c>
      <c r="M413" t="s">
        <v>6472</v>
      </c>
      <c r="N413" t="s">
        <v>16</v>
      </c>
      <c r="O413" s="53">
        <v>45238</v>
      </c>
      <c r="P413">
        <v>2024</v>
      </c>
      <c r="Q413">
        <v>493</v>
      </c>
      <c r="R413">
        <v>615</v>
      </c>
      <c r="S413" t="s">
        <v>5871</v>
      </c>
      <c r="T413" t="s">
        <v>4630</v>
      </c>
      <c r="U413" t="s">
        <v>169</v>
      </c>
      <c r="V413">
        <v>468.6</v>
      </c>
      <c r="W413" s="53">
        <v>45233</v>
      </c>
      <c r="X413" s="53">
        <v>45233</v>
      </c>
      <c r="Y413">
        <v>9.0147999999999993</v>
      </c>
      <c r="Z413" t="s">
        <v>1279</v>
      </c>
      <c r="AA413" t="s">
        <v>4965</v>
      </c>
      <c r="AC413" t="e">
        <f>#REF!-#REF!</f>
        <v>#REF!</v>
      </c>
      <c r="AD413" t="e">
        <f>#REF!*#REF!</f>
        <v>#REF!</v>
      </c>
    </row>
    <row r="414" spans="1:30" x14ac:dyDescent="0.35">
      <c r="A414" t="s">
        <v>5459</v>
      </c>
      <c r="B414">
        <v>17</v>
      </c>
      <c r="C414" t="s">
        <v>119</v>
      </c>
      <c r="D414" t="s">
        <v>300</v>
      </c>
      <c r="E414" t="s">
        <v>301</v>
      </c>
      <c r="F414" t="s">
        <v>148</v>
      </c>
      <c r="G414" t="s">
        <v>162</v>
      </c>
      <c r="H414" t="s">
        <v>254</v>
      </c>
      <c r="I414" s="53">
        <v>45233</v>
      </c>
      <c r="J414" s="53">
        <v>45233</v>
      </c>
      <c r="K414" t="s">
        <v>124</v>
      </c>
      <c r="L414" s="53">
        <v>45232</v>
      </c>
      <c r="M414" t="s">
        <v>6472</v>
      </c>
      <c r="N414" t="s">
        <v>16</v>
      </c>
      <c r="O414" s="53">
        <v>45238</v>
      </c>
      <c r="P414">
        <v>2024</v>
      </c>
      <c r="Q414">
        <v>494</v>
      </c>
      <c r="R414">
        <v>616</v>
      </c>
      <c r="S414" t="s">
        <v>5459</v>
      </c>
      <c r="T414" t="s">
        <v>4686</v>
      </c>
      <c r="U414" t="s">
        <v>162</v>
      </c>
      <c r="V414">
        <v>468.6</v>
      </c>
      <c r="W414" s="53">
        <v>45233</v>
      </c>
      <c r="X414" s="53">
        <v>45233</v>
      </c>
      <c r="Y414">
        <v>0.64390000000000003</v>
      </c>
      <c r="Z414" t="s">
        <v>1279</v>
      </c>
      <c r="AA414" t="s">
        <v>4710</v>
      </c>
      <c r="AC414" t="e">
        <f>#REF!-#REF!</f>
        <v>#REF!</v>
      </c>
      <c r="AD414" t="e">
        <f>#REF!*#REF!</f>
        <v>#REF!</v>
      </c>
    </row>
    <row r="415" spans="1:30" x14ac:dyDescent="0.35">
      <c r="A415" t="s">
        <v>5872</v>
      </c>
      <c r="B415">
        <v>18</v>
      </c>
      <c r="C415" t="s">
        <v>119</v>
      </c>
      <c r="D415" t="s">
        <v>300</v>
      </c>
      <c r="E415" t="s">
        <v>301</v>
      </c>
      <c r="F415" t="s">
        <v>148</v>
      </c>
      <c r="G415" t="s">
        <v>169</v>
      </c>
      <c r="H415" t="s">
        <v>254</v>
      </c>
      <c r="I415" s="53">
        <v>45234</v>
      </c>
      <c r="J415" s="53">
        <v>45234</v>
      </c>
      <c r="K415" t="s">
        <v>124</v>
      </c>
      <c r="L415" s="53">
        <v>45233</v>
      </c>
      <c r="M415" t="s">
        <v>6473</v>
      </c>
      <c r="N415" t="s">
        <v>16</v>
      </c>
      <c r="O415" s="53">
        <v>45245</v>
      </c>
      <c r="P415">
        <v>2024</v>
      </c>
      <c r="Q415">
        <v>495</v>
      </c>
      <c r="R415">
        <v>617</v>
      </c>
      <c r="S415" t="s">
        <v>5872</v>
      </c>
      <c r="T415" t="s">
        <v>4630</v>
      </c>
      <c r="U415" t="s">
        <v>169</v>
      </c>
      <c r="V415">
        <v>468.54</v>
      </c>
      <c r="W415" s="53">
        <v>45234</v>
      </c>
      <c r="X415" s="53">
        <v>45234</v>
      </c>
      <c r="Y415">
        <v>9.0147999999999993</v>
      </c>
      <c r="Z415" t="s">
        <v>1279</v>
      </c>
      <c r="AA415" t="s">
        <v>4965</v>
      </c>
      <c r="AC415" t="e">
        <f>#REF!-#REF!</f>
        <v>#REF!</v>
      </c>
      <c r="AD415" t="e">
        <f>#REF!*#REF!</f>
        <v>#REF!</v>
      </c>
    </row>
    <row r="416" spans="1:30" x14ac:dyDescent="0.35">
      <c r="A416" t="s">
        <v>5460</v>
      </c>
      <c r="B416">
        <v>19</v>
      </c>
      <c r="C416" t="s">
        <v>119</v>
      </c>
      <c r="D416" t="s">
        <v>300</v>
      </c>
      <c r="E416" t="s">
        <v>301</v>
      </c>
      <c r="F416" t="s">
        <v>148</v>
      </c>
      <c r="G416" t="s">
        <v>162</v>
      </c>
      <c r="H416" t="s">
        <v>254</v>
      </c>
      <c r="I416" s="53">
        <v>45234</v>
      </c>
      <c r="J416" s="53">
        <v>45234</v>
      </c>
      <c r="K416" t="s">
        <v>124</v>
      </c>
      <c r="L416" s="53">
        <v>45233</v>
      </c>
      <c r="M416" t="s">
        <v>6473</v>
      </c>
      <c r="N416" t="s">
        <v>16</v>
      </c>
      <c r="O416" s="53">
        <v>45245</v>
      </c>
      <c r="P416">
        <v>2024</v>
      </c>
      <c r="Q416">
        <v>496</v>
      </c>
      <c r="R416">
        <v>618</v>
      </c>
      <c r="S416" t="s">
        <v>5460</v>
      </c>
      <c r="T416" t="s">
        <v>4686</v>
      </c>
      <c r="U416" t="s">
        <v>162</v>
      </c>
      <c r="V416">
        <v>468.54</v>
      </c>
      <c r="W416" s="53">
        <v>45234</v>
      </c>
      <c r="X416" s="53">
        <v>45234</v>
      </c>
      <c r="Y416">
        <v>0.64390000000000003</v>
      </c>
      <c r="Z416" t="s">
        <v>1279</v>
      </c>
      <c r="AA416" t="s">
        <v>4710</v>
      </c>
      <c r="AC416" t="e">
        <f>#REF!-#REF!</f>
        <v>#REF!</v>
      </c>
      <c r="AD416" t="e">
        <f>#REF!*#REF!</f>
        <v>#REF!</v>
      </c>
    </row>
    <row r="417" spans="1:30" x14ac:dyDescent="0.35">
      <c r="A417" t="s">
        <v>5873</v>
      </c>
      <c r="B417">
        <v>20</v>
      </c>
      <c r="C417" t="s">
        <v>119</v>
      </c>
      <c r="D417" t="s">
        <v>300</v>
      </c>
      <c r="E417" t="s">
        <v>301</v>
      </c>
      <c r="F417" t="s">
        <v>148</v>
      </c>
      <c r="G417" t="s">
        <v>169</v>
      </c>
      <c r="H417" t="s">
        <v>254</v>
      </c>
      <c r="I417" s="53">
        <v>45235</v>
      </c>
      <c r="J417" s="53">
        <v>45235</v>
      </c>
      <c r="K417" t="s">
        <v>124</v>
      </c>
      <c r="L417" s="53">
        <v>45234</v>
      </c>
      <c r="M417" t="s">
        <v>6473</v>
      </c>
      <c r="N417" t="s">
        <v>16</v>
      </c>
      <c r="O417" s="53">
        <v>45245</v>
      </c>
      <c r="P417">
        <v>2024</v>
      </c>
      <c r="Q417">
        <v>497</v>
      </c>
      <c r="R417">
        <v>619</v>
      </c>
      <c r="S417" t="s">
        <v>5873</v>
      </c>
      <c r="T417" t="s">
        <v>4630</v>
      </c>
      <c r="U417" t="s">
        <v>169</v>
      </c>
      <c r="V417">
        <v>468.54</v>
      </c>
      <c r="W417" s="53">
        <v>45235</v>
      </c>
      <c r="X417" s="53">
        <v>45235</v>
      </c>
      <c r="Y417">
        <v>9.0147999999999993</v>
      </c>
      <c r="Z417" t="s">
        <v>1279</v>
      </c>
      <c r="AA417" t="s">
        <v>4965</v>
      </c>
      <c r="AC417" t="e">
        <f>#REF!-#REF!</f>
        <v>#REF!</v>
      </c>
      <c r="AD417" t="e">
        <f>#REF!*#REF!</f>
        <v>#REF!</v>
      </c>
    </row>
    <row r="418" spans="1:30" x14ac:dyDescent="0.35">
      <c r="A418" t="s">
        <v>5461</v>
      </c>
      <c r="B418">
        <v>21</v>
      </c>
      <c r="C418" t="s">
        <v>119</v>
      </c>
      <c r="D418" t="s">
        <v>300</v>
      </c>
      <c r="E418" t="s">
        <v>301</v>
      </c>
      <c r="F418" t="s">
        <v>148</v>
      </c>
      <c r="G418" t="s">
        <v>162</v>
      </c>
      <c r="H418" t="s">
        <v>254</v>
      </c>
      <c r="I418" s="53">
        <v>45235</v>
      </c>
      <c r="J418" s="53">
        <v>45235</v>
      </c>
      <c r="K418" t="s">
        <v>124</v>
      </c>
      <c r="L418" s="53">
        <v>45234</v>
      </c>
      <c r="M418" t="s">
        <v>6473</v>
      </c>
      <c r="N418" t="s">
        <v>16</v>
      </c>
      <c r="O418" s="53">
        <v>45245</v>
      </c>
      <c r="P418">
        <v>2024</v>
      </c>
      <c r="Q418">
        <v>498</v>
      </c>
      <c r="R418">
        <v>620</v>
      </c>
      <c r="S418" t="s">
        <v>5461</v>
      </c>
      <c r="T418" t="s">
        <v>4686</v>
      </c>
      <c r="U418" t="s">
        <v>162</v>
      </c>
      <c r="V418">
        <v>468.54</v>
      </c>
      <c r="W418" s="53">
        <v>45235</v>
      </c>
      <c r="X418" s="53">
        <v>45235</v>
      </c>
      <c r="Y418">
        <v>0.64390000000000003</v>
      </c>
      <c r="Z418" t="s">
        <v>1279</v>
      </c>
      <c r="AA418" t="s">
        <v>4710</v>
      </c>
      <c r="AC418" t="e">
        <f>#REF!-#REF!</f>
        <v>#REF!</v>
      </c>
      <c r="AD418" t="e">
        <f>#REF!*#REF!</f>
        <v>#REF!</v>
      </c>
    </row>
    <row r="419" spans="1:30" x14ac:dyDescent="0.35">
      <c r="A419" t="s">
        <v>5874</v>
      </c>
      <c r="B419">
        <v>22</v>
      </c>
      <c r="C419" t="s">
        <v>119</v>
      </c>
      <c r="D419" t="s">
        <v>300</v>
      </c>
      <c r="E419" t="s">
        <v>301</v>
      </c>
      <c r="F419" t="s">
        <v>148</v>
      </c>
      <c r="G419" t="s">
        <v>169</v>
      </c>
      <c r="H419" t="s">
        <v>254</v>
      </c>
      <c r="I419" s="53">
        <v>45236</v>
      </c>
      <c r="J419" s="53">
        <v>45236</v>
      </c>
      <c r="K419" t="s">
        <v>124</v>
      </c>
      <c r="L419" s="53">
        <v>45235</v>
      </c>
      <c r="M419" t="s">
        <v>6473</v>
      </c>
      <c r="N419" t="s">
        <v>16</v>
      </c>
      <c r="O419" s="53">
        <v>45245</v>
      </c>
      <c r="P419">
        <v>2024</v>
      </c>
      <c r="Q419">
        <v>499</v>
      </c>
      <c r="R419">
        <v>621</v>
      </c>
      <c r="S419" t="s">
        <v>5874</v>
      </c>
      <c r="T419" t="s">
        <v>4630</v>
      </c>
      <c r="U419" t="s">
        <v>169</v>
      </c>
      <c r="V419">
        <v>468.54</v>
      </c>
      <c r="W419" s="53">
        <v>45236</v>
      </c>
      <c r="X419" s="53">
        <v>45236</v>
      </c>
      <c r="Y419">
        <v>9.0147999999999993</v>
      </c>
      <c r="Z419" t="s">
        <v>1279</v>
      </c>
      <c r="AA419" t="s">
        <v>4965</v>
      </c>
      <c r="AC419" t="e">
        <f>#REF!-#REF!</f>
        <v>#REF!</v>
      </c>
      <c r="AD419" t="e">
        <f>#REF!*#REF!</f>
        <v>#REF!</v>
      </c>
    </row>
    <row r="420" spans="1:30" x14ac:dyDescent="0.35">
      <c r="A420" t="s">
        <v>5462</v>
      </c>
      <c r="B420">
        <v>23</v>
      </c>
      <c r="C420" t="s">
        <v>119</v>
      </c>
      <c r="D420" t="s">
        <v>300</v>
      </c>
      <c r="E420" t="s">
        <v>301</v>
      </c>
      <c r="F420" t="s">
        <v>148</v>
      </c>
      <c r="G420" t="s">
        <v>162</v>
      </c>
      <c r="H420" t="s">
        <v>254</v>
      </c>
      <c r="I420" s="53">
        <v>45236</v>
      </c>
      <c r="J420" s="53">
        <v>45236</v>
      </c>
      <c r="K420" t="s">
        <v>124</v>
      </c>
      <c r="L420" s="53">
        <v>45235</v>
      </c>
      <c r="M420" t="s">
        <v>6473</v>
      </c>
      <c r="N420" t="s">
        <v>16</v>
      </c>
      <c r="O420" s="53">
        <v>45245</v>
      </c>
      <c r="P420">
        <v>2024</v>
      </c>
      <c r="Q420">
        <v>500</v>
      </c>
      <c r="R420">
        <v>622</v>
      </c>
      <c r="S420" t="s">
        <v>5462</v>
      </c>
      <c r="T420" t="s">
        <v>4686</v>
      </c>
      <c r="U420" t="s">
        <v>162</v>
      </c>
      <c r="V420">
        <v>468.54</v>
      </c>
      <c r="W420" s="53">
        <v>45236</v>
      </c>
      <c r="X420" s="53">
        <v>45236</v>
      </c>
      <c r="Y420">
        <v>0.64390000000000003</v>
      </c>
      <c r="Z420" t="s">
        <v>1279</v>
      </c>
      <c r="AA420" t="s">
        <v>4710</v>
      </c>
      <c r="AC420" t="e">
        <f>#REF!-#REF!</f>
        <v>#REF!</v>
      </c>
      <c r="AD420" t="e">
        <f>#REF!*#REF!</f>
        <v>#REF!</v>
      </c>
    </row>
    <row r="421" spans="1:30" x14ac:dyDescent="0.35">
      <c r="A421" t="s">
        <v>5463</v>
      </c>
      <c r="B421">
        <v>24</v>
      </c>
      <c r="C421" t="s">
        <v>119</v>
      </c>
      <c r="D421" t="s">
        <v>300</v>
      </c>
      <c r="E421" t="s">
        <v>301</v>
      </c>
      <c r="F421" t="s">
        <v>148</v>
      </c>
      <c r="G421" t="s">
        <v>162</v>
      </c>
      <c r="H421" t="s">
        <v>254</v>
      </c>
      <c r="I421" s="53">
        <v>45237</v>
      </c>
      <c r="J421" s="53">
        <v>45237</v>
      </c>
      <c r="K421" t="s">
        <v>124</v>
      </c>
      <c r="L421" s="53">
        <v>45236</v>
      </c>
      <c r="M421" t="s">
        <v>6473</v>
      </c>
      <c r="N421" t="s">
        <v>16</v>
      </c>
      <c r="O421" s="53">
        <v>45245</v>
      </c>
      <c r="P421">
        <v>2024</v>
      </c>
      <c r="Q421">
        <v>501</v>
      </c>
      <c r="R421">
        <v>623</v>
      </c>
      <c r="S421" t="s">
        <v>5463</v>
      </c>
      <c r="T421" t="s">
        <v>4686</v>
      </c>
      <c r="U421" t="s">
        <v>162</v>
      </c>
      <c r="V421">
        <v>468.54</v>
      </c>
      <c r="W421" s="53">
        <v>45237</v>
      </c>
      <c r="X421" s="53">
        <v>45237</v>
      </c>
      <c r="Y421">
        <v>9.0147999999999993</v>
      </c>
      <c r="Z421" t="s">
        <v>1279</v>
      </c>
      <c r="AA421" t="s">
        <v>4710</v>
      </c>
      <c r="AC421" t="e">
        <f>#REF!-#REF!</f>
        <v>#REF!</v>
      </c>
      <c r="AD421" t="e">
        <f>#REF!*#REF!</f>
        <v>#REF!</v>
      </c>
    </row>
    <row r="422" spans="1:30" x14ac:dyDescent="0.35">
      <c r="A422" t="s">
        <v>5875</v>
      </c>
      <c r="B422">
        <v>25</v>
      </c>
      <c r="C422" t="s">
        <v>119</v>
      </c>
      <c r="D422" t="s">
        <v>300</v>
      </c>
      <c r="E422" t="s">
        <v>301</v>
      </c>
      <c r="F422" t="s">
        <v>148</v>
      </c>
      <c r="G422" t="s">
        <v>169</v>
      </c>
      <c r="H422" t="s">
        <v>254</v>
      </c>
      <c r="I422" s="53">
        <v>45237</v>
      </c>
      <c r="J422" s="53">
        <v>45237</v>
      </c>
      <c r="K422" t="s">
        <v>124</v>
      </c>
      <c r="L422" s="53">
        <v>45236</v>
      </c>
      <c r="M422" t="s">
        <v>6473</v>
      </c>
      <c r="N422" t="s">
        <v>16</v>
      </c>
      <c r="O422" s="53">
        <v>45245</v>
      </c>
      <c r="P422">
        <v>2024</v>
      </c>
      <c r="Q422">
        <v>502</v>
      </c>
      <c r="R422">
        <v>624</v>
      </c>
      <c r="S422" t="s">
        <v>5875</v>
      </c>
      <c r="T422" t="s">
        <v>4630</v>
      </c>
      <c r="U422" t="s">
        <v>169</v>
      </c>
      <c r="V422">
        <v>468.54</v>
      </c>
      <c r="W422" s="53">
        <v>45237</v>
      </c>
      <c r="X422" s="53">
        <v>45237</v>
      </c>
      <c r="Y422">
        <v>0.64390000000000003</v>
      </c>
      <c r="Z422" t="s">
        <v>1279</v>
      </c>
      <c r="AA422" t="s">
        <v>4965</v>
      </c>
      <c r="AC422" t="e">
        <f>#REF!-#REF!</f>
        <v>#REF!</v>
      </c>
      <c r="AD422" t="e">
        <f>#REF!*#REF!</f>
        <v>#REF!</v>
      </c>
    </row>
    <row r="423" spans="1:30" x14ac:dyDescent="0.35">
      <c r="A423" t="s">
        <v>5876</v>
      </c>
      <c r="B423">
        <v>26</v>
      </c>
      <c r="C423" t="s">
        <v>119</v>
      </c>
      <c r="D423" t="s">
        <v>300</v>
      </c>
      <c r="E423" t="s">
        <v>301</v>
      </c>
      <c r="F423" t="s">
        <v>148</v>
      </c>
      <c r="G423" t="s">
        <v>169</v>
      </c>
      <c r="H423" t="s">
        <v>254</v>
      </c>
      <c r="I423" s="53">
        <v>45238</v>
      </c>
      <c r="J423" s="53">
        <v>45238</v>
      </c>
      <c r="K423" t="s">
        <v>124</v>
      </c>
      <c r="L423" s="53">
        <v>45237</v>
      </c>
      <c r="M423" t="s">
        <v>6473</v>
      </c>
      <c r="N423" t="s">
        <v>16</v>
      </c>
      <c r="O423" s="53">
        <v>45245</v>
      </c>
      <c r="P423">
        <v>2024</v>
      </c>
      <c r="Q423">
        <v>503</v>
      </c>
      <c r="R423">
        <v>625</v>
      </c>
      <c r="S423" t="s">
        <v>5876</v>
      </c>
      <c r="T423" t="s">
        <v>4630</v>
      </c>
      <c r="U423" t="s">
        <v>169</v>
      </c>
      <c r="V423">
        <v>301.49</v>
      </c>
      <c r="W423" s="53">
        <v>45238</v>
      </c>
      <c r="X423" s="53">
        <v>45238</v>
      </c>
      <c r="Y423">
        <v>9.0147999999999993</v>
      </c>
      <c r="Z423" t="s">
        <v>1279</v>
      </c>
      <c r="AA423" t="s">
        <v>4965</v>
      </c>
      <c r="AC423" t="e">
        <f>#REF!-#REF!</f>
        <v>#REF!</v>
      </c>
      <c r="AD423" t="e">
        <f>#REF!*#REF!</f>
        <v>#REF!</v>
      </c>
    </row>
    <row r="424" spans="1:30" x14ac:dyDescent="0.35">
      <c r="A424" t="s">
        <v>5464</v>
      </c>
      <c r="B424">
        <v>27</v>
      </c>
      <c r="C424" t="s">
        <v>119</v>
      </c>
      <c r="D424" t="s">
        <v>300</v>
      </c>
      <c r="E424" t="s">
        <v>301</v>
      </c>
      <c r="F424" t="s">
        <v>148</v>
      </c>
      <c r="G424" t="s">
        <v>162</v>
      </c>
      <c r="H424" t="s">
        <v>254</v>
      </c>
      <c r="I424" s="53">
        <v>45238</v>
      </c>
      <c r="J424" s="53">
        <v>45238</v>
      </c>
      <c r="K424" t="s">
        <v>124</v>
      </c>
      <c r="L424" s="53">
        <v>45237</v>
      </c>
      <c r="M424" t="s">
        <v>6473</v>
      </c>
      <c r="N424" t="s">
        <v>16</v>
      </c>
      <c r="O424" s="53">
        <v>45245</v>
      </c>
      <c r="P424">
        <v>2024</v>
      </c>
      <c r="Q424">
        <v>504</v>
      </c>
      <c r="R424">
        <v>626</v>
      </c>
      <c r="S424" t="s">
        <v>5464</v>
      </c>
      <c r="T424" t="s">
        <v>4686</v>
      </c>
      <c r="U424" t="s">
        <v>162</v>
      </c>
      <c r="V424">
        <v>301.49</v>
      </c>
      <c r="W424" s="53">
        <v>45238</v>
      </c>
      <c r="X424" s="53">
        <v>45238</v>
      </c>
      <c r="Y424">
        <v>0.64390000000000003</v>
      </c>
      <c r="Z424" t="s">
        <v>1279</v>
      </c>
      <c r="AA424" t="s">
        <v>4710</v>
      </c>
      <c r="AC424" t="e">
        <f>#REF!-#REF!</f>
        <v>#REF!</v>
      </c>
      <c r="AD424" t="e">
        <f>#REF!*#REF!</f>
        <v>#REF!</v>
      </c>
    </row>
    <row r="425" spans="1:30" x14ac:dyDescent="0.35">
      <c r="A425" t="s">
        <v>5877</v>
      </c>
      <c r="B425">
        <v>28</v>
      </c>
      <c r="C425" t="s">
        <v>119</v>
      </c>
      <c r="D425" t="s">
        <v>300</v>
      </c>
      <c r="E425" t="s">
        <v>301</v>
      </c>
      <c r="F425" t="s">
        <v>148</v>
      </c>
      <c r="G425" t="s">
        <v>169</v>
      </c>
      <c r="H425" t="s">
        <v>254</v>
      </c>
      <c r="I425" s="53">
        <v>45239</v>
      </c>
      <c r="J425" s="53">
        <v>45239</v>
      </c>
      <c r="K425" t="s">
        <v>124</v>
      </c>
      <c r="L425" s="53">
        <v>45238</v>
      </c>
      <c r="M425" t="s">
        <v>6473</v>
      </c>
      <c r="N425" t="s">
        <v>16</v>
      </c>
      <c r="O425" s="53">
        <v>45245</v>
      </c>
      <c r="P425">
        <v>2024</v>
      </c>
      <c r="Q425">
        <v>505</v>
      </c>
      <c r="R425">
        <v>627</v>
      </c>
      <c r="S425" t="s">
        <v>5877</v>
      </c>
      <c r="T425" t="s">
        <v>4630</v>
      </c>
      <c r="U425" t="s">
        <v>169</v>
      </c>
      <c r="V425">
        <v>419.04</v>
      </c>
      <c r="W425" s="53">
        <v>45239</v>
      </c>
      <c r="X425" s="53">
        <v>45239</v>
      </c>
      <c r="Y425">
        <v>9.0147999999999993</v>
      </c>
      <c r="Z425" t="s">
        <v>1279</v>
      </c>
      <c r="AA425" t="s">
        <v>4965</v>
      </c>
      <c r="AC425" t="e">
        <f>#REF!-#REF!</f>
        <v>#REF!</v>
      </c>
      <c r="AD425" t="e">
        <f>#REF!*#REF!</f>
        <v>#REF!</v>
      </c>
    </row>
    <row r="426" spans="1:30" x14ac:dyDescent="0.35">
      <c r="A426" t="s">
        <v>5465</v>
      </c>
      <c r="B426">
        <v>29</v>
      </c>
      <c r="C426" t="s">
        <v>119</v>
      </c>
      <c r="D426" t="s">
        <v>300</v>
      </c>
      <c r="E426" t="s">
        <v>301</v>
      </c>
      <c r="F426" t="s">
        <v>148</v>
      </c>
      <c r="G426" t="s">
        <v>162</v>
      </c>
      <c r="H426" t="s">
        <v>254</v>
      </c>
      <c r="I426" s="53">
        <v>45239</v>
      </c>
      <c r="J426" s="53">
        <v>45239</v>
      </c>
      <c r="K426" t="s">
        <v>124</v>
      </c>
      <c r="L426" s="53">
        <v>45238</v>
      </c>
      <c r="M426" t="s">
        <v>6473</v>
      </c>
      <c r="N426" t="s">
        <v>16</v>
      </c>
      <c r="O426" s="53">
        <v>45245</v>
      </c>
      <c r="P426">
        <v>2024</v>
      </c>
      <c r="Q426">
        <v>506</v>
      </c>
      <c r="R426">
        <v>628</v>
      </c>
      <c r="S426" t="s">
        <v>5465</v>
      </c>
      <c r="T426" t="s">
        <v>4686</v>
      </c>
      <c r="U426" t="s">
        <v>162</v>
      </c>
      <c r="V426">
        <v>469.04</v>
      </c>
      <c r="W426" s="53">
        <v>45239</v>
      </c>
      <c r="X426" s="53">
        <v>45239</v>
      </c>
      <c r="Y426">
        <v>0.64390000000000003</v>
      </c>
      <c r="Z426" t="s">
        <v>1279</v>
      </c>
      <c r="AA426" t="s">
        <v>4710</v>
      </c>
      <c r="AC426" t="e">
        <f>#REF!-#REF!</f>
        <v>#REF!</v>
      </c>
      <c r="AD426" t="e">
        <f>#REF!*#REF!</f>
        <v>#REF!</v>
      </c>
    </row>
    <row r="427" spans="1:30" x14ac:dyDescent="0.35">
      <c r="A427" t="s">
        <v>5878</v>
      </c>
      <c r="B427">
        <v>30</v>
      </c>
      <c r="C427" t="s">
        <v>119</v>
      </c>
      <c r="D427" t="s">
        <v>300</v>
      </c>
      <c r="E427" t="s">
        <v>301</v>
      </c>
      <c r="F427" t="s">
        <v>148</v>
      </c>
      <c r="G427" t="s">
        <v>169</v>
      </c>
      <c r="H427" t="s">
        <v>254</v>
      </c>
      <c r="I427" s="53">
        <v>45240</v>
      </c>
      <c r="J427" s="53">
        <v>45240</v>
      </c>
      <c r="K427" t="s">
        <v>124</v>
      </c>
      <c r="L427" s="53">
        <v>45239</v>
      </c>
      <c r="M427" t="s">
        <v>6473</v>
      </c>
      <c r="N427" t="s">
        <v>16</v>
      </c>
      <c r="O427" s="53">
        <v>45245</v>
      </c>
      <c r="P427">
        <v>2024</v>
      </c>
      <c r="Q427">
        <v>507</v>
      </c>
      <c r="R427">
        <v>629</v>
      </c>
      <c r="S427" t="s">
        <v>5878</v>
      </c>
      <c r="T427" t="s">
        <v>4630</v>
      </c>
      <c r="U427" t="s">
        <v>169</v>
      </c>
      <c r="V427">
        <v>448.15</v>
      </c>
      <c r="W427" s="53">
        <v>45240</v>
      </c>
      <c r="X427" s="53">
        <v>45240</v>
      </c>
      <c r="Y427">
        <v>9.0147999999999993</v>
      </c>
      <c r="Z427" t="s">
        <v>1279</v>
      </c>
      <c r="AA427" t="s">
        <v>4965</v>
      </c>
      <c r="AC427" t="e">
        <f>#REF!-#REF!</f>
        <v>#REF!</v>
      </c>
      <c r="AD427" t="e">
        <f>#REF!*#REF!</f>
        <v>#REF!</v>
      </c>
    </row>
    <row r="428" spans="1:30" x14ac:dyDescent="0.35">
      <c r="A428" t="s">
        <v>5466</v>
      </c>
      <c r="B428">
        <v>31</v>
      </c>
      <c r="C428" t="s">
        <v>119</v>
      </c>
      <c r="D428" t="s">
        <v>300</v>
      </c>
      <c r="E428" t="s">
        <v>301</v>
      </c>
      <c r="F428" t="s">
        <v>148</v>
      </c>
      <c r="G428" t="s">
        <v>162</v>
      </c>
      <c r="H428" t="s">
        <v>254</v>
      </c>
      <c r="I428" s="53">
        <v>45240</v>
      </c>
      <c r="J428" s="53">
        <v>45240</v>
      </c>
      <c r="K428" t="s">
        <v>124</v>
      </c>
      <c r="L428" s="53">
        <v>45239</v>
      </c>
      <c r="M428" t="s">
        <v>6473</v>
      </c>
      <c r="N428" t="s">
        <v>16</v>
      </c>
      <c r="O428" s="53">
        <v>45245</v>
      </c>
      <c r="P428">
        <v>2024</v>
      </c>
      <c r="Q428">
        <v>508</v>
      </c>
      <c r="R428">
        <v>630</v>
      </c>
      <c r="S428" t="s">
        <v>5466</v>
      </c>
      <c r="T428" t="s">
        <v>4686</v>
      </c>
      <c r="U428" t="s">
        <v>162</v>
      </c>
      <c r="V428">
        <v>448.15</v>
      </c>
      <c r="W428" s="53">
        <v>45240</v>
      </c>
      <c r="X428" s="53">
        <v>45240</v>
      </c>
      <c r="Y428">
        <v>0.64390000000000003</v>
      </c>
      <c r="Z428" t="s">
        <v>1279</v>
      </c>
      <c r="AA428" t="s">
        <v>4710</v>
      </c>
      <c r="AC428" t="e">
        <f>#REF!-#REF!</f>
        <v>#REF!</v>
      </c>
      <c r="AD428" t="e">
        <f>#REF!*#REF!</f>
        <v>#REF!</v>
      </c>
    </row>
    <row r="429" spans="1:30" x14ac:dyDescent="0.35">
      <c r="A429" t="s">
        <v>5879</v>
      </c>
      <c r="B429">
        <v>32</v>
      </c>
      <c r="C429" t="s">
        <v>119</v>
      </c>
      <c r="D429" t="s">
        <v>300</v>
      </c>
      <c r="E429" t="s">
        <v>301</v>
      </c>
      <c r="F429" t="s">
        <v>148</v>
      </c>
      <c r="G429" t="s">
        <v>169</v>
      </c>
      <c r="H429" t="s">
        <v>254</v>
      </c>
      <c r="I429" s="53">
        <v>45241</v>
      </c>
      <c r="J429" s="53">
        <v>45241</v>
      </c>
      <c r="K429" t="s">
        <v>124</v>
      </c>
      <c r="L429" s="53">
        <v>45240</v>
      </c>
      <c r="M429" t="s">
        <v>6473</v>
      </c>
      <c r="N429" t="s">
        <v>16</v>
      </c>
      <c r="O429" s="53">
        <v>45245</v>
      </c>
      <c r="P429">
        <v>2024</v>
      </c>
      <c r="Q429">
        <v>509</v>
      </c>
      <c r="R429">
        <v>631</v>
      </c>
      <c r="S429" t="s">
        <v>5879</v>
      </c>
      <c r="T429" t="s">
        <v>4630</v>
      </c>
      <c r="U429" t="s">
        <v>169</v>
      </c>
      <c r="V429">
        <v>468.54</v>
      </c>
      <c r="W429" s="53">
        <v>45241</v>
      </c>
      <c r="X429" s="53">
        <v>45241</v>
      </c>
      <c r="Y429">
        <v>9.0147999999999993</v>
      </c>
      <c r="Z429" t="s">
        <v>1279</v>
      </c>
      <c r="AA429" t="s">
        <v>4965</v>
      </c>
      <c r="AC429" t="e">
        <f>#REF!-#REF!</f>
        <v>#REF!</v>
      </c>
      <c r="AD429" t="e">
        <f>#REF!*#REF!</f>
        <v>#REF!</v>
      </c>
    </row>
    <row r="430" spans="1:30" x14ac:dyDescent="0.35">
      <c r="A430" t="s">
        <v>5467</v>
      </c>
      <c r="B430">
        <v>33</v>
      </c>
      <c r="C430" t="s">
        <v>119</v>
      </c>
      <c r="D430" t="s">
        <v>300</v>
      </c>
      <c r="E430" t="s">
        <v>301</v>
      </c>
      <c r="F430" t="s">
        <v>148</v>
      </c>
      <c r="G430" t="s">
        <v>162</v>
      </c>
      <c r="H430" t="s">
        <v>254</v>
      </c>
      <c r="I430" s="53">
        <v>45241</v>
      </c>
      <c r="J430" s="53">
        <v>45241</v>
      </c>
      <c r="K430" t="s">
        <v>124</v>
      </c>
      <c r="L430" s="53">
        <v>45240</v>
      </c>
      <c r="M430" t="s">
        <v>6473</v>
      </c>
      <c r="N430" t="s">
        <v>16</v>
      </c>
      <c r="O430" s="53">
        <v>45245</v>
      </c>
      <c r="P430">
        <v>2024</v>
      </c>
      <c r="Q430">
        <v>510</v>
      </c>
      <c r="R430">
        <v>632</v>
      </c>
      <c r="S430" t="s">
        <v>5467</v>
      </c>
      <c r="T430" t="s">
        <v>4686</v>
      </c>
      <c r="U430" t="s">
        <v>162</v>
      </c>
      <c r="V430">
        <v>468.54</v>
      </c>
      <c r="W430" s="53">
        <v>45241</v>
      </c>
      <c r="X430" s="53">
        <v>45241</v>
      </c>
      <c r="Y430">
        <v>0.64390000000000003</v>
      </c>
      <c r="Z430" t="s">
        <v>1279</v>
      </c>
      <c r="AA430" t="s">
        <v>4710</v>
      </c>
      <c r="AC430" t="e">
        <f>#REF!-#REF!</f>
        <v>#REF!</v>
      </c>
      <c r="AD430" t="e">
        <f>#REF!*#REF!</f>
        <v>#REF!</v>
      </c>
    </row>
    <row r="431" spans="1:30" x14ac:dyDescent="0.35">
      <c r="A431" t="s">
        <v>5880</v>
      </c>
      <c r="B431">
        <v>34</v>
      </c>
      <c r="C431" t="s">
        <v>119</v>
      </c>
      <c r="D431" t="s">
        <v>300</v>
      </c>
      <c r="E431" t="s">
        <v>301</v>
      </c>
      <c r="F431" t="s">
        <v>148</v>
      </c>
      <c r="G431" t="s">
        <v>169</v>
      </c>
      <c r="H431" t="s">
        <v>254</v>
      </c>
      <c r="I431" s="53">
        <v>45242</v>
      </c>
      <c r="J431" s="53">
        <v>45242</v>
      </c>
      <c r="K431" t="s">
        <v>124</v>
      </c>
      <c r="L431" s="53">
        <v>45241</v>
      </c>
      <c r="M431" t="s">
        <v>6473</v>
      </c>
      <c r="N431" t="s">
        <v>16</v>
      </c>
      <c r="O431" s="53">
        <v>45245</v>
      </c>
      <c r="P431">
        <v>2024</v>
      </c>
      <c r="Q431">
        <v>511</v>
      </c>
      <c r="R431">
        <v>633</v>
      </c>
      <c r="S431" t="s">
        <v>5880</v>
      </c>
      <c r="T431" t="s">
        <v>4630</v>
      </c>
      <c r="U431" t="s">
        <v>169</v>
      </c>
      <c r="V431">
        <v>468.54</v>
      </c>
      <c r="W431" s="53">
        <v>45242</v>
      </c>
      <c r="X431" s="53">
        <v>45242</v>
      </c>
      <c r="Y431">
        <v>9.0147999999999993</v>
      </c>
      <c r="Z431" t="s">
        <v>1279</v>
      </c>
      <c r="AA431" t="s">
        <v>4965</v>
      </c>
      <c r="AC431" t="e">
        <f>#REF!-#REF!</f>
        <v>#REF!</v>
      </c>
      <c r="AD431" t="e">
        <f>#REF!*#REF!</f>
        <v>#REF!</v>
      </c>
    </row>
    <row r="432" spans="1:30" x14ac:dyDescent="0.35">
      <c r="A432" t="s">
        <v>5468</v>
      </c>
      <c r="B432">
        <v>35</v>
      </c>
      <c r="C432" t="s">
        <v>119</v>
      </c>
      <c r="D432" t="s">
        <v>300</v>
      </c>
      <c r="E432" t="s">
        <v>301</v>
      </c>
      <c r="F432" t="s">
        <v>148</v>
      </c>
      <c r="G432" t="s">
        <v>162</v>
      </c>
      <c r="H432" t="s">
        <v>254</v>
      </c>
      <c r="I432" s="53">
        <v>45242</v>
      </c>
      <c r="J432" s="53">
        <v>45242</v>
      </c>
      <c r="K432" t="s">
        <v>124</v>
      </c>
      <c r="L432" s="53">
        <v>45241</v>
      </c>
      <c r="M432" t="s">
        <v>6473</v>
      </c>
      <c r="N432" t="s">
        <v>16</v>
      </c>
      <c r="O432" s="53">
        <v>45245</v>
      </c>
      <c r="P432">
        <v>2024</v>
      </c>
      <c r="Q432">
        <v>512</v>
      </c>
      <c r="R432">
        <v>634</v>
      </c>
      <c r="S432" t="s">
        <v>5468</v>
      </c>
      <c r="T432" t="s">
        <v>4686</v>
      </c>
      <c r="U432" t="s">
        <v>162</v>
      </c>
      <c r="V432">
        <v>493.54</v>
      </c>
      <c r="W432" s="53">
        <v>45242</v>
      </c>
      <c r="X432" s="53">
        <v>45242</v>
      </c>
      <c r="Y432">
        <v>0.64390000000000003</v>
      </c>
      <c r="Z432" t="s">
        <v>1279</v>
      </c>
      <c r="AA432" t="s">
        <v>4710</v>
      </c>
      <c r="AC432" t="e">
        <f>#REF!-#REF!</f>
        <v>#REF!</v>
      </c>
      <c r="AD432" t="e">
        <f>#REF!*#REF!</f>
        <v>#REF!</v>
      </c>
    </row>
    <row r="433" spans="1:30" x14ac:dyDescent="0.35">
      <c r="A433" t="s">
        <v>5881</v>
      </c>
      <c r="B433">
        <v>36</v>
      </c>
      <c r="C433" t="s">
        <v>119</v>
      </c>
      <c r="D433" t="s">
        <v>300</v>
      </c>
      <c r="E433" t="s">
        <v>301</v>
      </c>
      <c r="F433" t="s">
        <v>148</v>
      </c>
      <c r="G433" t="s">
        <v>169</v>
      </c>
      <c r="H433" t="s">
        <v>254</v>
      </c>
      <c r="I433" s="53">
        <v>45243</v>
      </c>
      <c r="J433" s="53">
        <v>45243</v>
      </c>
      <c r="K433" t="s">
        <v>124</v>
      </c>
      <c r="L433" s="53">
        <v>45242</v>
      </c>
      <c r="M433" t="s">
        <v>6473</v>
      </c>
      <c r="N433" t="s">
        <v>16</v>
      </c>
      <c r="O433" s="53">
        <v>45245</v>
      </c>
      <c r="P433">
        <v>2024</v>
      </c>
      <c r="Q433">
        <v>513</v>
      </c>
      <c r="R433">
        <v>635</v>
      </c>
      <c r="S433" t="s">
        <v>5881</v>
      </c>
      <c r="T433" t="s">
        <v>4630</v>
      </c>
      <c r="U433" t="s">
        <v>169</v>
      </c>
      <c r="V433">
        <v>468.54</v>
      </c>
      <c r="W433" s="53">
        <v>45243</v>
      </c>
      <c r="X433" s="53">
        <v>45243</v>
      </c>
      <c r="Y433">
        <v>9.0147999999999993</v>
      </c>
      <c r="Z433" t="s">
        <v>1279</v>
      </c>
      <c r="AA433" t="s">
        <v>4965</v>
      </c>
      <c r="AC433" t="e">
        <f>#REF!-#REF!</f>
        <v>#REF!</v>
      </c>
      <c r="AD433" t="e">
        <f>#REF!*#REF!</f>
        <v>#REF!</v>
      </c>
    </row>
    <row r="434" spans="1:30" x14ac:dyDescent="0.35">
      <c r="A434" t="s">
        <v>5469</v>
      </c>
      <c r="B434">
        <v>37</v>
      </c>
      <c r="C434" t="s">
        <v>119</v>
      </c>
      <c r="D434" t="s">
        <v>300</v>
      </c>
      <c r="E434" t="s">
        <v>301</v>
      </c>
      <c r="F434" t="s">
        <v>148</v>
      </c>
      <c r="G434" t="s">
        <v>162</v>
      </c>
      <c r="H434" t="s">
        <v>254</v>
      </c>
      <c r="I434" s="53">
        <v>45243</v>
      </c>
      <c r="J434" s="53">
        <v>45243</v>
      </c>
      <c r="K434" t="s">
        <v>124</v>
      </c>
      <c r="L434" s="53">
        <v>45242</v>
      </c>
      <c r="M434" t="s">
        <v>6473</v>
      </c>
      <c r="N434" t="s">
        <v>16</v>
      </c>
      <c r="O434" s="53">
        <v>45245</v>
      </c>
      <c r="P434">
        <v>2024</v>
      </c>
      <c r="Q434">
        <v>514</v>
      </c>
      <c r="R434">
        <v>636</v>
      </c>
      <c r="S434" t="s">
        <v>5469</v>
      </c>
      <c r="T434" t="s">
        <v>4686</v>
      </c>
      <c r="U434" t="s">
        <v>162</v>
      </c>
      <c r="V434">
        <v>468.54</v>
      </c>
      <c r="W434" s="53">
        <v>45243</v>
      </c>
      <c r="X434" s="53">
        <v>45243</v>
      </c>
      <c r="Y434">
        <v>0.64390000000000003</v>
      </c>
      <c r="Z434" t="s">
        <v>1279</v>
      </c>
      <c r="AA434" t="s">
        <v>4710</v>
      </c>
      <c r="AC434" t="e">
        <f>#REF!-#REF!</f>
        <v>#REF!</v>
      </c>
      <c r="AD434" t="e">
        <f>#REF!*#REF!</f>
        <v>#REF!</v>
      </c>
    </row>
    <row r="435" spans="1:30" x14ac:dyDescent="0.35">
      <c r="A435" t="s">
        <v>5882</v>
      </c>
      <c r="B435">
        <v>38</v>
      </c>
      <c r="C435" t="s">
        <v>119</v>
      </c>
      <c r="D435" t="s">
        <v>300</v>
      </c>
      <c r="E435" t="s">
        <v>301</v>
      </c>
      <c r="F435" t="s">
        <v>148</v>
      </c>
      <c r="G435" t="s">
        <v>169</v>
      </c>
      <c r="H435" t="s">
        <v>254</v>
      </c>
      <c r="I435" s="53">
        <v>45244</v>
      </c>
      <c r="J435" s="53">
        <v>45244</v>
      </c>
      <c r="K435" t="s">
        <v>124</v>
      </c>
      <c r="L435" s="53">
        <v>45243</v>
      </c>
      <c r="M435" t="s">
        <v>6473</v>
      </c>
      <c r="N435" t="s">
        <v>16</v>
      </c>
      <c r="O435" s="53">
        <v>45245</v>
      </c>
      <c r="P435">
        <v>2024</v>
      </c>
      <c r="Q435">
        <v>515</v>
      </c>
      <c r="R435">
        <v>637</v>
      </c>
      <c r="S435" t="s">
        <v>5882</v>
      </c>
      <c r="T435" t="s">
        <v>4630</v>
      </c>
      <c r="U435" t="s">
        <v>169</v>
      </c>
      <c r="V435">
        <v>468.54</v>
      </c>
      <c r="W435" s="53">
        <v>45244</v>
      </c>
      <c r="X435" s="53">
        <v>45244</v>
      </c>
      <c r="Y435">
        <v>9.0147999999999993</v>
      </c>
      <c r="Z435" t="s">
        <v>1279</v>
      </c>
      <c r="AA435" t="s">
        <v>4965</v>
      </c>
      <c r="AC435" t="e">
        <f>#REF!-#REF!</f>
        <v>#REF!</v>
      </c>
      <c r="AD435" t="e">
        <f>#REF!*#REF!</f>
        <v>#REF!</v>
      </c>
    </row>
    <row r="436" spans="1:30" x14ac:dyDescent="0.35">
      <c r="A436" t="s">
        <v>5470</v>
      </c>
      <c r="B436">
        <v>39</v>
      </c>
      <c r="C436" t="s">
        <v>119</v>
      </c>
      <c r="D436" t="s">
        <v>300</v>
      </c>
      <c r="E436" t="s">
        <v>301</v>
      </c>
      <c r="F436" t="s">
        <v>148</v>
      </c>
      <c r="G436" t="s">
        <v>162</v>
      </c>
      <c r="H436" t="s">
        <v>254</v>
      </c>
      <c r="I436" s="53">
        <v>45244</v>
      </c>
      <c r="J436" s="53">
        <v>45244</v>
      </c>
      <c r="K436" t="s">
        <v>124</v>
      </c>
      <c r="L436" s="53">
        <v>45243</v>
      </c>
      <c r="M436" t="s">
        <v>6473</v>
      </c>
      <c r="N436" t="s">
        <v>16</v>
      </c>
      <c r="O436" s="53">
        <v>45245</v>
      </c>
      <c r="P436">
        <v>2024</v>
      </c>
      <c r="Q436">
        <v>516</v>
      </c>
      <c r="R436">
        <v>638</v>
      </c>
      <c r="S436" t="s">
        <v>5470</v>
      </c>
      <c r="T436" t="s">
        <v>4686</v>
      </c>
      <c r="U436" t="s">
        <v>162</v>
      </c>
      <c r="V436">
        <v>468.54</v>
      </c>
      <c r="W436" s="53">
        <v>45244</v>
      </c>
      <c r="X436" s="53">
        <v>45244</v>
      </c>
      <c r="Y436">
        <v>0.64390000000000003</v>
      </c>
      <c r="Z436" t="s">
        <v>1279</v>
      </c>
      <c r="AA436" t="s">
        <v>4710</v>
      </c>
      <c r="AC436" t="e">
        <f>#REF!-#REF!</f>
        <v>#REF!</v>
      </c>
      <c r="AD436" t="e">
        <f>#REF!*#REF!</f>
        <v>#REF!</v>
      </c>
    </row>
    <row r="437" spans="1:30" x14ac:dyDescent="0.35">
      <c r="A437" t="s">
        <v>5883</v>
      </c>
      <c r="B437">
        <v>40</v>
      </c>
      <c r="C437" t="s">
        <v>119</v>
      </c>
      <c r="D437" t="s">
        <v>300</v>
      </c>
      <c r="E437" t="s">
        <v>301</v>
      </c>
      <c r="F437" t="s">
        <v>148</v>
      </c>
      <c r="G437" t="s">
        <v>169</v>
      </c>
      <c r="H437" t="s">
        <v>254</v>
      </c>
      <c r="I437" s="53">
        <v>45245</v>
      </c>
      <c r="J437" s="53">
        <v>45245</v>
      </c>
      <c r="K437" t="s">
        <v>124</v>
      </c>
      <c r="L437" s="53">
        <v>45244</v>
      </c>
      <c r="M437" t="s">
        <v>6473</v>
      </c>
      <c r="N437" t="s">
        <v>16</v>
      </c>
      <c r="O437" s="53">
        <v>45245</v>
      </c>
      <c r="P437">
        <v>2024</v>
      </c>
      <c r="Q437">
        <v>517</v>
      </c>
      <c r="R437">
        <v>639</v>
      </c>
      <c r="S437" t="s">
        <v>5883</v>
      </c>
      <c r="T437" t="s">
        <v>4630</v>
      </c>
      <c r="U437" t="s">
        <v>169</v>
      </c>
      <c r="V437">
        <v>399.36</v>
      </c>
      <c r="W437" s="53">
        <v>45245</v>
      </c>
      <c r="X437" s="53">
        <v>45245</v>
      </c>
      <c r="Y437">
        <v>9.0147999999999993</v>
      </c>
      <c r="Z437" t="s">
        <v>1279</v>
      </c>
      <c r="AA437" t="s">
        <v>4965</v>
      </c>
      <c r="AC437" t="e">
        <f>#REF!-#REF!</f>
        <v>#REF!</v>
      </c>
      <c r="AD437" t="e">
        <f>#REF!*#REF!</f>
        <v>#REF!</v>
      </c>
    </row>
    <row r="438" spans="1:30" x14ac:dyDescent="0.35">
      <c r="A438" t="s">
        <v>5471</v>
      </c>
      <c r="B438">
        <v>41</v>
      </c>
      <c r="C438" t="s">
        <v>119</v>
      </c>
      <c r="D438" t="s">
        <v>300</v>
      </c>
      <c r="E438" t="s">
        <v>301</v>
      </c>
      <c r="F438" t="s">
        <v>148</v>
      </c>
      <c r="G438" t="s">
        <v>162</v>
      </c>
      <c r="H438" t="s">
        <v>254</v>
      </c>
      <c r="I438" s="53">
        <v>45245</v>
      </c>
      <c r="J438" s="53">
        <v>45245</v>
      </c>
      <c r="K438" t="s">
        <v>124</v>
      </c>
      <c r="L438" s="53">
        <v>45244</v>
      </c>
      <c r="M438" t="s">
        <v>6473</v>
      </c>
      <c r="N438" t="s">
        <v>16</v>
      </c>
      <c r="O438" s="53">
        <v>45245</v>
      </c>
      <c r="P438">
        <v>2024</v>
      </c>
      <c r="Q438">
        <v>518</v>
      </c>
      <c r="R438">
        <v>640</v>
      </c>
      <c r="S438" t="s">
        <v>5471</v>
      </c>
      <c r="T438" t="s">
        <v>4686</v>
      </c>
      <c r="U438" t="s">
        <v>162</v>
      </c>
      <c r="V438">
        <v>399.36</v>
      </c>
      <c r="W438" s="53">
        <v>45245</v>
      </c>
      <c r="X438" s="53">
        <v>45245</v>
      </c>
      <c r="Y438">
        <v>0.64390000000000003</v>
      </c>
      <c r="Z438" t="s">
        <v>1279</v>
      </c>
      <c r="AA438" t="s">
        <v>4710</v>
      </c>
      <c r="AC438" t="e">
        <f>#REF!-#REF!</f>
        <v>#REF!</v>
      </c>
      <c r="AD438" t="e">
        <f>#REF!*#REF!</f>
        <v>#REF!</v>
      </c>
    </row>
    <row r="439" spans="1:30" x14ac:dyDescent="0.35">
      <c r="A439" t="s">
        <v>5884</v>
      </c>
      <c r="B439">
        <v>42</v>
      </c>
      <c r="C439" t="s">
        <v>119</v>
      </c>
      <c r="D439" t="s">
        <v>300</v>
      </c>
      <c r="E439" t="s">
        <v>301</v>
      </c>
      <c r="F439" t="s">
        <v>148</v>
      </c>
      <c r="G439" t="s">
        <v>169</v>
      </c>
      <c r="H439" t="s">
        <v>254</v>
      </c>
      <c r="I439" s="53">
        <v>45246</v>
      </c>
      <c r="J439" s="53">
        <v>45246</v>
      </c>
      <c r="K439" t="s">
        <v>124</v>
      </c>
      <c r="L439" s="53">
        <v>45245</v>
      </c>
      <c r="M439" t="s">
        <v>6474</v>
      </c>
      <c r="N439" t="s">
        <v>16</v>
      </c>
      <c r="O439" s="53">
        <v>45258</v>
      </c>
      <c r="P439">
        <v>2024</v>
      </c>
      <c r="Q439">
        <v>519</v>
      </c>
      <c r="R439">
        <v>641</v>
      </c>
      <c r="S439" t="s">
        <v>5884</v>
      </c>
      <c r="T439" t="s">
        <v>4630</v>
      </c>
      <c r="U439" t="s">
        <v>169</v>
      </c>
      <c r="V439">
        <v>108.31</v>
      </c>
      <c r="W439" s="53">
        <v>45246</v>
      </c>
      <c r="X439" s="53">
        <v>45246</v>
      </c>
      <c r="Y439">
        <v>9.0147999999999993</v>
      </c>
      <c r="Z439" t="s">
        <v>1279</v>
      </c>
      <c r="AA439" t="s">
        <v>4965</v>
      </c>
      <c r="AC439" t="e">
        <f>#REF!-#REF!</f>
        <v>#REF!</v>
      </c>
      <c r="AD439" t="e">
        <f>#REF!*#REF!</f>
        <v>#REF!</v>
      </c>
    </row>
    <row r="440" spans="1:30" x14ac:dyDescent="0.35">
      <c r="A440" t="s">
        <v>5472</v>
      </c>
      <c r="B440">
        <v>43</v>
      </c>
      <c r="C440" t="s">
        <v>119</v>
      </c>
      <c r="D440" t="s">
        <v>300</v>
      </c>
      <c r="E440" t="s">
        <v>301</v>
      </c>
      <c r="F440" t="s">
        <v>148</v>
      </c>
      <c r="G440" t="s">
        <v>162</v>
      </c>
      <c r="H440" t="s">
        <v>254</v>
      </c>
      <c r="I440" s="53">
        <v>45246</v>
      </c>
      <c r="J440" s="53">
        <v>45246</v>
      </c>
      <c r="K440" t="s">
        <v>124</v>
      </c>
      <c r="L440" s="53">
        <v>45245</v>
      </c>
      <c r="M440" t="s">
        <v>6474</v>
      </c>
      <c r="N440" t="s">
        <v>16</v>
      </c>
      <c r="O440" s="53">
        <v>45258</v>
      </c>
      <c r="P440">
        <v>2024</v>
      </c>
      <c r="Q440">
        <v>520</v>
      </c>
      <c r="R440">
        <v>642</v>
      </c>
      <c r="S440" t="s">
        <v>5472</v>
      </c>
      <c r="T440" t="s">
        <v>4686</v>
      </c>
      <c r="U440" t="s">
        <v>162</v>
      </c>
      <c r="V440">
        <v>108.31</v>
      </c>
      <c r="W440" s="53">
        <v>45246</v>
      </c>
      <c r="X440" s="53">
        <v>45246</v>
      </c>
      <c r="Y440">
        <v>0.64390000000000003</v>
      </c>
      <c r="Z440" t="s">
        <v>1279</v>
      </c>
      <c r="AA440" t="s">
        <v>4710</v>
      </c>
      <c r="AC440" t="e">
        <f>#REF!-#REF!</f>
        <v>#REF!</v>
      </c>
      <c r="AD440" t="e">
        <f>#REF!*#REF!</f>
        <v>#REF!</v>
      </c>
    </row>
    <row r="441" spans="1:30" x14ac:dyDescent="0.35">
      <c r="A441" t="s">
        <v>5473</v>
      </c>
      <c r="B441">
        <v>44</v>
      </c>
      <c r="C441" t="s">
        <v>119</v>
      </c>
      <c r="D441" t="s">
        <v>300</v>
      </c>
      <c r="E441" t="s">
        <v>301</v>
      </c>
      <c r="F441" t="s">
        <v>148</v>
      </c>
      <c r="G441" t="s">
        <v>162</v>
      </c>
      <c r="H441" t="s">
        <v>254</v>
      </c>
      <c r="I441" s="53">
        <v>45248</v>
      </c>
      <c r="J441" s="53">
        <v>45248</v>
      </c>
      <c r="K441" t="s">
        <v>124</v>
      </c>
      <c r="L441" s="53">
        <v>45247</v>
      </c>
      <c r="M441" t="s">
        <v>6474</v>
      </c>
      <c r="N441" t="s">
        <v>16</v>
      </c>
      <c r="O441" s="53">
        <v>45258</v>
      </c>
      <c r="P441">
        <v>2024</v>
      </c>
      <c r="Q441">
        <v>521</v>
      </c>
      <c r="R441">
        <v>643</v>
      </c>
      <c r="S441" t="s">
        <v>5473</v>
      </c>
      <c r="T441" t="s">
        <v>4686</v>
      </c>
      <c r="U441" t="s">
        <v>162</v>
      </c>
      <c r="V441">
        <v>55</v>
      </c>
      <c r="W441" s="53">
        <v>45248</v>
      </c>
      <c r="X441" s="53">
        <v>45248</v>
      </c>
      <c r="Y441">
        <v>0.64390000000000003</v>
      </c>
      <c r="Z441" t="s">
        <v>1279</v>
      </c>
      <c r="AA441" t="s">
        <v>4710</v>
      </c>
      <c r="AC441" t="e">
        <f>#REF!-#REF!</f>
        <v>#REF!</v>
      </c>
      <c r="AD441" t="e">
        <f>#REF!*#REF!</f>
        <v>#REF!</v>
      </c>
    </row>
    <row r="442" spans="1:30" x14ac:dyDescent="0.35">
      <c r="A442" t="s">
        <v>5474</v>
      </c>
      <c r="B442">
        <v>45</v>
      </c>
      <c r="C442" t="s">
        <v>119</v>
      </c>
      <c r="D442" t="s">
        <v>300</v>
      </c>
      <c r="E442" t="s">
        <v>301</v>
      </c>
      <c r="F442" t="s">
        <v>148</v>
      </c>
      <c r="G442" t="s">
        <v>162</v>
      </c>
      <c r="H442" t="s">
        <v>254</v>
      </c>
      <c r="I442" s="53">
        <v>45255</v>
      </c>
      <c r="J442" s="53">
        <v>45255</v>
      </c>
      <c r="K442" t="s">
        <v>124</v>
      </c>
      <c r="L442" s="53">
        <v>45254</v>
      </c>
      <c r="M442" t="s">
        <v>6474</v>
      </c>
      <c r="N442" t="s">
        <v>16</v>
      </c>
      <c r="O442" s="53">
        <v>45258</v>
      </c>
      <c r="P442">
        <v>2024</v>
      </c>
      <c r="Q442">
        <v>522</v>
      </c>
      <c r="R442">
        <v>644</v>
      </c>
      <c r="S442" t="s">
        <v>5474</v>
      </c>
      <c r="T442" t="s">
        <v>4686</v>
      </c>
      <c r="U442" t="s">
        <v>162</v>
      </c>
      <c r="V442">
        <v>13</v>
      </c>
      <c r="W442" s="53">
        <v>45255</v>
      </c>
      <c r="X442" s="53">
        <v>45255</v>
      </c>
      <c r="Y442">
        <v>0.64390000000000003</v>
      </c>
      <c r="Z442" t="s">
        <v>1279</v>
      </c>
      <c r="AA442" t="s">
        <v>4710</v>
      </c>
      <c r="AC442" t="e">
        <f>#REF!-#REF!</f>
        <v>#REF!</v>
      </c>
      <c r="AD442" t="e">
        <f>#REF!*#REF!</f>
        <v>#REF!</v>
      </c>
    </row>
    <row r="443" spans="1:30" x14ac:dyDescent="0.35">
      <c r="A443" t="s">
        <v>5885</v>
      </c>
      <c r="B443">
        <v>56</v>
      </c>
      <c r="C443" t="s">
        <v>119</v>
      </c>
      <c r="D443" t="s">
        <v>6163</v>
      </c>
      <c r="E443" t="s">
        <v>301</v>
      </c>
      <c r="F443" t="s">
        <v>148</v>
      </c>
      <c r="G443" t="s">
        <v>169</v>
      </c>
      <c r="H443" t="s">
        <v>254</v>
      </c>
      <c r="I443" s="53">
        <v>45268</v>
      </c>
      <c r="J443" s="53">
        <v>45268</v>
      </c>
      <c r="K443" t="s">
        <v>124</v>
      </c>
      <c r="L443" s="53">
        <v>45267</v>
      </c>
      <c r="M443" t="s">
        <v>6475</v>
      </c>
      <c r="N443" t="s">
        <v>16</v>
      </c>
      <c r="O443" s="53">
        <v>45280</v>
      </c>
      <c r="P443">
        <v>2024</v>
      </c>
      <c r="Q443">
        <v>533</v>
      </c>
      <c r="R443">
        <v>645</v>
      </c>
      <c r="S443" t="s">
        <v>5885</v>
      </c>
      <c r="T443" t="s">
        <v>4630</v>
      </c>
      <c r="U443" t="s">
        <v>169</v>
      </c>
      <c r="V443">
        <v>404</v>
      </c>
      <c r="W443" s="53">
        <v>45268</v>
      </c>
      <c r="X443" s="53">
        <v>45268</v>
      </c>
      <c r="Y443">
        <v>9.0147999999999993</v>
      </c>
      <c r="Z443" t="s">
        <v>1279</v>
      </c>
      <c r="AA443" t="s">
        <v>4965</v>
      </c>
      <c r="AC443" t="e">
        <f>#REF!-#REF!</f>
        <v>#REF!</v>
      </c>
      <c r="AD443" t="e">
        <f>#REF!*#REF!</f>
        <v>#REF!</v>
      </c>
    </row>
    <row r="444" spans="1:30" x14ac:dyDescent="0.35">
      <c r="A444" t="s">
        <v>5475</v>
      </c>
      <c r="B444">
        <v>57</v>
      </c>
      <c r="C444" t="s">
        <v>119</v>
      </c>
      <c r="D444" t="s">
        <v>6163</v>
      </c>
      <c r="E444" t="s">
        <v>301</v>
      </c>
      <c r="F444" t="s">
        <v>148</v>
      </c>
      <c r="G444" t="s">
        <v>162</v>
      </c>
      <c r="H444" t="s">
        <v>254</v>
      </c>
      <c r="I444" s="53">
        <v>45268</v>
      </c>
      <c r="J444" s="53">
        <v>45268</v>
      </c>
      <c r="K444" t="s">
        <v>124</v>
      </c>
      <c r="L444" s="53">
        <v>45267</v>
      </c>
      <c r="M444" t="s">
        <v>6475</v>
      </c>
      <c r="N444" t="s">
        <v>16</v>
      </c>
      <c r="O444" s="53">
        <v>45280</v>
      </c>
      <c r="P444">
        <v>2024</v>
      </c>
      <c r="Q444">
        <v>534</v>
      </c>
      <c r="R444">
        <v>646</v>
      </c>
      <c r="S444" t="s">
        <v>5475</v>
      </c>
      <c r="T444" t="s">
        <v>4686</v>
      </c>
      <c r="U444" t="s">
        <v>162</v>
      </c>
      <c r="V444">
        <v>404</v>
      </c>
      <c r="W444" s="53">
        <v>45268</v>
      </c>
      <c r="X444" s="53">
        <v>45268</v>
      </c>
      <c r="Y444">
        <v>0.64390000000000003</v>
      </c>
      <c r="Z444" t="s">
        <v>1279</v>
      </c>
      <c r="AA444" t="s">
        <v>4710</v>
      </c>
      <c r="AC444" t="e">
        <f>#REF!-#REF!</f>
        <v>#REF!</v>
      </c>
      <c r="AD444" t="e">
        <f>#REF!*#REF!</f>
        <v>#REF!</v>
      </c>
    </row>
    <row r="445" spans="1:30" x14ac:dyDescent="0.35">
      <c r="A445" t="s">
        <v>5886</v>
      </c>
      <c r="B445">
        <v>58</v>
      </c>
      <c r="C445" t="s">
        <v>119</v>
      </c>
      <c r="D445" t="s">
        <v>6163</v>
      </c>
      <c r="E445" t="s">
        <v>301</v>
      </c>
      <c r="F445" t="s">
        <v>148</v>
      </c>
      <c r="G445" t="s">
        <v>169</v>
      </c>
      <c r="H445" t="s">
        <v>254</v>
      </c>
      <c r="I445" s="53">
        <v>45269</v>
      </c>
      <c r="J445" s="53">
        <v>45269</v>
      </c>
      <c r="K445" t="s">
        <v>124</v>
      </c>
      <c r="L445" s="53">
        <v>45268</v>
      </c>
      <c r="M445" t="s">
        <v>6475</v>
      </c>
      <c r="N445" t="s">
        <v>16</v>
      </c>
      <c r="O445" s="53">
        <v>45280</v>
      </c>
      <c r="P445">
        <v>2024</v>
      </c>
      <c r="Q445">
        <v>535</v>
      </c>
      <c r="R445">
        <v>647</v>
      </c>
      <c r="S445" t="s">
        <v>5886</v>
      </c>
      <c r="T445" t="s">
        <v>4630</v>
      </c>
      <c r="U445" t="s">
        <v>169</v>
      </c>
      <c r="V445">
        <v>404</v>
      </c>
      <c r="W445" s="53">
        <v>45269</v>
      </c>
      <c r="X445" s="53">
        <v>45269</v>
      </c>
      <c r="Y445">
        <v>9.0147999999999993</v>
      </c>
      <c r="Z445" t="s">
        <v>1279</v>
      </c>
      <c r="AA445" t="s">
        <v>4965</v>
      </c>
      <c r="AC445" t="e">
        <f>#REF!-#REF!</f>
        <v>#REF!</v>
      </c>
      <c r="AD445" t="e">
        <f>#REF!*#REF!</f>
        <v>#REF!</v>
      </c>
    </row>
    <row r="446" spans="1:30" x14ac:dyDescent="0.35">
      <c r="A446" t="s">
        <v>5476</v>
      </c>
      <c r="B446">
        <v>59</v>
      </c>
      <c r="C446" t="s">
        <v>119</v>
      </c>
      <c r="D446" t="s">
        <v>6163</v>
      </c>
      <c r="E446" t="s">
        <v>301</v>
      </c>
      <c r="F446" t="s">
        <v>148</v>
      </c>
      <c r="G446" t="s">
        <v>162</v>
      </c>
      <c r="H446" t="s">
        <v>254</v>
      </c>
      <c r="I446" s="53">
        <v>45269</v>
      </c>
      <c r="J446" s="53">
        <v>45269</v>
      </c>
      <c r="K446" t="s">
        <v>124</v>
      </c>
      <c r="L446" s="53">
        <v>45268</v>
      </c>
      <c r="M446" t="s">
        <v>6475</v>
      </c>
      <c r="N446" t="s">
        <v>16</v>
      </c>
      <c r="O446" s="53">
        <v>45280</v>
      </c>
      <c r="P446">
        <v>2024</v>
      </c>
      <c r="Q446">
        <v>536</v>
      </c>
      <c r="R446">
        <v>648</v>
      </c>
      <c r="S446" t="s">
        <v>5476</v>
      </c>
      <c r="T446" t="s">
        <v>4686</v>
      </c>
      <c r="U446" t="s">
        <v>162</v>
      </c>
      <c r="V446">
        <v>404</v>
      </c>
      <c r="W446" s="53">
        <v>45269</v>
      </c>
      <c r="X446" s="53">
        <v>45269</v>
      </c>
      <c r="Y446">
        <v>0.64390000000000003</v>
      </c>
      <c r="Z446" t="s">
        <v>1279</v>
      </c>
      <c r="AA446" t="s">
        <v>4710</v>
      </c>
      <c r="AC446" t="e">
        <f>#REF!-#REF!</f>
        <v>#REF!</v>
      </c>
      <c r="AD446" t="e">
        <f>#REF!*#REF!</f>
        <v>#REF!</v>
      </c>
    </row>
    <row r="447" spans="1:30" x14ac:dyDescent="0.35">
      <c r="A447" t="s">
        <v>5887</v>
      </c>
      <c r="B447">
        <v>60</v>
      </c>
      <c r="C447" t="s">
        <v>119</v>
      </c>
      <c r="D447" t="s">
        <v>6163</v>
      </c>
      <c r="E447" t="s">
        <v>301</v>
      </c>
      <c r="F447" t="s">
        <v>148</v>
      </c>
      <c r="G447" t="s">
        <v>169</v>
      </c>
      <c r="H447" t="s">
        <v>254</v>
      </c>
      <c r="I447" s="53">
        <v>45270</v>
      </c>
      <c r="J447" s="53">
        <v>45270</v>
      </c>
      <c r="K447" t="s">
        <v>124</v>
      </c>
      <c r="L447" s="53">
        <v>45269</v>
      </c>
      <c r="M447" t="s">
        <v>6475</v>
      </c>
      <c r="N447" t="s">
        <v>16</v>
      </c>
      <c r="O447" s="53">
        <v>45280</v>
      </c>
      <c r="P447">
        <v>2024</v>
      </c>
      <c r="Q447">
        <v>537</v>
      </c>
      <c r="R447">
        <v>649</v>
      </c>
      <c r="S447" t="s">
        <v>5887</v>
      </c>
      <c r="T447" t="s">
        <v>4630</v>
      </c>
      <c r="U447" t="s">
        <v>169</v>
      </c>
      <c r="V447">
        <v>404</v>
      </c>
      <c r="W447" s="53">
        <v>45270</v>
      </c>
      <c r="X447" s="53">
        <v>45270</v>
      </c>
      <c r="Y447">
        <v>9.0147999999999993</v>
      </c>
      <c r="Z447" t="s">
        <v>1279</v>
      </c>
      <c r="AA447" t="s">
        <v>4965</v>
      </c>
      <c r="AC447" t="e">
        <f>#REF!-#REF!</f>
        <v>#REF!</v>
      </c>
      <c r="AD447" t="e">
        <f>#REF!*#REF!</f>
        <v>#REF!</v>
      </c>
    </row>
    <row r="448" spans="1:30" x14ac:dyDescent="0.35">
      <c r="A448" t="s">
        <v>5477</v>
      </c>
      <c r="B448">
        <v>61</v>
      </c>
      <c r="C448" t="s">
        <v>119</v>
      </c>
      <c r="D448" t="s">
        <v>6163</v>
      </c>
      <c r="E448" t="s">
        <v>301</v>
      </c>
      <c r="F448" t="s">
        <v>148</v>
      </c>
      <c r="G448" t="s">
        <v>162</v>
      </c>
      <c r="H448" t="s">
        <v>254</v>
      </c>
      <c r="I448" s="53">
        <v>45270</v>
      </c>
      <c r="J448" s="53">
        <v>45270</v>
      </c>
      <c r="K448" t="s">
        <v>124</v>
      </c>
      <c r="L448" s="53">
        <v>45269</v>
      </c>
      <c r="M448" t="s">
        <v>6475</v>
      </c>
      <c r="N448" t="s">
        <v>16</v>
      </c>
      <c r="O448" s="53">
        <v>45280</v>
      </c>
      <c r="P448">
        <v>2024</v>
      </c>
      <c r="Q448">
        <v>538</v>
      </c>
      <c r="R448">
        <v>650</v>
      </c>
      <c r="S448" t="s">
        <v>5477</v>
      </c>
      <c r="T448" t="s">
        <v>4686</v>
      </c>
      <c r="U448" t="s">
        <v>162</v>
      </c>
      <c r="V448">
        <v>404</v>
      </c>
      <c r="W448" s="53">
        <v>45270</v>
      </c>
      <c r="X448" s="53">
        <v>45270</v>
      </c>
      <c r="Y448">
        <v>0.64390000000000003</v>
      </c>
      <c r="Z448" t="s">
        <v>1279</v>
      </c>
      <c r="AA448" t="s">
        <v>4710</v>
      </c>
      <c r="AC448" t="e">
        <f>#REF!-#REF!</f>
        <v>#REF!</v>
      </c>
      <c r="AD448" t="e">
        <f>#REF!*#REF!</f>
        <v>#REF!</v>
      </c>
    </row>
    <row r="449" spans="1:30" x14ac:dyDescent="0.35">
      <c r="A449" t="s">
        <v>5888</v>
      </c>
      <c r="B449">
        <v>62</v>
      </c>
      <c r="C449" t="s">
        <v>119</v>
      </c>
      <c r="D449" t="s">
        <v>6163</v>
      </c>
      <c r="E449" t="s">
        <v>301</v>
      </c>
      <c r="F449" t="s">
        <v>148</v>
      </c>
      <c r="G449" t="s">
        <v>169</v>
      </c>
      <c r="H449" t="s">
        <v>254</v>
      </c>
      <c r="I449" s="53">
        <v>45271</v>
      </c>
      <c r="J449" s="53">
        <v>45271</v>
      </c>
      <c r="K449" t="s">
        <v>124</v>
      </c>
      <c r="L449" s="53">
        <v>45270</v>
      </c>
      <c r="M449" t="s">
        <v>6475</v>
      </c>
      <c r="N449" t="s">
        <v>16</v>
      </c>
      <c r="O449" s="53">
        <v>45280</v>
      </c>
      <c r="P449">
        <v>2024</v>
      </c>
      <c r="Q449">
        <v>539</v>
      </c>
      <c r="R449">
        <v>651</v>
      </c>
      <c r="S449" t="s">
        <v>5888</v>
      </c>
      <c r="T449" t="s">
        <v>4630</v>
      </c>
      <c r="U449" t="s">
        <v>169</v>
      </c>
      <c r="V449">
        <v>322.93</v>
      </c>
      <c r="W449" s="53">
        <v>45271</v>
      </c>
      <c r="X449" s="53">
        <v>45271</v>
      </c>
      <c r="Y449">
        <v>9.0147999999999993</v>
      </c>
      <c r="Z449" t="s">
        <v>1279</v>
      </c>
      <c r="AA449" t="s">
        <v>4965</v>
      </c>
      <c r="AC449" t="e">
        <f>#REF!-#REF!</f>
        <v>#REF!</v>
      </c>
      <c r="AD449" t="e">
        <f>#REF!*#REF!</f>
        <v>#REF!</v>
      </c>
    </row>
    <row r="450" spans="1:30" x14ac:dyDescent="0.35">
      <c r="A450" t="s">
        <v>5478</v>
      </c>
      <c r="B450">
        <v>63</v>
      </c>
      <c r="C450" t="s">
        <v>119</v>
      </c>
      <c r="D450" t="s">
        <v>6163</v>
      </c>
      <c r="E450" t="s">
        <v>301</v>
      </c>
      <c r="F450" t="s">
        <v>148</v>
      </c>
      <c r="G450" t="s">
        <v>162</v>
      </c>
      <c r="H450" t="s">
        <v>254</v>
      </c>
      <c r="I450" s="53">
        <v>45271</v>
      </c>
      <c r="J450" s="53">
        <v>45271</v>
      </c>
      <c r="K450" t="s">
        <v>124</v>
      </c>
      <c r="L450" s="53">
        <v>45270</v>
      </c>
      <c r="M450" t="s">
        <v>6475</v>
      </c>
      <c r="N450" t="s">
        <v>16</v>
      </c>
      <c r="O450" s="53">
        <v>45280</v>
      </c>
      <c r="P450">
        <v>2024</v>
      </c>
      <c r="Q450">
        <v>540</v>
      </c>
      <c r="R450">
        <v>652</v>
      </c>
      <c r="S450" t="s">
        <v>5478</v>
      </c>
      <c r="T450" t="s">
        <v>4686</v>
      </c>
      <c r="U450" t="s">
        <v>162</v>
      </c>
      <c r="V450">
        <v>322.93</v>
      </c>
      <c r="W450" s="53">
        <v>45271</v>
      </c>
      <c r="X450" s="53">
        <v>45271</v>
      </c>
      <c r="Y450">
        <v>0.64390000000000003</v>
      </c>
      <c r="Z450" t="s">
        <v>1279</v>
      </c>
      <c r="AA450" t="s">
        <v>4710</v>
      </c>
      <c r="AC450" t="e">
        <f>#REF!-#REF!</f>
        <v>#REF!</v>
      </c>
      <c r="AD450" t="e">
        <f>#REF!*#REF!</f>
        <v>#REF!</v>
      </c>
    </row>
    <row r="451" spans="1:30" x14ac:dyDescent="0.35">
      <c r="A451" t="s">
        <v>5889</v>
      </c>
      <c r="B451">
        <v>64</v>
      </c>
      <c r="C451" t="s">
        <v>119</v>
      </c>
      <c r="D451" t="s">
        <v>6163</v>
      </c>
      <c r="E451" t="s">
        <v>301</v>
      </c>
      <c r="F451" t="s">
        <v>148</v>
      </c>
      <c r="G451" t="s">
        <v>169</v>
      </c>
      <c r="H451" t="s">
        <v>254</v>
      </c>
      <c r="I451" s="53">
        <v>45272</v>
      </c>
      <c r="J451" s="53">
        <v>45272</v>
      </c>
      <c r="K451" t="s">
        <v>124</v>
      </c>
      <c r="L451" s="53">
        <v>45271</v>
      </c>
      <c r="M451" t="s">
        <v>6475</v>
      </c>
      <c r="N451" t="s">
        <v>16</v>
      </c>
      <c r="O451" s="53">
        <v>45280</v>
      </c>
      <c r="P451">
        <v>2024</v>
      </c>
      <c r="Q451">
        <v>541</v>
      </c>
      <c r="R451">
        <v>653</v>
      </c>
      <c r="S451" t="s">
        <v>5889</v>
      </c>
      <c r="T451" t="s">
        <v>4630</v>
      </c>
      <c r="U451" t="s">
        <v>169</v>
      </c>
      <c r="V451">
        <v>81.069999999999993</v>
      </c>
      <c r="W451" s="53">
        <v>45272</v>
      </c>
      <c r="X451" s="53">
        <v>45272</v>
      </c>
      <c r="Y451">
        <v>9.0147999999999993</v>
      </c>
      <c r="Z451" t="s">
        <v>1279</v>
      </c>
      <c r="AA451" t="s">
        <v>4965</v>
      </c>
      <c r="AC451" t="e">
        <f>#REF!-#REF!</f>
        <v>#REF!</v>
      </c>
      <c r="AD451" t="e">
        <f>#REF!*#REF!</f>
        <v>#REF!</v>
      </c>
    </row>
    <row r="452" spans="1:30" x14ac:dyDescent="0.35">
      <c r="A452" t="s">
        <v>5479</v>
      </c>
      <c r="B452">
        <v>65</v>
      </c>
      <c r="C452" t="s">
        <v>119</v>
      </c>
      <c r="D452" t="s">
        <v>6163</v>
      </c>
      <c r="E452" t="s">
        <v>301</v>
      </c>
      <c r="F452" t="s">
        <v>148</v>
      </c>
      <c r="G452" t="s">
        <v>162</v>
      </c>
      <c r="H452" t="s">
        <v>254</v>
      </c>
      <c r="I452" s="53">
        <v>45272</v>
      </c>
      <c r="J452" s="53">
        <v>45272</v>
      </c>
      <c r="K452" t="s">
        <v>124</v>
      </c>
      <c r="L452" s="53">
        <v>45271</v>
      </c>
      <c r="M452" t="s">
        <v>6475</v>
      </c>
      <c r="N452" t="s">
        <v>16</v>
      </c>
      <c r="O452" s="53">
        <v>45280</v>
      </c>
      <c r="P452">
        <v>2024</v>
      </c>
      <c r="Q452">
        <v>542</v>
      </c>
      <c r="R452">
        <v>654</v>
      </c>
      <c r="S452" t="s">
        <v>5479</v>
      </c>
      <c r="T452" t="s">
        <v>4686</v>
      </c>
      <c r="U452" t="s">
        <v>162</v>
      </c>
      <c r="V452">
        <v>81.069999999999993</v>
      </c>
      <c r="W452" s="53">
        <v>45272</v>
      </c>
      <c r="X452" s="53">
        <v>45272</v>
      </c>
      <c r="Y452">
        <v>0.64390000000000003</v>
      </c>
      <c r="Z452" t="s">
        <v>1279</v>
      </c>
      <c r="AA452" t="s">
        <v>4710</v>
      </c>
      <c r="AC452" t="e">
        <f>#REF!-#REF!</f>
        <v>#REF!</v>
      </c>
      <c r="AD452" t="e">
        <f>#REF!*#REF!</f>
        <v>#REF!</v>
      </c>
    </row>
    <row r="453" spans="1:30" x14ac:dyDescent="0.35">
      <c r="A453" t="s">
        <v>5890</v>
      </c>
      <c r="B453">
        <v>66</v>
      </c>
      <c r="C453" t="s">
        <v>119</v>
      </c>
      <c r="D453" t="s">
        <v>6163</v>
      </c>
      <c r="E453" t="s">
        <v>301</v>
      </c>
      <c r="F453" t="s">
        <v>148</v>
      </c>
      <c r="G453" t="s">
        <v>169</v>
      </c>
      <c r="H453" t="s">
        <v>254</v>
      </c>
      <c r="I453" s="53">
        <v>45275</v>
      </c>
      <c r="J453" s="53">
        <v>45275</v>
      </c>
      <c r="K453" t="s">
        <v>124</v>
      </c>
      <c r="L453" s="53">
        <v>45274</v>
      </c>
      <c r="M453" t="s">
        <v>6475</v>
      </c>
      <c r="N453" t="s">
        <v>16</v>
      </c>
      <c r="O453" s="53">
        <v>45280</v>
      </c>
      <c r="P453">
        <v>2024</v>
      </c>
      <c r="Q453">
        <v>543</v>
      </c>
      <c r="R453">
        <v>655</v>
      </c>
      <c r="S453" t="s">
        <v>5890</v>
      </c>
      <c r="T453" t="s">
        <v>4630</v>
      </c>
      <c r="U453" t="s">
        <v>169</v>
      </c>
      <c r="V453">
        <v>202</v>
      </c>
      <c r="W453" s="53">
        <v>45275</v>
      </c>
      <c r="X453" s="53">
        <v>45275</v>
      </c>
      <c r="Y453">
        <v>9.0147999999999993</v>
      </c>
      <c r="Z453" t="s">
        <v>1279</v>
      </c>
      <c r="AA453" t="s">
        <v>4965</v>
      </c>
      <c r="AC453" t="e">
        <f>#REF!-#REF!</f>
        <v>#REF!</v>
      </c>
      <c r="AD453" t="e">
        <f>#REF!*#REF!</f>
        <v>#REF!</v>
      </c>
    </row>
    <row r="454" spans="1:30" x14ac:dyDescent="0.35">
      <c r="A454" t="s">
        <v>5480</v>
      </c>
      <c r="B454">
        <v>67</v>
      </c>
      <c r="C454" t="s">
        <v>119</v>
      </c>
      <c r="D454" t="s">
        <v>6163</v>
      </c>
      <c r="E454" t="s">
        <v>301</v>
      </c>
      <c r="F454" t="s">
        <v>148</v>
      </c>
      <c r="G454" t="s">
        <v>162</v>
      </c>
      <c r="H454" t="s">
        <v>254</v>
      </c>
      <c r="I454" s="53">
        <v>45275</v>
      </c>
      <c r="J454" s="53">
        <v>45275</v>
      </c>
      <c r="K454" t="s">
        <v>124</v>
      </c>
      <c r="L454" s="53">
        <v>45274</v>
      </c>
      <c r="M454" t="s">
        <v>6475</v>
      </c>
      <c r="N454" t="s">
        <v>16</v>
      </c>
      <c r="O454" s="53">
        <v>45280</v>
      </c>
      <c r="P454">
        <v>2024</v>
      </c>
      <c r="Q454">
        <v>544</v>
      </c>
      <c r="R454">
        <v>656</v>
      </c>
      <c r="S454" t="s">
        <v>5480</v>
      </c>
      <c r="T454" t="s">
        <v>4686</v>
      </c>
      <c r="U454" t="s">
        <v>162</v>
      </c>
      <c r="V454">
        <v>202</v>
      </c>
      <c r="W454" s="53">
        <v>45275</v>
      </c>
      <c r="X454" s="53">
        <v>45275</v>
      </c>
      <c r="Y454">
        <v>0.64390000000000003</v>
      </c>
      <c r="Z454" t="s">
        <v>1279</v>
      </c>
      <c r="AA454" t="s">
        <v>4710</v>
      </c>
      <c r="AC454" t="e">
        <f>#REF!-#REF!</f>
        <v>#REF!</v>
      </c>
      <c r="AD454" t="e">
        <f>#REF!*#REF!</f>
        <v>#REF!</v>
      </c>
    </row>
    <row r="455" spans="1:30" x14ac:dyDescent="0.35">
      <c r="A455" t="s">
        <v>5891</v>
      </c>
      <c r="B455">
        <v>68</v>
      </c>
      <c r="C455" t="s">
        <v>119</v>
      </c>
      <c r="D455" t="s">
        <v>6163</v>
      </c>
      <c r="E455" t="s">
        <v>301</v>
      </c>
      <c r="F455" t="s">
        <v>148</v>
      </c>
      <c r="G455" t="s">
        <v>169</v>
      </c>
      <c r="H455" t="s">
        <v>254</v>
      </c>
      <c r="I455" s="53">
        <v>45276</v>
      </c>
      <c r="J455" s="53">
        <v>45276</v>
      </c>
      <c r="K455" t="s">
        <v>124</v>
      </c>
      <c r="L455" s="53">
        <v>45275</v>
      </c>
      <c r="M455" t="s">
        <v>6475</v>
      </c>
      <c r="N455" t="s">
        <v>16</v>
      </c>
      <c r="O455" s="53">
        <v>45280</v>
      </c>
      <c r="P455">
        <v>2024</v>
      </c>
      <c r="Q455">
        <v>545</v>
      </c>
      <c r="R455">
        <v>657</v>
      </c>
      <c r="S455" t="s">
        <v>5891</v>
      </c>
      <c r="T455" t="s">
        <v>4630</v>
      </c>
      <c r="U455" t="s">
        <v>169</v>
      </c>
      <c r="V455">
        <v>202</v>
      </c>
      <c r="W455" s="53">
        <v>45276</v>
      </c>
      <c r="X455" s="53">
        <v>45276</v>
      </c>
      <c r="Y455">
        <v>9.0147999999999993</v>
      </c>
      <c r="Z455" t="s">
        <v>1279</v>
      </c>
      <c r="AA455" t="s">
        <v>4965</v>
      </c>
      <c r="AC455" t="e">
        <f>#REF!-#REF!</f>
        <v>#REF!</v>
      </c>
      <c r="AD455" t="e">
        <f>#REF!*#REF!</f>
        <v>#REF!</v>
      </c>
    </row>
    <row r="456" spans="1:30" x14ac:dyDescent="0.35">
      <c r="A456" t="s">
        <v>5481</v>
      </c>
      <c r="B456">
        <v>69</v>
      </c>
      <c r="C456" t="s">
        <v>119</v>
      </c>
      <c r="D456" t="s">
        <v>6163</v>
      </c>
      <c r="E456" t="s">
        <v>301</v>
      </c>
      <c r="F456" t="s">
        <v>148</v>
      </c>
      <c r="G456" t="s">
        <v>162</v>
      </c>
      <c r="H456" t="s">
        <v>254</v>
      </c>
      <c r="I456" s="53">
        <v>45276</v>
      </c>
      <c r="J456" s="53">
        <v>45276</v>
      </c>
      <c r="K456" t="s">
        <v>124</v>
      </c>
      <c r="L456" s="53">
        <v>45275</v>
      </c>
      <c r="M456" t="s">
        <v>6475</v>
      </c>
      <c r="N456" t="s">
        <v>16</v>
      </c>
      <c r="O456" s="53">
        <v>45280</v>
      </c>
      <c r="P456">
        <v>2024</v>
      </c>
      <c r="Q456">
        <v>546</v>
      </c>
      <c r="R456">
        <v>658</v>
      </c>
      <c r="S456" t="s">
        <v>5481</v>
      </c>
      <c r="T456" t="s">
        <v>4686</v>
      </c>
      <c r="U456" t="s">
        <v>162</v>
      </c>
      <c r="V456">
        <v>202</v>
      </c>
      <c r="W456" s="53">
        <v>45276</v>
      </c>
      <c r="X456" s="53">
        <v>45276</v>
      </c>
      <c r="Y456">
        <v>0.64390000000000003</v>
      </c>
      <c r="Z456" t="s">
        <v>1279</v>
      </c>
      <c r="AA456" t="s">
        <v>4710</v>
      </c>
      <c r="AC456" t="e">
        <f>#REF!-#REF!</f>
        <v>#REF!</v>
      </c>
      <c r="AD456" t="e">
        <f>#REF!*#REF!</f>
        <v>#REF!</v>
      </c>
    </row>
    <row r="457" spans="1:30" x14ac:dyDescent="0.35">
      <c r="A457" t="s">
        <v>5892</v>
      </c>
      <c r="B457">
        <v>70</v>
      </c>
      <c r="C457" t="s">
        <v>119</v>
      </c>
      <c r="D457" t="s">
        <v>6163</v>
      </c>
      <c r="E457" t="s">
        <v>301</v>
      </c>
      <c r="F457" t="s">
        <v>148</v>
      </c>
      <c r="G457" t="s">
        <v>169</v>
      </c>
      <c r="H457" t="s">
        <v>254</v>
      </c>
      <c r="I457" s="53">
        <v>45277</v>
      </c>
      <c r="J457" s="53">
        <v>45277</v>
      </c>
      <c r="K457" t="s">
        <v>124</v>
      </c>
      <c r="L457" s="53">
        <v>45276</v>
      </c>
      <c r="M457" t="s">
        <v>6475</v>
      </c>
      <c r="N457" t="s">
        <v>16</v>
      </c>
      <c r="O457" s="53">
        <v>45280</v>
      </c>
      <c r="P457">
        <v>2024</v>
      </c>
      <c r="Q457">
        <v>547</v>
      </c>
      <c r="R457">
        <v>659</v>
      </c>
      <c r="S457" t="s">
        <v>5892</v>
      </c>
      <c r="T457" t="s">
        <v>4630</v>
      </c>
      <c r="U457" t="s">
        <v>169</v>
      </c>
      <c r="V457">
        <v>202</v>
      </c>
      <c r="W457" s="53">
        <v>45277</v>
      </c>
      <c r="X457" s="53">
        <v>45277</v>
      </c>
      <c r="Y457">
        <v>9.0147999999999993</v>
      </c>
      <c r="Z457" t="s">
        <v>1279</v>
      </c>
      <c r="AA457" t="s">
        <v>4965</v>
      </c>
      <c r="AC457" t="e">
        <f>#REF!-#REF!</f>
        <v>#REF!</v>
      </c>
      <c r="AD457" t="e">
        <f>#REF!*#REF!</f>
        <v>#REF!</v>
      </c>
    </row>
    <row r="458" spans="1:30" x14ac:dyDescent="0.35">
      <c r="A458" t="s">
        <v>5482</v>
      </c>
      <c r="B458">
        <v>71</v>
      </c>
      <c r="C458" t="s">
        <v>119</v>
      </c>
      <c r="D458" t="s">
        <v>6163</v>
      </c>
      <c r="E458" t="s">
        <v>301</v>
      </c>
      <c r="F458" t="s">
        <v>148</v>
      </c>
      <c r="G458" t="s">
        <v>162</v>
      </c>
      <c r="H458" t="s">
        <v>254</v>
      </c>
      <c r="I458" s="53">
        <v>45277</v>
      </c>
      <c r="J458" s="53">
        <v>45277</v>
      </c>
      <c r="K458" t="s">
        <v>124</v>
      </c>
      <c r="L458" s="53">
        <v>45276</v>
      </c>
      <c r="M458" t="s">
        <v>6475</v>
      </c>
      <c r="N458" t="s">
        <v>16</v>
      </c>
      <c r="O458" s="53">
        <v>45280</v>
      </c>
      <c r="P458">
        <v>2024</v>
      </c>
      <c r="Q458">
        <v>548</v>
      </c>
      <c r="R458">
        <v>660</v>
      </c>
      <c r="S458" t="s">
        <v>5482</v>
      </c>
      <c r="T458" t="s">
        <v>4686</v>
      </c>
      <c r="U458" t="s">
        <v>162</v>
      </c>
      <c r="V458">
        <v>212</v>
      </c>
      <c r="W458" s="53">
        <v>45277</v>
      </c>
      <c r="X458" s="53">
        <v>45277</v>
      </c>
      <c r="Y458">
        <v>0.64390000000000003</v>
      </c>
      <c r="Z458" t="s">
        <v>1279</v>
      </c>
      <c r="AA458" t="s">
        <v>4710</v>
      </c>
      <c r="AC458" t="e">
        <f>#REF!-#REF!</f>
        <v>#REF!</v>
      </c>
      <c r="AD458" t="e">
        <f>#REF!*#REF!</f>
        <v>#REF!</v>
      </c>
    </row>
    <row r="459" spans="1:30" x14ac:dyDescent="0.35">
      <c r="A459" t="s">
        <v>5893</v>
      </c>
      <c r="B459">
        <v>72</v>
      </c>
      <c r="C459" t="s">
        <v>119</v>
      </c>
      <c r="D459" t="s">
        <v>6163</v>
      </c>
      <c r="E459" t="s">
        <v>301</v>
      </c>
      <c r="F459" t="s">
        <v>148</v>
      </c>
      <c r="G459" t="s">
        <v>169</v>
      </c>
      <c r="H459" t="s">
        <v>254</v>
      </c>
      <c r="I459" s="53">
        <v>45278</v>
      </c>
      <c r="J459" s="53">
        <v>45278</v>
      </c>
      <c r="K459" t="s">
        <v>124</v>
      </c>
      <c r="L459" s="53">
        <v>45277</v>
      </c>
      <c r="M459" t="s">
        <v>6476</v>
      </c>
      <c r="N459" t="s">
        <v>16</v>
      </c>
      <c r="O459" s="53">
        <v>45287</v>
      </c>
      <c r="P459">
        <v>2024</v>
      </c>
      <c r="Q459">
        <v>549</v>
      </c>
      <c r="R459">
        <v>661</v>
      </c>
      <c r="S459" t="s">
        <v>5893</v>
      </c>
      <c r="T459" t="s">
        <v>4630</v>
      </c>
      <c r="U459" t="s">
        <v>169</v>
      </c>
      <c r="V459">
        <v>202</v>
      </c>
      <c r="W459" s="53">
        <v>45278</v>
      </c>
      <c r="X459" s="53">
        <v>45278</v>
      </c>
      <c r="Y459">
        <v>9.0147999999999993</v>
      </c>
      <c r="Z459" t="s">
        <v>1279</v>
      </c>
      <c r="AA459" t="s">
        <v>4965</v>
      </c>
      <c r="AC459" t="e">
        <f>#REF!-#REF!</f>
        <v>#REF!</v>
      </c>
      <c r="AD459" t="e">
        <f>#REF!*#REF!</f>
        <v>#REF!</v>
      </c>
    </row>
    <row r="460" spans="1:30" x14ac:dyDescent="0.35">
      <c r="A460" t="s">
        <v>5483</v>
      </c>
      <c r="B460">
        <v>73</v>
      </c>
      <c r="C460" t="s">
        <v>119</v>
      </c>
      <c r="D460" t="s">
        <v>6163</v>
      </c>
      <c r="E460" t="s">
        <v>301</v>
      </c>
      <c r="F460" t="s">
        <v>148</v>
      </c>
      <c r="G460" t="s">
        <v>162</v>
      </c>
      <c r="H460" t="s">
        <v>254</v>
      </c>
      <c r="I460" s="53">
        <v>45278</v>
      </c>
      <c r="J460" s="53">
        <v>45278</v>
      </c>
      <c r="K460" t="s">
        <v>124</v>
      </c>
      <c r="L460" s="53">
        <v>45277</v>
      </c>
      <c r="M460" t="s">
        <v>6476</v>
      </c>
      <c r="N460" t="s">
        <v>16</v>
      </c>
      <c r="O460" s="53">
        <v>45287</v>
      </c>
      <c r="P460">
        <v>2024</v>
      </c>
      <c r="Q460">
        <v>550</v>
      </c>
      <c r="R460">
        <v>662</v>
      </c>
      <c r="S460" t="s">
        <v>5483</v>
      </c>
      <c r="T460" t="s">
        <v>4686</v>
      </c>
      <c r="U460" t="s">
        <v>162</v>
      </c>
      <c r="V460">
        <v>202</v>
      </c>
      <c r="W460" s="53">
        <v>45278</v>
      </c>
      <c r="X460" s="53">
        <v>45278</v>
      </c>
      <c r="Y460">
        <v>0.64390000000000003</v>
      </c>
      <c r="Z460" t="s">
        <v>1279</v>
      </c>
      <c r="AA460" t="s">
        <v>4710</v>
      </c>
      <c r="AC460" t="e">
        <f>#REF!-#REF!</f>
        <v>#REF!</v>
      </c>
      <c r="AD460" t="e">
        <f>#REF!*#REF!</f>
        <v>#REF!</v>
      </c>
    </row>
    <row r="461" spans="1:30" x14ac:dyDescent="0.35">
      <c r="A461" t="s">
        <v>5894</v>
      </c>
      <c r="B461">
        <v>74</v>
      </c>
      <c r="C461" t="s">
        <v>119</v>
      </c>
      <c r="D461" t="s">
        <v>6163</v>
      </c>
      <c r="E461" t="s">
        <v>301</v>
      </c>
      <c r="F461" t="s">
        <v>148</v>
      </c>
      <c r="G461" t="s">
        <v>169</v>
      </c>
      <c r="H461" t="s">
        <v>254</v>
      </c>
      <c r="I461" s="53">
        <v>45279</v>
      </c>
      <c r="J461" s="53">
        <v>45279</v>
      </c>
      <c r="K461" t="s">
        <v>124</v>
      </c>
      <c r="L461" s="53">
        <v>45278</v>
      </c>
      <c r="M461" t="s">
        <v>6476</v>
      </c>
      <c r="N461" t="s">
        <v>16</v>
      </c>
      <c r="O461" s="53">
        <v>45287</v>
      </c>
      <c r="P461">
        <v>2024</v>
      </c>
      <c r="Q461">
        <v>551</v>
      </c>
      <c r="R461">
        <v>663</v>
      </c>
      <c r="S461" t="s">
        <v>5894</v>
      </c>
      <c r="T461" t="s">
        <v>4630</v>
      </c>
      <c r="U461" t="s">
        <v>169</v>
      </c>
      <c r="V461">
        <v>202</v>
      </c>
      <c r="W461" s="53">
        <v>45279</v>
      </c>
      <c r="X461" s="53">
        <v>45279</v>
      </c>
      <c r="Y461">
        <v>9.0147999999999993</v>
      </c>
      <c r="Z461" t="s">
        <v>1279</v>
      </c>
      <c r="AA461" t="s">
        <v>4965</v>
      </c>
      <c r="AC461" t="e">
        <f>#REF!-#REF!</f>
        <v>#REF!</v>
      </c>
      <c r="AD461" t="e">
        <f>#REF!*#REF!</f>
        <v>#REF!</v>
      </c>
    </row>
    <row r="462" spans="1:30" x14ac:dyDescent="0.35">
      <c r="A462" t="s">
        <v>5484</v>
      </c>
      <c r="B462">
        <v>75</v>
      </c>
      <c r="C462" t="s">
        <v>119</v>
      </c>
      <c r="D462" t="s">
        <v>6163</v>
      </c>
      <c r="E462" t="s">
        <v>301</v>
      </c>
      <c r="F462" t="s">
        <v>148</v>
      </c>
      <c r="G462" t="s">
        <v>162</v>
      </c>
      <c r="H462" t="s">
        <v>254</v>
      </c>
      <c r="I462" s="53">
        <v>45279</v>
      </c>
      <c r="J462" s="53">
        <v>45279</v>
      </c>
      <c r="K462" t="s">
        <v>124</v>
      </c>
      <c r="L462" s="53">
        <v>45278</v>
      </c>
      <c r="M462" t="s">
        <v>6476</v>
      </c>
      <c r="N462" t="s">
        <v>16</v>
      </c>
      <c r="O462" s="53">
        <v>45287</v>
      </c>
      <c r="P462">
        <v>2024</v>
      </c>
      <c r="Q462">
        <v>552</v>
      </c>
      <c r="R462">
        <v>664</v>
      </c>
      <c r="S462" t="s">
        <v>5484</v>
      </c>
      <c r="T462" t="s">
        <v>4686</v>
      </c>
      <c r="U462" t="s">
        <v>162</v>
      </c>
      <c r="V462">
        <v>202</v>
      </c>
      <c r="W462" s="53">
        <v>45279</v>
      </c>
      <c r="X462" s="53">
        <v>45279</v>
      </c>
      <c r="Y462">
        <v>0.64390000000000003</v>
      </c>
      <c r="Z462" t="s">
        <v>1279</v>
      </c>
      <c r="AA462" t="s">
        <v>4710</v>
      </c>
      <c r="AC462" t="e">
        <f>#REF!-#REF!</f>
        <v>#REF!</v>
      </c>
      <c r="AD462" t="e">
        <f>#REF!*#REF!</f>
        <v>#REF!</v>
      </c>
    </row>
    <row r="463" spans="1:30" x14ac:dyDescent="0.35">
      <c r="A463" t="s">
        <v>5895</v>
      </c>
      <c r="B463">
        <v>76</v>
      </c>
      <c r="C463" t="s">
        <v>119</v>
      </c>
      <c r="D463" t="s">
        <v>6163</v>
      </c>
      <c r="E463" t="s">
        <v>301</v>
      </c>
      <c r="F463" t="s">
        <v>148</v>
      </c>
      <c r="G463" t="s">
        <v>169</v>
      </c>
      <c r="H463" t="s">
        <v>254</v>
      </c>
      <c r="I463" s="53">
        <v>45280</v>
      </c>
      <c r="J463" s="53">
        <v>45280</v>
      </c>
      <c r="K463" t="s">
        <v>124</v>
      </c>
      <c r="L463" s="53">
        <v>45279</v>
      </c>
      <c r="M463" t="s">
        <v>6476</v>
      </c>
      <c r="N463" t="s">
        <v>16</v>
      </c>
      <c r="O463" s="53">
        <v>45287</v>
      </c>
      <c r="P463">
        <v>2024</v>
      </c>
      <c r="Q463">
        <v>553</v>
      </c>
      <c r="R463">
        <v>665</v>
      </c>
      <c r="S463" t="s">
        <v>5895</v>
      </c>
      <c r="T463" t="s">
        <v>4630</v>
      </c>
      <c r="U463" t="s">
        <v>169</v>
      </c>
      <c r="V463">
        <v>202</v>
      </c>
      <c r="W463" s="53">
        <v>45280</v>
      </c>
      <c r="X463" s="53">
        <v>45280</v>
      </c>
      <c r="Y463">
        <v>9.0147999999999993</v>
      </c>
      <c r="Z463" t="s">
        <v>1279</v>
      </c>
      <c r="AA463" t="s">
        <v>4965</v>
      </c>
      <c r="AC463" t="e">
        <f>#REF!-#REF!</f>
        <v>#REF!</v>
      </c>
      <c r="AD463" t="e">
        <f>#REF!*#REF!</f>
        <v>#REF!</v>
      </c>
    </row>
    <row r="464" spans="1:30" x14ac:dyDescent="0.35">
      <c r="A464" t="s">
        <v>5485</v>
      </c>
      <c r="B464">
        <v>77</v>
      </c>
      <c r="C464" t="s">
        <v>119</v>
      </c>
      <c r="D464" t="s">
        <v>6163</v>
      </c>
      <c r="E464" t="s">
        <v>301</v>
      </c>
      <c r="F464" t="s">
        <v>148</v>
      </c>
      <c r="G464" t="s">
        <v>162</v>
      </c>
      <c r="H464" t="s">
        <v>254</v>
      </c>
      <c r="I464" s="53">
        <v>45280</v>
      </c>
      <c r="J464" s="53">
        <v>45280</v>
      </c>
      <c r="K464" t="s">
        <v>124</v>
      </c>
      <c r="L464" s="53">
        <v>45279</v>
      </c>
      <c r="M464" t="s">
        <v>6476</v>
      </c>
      <c r="N464" t="s">
        <v>16</v>
      </c>
      <c r="O464" s="53">
        <v>45287</v>
      </c>
      <c r="P464">
        <v>2024</v>
      </c>
      <c r="Q464">
        <v>554</v>
      </c>
      <c r="R464">
        <v>666</v>
      </c>
      <c r="S464" t="s">
        <v>5485</v>
      </c>
      <c r="T464" t="s">
        <v>4686</v>
      </c>
      <c r="U464" t="s">
        <v>162</v>
      </c>
      <c r="V464">
        <v>202</v>
      </c>
      <c r="W464" s="53">
        <v>45280</v>
      </c>
      <c r="X464" s="53">
        <v>45280</v>
      </c>
      <c r="Y464">
        <v>0.64390000000000003</v>
      </c>
      <c r="Z464" t="s">
        <v>1279</v>
      </c>
      <c r="AA464" t="s">
        <v>4710</v>
      </c>
      <c r="AC464" t="e">
        <f>#REF!-#REF!</f>
        <v>#REF!</v>
      </c>
      <c r="AD464" t="e">
        <f>#REF!*#REF!</f>
        <v>#REF!</v>
      </c>
    </row>
    <row r="465" spans="1:30" x14ac:dyDescent="0.35">
      <c r="A465" t="s">
        <v>5896</v>
      </c>
      <c r="B465">
        <v>78</v>
      </c>
      <c r="C465" t="s">
        <v>119</v>
      </c>
      <c r="D465" t="s">
        <v>6163</v>
      </c>
      <c r="E465" t="s">
        <v>301</v>
      </c>
      <c r="F465" t="s">
        <v>148</v>
      </c>
      <c r="G465" t="s">
        <v>169</v>
      </c>
      <c r="H465" t="s">
        <v>254</v>
      </c>
      <c r="I465" s="53">
        <v>45281</v>
      </c>
      <c r="J465" s="53">
        <v>45281</v>
      </c>
      <c r="K465" t="s">
        <v>124</v>
      </c>
      <c r="L465" s="53">
        <v>45280</v>
      </c>
      <c r="M465" t="s">
        <v>6476</v>
      </c>
      <c r="N465" t="s">
        <v>16</v>
      </c>
      <c r="O465" s="53">
        <v>45287</v>
      </c>
      <c r="P465">
        <v>2024</v>
      </c>
      <c r="Q465">
        <v>555</v>
      </c>
      <c r="R465">
        <v>667</v>
      </c>
      <c r="S465" t="s">
        <v>5896</v>
      </c>
      <c r="T465" t="s">
        <v>4630</v>
      </c>
      <c r="U465" t="s">
        <v>169</v>
      </c>
      <c r="V465">
        <v>202</v>
      </c>
      <c r="W465" s="53">
        <v>45281</v>
      </c>
      <c r="X465" s="53">
        <v>45281</v>
      </c>
      <c r="Y465">
        <v>9.0147999999999993</v>
      </c>
      <c r="Z465" t="s">
        <v>1279</v>
      </c>
      <c r="AA465" t="s">
        <v>4965</v>
      </c>
      <c r="AC465" t="e">
        <f>#REF!-#REF!</f>
        <v>#REF!</v>
      </c>
      <c r="AD465" t="e">
        <f>#REF!*#REF!</f>
        <v>#REF!</v>
      </c>
    </row>
    <row r="466" spans="1:30" x14ac:dyDescent="0.35">
      <c r="A466" t="s">
        <v>5486</v>
      </c>
      <c r="B466">
        <v>79</v>
      </c>
      <c r="C466" t="s">
        <v>119</v>
      </c>
      <c r="D466" t="s">
        <v>6163</v>
      </c>
      <c r="E466" t="s">
        <v>301</v>
      </c>
      <c r="F466" t="s">
        <v>148</v>
      </c>
      <c r="G466" t="s">
        <v>162</v>
      </c>
      <c r="H466" t="s">
        <v>254</v>
      </c>
      <c r="I466" s="53">
        <v>45281</v>
      </c>
      <c r="J466" s="53">
        <v>45281</v>
      </c>
      <c r="K466" t="s">
        <v>124</v>
      </c>
      <c r="L466" s="53">
        <v>45280</v>
      </c>
      <c r="M466" t="s">
        <v>6476</v>
      </c>
      <c r="N466" t="s">
        <v>16</v>
      </c>
      <c r="O466" s="53">
        <v>45287</v>
      </c>
      <c r="P466">
        <v>2024</v>
      </c>
      <c r="Q466">
        <v>556</v>
      </c>
      <c r="R466">
        <v>668</v>
      </c>
      <c r="S466" t="s">
        <v>5486</v>
      </c>
      <c r="T466" t="s">
        <v>4686</v>
      </c>
      <c r="U466" t="s">
        <v>162</v>
      </c>
      <c r="V466">
        <v>202</v>
      </c>
      <c r="W466" s="53">
        <v>45281</v>
      </c>
      <c r="X466" s="53">
        <v>45281</v>
      </c>
      <c r="Y466">
        <v>0.64390000000000003</v>
      </c>
      <c r="Z466" t="s">
        <v>1279</v>
      </c>
      <c r="AA466" t="s">
        <v>4710</v>
      </c>
      <c r="AC466" t="e">
        <f>#REF!-#REF!</f>
        <v>#REF!</v>
      </c>
      <c r="AD466" t="e">
        <f>#REF!*#REF!</f>
        <v>#REF!</v>
      </c>
    </row>
    <row r="467" spans="1:30" x14ac:dyDescent="0.35">
      <c r="A467" t="s">
        <v>5897</v>
      </c>
      <c r="B467">
        <v>80</v>
      </c>
      <c r="C467" t="s">
        <v>119</v>
      </c>
      <c r="D467" t="s">
        <v>6163</v>
      </c>
      <c r="E467" t="s">
        <v>301</v>
      </c>
      <c r="F467" t="s">
        <v>148</v>
      </c>
      <c r="G467" t="s">
        <v>169</v>
      </c>
      <c r="H467" t="s">
        <v>254</v>
      </c>
      <c r="I467" s="53">
        <v>45282</v>
      </c>
      <c r="J467" s="53">
        <v>45282</v>
      </c>
      <c r="K467" t="s">
        <v>124</v>
      </c>
      <c r="L467" s="53">
        <v>45281</v>
      </c>
      <c r="M467" t="s">
        <v>6476</v>
      </c>
      <c r="N467" t="s">
        <v>16</v>
      </c>
      <c r="O467" s="53">
        <v>45287</v>
      </c>
      <c r="P467">
        <v>2024</v>
      </c>
      <c r="Q467">
        <v>557</v>
      </c>
      <c r="R467">
        <v>669</v>
      </c>
      <c r="S467" t="s">
        <v>5897</v>
      </c>
      <c r="T467" t="s">
        <v>4630</v>
      </c>
      <c r="U467" t="s">
        <v>169</v>
      </c>
      <c r="V467">
        <v>59.03</v>
      </c>
      <c r="W467" s="53">
        <v>45282</v>
      </c>
      <c r="X467" s="53">
        <v>45282</v>
      </c>
      <c r="Y467">
        <v>9.0147999999999993</v>
      </c>
      <c r="Z467" t="s">
        <v>1279</v>
      </c>
      <c r="AA467" t="s">
        <v>4965</v>
      </c>
      <c r="AC467" t="e">
        <f>#REF!-#REF!</f>
        <v>#REF!</v>
      </c>
      <c r="AD467" t="e">
        <f>#REF!*#REF!</f>
        <v>#REF!</v>
      </c>
    </row>
    <row r="468" spans="1:30" x14ac:dyDescent="0.35">
      <c r="A468" t="s">
        <v>5487</v>
      </c>
      <c r="B468">
        <v>81</v>
      </c>
      <c r="C468" t="s">
        <v>119</v>
      </c>
      <c r="D468" t="s">
        <v>6163</v>
      </c>
      <c r="E468" t="s">
        <v>301</v>
      </c>
      <c r="F468" t="s">
        <v>148</v>
      </c>
      <c r="G468" t="s">
        <v>162</v>
      </c>
      <c r="H468" t="s">
        <v>254</v>
      </c>
      <c r="I468" s="53">
        <v>45282</v>
      </c>
      <c r="J468" s="53">
        <v>45282</v>
      </c>
      <c r="K468" t="s">
        <v>124</v>
      </c>
      <c r="L468" s="53">
        <v>45281</v>
      </c>
      <c r="M468" t="s">
        <v>6476</v>
      </c>
      <c r="N468" t="s">
        <v>16</v>
      </c>
      <c r="O468" s="53">
        <v>45287</v>
      </c>
      <c r="P468">
        <v>2024</v>
      </c>
      <c r="Q468">
        <v>558</v>
      </c>
      <c r="R468">
        <v>670</v>
      </c>
      <c r="S468" t="s">
        <v>5487</v>
      </c>
      <c r="T468" t="s">
        <v>4686</v>
      </c>
      <c r="U468" t="s">
        <v>162</v>
      </c>
      <c r="V468">
        <v>59.03</v>
      </c>
      <c r="W468" s="53">
        <v>45282</v>
      </c>
      <c r="X468" s="53">
        <v>45282</v>
      </c>
      <c r="Y468">
        <v>0.64390000000000003</v>
      </c>
      <c r="Z468" t="s">
        <v>1279</v>
      </c>
      <c r="AA468" t="s">
        <v>4710</v>
      </c>
      <c r="AC468" t="e">
        <f>#REF!-#REF!</f>
        <v>#REF!</v>
      </c>
      <c r="AD468" t="e">
        <f>#REF!*#REF!</f>
        <v>#REF!</v>
      </c>
    </row>
    <row r="469" spans="1:30" x14ac:dyDescent="0.35">
      <c r="A469" t="s">
        <v>5898</v>
      </c>
      <c r="B469">
        <v>82</v>
      </c>
      <c r="C469" t="s">
        <v>130</v>
      </c>
      <c r="D469" t="s">
        <v>300</v>
      </c>
      <c r="E469" t="s">
        <v>301</v>
      </c>
      <c r="F469" t="s">
        <v>148</v>
      </c>
      <c r="G469" t="s">
        <v>169</v>
      </c>
      <c r="H469" t="s">
        <v>254</v>
      </c>
      <c r="I469" s="53">
        <v>45230</v>
      </c>
      <c r="J469" s="53">
        <v>45230</v>
      </c>
      <c r="K469" t="s">
        <v>124</v>
      </c>
      <c r="L469" s="53">
        <v>45229</v>
      </c>
      <c r="M469" t="s">
        <v>6477</v>
      </c>
      <c r="N469" t="s">
        <v>13</v>
      </c>
      <c r="O469" s="53">
        <v>45231</v>
      </c>
      <c r="P469">
        <v>2024</v>
      </c>
      <c r="Q469">
        <v>559</v>
      </c>
      <c r="R469">
        <v>671</v>
      </c>
      <c r="S469" t="s">
        <v>5898</v>
      </c>
      <c r="T469" t="s">
        <v>4551</v>
      </c>
      <c r="U469" t="s">
        <v>169</v>
      </c>
      <c r="V469">
        <v>447.61</v>
      </c>
      <c r="W469" s="53">
        <v>45230</v>
      </c>
      <c r="X469" s="53">
        <v>45230</v>
      </c>
      <c r="Y469">
        <v>2.0253999999999999</v>
      </c>
      <c r="Z469" t="s">
        <v>1279</v>
      </c>
      <c r="AA469" t="s">
        <v>4710</v>
      </c>
      <c r="AC469" t="e">
        <f>#REF!-#REF!</f>
        <v>#REF!</v>
      </c>
      <c r="AD469" t="e">
        <f>#REF!*#REF!</f>
        <v>#REF!</v>
      </c>
    </row>
    <row r="470" spans="1:30" x14ac:dyDescent="0.35">
      <c r="A470" t="s">
        <v>5899</v>
      </c>
      <c r="B470">
        <v>83</v>
      </c>
      <c r="C470" t="s">
        <v>130</v>
      </c>
      <c r="D470" t="s">
        <v>300</v>
      </c>
      <c r="E470" t="s">
        <v>301</v>
      </c>
      <c r="F470" t="s">
        <v>148</v>
      </c>
      <c r="G470" t="s">
        <v>169</v>
      </c>
      <c r="H470" t="s">
        <v>149</v>
      </c>
      <c r="I470" s="53">
        <v>45231</v>
      </c>
      <c r="J470" s="53">
        <v>45261</v>
      </c>
      <c r="K470" t="s">
        <v>124</v>
      </c>
      <c r="L470" s="53">
        <v>45231</v>
      </c>
      <c r="M470" t="s">
        <v>6478</v>
      </c>
      <c r="N470" t="s">
        <v>13</v>
      </c>
      <c r="O470" s="53">
        <v>45231</v>
      </c>
      <c r="P470">
        <v>2024</v>
      </c>
      <c r="Q470">
        <v>560</v>
      </c>
      <c r="R470">
        <v>672</v>
      </c>
      <c r="S470" t="s">
        <v>5899</v>
      </c>
      <c r="T470" t="s">
        <v>4551</v>
      </c>
      <c r="U470" t="s">
        <v>169</v>
      </c>
      <c r="V470">
        <v>174.72</v>
      </c>
      <c r="W470" s="53">
        <v>45231</v>
      </c>
      <c r="X470" s="53">
        <v>45261</v>
      </c>
      <c r="Y470">
        <v>2.0253999999999999</v>
      </c>
      <c r="Z470" t="s">
        <v>1279</v>
      </c>
      <c r="AA470" t="s">
        <v>4710</v>
      </c>
      <c r="AC470" t="e">
        <f>#REF!-#REF!</f>
        <v>#REF!</v>
      </c>
      <c r="AD470" t="e">
        <f>#REF!*#REF!</f>
        <v>#REF!</v>
      </c>
    </row>
    <row r="471" spans="1:30" x14ac:dyDescent="0.35">
      <c r="A471" t="s">
        <v>5900</v>
      </c>
      <c r="B471">
        <v>84</v>
      </c>
      <c r="C471" t="s">
        <v>130</v>
      </c>
      <c r="D471" t="s">
        <v>300</v>
      </c>
      <c r="E471" t="s">
        <v>301</v>
      </c>
      <c r="F471" t="s">
        <v>148</v>
      </c>
      <c r="G471" t="s">
        <v>169</v>
      </c>
      <c r="H471" t="s">
        <v>149</v>
      </c>
      <c r="I471" s="53">
        <v>45232</v>
      </c>
      <c r="J471" s="53">
        <v>45262</v>
      </c>
      <c r="K471" t="s">
        <v>124</v>
      </c>
      <c r="L471" s="53">
        <v>45231</v>
      </c>
      <c r="M471" t="s">
        <v>6479</v>
      </c>
      <c r="N471" t="s">
        <v>13</v>
      </c>
      <c r="O471" s="53">
        <v>45240</v>
      </c>
      <c r="P471">
        <v>2024</v>
      </c>
      <c r="Q471">
        <v>561</v>
      </c>
      <c r="R471">
        <v>673</v>
      </c>
      <c r="S471" t="s">
        <v>5900</v>
      </c>
      <c r="T471" t="s">
        <v>4551</v>
      </c>
      <c r="U471" t="s">
        <v>169</v>
      </c>
      <c r="V471">
        <v>447.61</v>
      </c>
      <c r="W471" s="53">
        <v>45232</v>
      </c>
      <c r="X471" s="53">
        <v>45262</v>
      </c>
      <c r="Y471">
        <v>2.0253999999999999</v>
      </c>
      <c r="Z471" t="s">
        <v>1279</v>
      </c>
      <c r="AA471" t="s">
        <v>4710</v>
      </c>
      <c r="AC471" t="e">
        <f>#REF!-#REF!</f>
        <v>#REF!</v>
      </c>
      <c r="AD471" t="e">
        <f>#REF!*#REF!</f>
        <v>#REF!</v>
      </c>
    </row>
    <row r="472" spans="1:30" x14ac:dyDescent="0.35">
      <c r="A472" t="s">
        <v>5901</v>
      </c>
      <c r="B472">
        <v>85</v>
      </c>
      <c r="C472" t="s">
        <v>130</v>
      </c>
      <c r="D472" t="s">
        <v>300</v>
      </c>
      <c r="E472" t="s">
        <v>301</v>
      </c>
      <c r="F472" t="s">
        <v>148</v>
      </c>
      <c r="G472" t="s">
        <v>169</v>
      </c>
      <c r="H472" t="s">
        <v>254</v>
      </c>
      <c r="I472" s="53">
        <v>45233</v>
      </c>
      <c r="J472" s="53">
        <v>45233</v>
      </c>
      <c r="K472" t="s">
        <v>124</v>
      </c>
      <c r="L472" s="53">
        <v>45232</v>
      </c>
      <c r="M472" t="s">
        <v>6480</v>
      </c>
      <c r="N472" t="s">
        <v>13</v>
      </c>
      <c r="O472" s="53">
        <v>45240</v>
      </c>
      <c r="P472">
        <v>2024</v>
      </c>
      <c r="Q472">
        <v>562</v>
      </c>
      <c r="R472">
        <v>674</v>
      </c>
      <c r="S472" t="s">
        <v>5901</v>
      </c>
      <c r="T472" t="s">
        <v>4551</v>
      </c>
      <c r="U472" t="s">
        <v>169</v>
      </c>
      <c r="V472">
        <v>447.55</v>
      </c>
      <c r="W472" s="53">
        <v>45233</v>
      </c>
      <c r="X472" s="53">
        <v>45233</v>
      </c>
      <c r="Y472">
        <v>2.0253999999999999</v>
      </c>
      <c r="Z472" t="s">
        <v>1279</v>
      </c>
      <c r="AA472" t="s">
        <v>4710</v>
      </c>
      <c r="AC472" t="e">
        <f>#REF!-#REF!</f>
        <v>#REF!</v>
      </c>
      <c r="AD472" t="e">
        <f>#REF!*#REF!</f>
        <v>#REF!</v>
      </c>
    </row>
    <row r="473" spans="1:30" x14ac:dyDescent="0.35">
      <c r="A473" t="s">
        <v>5902</v>
      </c>
      <c r="B473">
        <v>86</v>
      </c>
      <c r="C473" t="s">
        <v>130</v>
      </c>
      <c r="D473" t="s">
        <v>300</v>
      </c>
      <c r="E473" t="s">
        <v>301</v>
      </c>
      <c r="F473" t="s">
        <v>148</v>
      </c>
      <c r="G473" t="s">
        <v>169</v>
      </c>
      <c r="H473" t="s">
        <v>254</v>
      </c>
      <c r="I473" s="53">
        <v>45234</v>
      </c>
      <c r="J473" s="53">
        <v>45234</v>
      </c>
      <c r="K473" t="s">
        <v>124</v>
      </c>
      <c r="L473" s="53">
        <v>45233</v>
      </c>
      <c r="M473" t="s">
        <v>6481</v>
      </c>
      <c r="N473" t="s">
        <v>13</v>
      </c>
      <c r="O473" s="53">
        <v>45240</v>
      </c>
      <c r="P473">
        <v>2024</v>
      </c>
      <c r="Q473">
        <v>563</v>
      </c>
      <c r="R473">
        <v>675</v>
      </c>
      <c r="S473" t="s">
        <v>5902</v>
      </c>
      <c r="T473" t="s">
        <v>4551</v>
      </c>
      <c r="U473" t="s">
        <v>169</v>
      </c>
      <c r="V473">
        <v>447.55</v>
      </c>
      <c r="W473" s="53">
        <v>45234</v>
      </c>
      <c r="X473" s="53">
        <v>45234</v>
      </c>
      <c r="Y473">
        <v>2.0253999999999999</v>
      </c>
      <c r="Z473" t="s">
        <v>1279</v>
      </c>
      <c r="AA473" t="s">
        <v>4710</v>
      </c>
      <c r="AC473" t="e">
        <f>#REF!-#REF!</f>
        <v>#REF!</v>
      </c>
      <c r="AD473" t="e">
        <f>#REF!*#REF!</f>
        <v>#REF!</v>
      </c>
    </row>
    <row r="474" spans="1:30" x14ac:dyDescent="0.35">
      <c r="A474" t="s">
        <v>5903</v>
      </c>
      <c r="B474">
        <v>87</v>
      </c>
      <c r="C474" t="s">
        <v>130</v>
      </c>
      <c r="D474" t="s">
        <v>300</v>
      </c>
      <c r="E474" t="s">
        <v>301</v>
      </c>
      <c r="F474" t="s">
        <v>148</v>
      </c>
      <c r="G474" t="s">
        <v>169</v>
      </c>
      <c r="H474" t="s">
        <v>254</v>
      </c>
      <c r="I474" s="53">
        <v>45235</v>
      </c>
      <c r="J474" s="53">
        <v>45235</v>
      </c>
      <c r="K474" t="s">
        <v>124</v>
      </c>
      <c r="L474" s="53">
        <v>45234</v>
      </c>
      <c r="M474" t="s">
        <v>6482</v>
      </c>
      <c r="N474" t="s">
        <v>13</v>
      </c>
      <c r="O474" s="53">
        <v>45240</v>
      </c>
      <c r="P474">
        <v>2024</v>
      </c>
      <c r="Q474">
        <v>564</v>
      </c>
      <c r="R474">
        <v>676</v>
      </c>
      <c r="S474" t="s">
        <v>5903</v>
      </c>
      <c r="T474" t="s">
        <v>4551</v>
      </c>
      <c r="U474" t="s">
        <v>169</v>
      </c>
      <c r="V474">
        <v>447.55</v>
      </c>
      <c r="W474" s="53">
        <v>45235</v>
      </c>
      <c r="X474" s="53">
        <v>45235</v>
      </c>
      <c r="Y474">
        <v>2.0253999999999999</v>
      </c>
      <c r="Z474" t="s">
        <v>1279</v>
      </c>
      <c r="AA474" t="s">
        <v>4710</v>
      </c>
      <c r="AC474" t="e">
        <f>#REF!-#REF!</f>
        <v>#REF!</v>
      </c>
      <c r="AD474" t="e">
        <f>#REF!*#REF!</f>
        <v>#REF!</v>
      </c>
    </row>
    <row r="475" spans="1:30" x14ac:dyDescent="0.35">
      <c r="A475" t="s">
        <v>5904</v>
      </c>
      <c r="B475">
        <v>88</v>
      </c>
      <c r="C475" t="s">
        <v>130</v>
      </c>
      <c r="D475" t="s">
        <v>300</v>
      </c>
      <c r="E475" t="s">
        <v>301</v>
      </c>
      <c r="F475" t="s">
        <v>148</v>
      </c>
      <c r="G475" t="s">
        <v>169</v>
      </c>
      <c r="H475" t="s">
        <v>254</v>
      </c>
      <c r="I475" s="53">
        <v>45236</v>
      </c>
      <c r="J475" s="53">
        <v>45236</v>
      </c>
      <c r="K475" t="s">
        <v>124</v>
      </c>
      <c r="L475" s="53">
        <v>45235</v>
      </c>
      <c r="M475" t="s">
        <v>6483</v>
      </c>
      <c r="N475" t="s">
        <v>13</v>
      </c>
      <c r="O475" s="53">
        <v>45240</v>
      </c>
      <c r="P475">
        <v>2024</v>
      </c>
      <c r="Q475">
        <v>565</v>
      </c>
      <c r="R475">
        <v>677</v>
      </c>
      <c r="S475" t="s">
        <v>5904</v>
      </c>
      <c r="T475" t="s">
        <v>4551</v>
      </c>
      <c r="U475" t="s">
        <v>169</v>
      </c>
      <c r="V475">
        <v>447.55</v>
      </c>
      <c r="W475" s="53">
        <v>45236</v>
      </c>
      <c r="X475" s="53">
        <v>45236</v>
      </c>
      <c r="Y475">
        <v>2.0253999999999999</v>
      </c>
      <c r="Z475" t="s">
        <v>1279</v>
      </c>
      <c r="AA475" t="s">
        <v>4710</v>
      </c>
      <c r="AC475" t="e">
        <f>#REF!-#REF!</f>
        <v>#REF!</v>
      </c>
      <c r="AD475" t="e">
        <f>#REF!*#REF!</f>
        <v>#REF!</v>
      </c>
    </row>
    <row r="476" spans="1:30" x14ac:dyDescent="0.35">
      <c r="A476" t="s">
        <v>5905</v>
      </c>
      <c r="B476">
        <v>89</v>
      </c>
      <c r="C476" t="s">
        <v>130</v>
      </c>
      <c r="D476" t="s">
        <v>300</v>
      </c>
      <c r="E476" t="s">
        <v>301</v>
      </c>
      <c r="F476" t="s">
        <v>148</v>
      </c>
      <c r="G476" t="s">
        <v>169</v>
      </c>
      <c r="H476" t="s">
        <v>254</v>
      </c>
      <c r="I476" s="53">
        <v>45237</v>
      </c>
      <c r="J476" s="53">
        <v>45237</v>
      </c>
      <c r="K476" t="s">
        <v>124</v>
      </c>
      <c r="L476" s="53">
        <v>45236</v>
      </c>
      <c r="M476" t="s">
        <v>6484</v>
      </c>
      <c r="N476" t="s">
        <v>13</v>
      </c>
      <c r="O476" s="53">
        <v>45240</v>
      </c>
      <c r="P476">
        <v>2024</v>
      </c>
      <c r="Q476">
        <v>566</v>
      </c>
      <c r="R476">
        <v>678</v>
      </c>
      <c r="S476" t="s">
        <v>5905</v>
      </c>
      <c r="T476" t="s">
        <v>4551</v>
      </c>
      <c r="U476" t="s">
        <v>169</v>
      </c>
      <c r="V476">
        <v>447.55</v>
      </c>
      <c r="W476" s="53">
        <v>45237</v>
      </c>
      <c r="X476" s="53">
        <v>45237</v>
      </c>
      <c r="Y476">
        <v>2.0253999999999999</v>
      </c>
      <c r="Z476" t="s">
        <v>1279</v>
      </c>
      <c r="AA476" t="s">
        <v>4710</v>
      </c>
      <c r="AC476" t="e">
        <f>#REF!-#REF!</f>
        <v>#REF!</v>
      </c>
      <c r="AD476" t="e">
        <f>#REF!*#REF!</f>
        <v>#REF!</v>
      </c>
    </row>
    <row r="477" spans="1:30" x14ac:dyDescent="0.35">
      <c r="A477" t="s">
        <v>5848</v>
      </c>
      <c r="B477">
        <v>244</v>
      </c>
      <c r="C477" t="s">
        <v>145</v>
      </c>
      <c r="D477" t="s">
        <v>157</v>
      </c>
      <c r="E477" t="s">
        <v>158</v>
      </c>
      <c r="F477" t="s">
        <v>148</v>
      </c>
      <c r="G477" t="s">
        <v>169</v>
      </c>
      <c r="H477" t="s">
        <v>155</v>
      </c>
      <c r="I477" s="53">
        <v>45289</v>
      </c>
      <c r="J477" s="53">
        <v>45657</v>
      </c>
      <c r="K477" t="s">
        <v>150</v>
      </c>
      <c r="L477" s="53">
        <v>45289</v>
      </c>
      <c r="M477" t="s">
        <v>6485</v>
      </c>
      <c r="N477" t="s">
        <v>9</v>
      </c>
      <c r="O477" s="53">
        <v>45289</v>
      </c>
      <c r="P477">
        <v>2024</v>
      </c>
      <c r="Q477">
        <v>721</v>
      </c>
      <c r="R477">
        <v>568</v>
      </c>
      <c r="S477" t="s">
        <v>5848</v>
      </c>
      <c r="T477" t="s">
        <v>1317</v>
      </c>
      <c r="U477" t="s">
        <v>169</v>
      </c>
      <c r="V477">
        <v>215</v>
      </c>
      <c r="W477" s="53">
        <v>45289</v>
      </c>
      <c r="X477" s="53">
        <v>45657</v>
      </c>
      <c r="Z477" t="s">
        <v>1279</v>
      </c>
      <c r="AA477" t="s">
        <v>4704</v>
      </c>
      <c r="AC477" t="e">
        <f>#REF!-#REF!</f>
        <v>#REF!</v>
      </c>
      <c r="AD477" t="e">
        <f>#REF!*#REF!</f>
        <v>#REF!</v>
      </c>
    </row>
    <row r="478" spans="1:30" x14ac:dyDescent="0.35">
      <c r="A478" t="s">
        <v>5906</v>
      </c>
      <c r="B478">
        <v>90</v>
      </c>
      <c r="C478" t="s">
        <v>130</v>
      </c>
      <c r="D478" t="s">
        <v>300</v>
      </c>
      <c r="E478" t="s">
        <v>301</v>
      </c>
      <c r="F478" t="s">
        <v>148</v>
      </c>
      <c r="G478" t="s">
        <v>169</v>
      </c>
      <c r="H478" t="s">
        <v>254</v>
      </c>
      <c r="I478" s="53">
        <v>45238</v>
      </c>
      <c r="J478" s="53">
        <v>45238</v>
      </c>
      <c r="K478" t="s">
        <v>124</v>
      </c>
      <c r="L478" s="53">
        <v>45237</v>
      </c>
      <c r="M478" t="s">
        <v>6486</v>
      </c>
      <c r="N478" t="s">
        <v>13</v>
      </c>
      <c r="O478" s="53">
        <v>45240</v>
      </c>
      <c r="P478">
        <v>2024</v>
      </c>
      <c r="Q478">
        <v>567</v>
      </c>
      <c r="R478">
        <v>679</v>
      </c>
      <c r="S478" t="s">
        <v>5906</v>
      </c>
      <c r="T478" t="s">
        <v>4551</v>
      </c>
      <c r="U478" t="s">
        <v>169</v>
      </c>
      <c r="V478">
        <v>282.17</v>
      </c>
      <c r="W478" s="53">
        <v>45238</v>
      </c>
      <c r="X478" s="53">
        <v>45238</v>
      </c>
      <c r="Y478">
        <v>2.0253999999999999</v>
      </c>
      <c r="Z478" t="s">
        <v>1279</v>
      </c>
      <c r="AA478" t="s">
        <v>4710</v>
      </c>
      <c r="AC478" t="e">
        <f>#REF!-#REF!</f>
        <v>#REF!</v>
      </c>
      <c r="AD478" t="e">
        <f>#REF!*#REF!</f>
        <v>#REF!</v>
      </c>
    </row>
    <row r="479" spans="1:30" x14ac:dyDescent="0.35">
      <c r="A479" t="s">
        <v>5435</v>
      </c>
      <c r="B479">
        <v>245</v>
      </c>
      <c r="C479" t="s">
        <v>145</v>
      </c>
      <c r="D479" t="s">
        <v>157</v>
      </c>
      <c r="E479" t="s">
        <v>158</v>
      </c>
      <c r="F479" t="s">
        <v>148</v>
      </c>
      <c r="G479" t="s">
        <v>162</v>
      </c>
      <c r="H479" t="s">
        <v>155</v>
      </c>
      <c r="I479" s="53">
        <v>45289</v>
      </c>
      <c r="J479" s="53">
        <v>45657</v>
      </c>
      <c r="K479" t="s">
        <v>150</v>
      </c>
      <c r="L479" s="53">
        <v>45289</v>
      </c>
      <c r="M479" t="s">
        <v>6485</v>
      </c>
      <c r="N479" t="s">
        <v>9</v>
      </c>
      <c r="O479" s="53">
        <v>45289</v>
      </c>
      <c r="P479">
        <v>2024</v>
      </c>
      <c r="Q479">
        <v>722</v>
      </c>
      <c r="R479">
        <v>569</v>
      </c>
      <c r="S479" t="s">
        <v>5435</v>
      </c>
      <c r="T479" t="s">
        <v>4560</v>
      </c>
      <c r="U479" t="s">
        <v>162</v>
      </c>
      <c r="V479">
        <v>215</v>
      </c>
      <c r="W479" s="53">
        <v>45289</v>
      </c>
      <c r="X479" s="53">
        <v>45657</v>
      </c>
      <c r="Y479">
        <v>3.4175</v>
      </c>
      <c r="Z479" t="s">
        <v>1279</v>
      </c>
      <c r="AA479">
        <v>0</v>
      </c>
      <c r="AC479" t="e">
        <f>#REF!-#REF!</f>
        <v>#REF!</v>
      </c>
      <c r="AD479" t="e">
        <f>#REF!*#REF!</f>
        <v>#REF!</v>
      </c>
    </row>
    <row r="480" spans="1:30" x14ac:dyDescent="0.35">
      <c r="A480" t="s">
        <v>5907</v>
      </c>
      <c r="B480">
        <v>91</v>
      </c>
      <c r="C480" t="s">
        <v>130</v>
      </c>
      <c r="D480" t="s">
        <v>300</v>
      </c>
      <c r="E480" t="s">
        <v>301</v>
      </c>
      <c r="F480" t="s">
        <v>148</v>
      </c>
      <c r="G480" t="s">
        <v>169</v>
      </c>
      <c r="H480" t="s">
        <v>254</v>
      </c>
      <c r="I480" s="53">
        <v>45239</v>
      </c>
      <c r="J480" s="53">
        <v>45239</v>
      </c>
      <c r="K480" t="s">
        <v>124</v>
      </c>
      <c r="L480" s="53">
        <v>45238</v>
      </c>
      <c r="M480" t="s">
        <v>6487</v>
      </c>
      <c r="N480" t="s">
        <v>13</v>
      </c>
      <c r="O480" s="53">
        <v>45240</v>
      </c>
      <c r="P480">
        <v>2024</v>
      </c>
      <c r="Q480">
        <v>568</v>
      </c>
      <c r="R480">
        <v>680</v>
      </c>
      <c r="S480" t="s">
        <v>5907</v>
      </c>
      <c r="T480" t="s">
        <v>4551</v>
      </c>
      <c r="U480" t="s">
        <v>169</v>
      </c>
      <c r="V480">
        <v>448.05</v>
      </c>
      <c r="W480" s="53">
        <v>45239</v>
      </c>
      <c r="X480" s="53">
        <v>45239</v>
      </c>
      <c r="Y480">
        <v>2.0253999999999999</v>
      </c>
      <c r="Z480" t="s">
        <v>1279</v>
      </c>
      <c r="AA480" t="s">
        <v>4710</v>
      </c>
      <c r="AC480" t="e">
        <f>#REF!-#REF!</f>
        <v>#REF!</v>
      </c>
      <c r="AD480" t="e">
        <f>#REF!*#REF!</f>
        <v>#REF!</v>
      </c>
    </row>
    <row r="481" spans="1:30" x14ac:dyDescent="0.35">
      <c r="A481" t="s">
        <v>5908</v>
      </c>
      <c r="B481">
        <v>92</v>
      </c>
      <c r="C481" t="s">
        <v>130</v>
      </c>
      <c r="D481" t="s">
        <v>300</v>
      </c>
      <c r="E481" t="s">
        <v>301</v>
      </c>
      <c r="F481" t="s">
        <v>148</v>
      </c>
      <c r="G481" t="s">
        <v>169</v>
      </c>
      <c r="H481" t="s">
        <v>254</v>
      </c>
      <c r="I481" s="53">
        <v>45240</v>
      </c>
      <c r="J481" s="53">
        <v>45240</v>
      </c>
      <c r="K481" t="s">
        <v>124</v>
      </c>
      <c r="L481" s="53">
        <v>45239</v>
      </c>
      <c r="M481" t="s">
        <v>6488</v>
      </c>
      <c r="N481" t="s">
        <v>13</v>
      </c>
      <c r="O481" s="53">
        <v>45247</v>
      </c>
      <c r="P481">
        <v>2024</v>
      </c>
      <c r="Q481">
        <v>569</v>
      </c>
      <c r="R481">
        <v>681</v>
      </c>
      <c r="S481" t="s">
        <v>5908</v>
      </c>
      <c r="T481" t="s">
        <v>4551</v>
      </c>
      <c r="U481" t="s">
        <v>169</v>
      </c>
      <c r="V481">
        <v>427.37</v>
      </c>
      <c r="W481" s="53">
        <v>45240</v>
      </c>
      <c r="X481" s="53">
        <v>45240</v>
      </c>
      <c r="Y481">
        <v>2.0253999999999999</v>
      </c>
      <c r="Z481" t="s">
        <v>1279</v>
      </c>
      <c r="AA481" t="s">
        <v>4710</v>
      </c>
      <c r="AC481" t="e">
        <f>#REF!-#REF!</f>
        <v>#REF!</v>
      </c>
      <c r="AD481" t="e">
        <f>#REF!*#REF!</f>
        <v>#REF!</v>
      </c>
    </row>
    <row r="482" spans="1:30" x14ac:dyDescent="0.35">
      <c r="A482" t="s">
        <v>5909</v>
      </c>
      <c r="B482">
        <v>93</v>
      </c>
      <c r="C482" t="s">
        <v>130</v>
      </c>
      <c r="D482" t="s">
        <v>300</v>
      </c>
      <c r="E482" t="s">
        <v>301</v>
      </c>
      <c r="F482" t="s">
        <v>148</v>
      </c>
      <c r="G482" t="s">
        <v>169</v>
      </c>
      <c r="H482" t="s">
        <v>254</v>
      </c>
      <c r="I482" s="53">
        <v>45241</v>
      </c>
      <c r="J482" s="53">
        <v>45241</v>
      </c>
      <c r="K482" t="s">
        <v>124</v>
      </c>
      <c r="L482" s="53">
        <v>45240</v>
      </c>
      <c r="M482" t="s">
        <v>6489</v>
      </c>
      <c r="N482" t="s">
        <v>13</v>
      </c>
      <c r="O482" s="53">
        <v>45247</v>
      </c>
      <c r="P482">
        <v>2024</v>
      </c>
      <c r="Q482">
        <v>570</v>
      </c>
      <c r="R482">
        <v>682</v>
      </c>
      <c r="S482" t="s">
        <v>5909</v>
      </c>
      <c r="T482" t="s">
        <v>4551</v>
      </c>
      <c r="U482" t="s">
        <v>169</v>
      </c>
      <c r="V482">
        <v>447.55</v>
      </c>
      <c r="W482" s="53">
        <v>45241</v>
      </c>
      <c r="X482" s="53">
        <v>45241</v>
      </c>
      <c r="Y482">
        <v>2.0253999999999999</v>
      </c>
      <c r="Z482" t="s">
        <v>1279</v>
      </c>
      <c r="AA482" t="s">
        <v>4710</v>
      </c>
      <c r="AC482" t="e">
        <f>#REF!-#REF!</f>
        <v>#REF!</v>
      </c>
      <c r="AD482" t="e">
        <f>#REF!*#REF!</f>
        <v>#REF!</v>
      </c>
    </row>
    <row r="483" spans="1:30" x14ac:dyDescent="0.35">
      <c r="A483" t="s">
        <v>5910</v>
      </c>
      <c r="B483">
        <v>94</v>
      </c>
      <c r="C483" t="s">
        <v>130</v>
      </c>
      <c r="D483" t="s">
        <v>300</v>
      </c>
      <c r="E483" t="s">
        <v>301</v>
      </c>
      <c r="F483" t="s">
        <v>148</v>
      </c>
      <c r="G483" t="s">
        <v>169</v>
      </c>
      <c r="H483" t="s">
        <v>254</v>
      </c>
      <c r="I483" s="53">
        <v>45242</v>
      </c>
      <c r="J483" s="53">
        <v>45242</v>
      </c>
      <c r="K483" t="s">
        <v>124</v>
      </c>
      <c r="L483" s="53">
        <v>45241</v>
      </c>
      <c r="M483" t="s">
        <v>6490</v>
      </c>
      <c r="N483" t="s">
        <v>13</v>
      </c>
      <c r="O483" s="53">
        <v>45247</v>
      </c>
      <c r="P483">
        <v>2024</v>
      </c>
      <c r="Q483">
        <v>571</v>
      </c>
      <c r="R483">
        <v>683</v>
      </c>
      <c r="S483" t="s">
        <v>5910</v>
      </c>
      <c r="T483" t="s">
        <v>4551</v>
      </c>
      <c r="U483" t="s">
        <v>169</v>
      </c>
      <c r="V483">
        <v>472.3</v>
      </c>
      <c r="W483" s="53">
        <v>45242</v>
      </c>
      <c r="X483" s="53">
        <v>45242</v>
      </c>
      <c r="Y483">
        <v>2.0253999999999999</v>
      </c>
      <c r="Z483" t="s">
        <v>1279</v>
      </c>
      <c r="AA483" t="s">
        <v>4710</v>
      </c>
      <c r="AC483" t="e">
        <f>#REF!-#REF!</f>
        <v>#REF!</v>
      </c>
      <c r="AD483" t="e">
        <f>#REF!*#REF!</f>
        <v>#REF!</v>
      </c>
    </row>
    <row r="484" spans="1:30" x14ac:dyDescent="0.35">
      <c r="A484" t="s">
        <v>5911</v>
      </c>
      <c r="B484">
        <v>95</v>
      </c>
      <c r="C484" t="s">
        <v>130</v>
      </c>
      <c r="D484" t="s">
        <v>300</v>
      </c>
      <c r="E484" t="s">
        <v>301</v>
      </c>
      <c r="F484" t="s">
        <v>148</v>
      </c>
      <c r="G484" t="s">
        <v>169</v>
      </c>
      <c r="H484" t="s">
        <v>254</v>
      </c>
      <c r="I484" s="53">
        <v>45243</v>
      </c>
      <c r="J484" s="53">
        <v>45243</v>
      </c>
      <c r="K484" t="s">
        <v>124</v>
      </c>
      <c r="L484" s="53">
        <v>45241</v>
      </c>
      <c r="M484" t="s">
        <v>6491</v>
      </c>
      <c r="N484" t="s">
        <v>13</v>
      </c>
      <c r="O484" s="53">
        <v>45247</v>
      </c>
      <c r="P484">
        <v>2024</v>
      </c>
      <c r="Q484">
        <v>572</v>
      </c>
      <c r="R484">
        <v>684</v>
      </c>
      <c r="S484" t="s">
        <v>5911</v>
      </c>
      <c r="T484" t="s">
        <v>4551</v>
      </c>
      <c r="U484" t="s">
        <v>169</v>
      </c>
      <c r="V484">
        <v>447.55</v>
      </c>
      <c r="W484" s="53">
        <v>45243</v>
      </c>
      <c r="X484" s="53">
        <v>45243</v>
      </c>
      <c r="Y484">
        <v>2.0253999999999999</v>
      </c>
      <c r="Z484" t="s">
        <v>1279</v>
      </c>
      <c r="AA484" t="s">
        <v>4710</v>
      </c>
      <c r="AC484" t="e">
        <f>#REF!-#REF!</f>
        <v>#REF!</v>
      </c>
      <c r="AD484" t="e">
        <f>#REF!*#REF!</f>
        <v>#REF!</v>
      </c>
    </row>
    <row r="485" spans="1:30" x14ac:dyDescent="0.35">
      <c r="A485" t="s">
        <v>5912</v>
      </c>
      <c r="B485">
        <v>96</v>
      </c>
      <c r="C485" t="s">
        <v>130</v>
      </c>
      <c r="D485" t="s">
        <v>300</v>
      </c>
      <c r="E485" t="s">
        <v>301</v>
      </c>
      <c r="F485" t="s">
        <v>148</v>
      </c>
      <c r="G485" t="s">
        <v>169</v>
      </c>
      <c r="H485" t="s">
        <v>254</v>
      </c>
      <c r="I485" s="53">
        <v>45244</v>
      </c>
      <c r="J485" s="53">
        <v>45244</v>
      </c>
      <c r="K485" t="s">
        <v>124</v>
      </c>
      <c r="L485" s="53">
        <v>45243</v>
      </c>
      <c r="M485" t="s">
        <v>6492</v>
      </c>
      <c r="N485" t="s">
        <v>13</v>
      </c>
      <c r="O485" s="53">
        <v>45247</v>
      </c>
      <c r="P485">
        <v>2024</v>
      </c>
      <c r="Q485">
        <v>573</v>
      </c>
      <c r="R485">
        <v>685</v>
      </c>
      <c r="S485" t="s">
        <v>5912</v>
      </c>
      <c r="T485" t="s">
        <v>4551</v>
      </c>
      <c r="U485" t="s">
        <v>169</v>
      </c>
      <c r="V485">
        <v>447.55</v>
      </c>
      <c r="W485" s="53">
        <v>45244</v>
      </c>
      <c r="X485" s="53">
        <v>45244</v>
      </c>
      <c r="Y485">
        <v>2.0253999999999999</v>
      </c>
      <c r="Z485" t="s">
        <v>1279</v>
      </c>
      <c r="AA485" t="s">
        <v>4710</v>
      </c>
      <c r="AC485" t="e">
        <f>#REF!-#REF!</f>
        <v>#REF!</v>
      </c>
      <c r="AD485" t="e">
        <f>#REF!*#REF!</f>
        <v>#REF!</v>
      </c>
    </row>
    <row r="486" spans="1:30" x14ac:dyDescent="0.35">
      <c r="A486" t="s">
        <v>5913</v>
      </c>
      <c r="B486">
        <v>97</v>
      </c>
      <c r="C486" t="s">
        <v>130</v>
      </c>
      <c r="D486" t="s">
        <v>300</v>
      </c>
      <c r="E486" t="s">
        <v>301</v>
      </c>
      <c r="F486" t="s">
        <v>148</v>
      </c>
      <c r="G486" t="s">
        <v>169</v>
      </c>
      <c r="H486" t="s">
        <v>254</v>
      </c>
      <c r="I486" s="53">
        <v>45245</v>
      </c>
      <c r="J486" s="53">
        <v>45245</v>
      </c>
      <c r="K486" t="s">
        <v>124</v>
      </c>
      <c r="L486" s="53">
        <v>45244</v>
      </c>
      <c r="M486" t="s">
        <v>6493</v>
      </c>
      <c r="N486" t="s">
        <v>13</v>
      </c>
      <c r="O486" s="53">
        <v>45247</v>
      </c>
      <c r="P486">
        <v>2024</v>
      </c>
      <c r="Q486">
        <v>574</v>
      </c>
      <c r="R486">
        <v>686</v>
      </c>
      <c r="S486" t="s">
        <v>5913</v>
      </c>
      <c r="T486" t="s">
        <v>4551</v>
      </c>
      <c r="U486" t="s">
        <v>169</v>
      </c>
      <c r="V486">
        <v>379.07</v>
      </c>
      <c r="W486" s="53">
        <v>45245</v>
      </c>
      <c r="X486" s="53">
        <v>45245</v>
      </c>
      <c r="Y486">
        <v>2.0253999999999999</v>
      </c>
      <c r="Z486" t="s">
        <v>1279</v>
      </c>
      <c r="AA486" t="s">
        <v>4710</v>
      </c>
      <c r="AC486" t="e">
        <f>#REF!-#REF!</f>
        <v>#REF!</v>
      </c>
      <c r="AD486" t="e">
        <f>#REF!*#REF!</f>
        <v>#REF!</v>
      </c>
    </row>
    <row r="487" spans="1:30" x14ac:dyDescent="0.35">
      <c r="A487" t="s">
        <v>5914</v>
      </c>
      <c r="B487">
        <v>98</v>
      </c>
      <c r="C487" t="s">
        <v>130</v>
      </c>
      <c r="D487" t="s">
        <v>300</v>
      </c>
      <c r="E487" t="s">
        <v>301</v>
      </c>
      <c r="F487" t="s">
        <v>148</v>
      </c>
      <c r="G487" t="s">
        <v>169</v>
      </c>
      <c r="H487" t="s">
        <v>254</v>
      </c>
      <c r="I487" s="53">
        <v>45246</v>
      </c>
      <c r="J487" s="53">
        <v>45246</v>
      </c>
      <c r="K487" t="s">
        <v>124</v>
      </c>
      <c r="L487" s="53">
        <v>45244</v>
      </c>
      <c r="M487" t="s">
        <v>6494</v>
      </c>
      <c r="N487" t="s">
        <v>13</v>
      </c>
      <c r="O487" s="53">
        <v>45247</v>
      </c>
      <c r="P487">
        <v>2024</v>
      </c>
      <c r="Q487">
        <v>575</v>
      </c>
      <c r="R487">
        <v>687</v>
      </c>
      <c r="S487" t="s">
        <v>5914</v>
      </c>
      <c r="T487" t="s">
        <v>4551</v>
      </c>
      <c r="U487" t="s">
        <v>169</v>
      </c>
      <c r="V487">
        <v>90.93</v>
      </c>
      <c r="W487" s="53">
        <v>45246</v>
      </c>
      <c r="X487" s="53">
        <v>45246</v>
      </c>
      <c r="Y487">
        <v>2.0253999999999999</v>
      </c>
      <c r="Z487" t="s">
        <v>1279</v>
      </c>
      <c r="AA487" t="s">
        <v>4710</v>
      </c>
      <c r="AC487" t="e">
        <f>#REF!-#REF!</f>
        <v>#REF!</v>
      </c>
      <c r="AD487" t="e">
        <f>#REF!*#REF!</f>
        <v>#REF!</v>
      </c>
    </row>
    <row r="488" spans="1:30" x14ac:dyDescent="0.35">
      <c r="A488" t="s">
        <v>5915</v>
      </c>
      <c r="B488">
        <v>99</v>
      </c>
      <c r="C488" t="s">
        <v>130</v>
      </c>
      <c r="D488" t="s">
        <v>300</v>
      </c>
      <c r="E488" t="s">
        <v>301</v>
      </c>
      <c r="F488" t="s">
        <v>148</v>
      </c>
      <c r="G488" t="s">
        <v>169</v>
      </c>
      <c r="H488" t="s">
        <v>254</v>
      </c>
      <c r="I488" s="53">
        <v>45248</v>
      </c>
      <c r="J488" s="53">
        <v>45248</v>
      </c>
      <c r="K488" t="s">
        <v>124</v>
      </c>
      <c r="L488" s="53">
        <v>45247</v>
      </c>
      <c r="M488" t="s">
        <v>6495</v>
      </c>
      <c r="N488" t="s">
        <v>13</v>
      </c>
      <c r="O488" s="53">
        <v>45253</v>
      </c>
      <c r="P488">
        <v>2024</v>
      </c>
      <c r="Q488">
        <v>576</v>
      </c>
      <c r="R488">
        <v>688</v>
      </c>
      <c r="S488" t="s">
        <v>5915</v>
      </c>
      <c r="T488" t="s">
        <v>4551</v>
      </c>
      <c r="U488" t="s">
        <v>169</v>
      </c>
      <c r="V488">
        <v>38.15</v>
      </c>
      <c r="W488" s="53">
        <v>45248</v>
      </c>
      <c r="X488" s="53">
        <v>45248</v>
      </c>
      <c r="Y488">
        <v>2.0253999999999999</v>
      </c>
      <c r="Z488" t="s">
        <v>1279</v>
      </c>
      <c r="AA488" t="s">
        <v>4710</v>
      </c>
      <c r="AC488" t="e">
        <f>#REF!-#REF!</f>
        <v>#REF!</v>
      </c>
      <c r="AD488" t="e">
        <f>#REF!*#REF!</f>
        <v>#REF!</v>
      </c>
    </row>
    <row r="489" spans="1:30" x14ac:dyDescent="0.35">
      <c r="A489" t="s">
        <v>5916</v>
      </c>
      <c r="B489">
        <v>101</v>
      </c>
      <c r="C489" t="s">
        <v>130</v>
      </c>
      <c r="D489" t="s">
        <v>6163</v>
      </c>
      <c r="E489" t="s">
        <v>301</v>
      </c>
      <c r="F489" t="s">
        <v>148</v>
      </c>
      <c r="G489" t="s">
        <v>169</v>
      </c>
      <c r="H489" t="s">
        <v>254</v>
      </c>
      <c r="I489" s="53">
        <v>45268</v>
      </c>
      <c r="J489" s="53">
        <v>45268</v>
      </c>
      <c r="K489" t="s">
        <v>124</v>
      </c>
      <c r="L489" s="53">
        <v>45267</v>
      </c>
      <c r="M489" t="s">
        <v>6496</v>
      </c>
      <c r="N489" t="s">
        <v>13</v>
      </c>
      <c r="O489" s="53">
        <v>45274</v>
      </c>
      <c r="P489">
        <v>2024</v>
      </c>
      <c r="Q489">
        <v>578</v>
      </c>
      <c r="R489">
        <v>689</v>
      </c>
      <c r="S489" t="s">
        <v>5916</v>
      </c>
      <c r="T489" t="s">
        <v>4551</v>
      </c>
      <c r="U489" t="s">
        <v>169</v>
      </c>
      <c r="V489">
        <v>383.7</v>
      </c>
      <c r="W489" s="53">
        <v>45268</v>
      </c>
      <c r="X489" s="53">
        <v>45268</v>
      </c>
      <c r="Y489">
        <v>2.0253999999999999</v>
      </c>
      <c r="Z489" t="s">
        <v>1279</v>
      </c>
      <c r="AA489" t="s">
        <v>4710</v>
      </c>
      <c r="AC489" t="e">
        <f>#REF!-#REF!</f>
        <v>#REF!</v>
      </c>
      <c r="AD489" t="e">
        <f>#REF!*#REF!</f>
        <v>#REF!</v>
      </c>
    </row>
    <row r="490" spans="1:30" x14ac:dyDescent="0.35">
      <c r="A490" t="s">
        <v>5917</v>
      </c>
      <c r="B490">
        <v>102</v>
      </c>
      <c r="C490" t="s">
        <v>130</v>
      </c>
      <c r="D490" t="s">
        <v>6163</v>
      </c>
      <c r="E490" t="s">
        <v>301</v>
      </c>
      <c r="F490" t="s">
        <v>148</v>
      </c>
      <c r="G490" t="s">
        <v>169</v>
      </c>
      <c r="H490" t="s">
        <v>254</v>
      </c>
      <c r="I490" s="53">
        <v>45269</v>
      </c>
      <c r="J490" s="53">
        <v>45269</v>
      </c>
      <c r="K490" t="s">
        <v>124</v>
      </c>
      <c r="L490" s="53">
        <v>45267</v>
      </c>
      <c r="M490" t="s">
        <v>6497</v>
      </c>
      <c r="N490" t="s">
        <v>13</v>
      </c>
      <c r="O490" s="53">
        <v>45274</v>
      </c>
      <c r="P490">
        <v>2024</v>
      </c>
      <c r="Q490">
        <v>579</v>
      </c>
      <c r="R490">
        <v>690</v>
      </c>
      <c r="S490" t="s">
        <v>5917</v>
      </c>
      <c r="T490" t="s">
        <v>4551</v>
      </c>
      <c r="U490" t="s">
        <v>169</v>
      </c>
      <c r="V490">
        <v>383.7</v>
      </c>
      <c r="W490" s="53">
        <v>45269</v>
      </c>
      <c r="X490" s="53">
        <v>45269</v>
      </c>
      <c r="Y490">
        <v>2.0253999999999999</v>
      </c>
      <c r="Z490" t="s">
        <v>1279</v>
      </c>
      <c r="AA490" t="s">
        <v>4710</v>
      </c>
      <c r="AC490" t="e">
        <f>#REF!-#REF!</f>
        <v>#REF!</v>
      </c>
      <c r="AD490" t="e">
        <f>#REF!*#REF!</f>
        <v>#REF!</v>
      </c>
    </row>
    <row r="491" spans="1:30" x14ac:dyDescent="0.35">
      <c r="A491" t="s">
        <v>5918</v>
      </c>
      <c r="B491">
        <v>103</v>
      </c>
      <c r="C491" t="s">
        <v>130</v>
      </c>
      <c r="D491" t="s">
        <v>6163</v>
      </c>
      <c r="E491" t="s">
        <v>301</v>
      </c>
      <c r="F491" t="s">
        <v>148</v>
      </c>
      <c r="G491" t="s">
        <v>169</v>
      </c>
      <c r="H491" t="s">
        <v>254</v>
      </c>
      <c r="I491" s="53">
        <v>45270</v>
      </c>
      <c r="J491" s="53">
        <v>45270</v>
      </c>
      <c r="K491" t="s">
        <v>124</v>
      </c>
      <c r="L491" s="53">
        <v>45267</v>
      </c>
      <c r="M491" t="s">
        <v>6498</v>
      </c>
      <c r="N491" t="s">
        <v>13</v>
      </c>
      <c r="O491" s="53">
        <v>45274</v>
      </c>
      <c r="P491">
        <v>2024</v>
      </c>
      <c r="Q491">
        <v>580</v>
      </c>
      <c r="R491">
        <v>691</v>
      </c>
      <c r="S491" t="s">
        <v>5918</v>
      </c>
      <c r="T491" t="s">
        <v>4551</v>
      </c>
      <c r="U491" t="s">
        <v>169</v>
      </c>
      <c r="V491">
        <v>383.7</v>
      </c>
      <c r="W491" s="53">
        <v>45270</v>
      </c>
      <c r="X491" s="53">
        <v>45270</v>
      </c>
      <c r="Y491">
        <v>2.0253999999999999</v>
      </c>
      <c r="Z491" t="s">
        <v>1279</v>
      </c>
      <c r="AA491" t="s">
        <v>4710</v>
      </c>
      <c r="AC491" t="e">
        <f>#REF!-#REF!</f>
        <v>#REF!</v>
      </c>
      <c r="AD491" t="e">
        <f>#REF!*#REF!</f>
        <v>#REF!</v>
      </c>
    </row>
    <row r="492" spans="1:30" x14ac:dyDescent="0.35">
      <c r="A492" t="s">
        <v>5919</v>
      </c>
      <c r="B492">
        <v>104</v>
      </c>
      <c r="C492" t="s">
        <v>130</v>
      </c>
      <c r="D492" t="s">
        <v>6163</v>
      </c>
      <c r="E492" t="s">
        <v>301</v>
      </c>
      <c r="F492" t="s">
        <v>148</v>
      </c>
      <c r="G492" t="s">
        <v>169</v>
      </c>
      <c r="H492" t="s">
        <v>254</v>
      </c>
      <c r="I492" s="53">
        <v>45271</v>
      </c>
      <c r="J492" s="53">
        <v>45271</v>
      </c>
      <c r="K492" t="s">
        <v>124</v>
      </c>
      <c r="L492" s="53">
        <v>45267</v>
      </c>
      <c r="M492" t="s">
        <v>6499</v>
      </c>
      <c r="N492" t="s">
        <v>13</v>
      </c>
      <c r="O492" s="53">
        <v>45274</v>
      </c>
      <c r="P492">
        <v>2024</v>
      </c>
      <c r="Q492">
        <v>581</v>
      </c>
      <c r="R492">
        <v>692</v>
      </c>
      <c r="S492" t="s">
        <v>5919</v>
      </c>
      <c r="T492" t="s">
        <v>4551</v>
      </c>
      <c r="U492" t="s">
        <v>169</v>
      </c>
      <c r="V492">
        <v>303.44</v>
      </c>
      <c r="W492" s="53">
        <v>45271</v>
      </c>
      <c r="X492" s="53">
        <v>45271</v>
      </c>
      <c r="Y492">
        <v>2.0253999999999999</v>
      </c>
      <c r="Z492" t="s">
        <v>1279</v>
      </c>
      <c r="AA492" t="s">
        <v>4710</v>
      </c>
      <c r="AC492" t="e">
        <f>#REF!-#REF!</f>
        <v>#REF!</v>
      </c>
      <c r="AD492" t="e">
        <f>#REF!*#REF!</f>
        <v>#REF!</v>
      </c>
    </row>
    <row r="493" spans="1:30" x14ac:dyDescent="0.35">
      <c r="A493" t="s">
        <v>5920</v>
      </c>
      <c r="B493">
        <v>105</v>
      </c>
      <c r="C493" t="s">
        <v>130</v>
      </c>
      <c r="D493" t="s">
        <v>6163</v>
      </c>
      <c r="E493" t="s">
        <v>301</v>
      </c>
      <c r="F493" t="s">
        <v>148</v>
      </c>
      <c r="G493" t="s">
        <v>169</v>
      </c>
      <c r="H493" t="s">
        <v>254</v>
      </c>
      <c r="I493" s="53">
        <v>45272</v>
      </c>
      <c r="J493" s="53">
        <v>45272</v>
      </c>
      <c r="K493" t="s">
        <v>124</v>
      </c>
      <c r="L493" s="53">
        <v>45271</v>
      </c>
      <c r="M493" t="s">
        <v>6500</v>
      </c>
      <c r="N493" t="s">
        <v>13</v>
      </c>
      <c r="O493" s="53">
        <v>45274</v>
      </c>
      <c r="P493">
        <v>2024</v>
      </c>
      <c r="Q493">
        <v>582</v>
      </c>
      <c r="R493">
        <v>693</v>
      </c>
      <c r="S493" t="s">
        <v>5920</v>
      </c>
      <c r="T493" t="s">
        <v>4551</v>
      </c>
      <c r="U493" t="s">
        <v>169</v>
      </c>
      <c r="V493">
        <v>63.96</v>
      </c>
      <c r="W493" s="53">
        <v>45272</v>
      </c>
      <c r="X493" s="53">
        <v>45272</v>
      </c>
      <c r="Y493">
        <v>2.0253999999999999</v>
      </c>
      <c r="Z493" t="s">
        <v>1279</v>
      </c>
      <c r="AA493" t="s">
        <v>4710</v>
      </c>
      <c r="AC493" t="e">
        <f>#REF!-#REF!</f>
        <v>#REF!</v>
      </c>
      <c r="AD493" t="e">
        <f>#REF!*#REF!</f>
        <v>#REF!</v>
      </c>
    </row>
    <row r="494" spans="1:30" x14ac:dyDescent="0.35">
      <c r="A494" t="s">
        <v>5921</v>
      </c>
      <c r="B494">
        <v>106</v>
      </c>
      <c r="C494" t="s">
        <v>130</v>
      </c>
      <c r="D494" t="s">
        <v>6163</v>
      </c>
      <c r="E494" t="s">
        <v>301</v>
      </c>
      <c r="F494" t="s">
        <v>148</v>
      </c>
      <c r="G494" t="s">
        <v>169</v>
      </c>
      <c r="H494" t="s">
        <v>254</v>
      </c>
      <c r="I494" s="53">
        <v>45275</v>
      </c>
      <c r="J494" s="53">
        <v>45275</v>
      </c>
      <c r="K494" t="s">
        <v>124</v>
      </c>
      <c r="L494" s="53">
        <v>45274</v>
      </c>
      <c r="M494" t="s">
        <v>6501</v>
      </c>
      <c r="N494" t="s">
        <v>13</v>
      </c>
      <c r="O494" s="53">
        <v>45288</v>
      </c>
      <c r="P494">
        <v>2024</v>
      </c>
      <c r="Q494">
        <v>583</v>
      </c>
      <c r="R494">
        <v>694</v>
      </c>
      <c r="S494" t="s">
        <v>5921</v>
      </c>
      <c r="T494" t="s">
        <v>4551</v>
      </c>
      <c r="U494" t="s">
        <v>169</v>
      </c>
      <c r="V494">
        <v>183.7</v>
      </c>
      <c r="W494" s="53">
        <v>45275</v>
      </c>
      <c r="X494" s="53">
        <v>45275</v>
      </c>
      <c r="Y494">
        <v>2.0253999999999999</v>
      </c>
      <c r="Z494" t="s">
        <v>1279</v>
      </c>
      <c r="AA494" t="s">
        <v>4710</v>
      </c>
      <c r="AC494" t="e">
        <f>#REF!-#REF!</f>
        <v>#REF!</v>
      </c>
      <c r="AD494" t="e">
        <f>#REF!*#REF!</f>
        <v>#REF!</v>
      </c>
    </row>
    <row r="495" spans="1:30" x14ac:dyDescent="0.35">
      <c r="A495" t="s">
        <v>5922</v>
      </c>
      <c r="B495">
        <v>107</v>
      </c>
      <c r="C495" t="s">
        <v>130</v>
      </c>
      <c r="D495" t="s">
        <v>6163</v>
      </c>
      <c r="E495" t="s">
        <v>301</v>
      </c>
      <c r="F495" t="s">
        <v>148</v>
      </c>
      <c r="G495" t="s">
        <v>169</v>
      </c>
      <c r="H495" t="s">
        <v>254</v>
      </c>
      <c r="I495" s="53">
        <v>45276</v>
      </c>
      <c r="J495" s="53">
        <v>45276</v>
      </c>
      <c r="K495" t="s">
        <v>124</v>
      </c>
      <c r="L495" s="53">
        <v>45275</v>
      </c>
      <c r="M495" t="s">
        <v>6502</v>
      </c>
      <c r="N495" t="s">
        <v>13</v>
      </c>
      <c r="O495" s="53">
        <v>45288</v>
      </c>
      <c r="P495">
        <v>2024</v>
      </c>
      <c r="Q495">
        <v>584</v>
      </c>
      <c r="R495">
        <v>695</v>
      </c>
      <c r="S495" t="s">
        <v>5922</v>
      </c>
      <c r="T495" t="s">
        <v>4551</v>
      </c>
      <c r="U495" t="s">
        <v>169</v>
      </c>
      <c r="V495">
        <v>183.7</v>
      </c>
      <c r="W495" s="53">
        <v>45276</v>
      </c>
      <c r="X495" s="53">
        <v>45276</v>
      </c>
      <c r="Y495">
        <v>2.0253999999999999</v>
      </c>
      <c r="Z495" t="s">
        <v>1279</v>
      </c>
      <c r="AA495" t="s">
        <v>4710</v>
      </c>
      <c r="AC495" t="e">
        <f>#REF!-#REF!</f>
        <v>#REF!</v>
      </c>
      <c r="AD495" t="e">
        <f>#REF!*#REF!</f>
        <v>#REF!</v>
      </c>
    </row>
    <row r="496" spans="1:30" x14ac:dyDescent="0.35">
      <c r="A496" t="s">
        <v>5923</v>
      </c>
      <c r="B496">
        <v>108</v>
      </c>
      <c r="C496" t="s">
        <v>130</v>
      </c>
      <c r="D496" t="s">
        <v>6163</v>
      </c>
      <c r="E496" t="s">
        <v>301</v>
      </c>
      <c r="F496" t="s">
        <v>148</v>
      </c>
      <c r="G496" t="s">
        <v>169</v>
      </c>
      <c r="H496" t="s">
        <v>254</v>
      </c>
      <c r="I496" s="53">
        <v>45277</v>
      </c>
      <c r="J496" s="53">
        <v>45277</v>
      </c>
      <c r="K496" t="s">
        <v>124</v>
      </c>
      <c r="L496" s="53">
        <v>45275</v>
      </c>
      <c r="M496" t="s">
        <v>6503</v>
      </c>
      <c r="N496" t="s">
        <v>13</v>
      </c>
      <c r="O496" s="53">
        <v>45288</v>
      </c>
      <c r="P496">
        <v>2024</v>
      </c>
      <c r="Q496">
        <v>585</v>
      </c>
      <c r="R496">
        <v>696</v>
      </c>
      <c r="S496" t="s">
        <v>5923</v>
      </c>
      <c r="T496" t="s">
        <v>4551</v>
      </c>
      <c r="U496" t="s">
        <v>169</v>
      </c>
      <c r="V496">
        <v>183.7</v>
      </c>
      <c r="W496" s="53">
        <v>45277</v>
      </c>
      <c r="X496" s="53">
        <v>45277</v>
      </c>
      <c r="Y496">
        <v>2.0253999999999999</v>
      </c>
      <c r="Z496" t="s">
        <v>1279</v>
      </c>
      <c r="AA496" t="s">
        <v>4710</v>
      </c>
      <c r="AC496" t="e">
        <f>#REF!-#REF!</f>
        <v>#REF!</v>
      </c>
      <c r="AD496" t="e">
        <f>#REF!*#REF!</f>
        <v>#REF!</v>
      </c>
    </row>
    <row r="497" spans="1:30" x14ac:dyDescent="0.35">
      <c r="A497" t="s">
        <v>5924</v>
      </c>
      <c r="B497">
        <v>109</v>
      </c>
      <c r="C497" t="s">
        <v>130</v>
      </c>
      <c r="D497" t="s">
        <v>6163</v>
      </c>
      <c r="E497" t="s">
        <v>301</v>
      </c>
      <c r="F497" t="s">
        <v>148</v>
      </c>
      <c r="G497" t="s">
        <v>169</v>
      </c>
      <c r="H497" t="s">
        <v>254</v>
      </c>
      <c r="I497" s="53">
        <v>45278</v>
      </c>
      <c r="J497" s="53">
        <v>45278</v>
      </c>
      <c r="K497" t="s">
        <v>124</v>
      </c>
      <c r="L497" s="53">
        <v>45275</v>
      </c>
      <c r="M497" t="s">
        <v>6504</v>
      </c>
      <c r="N497" t="s">
        <v>13</v>
      </c>
      <c r="O497" s="53">
        <v>45288</v>
      </c>
      <c r="P497">
        <v>2024</v>
      </c>
      <c r="Q497">
        <v>586</v>
      </c>
      <c r="R497">
        <v>697</v>
      </c>
      <c r="S497" t="s">
        <v>5924</v>
      </c>
      <c r="T497" t="s">
        <v>4551</v>
      </c>
      <c r="U497" t="s">
        <v>169</v>
      </c>
      <c r="V497">
        <v>183.7</v>
      </c>
      <c r="W497" s="53">
        <v>45278</v>
      </c>
      <c r="X497" s="53">
        <v>45278</v>
      </c>
      <c r="Y497">
        <v>2.0253999999999999</v>
      </c>
      <c r="Z497" t="s">
        <v>1279</v>
      </c>
      <c r="AA497" t="s">
        <v>4710</v>
      </c>
      <c r="AC497" t="e">
        <f>#REF!-#REF!</f>
        <v>#REF!</v>
      </c>
      <c r="AD497" t="e">
        <f>#REF!*#REF!</f>
        <v>#REF!</v>
      </c>
    </row>
    <row r="498" spans="1:30" x14ac:dyDescent="0.35">
      <c r="A498" t="s">
        <v>5925</v>
      </c>
      <c r="B498">
        <v>110</v>
      </c>
      <c r="C498" t="s">
        <v>130</v>
      </c>
      <c r="D498" t="s">
        <v>6163</v>
      </c>
      <c r="E498" t="s">
        <v>301</v>
      </c>
      <c r="F498" t="s">
        <v>148</v>
      </c>
      <c r="G498" t="s">
        <v>169</v>
      </c>
      <c r="H498" t="s">
        <v>254</v>
      </c>
      <c r="I498" s="53">
        <v>45279</v>
      </c>
      <c r="J498" s="53">
        <v>45279</v>
      </c>
      <c r="K498" t="s">
        <v>124</v>
      </c>
      <c r="L498" s="53">
        <v>45278</v>
      </c>
      <c r="M498" t="s">
        <v>6505</v>
      </c>
      <c r="N498" t="s">
        <v>13</v>
      </c>
      <c r="O498" s="53">
        <v>45288</v>
      </c>
      <c r="P498">
        <v>2024</v>
      </c>
      <c r="Q498">
        <v>587</v>
      </c>
      <c r="R498">
        <v>698</v>
      </c>
      <c r="S498" t="s">
        <v>5925</v>
      </c>
      <c r="T498" t="s">
        <v>4551</v>
      </c>
      <c r="U498" t="s">
        <v>169</v>
      </c>
      <c r="V498">
        <v>183.7</v>
      </c>
      <c r="W498" s="53">
        <v>45279</v>
      </c>
      <c r="X498" s="53">
        <v>45279</v>
      </c>
      <c r="Y498">
        <v>2.0253999999999999</v>
      </c>
      <c r="Z498" t="s">
        <v>1279</v>
      </c>
      <c r="AA498" t="s">
        <v>4710</v>
      </c>
      <c r="AC498" t="e">
        <f>#REF!-#REF!</f>
        <v>#REF!</v>
      </c>
      <c r="AD498" t="e">
        <f>#REF!*#REF!</f>
        <v>#REF!</v>
      </c>
    </row>
    <row r="499" spans="1:30" x14ac:dyDescent="0.35">
      <c r="A499" t="s">
        <v>5926</v>
      </c>
      <c r="B499">
        <v>111</v>
      </c>
      <c r="C499" t="s">
        <v>130</v>
      </c>
      <c r="D499" t="s">
        <v>6163</v>
      </c>
      <c r="E499" t="s">
        <v>301</v>
      </c>
      <c r="F499" t="s">
        <v>148</v>
      </c>
      <c r="G499" t="s">
        <v>169</v>
      </c>
      <c r="H499" t="s">
        <v>254</v>
      </c>
      <c r="I499" s="53">
        <v>45280</v>
      </c>
      <c r="J499" s="53">
        <v>45280</v>
      </c>
      <c r="K499" t="s">
        <v>124</v>
      </c>
      <c r="L499" s="53">
        <v>45279</v>
      </c>
      <c r="M499" t="s">
        <v>6506</v>
      </c>
      <c r="N499" t="s">
        <v>13</v>
      </c>
      <c r="O499" s="53">
        <v>45288</v>
      </c>
      <c r="P499">
        <v>2024</v>
      </c>
      <c r="Q499">
        <v>588</v>
      </c>
      <c r="R499">
        <v>699</v>
      </c>
      <c r="S499" t="s">
        <v>5926</v>
      </c>
      <c r="T499" t="s">
        <v>4551</v>
      </c>
      <c r="U499" t="s">
        <v>169</v>
      </c>
      <c r="V499">
        <v>183.7</v>
      </c>
      <c r="W499" s="53">
        <v>45280</v>
      </c>
      <c r="X499" s="53">
        <v>45280</v>
      </c>
      <c r="Y499">
        <v>1.258</v>
      </c>
      <c r="Z499" t="s">
        <v>1279</v>
      </c>
      <c r="AA499" t="s">
        <v>4710</v>
      </c>
      <c r="AC499" t="e">
        <f>#REF!-#REF!</f>
        <v>#REF!</v>
      </c>
      <c r="AD499" t="e">
        <f>#REF!*#REF!</f>
        <v>#REF!</v>
      </c>
    </row>
    <row r="500" spans="1:30" x14ac:dyDescent="0.35">
      <c r="A500" t="s">
        <v>5927</v>
      </c>
      <c r="B500">
        <v>112</v>
      </c>
      <c r="C500" t="s">
        <v>130</v>
      </c>
      <c r="D500" t="s">
        <v>6163</v>
      </c>
      <c r="E500" t="s">
        <v>301</v>
      </c>
      <c r="F500" t="s">
        <v>148</v>
      </c>
      <c r="G500" t="s">
        <v>169</v>
      </c>
      <c r="H500" t="s">
        <v>254</v>
      </c>
      <c r="I500" s="53">
        <v>45281</v>
      </c>
      <c r="J500" s="53">
        <v>45281</v>
      </c>
      <c r="K500" t="s">
        <v>124</v>
      </c>
      <c r="L500" s="53">
        <v>45280</v>
      </c>
      <c r="M500" t="s">
        <v>6507</v>
      </c>
      <c r="N500" t="s">
        <v>13</v>
      </c>
      <c r="O500" s="53">
        <v>45295</v>
      </c>
      <c r="P500">
        <v>2024</v>
      </c>
      <c r="Q500">
        <v>589</v>
      </c>
      <c r="R500">
        <v>700</v>
      </c>
      <c r="S500" t="s">
        <v>5927</v>
      </c>
      <c r="T500" t="s">
        <v>4551</v>
      </c>
      <c r="U500" t="s">
        <v>169</v>
      </c>
      <c r="V500">
        <v>183.7</v>
      </c>
      <c r="W500" s="53">
        <v>45281</v>
      </c>
      <c r="X500" s="53">
        <v>45281</v>
      </c>
      <c r="Y500">
        <v>1.258</v>
      </c>
      <c r="Z500" t="s">
        <v>1279</v>
      </c>
      <c r="AA500" t="s">
        <v>4710</v>
      </c>
      <c r="AC500" t="e">
        <f>#REF!-#REF!</f>
        <v>#REF!</v>
      </c>
      <c r="AD500" t="e">
        <f>#REF!*#REF!</f>
        <v>#REF!</v>
      </c>
    </row>
    <row r="501" spans="1:30" x14ac:dyDescent="0.35">
      <c r="A501" t="s">
        <v>5928</v>
      </c>
      <c r="B501">
        <v>113</v>
      </c>
      <c r="C501" t="s">
        <v>130</v>
      </c>
      <c r="D501" t="s">
        <v>6163</v>
      </c>
      <c r="E501" t="s">
        <v>301</v>
      </c>
      <c r="F501" t="s">
        <v>148</v>
      </c>
      <c r="G501" t="s">
        <v>169</v>
      </c>
      <c r="H501" t="s">
        <v>254</v>
      </c>
      <c r="I501" s="53">
        <v>45282</v>
      </c>
      <c r="J501" s="53">
        <v>45282</v>
      </c>
      <c r="K501" t="s">
        <v>124</v>
      </c>
      <c r="L501" s="53">
        <v>45281</v>
      </c>
      <c r="M501" t="s">
        <v>6508</v>
      </c>
      <c r="N501" t="s">
        <v>13</v>
      </c>
      <c r="O501" s="53">
        <v>45295</v>
      </c>
      <c r="P501">
        <v>2024</v>
      </c>
      <c r="Q501">
        <v>590</v>
      </c>
      <c r="R501">
        <v>701</v>
      </c>
      <c r="S501" t="s">
        <v>5928</v>
      </c>
      <c r="T501" t="s">
        <v>4551</v>
      </c>
      <c r="U501" t="s">
        <v>169</v>
      </c>
      <c r="V501">
        <v>42.15</v>
      </c>
      <c r="W501" s="53">
        <v>45282</v>
      </c>
      <c r="X501" s="53">
        <v>45282</v>
      </c>
      <c r="Y501">
        <v>1.258</v>
      </c>
      <c r="Z501" t="s">
        <v>1279</v>
      </c>
      <c r="AA501" t="s">
        <v>4710</v>
      </c>
      <c r="AC501" t="e">
        <f>#REF!-#REF!</f>
        <v>#REF!</v>
      </c>
      <c r="AD501" t="e">
        <f>#REF!*#REF!</f>
        <v>#REF!</v>
      </c>
    </row>
    <row r="502" spans="1:30" x14ac:dyDescent="0.35">
      <c r="A502" t="s">
        <v>5929</v>
      </c>
      <c r="B502">
        <v>114</v>
      </c>
      <c r="C502" t="s">
        <v>130</v>
      </c>
      <c r="D502" t="s">
        <v>6163</v>
      </c>
      <c r="E502" t="s">
        <v>301</v>
      </c>
      <c r="F502" t="s">
        <v>148</v>
      </c>
      <c r="G502" t="s">
        <v>169</v>
      </c>
      <c r="H502" t="s">
        <v>254</v>
      </c>
      <c r="I502" s="53">
        <v>45289</v>
      </c>
      <c r="J502" s="53">
        <v>45289</v>
      </c>
      <c r="K502" t="s">
        <v>124</v>
      </c>
      <c r="L502" s="53">
        <v>45288</v>
      </c>
      <c r="M502" t="s">
        <v>6509</v>
      </c>
      <c r="N502" t="s">
        <v>13</v>
      </c>
      <c r="O502" s="53">
        <v>45295</v>
      </c>
      <c r="P502">
        <v>2024</v>
      </c>
      <c r="Q502">
        <v>591</v>
      </c>
      <c r="R502">
        <v>702</v>
      </c>
      <c r="S502" t="s">
        <v>5929</v>
      </c>
      <c r="T502" t="s">
        <v>4551</v>
      </c>
      <c r="U502" t="s">
        <v>169</v>
      </c>
      <c r="V502">
        <v>1294.1500000000001</v>
      </c>
      <c r="W502" s="53">
        <v>45289</v>
      </c>
      <c r="X502" s="53">
        <v>45289</v>
      </c>
      <c r="Y502">
        <v>1.258</v>
      </c>
      <c r="Z502" t="s">
        <v>1279</v>
      </c>
      <c r="AA502" t="s">
        <v>4710</v>
      </c>
      <c r="AC502" t="e">
        <f>#REF!-#REF!</f>
        <v>#REF!</v>
      </c>
      <c r="AD502" t="e">
        <f>#REF!*#REF!</f>
        <v>#REF!</v>
      </c>
    </row>
    <row r="503" spans="1:30" x14ac:dyDescent="0.35">
      <c r="A503" t="s">
        <v>5930</v>
      </c>
      <c r="B503">
        <v>115</v>
      </c>
      <c r="C503" t="s">
        <v>130</v>
      </c>
      <c r="D503" t="s">
        <v>6163</v>
      </c>
      <c r="E503" t="s">
        <v>301</v>
      </c>
      <c r="F503" t="s">
        <v>148</v>
      </c>
      <c r="G503" t="s">
        <v>169</v>
      </c>
      <c r="H503" t="s">
        <v>254</v>
      </c>
      <c r="I503" s="53">
        <v>45290</v>
      </c>
      <c r="J503" s="53">
        <v>45290</v>
      </c>
      <c r="K503" t="s">
        <v>124</v>
      </c>
      <c r="L503" s="53">
        <v>45288</v>
      </c>
      <c r="M503" t="s">
        <v>6510</v>
      </c>
      <c r="N503" t="s">
        <v>13</v>
      </c>
      <c r="O503" s="53">
        <v>45295</v>
      </c>
      <c r="P503">
        <v>2024</v>
      </c>
      <c r="Q503">
        <v>592</v>
      </c>
      <c r="R503">
        <v>703</v>
      </c>
      <c r="S503" t="s">
        <v>5930</v>
      </c>
      <c r="T503" t="s">
        <v>4551</v>
      </c>
      <c r="U503" t="s">
        <v>169</v>
      </c>
      <c r="V503">
        <v>894.83</v>
      </c>
      <c r="W503" s="53">
        <v>45290</v>
      </c>
      <c r="X503" s="53">
        <v>45290</v>
      </c>
      <c r="Y503">
        <v>1.258</v>
      </c>
      <c r="Z503" t="s">
        <v>1279</v>
      </c>
      <c r="AA503" t="s">
        <v>4710</v>
      </c>
      <c r="AC503" t="e">
        <f>#REF!-#REF!</f>
        <v>#REF!</v>
      </c>
      <c r="AD503" t="e">
        <f>#REF!*#REF!</f>
        <v>#REF!</v>
      </c>
    </row>
    <row r="504" spans="1:30" x14ac:dyDescent="0.35">
      <c r="A504" t="s">
        <v>5931</v>
      </c>
      <c r="B504">
        <v>116</v>
      </c>
      <c r="C504" t="s">
        <v>130</v>
      </c>
      <c r="D504" t="s">
        <v>6163</v>
      </c>
      <c r="E504" t="s">
        <v>301</v>
      </c>
      <c r="F504" t="s">
        <v>148</v>
      </c>
      <c r="G504" t="s">
        <v>169</v>
      </c>
      <c r="H504" t="s">
        <v>254</v>
      </c>
      <c r="I504" s="53">
        <v>45291</v>
      </c>
      <c r="J504" s="53">
        <v>45291</v>
      </c>
      <c r="K504" t="s">
        <v>124</v>
      </c>
      <c r="L504" s="53">
        <v>45288</v>
      </c>
      <c r="M504" t="s">
        <v>6511</v>
      </c>
      <c r="N504" t="s">
        <v>13</v>
      </c>
      <c r="O504" s="53">
        <v>45295</v>
      </c>
      <c r="P504">
        <v>2024</v>
      </c>
      <c r="Q504">
        <v>593</v>
      </c>
      <c r="R504">
        <v>704</v>
      </c>
      <c r="S504" t="s">
        <v>5931</v>
      </c>
      <c r="T504" t="s">
        <v>4551</v>
      </c>
      <c r="U504" t="s">
        <v>169</v>
      </c>
      <c r="V504">
        <v>134.61000000000001</v>
      </c>
      <c r="W504" s="53">
        <v>45291</v>
      </c>
      <c r="X504" s="53">
        <v>45291</v>
      </c>
      <c r="Y504">
        <v>1.258</v>
      </c>
      <c r="Z504" t="s">
        <v>1279</v>
      </c>
      <c r="AA504" t="s">
        <v>4710</v>
      </c>
      <c r="AC504" t="e">
        <f>#REF!-#REF!</f>
        <v>#REF!</v>
      </c>
      <c r="AD504" t="e">
        <f>#REF!*#REF!</f>
        <v>#REF!</v>
      </c>
    </row>
    <row r="505" spans="1:30" x14ac:dyDescent="0.35">
      <c r="A505" t="s">
        <v>5488</v>
      </c>
      <c r="B505">
        <v>126</v>
      </c>
      <c r="C505" t="s">
        <v>130</v>
      </c>
      <c r="D505" t="s">
        <v>6163</v>
      </c>
      <c r="E505" t="s">
        <v>301</v>
      </c>
      <c r="F505" t="s">
        <v>148</v>
      </c>
      <c r="G505" t="s">
        <v>162</v>
      </c>
      <c r="H505" t="s">
        <v>155</v>
      </c>
      <c r="I505" s="53">
        <v>45292</v>
      </c>
      <c r="J505" s="53">
        <v>45657</v>
      </c>
      <c r="K505" t="s">
        <v>124</v>
      </c>
      <c r="L505" s="53">
        <v>45287</v>
      </c>
      <c r="M505" t="s">
        <v>6512</v>
      </c>
      <c r="N505" t="s">
        <v>13</v>
      </c>
      <c r="O505" s="53">
        <v>45299</v>
      </c>
      <c r="P505">
        <v>2024</v>
      </c>
      <c r="Q505">
        <v>603</v>
      </c>
      <c r="R505">
        <v>705</v>
      </c>
      <c r="S505" t="s">
        <v>5488</v>
      </c>
      <c r="T505" t="s">
        <v>1540</v>
      </c>
      <c r="U505" t="s">
        <v>162</v>
      </c>
      <c r="V505">
        <v>25</v>
      </c>
      <c r="W505" s="53">
        <v>45292</v>
      </c>
      <c r="X505" s="53">
        <v>45657</v>
      </c>
      <c r="Y505">
        <v>3.2452000000000001</v>
      </c>
      <c r="Z505" t="s">
        <v>1279</v>
      </c>
      <c r="AA505" t="s">
        <v>4719</v>
      </c>
      <c r="AC505" t="e">
        <f>#REF!-#REF!</f>
        <v>#REF!</v>
      </c>
      <c r="AD505" t="e">
        <f>#REF!*#REF!</f>
        <v>#REF!</v>
      </c>
    </row>
    <row r="506" spans="1:30" x14ac:dyDescent="0.35">
      <c r="A506" t="s">
        <v>5932</v>
      </c>
      <c r="B506">
        <v>127</v>
      </c>
      <c r="C506" t="s">
        <v>130</v>
      </c>
      <c r="D506" t="s">
        <v>6163</v>
      </c>
      <c r="E506" t="s">
        <v>301</v>
      </c>
      <c r="F506" t="s">
        <v>148</v>
      </c>
      <c r="G506" t="s">
        <v>169</v>
      </c>
      <c r="H506" t="s">
        <v>155</v>
      </c>
      <c r="I506" s="53">
        <v>45292</v>
      </c>
      <c r="J506" s="53">
        <v>45657</v>
      </c>
      <c r="K506" t="s">
        <v>124</v>
      </c>
      <c r="L506" s="53">
        <v>45287</v>
      </c>
      <c r="M506" t="s">
        <v>6513</v>
      </c>
      <c r="N506" t="s">
        <v>13</v>
      </c>
      <c r="O506" s="53">
        <v>45299</v>
      </c>
      <c r="P506">
        <v>2024</v>
      </c>
      <c r="Q506">
        <v>604</v>
      </c>
      <c r="R506">
        <v>706</v>
      </c>
      <c r="S506" t="s">
        <v>5932</v>
      </c>
      <c r="T506" t="s">
        <v>4551</v>
      </c>
      <c r="U506" t="s">
        <v>169</v>
      </c>
      <c r="V506">
        <v>25</v>
      </c>
      <c r="W506" s="53">
        <v>45292</v>
      </c>
      <c r="X506" s="53">
        <v>45657</v>
      </c>
      <c r="Y506">
        <v>0.93149999999999999</v>
      </c>
      <c r="Z506" t="s">
        <v>1279</v>
      </c>
      <c r="AA506" t="s">
        <v>4710</v>
      </c>
      <c r="AC506" t="e">
        <f>#REF!-#REF!</f>
        <v>#REF!</v>
      </c>
      <c r="AD506" t="e">
        <f>#REF!*#REF!</f>
        <v>#REF!</v>
      </c>
    </row>
    <row r="507" spans="1:30" x14ac:dyDescent="0.35">
      <c r="A507" t="s">
        <v>5933</v>
      </c>
      <c r="B507">
        <v>128</v>
      </c>
      <c r="C507" t="s">
        <v>130</v>
      </c>
      <c r="D507" t="s">
        <v>236</v>
      </c>
      <c r="E507" t="s">
        <v>237</v>
      </c>
      <c r="F507" t="s">
        <v>148</v>
      </c>
      <c r="G507" t="s">
        <v>169</v>
      </c>
      <c r="H507" t="s">
        <v>155</v>
      </c>
      <c r="I507" s="53">
        <v>45292</v>
      </c>
      <c r="J507" s="53">
        <v>45657</v>
      </c>
      <c r="K507" t="s">
        <v>124</v>
      </c>
      <c r="L507" s="53">
        <v>45286</v>
      </c>
      <c r="M507" t="s">
        <v>6514</v>
      </c>
      <c r="N507" t="s">
        <v>13</v>
      </c>
      <c r="O507" s="53">
        <v>45299</v>
      </c>
      <c r="P507">
        <v>2024</v>
      </c>
      <c r="Q507">
        <v>605</v>
      </c>
      <c r="R507">
        <v>707</v>
      </c>
      <c r="S507" t="s">
        <v>5933</v>
      </c>
      <c r="T507" t="s">
        <v>1535</v>
      </c>
      <c r="U507" t="s">
        <v>169</v>
      </c>
      <c r="V507">
        <v>1</v>
      </c>
      <c r="W507" s="53">
        <v>45292</v>
      </c>
      <c r="X507" s="53">
        <v>45657</v>
      </c>
      <c r="Y507">
        <v>6.2317999999999998</v>
      </c>
      <c r="Z507" t="s">
        <v>1279</v>
      </c>
      <c r="AA507" t="s">
        <v>4710</v>
      </c>
      <c r="AC507" t="e">
        <f>#REF!-#REF!</f>
        <v>#REF!</v>
      </c>
      <c r="AD507" t="e">
        <f>#REF!*#REF!</f>
        <v>#REF!</v>
      </c>
    </row>
    <row r="508" spans="1:30" x14ac:dyDescent="0.35">
      <c r="A508" t="s">
        <v>5489</v>
      </c>
      <c r="B508">
        <v>129</v>
      </c>
      <c r="C508" t="s">
        <v>130</v>
      </c>
      <c r="D508" t="s">
        <v>236</v>
      </c>
      <c r="E508" t="s">
        <v>237</v>
      </c>
      <c r="F508" t="s">
        <v>148</v>
      </c>
      <c r="G508" t="s">
        <v>162</v>
      </c>
      <c r="H508" t="s">
        <v>155</v>
      </c>
      <c r="I508" s="53">
        <v>45292</v>
      </c>
      <c r="J508" s="53">
        <v>45657</v>
      </c>
      <c r="K508" t="s">
        <v>124</v>
      </c>
      <c r="L508" s="53">
        <v>45288</v>
      </c>
      <c r="M508" t="s">
        <v>6515</v>
      </c>
      <c r="N508" t="s">
        <v>13</v>
      </c>
      <c r="O508" s="53">
        <v>45299</v>
      </c>
      <c r="P508">
        <v>2024</v>
      </c>
      <c r="Q508">
        <v>606</v>
      </c>
      <c r="R508">
        <v>708</v>
      </c>
      <c r="S508" t="s">
        <v>5489</v>
      </c>
      <c r="T508" t="s">
        <v>1540</v>
      </c>
      <c r="U508" t="s">
        <v>162</v>
      </c>
      <c r="V508">
        <v>12</v>
      </c>
      <c r="W508" s="53">
        <v>45292</v>
      </c>
      <c r="X508" s="53">
        <v>45657</v>
      </c>
      <c r="Y508">
        <v>3.2452000000000001</v>
      </c>
      <c r="Z508" t="s">
        <v>1279</v>
      </c>
      <c r="AA508" t="s">
        <v>4719</v>
      </c>
      <c r="AC508" t="e">
        <f>#REF!-#REF!</f>
        <v>#REF!</v>
      </c>
      <c r="AD508" t="e">
        <f>#REF!*#REF!</f>
        <v>#REF!</v>
      </c>
    </row>
    <row r="509" spans="1:30" x14ac:dyDescent="0.35">
      <c r="A509" t="s">
        <v>5490</v>
      </c>
      <c r="B509">
        <v>130</v>
      </c>
      <c r="C509" t="s">
        <v>130</v>
      </c>
      <c r="D509" t="s">
        <v>236</v>
      </c>
      <c r="E509" t="s">
        <v>237</v>
      </c>
      <c r="F509" t="s">
        <v>148</v>
      </c>
      <c r="G509" t="s">
        <v>162</v>
      </c>
      <c r="H509" t="s">
        <v>155</v>
      </c>
      <c r="I509" s="53">
        <v>45292</v>
      </c>
      <c r="J509" s="53">
        <v>45657</v>
      </c>
      <c r="K509" t="s">
        <v>124</v>
      </c>
      <c r="L509" s="53">
        <v>45287</v>
      </c>
      <c r="M509" t="s">
        <v>6516</v>
      </c>
      <c r="N509" t="s">
        <v>13</v>
      </c>
      <c r="O509" s="53">
        <v>45299</v>
      </c>
      <c r="P509">
        <v>2024</v>
      </c>
      <c r="Q509">
        <v>607</v>
      </c>
      <c r="R509">
        <v>709</v>
      </c>
      <c r="S509" t="s">
        <v>5490</v>
      </c>
      <c r="T509" t="s">
        <v>1437</v>
      </c>
      <c r="U509" t="s">
        <v>162</v>
      </c>
      <c r="V509">
        <v>415</v>
      </c>
      <c r="W509" s="53">
        <v>45292</v>
      </c>
      <c r="X509" s="53">
        <v>45657</v>
      </c>
      <c r="Y509">
        <v>3.2452000000000001</v>
      </c>
      <c r="Z509" t="s">
        <v>1279</v>
      </c>
      <c r="AA509" t="s">
        <v>4719</v>
      </c>
      <c r="AC509" t="e">
        <f>#REF!-#REF!</f>
        <v>#REF!</v>
      </c>
      <c r="AD509" t="e">
        <f>#REF!*#REF!</f>
        <v>#REF!</v>
      </c>
    </row>
    <row r="510" spans="1:30" x14ac:dyDescent="0.35">
      <c r="A510" t="s">
        <v>5934</v>
      </c>
      <c r="B510">
        <v>131</v>
      </c>
      <c r="C510" t="s">
        <v>130</v>
      </c>
      <c r="D510" t="s">
        <v>236</v>
      </c>
      <c r="E510" t="s">
        <v>237</v>
      </c>
      <c r="F510" t="s">
        <v>148</v>
      </c>
      <c r="G510" t="s">
        <v>169</v>
      </c>
      <c r="H510" t="s">
        <v>155</v>
      </c>
      <c r="I510" s="53">
        <v>45292</v>
      </c>
      <c r="J510" s="53">
        <v>45657</v>
      </c>
      <c r="K510" t="s">
        <v>124</v>
      </c>
      <c r="L510" s="53">
        <v>45286</v>
      </c>
      <c r="M510" t="s">
        <v>6517</v>
      </c>
      <c r="N510" t="s">
        <v>13</v>
      </c>
      <c r="O510" s="53">
        <v>45299</v>
      </c>
      <c r="P510">
        <v>2024</v>
      </c>
      <c r="Q510">
        <v>608</v>
      </c>
      <c r="R510">
        <v>710</v>
      </c>
      <c r="S510" t="s">
        <v>5934</v>
      </c>
      <c r="T510" t="s">
        <v>4551</v>
      </c>
      <c r="U510" t="s">
        <v>169</v>
      </c>
      <c r="V510">
        <v>80</v>
      </c>
      <c r="W510" s="53">
        <v>45292</v>
      </c>
      <c r="X510" s="53">
        <v>45657</v>
      </c>
      <c r="Y510">
        <v>0.93149999999999999</v>
      </c>
      <c r="Z510" t="s">
        <v>1279</v>
      </c>
      <c r="AA510" t="s">
        <v>4710</v>
      </c>
      <c r="AC510" t="e">
        <f>#REF!-#REF!</f>
        <v>#REF!</v>
      </c>
      <c r="AD510" t="e">
        <f>#REF!*#REF!</f>
        <v>#REF!</v>
      </c>
    </row>
    <row r="511" spans="1:30" x14ac:dyDescent="0.35">
      <c r="A511" t="s">
        <v>5491</v>
      </c>
      <c r="B511">
        <v>132</v>
      </c>
      <c r="C511" t="s">
        <v>130</v>
      </c>
      <c r="D511" t="s">
        <v>236</v>
      </c>
      <c r="E511" t="s">
        <v>237</v>
      </c>
      <c r="F511" t="s">
        <v>148</v>
      </c>
      <c r="G511" t="s">
        <v>162</v>
      </c>
      <c r="H511" t="s">
        <v>155</v>
      </c>
      <c r="I511" s="53">
        <v>45292</v>
      </c>
      <c r="J511" s="53">
        <v>45657</v>
      </c>
      <c r="K511" t="s">
        <v>124</v>
      </c>
      <c r="L511" s="53">
        <v>45288</v>
      </c>
      <c r="M511" t="s">
        <v>6518</v>
      </c>
      <c r="N511" t="s">
        <v>13</v>
      </c>
      <c r="O511" s="53">
        <v>45299</v>
      </c>
      <c r="P511">
        <v>2024</v>
      </c>
      <c r="Q511">
        <v>609</v>
      </c>
      <c r="R511">
        <v>711</v>
      </c>
      <c r="S511" t="s">
        <v>5491</v>
      </c>
      <c r="T511" t="s">
        <v>4551</v>
      </c>
      <c r="U511" t="s">
        <v>162</v>
      </c>
      <c r="V511">
        <v>224</v>
      </c>
      <c r="W511" s="53">
        <v>45292</v>
      </c>
      <c r="X511" s="53">
        <v>45657</v>
      </c>
      <c r="Y511">
        <v>0.52880000000000005</v>
      </c>
      <c r="Z511" t="s">
        <v>1279</v>
      </c>
      <c r="AA511" t="s">
        <v>4710</v>
      </c>
      <c r="AC511" t="e">
        <f>#REF!-#REF!</f>
        <v>#REF!</v>
      </c>
      <c r="AD511" t="e">
        <f>#REF!*#REF!</f>
        <v>#REF!</v>
      </c>
    </row>
    <row r="512" spans="1:30" x14ac:dyDescent="0.35">
      <c r="A512" t="s">
        <v>5935</v>
      </c>
      <c r="B512">
        <v>133</v>
      </c>
      <c r="C512" t="s">
        <v>130</v>
      </c>
      <c r="D512" t="s">
        <v>236</v>
      </c>
      <c r="E512" t="s">
        <v>237</v>
      </c>
      <c r="F512" t="s">
        <v>148</v>
      </c>
      <c r="G512" t="s">
        <v>169</v>
      </c>
      <c r="H512" t="s">
        <v>155</v>
      </c>
      <c r="I512" s="53">
        <v>45292</v>
      </c>
      <c r="J512" s="53">
        <v>45657</v>
      </c>
      <c r="K512" t="s">
        <v>124</v>
      </c>
      <c r="L512" s="53">
        <v>45288</v>
      </c>
      <c r="M512" t="s">
        <v>6519</v>
      </c>
      <c r="N512" t="s">
        <v>13</v>
      </c>
      <c r="O512" s="53">
        <v>45299</v>
      </c>
      <c r="P512">
        <v>2024</v>
      </c>
      <c r="Q512">
        <v>610</v>
      </c>
      <c r="R512">
        <v>712</v>
      </c>
      <c r="S512" t="s">
        <v>5935</v>
      </c>
      <c r="T512" t="s">
        <v>4495</v>
      </c>
      <c r="U512" t="s">
        <v>169</v>
      </c>
      <c r="V512">
        <v>645</v>
      </c>
      <c r="W512" s="53">
        <v>45292</v>
      </c>
      <c r="X512" s="53">
        <v>45657</v>
      </c>
      <c r="Y512">
        <v>6.2045000000000003</v>
      </c>
      <c r="Z512" t="s">
        <v>1279</v>
      </c>
      <c r="AA512">
        <v>0</v>
      </c>
      <c r="AC512" t="e">
        <f>#REF!-#REF!</f>
        <v>#REF!</v>
      </c>
      <c r="AD512" t="e">
        <f>#REF!*#REF!</f>
        <v>#REF!</v>
      </c>
    </row>
    <row r="513" spans="1:30" x14ac:dyDescent="0.35">
      <c r="A513" t="s">
        <v>5492</v>
      </c>
      <c r="B513">
        <v>134</v>
      </c>
      <c r="C513" t="s">
        <v>130</v>
      </c>
      <c r="D513" t="s">
        <v>244</v>
      </c>
      <c r="E513" t="s">
        <v>245</v>
      </c>
      <c r="F513" t="s">
        <v>148</v>
      </c>
      <c r="G513" t="s">
        <v>162</v>
      </c>
      <c r="H513" t="s">
        <v>155</v>
      </c>
      <c r="I513" s="53">
        <v>45292</v>
      </c>
      <c r="J513" s="53">
        <v>45657</v>
      </c>
      <c r="K513" t="s">
        <v>124</v>
      </c>
      <c r="L513" s="53">
        <v>45288</v>
      </c>
      <c r="M513" t="s">
        <v>6520</v>
      </c>
      <c r="N513" t="s">
        <v>13</v>
      </c>
      <c r="O513" s="53">
        <v>45299</v>
      </c>
      <c r="P513">
        <v>2024</v>
      </c>
      <c r="Q513">
        <v>611</v>
      </c>
      <c r="R513">
        <v>713</v>
      </c>
      <c r="S513" t="s">
        <v>5492</v>
      </c>
      <c r="T513" t="s">
        <v>1540</v>
      </c>
      <c r="U513" t="s">
        <v>162</v>
      </c>
      <c r="V513">
        <v>20</v>
      </c>
      <c r="W513" s="53">
        <v>45292</v>
      </c>
      <c r="X513" s="53">
        <v>45657</v>
      </c>
      <c r="Y513">
        <v>3.2452000000000001</v>
      </c>
      <c r="Z513" t="s">
        <v>1279</v>
      </c>
      <c r="AA513" t="s">
        <v>4719</v>
      </c>
      <c r="AC513" t="e">
        <f>#REF!-#REF!</f>
        <v>#REF!</v>
      </c>
      <c r="AD513" t="e">
        <f>#REF!*#REF!</f>
        <v>#REF!</v>
      </c>
    </row>
    <row r="514" spans="1:30" x14ac:dyDescent="0.35">
      <c r="A514" t="s">
        <v>5493</v>
      </c>
      <c r="B514">
        <v>135</v>
      </c>
      <c r="C514" t="s">
        <v>130</v>
      </c>
      <c r="D514" t="s">
        <v>244</v>
      </c>
      <c r="E514" t="s">
        <v>245</v>
      </c>
      <c r="F514" t="s">
        <v>148</v>
      </c>
      <c r="G514" t="s">
        <v>162</v>
      </c>
      <c r="H514" t="s">
        <v>155</v>
      </c>
      <c r="I514" s="53">
        <v>45292</v>
      </c>
      <c r="J514" s="53">
        <v>45657</v>
      </c>
      <c r="K514" t="s">
        <v>124</v>
      </c>
      <c r="L514" s="53">
        <v>45288</v>
      </c>
      <c r="M514" t="s">
        <v>6521</v>
      </c>
      <c r="N514" t="s">
        <v>13</v>
      </c>
      <c r="O514" s="53">
        <v>45299</v>
      </c>
      <c r="P514">
        <v>2024</v>
      </c>
      <c r="Q514">
        <v>612</v>
      </c>
      <c r="R514">
        <v>714</v>
      </c>
      <c r="S514" t="s">
        <v>5493</v>
      </c>
      <c r="T514" t="s">
        <v>1543</v>
      </c>
      <c r="U514" t="s">
        <v>162</v>
      </c>
      <c r="V514">
        <v>80</v>
      </c>
      <c r="W514" s="53">
        <v>45292</v>
      </c>
      <c r="X514" s="53">
        <v>45657</v>
      </c>
      <c r="Y514">
        <v>3.2452000000000001</v>
      </c>
      <c r="Z514" t="s">
        <v>1279</v>
      </c>
      <c r="AA514" t="s">
        <v>4719</v>
      </c>
      <c r="AC514" t="e">
        <f>#REF!-#REF!</f>
        <v>#REF!</v>
      </c>
      <c r="AD514" t="e">
        <f>#REF!*#REF!</f>
        <v>#REF!</v>
      </c>
    </row>
    <row r="515" spans="1:30" x14ac:dyDescent="0.35">
      <c r="A515" t="s">
        <v>5936</v>
      </c>
      <c r="B515">
        <v>136</v>
      </c>
      <c r="C515" t="s">
        <v>130</v>
      </c>
      <c r="D515" t="s">
        <v>244</v>
      </c>
      <c r="E515" t="s">
        <v>245</v>
      </c>
      <c r="F515" t="s">
        <v>148</v>
      </c>
      <c r="G515" t="s">
        <v>169</v>
      </c>
      <c r="H515" t="s">
        <v>155</v>
      </c>
      <c r="I515" s="53">
        <v>45292</v>
      </c>
      <c r="J515" s="53">
        <v>45657</v>
      </c>
      <c r="K515" t="s">
        <v>124</v>
      </c>
      <c r="L515" s="53">
        <v>45288</v>
      </c>
      <c r="M515" t="s">
        <v>6522</v>
      </c>
      <c r="N515" t="s">
        <v>13</v>
      </c>
      <c r="O515" s="53">
        <v>45299</v>
      </c>
      <c r="P515">
        <v>2024</v>
      </c>
      <c r="Q515">
        <v>613</v>
      </c>
      <c r="R515">
        <v>715</v>
      </c>
      <c r="S515" t="s">
        <v>5936</v>
      </c>
      <c r="T515" t="s">
        <v>4495</v>
      </c>
      <c r="U515" t="s">
        <v>169</v>
      </c>
      <c r="V515">
        <v>100</v>
      </c>
      <c r="W515" s="53">
        <v>45292</v>
      </c>
      <c r="X515" s="53">
        <v>45657</v>
      </c>
      <c r="Y515">
        <v>6.2045000000000003</v>
      </c>
      <c r="Z515" t="s">
        <v>1279</v>
      </c>
      <c r="AA515">
        <v>0</v>
      </c>
      <c r="AC515" t="e">
        <f>#REF!-#REF!</f>
        <v>#REF!</v>
      </c>
      <c r="AD515" t="e">
        <f>#REF!*#REF!</f>
        <v>#REF!</v>
      </c>
    </row>
    <row r="516" spans="1:30" x14ac:dyDescent="0.35">
      <c r="A516" t="s">
        <v>5937</v>
      </c>
      <c r="B516">
        <v>137</v>
      </c>
      <c r="C516" t="s">
        <v>130</v>
      </c>
      <c r="D516" t="s">
        <v>4565</v>
      </c>
      <c r="E516" t="s">
        <v>241</v>
      </c>
      <c r="F516" t="s">
        <v>148</v>
      </c>
      <c r="G516" t="s">
        <v>169</v>
      </c>
      <c r="H516" t="s">
        <v>155</v>
      </c>
      <c r="I516" s="53">
        <v>45292</v>
      </c>
      <c r="J516" s="53">
        <v>45657</v>
      </c>
      <c r="K516" t="s">
        <v>124</v>
      </c>
      <c r="L516" s="53">
        <v>45287</v>
      </c>
      <c r="M516" t="s">
        <v>6523</v>
      </c>
      <c r="N516" t="s">
        <v>13</v>
      </c>
      <c r="O516" s="53">
        <v>45299</v>
      </c>
      <c r="P516">
        <v>2024</v>
      </c>
      <c r="Q516">
        <v>614</v>
      </c>
      <c r="R516">
        <v>716</v>
      </c>
      <c r="S516" t="s">
        <v>5937</v>
      </c>
      <c r="T516" t="s">
        <v>1535</v>
      </c>
      <c r="U516" t="s">
        <v>169</v>
      </c>
      <c r="V516">
        <v>1</v>
      </c>
      <c r="W516" s="53">
        <v>45292</v>
      </c>
      <c r="X516" s="53">
        <v>45657</v>
      </c>
      <c r="Y516">
        <v>6.2317999999999998</v>
      </c>
      <c r="Z516" t="s">
        <v>1279</v>
      </c>
      <c r="AA516" t="s">
        <v>4710</v>
      </c>
      <c r="AC516" t="e">
        <f>#REF!-#REF!</f>
        <v>#REF!</v>
      </c>
      <c r="AD516" t="e">
        <f>#REF!*#REF!</f>
        <v>#REF!</v>
      </c>
    </row>
    <row r="517" spans="1:30" x14ac:dyDescent="0.35">
      <c r="A517" t="s">
        <v>5494</v>
      </c>
      <c r="B517">
        <v>138</v>
      </c>
      <c r="C517" t="s">
        <v>130</v>
      </c>
      <c r="D517" t="s">
        <v>4565</v>
      </c>
      <c r="E517" t="s">
        <v>241</v>
      </c>
      <c r="F517" t="s">
        <v>148</v>
      </c>
      <c r="G517" t="s">
        <v>162</v>
      </c>
      <c r="H517" t="s">
        <v>155</v>
      </c>
      <c r="I517" s="53">
        <v>45292</v>
      </c>
      <c r="J517" s="53">
        <v>45657</v>
      </c>
      <c r="K517" t="s">
        <v>124</v>
      </c>
      <c r="L517" s="53">
        <v>45287</v>
      </c>
      <c r="M517" t="s">
        <v>6524</v>
      </c>
      <c r="N517" t="s">
        <v>13</v>
      </c>
      <c r="O517" s="53">
        <v>45299</v>
      </c>
      <c r="P517">
        <v>2024</v>
      </c>
      <c r="Q517">
        <v>615</v>
      </c>
      <c r="R517">
        <v>717</v>
      </c>
      <c r="S517" t="s">
        <v>5494</v>
      </c>
      <c r="T517" t="s">
        <v>1281</v>
      </c>
      <c r="U517" t="s">
        <v>162</v>
      </c>
      <c r="V517">
        <v>71</v>
      </c>
      <c r="W517" s="53">
        <v>45292</v>
      </c>
      <c r="X517" s="53">
        <v>45657</v>
      </c>
      <c r="Y517">
        <v>2.9803999999999999</v>
      </c>
      <c r="Z517" t="s">
        <v>1279</v>
      </c>
      <c r="AA517" t="s">
        <v>4710</v>
      </c>
      <c r="AC517" t="e">
        <f>#REF!-#REF!</f>
        <v>#REF!</v>
      </c>
      <c r="AD517" t="e">
        <f>#REF!*#REF!</f>
        <v>#REF!</v>
      </c>
    </row>
    <row r="518" spans="1:30" x14ac:dyDescent="0.35">
      <c r="A518" t="s">
        <v>5495</v>
      </c>
      <c r="B518">
        <v>139</v>
      </c>
      <c r="C518" t="s">
        <v>130</v>
      </c>
      <c r="D518" t="s">
        <v>4565</v>
      </c>
      <c r="E518" t="s">
        <v>241</v>
      </c>
      <c r="F518" t="s">
        <v>148</v>
      </c>
      <c r="G518" t="s">
        <v>162</v>
      </c>
      <c r="H518" t="s">
        <v>155</v>
      </c>
      <c r="I518" s="53">
        <v>45292</v>
      </c>
      <c r="J518" s="53">
        <v>45657</v>
      </c>
      <c r="K518" t="s">
        <v>124</v>
      </c>
      <c r="L518" s="53">
        <v>45287</v>
      </c>
      <c r="M518" t="s">
        <v>6525</v>
      </c>
      <c r="N518" t="s">
        <v>13</v>
      </c>
      <c r="O518" s="53">
        <v>45299</v>
      </c>
      <c r="P518">
        <v>2024</v>
      </c>
      <c r="Q518">
        <v>616</v>
      </c>
      <c r="R518">
        <v>718</v>
      </c>
      <c r="S518" t="s">
        <v>5495</v>
      </c>
      <c r="T518" t="s">
        <v>1278</v>
      </c>
      <c r="U518" t="s">
        <v>162</v>
      </c>
      <c r="V518">
        <v>100</v>
      </c>
      <c r="W518" s="53">
        <v>45292</v>
      </c>
      <c r="X518" s="53">
        <v>45657</v>
      </c>
      <c r="Y518">
        <v>2.9803999999999999</v>
      </c>
      <c r="Z518" t="s">
        <v>1279</v>
      </c>
      <c r="AA518" t="s">
        <v>4710</v>
      </c>
      <c r="AC518" t="e">
        <f>#REF!-#REF!</f>
        <v>#REF!</v>
      </c>
      <c r="AD518" t="e">
        <f>#REF!*#REF!</f>
        <v>#REF!</v>
      </c>
    </row>
    <row r="519" spans="1:30" x14ac:dyDescent="0.35">
      <c r="A519" t="s">
        <v>5938</v>
      </c>
      <c r="B519">
        <v>140</v>
      </c>
      <c r="C519" t="s">
        <v>130</v>
      </c>
      <c r="D519" t="s">
        <v>4565</v>
      </c>
      <c r="E519" t="s">
        <v>241</v>
      </c>
      <c r="F519" t="s">
        <v>148</v>
      </c>
      <c r="G519" t="s">
        <v>169</v>
      </c>
      <c r="H519" t="s">
        <v>155</v>
      </c>
      <c r="I519" s="53">
        <v>45292</v>
      </c>
      <c r="J519" s="53">
        <v>45657</v>
      </c>
      <c r="K519" t="s">
        <v>124</v>
      </c>
      <c r="L519" s="53">
        <v>45288</v>
      </c>
      <c r="M519" t="s">
        <v>6526</v>
      </c>
      <c r="N519" t="s">
        <v>13</v>
      </c>
      <c r="O519" s="53">
        <v>45299</v>
      </c>
      <c r="P519">
        <v>2024</v>
      </c>
      <c r="Q519">
        <v>617</v>
      </c>
      <c r="R519">
        <v>719</v>
      </c>
      <c r="S519" t="s">
        <v>5938</v>
      </c>
      <c r="T519" t="s">
        <v>4495</v>
      </c>
      <c r="U519" t="s">
        <v>169</v>
      </c>
      <c r="V519">
        <v>500</v>
      </c>
      <c r="W519" s="53">
        <v>45292</v>
      </c>
      <c r="X519" s="53">
        <v>45657</v>
      </c>
      <c r="Y519">
        <v>6.2045000000000003</v>
      </c>
      <c r="Z519" t="s">
        <v>1279</v>
      </c>
      <c r="AA519">
        <v>0</v>
      </c>
      <c r="AC519" t="e">
        <f>#REF!-#REF!</f>
        <v>#REF!</v>
      </c>
      <c r="AD519" t="e">
        <f>#REF!*#REF!</f>
        <v>#REF!</v>
      </c>
    </row>
    <row r="520" spans="1:30" x14ac:dyDescent="0.35">
      <c r="A520" t="s">
        <v>5496</v>
      </c>
      <c r="B520">
        <v>141</v>
      </c>
      <c r="C520" t="s">
        <v>119</v>
      </c>
      <c r="D520" t="s">
        <v>269</v>
      </c>
      <c r="E520" t="s">
        <v>270</v>
      </c>
      <c r="F520" t="s">
        <v>121</v>
      </c>
      <c r="G520" t="s">
        <v>162</v>
      </c>
      <c r="H520" t="s">
        <v>155</v>
      </c>
      <c r="I520" s="53">
        <v>45292</v>
      </c>
      <c r="J520" s="53">
        <v>45657</v>
      </c>
      <c r="K520" t="s">
        <v>124</v>
      </c>
      <c r="L520" s="53">
        <v>45282</v>
      </c>
      <c r="M520" t="s">
        <v>6527</v>
      </c>
      <c r="N520" t="s">
        <v>21</v>
      </c>
      <c r="O520" s="53">
        <v>45294</v>
      </c>
      <c r="P520">
        <v>2024</v>
      </c>
      <c r="Q520">
        <v>618</v>
      </c>
      <c r="R520">
        <v>720</v>
      </c>
      <c r="S520" t="s">
        <v>5496</v>
      </c>
      <c r="T520" t="s">
        <v>1293</v>
      </c>
      <c r="U520" t="s">
        <v>162</v>
      </c>
      <c r="V520">
        <v>882</v>
      </c>
      <c r="W520" s="53">
        <v>45292</v>
      </c>
      <c r="X520" s="53">
        <v>45657</v>
      </c>
      <c r="Y520">
        <v>3.4085000000000001</v>
      </c>
      <c r="Z520" t="s">
        <v>1279</v>
      </c>
      <c r="AA520" t="s">
        <v>4969</v>
      </c>
      <c r="AC520" t="e">
        <f>#REF!-#REF!</f>
        <v>#REF!</v>
      </c>
      <c r="AD520" t="e">
        <f>#REF!*#REF!</f>
        <v>#REF!</v>
      </c>
    </row>
    <row r="521" spans="1:30" x14ac:dyDescent="0.35">
      <c r="A521" t="s">
        <v>5939</v>
      </c>
      <c r="B521">
        <v>142</v>
      </c>
      <c r="C521" t="s">
        <v>119</v>
      </c>
      <c r="D521" t="s">
        <v>236</v>
      </c>
      <c r="E521" t="s">
        <v>237</v>
      </c>
      <c r="F521" t="s">
        <v>121</v>
      </c>
      <c r="G521" t="s">
        <v>169</v>
      </c>
      <c r="H521" t="s">
        <v>155</v>
      </c>
      <c r="I521" s="53">
        <v>45292</v>
      </c>
      <c r="J521" s="53">
        <v>45657</v>
      </c>
      <c r="K521" t="s">
        <v>124</v>
      </c>
      <c r="L521" s="53">
        <v>45289</v>
      </c>
      <c r="M521" t="s">
        <v>6527</v>
      </c>
      <c r="N521" t="s">
        <v>21</v>
      </c>
      <c r="O521" s="53">
        <v>45294</v>
      </c>
      <c r="P521">
        <v>2024</v>
      </c>
      <c r="Q521">
        <v>619</v>
      </c>
      <c r="R521">
        <v>721</v>
      </c>
      <c r="S521" t="s">
        <v>5939</v>
      </c>
      <c r="T521" t="s">
        <v>4593</v>
      </c>
      <c r="U521" t="s">
        <v>169</v>
      </c>
      <c r="V521">
        <v>224</v>
      </c>
      <c r="W521" s="53">
        <v>45292</v>
      </c>
      <c r="X521" s="53">
        <v>45657</v>
      </c>
      <c r="Y521">
        <v>0.17249999999999999</v>
      </c>
      <c r="Z521" t="s">
        <v>1279</v>
      </c>
      <c r="AA521" t="s">
        <v>4710</v>
      </c>
      <c r="AC521" t="e">
        <f>#REF!-#REF!</f>
        <v>#REF!</v>
      </c>
      <c r="AD521" t="e">
        <f>#REF!*#REF!</f>
        <v>#REF!</v>
      </c>
    </row>
    <row r="522" spans="1:30" x14ac:dyDescent="0.35">
      <c r="A522" t="s">
        <v>5940</v>
      </c>
      <c r="B522">
        <v>143</v>
      </c>
      <c r="C522" t="s">
        <v>119</v>
      </c>
      <c r="D522" t="s">
        <v>4124</v>
      </c>
      <c r="E522" t="s">
        <v>120</v>
      </c>
      <c r="F522" t="s">
        <v>121</v>
      </c>
      <c r="G522" t="s">
        <v>169</v>
      </c>
      <c r="H522" t="s">
        <v>155</v>
      </c>
      <c r="I522" s="53">
        <v>45292</v>
      </c>
      <c r="J522" s="53">
        <v>45657</v>
      </c>
      <c r="K522" t="s">
        <v>124</v>
      </c>
      <c r="L522" s="53">
        <v>45282</v>
      </c>
      <c r="M522" t="s">
        <v>6527</v>
      </c>
      <c r="N522" t="s">
        <v>21</v>
      </c>
      <c r="O522" s="53">
        <v>45294</v>
      </c>
      <c r="P522">
        <v>2024</v>
      </c>
      <c r="Q522">
        <v>620</v>
      </c>
      <c r="R522">
        <v>722</v>
      </c>
      <c r="S522" t="s">
        <v>5940</v>
      </c>
      <c r="T522" t="s">
        <v>4630</v>
      </c>
      <c r="U522" t="s">
        <v>169</v>
      </c>
      <c r="V522">
        <v>12000</v>
      </c>
      <c r="W522" s="53">
        <v>45292</v>
      </c>
      <c r="X522" s="53">
        <v>45657</v>
      </c>
      <c r="Y522">
        <v>5.5975000000000001</v>
      </c>
      <c r="Z522" t="s">
        <v>1279</v>
      </c>
      <c r="AA522" t="s">
        <v>4965</v>
      </c>
      <c r="AC522" t="e">
        <f>#REF!-#REF!</f>
        <v>#REF!</v>
      </c>
      <c r="AD522" t="e">
        <f>#REF!*#REF!</f>
        <v>#REF!</v>
      </c>
    </row>
    <row r="523" spans="1:30" x14ac:dyDescent="0.35">
      <c r="A523" t="s">
        <v>5941</v>
      </c>
      <c r="B523">
        <v>144</v>
      </c>
      <c r="C523" t="s">
        <v>119</v>
      </c>
      <c r="D523" t="s">
        <v>4124</v>
      </c>
      <c r="E523" t="s">
        <v>120</v>
      </c>
      <c r="F523" t="s">
        <v>121</v>
      </c>
      <c r="G523" t="s">
        <v>169</v>
      </c>
      <c r="H523" t="s">
        <v>155</v>
      </c>
      <c r="I523" s="53">
        <v>45292</v>
      </c>
      <c r="J523" s="53">
        <v>45657</v>
      </c>
      <c r="K523" t="s">
        <v>124</v>
      </c>
      <c r="L523" s="53">
        <v>45282</v>
      </c>
      <c r="M523" t="s">
        <v>6527</v>
      </c>
      <c r="N523" t="s">
        <v>21</v>
      </c>
      <c r="O523" s="53">
        <v>45294</v>
      </c>
      <c r="P523">
        <v>2024</v>
      </c>
      <c r="Q523">
        <v>621</v>
      </c>
      <c r="R523">
        <v>723</v>
      </c>
      <c r="S523" t="s">
        <v>5941</v>
      </c>
      <c r="T523" t="s">
        <v>4593</v>
      </c>
      <c r="U523" t="s">
        <v>169</v>
      </c>
      <c r="V523">
        <v>8500</v>
      </c>
      <c r="W523" s="53">
        <v>45292</v>
      </c>
      <c r="X523" s="53">
        <v>45657</v>
      </c>
      <c r="Y523">
        <v>0.17249999999999999</v>
      </c>
      <c r="Z523" t="s">
        <v>1279</v>
      </c>
      <c r="AA523" t="s">
        <v>4710</v>
      </c>
      <c r="AC523" t="e">
        <f>#REF!-#REF!</f>
        <v>#REF!</v>
      </c>
      <c r="AD523" t="e">
        <f>#REF!*#REF!</f>
        <v>#REF!</v>
      </c>
    </row>
    <row r="524" spans="1:30" x14ac:dyDescent="0.35">
      <c r="A524" t="s">
        <v>5497</v>
      </c>
      <c r="B524">
        <v>145</v>
      </c>
      <c r="C524" t="s">
        <v>119</v>
      </c>
      <c r="D524" t="s">
        <v>4124</v>
      </c>
      <c r="E524" t="s">
        <v>120</v>
      </c>
      <c r="F524" t="s">
        <v>121</v>
      </c>
      <c r="G524" t="s">
        <v>162</v>
      </c>
      <c r="H524" t="s">
        <v>155</v>
      </c>
      <c r="I524" s="53">
        <v>45292</v>
      </c>
      <c r="J524" s="53">
        <v>45657</v>
      </c>
      <c r="K524" t="s">
        <v>124</v>
      </c>
      <c r="L524" s="53">
        <v>45282</v>
      </c>
      <c r="M524" t="s">
        <v>6527</v>
      </c>
      <c r="N524" t="s">
        <v>21</v>
      </c>
      <c r="O524" s="53">
        <v>45294</v>
      </c>
      <c r="P524">
        <v>2024</v>
      </c>
      <c r="Q524">
        <v>622</v>
      </c>
      <c r="R524">
        <v>724</v>
      </c>
      <c r="S524" t="s">
        <v>5497</v>
      </c>
      <c r="T524" t="s">
        <v>4514</v>
      </c>
      <c r="U524" t="s">
        <v>162</v>
      </c>
      <c r="V524">
        <v>760</v>
      </c>
      <c r="W524" s="53">
        <v>45292</v>
      </c>
      <c r="X524" s="53">
        <v>45657</v>
      </c>
      <c r="Y524">
        <v>2.4018999999999999</v>
      </c>
      <c r="Z524" t="s">
        <v>1279</v>
      </c>
      <c r="AA524" t="s">
        <v>4710</v>
      </c>
      <c r="AC524" t="e">
        <f>#REF!-#REF!</f>
        <v>#REF!</v>
      </c>
      <c r="AD524" t="e">
        <f>#REF!*#REF!</f>
        <v>#REF!</v>
      </c>
    </row>
    <row r="525" spans="1:30" x14ac:dyDescent="0.35">
      <c r="A525" t="s">
        <v>5498</v>
      </c>
      <c r="B525">
        <v>146</v>
      </c>
      <c r="C525" t="s">
        <v>119</v>
      </c>
      <c r="D525" t="s">
        <v>4124</v>
      </c>
      <c r="E525" t="s">
        <v>120</v>
      </c>
      <c r="F525" t="s">
        <v>121</v>
      </c>
      <c r="G525" t="s">
        <v>162</v>
      </c>
      <c r="H525" t="s">
        <v>155</v>
      </c>
      <c r="I525" s="53">
        <v>45292</v>
      </c>
      <c r="J525" s="53">
        <v>45657</v>
      </c>
      <c r="K525" t="s">
        <v>124</v>
      </c>
      <c r="L525" s="53">
        <v>45282</v>
      </c>
      <c r="M525" t="s">
        <v>6527</v>
      </c>
      <c r="N525" t="s">
        <v>21</v>
      </c>
      <c r="O525" s="53">
        <v>45294</v>
      </c>
      <c r="P525">
        <v>2024</v>
      </c>
      <c r="Q525">
        <v>623</v>
      </c>
      <c r="R525">
        <v>725</v>
      </c>
      <c r="S525" t="s">
        <v>5498</v>
      </c>
      <c r="T525" t="s">
        <v>4515</v>
      </c>
      <c r="U525" t="s">
        <v>162</v>
      </c>
      <c r="V525">
        <v>4106</v>
      </c>
      <c r="W525" s="53">
        <v>45292</v>
      </c>
      <c r="X525" s="53">
        <v>45657</v>
      </c>
      <c r="Y525">
        <v>2.4923000000000002</v>
      </c>
      <c r="Z525" t="s">
        <v>1279</v>
      </c>
      <c r="AA525" t="s">
        <v>4710</v>
      </c>
      <c r="AC525" t="e">
        <f>#REF!-#REF!</f>
        <v>#REF!</v>
      </c>
      <c r="AD525" t="e">
        <f>#REF!*#REF!</f>
        <v>#REF!</v>
      </c>
    </row>
    <row r="526" spans="1:30" x14ac:dyDescent="0.35">
      <c r="A526" t="s">
        <v>5499</v>
      </c>
      <c r="B526">
        <v>147</v>
      </c>
      <c r="C526" t="s">
        <v>119</v>
      </c>
      <c r="D526" t="s">
        <v>4124</v>
      </c>
      <c r="E526" t="s">
        <v>120</v>
      </c>
      <c r="F526" t="s">
        <v>121</v>
      </c>
      <c r="G526" t="s">
        <v>162</v>
      </c>
      <c r="H526" t="s">
        <v>155</v>
      </c>
      <c r="I526" s="53">
        <v>45292</v>
      </c>
      <c r="J526" s="53">
        <v>45657</v>
      </c>
      <c r="K526" t="s">
        <v>124</v>
      </c>
      <c r="L526" s="53">
        <v>45282</v>
      </c>
      <c r="M526" t="s">
        <v>6527</v>
      </c>
      <c r="N526" t="s">
        <v>21</v>
      </c>
      <c r="O526" s="53">
        <v>45294</v>
      </c>
      <c r="P526">
        <v>2024</v>
      </c>
      <c r="Q526">
        <v>624</v>
      </c>
      <c r="R526">
        <v>726</v>
      </c>
      <c r="S526" t="s">
        <v>5499</v>
      </c>
      <c r="T526" t="s">
        <v>1729</v>
      </c>
      <c r="U526" t="s">
        <v>162</v>
      </c>
      <c r="V526">
        <v>5000</v>
      </c>
      <c r="W526" s="53">
        <v>45292</v>
      </c>
      <c r="X526" s="53">
        <v>45657</v>
      </c>
      <c r="Y526">
        <v>0.21290000000000001</v>
      </c>
      <c r="Z526" t="s">
        <v>1279</v>
      </c>
      <c r="AA526" t="s">
        <v>4710</v>
      </c>
      <c r="AC526" t="e">
        <f>#REF!-#REF!</f>
        <v>#REF!</v>
      </c>
      <c r="AD526" t="e">
        <f>#REF!*#REF!</f>
        <v>#REF!</v>
      </c>
    </row>
    <row r="527" spans="1:30" x14ac:dyDescent="0.35">
      <c r="A527" t="s">
        <v>5500</v>
      </c>
      <c r="B527">
        <v>148</v>
      </c>
      <c r="C527" t="s">
        <v>119</v>
      </c>
      <c r="D527" t="s">
        <v>6161</v>
      </c>
      <c r="E527" t="s">
        <v>312</v>
      </c>
      <c r="F527" t="s">
        <v>121</v>
      </c>
      <c r="G527" t="s">
        <v>162</v>
      </c>
      <c r="H527" t="s">
        <v>155</v>
      </c>
      <c r="I527" s="53">
        <v>45292</v>
      </c>
      <c r="J527" s="53">
        <v>45657</v>
      </c>
      <c r="K527" t="s">
        <v>124</v>
      </c>
      <c r="L527" s="53">
        <v>45289</v>
      </c>
      <c r="M527" t="s">
        <v>6527</v>
      </c>
      <c r="N527" t="s">
        <v>21</v>
      </c>
      <c r="O527" s="53">
        <v>45294</v>
      </c>
      <c r="P527">
        <v>2024</v>
      </c>
      <c r="Q527">
        <v>625</v>
      </c>
      <c r="R527">
        <v>727</v>
      </c>
      <c r="S527" t="s">
        <v>5500</v>
      </c>
      <c r="T527" t="s">
        <v>1285</v>
      </c>
      <c r="U527" t="s">
        <v>162</v>
      </c>
      <c r="V527">
        <v>186.5</v>
      </c>
      <c r="W527" s="53">
        <v>45292</v>
      </c>
      <c r="X527" s="53">
        <v>45657</v>
      </c>
      <c r="Y527">
        <v>2.2963</v>
      </c>
      <c r="Z527" t="s">
        <v>1279</v>
      </c>
      <c r="AA527" t="s">
        <v>4965</v>
      </c>
      <c r="AC527" t="e">
        <f>#REF!-#REF!</f>
        <v>#REF!</v>
      </c>
      <c r="AD527" t="e">
        <f>#REF!*#REF!</f>
        <v>#REF!</v>
      </c>
    </row>
    <row r="528" spans="1:30" x14ac:dyDescent="0.35">
      <c r="A528" t="s">
        <v>5942</v>
      </c>
      <c r="B528">
        <v>149</v>
      </c>
      <c r="C528" t="s">
        <v>119</v>
      </c>
      <c r="D528" t="s">
        <v>6163</v>
      </c>
      <c r="E528" t="s">
        <v>301</v>
      </c>
      <c r="F528" t="s">
        <v>121</v>
      </c>
      <c r="G528" t="s">
        <v>169</v>
      </c>
      <c r="H528" t="s">
        <v>155</v>
      </c>
      <c r="I528" s="53">
        <v>45292</v>
      </c>
      <c r="J528" s="53">
        <v>45657</v>
      </c>
      <c r="K528" t="s">
        <v>124</v>
      </c>
      <c r="L528" s="53">
        <v>45289</v>
      </c>
      <c r="M528" t="s">
        <v>6527</v>
      </c>
      <c r="N528" t="s">
        <v>21</v>
      </c>
      <c r="O528" s="53">
        <v>45294</v>
      </c>
      <c r="P528">
        <v>2024</v>
      </c>
      <c r="Q528">
        <v>626</v>
      </c>
      <c r="R528">
        <v>728</v>
      </c>
      <c r="S528" t="s">
        <v>5942</v>
      </c>
      <c r="T528" t="s">
        <v>4630</v>
      </c>
      <c r="U528" t="s">
        <v>169</v>
      </c>
      <c r="V528">
        <v>145.25</v>
      </c>
      <c r="W528" s="53">
        <v>45292</v>
      </c>
      <c r="X528" s="53">
        <v>45657</v>
      </c>
      <c r="Y528">
        <v>5.5975000000000001</v>
      </c>
      <c r="Z528" t="s">
        <v>1279</v>
      </c>
      <c r="AA528" t="s">
        <v>4965</v>
      </c>
      <c r="AC528" t="e">
        <f>#REF!-#REF!</f>
        <v>#REF!</v>
      </c>
      <c r="AD528" t="e">
        <f>#REF!*#REF!</f>
        <v>#REF!</v>
      </c>
    </row>
    <row r="529" spans="1:30" x14ac:dyDescent="0.35">
      <c r="A529" t="s">
        <v>5501</v>
      </c>
      <c r="B529">
        <v>150</v>
      </c>
      <c r="C529" t="s">
        <v>119</v>
      </c>
      <c r="D529" t="s">
        <v>6163</v>
      </c>
      <c r="E529" t="s">
        <v>301</v>
      </c>
      <c r="F529" t="s">
        <v>121</v>
      </c>
      <c r="G529" t="s">
        <v>162</v>
      </c>
      <c r="H529" t="s">
        <v>155</v>
      </c>
      <c r="I529" s="53">
        <v>45292</v>
      </c>
      <c r="J529" s="53">
        <v>45657</v>
      </c>
      <c r="K529" t="s">
        <v>124</v>
      </c>
      <c r="L529" s="53">
        <v>45289</v>
      </c>
      <c r="M529" t="s">
        <v>6527</v>
      </c>
      <c r="N529" t="s">
        <v>21</v>
      </c>
      <c r="O529" s="53">
        <v>45294</v>
      </c>
      <c r="P529">
        <v>2024</v>
      </c>
      <c r="Q529">
        <v>627</v>
      </c>
      <c r="R529">
        <v>729</v>
      </c>
      <c r="S529" t="s">
        <v>5501</v>
      </c>
      <c r="T529" t="s">
        <v>4686</v>
      </c>
      <c r="U529" t="s">
        <v>162</v>
      </c>
      <c r="V529">
        <v>25.25</v>
      </c>
      <c r="W529" s="53">
        <v>45292</v>
      </c>
      <c r="X529" s="53">
        <v>45657</v>
      </c>
      <c r="Y529">
        <v>0.21290000000000001</v>
      </c>
      <c r="Z529" t="s">
        <v>1279</v>
      </c>
      <c r="AA529" t="s">
        <v>4710</v>
      </c>
      <c r="AC529" t="e">
        <f>#REF!-#REF!</f>
        <v>#REF!</v>
      </c>
      <c r="AD529" t="e">
        <f>#REF!*#REF!</f>
        <v>#REF!</v>
      </c>
    </row>
    <row r="530" spans="1:30" x14ac:dyDescent="0.35">
      <c r="A530" t="s">
        <v>5502</v>
      </c>
      <c r="B530">
        <v>151</v>
      </c>
      <c r="C530" t="s">
        <v>119</v>
      </c>
      <c r="D530" t="s">
        <v>4124</v>
      </c>
      <c r="E530" t="s">
        <v>120</v>
      </c>
      <c r="F530" t="s">
        <v>121</v>
      </c>
      <c r="G530" t="s">
        <v>162</v>
      </c>
      <c r="H530" t="s">
        <v>155</v>
      </c>
      <c r="I530" s="53">
        <v>46753</v>
      </c>
      <c r="J530" s="53">
        <v>47118</v>
      </c>
      <c r="K530" t="s">
        <v>124</v>
      </c>
      <c r="L530" s="53">
        <v>45282</v>
      </c>
      <c r="M530" t="s">
        <v>6527</v>
      </c>
      <c r="N530" t="s">
        <v>21</v>
      </c>
      <c r="O530" s="53">
        <v>45294</v>
      </c>
      <c r="P530">
        <v>2024</v>
      </c>
      <c r="Q530">
        <v>628</v>
      </c>
      <c r="R530">
        <v>730</v>
      </c>
      <c r="S530" t="s">
        <v>5502</v>
      </c>
      <c r="T530" t="s">
        <v>1362</v>
      </c>
      <c r="U530" t="s">
        <v>162</v>
      </c>
      <c r="V530">
        <v>25</v>
      </c>
      <c r="W530" s="53">
        <v>46753</v>
      </c>
      <c r="X530" s="53">
        <v>47118</v>
      </c>
      <c r="Y530">
        <v>3.4283999999999999</v>
      </c>
      <c r="Z530" t="s">
        <v>1279</v>
      </c>
      <c r="AA530" t="s">
        <v>4975</v>
      </c>
      <c r="AC530" t="e">
        <f>#REF!-#REF!</f>
        <v>#REF!</v>
      </c>
      <c r="AD530" t="e">
        <f>#REF!*#REF!</f>
        <v>#REF!</v>
      </c>
    </row>
    <row r="531" spans="1:30" x14ac:dyDescent="0.35">
      <c r="A531" t="s">
        <v>5503</v>
      </c>
      <c r="B531">
        <v>152</v>
      </c>
      <c r="C531" t="s">
        <v>119</v>
      </c>
      <c r="D531" t="s">
        <v>267</v>
      </c>
      <c r="E531" t="s">
        <v>142</v>
      </c>
      <c r="F531" t="s">
        <v>121</v>
      </c>
      <c r="G531" t="s">
        <v>162</v>
      </c>
      <c r="H531" t="s">
        <v>155</v>
      </c>
      <c r="I531" s="53">
        <v>46753</v>
      </c>
      <c r="J531" s="53">
        <v>47118</v>
      </c>
      <c r="K531" t="s">
        <v>124</v>
      </c>
      <c r="L531" s="53">
        <v>45282</v>
      </c>
      <c r="M531" t="s">
        <v>6527</v>
      </c>
      <c r="N531" t="s">
        <v>21</v>
      </c>
      <c r="O531" s="53">
        <v>45294</v>
      </c>
      <c r="P531">
        <v>2024</v>
      </c>
      <c r="Q531">
        <v>629</v>
      </c>
      <c r="R531">
        <v>731</v>
      </c>
      <c r="S531" t="s">
        <v>5503</v>
      </c>
      <c r="T531" t="s">
        <v>1362</v>
      </c>
      <c r="U531" t="s">
        <v>162</v>
      </c>
      <c r="V531">
        <v>1703</v>
      </c>
      <c r="W531" s="53">
        <v>46753</v>
      </c>
      <c r="X531" s="53">
        <v>47118</v>
      </c>
      <c r="Y531">
        <v>3.4283999999999999</v>
      </c>
      <c r="Z531" t="s">
        <v>1279</v>
      </c>
      <c r="AA531" t="s">
        <v>4975</v>
      </c>
      <c r="AC531" t="e">
        <f>#REF!-#REF!</f>
        <v>#REF!</v>
      </c>
      <c r="AD531" t="e">
        <f>#REF!*#REF!</f>
        <v>#REF!</v>
      </c>
    </row>
    <row r="532" spans="1:30" x14ac:dyDescent="0.35">
      <c r="A532" t="s">
        <v>5943</v>
      </c>
      <c r="B532">
        <v>153</v>
      </c>
      <c r="C532" t="s">
        <v>119</v>
      </c>
      <c r="D532" t="s">
        <v>6163</v>
      </c>
      <c r="E532" t="s">
        <v>301</v>
      </c>
      <c r="F532" t="s">
        <v>148</v>
      </c>
      <c r="G532" t="s">
        <v>169</v>
      </c>
      <c r="H532" t="s">
        <v>254</v>
      </c>
      <c r="I532" s="53">
        <v>45289</v>
      </c>
      <c r="J532" s="53">
        <v>45289</v>
      </c>
      <c r="K532" t="s">
        <v>124</v>
      </c>
      <c r="L532" s="53">
        <v>45288</v>
      </c>
      <c r="M532" t="s">
        <v>6528</v>
      </c>
      <c r="N532" t="s">
        <v>21</v>
      </c>
      <c r="O532" s="53">
        <v>45294</v>
      </c>
      <c r="P532">
        <v>2024</v>
      </c>
      <c r="Q532">
        <v>630</v>
      </c>
      <c r="R532">
        <v>732</v>
      </c>
      <c r="S532" t="s">
        <v>5943</v>
      </c>
      <c r="T532" t="s">
        <v>4630</v>
      </c>
      <c r="U532" t="s">
        <v>169</v>
      </c>
      <c r="V532">
        <v>1326.31</v>
      </c>
      <c r="W532" s="53">
        <v>45289</v>
      </c>
      <c r="X532" s="53">
        <v>45289</v>
      </c>
      <c r="Y532">
        <v>9.0147999999999993</v>
      </c>
      <c r="Z532" t="s">
        <v>1279</v>
      </c>
      <c r="AA532" t="s">
        <v>4965</v>
      </c>
      <c r="AC532" t="e">
        <f>#REF!-#REF!</f>
        <v>#REF!</v>
      </c>
      <c r="AD532" t="e">
        <f>#REF!*#REF!</f>
        <v>#REF!</v>
      </c>
    </row>
    <row r="533" spans="1:30" x14ac:dyDescent="0.35">
      <c r="A533" t="s">
        <v>5504</v>
      </c>
      <c r="B533">
        <v>154</v>
      </c>
      <c r="C533" t="s">
        <v>119</v>
      </c>
      <c r="D533" t="s">
        <v>6163</v>
      </c>
      <c r="E533" t="s">
        <v>301</v>
      </c>
      <c r="F533" t="s">
        <v>148</v>
      </c>
      <c r="G533" t="s">
        <v>162</v>
      </c>
      <c r="H533" t="s">
        <v>254</v>
      </c>
      <c r="I533" s="53">
        <v>45289</v>
      </c>
      <c r="J533" s="53">
        <v>45289</v>
      </c>
      <c r="K533" t="s">
        <v>124</v>
      </c>
      <c r="L533" s="53">
        <v>45288</v>
      </c>
      <c r="M533" t="s">
        <v>6528</v>
      </c>
      <c r="N533" t="s">
        <v>21</v>
      </c>
      <c r="O533" s="53">
        <v>45294</v>
      </c>
      <c r="P533">
        <v>2024</v>
      </c>
      <c r="Q533">
        <v>631</v>
      </c>
      <c r="R533">
        <v>733</v>
      </c>
      <c r="S533" t="s">
        <v>5504</v>
      </c>
      <c r="T533" t="s">
        <v>4686</v>
      </c>
      <c r="U533" t="s">
        <v>162</v>
      </c>
      <c r="V533">
        <v>1326.31</v>
      </c>
      <c r="W533" s="53">
        <v>45289</v>
      </c>
      <c r="X533" s="53">
        <v>45289</v>
      </c>
      <c r="Y533">
        <v>0.64390000000000003</v>
      </c>
      <c r="Z533" t="s">
        <v>1279</v>
      </c>
      <c r="AA533" t="s">
        <v>4710</v>
      </c>
      <c r="AC533" t="e">
        <f>#REF!-#REF!</f>
        <v>#REF!</v>
      </c>
      <c r="AD533" t="e">
        <f>#REF!*#REF!</f>
        <v>#REF!</v>
      </c>
    </row>
    <row r="534" spans="1:30" x14ac:dyDescent="0.35">
      <c r="A534" t="s">
        <v>5944</v>
      </c>
      <c r="B534">
        <v>155</v>
      </c>
      <c r="C534" t="s">
        <v>119</v>
      </c>
      <c r="D534" t="s">
        <v>6163</v>
      </c>
      <c r="E534" t="s">
        <v>301</v>
      </c>
      <c r="F534" t="s">
        <v>148</v>
      </c>
      <c r="G534" t="s">
        <v>169</v>
      </c>
      <c r="H534" t="s">
        <v>254</v>
      </c>
      <c r="I534" s="53">
        <v>45290</v>
      </c>
      <c r="J534" s="53">
        <v>45290</v>
      </c>
      <c r="K534" t="s">
        <v>124</v>
      </c>
      <c r="L534" s="53">
        <v>45289</v>
      </c>
      <c r="M534" t="s">
        <v>6528</v>
      </c>
      <c r="N534" t="s">
        <v>21</v>
      </c>
      <c r="O534" s="53">
        <v>45294</v>
      </c>
      <c r="P534">
        <v>2024</v>
      </c>
      <c r="Q534">
        <v>632</v>
      </c>
      <c r="R534">
        <v>734</v>
      </c>
      <c r="S534" t="s">
        <v>5944</v>
      </c>
      <c r="T534" t="s">
        <v>4630</v>
      </c>
      <c r="U534" t="s">
        <v>169</v>
      </c>
      <c r="V534">
        <v>922.97</v>
      </c>
      <c r="W534" s="53">
        <v>45290</v>
      </c>
      <c r="X534" s="53">
        <v>45290</v>
      </c>
      <c r="Y534">
        <v>9.0147999999999993</v>
      </c>
      <c r="Z534" t="s">
        <v>1279</v>
      </c>
      <c r="AA534" t="s">
        <v>4965</v>
      </c>
      <c r="AC534" t="e">
        <f>#REF!-#REF!</f>
        <v>#REF!</v>
      </c>
      <c r="AD534" t="e">
        <f>#REF!*#REF!</f>
        <v>#REF!</v>
      </c>
    </row>
    <row r="535" spans="1:30" x14ac:dyDescent="0.35">
      <c r="A535" t="s">
        <v>5505</v>
      </c>
      <c r="B535">
        <v>156</v>
      </c>
      <c r="C535" t="s">
        <v>119</v>
      </c>
      <c r="D535" t="s">
        <v>6163</v>
      </c>
      <c r="E535" t="s">
        <v>301</v>
      </c>
      <c r="F535" t="s">
        <v>148</v>
      </c>
      <c r="G535" t="s">
        <v>162</v>
      </c>
      <c r="H535" t="s">
        <v>254</v>
      </c>
      <c r="I535" s="53">
        <v>45290</v>
      </c>
      <c r="J535" s="53">
        <v>45290</v>
      </c>
      <c r="K535" t="s">
        <v>124</v>
      </c>
      <c r="L535" s="53">
        <v>45289</v>
      </c>
      <c r="M535" t="s">
        <v>6528</v>
      </c>
      <c r="N535" t="s">
        <v>21</v>
      </c>
      <c r="O535" s="53">
        <v>45294</v>
      </c>
      <c r="P535">
        <v>2024</v>
      </c>
      <c r="Q535">
        <v>633</v>
      </c>
      <c r="R535">
        <v>735</v>
      </c>
      <c r="S535" t="s">
        <v>5505</v>
      </c>
      <c r="T535" t="s">
        <v>4686</v>
      </c>
      <c r="U535" t="s">
        <v>162</v>
      </c>
      <c r="V535">
        <v>922.97</v>
      </c>
      <c r="W535" s="53">
        <v>45290</v>
      </c>
      <c r="X535" s="53">
        <v>45290</v>
      </c>
      <c r="Y535">
        <v>0.64390000000000003</v>
      </c>
      <c r="Z535" t="s">
        <v>1279</v>
      </c>
      <c r="AA535" t="s">
        <v>4710</v>
      </c>
      <c r="AC535" t="e">
        <f>#REF!-#REF!</f>
        <v>#REF!</v>
      </c>
      <c r="AD535" t="e">
        <f>#REF!*#REF!</f>
        <v>#REF!</v>
      </c>
    </row>
    <row r="536" spans="1:30" x14ac:dyDescent="0.35">
      <c r="A536" t="s">
        <v>5945</v>
      </c>
      <c r="B536">
        <v>157</v>
      </c>
      <c r="C536" t="s">
        <v>119</v>
      </c>
      <c r="D536" t="s">
        <v>6163</v>
      </c>
      <c r="E536" t="s">
        <v>301</v>
      </c>
      <c r="F536" t="s">
        <v>148</v>
      </c>
      <c r="G536" t="s">
        <v>169</v>
      </c>
      <c r="H536" t="s">
        <v>254</v>
      </c>
      <c r="I536" s="53">
        <v>45291</v>
      </c>
      <c r="J536" s="53">
        <v>45291</v>
      </c>
      <c r="K536" t="s">
        <v>124</v>
      </c>
      <c r="L536" s="53">
        <v>45290</v>
      </c>
      <c r="M536" t="s">
        <v>6528</v>
      </c>
      <c r="N536" t="s">
        <v>21</v>
      </c>
      <c r="O536" s="53">
        <v>45294</v>
      </c>
      <c r="P536">
        <v>2024</v>
      </c>
      <c r="Q536">
        <v>634</v>
      </c>
      <c r="R536">
        <v>736</v>
      </c>
      <c r="S536" t="s">
        <v>5945</v>
      </c>
      <c r="T536" t="s">
        <v>4630</v>
      </c>
      <c r="U536" t="s">
        <v>169</v>
      </c>
      <c r="V536">
        <v>155.06</v>
      </c>
      <c r="W536" s="53">
        <v>45291</v>
      </c>
      <c r="X536" s="53">
        <v>45291</v>
      </c>
      <c r="Y536">
        <v>9.0147999999999993</v>
      </c>
      <c r="Z536" t="s">
        <v>1279</v>
      </c>
      <c r="AA536" t="s">
        <v>4965</v>
      </c>
      <c r="AC536" t="e">
        <f>#REF!-#REF!</f>
        <v>#REF!</v>
      </c>
      <c r="AD536" t="e">
        <f>#REF!*#REF!</f>
        <v>#REF!</v>
      </c>
    </row>
    <row r="537" spans="1:30" x14ac:dyDescent="0.35">
      <c r="A537" t="s">
        <v>5506</v>
      </c>
      <c r="B537">
        <v>158</v>
      </c>
      <c r="C537" t="s">
        <v>119</v>
      </c>
      <c r="D537" t="s">
        <v>6163</v>
      </c>
      <c r="E537" t="s">
        <v>301</v>
      </c>
      <c r="F537" t="s">
        <v>148</v>
      </c>
      <c r="G537" t="s">
        <v>162</v>
      </c>
      <c r="H537" t="s">
        <v>254</v>
      </c>
      <c r="I537" s="53">
        <v>45291</v>
      </c>
      <c r="J537" s="53">
        <v>45291</v>
      </c>
      <c r="K537" t="s">
        <v>124</v>
      </c>
      <c r="L537" s="53">
        <v>45290</v>
      </c>
      <c r="M537" t="s">
        <v>6528</v>
      </c>
      <c r="N537" t="s">
        <v>21</v>
      </c>
      <c r="O537" s="53">
        <v>45294</v>
      </c>
      <c r="P537">
        <v>2024</v>
      </c>
      <c r="Q537">
        <v>635</v>
      </c>
      <c r="R537">
        <v>737</v>
      </c>
      <c r="S537" t="s">
        <v>5506</v>
      </c>
      <c r="T537" t="s">
        <v>4686</v>
      </c>
      <c r="U537" t="s">
        <v>162</v>
      </c>
      <c r="V537">
        <v>155.06</v>
      </c>
      <c r="W537" s="53">
        <v>45291</v>
      </c>
      <c r="X537" s="53">
        <v>45291</v>
      </c>
      <c r="Y537">
        <v>0.64390000000000003</v>
      </c>
      <c r="Z537" t="s">
        <v>1279</v>
      </c>
      <c r="AA537" t="s">
        <v>4710</v>
      </c>
      <c r="AC537" t="e">
        <f>#REF!-#REF!</f>
        <v>#REF!</v>
      </c>
      <c r="AD537" t="e">
        <f>#REF!*#REF!</f>
        <v>#REF!</v>
      </c>
    </row>
    <row r="538" spans="1:30" x14ac:dyDescent="0.35">
      <c r="A538" t="s">
        <v>5507</v>
      </c>
      <c r="B538">
        <v>159</v>
      </c>
      <c r="C538" t="s">
        <v>119</v>
      </c>
      <c r="D538" t="s">
        <v>236</v>
      </c>
      <c r="E538" t="s">
        <v>237</v>
      </c>
      <c r="F538" t="s">
        <v>121</v>
      </c>
      <c r="G538" t="s">
        <v>162</v>
      </c>
      <c r="H538" t="s">
        <v>149</v>
      </c>
      <c r="I538" s="53">
        <v>45292</v>
      </c>
      <c r="J538" s="53">
        <v>45322</v>
      </c>
      <c r="K538" t="s">
        <v>124</v>
      </c>
      <c r="L538" s="53">
        <v>45289</v>
      </c>
      <c r="M538" t="s">
        <v>6529</v>
      </c>
      <c r="N538" t="s">
        <v>21</v>
      </c>
      <c r="O538" s="53">
        <v>45294</v>
      </c>
      <c r="P538">
        <v>2024</v>
      </c>
      <c r="Q538">
        <v>636</v>
      </c>
      <c r="R538">
        <v>738</v>
      </c>
      <c r="S538" t="s">
        <v>5507</v>
      </c>
      <c r="T538" t="s">
        <v>4686</v>
      </c>
      <c r="U538" t="s">
        <v>162</v>
      </c>
      <c r="V538">
        <v>120</v>
      </c>
      <c r="W538" s="53">
        <v>45292</v>
      </c>
      <c r="X538" s="53">
        <v>45322</v>
      </c>
      <c r="Y538">
        <v>0.31950000000000001</v>
      </c>
      <c r="Z538" t="s">
        <v>1279</v>
      </c>
      <c r="AA538" t="s">
        <v>4710</v>
      </c>
      <c r="AC538" t="e">
        <f>#REF!-#REF!</f>
        <v>#REF!</v>
      </c>
      <c r="AD538" t="e">
        <f>#REF!*#REF!</f>
        <v>#REF!</v>
      </c>
    </row>
    <row r="539" spans="1:30" x14ac:dyDescent="0.35">
      <c r="A539" t="s">
        <v>5508</v>
      </c>
      <c r="B539">
        <v>163</v>
      </c>
      <c r="C539" t="s">
        <v>132</v>
      </c>
      <c r="D539" t="s">
        <v>260</v>
      </c>
      <c r="E539" t="s">
        <v>261</v>
      </c>
      <c r="F539" t="s">
        <v>121</v>
      </c>
      <c r="G539" t="s">
        <v>162</v>
      </c>
      <c r="H539" t="s">
        <v>155</v>
      </c>
      <c r="I539" s="53">
        <v>45292</v>
      </c>
      <c r="J539" s="53">
        <v>45657</v>
      </c>
      <c r="K539" t="s">
        <v>124</v>
      </c>
      <c r="L539" s="53">
        <v>45289</v>
      </c>
      <c r="M539" t="s">
        <v>6530</v>
      </c>
      <c r="N539" t="s">
        <v>29</v>
      </c>
      <c r="O539" s="53">
        <v>45294</v>
      </c>
      <c r="P539">
        <v>2024</v>
      </c>
      <c r="Q539">
        <v>640</v>
      </c>
      <c r="R539">
        <v>739</v>
      </c>
      <c r="S539" t="s">
        <v>5508</v>
      </c>
      <c r="T539" t="s">
        <v>1311</v>
      </c>
      <c r="U539" t="s">
        <v>162</v>
      </c>
      <c r="V539">
        <v>3.2</v>
      </c>
      <c r="W539" s="53">
        <v>45292</v>
      </c>
      <c r="X539" s="53">
        <v>45657</v>
      </c>
      <c r="Y539">
        <v>4.1596000000000002</v>
      </c>
      <c r="Z539" t="s">
        <v>1279</v>
      </c>
      <c r="AA539" t="s">
        <v>4797</v>
      </c>
      <c r="AC539" t="e">
        <f>#REF!-#REF!</f>
        <v>#REF!</v>
      </c>
      <c r="AD539" t="e">
        <f>#REF!*#REF!</f>
        <v>#REF!</v>
      </c>
    </row>
    <row r="540" spans="1:30" x14ac:dyDescent="0.35">
      <c r="A540" t="s">
        <v>5946</v>
      </c>
      <c r="B540">
        <v>164</v>
      </c>
      <c r="C540" t="s">
        <v>132</v>
      </c>
      <c r="D540" t="s">
        <v>260</v>
      </c>
      <c r="E540" t="s">
        <v>261</v>
      </c>
      <c r="F540" t="s">
        <v>121</v>
      </c>
      <c r="G540" t="s">
        <v>169</v>
      </c>
      <c r="H540" t="s">
        <v>155</v>
      </c>
      <c r="I540" s="53">
        <v>45292</v>
      </c>
      <c r="J540" s="53">
        <v>45657</v>
      </c>
      <c r="K540" t="s">
        <v>124</v>
      </c>
      <c r="L540" s="53">
        <v>45289</v>
      </c>
      <c r="M540" t="s">
        <v>6531</v>
      </c>
      <c r="N540" t="s">
        <v>29</v>
      </c>
      <c r="O540" s="53">
        <v>45294</v>
      </c>
      <c r="P540">
        <v>2024</v>
      </c>
      <c r="Q540">
        <v>641</v>
      </c>
      <c r="R540">
        <v>740</v>
      </c>
      <c r="S540" t="s">
        <v>5946</v>
      </c>
      <c r="T540" t="s">
        <v>4610</v>
      </c>
      <c r="U540" t="s">
        <v>169</v>
      </c>
      <c r="V540">
        <v>103</v>
      </c>
      <c r="W540" s="53">
        <v>45292</v>
      </c>
      <c r="X540" s="53">
        <v>45657</v>
      </c>
      <c r="Y540">
        <v>5.5461</v>
      </c>
      <c r="Z540" t="s">
        <v>1279</v>
      </c>
      <c r="AA540" t="s">
        <v>4797</v>
      </c>
      <c r="AC540" t="e">
        <f>#REF!-#REF!</f>
        <v>#REF!</v>
      </c>
      <c r="AD540" t="e">
        <f>#REF!*#REF!</f>
        <v>#REF!</v>
      </c>
    </row>
    <row r="541" spans="1:30" x14ac:dyDescent="0.35">
      <c r="A541" t="s">
        <v>5509</v>
      </c>
      <c r="B541">
        <v>166</v>
      </c>
      <c r="C541" t="s">
        <v>132</v>
      </c>
      <c r="D541" t="s">
        <v>262</v>
      </c>
      <c r="E541" t="s">
        <v>263</v>
      </c>
      <c r="F541" t="s">
        <v>121</v>
      </c>
      <c r="G541" t="s">
        <v>162</v>
      </c>
      <c r="H541" t="s">
        <v>155</v>
      </c>
      <c r="I541" s="53">
        <v>45292</v>
      </c>
      <c r="J541" s="53">
        <v>45657</v>
      </c>
      <c r="K541" t="s">
        <v>124</v>
      </c>
      <c r="L541" s="53">
        <v>45289</v>
      </c>
      <c r="M541" t="s">
        <v>6532</v>
      </c>
      <c r="N541" t="s">
        <v>32</v>
      </c>
      <c r="O541" s="53">
        <v>45294</v>
      </c>
      <c r="P541">
        <v>2024</v>
      </c>
      <c r="Q541">
        <v>643</v>
      </c>
      <c r="R541">
        <v>741</v>
      </c>
      <c r="S541" t="s">
        <v>5509</v>
      </c>
      <c r="T541" t="s">
        <v>1381</v>
      </c>
      <c r="U541" t="s">
        <v>162</v>
      </c>
      <c r="V541">
        <v>36</v>
      </c>
      <c r="W541" s="53">
        <v>45292</v>
      </c>
      <c r="X541" s="53">
        <v>45657</v>
      </c>
      <c r="Y541">
        <v>4.59</v>
      </c>
      <c r="Z541" t="s">
        <v>1279</v>
      </c>
      <c r="AA541" t="s">
        <v>4800</v>
      </c>
      <c r="AC541" t="e">
        <f>#REF!-#REF!</f>
        <v>#REF!</v>
      </c>
      <c r="AD541" t="e">
        <f>#REF!*#REF!</f>
        <v>#REF!</v>
      </c>
    </row>
    <row r="542" spans="1:30" x14ac:dyDescent="0.35">
      <c r="A542" t="s">
        <v>5510</v>
      </c>
      <c r="B542">
        <v>168</v>
      </c>
      <c r="C542" t="s">
        <v>132</v>
      </c>
      <c r="D542" t="s">
        <v>264</v>
      </c>
      <c r="E542" t="s">
        <v>265</v>
      </c>
      <c r="F542" t="s">
        <v>121</v>
      </c>
      <c r="G542" t="s">
        <v>162</v>
      </c>
      <c r="H542" t="s">
        <v>155</v>
      </c>
      <c r="I542" s="53">
        <v>45292</v>
      </c>
      <c r="J542" s="53">
        <v>45657</v>
      </c>
      <c r="K542" t="s">
        <v>124</v>
      </c>
      <c r="L542" s="53">
        <v>45289</v>
      </c>
      <c r="M542" t="s">
        <v>6533</v>
      </c>
      <c r="N542" t="s">
        <v>35</v>
      </c>
      <c r="O542" s="53">
        <v>45294</v>
      </c>
      <c r="P542">
        <v>2024</v>
      </c>
      <c r="Q542">
        <v>645</v>
      </c>
      <c r="R542">
        <v>742</v>
      </c>
      <c r="S542" t="s">
        <v>5510</v>
      </c>
      <c r="T542" t="s">
        <v>1333</v>
      </c>
      <c r="U542" t="s">
        <v>162</v>
      </c>
      <c r="V542">
        <v>38</v>
      </c>
      <c r="W542" s="53">
        <v>45292</v>
      </c>
      <c r="X542" s="53">
        <v>45657</v>
      </c>
      <c r="Y542">
        <v>4.1596000000000002</v>
      </c>
      <c r="Z542" t="s">
        <v>1279</v>
      </c>
      <c r="AA542" t="s">
        <v>4797</v>
      </c>
      <c r="AC542" t="e">
        <f>#REF!-#REF!</f>
        <v>#REF!</v>
      </c>
      <c r="AD542" t="e">
        <f>#REF!*#REF!</f>
        <v>#REF!</v>
      </c>
    </row>
    <row r="543" spans="1:30" x14ac:dyDescent="0.35">
      <c r="A543" t="s">
        <v>5511</v>
      </c>
      <c r="B543">
        <v>169</v>
      </c>
      <c r="C543" t="s">
        <v>132</v>
      </c>
      <c r="D543" t="s">
        <v>264</v>
      </c>
      <c r="E543" t="s">
        <v>265</v>
      </c>
      <c r="F543" t="s">
        <v>121</v>
      </c>
      <c r="G543" t="s">
        <v>162</v>
      </c>
      <c r="H543" t="s">
        <v>155</v>
      </c>
      <c r="I543" s="53">
        <v>45292</v>
      </c>
      <c r="J543" s="53">
        <v>45657</v>
      </c>
      <c r="K543" t="s">
        <v>124</v>
      </c>
      <c r="L543" s="53">
        <v>45289</v>
      </c>
      <c r="M543" t="s">
        <v>6534</v>
      </c>
      <c r="N543" t="s">
        <v>35</v>
      </c>
      <c r="O543" s="53">
        <v>45294</v>
      </c>
      <c r="P543">
        <v>2024</v>
      </c>
      <c r="Q543">
        <v>646</v>
      </c>
      <c r="R543">
        <v>743</v>
      </c>
      <c r="S543" t="s">
        <v>5511</v>
      </c>
      <c r="T543" t="s">
        <v>1335</v>
      </c>
      <c r="U543" t="s">
        <v>162</v>
      </c>
      <c r="V543">
        <v>5</v>
      </c>
      <c r="W543" s="53">
        <v>45292</v>
      </c>
      <c r="X543" s="53">
        <v>45657</v>
      </c>
      <c r="Y543">
        <v>4.1596000000000002</v>
      </c>
      <c r="Z543" t="s">
        <v>1279</v>
      </c>
      <c r="AA543" t="s">
        <v>4797</v>
      </c>
      <c r="AC543" t="e">
        <f>#REF!-#REF!</f>
        <v>#REF!</v>
      </c>
      <c r="AD543" t="e">
        <f>#REF!*#REF!</f>
        <v>#REF!</v>
      </c>
    </row>
    <row r="544" spans="1:30" x14ac:dyDescent="0.35">
      <c r="A544" t="s">
        <v>5512</v>
      </c>
      <c r="B544">
        <v>170</v>
      </c>
      <c r="C544" t="s">
        <v>132</v>
      </c>
      <c r="D544" t="s">
        <v>264</v>
      </c>
      <c r="E544" t="s">
        <v>265</v>
      </c>
      <c r="F544" t="s">
        <v>121</v>
      </c>
      <c r="G544" t="s">
        <v>162</v>
      </c>
      <c r="H544" t="s">
        <v>155</v>
      </c>
      <c r="I544" s="53">
        <v>45292</v>
      </c>
      <c r="J544" s="53">
        <v>45657</v>
      </c>
      <c r="K544" t="s">
        <v>124</v>
      </c>
      <c r="L544" s="53">
        <v>45289</v>
      </c>
      <c r="M544" t="s">
        <v>6535</v>
      </c>
      <c r="N544" t="s">
        <v>35</v>
      </c>
      <c r="O544" s="53">
        <v>45294</v>
      </c>
      <c r="P544">
        <v>2024</v>
      </c>
      <c r="Q544">
        <v>647</v>
      </c>
      <c r="R544">
        <v>744</v>
      </c>
      <c r="S544" t="s">
        <v>5512</v>
      </c>
      <c r="T544" t="s">
        <v>1311</v>
      </c>
      <c r="U544" t="s">
        <v>162</v>
      </c>
      <c r="V544">
        <v>1500</v>
      </c>
      <c r="W544" s="53">
        <v>45292</v>
      </c>
      <c r="X544" s="53">
        <v>45657</v>
      </c>
      <c r="Y544">
        <v>4.1596000000000002</v>
      </c>
      <c r="Z544" t="s">
        <v>1279</v>
      </c>
      <c r="AA544" t="s">
        <v>4797</v>
      </c>
      <c r="AC544" t="e">
        <f>#REF!-#REF!</f>
        <v>#REF!</v>
      </c>
      <c r="AD544" t="e">
        <f>#REF!*#REF!</f>
        <v>#REF!</v>
      </c>
    </row>
    <row r="545" spans="1:30" x14ac:dyDescent="0.35">
      <c r="A545" t="s">
        <v>5513</v>
      </c>
      <c r="B545">
        <v>171</v>
      </c>
      <c r="C545" t="s">
        <v>132</v>
      </c>
      <c r="D545" t="s">
        <v>264</v>
      </c>
      <c r="E545" t="s">
        <v>265</v>
      </c>
      <c r="F545" t="s">
        <v>121</v>
      </c>
      <c r="G545" t="s">
        <v>162</v>
      </c>
      <c r="H545" t="s">
        <v>155</v>
      </c>
      <c r="I545" s="53">
        <v>45292</v>
      </c>
      <c r="J545" s="53">
        <v>45657</v>
      </c>
      <c r="K545" t="s">
        <v>124</v>
      </c>
      <c r="L545" s="53">
        <v>45289</v>
      </c>
      <c r="M545" t="s">
        <v>6536</v>
      </c>
      <c r="N545" t="s">
        <v>35</v>
      </c>
      <c r="O545" s="53">
        <v>45294</v>
      </c>
      <c r="P545">
        <v>2024</v>
      </c>
      <c r="Q545">
        <v>648</v>
      </c>
      <c r="R545">
        <v>745</v>
      </c>
      <c r="S545" t="s">
        <v>5513</v>
      </c>
      <c r="T545" t="s">
        <v>1338</v>
      </c>
      <c r="U545" t="s">
        <v>162</v>
      </c>
      <c r="V545">
        <v>210</v>
      </c>
      <c r="W545" s="53">
        <v>45292</v>
      </c>
      <c r="X545" s="53">
        <v>45657</v>
      </c>
      <c r="Y545">
        <v>4.1596000000000002</v>
      </c>
      <c r="Z545" t="s">
        <v>1279</v>
      </c>
      <c r="AA545" t="s">
        <v>4797</v>
      </c>
      <c r="AC545" t="e">
        <f>#REF!-#REF!</f>
        <v>#REF!</v>
      </c>
      <c r="AD545" t="e">
        <f>#REF!*#REF!</f>
        <v>#REF!</v>
      </c>
    </row>
    <row r="546" spans="1:30" x14ac:dyDescent="0.35">
      <c r="A546" t="s">
        <v>5514</v>
      </c>
      <c r="B546">
        <v>172</v>
      </c>
      <c r="C546" t="s">
        <v>132</v>
      </c>
      <c r="D546" t="s">
        <v>264</v>
      </c>
      <c r="E546" t="s">
        <v>265</v>
      </c>
      <c r="F546" t="s">
        <v>121</v>
      </c>
      <c r="G546" t="s">
        <v>162</v>
      </c>
      <c r="H546" t="s">
        <v>155</v>
      </c>
      <c r="I546" s="53">
        <v>45292</v>
      </c>
      <c r="J546" s="53">
        <v>45657</v>
      </c>
      <c r="K546" t="s">
        <v>124</v>
      </c>
      <c r="L546" s="53">
        <v>45289</v>
      </c>
      <c r="M546" t="s">
        <v>6537</v>
      </c>
      <c r="N546" t="s">
        <v>35</v>
      </c>
      <c r="O546" s="53">
        <v>45294</v>
      </c>
      <c r="P546">
        <v>2024</v>
      </c>
      <c r="Q546">
        <v>649</v>
      </c>
      <c r="R546">
        <v>746</v>
      </c>
      <c r="S546" t="s">
        <v>5514</v>
      </c>
      <c r="T546" t="s">
        <v>1329</v>
      </c>
      <c r="U546" t="s">
        <v>162</v>
      </c>
      <c r="V546">
        <v>410</v>
      </c>
      <c r="W546" s="53">
        <v>45292</v>
      </c>
      <c r="X546" s="53">
        <v>45657</v>
      </c>
      <c r="Y546">
        <v>4.1596000000000002</v>
      </c>
      <c r="Z546" t="s">
        <v>1279</v>
      </c>
      <c r="AA546" t="s">
        <v>4797</v>
      </c>
      <c r="AC546" t="e">
        <f>#REF!-#REF!</f>
        <v>#REF!</v>
      </c>
      <c r="AD546" t="e">
        <f>#REF!*#REF!</f>
        <v>#REF!</v>
      </c>
    </row>
    <row r="547" spans="1:30" x14ac:dyDescent="0.35">
      <c r="A547" t="s">
        <v>5947</v>
      </c>
      <c r="B547">
        <v>174</v>
      </c>
      <c r="C547" t="s">
        <v>132</v>
      </c>
      <c r="D547" t="s">
        <v>255</v>
      </c>
      <c r="E547" t="s">
        <v>256</v>
      </c>
      <c r="F547" t="s">
        <v>121</v>
      </c>
      <c r="G547" t="s">
        <v>169</v>
      </c>
      <c r="H547" t="s">
        <v>155</v>
      </c>
      <c r="I547" s="53">
        <v>45292</v>
      </c>
      <c r="J547" s="53">
        <v>45657</v>
      </c>
      <c r="K547" t="s">
        <v>124</v>
      </c>
      <c r="L547" s="53">
        <v>45289</v>
      </c>
      <c r="M547" t="s">
        <v>6538</v>
      </c>
      <c r="N547" t="s">
        <v>38</v>
      </c>
      <c r="O547" s="53">
        <v>45294</v>
      </c>
      <c r="P547">
        <v>2024</v>
      </c>
      <c r="Q547">
        <v>651</v>
      </c>
      <c r="R547">
        <v>747</v>
      </c>
      <c r="S547" t="s">
        <v>5947</v>
      </c>
      <c r="T547" t="s">
        <v>4610</v>
      </c>
      <c r="U547" t="s">
        <v>169</v>
      </c>
      <c r="V547">
        <v>110</v>
      </c>
      <c r="W547" s="53">
        <v>45292</v>
      </c>
      <c r="X547" s="53">
        <v>45657</v>
      </c>
      <c r="Y547">
        <v>5.5461</v>
      </c>
      <c r="Z547" t="s">
        <v>1279</v>
      </c>
      <c r="AA547" t="s">
        <v>4797</v>
      </c>
      <c r="AC547" t="e">
        <f>#REF!-#REF!</f>
        <v>#REF!</v>
      </c>
      <c r="AD547" t="e">
        <f>#REF!*#REF!</f>
        <v>#REF!</v>
      </c>
    </row>
    <row r="548" spans="1:30" x14ac:dyDescent="0.35">
      <c r="A548" t="s">
        <v>5515</v>
      </c>
      <c r="B548">
        <v>176</v>
      </c>
      <c r="C548" t="s">
        <v>132</v>
      </c>
      <c r="D548" t="s">
        <v>274</v>
      </c>
      <c r="E548" t="s">
        <v>275</v>
      </c>
      <c r="F548" t="s">
        <v>121</v>
      </c>
      <c r="G548" t="s">
        <v>162</v>
      </c>
      <c r="H548" t="s">
        <v>155</v>
      </c>
      <c r="I548" s="53">
        <v>45292</v>
      </c>
      <c r="J548" s="53">
        <v>45657</v>
      </c>
      <c r="K548" t="s">
        <v>124</v>
      </c>
      <c r="L548" s="53">
        <v>45282</v>
      </c>
      <c r="M548" t="s">
        <v>6539</v>
      </c>
      <c r="N548" t="s">
        <v>44</v>
      </c>
      <c r="O548" s="53">
        <v>45294</v>
      </c>
      <c r="P548">
        <v>2024</v>
      </c>
      <c r="Q548">
        <v>653</v>
      </c>
      <c r="R548">
        <v>748</v>
      </c>
      <c r="S548" t="s">
        <v>5515</v>
      </c>
      <c r="T548" t="s">
        <v>1381</v>
      </c>
      <c r="U548" t="s">
        <v>162</v>
      </c>
      <c r="V548">
        <v>312</v>
      </c>
      <c r="W548" s="53">
        <v>45292</v>
      </c>
      <c r="X548" s="53">
        <v>45657</v>
      </c>
      <c r="Y548">
        <v>4.59</v>
      </c>
      <c r="Z548" t="s">
        <v>1279</v>
      </c>
      <c r="AA548" t="s">
        <v>4800</v>
      </c>
      <c r="AC548" t="e">
        <f>#REF!-#REF!</f>
        <v>#REF!</v>
      </c>
      <c r="AD548" t="e">
        <f>#REF!*#REF!</f>
        <v>#REF!</v>
      </c>
    </row>
    <row r="549" spans="1:30" x14ac:dyDescent="0.35">
      <c r="A549" t="s">
        <v>5516</v>
      </c>
      <c r="B549">
        <v>177</v>
      </c>
      <c r="C549" t="s">
        <v>132</v>
      </c>
      <c r="D549" t="s">
        <v>274</v>
      </c>
      <c r="E549" t="s">
        <v>275</v>
      </c>
      <c r="F549" t="s">
        <v>121</v>
      </c>
      <c r="G549" t="s">
        <v>162</v>
      </c>
      <c r="H549" t="s">
        <v>155</v>
      </c>
      <c r="I549" s="53">
        <v>45292</v>
      </c>
      <c r="J549" s="53">
        <v>45657</v>
      </c>
      <c r="K549" t="s">
        <v>124</v>
      </c>
      <c r="L549" s="53">
        <v>45282</v>
      </c>
      <c r="M549" t="s">
        <v>6540</v>
      </c>
      <c r="N549" t="s">
        <v>44</v>
      </c>
      <c r="O549" s="53">
        <v>45294</v>
      </c>
      <c r="P549">
        <v>2024</v>
      </c>
      <c r="Q549">
        <v>654</v>
      </c>
      <c r="R549">
        <v>749</v>
      </c>
      <c r="S549" t="s">
        <v>5516</v>
      </c>
      <c r="T549" t="s">
        <v>1441</v>
      </c>
      <c r="U549" t="s">
        <v>162</v>
      </c>
      <c r="V549">
        <v>40</v>
      </c>
      <c r="W549" s="53">
        <v>45292</v>
      </c>
      <c r="X549" s="53">
        <v>45657</v>
      </c>
      <c r="Y549">
        <v>4.59</v>
      </c>
      <c r="Z549" t="s">
        <v>1279</v>
      </c>
      <c r="AA549" t="s">
        <v>4800</v>
      </c>
      <c r="AC549" t="e">
        <f>#REF!-#REF!</f>
        <v>#REF!</v>
      </c>
      <c r="AD549" t="e">
        <f>#REF!*#REF!</f>
        <v>#REF!</v>
      </c>
    </row>
    <row r="550" spans="1:30" x14ac:dyDescent="0.35">
      <c r="A550" t="s">
        <v>5948</v>
      </c>
      <c r="B550">
        <v>179</v>
      </c>
      <c r="C550" t="s">
        <v>132</v>
      </c>
      <c r="D550" t="s">
        <v>244</v>
      </c>
      <c r="E550" t="s">
        <v>245</v>
      </c>
      <c r="F550" t="s">
        <v>121</v>
      </c>
      <c r="G550" t="s">
        <v>169</v>
      </c>
      <c r="H550" t="s">
        <v>155</v>
      </c>
      <c r="I550" s="53">
        <v>45292</v>
      </c>
      <c r="J550" s="53">
        <v>45657</v>
      </c>
      <c r="K550" t="s">
        <v>124</v>
      </c>
      <c r="L550" s="53">
        <v>45288</v>
      </c>
      <c r="M550" t="s">
        <v>6541</v>
      </c>
      <c r="N550" t="s">
        <v>22</v>
      </c>
      <c r="O550" s="53">
        <v>45300</v>
      </c>
      <c r="P550">
        <v>2024</v>
      </c>
      <c r="Q550">
        <v>656</v>
      </c>
      <c r="R550">
        <v>750</v>
      </c>
      <c r="S550" t="s">
        <v>5948</v>
      </c>
      <c r="T550" t="s">
        <v>4495</v>
      </c>
      <c r="U550" t="s">
        <v>169</v>
      </c>
      <c r="V550">
        <v>300</v>
      </c>
      <c r="W550" s="53">
        <v>45292</v>
      </c>
      <c r="X550" s="53">
        <v>45657</v>
      </c>
      <c r="Y550">
        <v>5.7927999999999997</v>
      </c>
      <c r="Z550" t="s">
        <v>1279</v>
      </c>
      <c r="AA550">
        <v>0</v>
      </c>
      <c r="AC550" t="e">
        <f>#REF!-#REF!</f>
        <v>#REF!</v>
      </c>
      <c r="AD550" t="e">
        <f>#REF!*#REF!</f>
        <v>#REF!</v>
      </c>
    </row>
    <row r="551" spans="1:30" x14ac:dyDescent="0.35">
      <c r="A551" t="s">
        <v>5517</v>
      </c>
      <c r="B551">
        <v>180</v>
      </c>
      <c r="C551" t="s">
        <v>132</v>
      </c>
      <c r="D551" t="s">
        <v>236</v>
      </c>
      <c r="E551" t="s">
        <v>237</v>
      </c>
      <c r="F551" t="s">
        <v>207</v>
      </c>
      <c r="G551" t="s">
        <v>162</v>
      </c>
      <c r="H551" t="s">
        <v>259</v>
      </c>
      <c r="I551" s="53">
        <v>45256</v>
      </c>
      <c r="J551" s="53">
        <v>45291</v>
      </c>
      <c r="K551" t="s">
        <v>124</v>
      </c>
      <c r="L551" s="53">
        <v>45257</v>
      </c>
      <c r="M551" t="s">
        <v>6542</v>
      </c>
      <c r="N551" t="s">
        <v>6</v>
      </c>
      <c r="O551" s="53">
        <v>45260</v>
      </c>
      <c r="P551">
        <v>2024</v>
      </c>
      <c r="Q551">
        <v>657</v>
      </c>
      <c r="R551">
        <v>751</v>
      </c>
      <c r="S551" t="s">
        <v>5517</v>
      </c>
      <c r="T551" t="s">
        <v>1331</v>
      </c>
      <c r="U551" t="s">
        <v>162</v>
      </c>
      <c r="V551">
        <v>50</v>
      </c>
      <c r="W551" s="53">
        <v>45256</v>
      </c>
      <c r="X551" s="53">
        <v>45291</v>
      </c>
      <c r="Y551">
        <v>1.2802</v>
      </c>
      <c r="Z551" t="s">
        <v>1279</v>
      </c>
      <c r="AA551" t="s">
        <v>4803</v>
      </c>
      <c r="AC551" t="e">
        <f>#REF!-#REF!</f>
        <v>#REF!</v>
      </c>
      <c r="AD551" t="e">
        <f>#REF!*#REF!</f>
        <v>#REF!</v>
      </c>
    </row>
    <row r="552" spans="1:30" x14ac:dyDescent="0.35">
      <c r="A552" t="s">
        <v>2726</v>
      </c>
      <c r="B552">
        <v>182</v>
      </c>
      <c r="C552" t="s">
        <v>132</v>
      </c>
      <c r="D552" t="s">
        <v>236</v>
      </c>
      <c r="E552" t="s">
        <v>237</v>
      </c>
      <c r="F552" t="s">
        <v>121</v>
      </c>
      <c r="G552" t="s">
        <v>162</v>
      </c>
      <c r="H552" t="s">
        <v>254</v>
      </c>
      <c r="I552" s="53">
        <v>45292</v>
      </c>
      <c r="J552" s="53">
        <v>45292</v>
      </c>
      <c r="K552" t="s">
        <v>124</v>
      </c>
      <c r="L552" s="53">
        <v>45289</v>
      </c>
      <c r="M552" t="s">
        <v>6543</v>
      </c>
      <c r="N552" t="s">
        <v>6</v>
      </c>
      <c r="O552" s="53">
        <v>45294</v>
      </c>
      <c r="P552">
        <v>2024</v>
      </c>
      <c r="Q552">
        <v>659</v>
      </c>
      <c r="R552">
        <v>752</v>
      </c>
      <c r="S552" t="s">
        <v>2726</v>
      </c>
      <c r="T552" t="s">
        <v>1348</v>
      </c>
      <c r="U552" t="s">
        <v>162</v>
      </c>
      <c r="V552">
        <v>20</v>
      </c>
      <c r="W552" s="53">
        <v>45292</v>
      </c>
      <c r="X552" s="53">
        <v>45292</v>
      </c>
      <c r="Y552">
        <v>7.0594999999999999</v>
      </c>
      <c r="Z552" t="s">
        <v>1279</v>
      </c>
      <c r="AA552" t="s">
        <v>4811</v>
      </c>
      <c r="AC552" t="e">
        <f>#REF!-#REF!</f>
        <v>#REF!</v>
      </c>
      <c r="AD552" t="e">
        <f>#REF!*#REF!</f>
        <v>#REF!</v>
      </c>
    </row>
    <row r="553" spans="1:30" x14ac:dyDescent="0.35">
      <c r="A553" t="s">
        <v>5518</v>
      </c>
      <c r="B553">
        <v>183</v>
      </c>
      <c r="C553" t="s">
        <v>132</v>
      </c>
      <c r="D553" t="s">
        <v>236</v>
      </c>
      <c r="E553" t="s">
        <v>237</v>
      </c>
      <c r="F553" t="s">
        <v>121</v>
      </c>
      <c r="G553" t="s">
        <v>162</v>
      </c>
      <c r="H553" t="s">
        <v>254</v>
      </c>
      <c r="I553" s="53">
        <v>45293</v>
      </c>
      <c r="J553" s="53">
        <v>45293</v>
      </c>
      <c r="K553" t="s">
        <v>124</v>
      </c>
      <c r="L553" s="53">
        <v>45289</v>
      </c>
      <c r="M553" t="s">
        <v>6544</v>
      </c>
      <c r="N553" t="s">
        <v>6</v>
      </c>
      <c r="O553" s="53">
        <v>45294</v>
      </c>
      <c r="P553">
        <v>2024</v>
      </c>
      <c r="Q553">
        <v>660</v>
      </c>
      <c r="R553">
        <v>753</v>
      </c>
      <c r="S553" t="s">
        <v>5518</v>
      </c>
      <c r="T553" t="s">
        <v>1348</v>
      </c>
      <c r="U553" t="s">
        <v>162</v>
      </c>
      <c r="V553">
        <v>20</v>
      </c>
      <c r="W553" s="53">
        <v>45293</v>
      </c>
      <c r="X553" s="53">
        <v>45293</v>
      </c>
      <c r="Y553">
        <v>7.0594999999999999</v>
      </c>
      <c r="Z553" t="s">
        <v>1279</v>
      </c>
      <c r="AA553" t="s">
        <v>4811</v>
      </c>
      <c r="AC553" t="e">
        <f>#REF!-#REF!</f>
        <v>#REF!</v>
      </c>
      <c r="AD553" t="e">
        <f>#REF!*#REF!</f>
        <v>#REF!</v>
      </c>
    </row>
    <row r="554" spans="1:30" x14ac:dyDescent="0.35">
      <c r="A554" t="s">
        <v>5519</v>
      </c>
      <c r="B554">
        <v>184</v>
      </c>
      <c r="C554" t="s">
        <v>132</v>
      </c>
      <c r="D554" t="s">
        <v>236</v>
      </c>
      <c r="E554" t="s">
        <v>237</v>
      </c>
      <c r="F554" t="s">
        <v>121</v>
      </c>
      <c r="G554" t="s">
        <v>162</v>
      </c>
      <c r="H554" t="s">
        <v>254</v>
      </c>
      <c r="I554" s="53">
        <v>45294</v>
      </c>
      <c r="J554" s="53">
        <v>45294</v>
      </c>
      <c r="K554" t="s">
        <v>124</v>
      </c>
      <c r="L554" s="53">
        <v>45289</v>
      </c>
      <c r="M554" t="s">
        <v>6545</v>
      </c>
      <c r="N554" t="s">
        <v>6</v>
      </c>
      <c r="O554" s="53">
        <v>45294</v>
      </c>
      <c r="P554">
        <v>2024</v>
      </c>
      <c r="Q554">
        <v>661</v>
      </c>
      <c r="R554">
        <v>754</v>
      </c>
      <c r="S554" t="s">
        <v>5519</v>
      </c>
      <c r="T554" t="s">
        <v>1348</v>
      </c>
      <c r="U554" t="s">
        <v>162</v>
      </c>
      <c r="V554">
        <v>20</v>
      </c>
      <c r="W554" s="53">
        <v>45294</v>
      </c>
      <c r="X554" s="53">
        <v>45294</v>
      </c>
      <c r="Y554">
        <v>7.0594999999999999</v>
      </c>
      <c r="Z554" t="s">
        <v>1279</v>
      </c>
      <c r="AA554" t="s">
        <v>4811</v>
      </c>
      <c r="AC554" t="e">
        <f>#REF!-#REF!</f>
        <v>#REF!</v>
      </c>
      <c r="AD554" t="e">
        <f>#REF!*#REF!</f>
        <v>#REF!</v>
      </c>
    </row>
    <row r="555" spans="1:30" x14ac:dyDescent="0.35">
      <c r="A555" t="s">
        <v>2729</v>
      </c>
      <c r="B555">
        <v>185</v>
      </c>
      <c r="C555" t="s">
        <v>132</v>
      </c>
      <c r="D555" t="s">
        <v>236</v>
      </c>
      <c r="E555" t="s">
        <v>237</v>
      </c>
      <c r="F555" t="s">
        <v>121</v>
      </c>
      <c r="G555" t="s">
        <v>162</v>
      </c>
      <c r="H555" t="s">
        <v>254</v>
      </c>
      <c r="I555" s="53">
        <v>45295</v>
      </c>
      <c r="J555" s="53">
        <v>45295</v>
      </c>
      <c r="K555" t="s">
        <v>124</v>
      </c>
      <c r="L555" s="53">
        <v>45289</v>
      </c>
      <c r="M555" t="s">
        <v>6546</v>
      </c>
      <c r="N555" t="s">
        <v>6</v>
      </c>
      <c r="O555" s="53">
        <v>45294</v>
      </c>
      <c r="P555">
        <v>2024</v>
      </c>
      <c r="Q555">
        <v>662</v>
      </c>
      <c r="R555">
        <v>755</v>
      </c>
      <c r="S555" t="s">
        <v>2729</v>
      </c>
      <c r="T555" t="s">
        <v>1348</v>
      </c>
      <c r="U555" t="s">
        <v>162</v>
      </c>
      <c r="V555">
        <v>20</v>
      </c>
      <c r="W555" s="53">
        <v>45295</v>
      </c>
      <c r="X555" s="53">
        <v>45295</v>
      </c>
      <c r="Y555">
        <v>7.0594999999999999</v>
      </c>
      <c r="Z555" t="s">
        <v>1279</v>
      </c>
      <c r="AA555" t="s">
        <v>4811</v>
      </c>
      <c r="AC555" t="e">
        <f>#REF!-#REF!</f>
        <v>#REF!</v>
      </c>
      <c r="AD555" t="e">
        <f>#REF!*#REF!</f>
        <v>#REF!</v>
      </c>
    </row>
    <row r="556" spans="1:30" x14ac:dyDescent="0.35">
      <c r="A556" t="s">
        <v>5520</v>
      </c>
      <c r="B556">
        <v>186</v>
      </c>
      <c r="C556" t="s">
        <v>132</v>
      </c>
      <c r="D556" t="s">
        <v>236</v>
      </c>
      <c r="E556" t="s">
        <v>237</v>
      </c>
      <c r="F556" t="s">
        <v>121</v>
      </c>
      <c r="G556" t="s">
        <v>162</v>
      </c>
      <c r="H556" t="s">
        <v>254</v>
      </c>
      <c r="I556" s="53">
        <v>45296</v>
      </c>
      <c r="J556" s="53">
        <v>45296</v>
      </c>
      <c r="K556" t="s">
        <v>124</v>
      </c>
      <c r="L556" s="53">
        <v>45289</v>
      </c>
      <c r="M556" t="s">
        <v>6547</v>
      </c>
      <c r="N556" t="s">
        <v>6</v>
      </c>
      <c r="O556" s="53">
        <v>45294</v>
      </c>
      <c r="P556">
        <v>2024</v>
      </c>
      <c r="Q556">
        <v>663</v>
      </c>
      <c r="R556">
        <v>756</v>
      </c>
      <c r="S556" t="s">
        <v>5520</v>
      </c>
      <c r="T556" t="s">
        <v>1348</v>
      </c>
      <c r="U556" t="s">
        <v>162</v>
      </c>
      <c r="V556">
        <v>20</v>
      </c>
      <c r="W556" s="53">
        <v>45296</v>
      </c>
      <c r="X556" s="53">
        <v>45296</v>
      </c>
      <c r="Y556">
        <v>7.0594999999999999</v>
      </c>
      <c r="Z556" t="s">
        <v>1279</v>
      </c>
      <c r="AA556" t="s">
        <v>4811</v>
      </c>
      <c r="AC556" t="e">
        <f>#REF!-#REF!</f>
        <v>#REF!</v>
      </c>
      <c r="AD556" t="e">
        <f>#REF!*#REF!</f>
        <v>#REF!</v>
      </c>
    </row>
    <row r="557" spans="1:30" x14ac:dyDescent="0.35">
      <c r="A557" t="s">
        <v>2731</v>
      </c>
      <c r="B557">
        <v>187</v>
      </c>
      <c r="C557" t="s">
        <v>132</v>
      </c>
      <c r="D557" t="s">
        <v>236</v>
      </c>
      <c r="E557" t="s">
        <v>237</v>
      </c>
      <c r="F557" t="s">
        <v>121</v>
      </c>
      <c r="G557" t="s">
        <v>162</v>
      </c>
      <c r="H557" t="s">
        <v>254</v>
      </c>
      <c r="I557" s="53">
        <v>45297</v>
      </c>
      <c r="J557" s="53">
        <v>45297</v>
      </c>
      <c r="K557" t="s">
        <v>124</v>
      </c>
      <c r="L557" s="53">
        <v>45289</v>
      </c>
      <c r="M557" t="s">
        <v>6548</v>
      </c>
      <c r="N557" t="s">
        <v>6</v>
      </c>
      <c r="O557" s="53">
        <v>45294</v>
      </c>
      <c r="P557">
        <v>2024</v>
      </c>
      <c r="Q557">
        <v>664</v>
      </c>
      <c r="R557">
        <v>757</v>
      </c>
      <c r="S557" t="s">
        <v>2731</v>
      </c>
      <c r="T557" t="s">
        <v>1348</v>
      </c>
      <c r="U557" t="s">
        <v>162</v>
      </c>
      <c r="V557">
        <v>20</v>
      </c>
      <c r="W557" s="53">
        <v>45297</v>
      </c>
      <c r="X557" s="53">
        <v>45297</v>
      </c>
      <c r="Y557">
        <v>7.0594999999999999</v>
      </c>
      <c r="Z557" t="s">
        <v>1279</v>
      </c>
      <c r="AA557" t="s">
        <v>4811</v>
      </c>
      <c r="AC557" t="e">
        <f>#REF!-#REF!</f>
        <v>#REF!</v>
      </c>
      <c r="AD557" t="e">
        <f>#REF!*#REF!</f>
        <v>#REF!</v>
      </c>
    </row>
    <row r="558" spans="1:30" x14ac:dyDescent="0.35">
      <c r="A558" t="s">
        <v>2732</v>
      </c>
      <c r="B558">
        <v>188</v>
      </c>
      <c r="C558" t="s">
        <v>132</v>
      </c>
      <c r="D558" t="s">
        <v>236</v>
      </c>
      <c r="E558" t="s">
        <v>237</v>
      </c>
      <c r="F558" t="s">
        <v>121</v>
      </c>
      <c r="G558" t="s">
        <v>162</v>
      </c>
      <c r="H558" t="s">
        <v>254</v>
      </c>
      <c r="I558" s="53">
        <v>45298</v>
      </c>
      <c r="J558" s="53">
        <v>45298</v>
      </c>
      <c r="K558" t="s">
        <v>124</v>
      </c>
      <c r="L558" s="53">
        <v>45289</v>
      </c>
      <c r="M558" t="s">
        <v>6549</v>
      </c>
      <c r="N558" t="s">
        <v>6</v>
      </c>
      <c r="O558" s="53">
        <v>45294</v>
      </c>
      <c r="P558">
        <v>2024</v>
      </c>
      <c r="Q558">
        <v>665</v>
      </c>
      <c r="R558">
        <v>758</v>
      </c>
      <c r="S558" t="s">
        <v>2732</v>
      </c>
      <c r="T558" t="s">
        <v>1348</v>
      </c>
      <c r="U558" t="s">
        <v>162</v>
      </c>
      <c r="V558">
        <v>20</v>
      </c>
      <c r="W558" s="53">
        <v>45298</v>
      </c>
      <c r="X558" s="53">
        <v>45298</v>
      </c>
      <c r="Y558">
        <v>7.0594999999999999</v>
      </c>
      <c r="Z558" t="s">
        <v>1279</v>
      </c>
      <c r="AA558" t="s">
        <v>4811</v>
      </c>
      <c r="AC558" t="e">
        <f>#REF!-#REF!</f>
        <v>#REF!</v>
      </c>
      <c r="AD558" t="e">
        <f>#REF!*#REF!</f>
        <v>#REF!</v>
      </c>
    </row>
    <row r="559" spans="1:30" x14ac:dyDescent="0.35">
      <c r="A559" t="s">
        <v>5521</v>
      </c>
      <c r="B559">
        <v>189</v>
      </c>
      <c r="C559" t="s">
        <v>132</v>
      </c>
      <c r="D559" t="s">
        <v>236</v>
      </c>
      <c r="E559" t="s">
        <v>237</v>
      </c>
      <c r="F559" t="s">
        <v>121</v>
      </c>
      <c r="G559" t="s">
        <v>162</v>
      </c>
      <c r="H559" t="s">
        <v>155</v>
      </c>
      <c r="I559" s="53">
        <v>45292</v>
      </c>
      <c r="J559" s="53">
        <v>45657</v>
      </c>
      <c r="K559" t="s">
        <v>124</v>
      </c>
      <c r="L559" s="53">
        <v>45279</v>
      </c>
      <c r="M559" t="s">
        <v>6550</v>
      </c>
      <c r="N559" t="s">
        <v>6</v>
      </c>
      <c r="O559" s="53">
        <v>45294</v>
      </c>
      <c r="P559">
        <v>2024</v>
      </c>
      <c r="Q559">
        <v>666</v>
      </c>
      <c r="R559">
        <v>759</v>
      </c>
      <c r="S559" t="s">
        <v>5521</v>
      </c>
      <c r="T559" t="s">
        <v>1469</v>
      </c>
      <c r="U559" t="s">
        <v>162</v>
      </c>
      <c r="V559">
        <v>50</v>
      </c>
      <c r="W559" s="53">
        <v>45292</v>
      </c>
      <c r="X559" s="53">
        <v>45657</v>
      </c>
      <c r="Y559">
        <v>4.2697000000000003</v>
      </c>
      <c r="Z559" t="s">
        <v>1279</v>
      </c>
      <c r="AA559" t="s">
        <v>4801</v>
      </c>
      <c r="AC559" t="e">
        <f>#REF!-#REF!</f>
        <v>#REF!</v>
      </c>
      <c r="AD559" t="e">
        <f>#REF!*#REF!</f>
        <v>#REF!</v>
      </c>
    </row>
    <row r="560" spans="1:30" x14ac:dyDescent="0.35">
      <c r="A560" t="s">
        <v>5522</v>
      </c>
      <c r="B560">
        <v>190</v>
      </c>
      <c r="C560" t="s">
        <v>132</v>
      </c>
      <c r="D560" t="s">
        <v>236</v>
      </c>
      <c r="E560" t="s">
        <v>237</v>
      </c>
      <c r="F560" t="s">
        <v>121</v>
      </c>
      <c r="G560" t="s">
        <v>162</v>
      </c>
      <c r="H560" t="s">
        <v>155</v>
      </c>
      <c r="I560" s="53">
        <v>45292</v>
      </c>
      <c r="J560" s="53">
        <v>45657</v>
      </c>
      <c r="K560" t="s">
        <v>124</v>
      </c>
      <c r="L560" s="53">
        <v>45279</v>
      </c>
      <c r="M560" t="s">
        <v>6551</v>
      </c>
      <c r="N560" t="s">
        <v>6</v>
      </c>
      <c r="O560" s="53">
        <v>45294</v>
      </c>
      <c r="P560">
        <v>2024</v>
      </c>
      <c r="Q560">
        <v>667</v>
      </c>
      <c r="R560">
        <v>760</v>
      </c>
      <c r="S560" t="s">
        <v>5522</v>
      </c>
      <c r="T560" t="s">
        <v>1466</v>
      </c>
      <c r="U560" t="s">
        <v>162</v>
      </c>
      <c r="V560">
        <v>100</v>
      </c>
      <c r="W560" s="53">
        <v>45292</v>
      </c>
      <c r="X560" s="53">
        <v>45657</v>
      </c>
      <c r="Y560">
        <v>4.2697000000000003</v>
      </c>
      <c r="Z560" t="s">
        <v>1279</v>
      </c>
      <c r="AA560" t="s">
        <v>4801</v>
      </c>
      <c r="AC560" t="e">
        <f>#REF!-#REF!</f>
        <v>#REF!</v>
      </c>
      <c r="AD560" t="e">
        <f>#REF!*#REF!</f>
        <v>#REF!</v>
      </c>
    </row>
    <row r="561" spans="1:30" x14ac:dyDescent="0.35">
      <c r="A561" t="s">
        <v>5523</v>
      </c>
      <c r="B561">
        <v>191</v>
      </c>
      <c r="C561" t="s">
        <v>132</v>
      </c>
      <c r="D561" t="s">
        <v>236</v>
      </c>
      <c r="E561" t="s">
        <v>237</v>
      </c>
      <c r="F561" t="s">
        <v>121</v>
      </c>
      <c r="G561" t="s">
        <v>162</v>
      </c>
      <c r="H561" t="s">
        <v>155</v>
      </c>
      <c r="I561" s="53">
        <v>45292</v>
      </c>
      <c r="J561" s="53">
        <v>45657</v>
      </c>
      <c r="K561" t="s">
        <v>124</v>
      </c>
      <c r="L561" s="53">
        <v>45279</v>
      </c>
      <c r="M561" t="s">
        <v>6552</v>
      </c>
      <c r="N561" t="s">
        <v>6</v>
      </c>
      <c r="O561" s="53">
        <v>45294</v>
      </c>
      <c r="P561">
        <v>2024</v>
      </c>
      <c r="Q561">
        <v>668</v>
      </c>
      <c r="R561">
        <v>761</v>
      </c>
      <c r="S561" t="s">
        <v>5523</v>
      </c>
      <c r="T561" t="s">
        <v>1637</v>
      </c>
      <c r="U561" t="s">
        <v>162</v>
      </c>
      <c r="V561">
        <v>50</v>
      </c>
      <c r="W561" s="53">
        <v>45292</v>
      </c>
      <c r="X561" s="53">
        <v>45657</v>
      </c>
      <c r="Y561">
        <v>4.2697000000000003</v>
      </c>
      <c r="Z561" t="s">
        <v>1279</v>
      </c>
      <c r="AA561" t="s">
        <v>4801</v>
      </c>
      <c r="AC561" t="e">
        <f>#REF!-#REF!</f>
        <v>#REF!</v>
      </c>
      <c r="AD561" t="e">
        <f>#REF!*#REF!</f>
        <v>#REF!</v>
      </c>
    </row>
    <row r="562" spans="1:30" x14ac:dyDescent="0.35">
      <c r="A562" t="s">
        <v>5949</v>
      </c>
      <c r="B562">
        <v>192</v>
      </c>
      <c r="C562" t="s">
        <v>132</v>
      </c>
      <c r="D562" t="s">
        <v>236</v>
      </c>
      <c r="E562" t="s">
        <v>237</v>
      </c>
      <c r="F562" t="s">
        <v>121</v>
      </c>
      <c r="G562" t="s">
        <v>169</v>
      </c>
      <c r="H562" t="s">
        <v>155</v>
      </c>
      <c r="I562" s="53">
        <v>45292</v>
      </c>
      <c r="J562" s="53">
        <v>45657</v>
      </c>
      <c r="K562" t="s">
        <v>124</v>
      </c>
      <c r="L562" s="53">
        <v>45279</v>
      </c>
      <c r="M562" t="s">
        <v>6553</v>
      </c>
      <c r="N562" t="s">
        <v>6</v>
      </c>
      <c r="O562" s="53">
        <v>45294</v>
      </c>
      <c r="P562">
        <v>2024</v>
      </c>
      <c r="Q562">
        <v>669</v>
      </c>
      <c r="R562">
        <v>762</v>
      </c>
      <c r="S562" t="s">
        <v>5949</v>
      </c>
      <c r="T562" t="s">
        <v>4495</v>
      </c>
      <c r="U562" t="s">
        <v>169</v>
      </c>
      <c r="V562">
        <v>1100.8</v>
      </c>
      <c r="W562" s="53">
        <v>45292</v>
      </c>
      <c r="X562" s="53">
        <v>45657</v>
      </c>
      <c r="Y562">
        <v>5.7927999999999997</v>
      </c>
      <c r="Z562" t="s">
        <v>1279</v>
      </c>
      <c r="AA562">
        <v>0</v>
      </c>
      <c r="AC562" t="e">
        <f>#REF!-#REF!</f>
        <v>#REF!</v>
      </c>
      <c r="AD562" t="e">
        <f>#REF!*#REF!</f>
        <v>#REF!</v>
      </c>
    </row>
    <row r="563" spans="1:30" x14ac:dyDescent="0.35">
      <c r="A563" t="s">
        <v>2736</v>
      </c>
      <c r="B563">
        <v>193</v>
      </c>
      <c r="C563" t="s">
        <v>132</v>
      </c>
      <c r="D563" t="s">
        <v>236</v>
      </c>
      <c r="E563" t="s">
        <v>237</v>
      </c>
      <c r="F563" t="s">
        <v>121</v>
      </c>
      <c r="G563" t="s">
        <v>162</v>
      </c>
      <c r="H563" t="s">
        <v>254</v>
      </c>
      <c r="I563" s="53">
        <v>45299</v>
      </c>
      <c r="J563" s="53">
        <v>45299</v>
      </c>
      <c r="K563" t="s">
        <v>124</v>
      </c>
      <c r="L563" s="53">
        <v>45296</v>
      </c>
      <c r="M563" t="s">
        <v>6554</v>
      </c>
      <c r="N563" t="s">
        <v>6</v>
      </c>
      <c r="O563" s="53">
        <v>45300</v>
      </c>
      <c r="P563">
        <v>2024</v>
      </c>
      <c r="Q563">
        <v>670</v>
      </c>
      <c r="R563">
        <v>763</v>
      </c>
      <c r="S563" t="s">
        <v>2736</v>
      </c>
      <c r="T563" t="s">
        <v>1348</v>
      </c>
      <c r="U563" t="s">
        <v>162</v>
      </c>
      <c r="V563">
        <v>20</v>
      </c>
      <c r="W563" s="53">
        <v>45299</v>
      </c>
      <c r="X563" s="53">
        <v>45299</v>
      </c>
      <c r="Y563">
        <v>7.0594999999999999</v>
      </c>
      <c r="Z563" t="s">
        <v>1279</v>
      </c>
      <c r="AA563" t="s">
        <v>4811</v>
      </c>
      <c r="AC563" t="e">
        <f>#REF!-#REF!</f>
        <v>#REF!</v>
      </c>
      <c r="AD563" t="e">
        <f>#REF!*#REF!</f>
        <v>#REF!</v>
      </c>
    </row>
    <row r="564" spans="1:30" x14ac:dyDescent="0.35">
      <c r="A564" t="s">
        <v>5524</v>
      </c>
      <c r="B564">
        <v>195</v>
      </c>
      <c r="C564" t="s">
        <v>132</v>
      </c>
      <c r="D564" t="s">
        <v>4124</v>
      </c>
      <c r="E564" t="s">
        <v>120</v>
      </c>
      <c r="F564" t="s">
        <v>121</v>
      </c>
      <c r="G564" t="s">
        <v>162</v>
      </c>
      <c r="H564" t="s">
        <v>155</v>
      </c>
      <c r="I564" s="53">
        <v>45292</v>
      </c>
      <c r="J564" s="53">
        <v>45657</v>
      </c>
      <c r="K564" t="s">
        <v>124</v>
      </c>
      <c r="L564" s="53">
        <v>45275</v>
      </c>
      <c r="M564" t="s">
        <v>6555</v>
      </c>
      <c r="N564" t="s">
        <v>50</v>
      </c>
      <c r="O564" s="53">
        <v>45294</v>
      </c>
      <c r="P564">
        <v>2024</v>
      </c>
      <c r="Q564">
        <v>672</v>
      </c>
      <c r="R564">
        <v>764</v>
      </c>
      <c r="S564" t="s">
        <v>5524</v>
      </c>
      <c r="T564" t="s">
        <v>1637</v>
      </c>
      <c r="U564" t="s">
        <v>162</v>
      </c>
      <c r="V564">
        <v>285</v>
      </c>
      <c r="W564" s="53">
        <v>45292</v>
      </c>
      <c r="X564" s="53">
        <v>45657</v>
      </c>
      <c r="Y564">
        <v>4.2697000000000003</v>
      </c>
      <c r="Z564" t="s">
        <v>1279</v>
      </c>
      <c r="AA564" t="s">
        <v>4801</v>
      </c>
      <c r="AC564" t="e">
        <f>#REF!-#REF!</f>
        <v>#REF!</v>
      </c>
      <c r="AD564" t="e">
        <f>#REF!*#REF!</f>
        <v>#REF!</v>
      </c>
    </row>
    <row r="565" spans="1:30" x14ac:dyDescent="0.35">
      <c r="A565" t="s">
        <v>5525</v>
      </c>
      <c r="B565">
        <v>196</v>
      </c>
      <c r="C565" t="s">
        <v>132</v>
      </c>
      <c r="D565" t="s">
        <v>288</v>
      </c>
      <c r="E565" t="s">
        <v>289</v>
      </c>
      <c r="F565" t="s">
        <v>207</v>
      </c>
      <c r="G565" t="s">
        <v>162</v>
      </c>
      <c r="H565" t="s">
        <v>259</v>
      </c>
      <c r="I565" s="53">
        <v>45256</v>
      </c>
      <c r="J565" s="53">
        <v>45291</v>
      </c>
      <c r="K565" t="s">
        <v>124</v>
      </c>
      <c r="L565" s="53">
        <v>45257</v>
      </c>
      <c r="M565" t="s">
        <v>6556</v>
      </c>
      <c r="N565" t="s">
        <v>10</v>
      </c>
      <c r="O565" s="53">
        <v>45260</v>
      </c>
      <c r="P565">
        <v>2024</v>
      </c>
      <c r="Q565">
        <v>673</v>
      </c>
      <c r="R565">
        <v>765</v>
      </c>
      <c r="S565" t="s">
        <v>5525</v>
      </c>
      <c r="T565" t="s">
        <v>1331</v>
      </c>
      <c r="U565" t="s">
        <v>162</v>
      </c>
      <c r="V565">
        <v>50</v>
      </c>
      <c r="W565" s="53">
        <v>45256</v>
      </c>
      <c r="X565" s="53">
        <v>45291</v>
      </c>
      <c r="Y565">
        <v>1.2802</v>
      </c>
      <c r="Z565" t="s">
        <v>1279</v>
      </c>
      <c r="AA565" t="s">
        <v>4803</v>
      </c>
      <c r="AC565" t="e">
        <f>#REF!-#REF!</f>
        <v>#REF!</v>
      </c>
      <c r="AD565" t="e">
        <f>#REF!*#REF!</f>
        <v>#REF!</v>
      </c>
    </row>
    <row r="566" spans="1:30" x14ac:dyDescent="0.35">
      <c r="A566" t="s">
        <v>5526</v>
      </c>
      <c r="B566">
        <v>198</v>
      </c>
      <c r="C566" t="s">
        <v>132</v>
      </c>
      <c r="D566" t="s">
        <v>288</v>
      </c>
      <c r="E566" t="s">
        <v>289</v>
      </c>
      <c r="F566" t="s">
        <v>121</v>
      </c>
      <c r="G566" t="s">
        <v>162</v>
      </c>
      <c r="H566" t="s">
        <v>155</v>
      </c>
      <c r="I566" s="53">
        <v>45292</v>
      </c>
      <c r="J566" s="53">
        <v>45657</v>
      </c>
      <c r="K566" t="s">
        <v>124</v>
      </c>
      <c r="L566" s="53">
        <v>45279</v>
      </c>
      <c r="M566" t="s">
        <v>6557</v>
      </c>
      <c r="N566" t="s">
        <v>10</v>
      </c>
      <c r="O566" s="53">
        <v>45294</v>
      </c>
      <c r="P566">
        <v>2024</v>
      </c>
      <c r="Q566">
        <v>675</v>
      </c>
      <c r="R566">
        <v>766</v>
      </c>
      <c r="S566" t="s">
        <v>5526</v>
      </c>
      <c r="T566" t="s">
        <v>1331</v>
      </c>
      <c r="U566" t="s">
        <v>162</v>
      </c>
      <c r="V566">
        <v>100</v>
      </c>
      <c r="W566" s="53">
        <v>45292</v>
      </c>
      <c r="X566" s="53">
        <v>45657</v>
      </c>
      <c r="Y566">
        <v>4.2634999999999996</v>
      </c>
      <c r="Z566" t="s">
        <v>1279</v>
      </c>
      <c r="AA566" t="s">
        <v>4803</v>
      </c>
      <c r="AC566" t="e">
        <f>#REF!-#REF!</f>
        <v>#REF!</v>
      </c>
      <c r="AD566" t="e">
        <f>#REF!*#REF!</f>
        <v>#REF!</v>
      </c>
    </row>
    <row r="567" spans="1:30" x14ac:dyDescent="0.35">
      <c r="A567" t="s">
        <v>5950</v>
      </c>
      <c r="B567">
        <v>199</v>
      </c>
      <c r="C567" t="s">
        <v>132</v>
      </c>
      <c r="D567" t="s">
        <v>288</v>
      </c>
      <c r="E567" t="s">
        <v>289</v>
      </c>
      <c r="F567" t="s">
        <v>121</v>
      </c>
      <c r="G567" t="s">
        <v>169</v>
      </c>
      <c r="H567" t="s">
        <v>155</v>
      </c>
      <c r="I567" s="53">
        <v>45292</v>
      </c>
      <c r="J567" s="53">
        <v>45657</v>
      </c>
      <c r="K567" t="s">
        <v>124</v>
      </c>
      <c r="L567" s="53">
        <v>45279</v>
      </c>
      <c r="M567" t="s">
        <v>6558</v>
      </c>
      <c r="N567" t="s">
        <v>10</v>
      </c>
      <c r="O567" s="53">
        <v>45294</v>
      </c>
      <c r="P567">
        <v>2024</v>
      </c>
      <c r="Q567">
        <v>676</v>
      </c>
      <c r="R567">
        <v>767</v>
      </c>
      <c r="S567" t="s">
        <v>5950</v>
      </c>
      <c r="T567" t="s">
        <v>4500</v>
      </c>
      <c r="U567" t="s">
        <v>169</v>
      </c>
      <c r="V567">
        <v>600</v>
      </c>
      <c r="W567" s="53">
        <v>45292</v>
      </c>
      <c r="X567" s="53">
        <v>45657</v>
      </c>
      <c r="Y567">
        <v>5.601</v>
      </c>
      <c r="Z567" t="s">
        <v>1279</v>
      </c>
      <c r="AA567" t="s">
        <v>4803</v>
      </c>
      <c r="AC567" t="e">
        <f>#REF!-#REF!</f>
        <v>#REF!</v>
      </c>
      <c r="AD567" t="e">
        <f>#REF!*#REF!</f>
        <v>#REF!</v>
      </c>
    </row>
    <row r="568" spans="1:30" x14ac:dyDescent="0.35">
      <c r="A568" t="s">
        <v>5951</v>
      </c>
      <c r="B568">
        <v>200</v>
      </c>
      <c r="C568" t="s">
        <v>132</v>
      </c>
      <c r="D568" t="s">
        <v>288</v>
      </c>
      <c r="E568" t="s">
        <v>289</v>
      </c>
      <c r="F568" t="s">
        <v>121</v>
      </c>
      <c r="G568" t="s">
        <v>169</v>
      </c>
      <c r="H568" t="s">
        <v>155</v>
      </c>
      <c r="I568" s="53">
        <v>45292</v>
      </c>
      <c r="J568" s="53">
        <v>45657</v>
      </c>
      <c r="K568" t="s">
        <v>124</v>
      </c>
      <c r="L568" s="53">
        <v>45279</v>
      </c>
      <c r="M568" t="s">
        <v>6559</v>
      </c>
      <c r="N568" t="s">
        <v>10</v>
      </c>
      <c r="O568" s="53">
        <v>45294</v>
      </c>
      <c r="P568">
        <v>2024</v>
      </c>
      <c r="Q568">
        <v>677</v>
      </c>
      <c r="R568">
        <v>768</v>
      </c>
      <c r="S568" t="s">
        <v>5951</v>
      </c>
      <c r="T568" t="s">
        <v>4610</v>
      </c>
      <c r="U568" t="s">
        <v>169</v>
      </c>
      <c r="V568">
        <v>40</v>
      </c>
      <c r="W568" s="53">
        <v>45292</v>
      </c>
      <c r="X568" s="53">
        <v>45657</v>
      </c>
      <c r="Y568">
        <v>5.5461</v>
      </c>
      <c r="Z568" t="s">
        <v>1279</v>
      </c>
      <c r="AA568" t="s">
        <v>4797</v>
      </c>
      <c r="AC568" t="e">
        <f>#REF!-#REF!</f>
        <v>#REF!</v>
      </c>
      <c r="AD568" t="e">
        <f>#REF!*#REF!</f>
        <v>#REF!</v>
      </c>
    </row>
    <row r="569" spans="1:30" x14ac:dyDescent="0.35">
      <c r="A569" t="s">
        <v>5953</v>
      </c>
      <c r="B569">
        <v>203</v>
      </c>
      <c r="C569" t="s">
        <v>132</v>
      </c>
      <c r="D569" t="s">
        <v>4586</v>
      </c>
      <c r="E569" t="s">
        <v>239</v>
      </c>
      <c r="F569" t="s">
        <v>121</v>
      </c>
      <c r="G569" t="s">
        <v>169</v>
      </c>
      <c r="H569" t="s">
        <v>155</v>
      </c>
      <c r="I569" s="53">
        <v>45292</v>
      </c>
      <c r="J569" s="53">
        <v>45657</v>
      </c>
      <c r="K569" t="s">
        <v>124</v>
      </c>
      <c r="L569" s="53">
        <v>45282</v>
      </c>
      <c r="M569" t="s">
        <v>6560</v>
      </c>
      <c r="N569" t="s">
        <v>14</v>
      </c>
      <c r="O569" s="53">
        <v>45294</v>
      </c>
      <c r="P569">
        <v>2024</v>
      </c>
      <c r="Q569">
        <v>680</v>
      </c>
      <c r="R569">
        <v>770</v>
      </c>
      <c r="S569" t="s">
        <v>5953</v>
      </c>
      <c r="T569" t="s">
        <v>4501</v>
      </c>
      <c r="U569" t="s">
        <v>169</v>
      </c>
      <c r="V569">
        <v>550</v>
      </c>
      <c r="W569" s="53">
        <v>45292</v>
      </c>
      <c r="X569" s="53">
        <v>45657</v>
      </c>
      <c r="Y569">
        <v>5.7870999999999997</v>
      </c>
      <c r="Z569" t="s">
        <v>1279</v>
      </c>
      <c r="AA569" t="s">
        <v>4799</v>
      </c>
      <c r="AC569" t="e">
        <f>#REF!-#REF!</f>
        <v>#REF!</v>
      </c>
      <c r="AD569" t="e">
        <f>#REF!*#REF!</f>
        <v>#REF!</v>
      </c>
    </row>
    <row r="570" spans="1:30" x14ac:dyDescent="0.35">
      <c r="A570" t="s">
        <v>5954</v>
      </c>
      <c r="B570">
        <v>204</v>
      </c>
      <c r="C570" t="s">
        <v>132</v>
      </c>
      <c r="D570" t="s">
        <v>4586</v>
      </c>
      <c r="E570" t="s">
        <v>239</v>
      </c>
      <c r="F570" t="s">
        <v>121</v>
      </c>
      <c r="G570" t="s">
        <v>169</v>
      </c>
      <c r="H570" t="s">
        <v>155</v>
      </c>
      <c r="I570" s="53">
        <v>45292</v>
      </c>
      <c r="J570" s="53">
        <v>45657</v>
      </c>
      <c r="K570" t="s">
        <v>124</v>
      </c>
      <c r="L570" s="53">
        <v>45281</v>
      </c>
      <c r="M570" t="s">
        <v>6561</v>
      </c>
      <c r="N570" t="s">
        <v>14</v>
      </c>
      <c r="O570" s="53">
        <v>45294</v>
      </c>
      <c r="P570">
        <v>2024</v>
      </c>
      <c r="Q570">
        <v>681</v>
      </c>
      <c r="R570">
        <v>771</v>
      </c>
      <c r="S570" t="s">
        <v>5954</v>
      </c>
      <c r="T570" t="s">
        <v>4610</v>
      </c>
      <c r="U570" t="s">
        <v>169</v>
      </c>
      <c r="V570">
        <v>580</v>
      </c>
      <c r="W570" s="53">
        <v>45292</v>
      </c>
      <c r="X570" s="53">
        <v>45657</v>
      </c>
      <c r="Y570">
        <v>5.5461</v>
      </c>
      <c r="Z570" t="s">
        <v>1279</v>
      </c>
      <c r="AA570" t="s">
        <v>4797</v>
      </c>
      <c r="AC570" t="e">
        <f>#REF!-#REF!</f>
        <v>#REF!</v>
      </c>
      <c r="AD570" t="e">
        <f>#REF!*#REF!</f>
        <v>#REF!</v>
      </c>
    </row>
    <row r="571" spans="1:30" x14ac:dyDescent="0.35">
      <c r="A571" t="s">
        <v>5527</v>
      </c>
      <c r="B571">
        <v>206</v>
      </c>
      <c r="C571" t="s">
        <v>132</v>
      </c>
      <c r="D571" t="s">
        <v>280</v>
      </c>
      <c r="E571" t="s">
        <v>281</v>
      </c>
      <c r="F571" t="s">
        <v>121</v>
      </c>
      <c r="G571" t="s">
        <v>162</v>
      </c>
      <c r="H571" t="s">
        <v>155</v>
      </c>
      <c r="I571" s="53">
        <v>45292</v>
      </c>
      <c r="J571" s="53">
        <v>45657</v>
      </c>
      <c r="K571" t="s">
        <v>124</v>
      </c>
      <c r="L571" s="53">
        <v>45281</v>
      </c>
      <c r="M571" t="s">
        <v>6562</v>
      </c>
      <c r="N571" t="s">
        <v>41</v>
      </c>
      <c r="O571" s="53">
        <v>45294</v>
      </c>
      <c r="P571">
        <v>2024</v>
      </c>
      <c r="Q571">
        <v>683</v>
      </c>
      <c r="R571">
        <v>772</v>
      </c>
      <c r="S571" t="s">
        <v>5527</v>
      </c>
      <c r="T571" t="s">
        <v>1338</v>
      </c>
      <c r="U571" t="s">
        <v>162</v>
      </c>
      <c r="V571">
        <v>500</v>
      </c>
      <c r="W571" s="53">
        <v>45292</v>
      </c>
      <c r="X571" s="53">
        <v>45657</v>
      </c>
      <c r="Y571">
        <v>4.1596000000000002</v>
      </c>
      <c r="Z571" t="s">
        <v>1279</v>
      </c>
      <c r="AA571" t="s">
        <v>4797</v>
      </c>
      <c r="AC571" t="e">
        <f>#REF!-#REF!</f>
        <v>#REF!</v>
      </c>
      <c r="AD571" t="e">
        <f>#REF!*#REF!</f>
        <v>#REF!</v>
      </c>
    </row>
    <row r="572" spans="1:30" x14ac:dyDescent="0.35">
      <c r="A572" t="s">
        <v>5955</v>
      </c>
      <c r="B572">
        <v>207</v>
      </c>
      <c r="C572" t="s">
        <v>132</v>
      </c>
      <c r="D572" t="s">
        <v>4565</v>
      </c>
      <c r="E572" t="s">
        <v>241</v>
      </c>
      <c r="F572" t="s">
        <v>148</v>
      </c>
      <c r="G572" t="s">
        <v>169</v>
      </c>
      <c r="H572" t="s">
        <v>149</v>
      </c>
      <c r="I572" s="53">
        <v>45231</v>
      </c>
      <c r="J572" s="53">
        <v>45291</v>
      </c>
      <c r="K572" t="s">
        <v>124</v>
      </c>
      <c r="L572" s="53">
        <v>45230</v>
      </c>
      <c r="M572" t="s">
        <v>6563</v>
      </c>
      <c r="N572" t="s">
        <v>24</v>
      </c>
      <c r="O572" s="53">
        <v>45240</v>
      </c>
      <c r="P572">
        <v>2024</v>
      </c>
      <c r="Q572">
        <v>684</v>
      </c>
      <c r="R572">
        <v>773</v>
      </c>
      <c r="S572" t="s">
        <v>5955</v>
      </c>
      <c r="T572" t="s">
        <v>4495</v>
      </c>
      <c r="U572" t="s">
        <v>169</v>
      </c>
      <c r="V572">
        <v>742</v>
      </c>
      <c r="W572" s="53">
        <v>45231</v>
      </c>
      <c r="X572" s="53">
        <v>45291</v>
      </c>
      <c r="Y572">
        <v>9.0132999999999992</v>
      </c>
      <c r="Z572" t="s">
        <v>1279</v>
      </c>
      <c r="AA572">
        <v>0</v>
      </c>
      <c r="AC572" t="e">
        <f>#REF!-#REF!</f>
        <v>#REF!</v>
      </c>
      <c r="AD572" t="e">
        <f>#REF!*#REF!</f>
        <v>#REF!</v>
      </c>
    </row>
    <row r="573" spans="1:30" x14ac:dyDescent="0.35">
      <c r="A573" t="s">
        <v>5956</v>
      </c>
      <c r="B573">
        <v>208</v>
      </c>
      <c r="C573" t="s">
        <v>132</v>
      </c>
      <c r="D573" t="s">
        <v>4565</v>
      </c>
      <c r="E573" t="s">
        <v>241</v>
      </c>
      <c r="F573" t="s">
        <v>148</v>
      </c>
      <c r="G573" t="s">
        <v>169</v>
      </c>
      <c r="H573" t="s">
        <v>149</v>
      </c>
      <c r="I573" s="53">
        <v>45261</v>
      </c>
      <c r="J573" s="53">
        <v>45291</v>
      </c>
      <c r="K573" t="s">
        <v>124</v>
      </c>
      <c r="L573" s="53">
        <v>45258</v>
      </c>
      <c r="M573" t="s">
        <v>6564</v>
      </c>
      <c r="N573" t="s">
        <v>24</v>
      </c>
      <c r="O573" s="53">
        <v>45268</v>
      </c>
      <c r="P573">
        <v>2024</v>
      </c>
      <c r="Q573">
        <v>685</v>
      </c>
      <c r="R573">
        <v>774</v>
      </c>
      <c r="S573" t="s">
        <v>5956</v>
      </c>
      <c r="T573" t="s">
        <v>4495</v>
      </c>
      <c r="U573" t="s">
        <v>169</v>
      </c>
      <c r="V573">
        <v>75</v>
      </c>
      <c r="W573" s="53">
        <v>45261</v>
      </c>
      <c r="X573" s="53">
        <v>45291</v>
      </c>
      <c r="Y573">
        <v>9.0132999999999992</v>
      </c>
      <c r="Z573" t="s">
        <v>1279</v>
      </c>
      <c r="AA573">
        <v>0</v>
      </c>
      <c r="AC573" t="e">
        <f>#REF!-#REF!</f>
        <v>#REF!</v>
      </c>
      <c r="AD573" t="e">
        <f>#REF!*#REF!</f>
        <v>#REF!</v>
      </c>
    </row>
    <row r="574" spans="1:30" x14ac:dyDescent="0.35">
      <c r="A574" t="s">
        <v>5528</v>
      </c>
      <c r="B574">
        <v>210</v>
      </c>
      <c r="C574" t="s">
        <v>132</v>
      </c>
      <c r="D574" t="s">
        <v>4565</v>
      </c>
      <c r="E574" t="s">
        <v>241</v>
      </c>
      <c r="F574" t="s">
        <v>121</v>
      </c>
      <c r="G574" t="s">
        <v>162</v>
      </c>
      <c r="H574" t="s">
        <v>155</v>
      </c>
      <c r="I574" s="53">
        <v>45292</v>
      </c>
      <c r="J574" s="53">
        <v>45657</v>
      </c>
      <c r="K574" t="s">
        <v>124</v>
      </c>
      <c r="L574" s="53">
        <v>45279</v>
      </c>
      <c r="M574" t="s">
        <v>6565</v>
      </c>
      <c r="N574" t="s">
        <v>24</v>
      </c>
      <c r="O574" s="53">
        <v>45294</v>
      </c>
      <c r="P574">
        <v>2024</v>
      </c>
      <c r="Q574">
        <v>687</v>
      </c>
      <c r="R574">
        <v>775</v>
      </c>
      <c r="S574" t="s">
        <v>5528</v>
      </c>
      <c r="T574" t="s">
        <v>1466</v>
      </c>
      <c r="U574" t="s">
        <v>162</v>
      </c>
      <c r="V574">
        <v>28</v>
      </c>
      <c r="W574" s="53">
        <v>45292</v>
      </c>
      <c r="X574" s="53">
        <v>45657</v>
      </c>
      <c r="Y574">
        <v>4.2697000000000003</v>
      </c>
      <c r="Z574" t="s">
        <v>1279</v>
      </c>
      <c r="AA574" t="s">
        <v>4801</v>
      </c>
      <c r="AC574" t="e">
        <f>#REF!-#REF!</f>
        <v>#REF!</v>
      </c>
      <c r="AD574" t="e">
        <f>#REF!*#REF!</f>
        <v>#REF!</v>
      </c>
    </row>
    <row r="575" spans="1:30" x14ac:dyDescent="0.35">
      <c r="A575" t="s">
        <v>5529</v>
      </c>
      <c r="B575">
        <v>211</v>
      </c>
      <c r="C575" t="s">
        <v>132</v>
      </c>
      <c r="D575" t="s">
        <v>4565</v>
      </c>
      <c r="E575" t="s">
        <v>241</v>
      </c>
      <c r="F575" t="s">
        <v>121</v>
      </c>
      <c r="G575" t="s">
        <v>162</v>
      </c>
      <c r="H575" t="s">
        <v>155</v>
      </c>
      <c r="I575" s="53">
        <v>45292</v>
      </c>
      <c r="J575" s="53">
        <v>45657</v>
      </c>
      <c r="K575" t="s">
        <v>124</v>
      </c>
      <c r="L575" s="53">
        <v>45279</v>
      </c>
      <c r="M575" t="s">
        <v>6566</v>
      </c>
      <c r="N575" t="s">
        <v>24</v>
      </c>
      <c r="O575" s="53">
        <v>45294</v>
      </c>
      <c r="P575">
        <v>2024</v>
      </c>
      <c r="Q575">
        <v>688</v>
      </c>
      <c r="R575">
        <v>776</v>
      </c>
      <c r="S575" t="s">
        <v>5529</v>
      </c>
      <c r="T575" t="s">
        <v>1348</v>
      </c>
      <c r="U575" t="s">
        <v>162</v>
      </c>
      <c r="V575">
        <v>63</v>
      </c>
      <c r="W575" s="53">
        <v>45292</v>
      </c>
      <c r="X575" s="53">
        <v>45657</v>
      </c>
      <c r="Y575">
        <v>4.3848000000000003</v>
      </c>
      <c r="Z575" t="s">
        <v>1279</v>
      </c>
      <c r="AA575" t="s">
        <v>4811</v>
      </c>
      <c r="AC575" t="e">
        <f>#REF!-#REF!</f>
        <v>#REF!</v>
      </c>
      <c r="AD575" t="e">
        <f>#REF!*#REF!</f>
        <v>#REF!</v>
      </c>
    </row>
    <row r="576" spans="1:30" x14ac:dyDescent="0.35">
      <c r="A576" t="s">
        <v>5957</v>
      </c>
      <c r="B576">
        <v>212</v>
      </c>
      <c r="C576" t="s">
        <v>132</v>
      </c>
      <c r="D576" t="s">
        <v>4565</v>
      </c>
      <c r="E576" t="s">
        <v>241</v>
      </c>
      <c r="F576" t="s">
        <v>121</v>
      </c>
      <c r="G576" t="s">
        <v>169</v>
      </c>
      <c r="H576" t="s">
        <v>155</v>
      </c>
      <c r="I576" s="53">
        <v>45292</v>
      </c>
      <c r="J576" s="53">
        <v>45657</v>
      </c>
      <c r="K576" t="s">
        <v>124</v>
      </c>
      <c r="L576" s="53">
        <v>45279</v>
      </c>
      <c r="M576" t="s">
        <v>6567</v>
      </c>
      <c r="N576" t="s">
        <v>24</v>
      </c>
      <c r="O576" s="53">
        <v>45294</v>
      </c>
      <c r="P576">
        <v>2024</v>
      </c>
      <c r="Q576">
        <v>689</v>
      </c>
      <c r="R576">
        <v>777</v>
      </c>
      <c r="S576" t="s">
        <v>5957</v>
      </c>
      <c r="T576" t="s">
        <v>4495</v>
      </c>
      <c r="U576" t="s">
        <v>169</v>
      </c>
      <c r="V576">
        <v>530</v>
      </c>
      <c r="W576" s="53">
        <v>45292</v>
      </c>
      <c r="X576" s="53">
        <v>45657</v>
      </c>
      <c r="Y576">
        <v>5.7927999999999997</v>
      </c>
      <c r="Z576" t="s">
        <v>1279</v>
      </c>
      <c r="AA576">
        <v>0</v>
      </c>
      <c r="AC576" t="e">
        <f>#REF!-#REF!</f>
        <v>#REF!</v>
      </c>
      <c r="AD576" t="e">
        <f>#REF!*#REF!</f>
        <v>#REF!</v>
      </c>
    </row>
    <row r="577" spans="1:30" x14ac:dyDescent="0.35">
      <c r="A577" t="s">
        <v>2747</v>
      </c>
      <c r="B577">
        <v>214</v>
      </c>
      <c r="C577" t="s">
        <v>132</v>
      </c>
      <c r="D577" t="s">
        <v>290</v>
      </c>
      <c r="E577" t="s">
        <v>291</v>
      </c>
      <c r="F577" t="s">
        <v>121</v>
      </c>
      <c r="G577" t="s">
        <v>162</v>
      </c>
      <c r="H577" t="s">
        <v>155</v>
      </c>
      <c r="I577" s="53">
        <v>45292</v>
      </c>
      <c r="J577" s="53">
        <v>45657</v>
      </c>
      <c r="K577" t="s">
        <v>124</v>
      </c>
      <c r="L577" s="53">
        <v>45282</v>
      </c>
      <c r="M577" t="s">
        <v>6568</v>
      </c>
      <c r="N577" t="s">
        <v>26</v>
      </c>
      <c r="O577" s="53">
        <v>45294</v>
      </c>
      <c r="P577">
        <v>2024</v>
      </c>
      <c r="Q577">
        <v>691</v>
      </c>
      <c r="R577">
        <v>778</v>
      </c>
      <c r="S577" t="s">
        <v>2747</v>
      </c>
      <c r="T577" t="s">
        <v>1469</v>
      </c>
      <c r="U577" t="s">
        <v>162</v>
      </c>
      <c r="V577">
        <v>200</v>
      </c>
      <c r="W577" s="53">
        <v>45292</v>
      </c>
      <c r="X577" s="53">
        <v>45657</v>
      </c>
      <c r="Y577">
        <v>4.2697000000000003</v>
      </c>
      <c r="Z577" t="s">
        <v>1279</v>
      </c>
      <c r="AA577" t="s">
        <v>4801</v>
      </c>
      <c r="AC577" t="e">
        <f>#REF!-#REF!</f>
        <v>#REF!</v>
      </c>
      <c r="AD577" t="e">
        <f>#REF!*#REF!</f>
        <v>#REF!</v>
      </c>
    </row>
    <row r="578" spans="1:30" x14ac:dyDescent="0.35">
      <c r="A578" t="s">
        <v>5530</v>
      </c>
      <c r="B578">
        <v>215</v>
      </c>
      <c r="C578" t="s">
        <v>132</v>
      </c>
      <c r="D578" t="s">
        <v>290</v>
      </c>
      <c r="E578" t="s">
        <v>291</v>
      </c>
      <c r="F578" t="s">
        <v>121</v>
      </c>
      <c r="G578" t="s">
        <v>162</v>
      </c>
      <c r="H578" t="s">
        <v>155</v>
      </c>
      <c r="I578" s="53">
        <v>45292</v>
      </c>
      <c r="J578" s="53">
        <v>45657</v>
      </c>
      <c r="K578" t="s">
        <v>124</v>
      </c>
      <c r="L578" s="53">
        <v>45282</v>
      </c>
      <c r="M578" t="s">
        <v>6569</v>
      </c>
      <c r="N578" t="s">
        <v>26</v>
      </c>
      <c r="O578" s="53">
        <v>45294</v>
      </c>
      <c r="P578">
        <v>2024</v>
      </c>
      <c r="Q578">
        <v>692</v>
      </c>
      <c r="R578">
        <v>779</v>
      </c>
      <c r="S578" t="s">
        <v>5530</v>
      </c>
      <c r="T578" t="s">
        <v>1466</v>
      </c>
      <c r="U578" t="s">
        <v>162</v>
      </c>
      <c r="V578">
        <v>200</v>
      </c>
      <c r="W578" s="53">
        <v>45292</v>
      </c>
      <c r="X578" s="53">
        <v>45657</v>
      </c>
      <c r="Y578">
        <v>4.2697000000000003</v>
      </c>
      <c r="Z578" t="s">
        <v>1279</v>
      </c>
      <c r="AA578" t="s">
        <v>4801</v>
      </c>
      <c r="AC578" t="e">
        <f>#REF!-#REF!</f>
        <v>#REF!</v>
      </c>
      <c r="AD578" t="e">
        <f>#REF!*#REF!</f>
        <v>#REF!</v>
      </c>
    </row>
    <row r="579" spans="1:30" x14ac:dyDescent="0.35">
      <c r="A579" t="s">
        <v>5531</v>
      </c>
      <c r="B579">
        <v>217</v>
      </c>
      <c r="C579" t="s">
        <v>132</v>
      </c>
      <c r="D579" t="s">
        <v>6166</v>
      </c>
      <c r="E579" t="s">
        <v>310</v>
      </c>
      <c r="F579" t="s">
        <v>121</v>
      </c>
      <c r="G579" t="s">
        <v>162</v>
      </c>
      <c r="H579" t="s">
        <v>155</v>
      </c>
      <c r="I579" s="53">
        <v>45292</v>
      </c>
      <c r="J579" s="53">
        <v>45657</v>
      </c>
      <c r="K579" t="s">
        <v>124</v>
      </c>
      <c r="L579" s="53">
        <v>45286</v>
      </c>
      <c r="M579" t="s">
        <v>6570</v>
      </c>
      <c r="N579" t="s">
        <v>311</v>
      </c>
      <c r="O579" s="53">
        <v>45294</v>
      </c>
      <c r="P579">
        <v>2024</v>
      </c>
      <c r="Q579">
        <v>694</v>
      </c>
      <c r="R579">
        <v>780</v>
      </c>
      <c r="S579" t="s">
        <v>5531</v>
      </c>
      <c r="T579" t="s">
        <v>1350</v>
      </c>
      <c r="U579" t="s">
        <v>162</v>
      </c>
      <c r="V579">
        <v>127</v>
      </c>
      <c r="W579" s="53">
        <v>45292</v>
      </c>
      <c r="X579" s="53">
        <v>45657</v>
      </c>
      <c r="Y579">
        <v>4.5002000000000004</v>
      </c>
      <c r="Z579" t="s">
        <v>1279</v>
      </c>
      <c r="AA579" t="s">
        <v>4799</v>
      </c>
      <c r="AC579" t="e">
        <f>#REF!-#REF!</f>
        <v>#REF!</v>
      </c>
      <c r="AD579" t="e">
        <f>#REF!*#REF!</f>
        <v>#REF!</v>
      </c>
    </row>
    <row r="580" spans="1:30" x14ac:dyDescent="0.35">
      <c r="A580" t="s">
        <v>5532</v>
      </c>
      <c r="B580">
        <v>218</v>
      </c>
      <c r="C580" t="s">
        <v>132</v>
      </c>
      <c r="D580" t="s">
        <v>6166</v>
      </c>
      <c r="E580" t="s">
        <v>310</v>
      </c>
      <c r="F580" t="s">
        <v>121</v>
      </c>
      <c r="G580" t="s">
        <v>162</v>
      </c>
      <c r="H580" t="s">
        <v>155</v>
      </c>
      <c r="I580" s="53">
        <v>45292</v>
      </c>
      <c r="J580" s="53">
        <v>45657</v>
      </c>
      <c r="K580" t="s">
        <v>124</v>
      </c>
      <c r="L580" s="53">
        <v>45286</v>
      </c>
      <c r="M580" t="s">
        <v>6571</v>
      </c>
      <c r="N580" t="s">
        <v>311</v>
      </c>
      <c r="O580" s="53">
        <v>45294</v>
      </c>
      <c r="P580">
        <v>2024</v>
      </c>
      <c r="Q580">
        <v>695</v>
      </c>
      <c r="R580">
        <v>781</v>
      </c>
      <c r="S580" t="s">
        <v>5532</v>
      </c>
      <c r="T580" t="s">
        <v>1352</v>
      </c>
      <c r="U580" t="s">
        <v>162</v>
      </c>
      <c r="V580">
        <v>23</v>
      </c>
      <c r="W580" s="53">
        <v>45292</v>
      </c>
      <c r="X580" s="53">
        <v>45657</v>
      </c>
      <c r="Y580">
        <v>4.5002000000000004</v>
      </c>
      <c r="Z580" t="s">
        <v>1279</v>
      </c>
      <c r="AA580" t="s">
        <v>4799</v>
      </c>
      <c r="AC580" t="e">
        <f>#REF!-#REF!</f>
        <v>#REF!</v>
      </c>
      <c r="AD580" t="e">
        <f>#REF!*#REF!</f>
        <v>#REF!</v>
      </c>
    </row>
    <row r="581" spans="1:30" x14ac:dyDescent="0.35">
      <c r="A581" t="s">
        <v>5533</v>
      </c>
      <c r="B581">
        <v>220</v>
      </c>
      <c r="C581" t="s">
        <v>132</v>
      </c>
      <c r="D581" t="s">
        <v>306</v>
      </c>
      <c r="E581" t="s">
        <v>307</v>
      </c>
      <c r="F581" t="s">
        <v>121</v>
      </c>
      <c r="G581" t="s">
        <v>162</v>
      </c>
      <c r="H581" t="s">
        <v>155</v>
      </c>
      <c r="I581" s="53">
        <v>45292</v>
      </c>
      <c r="J581" s="53">
        <v>45657</v>
      </c>
      <c r="K581" t="s">
        <v>124</v>
      </c>
      <c r="L581" s="53">
        <v>45289</v>
      </c>
      <c r="M581" t="s">
        <v>6572</v>
      </c>
      <c r="N581" t="s">
        <v>308</v>
      </c>
      <c r="O581" s="53">
        <v>45294</v>
      </c>
      <c r="P581">
        <v>2024</v>
      </c>
      <c r="Q581">
        <v>697</v>
      </c>
      <c r="R581">
        <v>782</v>
      </c>
      <c r="S581" t="s">
        <v>5533</v>
      </c>
      <c r="T581" t="s">
        <v>1326</v>
      </c>
      <c r="U581" t="s">
        <v>162</v>
      </c>
      <c r="V581">
        <v>64</v>
      </c>
      <c r="W581" s="53">
        <v>45292</v>
      </c>
      <c r="X581" s="53">
        <v>45657</v>
      </c>
      <c r="Y581">
        <v>4.3403</v>
      </c>
      <c r="Z581" t="s">
        <v>1279</v>
      </c>
      <c r="AA581" t="s">
        <v>4815</v>
      </c>
      <c r="AC581" t="e">
        <f>#REF!-#REF!</f>
        <v>#REF!</v>
      </c>
      <c r="AD581" t="e">
        <f>#REF!*#REF!</f>
        <v>#REF!</v>
      </c>
    </row>
    <row r="582" spans="1:30" x14ac:dyDescent="0.35">
      <c r="A582" t="s">
        <v>5534</v>
      </c>
      <c r="B582">
        <v>221</v>
      </c>
      <c r="C582" t="s">
        <v>132</v>
      </c>
      <c r="D582" t="s">
        <v>306</v>
      </c>
      <c r="E582" t="s">
        <v>307</v>
      </c>
      <c r="F582" t="s">
        <v>121</v>
      </c>
      <c r="G582" t="s">
        <v>162</v>
      </c>
      <c r="H582" t="s">
        <v>155</v>
      </c>
      <c r="I582" s="53">
        <v>45292</v>
      </c>
      <c r="J582" s="53">
        <v>45657</v>
      </c>
      <c r="K582" t="s">
        <v>124</v>
      </c>
      <c r="L582" s="53">
        <v>45289</v>
      </c>
      <c r="M582" t="s">
        <v>6573</v>
      </c>
      <c r="N582" t="s">
        <v>308</v>
      </c>
      <c r="O582" s="53">
        <v>45294</v>
      </c>
      <c r="P582">
        <v>2024</v>
      </c>
      <c r="Q582">
        <v>698</v>
      </c>
      <c r="R582">
        <v>783</v>
      </c>
      <c r="S582" t="s">
        <v>5534</v>
      </c>
      <c r="T582" t="s">
        <v>1513</v>
      </c>
      <c r="U582" t="s">
        <v>162</v>
      </c>
      <c r="V582">
        <v>96</v>
      </c>
      <c r="W582" s="53">
        <v>45292</v>
      </c>
      <c r="X582" s="53">
        <v>45657</v>
      </c>
      <c r="Y582">
        <v>4.3403</v>
      </c>
      <c r="Z582" t="s">
        <v>1279</v>
      </c>
      <c r="AA582" t="s">
        <v>4815</v>
      </c>
      <c r="AC582" t="e">
        <f>#REF!-#REF!</f>
        <v>#REF!</v>
      </c>
      <c r="AD582" t="e">
        <f>#REF!*#REF!</f>
        <v>#REF!</v>
      </c>
    </row>
    <row r="583" spans="1:30" x14ac:dyDescent="0.35">
      <c r="A583" t="s">
        <v>5958</v>
      </c>
      <c r="B583">
        <v>223</v>
      </c>
      <c r="C583" t="s">
        <v>132</v>
      </c>
      <c r="D583" t="s">
        <v>282</v>
      </c>
      <c r="E583" t="s">
        <v>283</v>
      </c>
      <c r="F583" t="s">
        <v>121</v>
      </c>
      <c r="G583" t="s">
        <v>169</v>
      </c>
      <c r="H583" t="s">
        <v>155</v>
      </c>
      <c r="I583" s="53">
        <v>45292</v>
      </c>
      <c r="J583" s="53">
        <v>45657</v>
      </c>
      <c r="K583" t="s">
        <v>124</v>
      </c>
      <c r="L583" s="53">
        <v>45289</v>
      </c>
      <c r="M583" t="s">
        <v>6574</v>
      </c>
      <c r="N583" t="s">
        <v>284</v>
      </c>
      <c r="O583" s="53">
        <v>45294</v>
      </c>
      <c r="P583">
        <v>2024</v>
      </c>
      <c r="Q583">
        <v>700</v>
      </c>
      <c r="R583">
        <v>784</v>
      </c>
      <c r="S583" t="s">
        <v>5958</v>
      </c>
      <c r="T583" t="s">
        <v>4497</v>
      </c>
      <c r="U583" t="s">
        <v>169</v>
      </c>
      <c r="V583">
        <v>400</v>
      </c>
      <c r="W583" s="53">
        <v>45292</v>
      </c>
      <c r="X583" s="53">
        <v>45657</v>
      </c>
      <c r="Y583">
        <v>5.6859999999999999</v>
      </c>
      <c r="Z583" t="s">
        <v>1279</v>
      </c>
      <c r="AA583" t="s">
        <v>4801</v>
      </c>
      <c r="AC583" t="e">
        <f>#REF!-#REF!</f>
        <v>#REF!</v>
      </c>
      <c r="AD583" t="e">
        <f>#REF!*#REF!</f>
        <v>#REF!</v>
      </c>
    </row>
    <row r="584" spans="1:30" x14ac:dyDescent="0.35">
      <c r="A584" t="s">
        <v>5959</v>
      </c>
      <c r="B584">
        <v>225</v>
      </c>
      <c r="C584" t="s">
        <v>132</v>
      </c>
      <c r="D584" t="s">
        <v>282</v>
      </c>
      <c r="E584" t="s">
        <v>283</v>
      </c>
      <c r="F584" t="s">
        <v>148</v>
      </c>
      <c r="G584" t="s">
        <v>169</v>
      </c>
      <c r="H584" t="s">
        <v>259</v>
      </c>
      <c r="I584" s="53">
        <v>45111</v>
      </c>
      <c r="J584" s="53">
        <v>45291</v>
      </c>
      <c r="K584" t="s">
        <v>124</v>
      </c>
      <c r="L584" s="53">
        <v>45111</v>
      </c>
      <c r="M584" t="s">
        <v>6575</v>
      </c>
      <c r="N584" t="s">
        <v>284</v>
      </c>
      <c r="O584" s="53">
        <v>45294</v>
      </c>
      <c r="P584">
        <v>2024</v>
      </c>
      <c r="Q584">
        <v>702</v>
      </c>
      <c r="R584">
        <v>785</v>
      </c>
      <c r="S584" t="s">
        <v>5959</v>
      </c>
      <c r="T584" t="s">
        <v>4497</v>
      </c>
      <c r="U584" t="s">
        <v>169</v>
      </c>
      <c r="V584">
        <v>400</v>
      </c>
      <c r="W584" s="53">
        <v>45111</v>
      </c>
      <c r="X584" s="53">
        <v>45291</v>
      </c>
      <c r="Y584">
        <v>5.9866999999999999</v>
      </c>
      <c r="Z584" t="s">
        <v>1279</v>
      </c>
      <c r="AA584" t="s">
        <v>4801</v>
      </c>
      <c r="AC584" t="e">
        <f>#REF!-#REF!</f>
        <v>#REF!</v>
      </c>
      <c r="AD584" t="e">
        <f>#REF!*#REF!</f>
        <v>#REF!</v>
      </c>
    </row>
    <row r="585" spans="1:30" x14ac:dyDescent="0.35">
      <c r="A585" t="s">
        <v>5960</v>
      </c>
      <c r="B585">
        <v>227</v>
      </c>
      <c r="C585" t="s">
        <v>132</v>
      </c>
      <c r="D585" t="s">
        <v>285</v>
      </c>
      <c r="E585" t="s">
        <v>286</v>
      </c>
      <c r="F585" t="s">
        <v>148</v>
      </c>
      <c r="G585" t="s">
        <v>169</v>
      </c>
      <c r="H585" t="s">
        <v>259</v>
      </c>
      <c r="I585" s="53">
        <v>45085</v>
      </c>
      <c r="J585" s="53">
        <v>45291</v>
      </c>
      <c r="K585" t="s">
        <v>124</v>
      </c>
      <c r="L585" s="53">
        <v>45086</v>
      </c>
      <c r="M585" t="s">
        <v>6576</v>
      </c>
      <c r="N585" t="s">
        <v>287</v>
      </c>
      <c r="O585" s="53">
        <v>45093</v>
      </c>
      <c r="P585">
        <v>2024</v>
      </c>
      <c r="Q585">
        <v>704</v>
      </c>
      <c r="R585">
        <v>786</v>
      </c>
      <c r="S585" t="s">
        <v>5960</v>
      </c>
      <c r="T585" t="s">
        <v>4501</v>
      </c>
      <c r="U585" t="s">
        <v>169</v>
      </c>
      <c r="V585">
        <v>1</v>
      </c>
      <c r="W585" s="53">
        <v>45085</v>
      </c>
      <c r="X585" s="53">
        <v>45291</v>
      </c>
      <c r="Y585">
        <v>6.0484</v>
      </c>
      <c r="Z585" t="s">
        <v>1279</v>
      </c>
      <c r="AA585" t="s">
        <v>4799</v>
      </c>
      <c r="AC585" t="e">
        <f>#REF!-#REF!</f>
        <v>#REF!</v>
      </c>
      <c r="AD585" t="e">
        <f>#REF!*#REF!</f>
        <v>#REF!</v>
      </c>
    </row>
    <row r="586" spans="1:30" x14ac:dyDescent="0.35">
      <c r="A586" t="s">
        <v>5961</v>
      </c>
      <c r="B586">
        <v>229</v>
      </c>
      <c r="C586" t="s">
        <v>132</v>
      </c>
      <c r="D586" t="s">
        <v>285</v>
      </c>
      <c r="E586" t="s">
        <v>286</v>
      </c>
      <c r="F586" t="s">
        <v>121</v>
      </c>
      <c r="G586" t="s">
        <v>169</v>
      </c>
      <c r="H586" t="s">
        <v>155</v>
      </c>
      <c r="I586" s="53">
        <v>45292</v>
      </c>
      <c r="J586" s="53">
        <v>45657</v>
      </c>
      <c r="K586" t="s">
        <v>124</v>
      </c>
      <c r="L586" s="53">
        <v>45289</v>
      </c>
      <c r="M586" t="s">
        <v>6577</v>
      </c>
      <c r="N586" t="s">
        <v>287</v>
      </c>
      <c r="O586" s="53">
        <v>45294</v>
      </c>
      <c r="P586">
        <v>2024</v>
      </c>
      <c r="Q586">
        <v>706</v>
      </c>
      <c r="R586">
        <v>787</v>
      </c>
      <c r="S586" t="s">
        <v>5961</v>
      </c>
      <c r="T586" t="s">
        <v>4501</v>
      </c>
      <c r="U586" t="s">
        <v>169</v>
      </c>
      <c r="V586">
        <v>1</v>
      </c>
      <c r="W586" s="53">
        <v>45292</v>
      </c>
      <c r="X586" s="53">
        <v>45657</v>
      </c>
      <c r="Y586">
        <v>5.7816999999999998</v>
      </c>
      <c r="Z586" t="s">
        <v>1279</v>
      </c>
      <c r="AA586" t="s">
        <v>4799</v>
      </c>
      <c r="AC586" t="e">
        <f>#REF!-#REF!</f>
        <v>#REF!</v>
      </c>
      <c r="AD586" t="e">
        <f>#REF!*#REF!</f>
        <v>#REF!</v>
      </c>
    </row>
    <row r="587" spans="1:30" x14ac:dyDescent="0.35">
      <c r="A587" t="s">
        <v>5962</v>
      </c>
      <c r="B587">
        <v>231</v>
      </c>
      <c r="C587" t="s">
        <v>141</v>
      </c>
      <c r="D587" t="s">
        <v>267</v>
      </c>
      <c r="E587" t="s">
        <v>142</v>
      </c>
      <c r="F587" t="s">
        <v>121</v>
      </c>
      <c r="G587" t="s">
        <v>169</v>
      </c>
      <c r="H587" t="s">
        <v>155</v>
      </c>
      <c r="I587" s="53">
        <v>45292</v>
      </c>
      <c r="J587" s="53">
        <v>45657</v>
      </c>
      <c r="K587" t="s">
        <v>144</v>
      </c>
      <c r="L587" s="53">
        <v>45282</v>
      </c>
      <c r="M587" t="s">
        <v>6578</v>
      </c>
      <c r="N587" t="s">
        <v>313</v>
      </c>
      <c r="O587" s="53">
        <v>45296</v>
      </c>
      <c r="P587">
        <v>2024</v>
      </c>
      <c r="Q587">
        <v>708</v>
      </c>
      <c r="R587">
        <v>788</v>
      </c>
      <c r="S587" t="s">
        <v>5962</v>
      </c>
      <c r="T587" t="s">
        <v>5963</v>
      </c>
      <c r="U587" t="s">
        <v>169</v>
      </c>
      <c r="V587">
        <v>800</v>
      </c>
      <c r="W587" s="53">
        <v>45292</v>
      </c>
      <c r="X587" s="53">
        <v>45657</v>
      </c>
      <c r="Y587">
        <v>1.0325</v>
      </c>
      <c r="Z587" t="s">
        <v>1279</v>
      </c>
      <c r="AA587" t="s">
        <v>4975</v>
      </c>
      <c r="AC587" t="e">
        <f>#REF!-#REF!</f>
        <v>#REF!</v>
      </c>
      <c r="AD587" t="e">
        <f>#REF!*#REF!</f>
        <v>#REF!</v>
      </c>
    </row>
    <row r="588" spans="1:30" x14ac:dyDescent="0.35">
      <c r="A588" t="s">
        <v>5535</v>
      </c>
      <c r="B588">
        <v>232</v>
      </c>
      <c r="C588" t="s">
        <v>141</v>
      </c>
      <c r="D588" t="s">
        <v>267</v>
      </c>
      <c r="E588" t="s">
        <v>142</v>
      </c>
      <c r="F588" t="s">
        <v>121</v>
      </c>
      <c r="G588" t="s">
        <v>162</v>
      </c>
      <c r="H588" t="s">
        <v>155</v>
      </c>
      <c r="I588" s="53">
        <v>45292</v>
      </c>
      <c r="J588" s="53">
        <v>45657</v>
      </c>
      <c r="K588" t="s">
        <v>144</v>
      </c>
      <c r="L588" s="53">
        <v>45282</v>
      </c>
      <c r="M588" t="s">
        <v>6579</v>
      </c>
      <c r="N588" t="s">
        <v>313</v>
      </c>
      <c r="O588" s="53">
        <v>45296</v>
      </c>
      <c r="P588">
        <v>2024</v>
      </c>
      <c r="Q588">
        <v>709</v>
      </c>
      <c r="R588">
        <v>789</v>
      </c>
      <c r="S588" t="s">
        <v>5535</v>
      </c>
      <c r="T588" t="s">
        <v>5536</v>
      </c>
      <c r="U588" t="s">
        <v>162</v>
      </c>
      <c r="V588">
        <v>800</v>
      </c>
      <c r="W588" s="53">
        <v>45292</v>
      </c>
      <c r="X588" s="53">
        <v>45657</v>
      </c>
      <c r="Y588">
        <v>0.44469999999999998</v>
      </c>
      <c r="Z588" t="s">
        <v>1279</v>
      </c>
      <c r="AA588" t="s">
        <v>4975</v>
      </c>
      <c r="AC588" t="e">
        <f>#REF!-#REF!</f>
        <v>#REF!</v>
      </c>
      <c r="AD588" t="e">
        <f>#REF!*#REF!</f>
        <v>#REF!</v>
      </c>
    </row>
    <row r="589" spans="1:30" x14ac:dyDescent="0.35">
      <c r="A589" t="s">
        <v>5537</v>
      </c>
      <c r="B589">
        <v>234</v>
      </c>
      <c r="C589" t="s">
        <v>132</v>
      </c>
      <c r="D589" t="s">
        <v>4693</v>
      </c>
      <c r="E589" t="s">
        <v>191</v>
      </c>
      <c r="F589" t="s">
        <v>148</v>
      </c>
      <c r="G589" t="s">
        <v>162</v>
      </c>
      <c r="H589" t="s">
        <v>254</v>
      </c>
      <c r="I589" s="53">
        <v>45192</v>
      </c>
      <c r="J589" s="53">
        <v>45192</v>
      </c>
      <c r="K589" t="s">
        <v>124</v>
      </c>
      <c r="L589" s="53">
        <v>45191</v>
      </c>
      <c r="M589" t="s">
        <v>6580</v>
      </c>
      <c r="N589" t="s">
        <v>305</v>
      </c>
      <c r="O589" s="53">
        <v>45215</v>
      </c>
      <c r="P589">
        <v>2024</v>
      </c>
      <c r="Q589">
        <v>711</v>
      </c>
      <c r="R589">
        <v>790</v>
      </c>
      <c r="S589" t="s">
        <v>5537</v>
      </c>
      <c r="T589" t="s">
        <v>1466</v>
      </c>
      <c r="U589" t="s">
        <v>162</v>
      </c>
      <c r="V589">
        <v>50</v>
      </c>
      <c r="W589" s="53">
        <v>45192</v>
      </c>
      <c r="X589" s="53">
        <v>45192</v>
      </c>
      <c r="Y589">
        <v>8.1654</v>
      </c>
      <c r="Z589" t="s">
        <v>1279</v>
      </c>
      <c r="AA589" t="s">
        <v>4801</v>
      </c>
      <c r="AC589" t="e">
        <f>#REF!-#REF!</f>
        <v>#REF!</v>
      </c>
      <c r="AD589" t="e">
        <f>#REF!*#REF!</f>
        <v>#REF!</v>
      </c>
    </row>
    <row r="590" spans="1:30" x14ac:dyDescent="0.35">
      <c r="A590" t="s">
        <v>5538</v>
      </c>
      <c r="B590">
        <v>235</v>
      </c>
      <c r="C590" t="s">
        <v>132</v>
      </c>
      <c r="D590" t="s">
        <v>4693</v>
      </c>
      <c r="E590" t="s">
        <v>191</v>
      </c>
      <c r="F590" t="s">
        <v>148</v>
      </c>
      <c r="G590" t="s">
        <v>162</v>
      </c>
      <c r="H590" t="s">
        <v>254</v>
      </c>
      <c r="I590" s="53">
        <v>45193</v>
      </c>
      <c r="J590" s="53">
        <v>45193</v>
      </c>
      <c r="K590" t="s">
        <v>124</v>
      </c>
      <c r="L590" s="53">
        <v>45191</v>
      </c>
      <c r="M590" t="s">
        <v>6581</v>
      </c>
      <c r="N590" t="s">
        <v>305</v>
      </c>
      <c r="O590" s="53">
        <v>45215</v>
      </c>
      <c r="P590">
        <v>2024</v>
      </c>
      <c r="Q590">
        <v>712</v>
      </c>
      <c r="R590">
        <v>791</v>
      </c>
      <c r="S590" t="s">
        <v>5538</v>
      </c>
      <c r="T590" t="s">
        <v>1466</v>
      </c>
      <c r="U590" t="s">
        <v>162</v>
      </c>
      <c r="V590">
        <v>50</v>
      </c>
      <c r="W590" s="53">
        <v>45193</v>
      </c>
      <c r="X590" s="53">
        <v>45193</v>
      </c>
      <c r="Y590">
        <v>8.1654</v>
      </c>
      <c r="Z590" t="s">
        <v>1279</v>
      </c>
      <c r="AA590" t="s">
        <v>4801</v>
      </c>
      <c r="AC590" t="e">
        <f>#REF!-#REF!</f>
        <v>#REF!</v>
      </c>
      <c r="AD590" t="e">
        <f>#REF!*#REF!</f>
        <v>#REF!</v>
      </c>
    </row>
    <row r="591" spans="1:30" x14ac:dyDescent="0.35">
      <c r="A591" t="s">
        <v>5539</v>
      </c>
      <c r="B591">
        <v>236</v>
      </c>
      <c r="C591" t="s">
        <v>132</v>
      </c>
      <c r="D591" t="s">
        <v>4693</v>
      </c>
      <c r="E591" t="s">
        <v>191</v>
      </c>
      <c r="F591" t="s">
        <v>148</v>
      </c>
      <c r="G591" t="s">
        <v>162</v>
      </c>
      <c r="H591" t="s">
        <v>254</v>
      </c>
      <c r="I591" s="53">
        <v>45194</v>
      </c>
      <c r="J591" s="53">
        <v>45194</v>
      </c>
      <c r="K591" t="s">
        <v>124</v>
      </c>
      <c r="L591" s="53">
        <v>45191</v>
      </c>
      <c r="M591" t="s">
        <v>6582</v>
      </c>
      <c r="N591" t="s">
        <v>305</v>
      </c>
      <c r="O591" s="53">
        <v>45215</v>
      </c>
      <c r="P591">
        <v>2024</v>
      </c>
      <c r="Q591">
        <v>713</v>
      </c>
      <c r="R591">
        <v>792</v>
      </c>
      <c r="S591" t="s">
        <v>5539</v>
      </c>
      <c r="T591" t="s">
        <v>1466</v>
      </c>
      <c r="U591" t="s">
        <v>162</v>
      </c>
      <c r="V591">
        <v>50</v>
      </c>
      <c r="W591" s="53">
        <v>45194</v>
      </c>
      <c r="X591" s="53">
        <v>45194</v>
      </c>
      <c r="Y591">
        <v>8.1654</v>
      </c>
      <c r="Z591" t="s">
        <v>1279</v>
      </c>
      <c r="AA591" t="s">
        <v>4801</v>
      </c>
      <c r="AC591" t="e">
        <f>#REF!-#REF!</f>
        <v>#REF!</v>
      </c>
      <c r="AD591" t="e">
        <f>#REF!*#REF!</f>
        <v>#REF!</v>
      </c>
    </row>
    <row r="592" spans="1:30" x14ac:dyDescent="0.35">
      <c r="A592" t="s">
        <v>5540</v>
      </c>
      <c r="B592">
        <v>237</v>
      </c>
      <c r="C592" t="s">
        <v>132</v>
      </c>
      <c r="D592" t="s">
        <v>4693</v>
      </c>
      <c r="E592" t="s">
        <v>191</v>
      </c>
      <c r="F592" t="s">
        <v>148</v>
      </c>
      <c r="G592" t="s">
        <v>162</v>
      </c>
      <c r="H592" t="s">
        <v>254</v>
      </c>
      <c r="I592" s="53">
        <v>45195</v>
      </c>
      <c r="J592" s="53">
        <v>45195</v>
      </c>
      <c r="K592" t="s">
        <v>124</v>
      </c>
      <c r="L592" s="53">
        <v>45194</v>
      </c>
      <c r="M592" t="s">
        <v>6583</v>
      </c>
      <c r="N592" t="s">
        <v>305</v>
      </c>
      <c r="O592" s="53">
        <v>45215</v>
      </c>
      <c r="P592">
        <v>2024</v>
      </c>
      <c r="Q592">
        <v>714</v>
      </c>
      <c r="R592">
        <v>793</v>
      </c>
      <c r="S592" t="s">
        <v>5540</v>
      </c>
      <c r="T592" t="s">
        <v>1466</v>
      </c>
      <c r="U592" t="s">
        <v>162</v>
      </c>
      <c r="V592">
        <v>50</v>
      </c>
      <c r="W592" s="53">
        <v>45195</v>
      </c>
      <c r="X592" s="53">
        <v>45195</v>
      </c>
      <c r="Y592">
        <v>8.1654</v>
      </c>
      <c r="Z592" t="s">
        <v>1279</v>
      </c>
      <c r="AA592" t="s">
        <v>4801</v>
      </c>
      <c r="AC592" t="e">
        <f>#REF!-#REF!</f>
        <v>#REF!</v>
      </c>
      <c r="AD592" t="e">
        <f>#REF!*#REF!</f>
        <v>#REF!</v>
      </c>
    </row>
    <row r="593" spans="1:30" x14ac:dyDescent="0.35">
      <c r="A593" t="s">
        <v>5541</v>
      </c>
      <c r="B593">
        <v>238</v>
      </c>
      <c r="C593" t="s">
        <v>132</v>
      </c>
      <c r="D593" t="s">
        <v>4693</v>
      </c>
      <c r="E593" t="s">
        <v>191</v>
      </c>
      <c r="F593" t="s">
        <v>148</v>
      </c>
      <c r="G593" t="s">
        <v>162</v>
      </c>
      <c r="H593" t="s">
        <v>254</v>
      </c>
      <c r="I593" s="53">
        <v>45196</v>
      </c>
      <c r="J593" s="53">
        <v>45196</v>
      </c>
      <c r="K593" t="s">
        <v>124</v>
      </c>
      <c r="L593" s="53">
        <v>45195</v>
      </c>
      <c r="M593" t="s">
        <v>6584</v>
      </c>
      <c r="N593" t="s">
        <v>305</v>
      </c>
      <c r="O593" s="53">
        <v>45215</v>
      </c>
      <c r="P593">
        <v>2024</v>
      </c>
      <c r="Q593">
        <v>715</v>
      </c>
      <c r="R593">
        <v>794</v>
      </c>
      <c r="S593" t="s">
        <v>5541</v>
      </c>
      <c r="T593" t="s">
        <v>1466</v>
      </c>
      <c r="U593" t="s">
        <v>162</v>
      </c>
      <c r="V593">
        <v>50</v>
      </c>
      <c r="W593" s="53">
        <v>45196</v>
      </c>
      <c r="X593" s="53">
        <v>45196</v>
      </c>
      <c r="Y593">
        <v>8.1654</v>
      </c>
      <c r="Z593" t="s">
        <v>1279</v>
      </c>
      <c r="AA593" t="s">
        <v>4801</v>
      </c>
      <c r="AC593" t="e">
        <f>#REF!-#REF!</f>
        <v>#REF!</v>
      </c>
      <c r="AD593" t="e">
        <f>#REF!*#REF!</f>
        <v>#REF!</v>
      </c>
    </row>
    <row r="594" spans="1:30" x14ac:dyDescent="0.35">
      <c r="A594" t="s">
        <v>5542</v>
      </c>
      <c r="B594">
        <v>239</v>
      </c>
      <c r="C594" t="s">
        <v>132</v>
      </c>
      <c r="D594" t="s">
        <v>4693</v>
      </c>
      <c r="E594" t="s">
        <v>191</v>
      </c>
      <c r="F594" t="s">
        <v>148</v>
      </c>
      <c r="G594" t="s">
        <v>162</v>
      </c>
      <c r="H594" t="s">
        <v>254</v>
      </c>
      <c r="I594" s="53">
        <v>45219</v>
      </c>
      <c r="J594" s="53">
        <v>45219</v>
      </c>
      <c r="K594" t="s">
        <v>124</v>
      </c>
      <c r="L594" s="53">
        <v>45217</v>
      </c>
      <c r="M594" t="s">
        <v>6585</v>
      </c>
      <c r="N594" t="s">
        <v>305</v>
      </c>
      <c r="O594" s="53">
        <v>45222</v>
      </c>
      <c r="P594">
        <v>2024</v>
      </c>
      <c r="Q594">
        <v>716</v>
      </c>
      <c r="R594">
        <v>795</v>
      </c>
      <c r="S594" t="s">
        <v>5542</v>
      </c>
      <c r="T594" t="s">
        <v>1466</v>
      </c>
      <c r="U594" t="s">
        <v>162</v>
      </c>
      <c r="V594">
        <v>40.54</v>
      </c>
      <c r="W594" s="53">
        <v>45219</v>
      </c>
      <c r="X594" s="53">
        <v>45219</v>
      </c>
      <c r="Y594">
        <v>8.1654</v>
      </c>
      <c r="Z594" t="s">
        <v>1279</v>
      </c>
      <c r="AA594" t="s">
        <v>4801</v>
      </c>
      <c r="AC594" t="e">
        <f>#REF!-#REF!</f>
        <v>#REF!</v>
      </c>
      <c r="AD594" t="e">
        <f>#REF!*#REF!</f>
        <v>#REF!</v>
      </c>
    </row>
    <row r="595" spans="1:30" x14ac:dyDescent="0.35">
      <c r="A595" t="s">
        <v>5543</v>
      </c>
      <c r="B595">
        <v>240</v>
      </c>
      <c r="C595" t="s">
        <v>132</v>
      </c>
      <c r="D595" t="s">
        <v>4693</v>
      </c>
      <c r="E595" t="s">
        <v>191</v>
      </c>
      <c r="F595" t="s">
        <v>148</v>
      </c>
      <c r="G595" t="s">
        <v>162</v>
      </c>
      <c r="H595" t="s">
        <v>254</v>
      </c>
      <c r="I595" s="53">
        <v>45220</v>
      </c>
      <c r="J595" s="53">
        <v>45220</v>
      </c>
      <c r="K595" t="s">
        <v>124</v>
      </c>
      <c r="L595" s="53">
        <v>45217</v>
      </c>
      <c r="M595" t="s">
        <v>6586</v>
      </c>
      <c r="N595" t="s">
        <v>305</v>
      </c>
      <c r="O595" s="53">
        <v>45222</v>
      </c>
      <c r="P595">
        <v>2024</v>
      </c>
      <c r="Q595">
        <v>717</v>
      </c>
      <c r="R595">
        <v>796</v>
      </c>
      <c r="S595" t="s">
        <v>5543</v>
      </c>
      <c r="T595" t="s">
        <v>1466</v>
      </c>
      <c r="U595" t="s">
        <v>162</v>
      </c>
      <c r="V595">
        <v>87</v>
      </c>
      <c r="W595" s="53">
        <v>45220</v>
      </c>
      <c r="X595" s="53">
        <v>45220</v>
      </c>
      <c r="Y595">
        <v>8.1654</v>
      </c>
      <c r="Z595" t="s">
        <v>1279</v>
      </c>
      <c r="AA595" t="s">
        <v>4801</v>
      </c>
      <c r="AC595" t="e">
        <f>#REF!-#REF!</f>
        <v>#REF!</v>
      </c>
      <c r="AD595" t="e">
        <f>#REF!*#REF!</f>
        <v>#REF!</v>
      </c>
    </row>
    <row r="596" spans="1:30" x14ac:dyDescent="0.35">
      <c r="A596" t="s">
        <v>5544</v>
      </c>
      <c r="B596">
        <v>241</v>
      </c>
      <c r="C596" t="s">
        <v>132</v>
      </c>
      <c r="D596" t="s">
        <v>4693</v>
      </c>
      <c r="E596" t="s">
        <v>191</v>
      </c>
      <c r="F596" t="s">
        <v>148</v>
      </c>
      <c r="G596" t="s">
        <v>162</v>
      </c>
      <c r="H596" t="s">
        <v>254</v>
      </c>
      <c r="I596" s="53">
        <v>45260</v>
      </c>
      <c r="J596" s="53">
        <v>45260</v>
      </c>
      <c r="K596" t="s">
        <v>124</v>
      </c>
      <c r="L596" s="53">
        <v>45258</v>
      </c>
      <c r="M596" t="s">
        <v>6587</v>
      </c>
      <c r="N596" t="s">
        <v>305</v>
      </c>
      <c r="O596" s="53">
        <v>45268</v>
      </c>
      <c r="P596">
        <v>2024</v>
      </c>
      <c r="Q596">
        <v>718</v>
      </c>
      <c r="R596">
        <v>797</v>
      </c>
      <c r="S596" t="s">
        <v>5544</v>
      </c>
      <c r="T596" t="s">
        <v>1466</v>
      </c>
      <c r="U596" t="s">
        <v>162</v>
      </c>
      <c r="V596">
        <v>10.33</v>
      </c>
      <c r="W596" s="53">
        <v>45260</v>
      </c>
      <c r="X596" s="53">
        <v>45260</v>
      </c>
      <c r="Y596">
        <v>8.1654</v>
      </c>
      <c r="Z596" t="s">
        <v>1279</v>
      </c>
      <c r="AA596" t="s">
        <v>4801</v>
      </c>
      <c r="AC596" t="e">
        <f>#REF!-#REF!</f>
        <v>#REF!</v>
      </c>
      <c r="AD596" t="e">
        <f>#REF!*#REF!</f>
        <v>#REF!</v>
      </c>
    </row>
    <row r="597" spans="1:30" x14ac:dyDescent="0.35">
      <c r="A597" t="s">
        <v>5964</v>
      </c>
      <c r="B597">
        <v>242</v>
      </c>
      <c r="C597" t="s">
        <v>145</v>
      </c>
      <c r="D597" t="s">
        <v>146</v>
      </c>
      <c r="E597" t="s">
        <v>147</v>
      </c>
      <c r="F597" t="s">
        <v>148</v>
      </c>
      <c r="G597" t="s">
        <v>169</v>
      </c>
      <c r="H597" t="s">
        <v>155</v>
      </c>
      <c r="I597" s="53">
        <v>45289</v>
      </c>
      <c r="J597" s="53">
        <v>45657</v>
      </c>
      <c r="K597" t="s">
        <v>150</v>
      </c>
      <c r="L597" s="53">
        <v>45289</v>
      </c>
      <c r="M597" t="s">
        <v>6588</v>
      </c>
      <c r="N597" t="s">
        <v>9</v>
      </c>
      <c r="O597" s="53">
        <v>45289</v>
      </c>
      <c r="P597">
        <v>2024</v>
      </c>
      <c r="Q597">
        <v>719</v>
      </c>
      <c r="R597">
        <v>798</v>
      </c>
      <c r="S597" t="s">
        <v>5964</v>
      </c>
      <c r="T597" t="s">
        <v>1317</v>
      </c>
      <c r="U597" t="s">
        <v>169</v>
      </c>
      <c r="V597">
        <v>2240</v>
      </c>
      <c r="W597" s="53">
        <v>45289</v>
      </c>
      <c r="X597" s="53">
        <v>45657</v>
      </c>
      <c r="Y597">
        <v>3.4175</v>
      </c>
      <c r="Z597" t="s">
        <v>1279</v>
      </c>
      <c r="AA597" t="s">
        <v>4704</v>
      </c>
      <c r="AC597" t="e">
        <f>#REF!-#REF!</f>
        <v>#REF!</v>
      </c>
      <c r="AD597" t="e">
        <f>#REF!*#REF!</f>
        <v>#REF!</v>
      </c>
    </row>
    <row r="598" spans="1:30" x14ac:dyDescent="0.35">
      <c r="A598" t="s">
        <v>5545</v>
      </c>
      <c r="B598">
        <v>243</v>
      </c>
      <c r="C598" t="s">
        <v>145</v>
      </c>
      <c r="D598" t="s">
        <v>146</v>
      </c>
      <c r="E598" t="s">
        <v>147</v>
      </c>
      <c r="F598" t="s">
        <v>148</v>
      </c>
      <c r="G598" t="s">
        <v>162</v>
      </c>
      <c r="H598" t="s">
        <v>155</v>
      </c>
      <c r="I598" s="53">
        <v>45289</v>
      </c>
      <c r="J598" s="53">
        <v>45657</v>
      </c>
      <c r="K598" t="s">
        <v>150</v>
      </c>
      <c r="L598" s="53">
        <v>45289</v>
      </c>
      <c r="M598" t="s">
        <v>6588</v>
      </c>
      <c r="N598" t="s">
        <v>9</v>
      </c>
      <c r="O598" s="53">
        <v>45289</v>
      </c>
      <c r="P598">
        <v>2024</v>
      </c>
      <c r="Q598">
        <v>720</v>
      </c>
      <c r="R598">
        <v>799</v>
      </c>
      <c r="S598" t="s">
        <v>5545</v>
      </c>
      <c r="T598" t="s">
        <v>4560</v>
      </c>
      <c r="U598" t="s">
        <v>162</v>
      </c>
      <c r="V598">
        <v>2240</v>
      </c>
      <c r="W598" s="53">
        <v>45289</v>
      </c>
      <c r="X598" s="53">
        <v>45657</v>
      </c>
      <c r="Y598">
        <v>3.4175</v>
      </c>
      <c r="Z598" t="s">
        <v>1279</v>
      </c>
      <c r="AA598">
        <v>0</v>
      </c>
      <c r="AC598" t="e">
        <f>#REF!-#REF!</f>
        <v>#REF!</v>
      </c>
      <c r="AD598" t="e">
        <f>#REF!*#REF!</f>
        <v>#REF!</v>
      </c>
    </row>
    <row r="599" spans="1:30" x14ac:dyDescent="0.35">
      <c r="A599" t="s">
        <v>5546</v>
      </c>
      <c r="B599">
        <v>247</v>
      </c>
      <c r="C599" t="s">
        <v>132</v>
      </c>
      <c r="D599" t="s">
        <v>302</v>
      </c>
      <c r="E599" t="s">
        <v>303</v>
      </c>
      <c r="F599" t="s">
        <v>121</v>
      </c>
      <c r="G599" t="s">
        <v>162</v>
      </c>
      <c r="H599" t="s">
        <v>155</v>
      </c>
      <c r="I599" s="53">
        <v>45292</v>
      </c>
      <c r="J599" s="53">
        <v>45657</v>
      </c>
      <c r="K599" t="s">
        <v>124</v>
      </c>
      <c r="L599" s="53">
        <v>45287</v>
      </c>
      <c r="M599" t="s">
        <v>6589</v>
      </c>
      <c r="N599" t="s">
        <v>304</v>
      </c>
      <c r="O599" s="53">
        <v>45294</v>
      </c>
      <c r="P599">
        <v>2024</v>
      </c>
      <c r="Q599">
        <v>724</v>
      </c>
      <c r="R599">
        <v>800</v>
      </c>
      <c r="S599" t="s">
        <v>5546</v>
      </c>
      <c r="T599" t="s">
        <v>1313</v>
      </c>
      <c r="U599" t="s">
        <v>162</v>
      </c>
      <c r="V599">
        <v>250</v>
      </c>
      <c r="W599" s="53">
        <v>45292</v>
      </c>
      <c r="X599" s="53">
        <v>45657</v>
      </c>
      <c r="Y599">
        <v>4.2117000000000004</v>
      </c>
      <c r="Z599" t="s">
        <v>1279</v>
      </c>
      <c r="AA599" t="s">
        <v>4806</v>
      </c>
      <c r="AC599" t="e">
        <f>#REF!-#REF!</f>
        <v>#REF!</v>
      </c>
      <c r="AD599" t="e">
        <f>#REF!*#REF!</f>
        <v>#REF!</v>
      </c>
    </row>
    <row r="600" spans="1:30" x14ac:dyDescent="0.35">
      <c r="A600" t="s">
        <v>5547</v>
      </c>
      <c r="B600">
        <v>249</v>
      </c>
      <c r="C600" t="s">
        <v>132</v>
      </c>
      <c r="D600" t="s">
        <v>302</v>
      </c>
      <c r="E600" t="s">
        <v>303</v>
      </c>
      <c r="F600" t="s">
        <v>148</v>
      </c>
      <c r="G600" t="s">
        <v>162</v>
      </c>
      <c r="H600" t="s">
        <v>259</v>
      </c>
      <c r="I600" s="53">
        <v>45140</v>
      </c>
      <c r="J600" s="53">
        <v>45291</v>
      </c>
      <c r="K600" t="s">
        <v>124</v>
      </c>
      <c r="L600" s="53">
        <v>45139</v>
      </c>
      <c r="M600" t="s">
        <v>6590</v>
      </c>
      <c r="N600" t="s">
        <v>304</v>
      </c>
      <c r="O600" s="53">
        <v>45154</v>
      </c>
      <c r="P600">
        <v>2024</v>
      </c>
      <c r="Q600">
        <v>726</v>
      </c>
      <c r="R600">
        <v>801</v>
      </c>
      <c r="S600" t="s">
        <v>5547</v>
      </c>
      <c r="T600" t="s">
        <v>1313</v>
      </c>
      <c r="U600" t="s">
        <v>162</v>
      </c>
      <c r="V600">
        <v>225</v>
      </c>
      <c r="W600" s="53">
        <v>45140</v>
      </c>
      <c r="X600" s="53">
        <v>45291</v>
      </c>
      <c r="Y600">
        <v>5.0572999999999997</v>
      </c>
      <c r="Z600" t="s">
        <v>1279</v>
      </c>
      <c r="AA600" t="s">
        <v>4806</v>
      </c>
      <c r="AC600" t="e">
        <f>#REF!-#REF!</f>
        <v>#REF!</v>
      </c>
      <c r="AD600" t="e">
        <f>#REF!*#REF!</f>
        <v>#REF!</v>
      </c>
    </row>
    <row r="601" spans="1:30" x14ac:dyDescent="0.35">
      <c r="A601" t="s">
        <v>5548</v>
      </c>
      <c r="B601">
        <v>251</v>
      </c>
      <c r="C601" t="s">
        <v>130</v>
      </c>
      <c r="D601" t="s">
        <v>4565</v>
      </c>
      <c r="E601" t="s">
        <v>241</v>
      </c>
      <c r="F601" t="s">
        <v>207</v>
      </c>
      <c r="G601" t="s">
        <v>162</v>
      </c>
      <c r="H601" t="s">
        <v>155</v>
      </c>
      <c r="I601" s="53">
        <v>45292</v>
      </c>
      <c r="J601" s="53">
        <v>45657</v>
      </c>
      <c r="K601" t="s">
        <v>124</v>
      </c>
      <c r="L601" s="53">
        <v>45289</v>
      </c>
      <c r="M601" t="s">
        <v>6591</v>
      </c>
      <c r="N601" t="s">
        <v>66</v>
      </c>
      <c r="O601" s="53">
        <v>45303</v>
      </c>
      <c r="P601">
        <v>2024</v>
      </c>
      <c r="Q601">
        <v>728</v>
      </c>
      <c r="R601">
        <v>802</v>
      </c>
      <c r="S601" t="s">
        <v>5548</v>
      </c>
      <c r="T601" t="s">
        <v>1281</v>
      </c>
      <c r="U601" t="s">
        <v>162</v>
      </c>
      <c r="V601">
        <v>329</v>
      </c>
      <c r="W601" s="53">
        <v>45292</v>
      </c>
      <c r="X601" s="53">
        <v>45657</v>
      </c>
      <c r="Y601">
        <v>2.9803999999999999</v>
      </c>
      <c r="Z601" t="s">
        <v>1279</v>
      </c>
      <c r="AA601" t="s">
        <v>4710</v>
      </c>
      <c r="AC601" t="e">
        <f>#REF!-#REF!</f>
        <v>#REF!</v>
      </c>
      <c r="AD601" t="e">
        <f>#REF!*#REF!</f>
        <v>#REF!</v>
      </c>
    </row>
    <row r="602" spans="1:30" x14ac:dyDescent="0.35">
      <c r="A602" t="s">
        <v>5965</v>
      </c>
      <c r="B602">
        <v>252</v>
      </c>
      <c r="C602" t="s">
        <v>119</v>
      </c>
      <c r="D602" t="s">
        <v>6163</v>
      </c>
      <c r="E602" t="s">
        <v>301</v>
      </c>
      <c r="F602" t="s">
        <v>121</v>
      </c>
      <c r="G602" t="s">
        <v>169</v>
      </c>
      <c r="H602" t="s">
        <v>254</v>
      </c>
      <c r="I602" s="53">
        <v>45312</v>
      </c>
      <c r="J602" s="53">
        <v>45312</v>
      </c>
      <c r="K602" t="s">
        <v>124</v>
      </c>
      <c r="L602" s="53">
        <v>45311</v>
      </c>
      <c r="M602" t="s">
        <v>6592</v>
      </c>
      <c r="N602" t="s">
        <v>16</v>
      </c>
      <c r="O602" s="53">
        <v>45322</v>
      </c>
      <c r="P602">
        <v>2024</v>
      </c>
      <c r="Q602">
        <v>729</v>
      </c>
      <c r="R602">
        <v>803</v>
      </c>
      <c r="S602" t="s">
        <v>5965</v>
      </c>
      <c r="T602" t="s">
        <v>4630</v>
      </c>
      <c r="U602" t="s">
        <v>169</v>
      </c>
      <c r="V602">
        <v>720.21</v>
      </c>
      <c r="W602" s="53">
        <v>45312</v>
      </c>
      <c r="X602" s="53">
        <v>45312</v>
      </c>
      <c r="Y602">
        <v>9.0134000000000007</v>
      </c>
      <c r="Z602" t="s">
        <v>1279</v>
      </c>
      <c r="AA602" t="s">
        <v>4965</v>
      </c>
      <c r="AC602" t="e">
        <f>#REF!-#REF!</f>
        <v>#REF!</v>
      </c>
      <c r="AD602" t="e">
        <f>#REF!*#REF!</f>
        <v>#REF!</v>
      </c>
    </row>
    <row r="603" spans="1:30" x14ac:dyDescent="0.35">
      <c r="A603" t="s">
        <v>2109</v>
      </c>
      <c r="B603">
        <v>253</v>
      </c>
      <c r="C603" t="s">
        <v>119</v>
      </c>
      <c r="D603" t="s">
        <v>6163</v>
      </c>
      <c r="E603" t="s">
        <v>301</v>
      </c>
      <c r="F603" t="s">
        <v>121</v>
      </c>
      <c r="G603" t="s">
        <v>162</v>
      </c>
      <c r="H603" t="s">
        <v>254</v>
      </c>
      <c r="I603" s="53">
        <v>45312</v>
      </c>
      <c r="J603" s="53">
        <v>45312</v>
      </c>
      <c r="K603" t="s">
        <v>124</v>
      </c>
      <c r="L603" s="53">
        <v>45311</v>
      </c>
      <c r="M603" t="s">
        <v>6593</v>
      </c>
      <c r="N603" t="s">
        <v>16</v>
      </c>
      <c r="O603" s="53">
        <v>45322</v>
      </c>
      <c r="P603">
        <v>2024</v>
      </c>
      <c r="Q603">
        <v>730</v>
      </c>
      <c r="R603">
        <v>804</v>
      </c>
      <c r="S603" t="s">
        <v>2109</v>
      </c>
      <c r="T603" t="s">
        <v>4686</v>
      </c>
      <c r="U603" t="s">
        <v>162</v>
      </c>
      <c r="V603">
        <v>720.21</v>
      </c>
      <c r="W603" s="53">
        <v>45312</v>
      </c>
      <c r="X603" s="53">
        <v>45312</v>
      </c>
      <c r="Y603">
        <v>0.34279999999999999</v>
      </c>
      <c r="Z603" t="s">
        <v>1279</v>
      </c>
      <c r="AA603" t="s">
        <v>4710</v>
      </c>
      <c r="AC603" t="e">
        <f>#REF!-#REF!</f>
        <v>#REF!</v>
      </c>
      <c r="AD603" t="e">
        <f>#REF!*#REF!</f>
        <v>#REF!</v>
      </c>
    </row>
    <row r="604" spans="1:30" x14ac:dyDescent="0.35">
      <c r="A604" t="s">
        <v>5966</v>
      </c>
      <c r="B604">
        <v>254</v>
      </c>
      <c r="C604" t="s">
        <v>119</v>
      </c>
      <c r="D604" t="s">
        <v>6163</v>
      </c>
      <c r="E604" t="s">
        <v>301</v>
      </c>
      <c r="F604" t="s">
        <v>121</v>
      </c>
      <c r="G604" t="s">
        <v>169</v>
      </c>
      <c r="H604" t="s">
        <v>254</v>
      </c>
      <c r="I604" s="53">
        <v>45313</v>
      </c>
      <c r="J604" s="53">
        <v>45313</v>
      </c>
      <c r="K604" t="s">
        <v>124</v>
      </c>
      <c r="L604" s="53">
        <v>45312</v>
      </c>
      <c r="M604" t="s">
        <v>6594</v>
      </c>
      <c r="N604" t="s">
        <v>16</v>
      </c>
      <c r="O604" s="53">
        <v>45322</v>
      </c>
      <c r="P604">
        <v>2024</v>
      </c>
      <c r="Q604">
        <v>731</v>
      </c>
      <c r="R604">
        <v>805</v>
      </c>
      <c r="S604" t="s">
        <v>5966</v>
      </c>
      <c r="T604" t="s">
        <v>4630</v>
      </c>
      <c r="U604" t="s">
        <v>169</v>
      </c>
      <c r="V604">
        <v>1016.76</v>
      </c>
      <c r="W604" s="53">
        <v>45313</v>
      </c>
      <c r="X604" s="53">
        <v>45313</v>
      </c>
      <c r="Y604">
        <v>9.0134000000000007</v>
      </c>
      <c r="Z604" t="s">
        <v>1279</v>
      </c>
      <c r="AA604" t="s">
        <v>4965</v>
      </c>
      <c r="AC604" t="e">
        <f>#REF!-#REF!</f>
        <v>#REF!</v>
      </c>
      <c r="AD604" t="e">
        <f>#REF!*#REF!</f>
        <v>#REF!</v>
      </c>
    </row>
    <row r="605" spans="1:30" x14ac:dyDescent="0.35">
      <c r="A605" t="s">
        <v>2110</v>
      </c>
      <c r="B605">
        <v>255</v>
      </c>
      <c r="C605" t="s">
        <v>119</v>
      </c>
      <c r="D605" t="s">
        <v>6163</v>
      </c>
      <c r="E605" t="s">
        <v>301</v>
      </c>
      <c r="F605" t="s">
        <v>121</v>
      </c>
      <c r="G605" t="s">
        <v>162</v>
      </c>
      <c r="H605" t="s">
        <v>254</v>
      </c>
      <c r="I605" s="53">
        <v>45313</v>
      </c>
      <c r="J605" s="53">
        <v>45313</v>
      </c>
      <c r="K605" t="s">
        <v>124</v>
      </c>
      <c r="L605" s="53">
        <v>45312</v>
      </c>
      <c r="M605" t="s">
        <v>6595</v>
      </c>
      <c r="N605" t="s">
        <v>16</v>
      </c>
      <c r="O605" s="53">
        <v>45322</v>
      </c>
      <c r="P605">
        <v>2024</v>
      </c>
      <c r="Q605">
        <v>732</v>
      </c>
      <c r="R605">
        <v>806</v>
      </c>
      <c r="S605" t="s">
        <v>2110</v>
      </c>
      <c r="T605" t="s">
        <v>4686</v>
      </c>
      <c r="U605" t="s">
        <v>162</v>
      </c>
      <c r="V605">
        <v>1016.76</v>
      </c>
      <c r="W605" s="53">
        <v>45313</v>
      </c>
      <c r="X605" s="53">
        <v>45313</v>
      </c>
      <c r="Y605">
        <v>0.34279999999999999</v>
      </c>
      <c r="Z605" t="s">
        <v>1279</v>
      </c>
      <c r="AA605" t="s">
        <v>4710</v>
      </c>
      <c r="AC605" t="e">
        <f>#REF!-#REF!</f>
        <v>#REF!</v>
      </c>
      <c r="AD605" t="e">
        <f>#REF!*#REF!</f>
        <v>#REF!</v>
      </c>
    </row>
    <row r="606" spans="1:30" x14ac:dyDescent="0.35">
      <c r="A606" t="s">
        <v>5967</v>
      </c>
      <c r="B606">
        <v>256</v>
      </c>
      <c r="C606" t="s">
        <v>119</v>
      </c>
      <c r="D606" t="s">
        <v>6163</v>
      </c>
      <c r="E606" t="s">
        <v>301</v>
      </c>
      <c r="F606" t="s">
        <v>121</v>
      </c>
      <c r="G606" t="s">
        <v>169</v>
      </c>
      <c r="H606" t="s">
        <v>254</v>
      </c>
      <c r="I606" s="53">
        <v>45314</v>
      </c>
      <c r="J606" s="53">
        <v>45314</v>
      </c>
      <c r="K606" t="s">
        <v>124</v>
      </c>
      <c r="L606" s="53">
        <v>45313</v>
      </c>
      <c r="M606" t="s">
        <v>6596</v>
      </c>
      <c r="N606" t="s">
        <v>16</v>
      </c>
      <c r="O606" s="53">
        <v>45322</v>
      </c>
      <c r="P606">
        <v>2024</v>
      </c>
      <c r="Q606">
        <v>733</v>
      </c>
      <c r="R606">
        <v>807</v>
      </c>
      <c r="S606" t="s">
        <v>5967</v>
      </c>
      <c r="T606" t="s">
        <v>4630</v>
      </c>
      <c r="U606" t="s">
        <v>169</v>
      </c>
      <c r="V606">
        <v>299.56</v>
      </c>
      <c r="W606" s="53">
        <v>45314</v>
      </c>
      <c r="X606" s="53">
        <v>45314</v>
      </c>
      <c r="Y606">
        <v>9.0134000000000007</v>
      </c>
      <c r="Z606" t="s">
        <v>1279</v>
      </c>
      <c r="AA606" t="s">
        <v>4965</v>
      </c>
      <c r="AC606" t="e">
        <f>#REF!-#REF!</f>
        <v>#REF!</v>
      </c>
      <c r="AD606" t="e">
        <f>#REF!*#REF!</f>
        <v>#REF!</v>
      </c>
    </row>
    <row r="607" spans="1:30" x14ac:dyDescent="0.35">
      <c r="A607" t="s">
        <v>5549</v>
      </c>
      <c r="B607">
        <v>257</v>
      </c>
      <c r="C607" t="s">
        <v>119</v>
      </c>
      <c r="D607" t="s">
        <v>6163</v>
      </c>
      <c r="E607" t="s">
        <v>301</v>
      </c>
      <c r="F607" t="s">
        <v>121</v>
      </c>
      <c r="G607" t="s">
        <v>162</v>
      </c>
      <c r="H607" t="s">
        <v>254</v>
      </c>
      <c r="I607" s="53">
        <v>45314</v>
      </c>
      <c r="J607" s="53">
        <v>45314</v>
      </c>
      <c r="K607" t="s">
        <v>124</v>
      </c>
      <c r="L607" s="53">
        <v>45313</v>
      </c>
      <c r="M607" t="s">
        <v>6597</v>
      </c>
      <c r="N607" t="s">
        <v>16</v>
      </c>
      <c r="O607" s="53">
        <v>45322</v>
      </c>
      <c r="P607">
        <v>2024</v>
      </c>
      <c r="Q607">
        <v>734</v>
      </c>
      <c r="R607">
        <v>808</v>
      </c>
      <c r="S607" t="s">
        <v>5549</v>
      </c>
      <c r="T607" t="s">
        <v>4686</v>
      </c>
      <c r="U607" t="s">
        <v>162</v>
      </c>
      <c r="V607">
        <v>299.56</v>
      </c>
      <c r="W607" s="53">
        <v>45314</v>
      </c>
      <c r="X607" s="53">
        <v>45314</v>
      </c>
      <c r="Y607">
        <v>0.34279999999999999</v>
      </c>
      <c r="Z607" t="s">
        <v>1279</v>
      </c>
      <c r="AA607" t="s">
        <v>4710</v>
      </c>
      <c r="AC607" t="e">
        <f>#REF!-#REF!</f>
        <v>#REF!</v>
      </c>
      <c r="AD607" t="e">
        <f>#REF!*#REF!</f>
        <v>#REF!</v>
      </c>
    </row>
    <row r="608" spans="1:30" x14ac:dyDescent="0.35">
      <c r="A608" t="s">
        <v>5550</v>
      </c>
      <c r="B608">
        <v>258</v>
      </c>
      <c r="C608" t="s">
        <v>119</v>
      </c>
      <c r="D608" t="s">
        <v>6163</v>
      </c>
      <c r="E608" t="s">
        <v>301</v>
      </c>
      <c r="F608" t="s">
        <v>121</v>
      </c>
      <c r="G608" t="s">
        <v>162</v>
      </c>
      <c r="H608" t="s">
        <v>254</v>
      </c>
      <c r="I608" s="53">
        <v>45319</v>
      </c>
      <c r="J608" s="53">
        <v>45319</v>
      </c>
      <c r="K608" t="s">
        <v>124</v>
      </c>
      <c r="L608" s="53">
        <v>45318</v>
      </c>
      <c r="M608" t="s">
        <v>6598</v>
      </c>
      <c r="N608" t="s">
        <v>16</v>
      </c>
      <c r="O608" s="53">
        <v>45322</v>
      </c>
      <c r="P608">
        <v>2024</v>
      </c>
      <c r="Q608">
        <v>735</v>
      </c>
      <c r="R608">
        <v>809</v>
      </c>
      <c r="S608" t="s">
        <v>5550</v>
      </c>
      <c r="T608" t="s">
        <v>4686</v>
      </c>
      <c r="U608" t="s">
        <v>162</v>
      </c>
      <c r="V608">
        <v>34</v>
      </c>
      <c r="W608" s="53">
        <v>45319</v>
      </c>
      <c r="X608" s="53">
        <v>45319</v>
      </c>
      <c r="Y608">
        <v>0.34279999999999999</v>
      </c>
      <c r="Z608" t="s">
        <v>1279</v>
      </c>
      <c r="AA608" t="s">
        <v>4710</v>
      </c>
      <c r="AC608" t="e">
        <f>#REF!-#REF!</f>
        <v>#REF!</v>
      </c>
      <c r="AD608" t="e">
        <f>#REF!*#REF!</f>
        <v>#REF!</v>
      </c>
    </row>
    <row r="609" spans="1:30" x14ac:dyDescent="0.35">
      <c r="A609" t="s">
        <v>5551</v>
      </c>
      <c r="B609">
        <v>259</v>
      </c>
      <c r="C609" t="s">
        <v>119</v>
      </c>
      <c r="D609" t="s">
        <v>236</v>
      </c>
      <c r="E609" t="s">
        <v>237</v>
      </c>
      <c r="F609" t="s">
        <v>121</v>
      </c>
      <c r="G609" t="s">
        <v>162</v>
      </c>
      <c r="H609" t="s">
        <v>254</v>
      </c>
      <c r="I609" s="53">
        <v>45323</v>
      </c>
      <c r="J609" s="53">
        <v>45323</v>
      </c>
      <c r="K609" t="s">
        <v>124</v>
      </c>
      <c r="L609" s="53">
        <v>45322</v>
      </c>
      <c r="M609" t="s">
        <v>6599</v>
      </c>
      <c r="N609" t="s">
        <v>16</v>
      </c>
      <c r="O609" s="53">
        <v>45330</v>
      </c>
      <c r="P609">
        <v>2024</v>
      </c>
      <c r="Q609">
        <v>736</v>
      </c>
      <c r="R609">
        <v>810</v>
      </c>
      <c r="S609" t="s">
        <v>5551</v>
      </c>
      <c r="T609" t="s">
        <v>4686</v>
      </c>
      <c r="U609" t="s">
        <v>162</v>
      </c>
      <c r="V609">
        <v>180</v>
      </c>
      <c r="W609" s="53">
        <v>45323</v>
      </c>
      <c r="X609" s="53">
        <v>45323</v>
      </c>
      <c r="Y609">
        <v>0.34279999999999999</v>
      </c>
      <c r="Z609" t="s">
        <v>1279</v>
      </c>
      <c r="AA609" t="s">
        <v>4710</v>
      </c>
      <c r="AC609" t="e">
        <f>#REF!-#REF!</f>
        <v>#REF!</v>
      </c>
      <c r="AD609" t="e">
        <f>#REF!*#REF!</f>
        <v>#REF!</v>
      </c>
    </row>
    <row r="610" spans="1:30" x14ac:dyDescent="0.35">
      <c r="A610" t="s">
        <v>5552</v>
      </c>
      <c r="B610">
        <v>260</v>
      </c>
      <c r="C610" t="s">
        <v>119</v>
      </c>
      <c r="D610" t="s">
        <v>236</v>
      </c>
      <c r="E610" t="s">
        <v>237</v>
      </c>
      <c r="F610" t="s">
        <v>121</v>
      </c>
      <c r="G610" t="s">
        <v>162</v>
      </c>
      <c r="H610" t="s">
        <v>254</v>
      </c>
      <c r="I610" s="53">
        <v>45324</v>
      </c>
      <c r="J610" s="53">
        <v>45324</v>
      </c>
      <c r="K610" t="s">
        <v>124</v>
      </c>
      <c r="L610" s="53">
        <v>45323</v>
      </c>
      <c r="M610" t="s">
        <v>6599</v>
      </c>
      <c r="N610" t="s">
        <v>16</v>
      </c>
      <c r="O610" s="53">
        <v>45330</v>
      </c>
      <c r="P610">
        <v>2024</v>
      </c>
      <c r="Q610">
        <v>737</v>
      </c>
      <c r="R610">
        <v>811</v>
      </c>
      <c r="S610" t="s">
        <v>5552</v>
      </c>
      <c r="T610" t="s">
        <v>4686</v>
      </c>
      <c r="U610" t="s">
        <v>162</v>
      </c>
      <c r="V610">
        <v>120</v>
      </c>
      <c r="W610" s="53">
        <v>45324</v>
      </c>
      <c r="X610" s="53">
        <v>45324</v>
      </c>
      <c r="Y610">
        <v>0.34279999999999999</v>
      </c>
      <c r="Z610" t="s">
        <v>1279</v>
      </c>
      <c r="AA610" t="s">
        <v>4710</v>
      </c>
      <c r="AC610" t="e">
        <f>#REF!-#REF!</f>
        <v>#REF!</v>
      </c>
      <c r="AD610" t="e">
        <f>#REF!*#REF!</f>
        <v>#REF!</v>
      </c>
    </row>
    <row r="611" spans="1:30" x14ac:dyDescent="0.35">
      <c r="A611" t="s">
        <v>2112</v>
      </c>
      <c r="B611">
        <v>261</v>
      </c>
      <c r="C611" t="s">
        <v>119</v>
      </c>
      <c r="D611" t="s">
        <v>236</v>
      </c>
      <c r="E611" t="s">
        <v>237</v>
      </c>
      <c r="F611" t="s">
        <v>121</v>
      </c>
      <c r="G611" t="s">
        <v>162</v>
      </c>
      <c r="H611" t="s">
        <v>254</v>
      </c>
      <c r="I611" s="53">
        <v>45325</v>
      </c>
      <c r="J611" s="53">
        <v>45325</v>
      </c>
      <c r="K611" t="s">
        <v>124</v>
      </c>
      <c r="L611" s="53">
        <v>45324</v>
      </c>
      <c r="M611" t="s">
        <v>6599</v>
      </c>
      <c r="N611" t="s">
        <v>16</v>
      </c>
      <c r="O611" s="53">
        <v>45330</v>
      </c>
      <c r="P611">
        <v>2024</v>
      </c>
      <c r="Q611">
        <v>738</v>
      </c>
      <c r="R611">
        <v>812</v>
      </c>
      <c r="S611" t="s">
        <v>2112</v>
      </c>
      <c r="T611" t="s">
        <v>4686</v>
      </c>
      <c r="U611" t="s">
        <v>162</v>
      </c>
      <c r="V611">
        <v>120</v>
      </c>
      <c r="W611" s="53">
        <v>45325</v>
      </c>
      <c r="X611" s="53">
        <v>45325</v>
      </c>
      <c r="Y611">
        <v>0.34279999999999999</v>
      </c>
      <c r="Z611" t="s">
        <v>1279</v>
      </c>
      <c r="AA611" t="s">
        <v>4710</v>
      </c>
      <c r="AC611" t="e">
        <f>#REF!-#REF!</f>
        <v>#REF!</v>
      </c>
      <c r="AD611" t="e">
        <f>#REF!*#REF!</f>
        <v>#REF!</v>
      </c>
    </row>
    <row r="612" spans="1:30" x14ac:dyDescent="0.35">
      <c r="A612" t="s">
        <v>5553</v>
      </c>
      <c r="B612">
        <v>262</v>
      </c>
      <c r="C612" t="s">
        <v>119</v>
      </c>
      <c r="D612" t="s">
        <v>236</v>
      </c>
      <c r="E612" t="s">
        <v>237</v>
      </c>
      <c r="F612" t="s">
        <v>121</v>
      </c>
      <c r="G612" t="s">
        <v>162</v>
      </c>
      <c r="H612" t="s">
        <v>254</v>
      </c>
      <c r="I612" s="53">
        <v>45326</v>
      </c>
      <c r="J612" s="53">
        <v>45326</v>
      </c>
      <c r="K612" t="s">
        <v>124</v>
      </c>
      <c r="L612" s="53">
        <v>45325</v>
      </c>
      <c r="M612" t="s">
        <v>6599</v>
      </c>
      <c r="N612" t="s">
        <v>16</v>
      </c>
      <c r="O612" s="53">
        <v>45330</v>
      </c>
      <c r="P612">
        <v>2024</v>
      </c>
      <c r="Q612">
        <v>739</v>
      </c>
      <c r="R612">
        <v>813</v>
      </c>
      <c r="S612" t="s">
        <v>5553</v>
      </c>
      <c r="T612" t="s">
        <v>4686</v>
      </c>
      <c r="U612" t="s">
        <v>162</v>
      </c>
      <c r="V612">
        <v>120</v>
      </c>
      <c r="W612" s="53">
        <v>45326</v>
      </c>
      <c r="X612" s="53">
        <v>45326</v>
      </c>
      <c r="Y612">
        <v>0.34279999999999999</v>
      </c>
      <c r="Z612" t="s">
        <v>1279</v>
      </c>
      <c r="AA612" t="s">
        <v>4710</v>
      </c>
      <c r="AC612" t="e">
        <f>#REF!-#REF!</f>
        <v>#REF!</v>
      </c>
      <c r="AD612" t="e">
        <f>#REF!*#REF!</f>
        <v>#REF!</v>
      </c>
    </row>
    <row r="613" spans="1:30" x14ac:dyDescent="0.35">
      <c r="A613" t="s">
        <v>2113</v>
      </c>
      <c r="B613">
        <v>263</v>
      </c>
      <c r="C613" t="s">
        <v>119</v>
      </c>
      <c r="D613" t="s">
        <v>236</v>
      </c>
      <c r="E613" t="s">
        <v>237</v>
      </c>
      <c r="F613" t="s">
        <v>121</v>
      </c>
      <c r="G613" t="s">
        <v>162</v>
      </c>
      <c r="H613" t="s">
        <v>254</v>
      </c>
      <c r="I613" s="53">
        <v>45327</v>
      </c>
      <c r="J613" s="53">
        <v>45327</v>
      </c>
      <c r="K613" t="s">
        <v>124</v>
      </c>
      <c r="L613" s="53">
        <v>45326</v>
      </c>
      <c r="M613" t="s">
        <v>6599</v>
      </c>
      <c r="N613" t="s">
        <v>16</v>
      </c>
      <c r="O613" s="53">
        <v>45330</v>
      </c>
      <c r="P613">
        <v>2024</v>
      </c>
      <c r="Q613">
        <v>740</v>
      </c>
      <c r="R613">
        <v>814</v>
      </c>
      <c r="S613" t="s">
        <v>2113</v>
      </c>
      <c r="T613" t="s">
        <v>4686</v>
      </c>
      <c r="U613" t="s">
        <v>162</v>
      </c>
      <c r="V613">
        <v>120</v>
      </c>
      <c r="W613" s="53">
        <v>45327</v>
      </c>
      <c r="X613" s="53">
        <v>45327</v>
      </c>
      <c r="Y613">
        <v>0.34279999999999999</v>
      </c>
      <c r="Z613" t="s">
        <v>1279</v>
      </c>
      <c r="AA613" t="s">
        <v>4710</v>
      </c>
      <c r="AC613" t="e">
        <f>#REF!-#REF!</f>
        <v>#REF!</v>
      </c>
      <c r="AD613" t="e">
        <f>#REF!*#REF!</f>
        <v>#REF!</v>
      </c>
    </row>
    <row r="614" spans="1:30" x14ac:dyDescent="0.35">
      <c r="A614" t="s">
        <v>5554</v>
      </c>
      <c r="B614">
        <v>264</v>
      </c>
      <c r="C614" t="s">
        <v>119</v>
      </c>
      <c r="D614" t="s">
        <v>236</v>
      </c>
      <c r="E614" t="s">
        <v>237</v>
      </c>
      <c r="F614" t="s">
        <v>121</v>
      </c>
      <c r="G614" t="s">
        <v>162</v>
      </c>
      <c r="H614" t="s">
        <v>254</v>
      </c>
      <c r="I614" s="53">
        <v>45328</v>
      </c>
      <c r="J614" s="53">
        <v>45328</v>
      </c>
      <c r="K614" t="s">
        <v>124</v>
      </c>
      <c r="L614" s="53">
        <v>45327</v>
      </c>
      <c r="M614" t="s">
        <v>6599</v>
      </c>
      <c r="N614" t="s">
        <v>16</v>
      </c>
      <c r="O614" s="53">
        <v>45330</v>
      </c>
      <c r="P614">
        <v>2024</v>
      </c>
      <c r="Q614">
        <v>741</v>
      </c>
      <c r="R614">
        <v>815</v>
      </c>
      <c r="S614" t="s">
        <v>5554</v>
      </c>
      <c r="T614" t="s">
        <v>4686</v>
      </c>
      <c r="U614" t="s">
        <v>162</v>
      </c>
      <c r="V614">
        <v>120</v>
      </c>
      <c r="W614" s="53">
        <v>45328</v>
      </c>
      <c r="X614" s="53">
        <v>45328</v>
      </c>
      <c r="Y614">
        <v>0.34279999999999999</v>
      </c>
      <c r="Z614" t="s">
        <v>1279</v>
      </c>
      <c r="AA614" t="s">
        <v>4710</v>
      </c>
      <c r="AC614" t="e">
        <f>#REF!-#REF!</f>
        <v>#REF!</v>
      </c>
      <c r="AD614" t="e">
        <f>#REF!*#REF!</f>
        <v>#REF!</v>
      </c>
    </row>
    <row r="615" spans="1:30" x14ac:dyDescent="0.35">
      <c r="A615" t="s">
        <v>2114</v>
      </c>
      <c r="B615">
        <v>265</v>
      </c>
      <c r="C615" t="s">
        <v>119</v>
      </c>
      <c r="D615" t="s">
        <v>236</v>
      </c>
      <c r="E615" t="s">
        <v>237</v>
      </c>
      <c r="F615" t="s">
        <v>121</v>
      </c>
      <c r="G615" t="s">
        <v>162</v>
      </c>
      <c r="H615" t="s">
        <v>254</v>
      </c>
      <c r="I615" s="53">
        <v>45329</v>
      </c>
      <c r="J615" s="53">
        <v>45329</v>
      </c>
      <c r="K615" t="s">
        <v>124</v>
      </c>
      <c r="L615" s="53">
        <v>45328</v>
      </c>
      <c r="M615" t="s">
        <v>6599</v>
      </c>
      <c r="N615" t="s">
        <v>16</v>
      </c>
      <c r="O615" s="53">
        <v>45330</v>
      </c>
      <c r="P615">
        <v>2024</v>
      </c>
      <c r="Q615">
        <v>742</v>
      </c>
      <c r="R615">
        <v>816</v>
      </c>
      <c r="S615" t="s">
        <v>2114</v>
      </c>
      <c r="T615" t="s">
        <v>4686</v>
      </c>
      <c r="U615" t="s">
        <v>162</v>
      </c>
      <c r="V615">
        <v>120</v>
      </c>
      <c r="W615" s="53">
        <v>45329</v>
      </c>
      <c r="X615" s="53">
        <v>45329</v>
      </c>
      <c r="Y615">
        <v>0.34279999999999999</v>
      </c>
      <c r="Z615" t="s">
        <v>1279</v>
      </c>
      <c r="AA615" t="s">
        <v>4710</v>
      </c>
      <c r="AC615" t="e">
        <f>#REF!-#REF!</f>
        <v>#REF!</v>
      </c>
      <c r="AD615" t="e">
        <f>#REF!*#REF!</f>
        <v>#REF!</v>
      </c>
    </row>
    <row r="616" spans="1:30" x14ac:dyDescent="0.35">
      <c r="A616" t="s">
        <v>5555</v>
      </c>
      <c r="B616">
        <v>266</v>
      </c>
      <c r="C616" t="s">
        <v>119</v>
      </c>
      <c r="D616" t="s">
        <v>236</v>
      </c>
      <c r="E616" t="s">
        <v>237</v>
      </c>
      <c r="F616" t="s">
        <v>121</v>
      </c>
      <c r="G616" t="s">
        <v>162</v>
      </c>
      <c r="H616" t="s">
        <v>254</v>
      </c>
      <c r="I616" s="53">
        <v>45330</v>
      </c>
      <c r="J616" s="53">
        <v>45330</v>
      </c>
      <c r="K616" t="s">
        <v>124</v>
      </c>
      <c r="L616" s="53">
        <v>45329</v>
      </c>
      <c r="M616" t="s">
        <v>6599</v>
      </c>
      <c r="N616" t="s">
        <v>16</v>
      </c>
      <c r="O616" s="53">
        <v>45330</v>
      </c>
      <c r="P616">
        <v>2024</v>
      </c>
      <c r="Q616">
        <v>743</v>
      </c>
      <c r="R616">
        <v>817</v>
      </c>
      <c r="S616" t="s">
        <v>5555</v>
      </c>
      <c r="T616" t="s">
        <v>4686</v>
      </c>
      <c r="U616" t="s">
        <v>162</v>
      </c>
      <c r="V616">
        <v>120</v>
      </c>
      <c r="W616" s="53">
        <v>45330</v>
      </c>
      <c r="X616" s="53">
        <v>45330</v>
      </c>
      <c r="Y616">
        <v>0.34279999999999999</v>
      </c>
      <c r="Z616" t="s">
        <v>1279</v>
      </c>
      <c r="AA616" t="s">
        <v>4710</v>
      </c>
      <c r="AC616" t="e">
        <f>#REF!-#REF!</f>
        <v>#REF!</v>
      </c>
      <c r="AD616" t="e">
        <f>#REF!*#REF!</f>
        <v>#REF!</v>
      </c>
    </row>
    <row r="617" spans="1:30" x14ac:dyDescent="0.35">
      <c r="A617" t="s">
        <v>2115</v>
      </c>
      <c r="B617">
        <v>267</v>
      </c>
      <c r="C617" t="s">
        <v>119</v>
      </c>
      <c r="D617" t="s">
        <v>236</v>
      </c>
      <c r="E617" t="s">
        <v>237</v>
      </c>
      <c r="F617" t="s">
        <v>121</v>
      </c>
      <c r="G617" t="s">
        <v>162</v>
      </c>
      <c r="H617" t="s">
        <v>254</v>
      </c>
      <c r="I617" s="53">
        <v>45331</v>
      </c>
      <c r="J617" s="53">
        <v>45331</v>
      </c>
      <c r="K617" t="s">
        <v>124</v>
      </c>
      <c r="L617" s="53">
        <v>45330</v>
      </c>
      <c r="M617" t="s">
        <v>6599</v>
      </c>
      <c r="N617" t="s">
        <v>16</v>
      </c>
      <c r="O617" s="53">
        <v>45330</v>
      </c>
      <c r="P617">
        <v>2024</v>
      </c>
      <c r="Q617">
        <v>744</v>
      </c>
      <c r="R617">
        <v>818</v>
      </c>
      <c r="S617" t="s">
        <v>2115</v>
      </c>
      <c r="T617" t="s">
        <v>4686</v>
      </c>
      <c r="U617" t="s">
        <v>162</v>
      </c>
      <c r="V617">
        <v>120</v>
      </c>
      <c r="W617" s="53">
        <v>45331</v>
      </c>
      <c r="X617" s="53">
        <v>45331</v>
      </c>
      <c r="Y617">
        <v>0.34279999999999999</v>
      </c>
      <c r="Z617" t="s">
        <v>1279</v>
      </c>
      <c r="AA617" t="s">
        <v>4710</v>
      </c>
      <c r="AC617" t="e">
        <f>#REF!-#REF!</f>
        <v>#REF!</v>
      </c>
      <c r="AD617" t="e">
        <f>#REF!*#REF!</f>
        <v>#REF!</v>
      </c>
    </row>
    <row r="618" spans="1:30" x14ac:dyDescent="0.35">
      <c r="A618" t="s">
        <v>2779</v>
      </c>
      <c r="B618">
        <v>270</v>
      </c>
      <c r="C618" t="s">
        <v>132</v>
      </c>
      <c r="D618" t="s">
        <v>306</v>
      </c>
      <c r="E618" t="s">
        <v>307</v>
      </c>
      <c r="F618" t="s">
        <v>121</v>
      </c>
      <c r="G618" t="s">
        <v>162</v>
      </c>
      <c r="H618" t="s">
        <v>155</v>
      </c>
      <c r="I618" s="53">
        <v>46023</v>
      </c>
      <c r="J618" s="53">
        <v>46387</v>
      </c>
      <c r="K618" t="s">
        <v>124</v>
      </c>
      <c r="L618" s="53">
        <v>45288</v>
      </c>
      <c r="M618" t="s">
        <v>6600</v>
      </c>
      <c r="N618" t="s">
        <v>308</v>
      </c>
      <c r="O618" s="53">
        <v>45338</v>
      </c>
      <c r="P618">
        <v>2024</v>
      </c>
      <c r="Q618">
        <v>747</v>
      </c>
      <c r="R618">
        <v>821</v>
      </c>
      <c r="S618" t="s">
        <v>2779</v>
      </c>
      <c r="T618" t="s">
        <v>1326</v>
      </c>
      <c r="U618" t="s">
        <v>162</v>
      </c>
      <c r="V618">
        <v>100</v>
      </c>
      <c r="W618" s="53">
        <v>46023</v>
      </c>
      <c r="X618" s="53">
        <v>46387</v>
      </c>
      <c r="Y618">
        <v>3.7988</v>
      </c>
      <c r="Z618" t="s">
        <v>1279</v>
      </c>
      <c r="AA618" t="s">
        <v>4815</v>
      </c>
      <c r="AC618" t="e">
        <f>#REF!-#REF!</f>
        <v>#REF!</v>
      </c>
      <c r="AD618" t="e">
        <f>#REF!*#REF!</f>
        <v>#REF!</v>
      </c>
    </row>
    <row r="619" spans="1:30" x14ac:dyDescent="0.35">
      <c r="A619" t="s">
        <v>5557</v>
      </c>
      <c r="B619">
        <v>271</v>
      </c>
      <c r="C619" t="s">
        <v>132</v>
      </c>
      <c r="D619" t="s">
        <v>306</v>
      </c>
      <c r="E619" t="s">
        <v>307</v>
      </c>
      <c r="F619" t="s">
        <v>121</v>
      </c>
      <c r="G619" t="s">
        <v>162</v>
      </c>
      <c r="H619" t="s">
        <v>155</v>
      </c>
      <c r="I619" s="53">
        <v>46023</v>
      </c>
      <c r="J619" s="53">
        <v>46387</v>
      </c>
      <c r="K619" t="s">
        <v>124</v>
      </c>
      <c r="L619" s="53">
        <v>45288</v>
      </c>
      <c r="M619" t="s">
        <v>6601</v>
      </c>
      <c r="N619" t="s">
        <v>308</v>
      </c>
      <c r="O619" s="53">
        <v>45338</v>
      </c>
      <c r="P619">
        <v>2024</v>
      </c>
      <c r="Q619">
        <v>748</v>
      </c>
      <c r="R619">
        <v>822</v>
      </c>
      <c r="S619" t="s">
        <v>5557</v>
      </c>
      <c r="T619" t="s">
        <v>1513</v>
      </c>
      <c r="U619" t="s">
        <v>162</v>
      </c>
      <c r="V619">
        <v>160</v>
      </c>
      <c r="W619" s="53">
        <v>46023</v>
      </c>
      <c r="X619" s="53">
        <v>46387</v>
      </c>
      <c r="Y619">
        <v>3.7988</v>
      </c>
      <c r="Z619" t="s">
        <v>1279</v>
      </c>
      <c r="AA619" t="s">
        <v>4815</v>
      </c>
      <c r="AC619" t="e">
        <f>#REF!-#REF!</f>
        <v>#REF!</v>
      </c>
      <c r="AD619" t="e">
        <f>#REF!*#REF!</f>
        <v>#REF!</v>
      </c>
    </row>
    <row r="620" spans="1:30" x14ac:dyDescent="0.35">
      <c r="A620" t="s">
        <v>5558</v>
      </c>
      <c r="B620">
        <v>272</v>
      </c>
      <c r="C620" t="s">
        <v>132</v>
      </c>
      <c r="D620" t="s">
        <v>306</v>
      </c>
      <c r="E620" t="s">
        <v>307</v>
      </c>
      <c r="F620" t="s">
        <v>121</v>
      </c>
      <c r="G620" t="s">
        <v>162</v>
      </c>
      <c r="H620" t="s">
        <v>155</v>
      </c>
      <c r="I620" s="53">
        <v>46388</v>
      </c>
      <c r="J620" s="53">
        <v>46752</v>
      </c>
      <c r="K620" t="s">
        <v>124</v>
      </c>
      <c r="L620" s="53">
        <v>45288</v>
      </c>
      <c r="M620" t="s">
        <v>6602</v>
      </c>
      <c r="N620" t="s">
        <v>308</v>
      </c>
      <c r="O620" s="53">
        <v>45338</v>
      </c>
      <c r="P620">
        <v>2024</v>
      </c>
      <c r="Q620">
        <v>749</v>
      </c>
      <c r="R620">
        <v>823</v>
      </c>
      <c r="S620" t="s">
        <v>5558</v>
      </c>
      <c r="T620" t="s">
        <v>1326</v>
      </c>
      <c r="U620" t="s">
        <v>162</v>
      </c>
      <c r="V620">
        <v>96.15</v>
      </c>
      <c r="W620" s="53">
        <v>46388</v>
      </c>
      <c r="X620" s="53">
        <v>46752</v>
      </c>
      <c r="Y620">
        <v>3.7988</v>
      </c>
      <c r="Z620" t="s">
        <v>1279</v>
      </c>
      <c r="AA620" t="s">
        <v>4815</v>
      </c>
      <c r="AC620" t="e">
        <f>#REF!-#REF!</f>
        <v>#REF!</v>
      </c>
      <c r="AD620" t="e">
        <f>#REF!*#REF!</f>
        <v>#REF!</v>
      </c>
    </row>
    <row r="621" spans="1:30" x14ac:dyDescent="0.35">
      <c r="A621" t="s">
        <v>5559</v>
      </c>
      <c r="B621">
        <v>273</v>
      </c>
      <c r="C621" t="s">
        <v>132</v>
      </c>
      <c r="D621" t="s">
        <v>306</v>
      </c>
      <c r="E621" t="s">
        <v>307</v>
      </c>
      <c r="F621" t="s">
        <v>121</v>
      </c>
      <c r="G621" t="s">
        <v>162</v>
      </c>
      <c r="H621" t="s">
        <v>155</v>
      </c>
      <c r="I621" s="53">
        <v>46388</v>
      </c>
      <c r="J621" s="53">
        <v>46752</v>
      </c>
      <c r="K621" t="s">
        <v>124</v>
      </c>
      <c r="L621" s="53">
        <v>45288</v>
      </c>
      <c r="M621" t="s">
        <v>6603</v>
      </c>
      <c r="N621" t="s">
        <v>308</v>
      </c>
      <c r="O621" s="53">
        <v>45338</v>
      </c>
      <c r="P621">
        <v>2024</v>
      </c>
      <c r="Q621">
        <v>750</v>
      </c>
      <c r="R621">
        <v>824</v>
      </c>
      <c r="S621" t="s">
        <v>5559</v>
      </c>
      <c r="T621" t="s">
        <v>1513</v>
      </c>
      <c r="U621" t="s">
        <v>162</v>
      </c>
      <c r="V621">
        <v>153.85</v>
      </c>
      <c r="W621" s="53">
        <v>46388</v>
      </c>
      <c r="X621" s="53">
        <v>46752</v>
      </c>
      <c r="Y621">
        <v>3.7988</v>
      </c>
      <c r="Z621" t="s">
        <v>1279</v>
      </c>
      <c r="AA621" t="s">
        <v>4815</v>
      </c>
      <c r="AC621" t="e">
        <f>#REF!-#REF!</f>
        <v>#REF!</v>
      </c>
      <c r="AD621" t="e">
        <f>#REF!*#REF!</f>
        <v>#REF!</v>
      </c>
    </row>
    <row r="622" spans="1:30" x14ac:dyDescent="0.35">
      <c r="A622" t="s">
        <v>2781</v>
      </c>
      <c r="B622">
        <v>274</v>
      </c>
      <c r="C622" t="s">
        <v>132</v>
      </c>
      <c r="D622" t="s">
        <v>306</v>
      </c>
      <c r="E622" t="s">
        <v>307</v>
      </c>
      <c r="F622" t="s">
        <v>121</v>
      </c>
      <c r="G622" t="s">
        <v>162</v>
      </c>
      <c r="H622" t="s">
        <v>155</v>
      </c>
      <c r="I622" s="53">
        <v>46753</v>
      </c>
      <c r="J622" s="53">
        <v>47118</v>
      </c>
      <c r="K622" t="s">
        <v>124</v>
      </c>
      <c r="L622" s="53">
        <v>45288</v>
      </c>
      <c r="M622" t="s">
        <v>6604</v>
      </c>
      <c r="N622" t="s">
        <v>308</v>
      </c>
      <c r="O622" s="53">
        <v>45338</v>
      </c>
      <c r="P622">
        <v>2024</v>
      </c>
      <c r="Q622">
        <v>751</v>
      </c>
      <c r="R622">
        <v>825</v>
      </c>
      <c r="S622" t="s">
        <v>2781</v>
      </c>
      <c r="T622" t="s">
        <v>1326</v>
      </c>
      <c r="U622" t="s">
        <v>162</v>
      </c>
      <c r="V622">
        <v>96.15</v>
      </c>
      <c r="W622" s="53">
        <v>46753</v>
      </c>
      <c r="X622" s="53">
        <v>47118</v>
      </c>
      <c r="Y622">
        <v>3.7988</v>
      </c>
      <c r="Z622" t="s">
        <v>1279</v>
      </c>
      <c r="AA622" t="s">
        <v>4815</v>
      </c>
      <c r="AC622" t="e">
        <f>#REF!-#REF!</f>
        <v>#REF!</v>
      </c>
      <c r="AD622" t="e">
        <f>#REF!*#REF!</f>
        <v>#REF!</v>
      </c>
    </row>
    <row r="623" spans="1:30" x14ac:dyDescent="0.35">
      <c r="A623" t="s">
        <v>5560</v>
      </c>
      <c r="B623">
        <v>275</v>
      </c>
      <c r="C623" t="s">
        <v>132</v>
      </c>
      <c r="D623" t="s">
        <v>306</v>
      </c>
      <c r="E623" t="s">
        <v>307</v>
      </c>
      <c r="F623" t="s">
        <v>121</v>
      </c>
      <c r="G623" t="s">
        <v>162</v>
      </c>
      <c r="H623" t="s">
        <v>155</v>
      </c>
      <c r="I623" s="53">
        <v>46753</v>
      </c>
      <c r="J623" s="53">
        <v>47118</v>
      </c>
      <c r="K623" t="s">
        <v>124</v>
      </c>
      <c r="L623" s="53">
        <v>45288</v>
      </c>
      <c r="M623" t="s">
        <v>6605</v>
      </c>
      <c r="N623" t="s">
        <v>308</v>
      </c>
      <c r="O623" s="53">
        <v>45338</v>
      </c>
      <c r="P623">
        <v>2024</v>
      </c>
      <c r="Q623">
        <v>752</v>
      </c>
      <c r="R623">
        <v>826</v>
      </c>
      <c r="S623" t="s">
        <v>5560</v>
      </c>
      <c r="T623" t="s">
        <v>1513</v>
      </c>
      <c r="U623" t="s">
        <v>162</v>
      </c>
      <c r="V623">
        <v>153.85</v>
      </c>
      <c r="W623" s="53">
        <v>46753</v>
      </c>
      <c r="X623" s="53">
        <v>47118</v>
      </c>
      <c r="Y623">
        <v>3.7988</v>
      </c>
      <c r="Z623" t="s">
        <v>1279</v>
      </c>
      <c r="AA623" t="s">
        <v>4815</v>
      </c>
      <c r="AC623" t="e">
        <f>#REF!-#REF!</f>
        <v>#REF!</v>
      </c>
      <c r="AD623" t="e">
        <f>#REF!*#REF!</f>
        <v>#REF!</v>
      </c>
    </row>
    <row r="624" spans="1:30" x14ac:dyDescent="0.35">
      <c r="A624" t="s">
        <v>5561</v>
      </c>
      <c r="B624">
        <v>276</v>
      </c>
      <c r="C624" t="s">
        <v>119</v>
      </c>
      <c r="D624" t="s">
        <v>236</v>
      </c>
      <c r="E624" t="s">
        <v>237</v>
      </c>
      <c r="F624" t="s">
        <v>121</v>
      </c>
      <c r="G624" t="s">
        <v>162</v>
      </c>
      <c r="H624" t="s">
        <v>254</v>
      </c>
      <c r="I624" s="53">
        <v>45332</v>
      </c>
      <c r="J624" s="53">
        <v>45332</v>
      </c>
      <c r="K624" t="s">
        <v>124</v>
      </c>
      <c r="L624" s="53">
        <v>45331</v>
      </c>
      <c r="M624" t="s">
        <v>6606</v>
      </c>
      <c r="N624" t="s">
        <v>16</v>
      </c>
      <c r="O624" s="53">
        <v>45344</v>
      </c>
      <c r="P624">
        <v>2024</v>
      </c>
      <c r="Q624">
        <v>753</v>
      </c>
      <c r="R624">
        <v>827</v>
      </c>
      <c r="S624" t="s">
        <v>5561</v>
      </c>
      <c r="T624" t="s">
        <v>4686</v>
      </c>
      <c r="U624" t="s">
        <v>162</v>
      </c>
      <c r="V624">
        <v>120</v>
      </c>
      <c r="W624" s="53">
        <v>45332</v>
      </c>
      <c r="X624" s="53">
        <v>45332</v>
      </c>
      <c r="Y624">
        <v>0.34279999999999999</v>
      </c>
      <c r="Z624" t="s">
        <v>1279</v>
      </c>
      <c r="AA624" t="s">
        <v>4710</v>
      </c>
      <c r="AC624" t="e">
        <f>#REF!-#REF!</f>
        <v>#REF!</v>
      </c>
      <c r="AD624" t="e">
        <f>#REF!*#REF!</f>
        <v>#REF!</v>
      </c>
    </row>
    <row r="625" spans="1:30" x14ac:dyDescent="0.35">
      <c r="A625" t="s">
        <v>2120</v>
      </c>
      <c r="B625">
        <v>277</v>
      </c>
      <c r="C625" t="s">
        <v>119</v>
      </c>
      <c r="D625" t="s">
        <v>236</v>
      </c>
      <c r="E625" t="s">
        <v>237</v>
      </c>
      <c r="F625" t="s">
        <v>121</v>
      </c>
      <c r="G625" t="s">
        <v>162</v>
      </c>
      <c r="H625" t="s">
        <v>254</v>
      </c>
      <c r="I625" s="53">
        <v>45333</v>
      </c>
      <c r="J625" s="53">
        <v>45333</v>
      </c>
      <c r="K625" t="s">
        <v>124</v>
      </c>
      <c r="L625" s="53">
        <v>45331</v>
      </c>
      <c r="M625" t="s">
        <v>6606</v>
      </c>
      <c r="N625" t="s">
        <v>16</v>
      </c>
      <c r="O625" s="53">
        <v>45344</v>
      </c>
      <c r="P625">
        <v>2024</v>
      </c>
      <c r="Q625">
        <v>754</v>
      </c>
      <c r="R625">
        <v>828</v>
      </c>
      <c r="S625" t="s">
        <v>2120</v>
      </c>
      <c r="T625" t="s">
        <v>4686</v>
      </c>
      <c r="U625" t="s">
        <v>162</v>
      </c>
      <c r="V625">
        <v>120</v>
      </c>
      <c r="W625" s="53">
        <v>45333</v>
      </c>
      <c r="X625" s="53">
        <v>45333</v>
      </c>
      <c r="Y625">
        <v>0.34279999999999999</v>
      </c>
      <c r="Z625" t="s">
        <v>1279</v>
      </c>
      <c r="AA625" t="s">
        <v>4710</v>
      </c>
      <c r="AC625" t="e">
        <f>#REF!-#REF!</f>
        <v>#REF!</v>
      </c>
      <c r="AD625" t="e">
        <f>#REF!*#REF!</f>
        <v>#REF!</v>
      </c>
    </row>
    <row r="626" spans="1:30" x14ac:dyDescent="0.35">
      <c r="A626" t="s">
        <v>5562</v>
      </c>
      <c r="B626">
        <v>278</v>
      </c>
      <c r="C626" t="s">
        <v>119</v>
      </c>
      <c r="D626" t="s">
        <v>236</v>
      </c>
      <c r="E626" t="s">
        <v>237</v>
      </c>
      <c r="F626" t="s">
        <v>121</v>
      </c>
      <c r="G626" t="s">
        <v>162</v>
      </c>
      <c r="H626" t="s">
        <v>254</v>
      </c>
      <c r="I626" s="53">
        <v>45334</v>
      </c>
      <c r="J626" s="53">
        <v>45334</v>
      </c>
      <c r="K626" t="s">
        <v>124</v>
      </c>
      <c r="L626" s="53">
        <v>45331</v>
      </c>
      <c r="M626" t="s">
        <v>6606</v>
      </c>
      <c r="N626" t="s">
        <v>16</v>
      </c>
      <c r="O626" s="53">
        <v>45344</v>
      </c>
      <c r="P626">
        <v>2024</v>
      </c>
      <c r="Q626">
        <v>755</v>
      </c>
      <c r="R626">
        <v>829</v>
      </c>
      <c r="S626" t="s">
        <v>5562</v>
      </c>
      <c r="T626" t="s">
        <v>4686</v>
      </c>
      <c r="U626" t="s">
        <v>162</v>
      </c>
      <c r="V626">
        <v>120</v>
      </c>
      <c r="W626" s="53">
        <v>45334</v>
      </c>
      <c r="X626" s="53">
        <v>45334</v>
      </c>
      <c r="Y626">
        <v>0.34279999999999999</v>
      </c>
      <c r="Z626" t="s">
        <v>1279</v>
      </c>
      <c r="AA626" t="s">
        <v>4710</v>
      </c>
      <c r="AC626" t="e">
        <f>#REF!-#REF!</f>
        <v>#REF!</v>
      </c>
      <c r="AD626" t="e">
        <f>#REF!*#REF!</f>
        <v>#REF!</v>
      </c>
    </row>
    <row r="627" spans="1:30" x14ac:dyDescent="0.35">
      <c r="A627" t="s">
        <v>2121</v>
      </c>
      <c r="B627">
        <v>279</v>
      </c>
      <c r="C627" t="s">
        <v>119</v>
      </c>
      <c r="D627" t="s">
        <v>236</v>
      </c>
      <c r="E627" t="s">
        <v>237</v>
      </c>
      <c r="F627" t="s">
        <v>121</v>
      </c>
      <c r="G627" t="s">
        <v>162</v>
      </c>
      <c r="H627" t="s">
        <v>254</v>
      </c>
      <c r="I627" s="53">
        <v>45335</v>
      </c>
      <c r="J627" s="53">
        <v>45335</v>
      </c>
      <c r="K627" t="s">
        <v>124</v>
      </c>
      <c r="L627" s="53">
        <v>45331</v>
      </c>
      <c r="M627" t="s">
        <v>6606</v>
      </c>
      <c r="N627" t="s">
        <v>16</v>
      </c>
      <c r="O627" s="53">
        <v>45344</v>
      </c>
      <c r="P627">
        <v>2024</v>
      </c>
      <c r="Q627">
        <v>756</v>
      </c>
      <c r="R627">
        <v>830</v>
      </c>
      <c r="S627" t="s">
        <v>2121</v>
      </c>
      <c r="T627" t="s">
        <v>4686</v>
      </c>
      <c r="U627" t="s">
        <v>162</v>
      </c>
      <c r="V627">
        <v>120</v>
      </c>
      <c r="W627" s="53">
        <v>45335</v>
      </c>
      <c r="X627" s="53">
        <v>45335</v>
      </c>
      <c r="Y627">
        <v>0.34279999999999999</v>
      </c>
      <c r="Z627" t="s">
        <v>1279</v>
      </c>
      <c r="AA627" t="s">
        <v>4710</v>
      </c>
      <c r="AC627" t="e">
        <f>#REF!-#REF!</f>
        <v>#REF!</v>
      </c>
      <c r="AD627" t="e">
        <f>#REF!*#REF!</f>
        <v>#REF!</v>
      </c>
    </row>
    <row r="628" spans="1:30" x14ac:dyDescent="0.35">
      <c r="A628" t="s">
        <v>5563</v>
      </c>
      <c r="B628">
        <v>280</v>
      </c>
      <c r="C628" t="s">
        <v>119</v>
      </c>
      <c r="D628" t="s">
        <v>236</v>
      </c>
      <c r="E628" t="s">
        <v>237</v>
      </c>
      <c r="F628" t="s">
        <v>121</v>
      </c>
      <c r="G628" t="s">
        <v>162</v>
      </c>
      <c r="H628" t="s">
        <v>254</v>
      </c>
      <c r="I628" s="53">
        <v>45336</v>
      </c>
      <c r="J628" s="53">
        <v>45336</v>
      </c>
      <c r="K628" t="s">
        <v>124</v>
      </c>
      <c r="L628" s="53">
        <v>45331</v>
      </c>
      <c r="M628" t="s">
        <v>6606</v>
      </c>
      <c r="N628" t="s">
        <v>16</v>
      </c>
      <c r="O628" s="53">
        <v>45344</v>
      </c>
      <c r="P628">
        <v>2024</v>
      </c>
      <c r="Q628">
        <v>757</v>
      </c>
      <c r="R628">
        <v>831</v>
      </c>
      <c r="S628" t="s">
        <v>5563</v>
      </c>
      <c r="T628" t="s">
        <v>4686</v>
      </c>
      <c r="U628" t="s">
        <v>162</v>
      </c>
      <c r="V628">
        <v>120</v>
      </c>
      <c r="W628" s="53">
        <v>45336</v>
      </c>
      <c r="X628" s="53">
        <v>45336</v>
      </c>
      <c r="Y628">
        <v>0.34279999999999999</v>
      </c>
      <c r="Z628" t="s">
        <v>1279</v>
      </c>
      <c r="AA628" t="s">
        <v>4710</v>
      </c>
      <c r="AC628" t="e">
        <f>#REF!-#REF!</f>
        <v>#REF!</v>
      </c>
      <c r="AD628" t="e">
        <f>#REF!*#REF!</f>
        <v>#REF!</v>
      </c>
    </row>
    <row r="629" spans="1:30" x14ac:dyDescent="0.35">
      <c r="A629" t="s">
        <v>2122</v>
      </c>
      <c r="B629">
        <v>281</v>
      </c>
      <c r="C629" t="s">
        <v>119</v>
      </c>
      <c r="D629" t="s">
        <v>236</v>
      </c>
      <c r="E629" t="s">
        <v>237</v>
      </c>
      <c r="F629" t="s">
        <v>121</v>
      </c>
      <c r="G629" t="s">
        <v>162</v>
      </c>
      <c r="H629" t="s">
        <v>254</v>
      </c>
      <c r="I629" s="53">
        <v>45337</v>
      </c>
      <c r="J629" s="53">
        <v>45337</v>
      </c>
      <c r="K629" t="s">
        <v>124</v>
      </c>
      <c r="L629" s="53">
        <v>45331</v>
      </c>
      <c r="M629" t="s">
        <v>6606</v>
      </c>
      <c r="N629" t="s">
        <v>16</v>
      </c>
      <c r="O629" s="53">
        <v>45344</v>
      </c>
      <c r="P629">
        <v>2024</v>
      </c>
      <c r="Q629">
        <v>758</v>
      </c>
      <c r="R629">
        <v>832</v>
      </c>
      <c r="S629" t="s">
        <v>2122</v>
      </c>
      <c r="T629" t="s">
        <v>4686</v>
      </c>
      <c r="U629" t="s">
        <v>162</v>
      </c>
      <c r="V629">
        <v>120</v>
      </c>
      <c r="W629" s="53">
        <v>45337</v>
      </c>
      <c r="X629" s="53">
        <v>45337</v>
      </c>
      <c r="Y629">
        <v>0.34279999999999999</v>
      </c>
      <c r="Z629" t="s">
        <v>1279</v>
      </c>
      <c r="AA629" t="s">
        <v>4710</v>
      </c>
      <c r="AC629" t="e">
        <f>#REF!-#REF!</f>
        <v>#REF!</v>
      </c>
      <c r="AD629" t="e">
        <f>#REF!*#REF!</f>
        <v>#REF!</v>
      </c>
    </row>
    <row r="630" spans="1:30" x14ac:dyDescent="0.35">
      <c r="A630" t="s">
        <v>5564</v>
      </c>
      <c r="B630">
        <v>282</v>
      </c>
      <c r="C630" t="s">
        <v>119</v>
      </c>
      <c r="D630" t="s">
        <v>236</v>
      </c>
      <c r="E630" t="s">
        <v>237</v>
      </c>
      <c r="F630" t="s">
        <v>121</v>
      </c>
      <c r="G630" t="s">
        <v>162</v>
      </c>
      <c r="H630" t="s">
        <v>254</v>
      </c>
      <c r="I630" s="53">
        <v>45338</v>
      </c>
      <c r="J630" s="53">
        <v>45338</v>
      </c>
      <c r="K630" t="s">
        <v>124</v>
      </c>
      <c r="L630" s="53">
        <v>45331</v>
      </c>
      <c r="M630" t="s">
        <v>6606</v>
      </c>
      <c r="N630" t="s">
        <v>16</v>
      </c>
      <c r="O630" s="53">
        <v>45344</v>
      </c>
      <c r="P630">
        <v>2024</v>
      </c>
      <c r="Q630">
        <v>759</v>
      </c>
      <c r="R630">
        <v>833</v>
      </c>
      <c r="S630" t="s">
        <v>5564</v>
      </c>
      <c r="T630" t="s">
        <v>4686</v>
      </c>
      <c r="U630" t="s">
        <v>162</v>
      </c>
      <c r="V630">
        <v>120</v>
      </c>
      <c r="W630" s="53">
        <v>45338</v>
      </c>
      <c r="X630" s="53">
        <v>45338</v>
      </c>
      <c r="Y630">
        <v>0.34279999999999999</v>
      </c>
      <c r="Z630" t="s">
        <v>1279</v>
      </c>
      <c r="AA630" t="s">
        <v>4710</v>
      </c>
      <c r="AC630" t="e">
        <f>#REF!-#REF!</f>
        <v>#REF!</v>
      </c>
      <c r="AD630" t="e">
        <f>#REF!*#REF!</f>
        <v>#REF!</v>
      </c>
    </row>
    <row r="631" spans="1:30" x14ac:dyDescent="0.35">
      <c r="A631" t="s">
        <v>5565</v>
      </c>
      <c r="B631">
        <v>283</v>
      </c>
      <c r="C631" t="s">
        <v>119</v>
      </c>
      <c r="D631" t="s">
        <v>236</v>
      </c>
      <c r="E631" t="s">
        <v>237</v>
      </c>
      <c r="F631" t="s">
        <v>121</v>
      </c>
      <c r="G631" t="s">
        <v>162</v>
      </c>
      <c r="H631" t="s">
        <v>254</v>
      </c>
      <c r="I631" s="53">
        <v>45339</v>
      </c>
      <c r="J631" s="53">
        <v>45339</v>
      </c>
      <c r="K631" t="s">
        <v>124</v>
      </c>
      <c r="L631" s="53">
        <v>45331</v>
      </c>
      <c r="M631" t="s">
        <v>6606</v>
      </c>
      <c r="N631" t="s">
        <v>16</v>
      </c>
      <c r="O631" s="53">
        <v>45344</v>
      </c>
      <c r="P631">
        <v>2024</v>
      </c>
      <c r="Q631">
        <v>760</v>
      </c>
      <c r="R631">
        <v>834</v>
      </c>
      <c r="S631" t="s">
        <v>5565</v>
      </c>
      <c r="T631" t="s">
        <v>4686</v>
      </c>
      <c r="U631" t="s">
        <v>162</v>
      </c>
      <c r="V631">
        <v>120</v>
      </c>
      <c r="W631" s="53">
        <v>45339</v>
      </c>
      <c r="X631" s="53">
        <v>45339</v>
      </c>
      <c r="Y631">
        <v>0.34279999999999999</v>
      </c>
      <c r="Z631" t="s">
        <v>1279</v>
      </c>
      <c r="AA631" t="s">
        <v>4710</v>
      </c>
      <c r="AC631" t="e">
        <f>#REF!-#REF!</f>
        <v>#REF!</v>
      </c>
      <c r="AD631" t="e">
        <f>#REF!*#REF!</f>
        <v>#REF!</v>
      </c>
    </row>
    <row r="632" spans="1:30" x14ac:dyDescent="0.35">
      <c r="A632" t="s">
        <v>5566</v>
      </c>
      <c r="B632">
        <v>284</v>
      </c>
      <c r="C632" t="s">
        <v>119</v>
      </c>
      <c r="D632" t="s">
        <v>236</v>
      </c>
      <c r="E632" t="s">
        <v>237</v>
      </c>
      <c r="F632" t="s">
        <v>121</v>
      </c>
      <c r="G632" t="s">
        <v>162</v>
      </c>
      <c r="H632" t="s">
        <v>254</v>
      </c>
      <c r="I632" s="53">
        <v>45340</v>
      </c>
      <c r="J632" s="53">
        <v>45340</v>
      </c>
      <c r="K632" t="s">
        <v>124</v>
      </c>
      <c r="L632" s="53">
        <v>45331</v>
      </c>
      <c r="M632" t="s">
        <v>6606</v>
      </c>
      <c r="N632" t="s">
        <v>16</v>
      </c>
      <c r="O632" s="53">
        <v>45344</v>
      </c>
      <c r="P632">
        <v>2024</v>
      </c>
      <c r="Q632">
        <v>761</v>
      </c>
      <c r="R632">
        <v>835</v>
      </c>
      <c r="S632" t="s">
        <v>5566</v>
      </c>
      <c r="T632" t="s">
        <v>4686</v>
      </c>
      <c r="U632" t="s">
        <v>162</v>
      </c>
      <c r="V632">
        <v>120</v>
      </c>
      <c r="W632" s="53">
        <v>45340</v>
      </c>
      <c r="X632" s="53">
        <v>45340</v>
      </c>
      <c r="Y632">
        <v>0.34279999999999999</v>
      </c>
      <c r="Z632" t="s">
        <v>1279</v>
      </c>
      <c r="AA632" t="s">
        <v>4710</v>
      </c>
      <c r="AC632" t="e">
        <f>#REF!-#REF!</f>
        <v>#REF!</v>
      </c>
      <c r="AD632" t="e">
        <f>#REF!*#REF!</f>
        <v>#REF!</v>
      </c>
    </row>
    <row r="633" spans="1:30" x14ac:dyDescent="0.35">
      <c r="A633" t="s">
        <v>5567</v>
      </c>
      <c r="B633">
        <v>285</v>
      </c>
      <c r="C633" t="s">
        <v>119</v>
      </c>
      <c r="D633" t="s">
        <v>236</v>
      </c>
      <c r="E633" t="s">
        <v>237</v>
      </c>
      <c r="F633" t="s">
        <v>121</v>
      </c>
      <c r="G633" t="s">
        <v>162</v>
      </c>
      <c r="H633" t="s">
        <v>254</v>
      </c>
      <c r="I633" s="53">
        <v>45341</v>
      </c>
      <c r="J633" s="53">
        <v>45341</v>
      </c>
      <c r="K633" t="s">
        <v>124</v>
      </c>
      <c r="L633" s="53">
        <v>45331</v>
      </c>
      <c r="M633" t="s">
        <v>6606</v>
      </c>
      <c r="N633" t="s">
        <v>16</v>
      </c>
      <c r="O633" s="53">
        <v>45344</v>
      </c>
      <c r="P633">
        <v>2024</v>
      </c>
      <c r="Q633">
        <v>762</v>
      </c>
      <c r="R633">
        <v>836</v>
      </c>
      <c r="S633" t="s">
        <v>5567</v>
      </c>
      <c r="T633" t="s">
        <v>4686</v>
      </c>
      <c r="U633" t="s">
        <v>162</v>
      </c>
      <c r="V633">
        <v>120</v>
      </c>
      <c r="W633" s="53">
        <v>45341</v>
      </c>
      <c r="X633" s="53">
        <v>45341</v>
      </c>
      <c r="Y633">
        <v>0.34279999999999999</v>
      </c>
      <c r="Z633" t="s">
        <v>1279</v>
      </c>
      <c r="AA633" t="s">
        <v>4710</v>
      </c>
      <c r="AC633" t="e">
        <f>#REF!-#REF!</f>
        <v>#REF!</v>
      </c>
      <c r="AD633" t="e">
        <f>#REF!*#REF!</f>
        <v>#REF!</v>
      </c>
    </row>
    <row r="634" spans="1:30" x14ac:dyDescent="0.35">
      <c r="A634" t="s">
        <v>5568</v>
      </c>
      <c r="B634">
        <v>286</v>
      </c>
      <c r="C634" t="s">
        <v>119</v>
      </c>
      <c r="D634" t="s">
        <v>236</v>
      </c>
      <c r="E634" t="s">
        <v>237</v>
      </c>
      <c r="F634" t="s">
        <v>121</v>
      </c>
      <c r="G634" t="s">
        <v>162</v>
      </c>
      <c r="H634" t="s">
        <v>254</v>
      </c>
      <c r="I634" s="53">
        <v>45342</v>
      </c>
      <c r="J634" s="53">
        <v>45342</v>
      </c>
      <c r="K634" t="s">
        <v>124</v>
      </c>
      <c r="L634" s="53">
        <v>45341</v>
      </c>
      <c r="M634" t="s">
        <v>6606</v>
      </c>
      <c r="N634" t="s">
        <v>16</v>
      </c>
      <c r="O634" s="53">
        <v>45344</v>
      </c>
      <c r="P634">
        <v>2024</v>
      </c>
      <c r="Q634">
        <v>763</v>
      </c>
      <c r="R634">
        <v>837</v>
      </c>
      <c r="S634" t="s">
        <v>5568</v>
      </c>
      <c r="T634" t="s">
        <v>4686</v>
      </c>
      <c r="U634" t="s">
        <v>162</v>
      </c>
      <c r="V634">
        <v>120</v>
      </c>
      <c r="W634" s="53">
        <v>45342</v>
      </c>
      <c r="X634" s="53">
        <v>45342</v>
      </c>
      <c r="Y634">
        <v>0.34279999999999999</v>
      </c>
      <c r="Z634" t="s">
        <v>1279</v>
      </c>
      <c r="AA634" t="s">
        <v>4710</v>
      </c>
      <c r="AC634" t="e">
        <f>#REF!-#REF!</f>
        <v>#REF!</v>
      </c>
      <c r="AD634" t="e">
        <f>#REF!*#REF!</f>
        <v>#REF!</v>
      </c>
    </row>
    <row r="635" spans="1:30" x14ac:dyDescent="0.35">
      <c r="A635" t="s">
        <v>5569</v>
      </c>
      <c r="B635">
        <v>287</v>
      </c>
      <c r="C635" t="s">
        <v>119</v>
      </c>
      <c r="D635" t="s">
        <v>236</v>
      </c>
      <c r="E635" t="s">
        <v>237</v>
      </c>
      <c r="F635" t="s">
        <v>121</v>
      </c>
      <c r="G635" t="s">
        <v>162</v>
      </c>
      <c r="H635" t="s">
        <v>219</v>
      </c>
      <c r="I635" s="53">
        <v>45383</v>
      </c>
      <c r="J635" s="53">
        <v>45473</v>
      </c>
      <c r="K635" t="s">
        <v>124</v>
      </c>
      <c r="L635" s="53">
        <v>45331</v>
      </c>
      <c r="M635" t="s">
        <v>6606</v>
      </c>
      <c r="N635" t="s">
        <v>16</v>
      </c>
      <c r="O635" s="53">
        <v>45344</v>
      </c>
      <c r="P635">
        <v>2024</v>
      </c>
      <c r="Q635">
        <v>764</v>
      </c>
      <c r="R635">
        <v>838</v>
      </c>
      <c r="S635" t="s">
        <v>5569</v>
      </c>
      <c r="T635" t="s">
        <v>4686</v>
      </c>
      <c r="U635" t="s">
        <v>162</v>
      </c>
      <c r="V635">
        <v>120</v>
      </c>
      <c r="W635" s="53">
        <v>45383</v>
      </c>
      <c r="X635" s="53">
        <v>45473</v>
      </c>
      <c r="Y635">
        <v>0.26619999999999999</v>
      </c>
      <c r="Z635" t="s">
        <v>1279</v>
      </c>
      <c r="AA635" t="s">
        <v>4710</v>
      </c>
      <c r="AC635" t="e">
        <f>#REF!-#REF!</f>
        <v>#REF!</v>
      </c>
      <c r="AD635" t="e">
        <f>#REF!*#REF!</f>
        <v>#REF!</v>
      </c>
    </row>
    <row r="636" spans="1:30" x14ac:dyDescent="0.35">
      <c r="A636" t="s">
        <v>2126</v>
      </c>
      <c r="B636">
        <v>289</v>
      </c>
      <c r="C636" t="s">
        <v>119</v>
      </c>
      <c r="D636" t="s">
        <v>236</v>
      </c>
      <c r="E636" t="s">
        <v>237</v>
      </c>
      <c r="F636" t="s">
        <v>121</v>
      </c>
      <c r="G636" t="s">
        <v>162</v>
      </c>
      <c r="H636" t="s">
        <v>254</v>
      </c>
      <c r="I636" s="53">
        <v>45343</v>
      </c>
      <c r="J636" s="53">
        <v>45343</v>
      </c>
      <c r="K636" t="s">
        <v>124</v>
      </c>
      <c r="L636" s="53">
        <v>45342</v>
      </c>
      <c r="M636" t="s">
        <v>6607</v>
      </c>
      <c r="N636" t="s">
        <v>16</v>
      </c>
      <c r="O636" s="53">
        <v>45354</v>
      </c>
      <c r="P636">
        <v>2024</v>
      </c>
      <c r="Q636">
        <v>766</v>
      </c>
      <c r="R636">
        <v>839</v>
      </c>
      <c r="S636" t="s">
        <v>2126</v>
      </c>
      <c r="T636" t="s">
        <v>4686</v>
      </c>
      <c r="U636" t="s">
        <v>162</v>
      </c>
      <c r="V636">
        <v>120</v>
      </c>
      <c r="W636" s="53">
        <v>45343</v>
      </c>
      <c r="X636" s="53">
        <v>45343</v>
      </c>
      <c r="Y636">
        <v>0.34279999999999999</v>
      </c>
      <c r="Z636" t="s">
        <v>1279</v>
      </c>
      <c r="AA636" t="s">
        <v>4710</v>
      </c>
      <c r="AC636" t="e">
        <f>#REF!-#REF!</f>
        <v>#REF!</v>
      </c>
      <c r="AD636" t="e">
        <f>#REF!*#REF!</f>
        <v>#REF!</v>
      </c>
    </row>
    <row r="637" spans="1:30" x14ac:dyDescent="0.35">
      <c r="A637" t="s">
        <v>5570</v>
      </c>
      <c r="B637">
        <v>290</v>
      </c>
      <c r="C637" t="s">
        <v>119</v>
      </c>
      <c r="D637" t="s">
        <v>236</v>
      </c>
      <c r="E637" t="s">
        <v>237</v>
      </c>
      <c r="F637" t="s">
        <v>121</v>
      </c>
      <c r="G637" t="s">
        <v>162</v>
      </c>
      <c r="H637" t="s">
        <v>254</v>
      </c>
      <c r="I637" s="53">
        <v>45344</v>
      </c>
      <c r="J637" s="53">
        <v>45344</v>
      </c>
      <c r="K637" t="s">
        <v>124</v>
      </c>
      <c r="L637" s="53">
        <v>45343</v>
      </c>
      <c r="M637" t="s">
        <v>6607</v>
      </c>
      <c r="N637" t="s">
        <v>16</v>
      </c>
      <c r="O637" s="53">
        <v>45354</v>
      </c>
      <c r="P637">
        <v>2024</v>
      </c>
      <c r="Q637">
        <v>767</v>
      </c>
      <c r="R637">
        <v>840</v>
      </c>
      <c r="S637" t="s">
        <v>5570</v>
      </c>
      <c r="T637" t="s">
        <v>4686</v>
      </c>
      <c r="U637" t="s">
        <v>162</v>
      </c>
      <c r="V637">
        <v>120</v>
      </c>
      <c r="W637" s="53">
        <v>45344</v>
      </c>
      <c r="X637" s="53">
        <v>45344</v>
      </c>
      <c r="Y637">
        <v>0.34279999999999999</v>
      </c>
      <c r="Z637" t="s">
        <v>1279</v>
      </c>
      <c r="AA637" t="s">
        <v>4710</v>
      </c>
      <c r="AC637" t="e">
        <f>#REF!-#REF!</f>
        <v>#REF!</v>
      </c>
      <c r="AD637" t="e">
        <f>#REF!*#REF!</f>
        <v>#REF!</v>
      </c>
    </row>
    <row r="638" spans="1:30" x14ac:dyDescent="0.35">
      <c r="A638" t="s">
        <v>2127</v>
      </c>
      <c r="B638">
        <v>291</v>
      </c>
      <c r="C638" t="s">
        <v>119</v>
      </c>
      <c r="D638" t="s">
        <v>236</v>
      </c>
      <c r="E638" t="s">
        <v>237</v>
      </c>
      <c r="F638" t="s">
        <v>121</v>
      </c>
      <c r="G638" t="s">
        <v>162</v>
      </c>
      <c r="H638" t="s">
        <v>254</v>
      </c>
      <c r="I638" s="53">
        <v>45345</v>
      </c>
      <c r="J638" s="53">
        <v>45345</v>
      </c>
      <c r="K638" t="s">
        <v>124</v>
      </c>
      <c r="L638" s="53">
        <v>45344</v>
      </c>
      <c r="M638" t="s">
        <v>6607</v>
      </c>
      <c r="N638" t="s">
        <v>16</v>
      </c>
      <c r="O638" s="53">
        <v>45354</v>
      </c>
      <c r="P638">
        <v>2024</v>
      </c>
      <c r="Q638">
        <v>768</v>
      </c>
      <c r="R638">
        <v>841</v>
      </c>
      <c r="S638" t="s">
        <v>2127</v>
      </c>
      <c r="T638" t="s">
        <v>4686</v>
      </c>
      <c r="U638" t="s">
        <v>162</v>
      </c>
      <c r="V638">
        <v>120</v>
      </c>
      <c r="W638" s="53">
        <v>45345</v>
      </c>
      <c r="X638" s="53">
        <v>45345</v>
      </c>
      <c r="Y638">
        <v>0.34279999999999999</v>
      </c>
      <c r="Z638" t="s">
        <v>1279</v>
      </c>
      <c r="AA638" t="s">
        <v>4710</v>
      </c>
      <c r="AC638" t="e">
        <f>#REF!-#REF!</f>
        <v>#REF!</v>
      </c>
      <c r="AD638" t="e">
        <f>#REF!*#REF!</f>
        <v>#REF!</v>
      </c>
    </row>
    <row r="639" spans="1:30" x14ac:dyDescent="0.35">
      <c r="A639" t="s">
        <v>5571</v>
      </c>
      <c r="B639">
        <v>292</v>
      </c>
      <c r="C639" t="s">
        <v>119</v>
      </c>
      <c r="D639" t="s">
        <v>236</v>
      </c>
      <c r="E639" t="s">
        <v>237</v>
      </c>
      <c r="F639" t="s">
        <v>121</v>
      </c>
      <c r="G639" t="s">
        <v>162</v>
      </c>
      <c r="H639" t="s">
        <v>254</v>
      </c>
      <c r="I639" s="53">
        <v>45346</v>
      </c>
      <c r="J639" s="53">
        <v>45346</v>
      </c>
      <c r="K639" t="s">
        <v>124</v>
      </c>
      <c r="L639" s="53">
        <v>45345</v>
      </c>
      <c r="M639" t="s">
        <v>6607</v>
      </c>
      <c r="N639" t="s">
        <v>16</v>
      </c>
      <c r="O639" s="53">
        <v>45354</v>
      </c>
      <c r="P639">
        <v>2024</v>
      </c>
      <c r="Q639">
        <v>769</v>
      </c>
      <c r="R639">
        <v>842</v>
      </c>
      <c r="S639" t="s">
        <v>5571</v>
      </c>
      <c r="T639" t="s">
        <v>4686</v>
      </c>
      <c r="U639" t="s">
        <v>162</v>
      </c>
      <c r="V639">
        <v>120</v>
      </c>
      <c r="W639" s="53">
        <v>45346</v>
      </c>
      <c r="X639" s="53">
        <v>45346</v>
      </c>
      <c r="Y639">
        <v>0.34279999999999999</v>
      </c>
      <c r="Z639" t="s">
        <v>1279</v>
      </c>
      <c r="AA639" t="s">
        <v>4710</v>
      </c>
      <c r="AC639" t="e">
        <f>#REF!-#REF!</f>
        <v>#REF!</v>
      </c>
      <c r="AD639" t="e">
        <f>#REF!*#REF!</f>
        <v>#REF!</v>
      </c>
    </row>
    <row r="640" spans="1:30" x14ac:dyDescent="0.35">
      <c r="A640" t="s">
        <v>5572</v>
      </c>
      <c r="B640">
        <v>293</v>
      </c>
      <c r="C640" t="s">
        <v>119</v>
      </c>
      <c r="D640" t="s">
        <v>236</v>
      </c>
      <c r="E640" t="s">
        <v>237</v>
      </c>
      <c r="F640" t="s">
        <v>121</v>
      </c>
      <c r="G640" t="s">
        <v>162</v>
      </c>
      <c r="H640" t="s">
        <v>254</v>
      </c>
      <c r="I640" s="53">
        <v>45347</v>
      </c>
      <c r="J640" s="53">
        <v>45347</v>
      </c>
      <c r="K640" t="s">
        <v>124</v>
      </c>
      <c r="L640" s="53">
        <v>45346</v>
      </c>
      <c r="M640" t="s">
        <v>6607</v>
      </c>
      <c r="N640" t="s">
        <v>16</v>
      </c>
      <c r="O640" s="53">
        <v>45354</v>
      </c>
      <c r="P640">
        <v>2024</v>
      </c>
      <c r="Q640">
        <v>770</v>
      </c>
      <c r="R640">
        <v>843</v>
      </c>
      <c r="S640" t="s">
        <v>5572</v>
      </c>
      <c r="T640" t="s">
        <v>4686</v>
      </c>
      <c r="U640" t="s">
        <v>162</v>
      </c>
      <c r="V640">
        <v>120</v>
      </c>
      <c r="W640" s="53">
        <v>45347</v>
      </c>
      <c r="X640" s="53">
        <v>45347</v>
      </c>
      <c r="Y640">
        <v>0.34279999999999999</v>
      </c>
      <c r="Z640" t="s">
        <v>1279</v>
      </c>
      <c r="AA640" t="s">
        <v>4710</v>
      </c>
      <c r="AC640" t="e">
        <f>#REF!-#REF!</f>
        <v>#REF!</v>
      </c>
      <c r="AD640" t="e">
        <f>#REF!*#REF!</f>
        <v>#REF!</v>
      </c>
    </row>
    <row r="641" spans="1:30" x14ac:dyDescent="0.35">
      <c r="A641" t="s">
        <v>5573</v>
      </c>
      <c r="B641">
        <v>294</v>
      </c>
      <c r="C641" t="s">
        <v>119</v>
      </c>
      <c r="D641" t="s">
        <v>236</v>
      </c>
      <c r="E641" t="s">
        <v>237</v>
      </c>
      <c r="F641" t="s">
        <v>121</v>
      </c>
      <c r="G641" t="s">
        <v>162</v>
      </c>
      <c r="H641" t="s">
        <v>254</v>
      </c>
      <c r="I641" s="53">
        <v>45348</v>
      </c>
      <c r="J641" s="53">
        <v>45348</v>
      </c>
      <c r="K641" t="s">
        <v>124</v>
      </c>
      <c r="L641" s="53">
        <v>45347</v>
      </c>
      <c r="M641" t="s">
        <v>6607</v>
      </c>
      <c r="N641" t="s">
        <v>16</v>
      </c>
      <c r="O641" s="53">
        <v>45354</v>
      </c>
      <c r="P641">
        <v>2024</v>
      </c>
      <c r="Q641">
        <v>771</v>
      </c>
      <c r="R641">
        <v>844</v>
      </c>
      <c r="S641" t="s">
        <v>5573</v>
      </c>
      <c r="T641" t="s">
        <v>4686</v>
      </c>
      <c r="U641" t="s">
        <v>162</v>
      </c>
      <c r="V641">
        <v>120</v>
      </c>
      <c r="W641" s="53">
        <v>45348</v>
      </c>
      <c r="X641" s="53">
        <v>45348</v>
      </c>
      <c r="Y641">
        <v>0.34279999999999999</v>
      </c>
      <c r="Z641" t="s">
        <v>1279</v>
      </c>
      <c r="AA641" t="s">
        <v>4710</v>
      </c>
      <c r="AC641" t="e">
        <f>#REF!-#REF!</f>
        <v>#REF!</v>
      </c>
      <c r="AD641" t="e">
        <f>#REF!*#REF!</f>
        <v>#REF!</v>
      </c>
    </row>
    <row r="642" spans="1:30" x14ac:dyDescent="0.35">
      <c r="A642" t="s">
        <v>5968</v>
      </c>
      <c r="B642">
        <v>295</v>
      </c>
      <c r="C642" t="s">
        <v>119</v>
      </c>
      <c r="D642" t="s">
        <v>6163</v>
      </c>
      <c r="E642" t="s">
        <v>301</v>
      </c>
      <c r="F642" t="s">
        <v>121</v>
      </c>
      <c r="G642" t="s">
        <v>169</v>
      </c>
      <c r="H642" t="s">
        <v>254</v>
      </c>
      <c r="I642" s="53">
        <v>45347</v>
      </c>
      <c r="J642" s="53">
        <v>45347</v>
      </c>
      <c r="K642" t="s">
        <v>124</v>
      </c>
      <c r="L642" s="53">
        <v>45346</v>
      </c>
      <c r="M642" t="s">
        <v>6607</v>
      </c>
      <c r="N642" t="s">
        <v>16</v>
      </c>
      <c r="O642" s="53">
        <v>45354</v>
      </c>
      <c r="P642">
        <v>2024</v>
      </c>
      <c r="Q642">
        <v>772</v>
      </c>
      <c r="R642">
        <v>845</v>
      </c>
      <c r="S642" t="s">
        <v>5968</v>
      </c>
      <c r="T642" t="s">
        <v>4593</v>
      </c>
      <c r="U642" t="s">
        <v>169</v>
      </c>
      <c r="V642">
        <v>276</v>
      </c>
      <c r="W642" s="53">
        <v>45347</v>
      </c>
      <c r="X642" s="53">
        <v>45347</v>
      </c>
      <c r="Y642">
        <v>0.27779999999999999</v>
      </c>
      <c r="Z642" t="s">
        <v>1279</v>
      </c>
      <c r="AA642" t="s">
        <v>4710</v>
      </c>
      <c r="AC642" t="e">
        <f>#REF!-#REF!</f>
        <v>#REF!</v>
      </c>
      <c r="AD642" t="e">
        <f>#REF!*#REF!</f>
        <v>#REF!</v>
      </c>
    </row>
    <row r="643" spans="1:30" x14ac:dyDescent="0.35">
      <c r="A643" t="s">
        <v>5574</v>
      </c>
      <c r="B643">
        <v>296</v>
      </c>
      <c r="C643" t="s">
        <v>119</v>
      </c>
      <c r="D643" t="s">
        <v>236</v>
      </c>
      <c r="E643" t="s">
        <v>237</v>
      </c>
      <c r="F643" t="s">
        <v>121</v>
      </c>
      <c r="G643" t="s">
        <v>162</v>
      </c>
      <c r="H643" t="s">
        <v>254</v>
      </c>
      <c r="I643" s="53">
        <v>45349</v>
      </c>
      <c r="J643" s="53">
        <v>45349</v>
      </c>
      <c r="K643" t="s">
        <v>124</v>
      </c>
      <c r="L643" s="53">
        <v>45348</v>
      </c>
      <c r="M643" t="s">
        <v>6607</v>
      </c>
      <c r="N643" t="s">
        <v>16</v>
      </c>
      <c r="O643" s="53">
        <v>45354</v>
      </c>
      <c r="P643">
        <v>2024</v>
      </c>
      <c r="Q643">
        <v>773</v>
      </c>
      <c r="R643">
        <v>846</v>
      </c>
      <c r="S643" t="s">
        <v>5574</v>
      </c>
      <c r="T643" t="s">
        <v>4686</v>
      </c>
      <c r="U643" t="s">
        <v>162</v>
      </c>
      <c r="V643">
        <v>120</v>
      </c>
      <c r="W643" s="53">
        <v>45349</v>
      </c>
      <c r="X643" s="53">
        <v>45349</v>
      </c>
      <c r="Y643">
        <v>0.34279999999999999</v>
      </c>
      <c r="Z643" t="s">
        <v>1279</v>
      </c>
      <c r="AA643" t="s">
        <v>4710</v>
      </c>
      <c r="AC643" t="e">
        <f>#REF!-#REF!</f>
        <v>#REF!</v>
      </c>
      <c r="AD643" t="e">
        <f>#REF!*#REF!</f>
        <v>#REF!</v>
      </c>
    </row>
    <row r="644" spans="1:30" x14ac:dyDescent="0.35">
      <c r="A644" t="s">
        <v>5575</v>
      </c>
      <c r="B644">
        <v>297</v>
      </c>
      <c r="C644" t="s">
        <v>119</v>
      </c>
      <c r="D644" t="s">
        <v>236</v>
      </c>
      <c r="E644" t="s">
        <v>237</v>
      </c>
      <c r="F644" t="s">
        <v>121</v>
      </c>
      <c r="G644" t="s">
        <v>162</v>
      </c>
      <c r="H644" t="s">
        <v>254</v>
      </c>
      <c r="I644" s="53">
        <v>45350</v>
      </c>
      <c r="J644" s="53">
        <v>45350</v>
      </c>
      <c r="K644" t="s">
        <v>124</v>
      </c>
      <c r="L644" s="53">
        <v>45349</v>
      </c>
      <c r="M644" t="s">
        <v>6607</v>
      </c>
      <c r="N644" t="s">
        <v>16</v>
      </c>
      <c r="O644" s="53">
        <v>45354</v>
      </c>
      <c r="P644">
        <v>2024</v>
      </c>
      <c r="Q644">
        <v>774</v>
      </c>
      <c r="R644">
        <v>847</v>
      </c>
      <c r="S644" t="s">
        <v>5575</v>
      </c>
      <c r="T644" t="s">
        <v>4686</v>
      </c>
      <c r="U644" t="s">
        <v>162</v>
      </c>
      <c r="V644">
        <v>120</v>
      </c>
      <c r="W644" s="53">
        <v>45350</v>
      </c>
      <c r="X644" s="53">
        <v>45350</v>
      </c>
      <c r="Y644">
        <v>0.34279999999999999</v>
      </c>
      <c r="Z644" t="s">
        <v>1279</v>
      </c>
      <c r="AA644" t="s">
        <v>4710</v>
      </c>
      <c r="AC644" t="e">
        <f>#REF!-#REF!</f>
        <v>#REF!</v>
      </c>
      <c r="AD644" t="e">
        <f>#REF!*#REF!</f>
        <v>#REF!</v>
      </c>
    </row>
    <row r="645" spans="1:30" x14ac:dyDescent="0.35">
      <c r="A645" t="s">
        <v>5576</v>
      </c>
      <c r="B645">
        <v>298</v>
      </c>
      <c r="C645" t="s">
        <v>119</v>
      </c>
      <c r="D645" t="s">
        <v>236</v>
      </c>
      <c r="E645" t="s">
        <v>237</v>
      </c>
      <c r="F645" t="s">
        <v>121</v>
      </c>
      <c r="G645" t="s">
        <v>162</v>
      </c>
      <c r="H645" t="s">
        <v>254</v>
      </c>
      <c r="I645" s="53">
        <v>45351</v>
      </c>
      <c r="J645" s="53">
        <v>45351</v>
      </c>
      <c r="K645" t="s">
        <v>124</v>
      </c>
      <c r="L645" s="53">
        <v>45350</v>
      </c>
      <c r="M645" t="s">
        <v>6607</v>
      </c>
      <c r="N645" t="s">
        <v>16</v>
      </c>
      <c r="O645" s="53">
        <v>45354</v>
      </c>
      <c r="P645">
        <v>2024</v>
      </c>
      <c r="Q645">
        <v>775</v>
      </c>
      <c r="R645">
        <v>848</v>
      </c>
      <c r="S645" t="s">
        <v>5576</v>
      </c>
      <c r="T645" t="s">
        <v>4686</v>
      </c>
      <c r="U645" t="s">
        <v>162</v>
      </c>
      <c r="V645">
        <v>120</v>
      </c>
      <c r="W645" s="53">
        <v>45351</v>
      </c>
      <c r="X645" s="53">
        <v>45351</v>
      </c>
      <c r="Y645">
        <v>0.34279999999999999</v>
      </c>
      <c r="Z645" t="s">
        <v>1279</v>
      </c>
      <c r="AA645" t="s">
        <v>4710</v>
      </c>
      <c r="AC645" t="e">
        <f>#REF!-#REF!</f>
        <v>#REF!</v>
      </c>
      <c r="AD645" t="e">
        <f>#REF!*#REF!</f>
        <v>#REF!</v>
      </c>
    </row>
    <row r="646" spans="1:30" x14ac:dyDescent="0.35">
      <c r="A646" t="s">
        <v>5577</v>
      </c>
      <c r="B646">
        <v>299</v>
      </c>
      <c r="C646" t="s">
        <v>119</v>
      </c>
      <c r="D646" t="s">
        <v>6163</v>
      </c>
      <c r="E646" t="s">
        <v>301</v>
      </c>
      <c r="F646" t="s">
        <v>121</v>
      </c>
      <c r="G646" t="s">
        <v>162</v>
      </c>
      <c r="H646" t="s">
        <v>254</v>
      </c>
      <c r="I646" s="53">
        <v>45351</v>
      </c>
      <c r="J646" s="53">
        <v>45351</v>
      </c>
      <c r="K646" t="s">
        <v>124</v>
      </c>
      <c r="L646" s="53">
        <v>45350</v>
      </c>
      <c r="M646" t="s">
        <v>6607</v>
      </c>
      <c r="N646" t="s">
        <v>16</v>
      </c>
      <c r="O646" s="53">
        <v>45354</v>
      </c>
      <c r="P646">
        <v>2024</v>
      </c>
      <c r="Q646">
        <v>776</v>
      </c>
      <c r="R646">
        <v>849</v>
      </c>
      <c r="S646" t="s">
        <v>5577</v>
      </c>
      <c r="T646" t="s">
        <v>4686</v>
      </c>
      <c r="U646" t="s">
        <v>162</v>
      </c>
      <c r="V646">
        <v>40</v>
      </c>
      <c r="W646" s="53">
        <v>45351</v>
      </c>
      <c r="X646" s="53">
        <v>45351</v>
      </c>
      <c r="Y646">
        <v>0.34279999999999999</v>
      </c>
      <c r="Z646" t="s">
        <v>1279</v>
      </c>
      <c r="AA646" t="s">
        <v>4710</v>
      </c>
      <c r="AC646" t="e">
        <f>#REF!-#REF!</f>
        <v>#REF!</v>
      </c>
      <c r="AD646" t="e">
        <f>#REF!*#REF!</f>
        <v>#REF!</v>
      </c>
    </row>
    <row r="647" spans="1:30" x14ac:dyDescent="0.35">
      <c r="A647" t="s">
        <v>5969</v>
      </c>
      <c r="B647">
        <v>300</v>
      </c>
      <c r="C647" t="s">
        <v>119</v>
      </c>
      <c r="D647" t="s">
        <v>6163</v>
      </c>
      <c r="E647" t="s">
        <v>301</v>
      </c>
      <c r="F647" t="s">
        <v>121</v>
      </c>
      <c r="G647" t="s">
        <v>169</v>
      </c>
      <c r="H647" t="s">
        <v>254</v>
      </c>
      <c r="I647" s="53">
        <v>45351</v>
      </c>
      <c r="J647" s="53">
        <v>45351</v>
      </c>
      <c r="K647" t="s">
        <v>124</v>
      </c>
      <c r="L647" s="53">
        <v>45350</v>
      </c>
      <c r="M647" t="s">
        <v>6607</v>
      </c>
      <c r="N647" t="s">
        <v>16</v>
      </c>
      <c r="O647" s="53">
        <v>45354</v>
      </c>
      <c r="P647">
        <v>2024</v>
      </c>
      <c r="Q647">
        <v>777</v>
      </c>
      <c r="R647">
        <v>850</v>
      </c>
      <c r="S647" t="s">
        <v>5969</v>
      </c>
      <c r="T647" t="s">
        <v>4630</v>
      </c>
      <c r="U647" t="s">
        <v>169</v>
      </c>
      <c r="V647">
        <v>732</v>
      </c>
      <c r="W647" s="53">
        <v>45351</v>
      </c>
      <c r="X647" s="53">
        <v>45351</v>
      </c>
      <c r="Y647">
        <v>9.0134000000000007</v>
      </c>
      <c r="Z647" t="s">
        <v>1279</v>
      </c>
      <c r="AA647" t="s">
        <v>4965</v>
      </c>
      <c r="AC647" t="e">
        <f>#REF!-#REF!</f>
        <v>#REF!</v>
      </c>
      <c r="AD647" t="e">
        <f>#REF!*#REF!</f>
        <v>#REF!</v>
      </c>
    </row>
    <row r="648" spans="1:30" x14ac:dyDescent="0.35">
      <c r="A648" t="s">
        <v>5970</v>
      </c>
      <c r="B648">
        <v>301</v>
      </c>
      <c r="C648" t="s">
        <v>119</v>
      </c>
      <c r="D648" t="s">
        <v>6163</v>
      </c>
      <c r="E648" t="s">
        <v>301</v>
      </c>
      <c r="F648" t="s">
        <v>121</v>
      </c>
      <c r="G648" t="s">
        <v>169</v>
      </c>
      <c r="H648" t="s">
        <v>254</v>
      </c>
      <c r="I648" s="53">
        <v>45352</v>
      </c>
      <c r="J648" s="53">
        <v>45352</v>
      </c>
      <c r="K648" t="s">
        <v>124</v>
      </c>
      <c r="L648" s="53">
        <v>45351</v>
      </c>
      <c r="M648" t="s">
        <v>6607</v>
      </c>
      <c r="N648" t="s">
        <v>16</v>
      </c>
      <c r="O648" s="53">
        <v>45354</v>
      </c>
      <c r="P648">
        <v>2024</v>
      </c>
      <c r="Q648">
        <v>778</v>
      </c>
      <c r="R648">
        <v>851</v>
      </c>
      <c r="S648" t="s">
        <v>5970</v>
      </c>
      <c r="T648" t="s">
        <v>4630</v>
      </c>
      <c r="U648" t="s">
        <v>169</v>
      </c>
      <c r="V648">
        <v>168</v>
      </c>
      <c r="W648" s="53">
        <v>45352</v>
      </c>
      <c r="X648" s="53">
        <v>45352</v>
      </c>
      <c r="Y648">
        <v>9.0134000000000007</v>
      </c>
      <c r="Z648" t="s">
        <v>1279</v>
      </c>
      <c r="AA648" t="s">
        <v>4965</v>
      </c>
      <c r="AC648" t="e">
        <f>#REF!-#REF!</f>
        <v>#REF!</v>
      </c>
      <c r="AD648" t="e">
        <f>#REF!*#REF!</f>
        <v>#REF!</v>
      </c>
    </row>
    <row r="649" spans="1:30" x14ac:dyDescent="0.35">
      <c r="A649" t="s">
        <v>5971</v>
      </c>
      <c r="B649">
        <v>302</v>
      </c>
      <c r="C649" t="s">
        <v>119</v>
      </c>
      <c r="D649" t="s">
        <v>193</v>
      </c>
      <c r="E649" t="s">
        <v>194</v>
      </c>
      <c r="F649" t="s">
        <v>121</v>
      </c>
      <c r="G649" t="s">
        <v>169</v>
      </c>
      <c r="H649" t="s">
        <v>254</v>
      </c>
      <c r="I649" s="53">
        <v>45352</v>
      </c>
      <c r="J649" s="53">
        <v>45352</v>
      </c>
      <c r="K649" t="s">
        <v>124</v>
      </c>
      <c r="L649" s="53">
        <v>45351</v>
      </c>
      <c r="M649" t="s">
        <v>6607</v>
      </c>
      <c r="N649" t="s">
        <v>16</v>
      </c>
      <c r="O649" s="53">
        <v>45354</v>
      </c>
      <c r="P649">
        <v>2024</v>
      </c>
      <c r="Q649">
        <v>779</v>
      </c>
      <c r="R649">
        <v>852</v>
      </c>
      <c r="S649" t="s">
        <v>5971</v>
      </c>
      <c r="T649" t="s">
        <v>4630</v>
      </c>
      <c r="U649" t="s">
        <v>169</v>
      </c>
      <c r="V649">
        <v>170</v>
      </c>
      <c r="W649" s="53">
        <v>45352</v>
      </c>
      <c r="X649" s="53">
        <v>45352</v>
      </c>
      <c r="Y649">
        <v>9.0134000000000007</v>
      </c>
      <c r="Z649" t="s">
        <v>1279</v>
      </c>
      <c r="AA649" t="s">
        <v>4965</v>
      </c>
      <c r="AC649" t="e">
        <f>#REF!-#REF!</f>
        <v>#REF!</v>
      </c>
      <c r="AD649" t="e">
        <f>#REF!*#REF!</f>
        <v>#REF!</v>
      </c>
    </row>
    <row r="650" spans="1:30" x14ac:dyDescent="0.35">
      <c r="A650" t="s">
        <v>5578</v>
      </c>
      <c r="B650">
        <v>303</v>
      </c>
      <c r="C650" t="s">
        <v>119</v>
      </c>
      <c r="D650" t="s">
        <v>193</v>
      </c>
      <c r="E650" t="s">
        <v>194</v>
      </c>
      <c r="F650" t="s">
        <v>121</v>
      </c>
      <c r="G650" t="s">
        <v>162</v>
      </c>
      <c r="H650" t="s">
        <v>254</v>
      </c>
      <c r="I650" s="53">
        <v>45352</v>
      </c>
      <c r="J650" s="53">
        <v>45352</v>
      </c>
      <c r="K650" t="s">
        <v>124</v>
      </c>
      <c r="L650" s="53">
        <v>45351</v>
      </c>
      <c r="M650" t="s">
        <v>6607</v>
      </c>
      <c r="N650" t="s">
        <v>16</v>
      </c>
      <c r="O650" s="53">
        <v>45354</v>
      </c>
      <c r="P650">
        <v>2024</v>
      </c>
      <c r="Q650">
        <v>780</v>
      </c>
      <c r="R650">
        <v>853</v>
      </c>
      <c r="S650" t="s">
        <v>5578</v>
      </c>
      <c r="T650" t="s">
        <v>4516</v>
      </c>
      <c r="U650" t="s">
        <v>162</v>
      </c>
      <c r="V650">
        <v>170</v>
      </c>
      <c r="W650" s="53">
        <v>45352</v>
      </c>
      <c r="X650" s="53">
        <v>45352</v>
      </c>
      <c r="Y650">
        <v>4.0057</v>
      </c>
      <c r="Z650" t="s">
        <v>1279</v>
      </c>
      <c r="AA650" t="s">
        <v>4710</v>
      </c>
      <c r="AC650" t="e">
        <f>#REF!-#REF!</f>
        <v>#REF!</v>
      </c>
      <c r="AD650" t="e">
        <f>#REF!*#REF!</f>
        <v>#REF!</v>
      </c>
    </row>
    <row r="651" spans="1:30" x14ac:dyDescent="0.35">
      <c r="A651" t="s">
        <v>5579</v>
      </c>
      <c r="B651">
        <v>304</v>
      </c>
      <c r="C651" t="s">
        <v>119</v>
      </c>
      <c r="D651" t="s">
        <v>193</v>
      </c>
      <c r="E651" t="s">
        <v>194</v>
      </c>
      <c r="F651" t="s">
        <v>121</v>
      </c>
      <c r="G651" t="s">
        <v>162</v>
      </c>
      <c r="H651" t="s">
        <v>254</v>
      </c>
      <c r="I651" s="53">
        <v>45353</v>
      </c>
      <c r="J651" s="53">
        <v>45353</v>
      </c>
      <c r="K651" t="s">
        <v>124</v>
      </c>
      <c r="L651" s="53">
        <v>45352</v>
      </c>
      <c r="M651" t="s">
        <v>6607</v>
      </c>
      <c r="N651" t="s">
        <v>16</v>
      </c>
      <c r="O651" s="53">
        <v>45354</v>
      </c>
      <c r="P651">
        <v>2024</v>
      </c>
      <c r="Q651">
        <v>781</v>
      </c>
      <c r="R651">
        <v>854</v>
      </c>
      <c r="S651" t="s">
        <v>5579</v>
      </c>
      <c r="T651" t="s">
        <v>4516</v>
      </c>
      <c r="U651" t="s">
        <v>162</v>
      </c>
      <c r="V651">
        <v>140</v>
      </c>
      <c r="W651" s="53">
        <v>45353</v>
      </c>
      <c r="X651" s="53">
        <v>45353</v>
      </c>
      <c r="Y651">
        <v>4.0057</v>
      </c>
      <c r="Z651" t="s">
        <v>1279</v>
      </c>
      <c r="AA651" t="s">
        <v>4710</v>
      </c>
      <c r="AC651" t="e">
        <f>#REF!-#REF!</f>
        <v>#REF!</v>
      </c>
      <c r="AD651" t="e">
        <f>#REF!*#REF!</f>
        <v>#REF!</v>
      </c>
    </row>
    <row r="652" spans="1:30" x14ac:dyDescent="0.35">
      <c r="A652" t="s">
        <v>5972</v>
      </c>
      <c r="B652">
        <v>305</v>
      </c>
      <c r="C652" t="s">
        <v>119</v>
      </c>
      <c r="D652" t="s">
        <v>193</v>
      </c>
      <c r="E652" t="s">
        <v>194</v>
      </c>
      <c r="F652" t="s">
        <v>121</v>
      </c>
      <c r="G652" t="s">
        <v>169</v>
      </c>
      <c r="H652" t="s">
        <v>254</v>
      </c>
      <c r="I652" s="53">
        <v>45353</v>
      </c>
      <c r="J652" s="53">
        <v>45353</v>
      </c>
      <c r="K652" t="s">
        <v>124</v>
      </c>
      <c r="L652" s="53">
        <v>45352</v>
      </c>
      <c r="M652" t="s">
        <v>6607</v>
      </c>
      <c r="N652" t="s">
        <v>16</v>
      </c>
      <c r="O652" s="53">
        <v>45354</v>
      </c>
      <c r="P652">
        <v>2024</v>
      </c>
      <c r="Q652">
        <v>782</v>
      </c>
      <c r="R652">
        <v>855</v>
      </c>
      <c r="S652" t="s">
        <v>5972</v>
      </c>
      <c r="T652" t="s">
        <v>4630</v>
      </c>
      <c r="U652" t="s">
        <v>169</v>
      </c>
      <c r="V652">
        <v>140</v>
      </c>
      <c r="W652" s="53">
        <v>45353</v>
      </c>
      <c r="X652" s="53">
        <v>45353</v>
      </c>
      <c r="Y652">
        <v>9.0134000000000007</v>
      </c>
      <c r="Z652" t="s">
        <v>1279</v>
      </c>
      <c r="AA652" t="s">
        <v>4965</v>
      </c>
      <c r="AC652" t="e">
        <f>#REF!-#REF!</f>
        <v>#REF!</v>
      </c>
      <c r="AD652" t="e">
        <f>#REF!*#REF!</f>
        <v>#REF!</v>
      </c>
    </row>
    <row r="653" spans="1:30" x14ac:dyDescent="0.35">
      <c r="A653" t="s">
        <v>5580</v>
      </c>
      <c r="B653">
        <v>306</v>
      </c>
      <c r="C653" t="s">
        <v>130</v>
      </c>
      <c r="D653" t="s">
        <v>6163</v>
      </c>
      <c r="E653" t="s">
        <v>301</v>
      </c>
      <c r="F653" t="s">
        <v>148</v>
      </c>
      <c r="G653" t="s">
        <v>162</v>
      </c>
      <c r="H653" t="s">
        <v>254</v>
      </c>
      <c r="I653" s="53">
        <v>45347</v>
      </c>
      <c r="J653" s="53">
        <v>45347</v>
      </c>
      <c r="K653" t="s">
        <v>124</v>
      </c>
      <c r="L653" s="53">
        <v>45346</v>
      </c>
      <c r="M653" t="s">
        <v>6608</v>
      </c>
      <c r="N653" t="s">
        <v>13</v>
      </c>
      <c r="O653" s="53">
        <v>45351</v>
      </c>
      <c r="P653">
        <v>2024</v>
      </c>
      <c r="Q653">
        <v>783</v>
      </c>
      <c r="R653">
        <v>856</v>
      </c>
      <c r="S653" t="s">
        <v>5580</v>
      </c>
      <c r="T653" t="s">
        <v>4551</v>
      </c>
      <c r="U653" t="s">
        <v>162</v>
      </c>
      <c r="V653">
        <v>276</v>
      </c>
      <c r="W653" s="53">
        <v>45347</v>
      </c>
      <c r="X653" s="53">
        <v>45347</v>
      </c>
      <c r="Y653">
        <v>0.85140000000000005</v>
      </c>
      <c r="Z653" t="s">
        <v>1279</v>
      </c>
      <c r="AA653" t="s">
        <v>4710</v>
      </c>
      <c r="AB653" t="s">
        <v>6240</v>
      </c>
      <c r="AC653" t="e">
        <f>#REF!-#REF!</f>
        <v>#REF!</v>
      </c>
      <c r="AD653" t="e">
        <f>#REF!*#REF!</f>
        <v>#REF!</v>
      </c>
    </row>
    <row r="654" spans="1:30" x14ac:dyDescent="0.35">
      <c r="A654" t="s">
        <v>5973</v>
      </c>
      <c r="B654">
        <v>307</v>
      </c>
      <c r="C654" t="s">
        <v>130</v>
      </c>
      <c r="D654" t="s">
        <v>6163</v>
      </c>
      <c r="E654" t="s">
        <v>301</v>
      </c>
      <c r="F654" t="s">
        <v>148</v>
      </c>
      <c r="G654" t="s">
        <v>169</v>
      </c>
      <c r="H654" t="s">
        <v>254</v>
      </c>
      <c r="I654" s="53">
        <v>45351</v>
      </c>
      <c r="J654" s="53">
        <v>45351</v>
      </c>
      <c r="K654" t="s">
        <v>124</v>
      </c>
      <c r="L654" s="53">
        <v>45350</v>
      </c>
      <c r="M654" t="s">
        <v>6609</v>
      </c>
      <c r="N654" t="s">
        <v>13</v>
      </c>
      <c r="O654" s="53">
        <v>45351</v>
      </c>
      <c r="P654">
        <v>2024</v>
      </c>
      <c r="Q654">
        <v>784</v>
      </c>
      <c r="R654">
        <v>857</v>
      </c>
      <c r="S654" t="s">
        <v>5973</v>
      </c>
      <c r="T654" t="s">
        <v>4551</v>
      </c>
      <c r="U654" t="s">
        <v>169</v>
      </c>
      <c r="V654">
        <v>40</v>
      </c>
      <c r="W654" s="53">
        <v>45351</v>
      </c>
      <c r="X654" s="53">
        <v>45351</v>
      </c>
      <c r="Y654">
        <v>1.4997</v>
      </c>
      <c r="Z654" t="s">
        <v>1279</v>
      </c>
      <c r="AA654" t="s">
        <v>4710</v>
      </c>
      <c r="AB654" t="s">
        <v>6240</v>
      </c>
      <c r="AC654" t="e">
        <f>#REF!-#REF!</f>
        <v>#REF!</v>
      </c>
      <c r="AD654" t="e">
        <f>#REF!*#REF!</f>
        <v>#REF!</v>
      </c>
    </row>
    <row r="655" spans="1:30" x14ac:dyDescent="0.35">
      <c r="A655" t="s">
        <v>5581</v>
      </c>
      <c r="B655">
        <v>309</v>
      </c>
      <c r="C655" t="s">
        <v>132</v>
      </c>
      <c r="D655" t="s">
        <v>280</v>
      </c>
      <c r="E655" t="s">
        <v>281</v>
      </c>
      <c r="F655" t="s">
        <v>121</v>
      </c>
      <c r="G655" t="s">
        <v>162</v>
      </c>
      <c r="H655" t="s">
        <v>149</v>
      </c>
      <c r="I655" s="53">
        <v>45352</v>
      </c>
      <c r="J655" s="53">
        <v>45382</v>
      </c>
      <c r="K655" t="s">
        <v>124</v>
      </c>
      <c r="L655" s="53">
        <v>45351</v>
      </c>
      <c r="M655" t="s">
        <v>6610</v>
      </c>
      <c r="N655" t="s">
        <v>41</v>
      </c>
      <c r="O655" s="53">
        <v>45355</v>
      </c>
      <c r="P655">
        <v>2024</v>
      </c>
      <c r="Q655">
        <v>786</v>
      </c>
      <c r="R655">
        <v>858</v>
      </c>
      <c r="S655" t="s">
        <v>5581</v>
      </c>
      <c r="T655" t="s">
        <v>1338</v>
      </c>
      <c r="U655" t="s">
        <v>162</v>
      </c>
      <c r="V655">
        <v>300</v>
      </c>
      <c r="W655" s="53">
        <v>45352</v>
      </c>
      <c r="X655" s="53">
        <v>45382</v>
      </c>
      <c r="Y655">
        <v>6.0491999999999999</v>
      </c>
      <c r="Z655" t="s">
        <v>1279</v>
      </c>
      <c r="AA655" t="s">
        <v>4797</v>
      </c>
      <c r="AC655" t="e">
        <f>#REF!-#REF!</f>
        <v>#REF!</v>
      </c>
      <c r="AD655" t="e">
        <f>#REF!*#REF!</f>
        <v>#REF!</v>
      </c>
    </row>
    <row r="656" spans="1:30" x14ac:dyDescent="0.35">
      <c r="A656" t="s">
        <v>5974</v>
      </c>
      <c r="B656">
        <v>310</v>
      </c>
      <c r="C656" t="s">
        <v>132</v>
      </c>
      <c r="D656" t="s">
        <v>4586</v>
      </c>
      <c r="E656" t="s">
        <v>239</v>
      </c>
      <c r="F656" t="s">
        <v>121</v>
      </c>
      <c r="G656" t="s">
        <v>169</v>
      </c>
      <c r="H656" t="s">
        <v>155</v>
      </c>
      <c r="I656" s="53">
        <v>46023</v>
      </c>
      <c r="J656" s="53">
        <v>46387</v>
      </c>
      <c r="K656" t="s">
        <v>124</v>
      </c>
      <c r="L656" s="53">
        <v>45281</v>
      </c>
      <c r="M656" t="s">
        <v>6611</v>
      </c>
      <c r="N656" t="s">
        <v>14</v>
      </c>
      <c r="O656" s="53">
        <v>45338</v>
      </c>
      <c r="P656">
        <v>2024</v>
      </c>
      <c r="Q656">
        <v>787</v>
      </c>
      <c r="R656">
        <v>859</v>
      </c>
      <c r="S656" t="s">
        <v>5974</v>
      </c>
      <c r="T656" t="s">
        <v>4501</v>
      </c>
      <c r="U656" t="s">
        <v>169</v>
      </c>
      <c r="V656">
        <v>350</v>
      </c>
      <c r="W656" s="53">
        <v>46023</v>
      </c>
      <c r="X656" s="53">
        <v>46387</v>
      </c>
      <c r="Y656">
        <v>5.1139999999999999</v>
      </c>
      <c r="Z656" t="s">
        <v>1279</v>
      </c>
      <c r="AA656" t="s">
        <v>4799</v>
      </c>
      <c r="AC656" t="e">
        <f>#REF!-#REF!</f>
        <v>#REF!</v>
      </c>
      <c r="AD656" t="e">
        <f>#REF!*#REF!</f>
        <v>#REF!</v>
      </c>
    </row>
    <row r="657" spans="1:30" x14ac:dyDescent="0.35">
      <c r="A657" t="s">
        <v>5975</v>
      </c>
      <c r="B657">
        <v>311</v>
      </c>
      <c r="C657" t="s">
        <v>132</v>
      </c>
      <c r="D657" t="s">
        <v>4586</v>
      </c>
      <c r="E657" t="s">
        <v>239</v>
      </c>
      <c r="F657" t="s">
        <v>121</v>
      </c>
      <c r="G657" t="s">
        <v>169</v>
      </c>
      <c r="H657" t="s">
        <v>155</v>
      </c>
      <c r="I657" s="53">
        <v>46388</v>
      </c>
      <c r="J657" s="53">
        <v>46752</v>
      </c>
      <c r="K657" t="s">
        <v>124</v>
      </c>
      <c r="L657" s="53">
        <v>45281</v>
      </c>
      <c r="M657" t="s">
        <v>6612</v>
      </c>
      <c r="N657" t="s">
        <v>14</v>
      </c>
      <c r="O657" s="53">
        <v>45338</v>
      </c>
      <c r="P657">
        <v>2024</v>
      </c>
      <c r="Q657">
        <v>788</v>
      </c>
      <c r="R657">
        <v>860</v>
      </c>
      <c r="S657" t="s">
        <v>5975</v>
      </c>
      <c r="T657" t="s">
        <v>4501</v>
      </c>
      <c r="U657" t="s">
        <v>169</v>
      </c>
      <c r="V657">
        <v>350</v>
      </c>
      <c r="W657" s="53">
        <v>46388</v>
      </c>
      <c r="X657" s="53">
        <v>46752</v>
      </c>
      <c r="Y657">
        <v>5.1139999999999999</v>
      </c>
      <c r="Z657" t="s">
        <v>1279</v>
      </c>
      <c r="AA657" t="s">
        <v>4799</v>
      </c>
      <c r="AC657" t="e">
        <f>#REF!-#REF!</f>
        <v>#REF!</v>
      </c>
      <c r="AD657" t="e">
        <f>#REF!*#REF!</f>
        <v>#REF!</v>
      </c>
    </row>
    <row r="658" spans="1:30" x14ac:dyDescent="0.35">
      <c r="A658" t="s">
        <v>5976</v>
      </c>
      <c r="B658">
        <v>312</v>
      </c>
      <c r="C658" t="s">
        <v>132</v>
      </c>
      <c r="D658" t="s">
        <v>4586</v>
      </c>
      <c r="E658" t="s">
        <v>239</v>
      </c>
      <c r="F658" t="s">
        <v>121</v>
      </c>
      <c r="G658" t="s">
        <v>169</v>
      </c>
      <c r="H658" t="s">
        <v>155</v>
      </c>
      <c r="I658" s="53">
        <v>46753</v>
      </c>
      <c r="J658" s="53">
        <v>47118</v>
      </c>
      <c r="K658" t="s">
        <v>124</v>
      </c>
      <c r="L658" s="53">
        <v>45281</v>
      </c>
      <c r="M658" t="s">
        <v>6613</v>
      </c>
      <c r="N658" t="s">
        <v>14</v>
      </c>
      <c r="O658" s="53">
        <v>45338</v>
      </c>
      <c r="P658">
        <v>2024</v>
      </c>
      <c r="Q658">
        <v>789</v>
      </c>
      <c r="R658">
        <v>861</v>
      </c>
      <c r="S658" t="s">
        <v>5976</v>
      </c>
      <c r="T658" t="s">
        <v>4501</v>
      </c>
      <c r="U658" t="s">
        <v>169</v>
      </c>
      <c r="V658">
        <v>350</v>
      </c>
      <c r="W658" s="53">
        <v>46753</v>
      </c>
      <c r="X658" s="53">
        <v>47118</v>
      </c>
      <c r="Y658">
        <v>5.1139999999999999</v>
      </c>
      <c r="Z658" t="s">
        <v>1279</v>
      </c>
      <c r="AA658" t="s">
        <v>4799</v>
      </c>
      <c r="AC658" t="e">
        <f>#REF!-#REF!</f>
        <v>#REF!</v>
      </c>
      <c r="AD658" t="e">
        <f>#REF!*#REF!</f>
        <v>#REF!</v>
      </c>
    </row>
    <row r="659" spans="1:30" x14ac:dyDescent="0.35">
      <c r="A659" t="s">
        <v>5977</v>
      </c>
      <c r="B659">
        <v>313</v>
      </c>
      <c r="C659" t="s">
        <v>130</v>
      </c>
      <c r="D659" t="s">
        <v>236</v>
      </c>
      <c r="E659" t="s">
        <v>237</v>
      </c>
      <c r="F659" t="s">
        <v>148</v>
      </c>
      <c r="G659" t="s">
        <v>169</v>
      </c>
      <c r="H659" t="s">
        <v>254</v>
      </c>
      <c r="I659" s="53">
        <v>45306</v>
      </c>
      <c r="J659" s="53">
        <v>45306</v>
      </c>
      <c r="K659" t="s">
        <v>124</v>
      </c>
      <c r="L659" s="53">
        <v>45306</v>
      </c>
      <c r="M659" t="s">
        <v>6614</v>
      </c>
      <c r="N659" t="s">
        <v>13</v>
      </c>
      <c r="O659" s="53">
        <v>45320</v>
      </c>
      <c r="P659">
        <v>2024</v>
      </c>
      <c r="Q659">
        <v>790</v>
      </c>
      <c r="R659">
        <v>862</v>
      </c>
      <c r="S659" t="s">
        <v>5977</v>
      </c>
      <c r="T659" t="s">
        <v>4551</v>
      </c>
      <c r="U659" t="s">
        <v>169</v>
      </c>
      <c r="V659">
        <v>100</v>
      </c>
      <c r="W659" s="53">
        <v>45306</v>
      </c>
      <c r="X659" s="53">
        <v>45306</v>
      </c>
      <c r="Y659">
        <v>1.4997</v>
      </c>
      <c r="Z659" t="s">
        <v>1279</v>
      </c>
      <c r="AA659" t="s">
        <v>4710</v>
      </c>
      <c r="AB659" t="s">
        <v>6240</v>
      </c>
      <c r="AC659" t="e">
        <f>#REF!-#REF!</f>
        <v>#REF!</v>
      </c>
      <c r="AD659" t="e">
        <f>#REF!*#REF!</f>
        <v>#REF!</v>
      </c>
    </row>
    <row r="660" spans="1:30" x14ac:dyDescent="0.35">
      <c r="A660" t="s">
        <v>2139</v>
      </c>
      <c r="B660">
        <v>314</v>
      </c>
      <c r="C660" t="s">
        <v>130</v>
      </c>
      <c r="D660" t="s">
        <v>236</v>
      </c>
      <c r="E660" t="s">
        <v>237</v>
      </c>
      <c r="F660" t="s">
        <v>148</v>
      </c>
      <c r="G660" t="s">
        <v>169</v>
      </c>
      <c r="H660" t="s">
        <v>254</v>
      </c>
      <c r="I660" s="53">
        <v>45307</v>
      </c>
      <c r="J660" s="53">
        <v>45307</v>
      </c>
      <c r="K660" t="s">
        <v>124</v>
      </c>
      <c r="L660" s="53">
        <v>45306</v>
      </c>
      <c r="M660" t="s">
        <v>6615</v>
      </c>
      <c r="N660" t="s">
        <v>13</v>
      </c>
      <c r="O660" s="53">
        <v>45320</v>
      </c>
      <c r="P660">
        <v>2024</v>
      </c>
      <c r="Q660">
        <v>791</v>
      </c>
      <c r="R660">
        <v>863</v>
      </c>
      <c r="S660" t="s">
        <v>2139</v>
      </c>
      <c r="T660" t="s">
        <v>4551</v>
      </c>
      <c r="U660" t="s">
        <v>169</v>
      </c>
      <c r="V660">
        <v>100</v>
      </c>
      <c r="W660" s="53">
        <v>45307</v>
      </c>
      <c r="X660" s="53">
        <v>45307</v>
      </c>
      <c r="Y660">
        <v>1.4997</v>
      </c>
      <c r="Z660" t="s">
        <v>1279</v>
      </c>
      <c r="AA660" t="s">
        <v>4710</v>
      </c>
      <c r="AB660" t="s">
        <v>6240</v>
      </c>
      <c r="AC660" t="e">
        <f>#REF!-#REF!</f>
        <v>#REF!</v>
      </c>
      <c r="AD660" t="e">
        <f>#REF!*#REF!</f>
        <v>#REF!</v>
      </c>
    </row>
    <row r="661" spans="1:30" x14ac:dyDescent="0.35">
      <c r="A661" t="s">
        <v>5978</v>
      </c>
      <c r="B661">
        <v>315</v>
      </c>
      <c r="C661" t="s">
        <v>130</v>
      </c>
      <c r="D661" t="s">
        <v>236</v>
      </c>
      <c r="E661" t="s">
        <v>237</v>
      </c>
      <c r="F661" t="s">
        <v>148</v>
      </c>
      <c r="G661" t="s">
        <v>169</v>
      </c>
      <c r="H661" t="s">
        <v>254</v>
      </c>
      <c r="I661" s="53">
        <v>45308</v>
      </c>
      <c r="J661" s="53">
        <v>45308</v>
      </c>
      <c r="K661" t="s">
        <v>124</v>
      </c>
      <c r="L661" s="53">
        <v>45306</v>
      </c>
      <c r="M661" t="s">
        <v>6616</v>
      </c>
      <c r="N661" t="s">
        <v>13</v>
      </c>
      <c r="O661" s="53">
        <v>45320</v>
      </c>
      <c r="P661">
        <v>2024</v>
      </c>
      <c r="Q661">
        <v>792</v>
      </c>
      <c r="R661">
        <v>864</v>
      </c>
      <c r="S661" t="s">
        <v>5978</v>
      </c>
      <c r="T661" t="s">
        <v>4551</v>
      </c>
      <c r="U661" t="s">
        <v>169</v>
      </c>
      <c r="V661">
        <v>100</v>
      </c>
      <c r="W661" s="53">
        <v>45308</v>
      </c>
      <c r="X661" s="53">
        <v>45308</v>
      </c>
      <c r="Y661">
        <v>1.4997</v>
      </c>
      <c r="Z661" t="s">
        <v>1279</v>
      </c>
      <c r="AA661" t="s">
        <v>4710</v>
      </c>
      <c r="AB661" t="s">
        <v>6240</v>
      </c>
      <c r="AC661" t="e">
        <f>#REF!-#REF!</f>
        <v>#REF!</v>
      </c>
      <c r="AD661" t="e">
        <f>#REF!*#REF!</f>
        <v>#REF!</v>
      </c>
    </row>
    <row r="662" spans="1:30" x14ac:dyDescent="0.35">
      <c r="A662" t="s">
        <v>2140</v>
      </c>
      <c r="B662">
        <v>316</v>
      </c>
      <c r="C662" t="s">
        <v>130</v>
      </c>
      <c r="D662" t="s">
        <v>236</v>
      </c>
      <c r="E662" t="s">
        <v>237</v>
      </c>
      <c r="F662" t="s">
        <v>148</v>
      </c>
      <c r="G662" t="s">
        <v>169</v>
      </c>
      <c r="H662" t="s">
        <v>254</v>
      </c>
      <c r="I662" s="53">
        <v>45309</v>
      </c>
      <c r="J662" s="53">
        <v>45309</v>
      </c>
      <c r="K662" t="s">
        <v>124</v>
      </c>
      <c r="L662" s="53">
        <v>45311</v>
      </c>
      <c r="M662" t="s">
        <v>6617</v>
      </c>
      <c r="N662" t="s">
        <v>13</v>
      </c>
      <c r="O662" s="53">
        <v>45320</v>
      </c>
      <c r="P662">
        <v>2024</v>
      </c>
      <c r="Q662">
        <v>793</v>
      </c>
      <c r="R662">
        <v>865</v>
      </c>
      <c r="S662" t="s">
        <v>2140</v>
      </c>
      <c r="T662" t="s">
        <v>4551</v>
      </c>
      <c r="U662" t="s">
        <v>169</v>
      </c>
      <c r="V662">
        <v>100</v>
      </c>
      <c r="W662" s="53">
        <v>45309</v>
      </c>
      <c r="X662" s="53">
        <v>45309</v>
      </c>
      <c r="Y662">
        <v>1.4997</v>
      </c>
      <c r="Z662" t="s">
        <v>1279</v>
      </c>
      <c r="AA662" t="s">
        <v>4710</v>
      </c>
      <c r="AB662" t="s">
        <v>6240</v>
      </c>
      <c r="AC662" t="e">
        <f>#REF!-#REF!</f>
        <v>#REF!</v>
      </c>
      <c r="AD662" t="e">
        <f>#REF!*#REF!</f>
        <v>#REF!</v>
      </c>
    </row>
    <row r="663" spans="1:30" x14ac:dyDescent="0.35">
      <c r="A663" t="s">
        <v>5979</v>
      </c>
      <c r="B663">
        <v>317</v>
      </c>
      <c r="C663" t="s">
        <v>130</v>
      </c>
      <c r="D663" t="s">
        <v>236</v>
      </c>
      <c r="E663" t="s">
        <v>237</v>
      </c>
      <c r="F663" t="s">
        <v>148</v>
      </c>
      <c r="G663" t="s">
        <v>169</v>
      </c>
      <c r="H663" t="s">
        <v>254</v>
      </c>
      <c r="I663" s="53">
        <v>45310</v>
      </c>
      <c r="J663" s="53">
        <v>45310</v>
      </c>
      <c r="K663" t="s">
        <v>124</v>
      </c>
      <c r="L663" s="53">
        <v>45308</v>
      </c>
      <c r="M663" t="s">
        <v>6618</v>
      </c>
      <c r="N663" t="s">
        <v>13</v>
      </c>
      <c r="O663" s="53">
        <v>45320</v>
      </c>
      <c r="P663">
        <v>2024</v>
      </c>
      <c r="Q663">
        <v>794</v>
      </c>
      <c r="R663">
        <v>866</v>
      </c>
      <c r="S663" t="s">
        <v>5979</v>
      </c>
      <c r="T663" t="s">
        <v>4551</v>
      </c>
      <c r="U663" t="s">
        <v>169</v>
      </c>
      <c r="V663">
        <v>100</v>
      </c>
      <c r="W663" s="53">
        <v>45310</v>
      </c>
      <c r="X663" s="53">
        <v>45310</v>
      </c>
      <c r="Y663">
        <v>1.4997</v>
      </c>
      <c r="Z663" t="s">
        <v>1279</v>
      </c>
      <c r="AA663" t="s">
        <v>4710</v>
      </c>
      <c r="AB663" t="s">
        <v>6240</v>
      </c>
      <c r="AC663" t="e">
        <f>#REF!-#REF!</f>
        <v>#REF!</v>
      </c>
      <c r="AD663" t="e">
        <f>#REF!*#REF!</f>
        <v>#REF!</v>
      </c>
    </row>
    <row r="664" spans="1:30" x14ac:dyDescent="0.35">
      <c r="A664" t="s">
        <v>2141</v>
      </c>
      <c r="B664">
        <v>318</v>
      </c>
      <c r="C664" t="s">
        <v>130</v>
      </c>
      <c r="D664" t="s">
        <v>236</v>
      </c>
      <c r="E664" t="s">
        <v>237</v>
      </c>
      <c r="F664" t="s">
        <v>148</v>
      </c>
      <c r="G664" t="s">
        <v>169</v>
      </c>
      <c r="H664" t="s">
        <v>254</v>
      </c>
      <c r="I664" s="53">
        <v>45311</v>
      </c>
      <c r="J664" s="53">
        <v>45311</v>
      </c>
      <c r="K664" t="s">
        <v>124</v>
      </c>
      <c r="L664" s="53">
        <v>45310</v>
      </c>
      <c r="M664" t="s">
        <v>6619</v>
      </c>
      <c r="N664" t="s">
        <v>13</v>
      </c>
      <c r="O664" s="53">
        <v>45320</v>
      </c>
      <c r="P664">
        <v>2024</v>
      </c>
      <c r="Q664">
        <v>795</v>
      </c>
      <c r="R664">
        <v>867</v>
      </c>
      <c r="S664" t="s">
        <v>2141</v>
      </c>
      <c r="T664" t="s">
        <v>4551</v>
      </c>
      <c r="U664" t="s">
        <v>169</v>
      </c>
      <c r="V664">
        <v>100</v>
      </c>
      <c r="W664" s="53">
        <v>45311</v>
      </c>
      <c r="X664" s="53">
        <v>45311</v>
      </c>
      <c r="Y664">
        <v>1.4997</v>
      </c>
      <c r="Z664" t="s">
        <v>1279</v>
      </c>
      <c r="AA664" t="s">
        <v>4710</v>
      </c>
      <c r="AB664" t="s">
        <v>6240</v>
      </c>
      <c r="AC664" t="e">
        <f>#REF!-#REF!</f>
        <v>#REF!</v>
      </c>
      <c r="AD664" t="e">
        <f>#REF!*#REF!</f>
        <v>#REF!</v>
      </c>
    </row>
    <row r="665" spans="1:30" x14ac:dyDescent="0.35">
      <c r="A665" t="s">
        <v>5980</v>
      </c>
      <c r="B665">
        <v>319</v>
      </c>
      <c r="C665" t="s">
        <v>130</v>
      </c>
      <c r="D665" t="s">
        <v>236</v>
      </c>
      <c r="E665" t="s">
        <v>237</v>
      </c>
      <c r="F665" t="s">
        <v>148</v>
      </c>
      <c r="G665" t="s">
        <v>169</v>
      </c>
      <c r="H665" t="s">
        <v>254</v>
      </c>
      <c r="I665" s="53">
        <v>45312</v>
      </c>
      <c r="J665" s="53">
        <v>45312</v>
      </c>
      <c r="K665" t="s">
        <v>124</v>
      </c>
      <c r="L665" s="53">
        <v>45310</v>
      </c>
      <c r="M665" t="s">
        <v>6620</v>
      </c>
      <c r="N665" t="s">
        <v>13</v>
      </c>
      <c r="O665" s="53">
        <v>45320</v>
      </c>
      <c r="P665">
        <v>2024</v>
      </c>
      <c r="Q665">
        <v>796</v>
      </c>
      <c r="R665">
        <v>868</v>
      </c>
      <c r="S665" t="s">
        <v>5980</v>
      </c>
      <c r="T665" t="s">
        <v>4551</v>
      </c>
      <c r="U665" t="s">
        <v>169</v>
      </c>
      <c r="V665">
        <v>100</v>
      </c>
      <c r="W665" s="53">
        <v>45312</v>
      </c>
      <c r="X665" s="53">
        <v>45312</v>
      </c>
      <c r="Y665">
        <v>1.4997</v>
      </c>
      <c r="Z665" t="s">
        <v>1279</v>
      </c>
      <c r="AA665" t="s">
        <v>4710</v>
      </c>
      <c r="AB665" t="s">
        <v>6240</v>
      </c>
      <c r="AC665" t="e">
        <f>#REF!-#REF!</f>
        <v>#REF!</v>
      </c>
      <c r="AD665" t="e">
        <f>#REF!*#REF!</f>
        <v>#REF!</v>
      </c>
    </row>
    <row r="666" spans="1:30" x14ac:dyDescent="0.35">
      <c r="A666" t="s">
        <v>2142</v>
      </c>
      <c r="B666">
        <v>320</v>
      </c>
      <c r="C666" t="s">
        <v>130</v>
      </c>
      <c r="D666" t="s">
        <v>236</v>
      </c>
      <c r="E666" t="s">
        <v>237</v>
      </c>
      <c r="F666" t="s">
        <v>148</v>
      </c>
      <c r="G666" t="s">
        <v>169</v>
      </c>
      <c r="H666" t="s">
        <v>254</v>
      </c>
      <c r="I666" s="53">
        <v>45313</v>
      </c>
      <c r="J666" s="53">
        <v>45313</v>
      </c>
      <c r="K666" t="s">
        <v>124</v>
      </c>
      <c r="L666" s="53">
        <v>45310</v>
      </c>
      <c r="M666" t="s">
        <v>6621</v>
      </c>
      <c r="N666" t="s">
        <v>13</v>
      </c>
      <c r="O666" s="53">
        <v>45320</v>
      </c>
      <c r="P666">
        <v>2024</v>
      </c>
      <c r="Q666">
        <v>797</v>
      </c>
      <c r="R666">
        <v>869</v>
      </c>
      <c r="S666" t="s">
        <v>2142</v>
      </c>
      <c r="T666" t="s">
        <v>4551</v>
      </c>
      <c r="U666" t="s">
        <v>169</v>
      </c>
      <c r="V666">
        <v>100</v>
      </c>
      <c r="W666" s="53">
        <v>45313</v>
      </c>
      <c r="X666" s="53">
        <v>45313</v>
      </c>
      <c r="Y666">
        <v>1.4997</v>
      </c>
      <c r="Z666" t="s">
        <v>1279</v>
      </c>
      <c r="AA666" t="s">
        <v>4710</v>
      </c>
      <c r="AB666" t="s">
        <v>6240</v>
      </c>
      <c r="AC666" t="e">
        <f>#REF!-#REF!</f>
        <v>#REF!</v>
      </c>
      <c r="AD666" t="e">
        <f>#REF!*#REF!</f>
        <v>#REF!</v>
      </c>
    </row>
    <row r="667" spans="1:30" x14ac:dyDescent="0.35">
      <c r="A667" t="s">
        <v>2143</v>
      </c>
      <c r="B667">
        <v>321</v>
      </c>
      <c r="C667" t="s">
        <v>130</v>
      </c>
      <c r="D667" t="s">
        <v>6163</v>
      </c>
      <c r="E667" t="s">
        <v>301</v>
      </c>
      <c r="F667" t="s">
        <v>148</v>
      </c>
      <c r="G667" t="s">
        <v>169</v>
      </c>
      <c r="H667" t="s">
        <v>254</v>
      </c>
      <c r="I667" s="53">
        <v>45312</v>
      </c>
      <c r="J667" s="53">
        <v>45312</v>
      </c>
      <c r="K667" t="s">
        <v>124</v>
      </c>
      <c r="L667" s="53">
        <v>45311</v>
      </c>
      <c r="M667" t="s">
        <v>6622</v>
      </c>
      <c r="N667" t="s">
        <v>13</v>
      </c>
      <c r="O667" s="53">
        <v>45321</v>
      </c>
      <c r="P667">
        <v>2024</v>
      </c>
      <c r="Q667">
        <v>798</v>
      </c>
      <c r="R667">
        <v>870</v>
      </c>
      <c r="S667" t="s">
        <v>2143</v>
      </c>
      <c r="T667" t="s">
        <v>4551</v>
      </c>
      <c r="U667" t="s">
        <v>169</v>
      </c>
      <c r="V667">
        <v>475.41</v>
      </c>
      <c r="W667" s="53">
        <v>45312</v>
      </c>
      <c r="X667" s="53">
        <v>45312</v>
      </c>
      <c r="Y667">
        <v>1.4997</v>
      </c>
      <c r="Z667" t="s">
        <v>1279</v>
      </c>
      <c r="AA667" t="s">
        <v>4710</v>
      </c>
      <c r="AB667" t="s">
        <v>6240</v>
      </c>
      <c r="AC667" t="e">
        <f>#REF!-#REF!</f>
        <v>#REF!</v>
      </c>
      <c r="AD667" t="e">
        <f>#REF!*#REF!</f>
        <v>#REF!</v>
      </c>
    </row>
    <row r="668" spans="1:30" x14ac:dyDescent="0.35">
      <c r="A668" t="s">
        <v>2144</v>
      </c>
      <c r="B668">
        <v>322</v>
      </c>
      <c r="C668" t="s">
        <v>130</v>
      </c>
      <c r="D668" t="s">
        <v>6163</v>
      </c>
      <c r="E668" t="s">
        <v>301</v>
      </c>
      <c r="F668" t="s">
        <v>148</v>
      </c>
      <c r="G668" t="s">
        <v>169</v>
      </c>
      <c r="H668" t="s">
        <v>254</v>
      </c>
      <c r="I668" s="53">
        <v>45313</v>
      </c>
      <c r="J668" s="53">
        <v>45313</v>
      </c>
      <c r="K668" t="s">
        <v>124</v>
      </c>
      <c r="L668" s="53">
        <v>45311</v>
      </c>
      <c r="M668" t="s">
        <v>6623</v>
      </c>
      <c r="N668" t="s">
        <v>13</v>
      </c>
      <c r="O668" s="53">
        <v>45321</v>
      </c>
      <c r="P668">
        <v>2024</v>
      </c>
      <c r="Q668">
        <v>799</v>
      </c>
      <c r="R668">
        <v>871</v>
      </c>
      <c r="S668" t="s">
        <v>2144</v>
      </c>
      <c r="T668" t="s">
        <v>4551</v>
      </c>
      <c r="U668" t="s">
        <v>169</v>
      </c>
      <c r="V668">
        <v>719.11</v>
      </c>
      <c r="W668" s="53">
        <v>45313</v>
      </c>
      <c r="X668" s="53">
        <v>45313</v>
      </c>
      <c r="Y668">
        <v>1.4997</v>
      </c>
      <c r="Z668" t="s">
        <v>1279</v>
      </c>
      <c r="AA668" t="s">
        <v>4710</v>
      </c>
      <c r="AB668" t="s">
        <v>6240</v>
      </c>
      <c r="AC668" t="e">
        <f>#REF!-#REF!</f>
        <v>#REF!</v>
      </c>
      <c r="AD668" t="e">
        <f>#REF!*#REF!</f>
        <v>#REF!</v>
      </c>
    </row>
    <row r="669" spans="1:30" x14ac:dyDescent="0.35">
      <c r="A669" t="s">
        <v>2145</v>
      </c>
      <c r="B669">
        <v>323</v>
      </c>
      <c r="C669" t="s">
        <v>130</v>
      </c>
      <c r="D669" t="s">
        <v>6163</v>
      </c>
      <c r="E669" t="s">
        <v>301</v>
      </c>
      <c r="F669" t="s">
        <v>148</v>
      </c>
      <c r="G669" t="s">
        <v>169</v>
      </c>
      <c r="H669" t="s">
        <v>254</v>
      </c>
      <c r="I669" s="53">
        <v>45314</v>
      </c>
      <c r="J669" s="53">
        <v>45314</v>
      </c>
      <c r="K669" t="s">
        <v>124</v>
      </c>
      <c r="L669" s="53">
        <v>45313</v>
      </c>
      <c r="M669" t="s">
        <v>6624</v>
      </c>
      <c r="N669" t="s">
        <v>13</v>
      </c>
      <c r="O669" s="53">
        <v>45321</v>
      </c>
      <c r="P669">
        <v>2024</v>
      </c>
      <c r="Q669">
        <v>800</v>
      </c>
      <c r="R669">
        <v>872</v>
      </c>
      <c r="S669" t="s">
        <v>2145</v>
      </c>
      <c r="T669" t="s">
        <v>4551</v>
      </c>
      <c r="U669" t="s">
        <v>169</v>
      </c>
      <c r="V669">
        <v>195.76</v>
      </c>
      <c r="W669" s="53">
        <v>45314</v>
      </c>
      <c r="X669" s="53">
        <v>45314</v>
      </c>
      <c r="Y669">
        <v>1.4997</v>
      </c>
      <c r="Z669" t="s">
        <v>1279</v>
      </c>
      <c r="AA669" t="s">
        <v>4710</v>
      </c>
      <c r="AB669" t="s">
        <v>6240</v>
      </c>
      <c r="AC669" t="e">
        <f>#REF!-#REF!</f>
        <v>#REF!</v>
      </c>
      <c r="AD669" t="e">
        <f>#REF!*#REF!</f>
        <v>#REF!</v>
      </c>
    </row>
    <row r="670" spans="1:30" x14ac:dyDescent="0.35">
      <c r="A670" t="s">
        <v>2146</v>
      </c>
      <c r="B670">
        <v>324</v>
      </c>
      <c r="C670" t="s">
        <v>130</v>
      </c>
      <c r="D670" t="s">
        <v>236</v>
      </c>
      <c r="E670" t="s">
        <v>237</v>
      </c>
      <c r="F670" t="s">
        <v>148</v>
      </c>
      <c r="G670" t="s">
        <v>169</v>
      </c>
      <c r="H670" t="s">
        <v>254</v>
      </c>
      <c r="I670" s="53">
        <v>45314</v>
      </c>
      <c r="J670" s="53">
        <v>45314</v>
      </c>
      <c r="K670" t="s">
        <v>124</v>
      </c>
      <c r="L670" s="53">
        <v>45315</v>
      </c>
      <c r="M670" t="s">
        <v>6625</v>
      </c>
      <c r="N670" t="s">
        <v>13</v>
      </c>
      <c r="O670" s="53">
        <v>45324</v>
      </c>
      <c r="P670">
        <v>2024</v>
      </c>
      <c r="Q670">
        <v>801</v>
      </c>
      <c r="R670">
        <v>873</v>
      </c>
      <c r="S670" t="s">
        <v>2146</v>
      </c>
      <c r="T670" t="s">
        <v>4551</v>
      </c>
      <c r="U670" t="s">
        <v>169</v>
      </c>
      <c r="V670">
        <v>100</v>
      </c>
      <c r="W670" s="53">
        <v>45314</v>
      </c>
      <c r="X670" s="53">
        <v>45314</v>
      </c>
      <c r="Y670">
        <v>1.4997</v>
      </c>
      <c r="Z670" t="s">
        <v>1279</v>
      </c>
      <c r="AA670" t="s">
        <v>4710</v>
      </c>
      <c r="AB670" t="s">
        <v>6240</v>
      </c>
      <c r="AC670" t="e">
        <f>#REF!-#REF!</f>
        <v>#REF!</v>
      </c>
      <c r="AD670" t="e">
        <f>#REF!*#REF!</f>
        <v>#REF!</v>
      </c>
    </row>
    <row r="671" spans="1:30" x14ac:dyDescent="0.35">
      <c r="A671" t="s">
        <v>2147</v>
      </c>
      <c r="B671">
        <v>325</v>
      </c>
      <c r="C671" t="s">
        <v>130</v>
      </c>
      <c r="D671" t="s">
        <v>236</v>
      </c>
      <c r="E671" t="s">
        <v>237</v>
      </c>
      <c r="F671" t="s">
        <v>148</v>
      </c>
      <c r="G671" t="s">
        <v>169</v>
      </c>
      <c r="H671" t="s">
        <v>254</v>
      </c>
      <c r="I671" s="53">
        <v>45315</v>
      </c>
      <c r="J671" s="53">
        <v>45315</v>
      </c>
      <c r="K671" t="s">
        <v>124</v>
      </c>
      <c r="L671" s="53">
        <v>45315</v>
      </c>
      <c r="M671" t="s">
        <v>6626</v>
      </c>
      <c r="N671" t="s">
        <v>13</v>
      </c>
      <c r="O671" s="53">
        <v>45324</v>
      </c>
      <c r="P671">
        <v>2024</v>
      </c>
      <c r="Q671">
        <v>802</v>
      </c>
      <c r="R671">
        <v>874</v>
      </c>
      <c r="S671" t="s">
        <v>2147</v>
      </c>
      <c r="T671" t="s">
        <v>4551</v>
      </c>
      <c r="U671" t="s">
        <v>169</v>
      </c>
      <c r="V671">
        <v>100</v>
      </c>
      <c r="W671" s="53">
        <v>45315</v>
      </c>
      <c r="X671" s="53">
        <v>45315</v>
      </c>
      <c r="Y671">
        <v>1.4997</v>
      </c>
      <c r="Z671" t="s">
        <v>1279</v>
      </c>
      <c r="AA671" t="s">
        <v>4710</v>
      </c>
      <c r="AB671" t="s">
        <v>6240</v>
      </c>
      <c r="AC671" t="e">
        <f>#REF!-#REF!</f>
        <v>#REF!</v>
      </c>
      <c r="AD671" t="e">
        <f>#REF!*#REF!</f>
        <v>#REF!</v>
      </c>
    </row>
    <row r="672" spans="1:30" x14ac:dyDescent="0.35">
      <c r="A672" t="s">
        <v>2148</v>
      </c>
      <c r="B672">
        <v>326</v>
      </c>
      <c r="C672" t="s">
        <v>130</v>
      </c>
      <c r="D672" t="s">
        <v>236</v>
      </c>
      <c r="E672" t="s">
        <v>237</v>
      </c>
      <c r="F672" t="s">
        <v>148</v>
      </c>
      <c r="G672" t="s">
        <v>169</v>
      </c>
      <c r="H672" t="s">
        <v>254</v>
      </c>
      <c r="I672" s="53">
        <v>45316</v>
      </c>
      <c r="J672" s="53">
        <v>45316</v>
      </c>
      <c r="K672" t="s">
        <v>124</v>
      </c>
      <c r="L672" s="53">
        <v>45315</v>
      </c>
      <c r="M672" t="s">
        <v>6627</v>
      </c>
      <c r="N672" t="s">
        <v>13</v>
      </c>
      <c r="O672" s="53">
        <v>45324</v>
      </c>
      <c r="P672">
        <v>2024</v>
      </c>
      <c r="Q672">
        <v>803</v>
      </c>
      <c r="R672">
        <v>875</v>
      </c>
      <c r="S672" t="s">
        <v>2148</v>
      </c>
      <c r="T672" t="s">
        <v>4551</v>
      </c>
      <c r="U672" t="s">
        <v>169</v>
      </c>
      <c r="V672">
        <v>60</v>
      </c>
      <c r="W672" s="53">
        <v>45316</v>
      </c>
      <c r="X672" s="53">
        <v>45316</v>
      </c>
      <c r="Y672">
        <v>1.4997</v>
      </c>
      <c r="Z672" t="s">
        <v>1279</v>
      </c>
      <c r="AA672" t="s">
        <v>4710</v>
      </c>
      <c r="AB672" t="s">
        <v>6240</v>
      </c>
      <c r="AC672" t="e">
        <f>#REF!-#REF!</f>
        <v>#REF!</v>
      </c>
      <c r="AD672" t="e">
        <f>#REF!*#REF!</f>
        <v>#REF!</v>
      </c>
    </row>
    <row r="673" spans="1:30" x14ac:dyDescent="0.35">
      <c r="A673" t="s">
        <v>2149</v>
      </c>
      <c r="B673">
        <v>327</v>
      </c>
      <c r="C673" t="s">
        <v>130</v>
      </c>
      <c r="D673" t="s">
        <v>236</v>
      </c>
      <c r="E673" t="s">
        <v>237</v>
      </c>
      <c r="F673" t="s">
        <v>148</v>
      </c>
      <c r="G673" t="s">
        <v>169</v>
      </c>
      <c r="H673" t="s">
        <v>254</v>
      </c>
      <c r="I673" s="53">
        <v>45317</v>
      </c>
      <c r="J673" s="53">
        <v>45317</v>
      </c>
      <c r="K673" t="s">
        <v>124</v>
      </c>
      <c r="L673" s="53">
        <v>45316</v>
      </c>
      <c r="M673" t="s">
        <v>6628</v>
      </c>
      <c r="N673" t="s">
        <v>13</v>
      </c>
      <c r="O673" s="53">
        <v>45324</v>
      </c>
      <c r="P673">
        <v>2024</v>
      </c>
      <c r="Q673">
        <v>804</v>
      </c>
      <c r="R673">
        <v>876</v>
      </c>
      <c r="S673" t="s">
        <v>2149</v>
      </c>
      <c r="T673" t="s">
        <v>4551</v>
      </c>
      <c r="U673" t="s">
        <v>169</v>
      </c>
      <c r="V673">
        <v>60</v>
      </c>
      <c r="W673" s="53">
        <v>45317</v>
      </c>
      <c r="X673" s="53">
        <v>45317</v>
      </c>
      <c r="Y673">
        <v>1.4997</v>
      </c>
      <c r="Z673" t="s">
        <v>1279</v>
      </c>
      <c r="AA673" t="s">
        <v>4710</v>
      </c>
      <c r="AB673" t="s">
        <v>6240</v>
      </c>
      <c r="AC673" t="e">
        <f>#REF!-#REF!</f>
        <v>#REF!</v>
      </c>
      <c r="AD673" t="e">
        <f>#REF!*#REF!</f>
        <v>#REF!</v>
      </c>
    </row>
    <row r="674" spans="1:30" x14ac:dyDescent="0.35">
      <c r="A674" t="s">
        <v>2150</v>
      </c>
      <c r="B674">
        <v>328</v>
      </c>
      <c r="C674" t="s">
        <v>130</v>
      </c>
      <c r="D674" t="s">
        <v>236</v>
      </c>
      <c r="E674" t="s">
        <v>237</v>
      </c>
      <c r="F674" t="s">
        <v>148</v>
      </c>
      <c r="G674" t="s">
        <v>169</v>
      </c>
      <c r="H674" t="s">
        <v>254</v>
      </c>
      <c r="I674" s="53">
        <v>45318</v>
      </c>
      <c r="J674" s="53">
        <v>45318</v>
      </c>
      <c r="K674" t="s">
        <v>124</v>
      </c>
      <c r="L674" s="53">
        <v>45317</v>
      </c>
      <c r="M674" t="s">
        <v>6629</v>
      </c>
      <c r="N674" t="s">
        <v>13</v>
      </c>
      <c r="O674" s="53">
        <v>45324</v>
      </c>
      <c r="P674">
        <v>2024</v>
      </c>
      <c r="Q674">
        <v>805</v>
      </c>
      <c r="R674">
        <v>877</v>
      </c>
      <c r="S674" t="s">
        <v>2150</v>
      </c>
      <c r="T674" t="s">
        <v>4551</v>
      </c>
      <c r="U674" t="s">
        <v>169</v>
      </c>
      <c r="V674">
        <v>60</v>
      </c>
      <c r="W674" s="53">
        <v>45318</v>
      </c>
      <c r="X674" s="53">
        <v>45318</v>
      </c>
      <c r="Y674">
        <v>1.4997</v>
      </c>
      <c r="Z674" t="s">
        <v>1279</v>
      </c>
      <c r="AA674" t="s">
        <v>4710</v>
      </c>
      <c r="AB674" t="s">
        <v>6240</v>
      </c>
      <c r="AC674" t="e">
        <f>#REF!-#REF!</f>
        <v>#REF!</v>
      </c>
      <c r="AD674" t="e">
        <f>#REF!*#REF!</f>
        <v>#REF!</v>
      </c>
    </row>
    <row r="675" spans="1:30" x14ac:dyDescent="0.35">
      <c r="A675" t="s">
        <v>2151</v>
      </c>
      <c r="B675">
        <v>329</v>
      </c>
      <c r="C675" t="s">
        <v>130</v>
      </c>
      <c r="D675" t="s">
        <v>236</v>
      </c>
      <c r="E675" t="s">
        <v>237</v>
      </c>
      <c r="F675" t="s">
        <v>148</v>
      </c>
      <c r="G675" t="s">
        <v>169</v>
      </c>
      <c r="H675" t="s">
        <v>254</v>
      </c>
      <c r="I675" s="53">
        <v>45319</v>
      </c>
      <c r="J675" s="53">
        <v>45319</v>
      </c>
      <c r="K675" t="s">
        <v>124</v>
      </c>
      <c r="L675" s="53">
        <v>45317</v>
      </c>
      <c r="M675" t="s">
        <v>6630</v>
      </c>
      <c r="N675" t="s">
        <v>13</v>
      </c>
      <c r="O675" s="53">
        <v>45324</v>
      </c>
      <c r="P675">
        <v>2024</v>
      </c>
      <c r="Q675">
        <v>806</v>
      </c>
      <c r="R675">
        <v>878</v>
      </c>
      <c r="S675" t="s">
        <v>2151</v>
      </c>
      <c r="T675" t="s">
        <v>4551</v>
      </c>
      <c r="U675" t="s">
        <v>169</v>
      </c>
      <c r="V675">
        <v>60</v>
      </c>
      <c r="W675" s="53">
        <v>45319</v>
      </c>
      <c r="X675" s="53">
        <v>45319</v>
      </c>
      <c r="Y675">
        <v>1.4997</v>
      </c>
      <c r="Z675" t="s">
        <v>1279</v>
      </c>
      <c r="AA675" t="s">
        <v>4710</v>
      </c>
      <c r="AB675" t="s">
        <v>6240</v>
      </c>
      <c r="AC675" t="e">
        <f>#REF!-#REF!</f>
        <v>#REF!</v>
      </c>
      <c r="AD675" t="e">
        <f>#REF!*#REF!</f>
        <v>#REF!</v>
      </c>
    </row>
    <row r="676" spans="1:30" x14ac:dyDescent="0.35">
      <c r="A676" t="s">
        <v>2152</v>
      </c>
      <c r="B676">
        <v>330</v>
      </c>
      <c r="C676" t="s">
        <v>130</v>
      </c>
      <c r="D676" t="s">
        <v>236</v>
      </c>
      <c r="E676" t="s">
        <v>237</v>
      </c>
      <c r="F676" t="s">
        <v>148</v>
      </c>
      <c r="G676" t="s">
        <v>169</v>
      </c>
      <c r="H676" t="s">
        <v>254</v>
      </c>
      <c r="I676" s="53">
        <v>45320</v>
      </c>
      <c r="J676" s="53">
        <v>45320</v>
      </c>
      <c r="K676" t="s">
        <v>124</v>
      </c>
      <c r="L676" s="53">
        <v>45317</v>
      </c>
      <c r="M676" t="s">
        <v>6631</v>
      </c>
      <c r="N676" t="s">
        <v>13</v>
      </c>
      <c r="O676" s="53">
        <v>45324</v>
      </c>
      <c r="P676">
        <v>2024</v>
      </c>
      <c r="Q676">
        <v>807</v>
      </c>
      <c r="R676">
        <v>879</v>
      </c>
      <c r="S676" t="s">
        <v>2152</v>
      </c>
      <c r="T676" t="s">
        <v>4551</v>
      </c>
      <c r="U676" t="s">
        <v>169</v>
      </c>
      <c r="V676">
        <v>60</v>
      </c>
      <c r="W676" s="53">
        <v>45320</v>
      </c>
      <c r="X676" s="53">
        <v>45320</v>
      </c>
      <c r="Y676">
        <v>1.4997</v>
      </c>
      <c r="Z676" t="s">
        <v>1279</v>
      </c>
      <c r="AA676" t="s">
        <v>4710</v>
      </c>
      <c r="AB676" t="s">
        <v>6240</v>
      </c>
      <c r="AC676" t="e">
        <f>#REF!-#REF!</f>
        <v>#REF!</v>
      </c>
      <c r="AD676" t="e">
        <f>#REF!*#REF!</f>
        <v>#REF!</v>
      </c>
    </row>
    <row r="677" spans="1:30" x14ac:dyDescent="0.35">
      <c r="A677" t="s">
        <v>2153</v>
      </c>
      <c r="B677">
        <v>331</v>
      </c>
      <c r="C677" t="s">
        <v>130</v>
      </c>
      <c r="D677" t="s">
        <v>236</v>
      </c>
      <c r="E677" t="s">
        <v>237</v>
      </c>
      <c r="F677" t="s">
        <v>148</v>
      </c>
      <c r="G677" t="s">
        <v>169</v>
      </c>
      <c r="H677" t="s">
        <v>254</v>
      </c>
      <c r="I677" s="53">
        <v>45321</v>
      </c>
      <c r="J677" s="53">
        <v>45321</v>
      </c>
      <c r="K677" t="s">
        <v>124</v>
      </c>
      <c r="L677" s="53">
        <v>45320</v>
      </c>
      <c r="M677" t="s">
        <v>6632</v>
      </c>
      <c r="N677" t="s">
        <v>13</v>
      </c>
      <c r="O677" s="53">
        <v>45324</v>
      </c>
      <c r="P677">
        <v>2024</v>
      </c>
      <c r="Q677">
        <v>808</v>
      </c>
      <c r="R677">
        <v>880</v>
      </c>
      <c r="S677" t="s">
        <v>2153</v>
      </c>
      <c r="T677" t="s">
        <v>4551</v>
      </c>
      <c r="U677" t="s">
        <v>169</v>
      </c>
      <c r="V677">
        <v>60</v>
      </c>
      <c r="W677" s="53">
        <v>45321</v>
      </c>
      <c r="X677" s="53">
        <v>45321</v>
      </c>
      <c r="Y677">
        <v>1.4997</v>
      </c>
      <c r="Z677" t="s">
        <v>1279</v>
      </c>
      <c r="AA677" t="s">
        <v>4710</v>
      </c>
      <c r="AB677" t="s">
        <v>6240</v>
      </c>
      <c r="AC677" t="e">
        <f>#REF!-#REF!</f>
        <v>#REF!</v>
      </c>
      <c r="AD677" t="e">
        <f>#REF!*#REF!</f>
        <v>#REF!</v>
      </c>
    </row>
    <row r="678" spans="1:30" x14ac:dyDescent="0.35">
      <c r="A678" t="s">
        <v>2154</v>
      </c>
      <c r="B678">
        <v>332</v>
      </c>
      <c r="C678" t="s">
        <v>130</v>
      </c>
      <c r="D678" t="s">
        <v>236</v>
      </c>
      <c r="E678" t="s">
        <v>237</v>
      </c>
      <c r="F678" t="s">
        <v>148</v>
      </c>
      <c r="G678" t="s">
        <v>169</v>
      </c>
      <c r="H678" t="s">
        <v>254</v>
      </c>
      <c r="I678" s="53">
        <v>45322</v>
      </c>
      <c r="J678" s="53">
        <v>45322</v>
      </c>
      <c r="K678" t="s">
        <v>124</v>
      </c>
      <c r="L678" s="53">
        <v>45321</v>
      </c>
      <c r="M678" t="s">
        <v>6633</v>
      </c>
      <c r="N678" t="s">
        <v>13</v>
      </c>
      <c r="O678" s="53">
        <v>45324</v>
      </c>
      <c r="P678">
        <v>2024</v>
      </c>
      <c r="Q678">
        <v>809</v>
      </c>
      <c r="R678">
        <v>881</v>
      </c>
      <c r="S678" t="s">
        <v>2154</v>
      </c>
      <c r="T678" t="s">
        <v>4551</v>
      </c>
      <c r="U678" t="s">
        <v>169</v>
      </c>
      <c r="V678">
        <v>60</v>
      </c>
      <c r="W678" s="53">
        <v>45322</v>
      </c>
      <c r="X678" s="53">
        <v>45322</v>
      </c>
      <c r="Y678">
        <v>1.4997</v>
      </c>
      <c r="Z678" t="s">
        <v>1279</v>
      </c>
      <c r="AA678" t="s">
        <v>4710</v>
      </c>
      <c r="AB678" t="s">
        <v>6240</v>
      </c>
      <c r="AC678" t="e">
        <f>#REF!-#REF!</f>
        <v>#REF!</v>
      </c>
      <c r="AD678" t="e">
        <f>#REF!*#REF!</f>
        <v>#REF!</v>
      </c>
    </row>
    <row r="679" spans="1:30" x14ac:dyDescent="0.35">
      <c r="A679" t="s">
        <v>2155</v>
      </c>
      <c r="B679">
        <v>333</v>
      </c>
      <c r="C679" t="s">
        <v>130</v>
      </c>
      <c r="D679" t="s">
        <v>236</v>
      </c>
      <c r="E679" t="s">
        <v>237</v>
      </c>
      <c r="F679" t="s">
        <v>148</v>
      </c>
      <c r="G679" t="s">
        <v>169</v>
      </c>
      <c r="H679" t="s">
        <v>149</v>
      </c>
      <c r="I679" s="53">
        <v>45323</v>
      </c>
      <c r="J679" s="53">
        <v>45351</v>
      </c>
      <c r="K679" t="s">
        <v>124</v>
      </c>
      <c r="L679" s="53">
        <v>45313</v>
      </c>
      <c r="M679" t="s">
        <v>6634</v>
      </c>
      <c r="N679" t="s">
        <v>13</v>
      </c>
      <c r="O679" s="53">
        <v>45324</v>
      </c>
      <c r="P679">
        <v>2024</v>
      </c>
      <c r="Q679">
        <v>810</v>
      </c>
      <c r="R679">
        <v>882</v>
      </c>
      <c r="S679" t="s">
        <v>2155</v>
      </c>
      <c r="T679" t="s">
        <v>4551</v>
      </c>
      <c r="U679" t="s">
        <v>169</v>
      </c>
      <c r="V679">
        <v>100</v>
      </c>
      <c r="W679" s="53">
        <v>45323</v>
      </c>
      <c r="X679" s="53">
        <v>45351</v>
      </c>
      <c r="Y679">
        <v>1.3973</v>
      </c>
      <c r="Z679" t="s">
        <v>1279</v>
      </c>
      <c r="AA679" t="s">
        <v>4710</v>
      </c>
      <c r="AB679" t="s">
        <v>6241</v>
      </c>
      <c r="AC679" t="e">
        <f>#REF!-#REF!</f>
        <v>#REF!</v>
      </c>
      <c r="AD679" t="e">
        <f>#REF!*#REF!</f>
        <v>#REF!</v>
      </c>
    </row>
    <row r="680" spans="1:30" x14ac:dyDescent="0.35">
      <c r="A680" t="s">
        <v>2156</v>
      </c>
      <c r="B680">
        <v>334</v>
      </c>
      <c r="C680" t="s">
        <v>130</v>
      </c>
      <c r="D680" t="s">
        <v>6163</v>
      </c>
      <c r="E680" t="s">
        <v>301</v>
      </c>
      <c r="F680" t="s">
        <v>148</v>
      </c>
      <c r="G680" t="s">
        <v>169</v>
      </c>
      <c r="H680" t="s">
        <v>254</v>
      </c>
      <c r="I680" s="53">
        <v>45319</v>
      </c>
      <c r="J680" s="53">
        <v>45319</v>
      </c>
      <c r="K680" t="s">
        <v>124</v>
      </c>
      <c r="L680" s="53">
        <v>45318</v>
      </c>
      <c r="M680" t="s">
        <v>6635</v>
      </c>
      <c r="N680" t="s">
        <v>13</v>
      </c>
      <c r="O680" s="53">
        <v>45324</v>
      </c>
      <c r="P680">
        <v>2024</v>
      </c>
      <c r="Q680">
        <v>811</v>
      </c>
      <c r="R680">
        <v>883</v>
      </c>
      <c r="S680" t="s">
        <v>2156</v>
      </c>
      <c r="T680" t="s">
        <v>4551</v>
      </c>
      <c r="U680" t="s">
        <v>169</v>
      </c>
      <c r="V680">
        <v>34</v>
      </c>
      <c r="W680" s="53">
        <v>45319</v>
      </c>
      <c r="X680" s="53">
        <v>45319</v>
      </c>
      <c r="Y680">
        <v>1.4997</v>
      </c>
      <c r="Z680" t="s">
        <v>1279</v>
      </c>
      <c r="AA680" t="s">
        <v>4710</v>
      </c>
      <c r="AB680" t="s">
        <v>6240</v>
      </c>
      <c r="AC680" t="e">
        <f>#REF!-#REF!</f>
        <v>#REF!</v>
      </c>
      <c r="AD680" t="e">
        <f>#REF!*#REF!</f>
        <v>#REF!</v>
      </c>
    </row>
    <row r="681" spans="1:30" x14ac:dyDescent="0.35">
      <c r="A681" t="s">
        <v>2157</v>
      </c>
      <c r="B681">
        <v>335</v>
      </c>
      <c r="C681" t="s">
        <v>130</v>
      </c>
      <c r="D681" t="s">
        <v>4565</v>
      </c>
      <c r="E681" t="s">
        <v>241</v>
      </c>
      <c r="F681" t="s">
        <v>148</v>
      </c>
      <c r="G681" t="s">
        <v>162</v>
      </c>
      <c r="H681" t="s">
        <v>259</v>
      </c>
      <c r="I681" s="53">
        <v>45323</v>
      </c>
      <c r="J681" s="53">
        <v>45657</v>
      </c>
      <c r="K681" t="s">
        <v>124</v>
      </c>
      <c r="L681" s="53">
        <v>45322</v>
      </c>
      <c r="M681" t="s">
        <v>6636</v>
      </c>
      <c r="N681" t="s">
        <v>13</v>
      </c>
      <c r="O681" s="53">
        <v>45324</v>
      </c>
      <c r="P681">
        <v>2024</v>
      </c>
      <c r="Q681">
        <v>812</v>
      </c>
      <c r="R681">
        <v>884</v>
      </c>
      <c r="S681" t="s">
        <v>2157</v>
      </c>
      <c r="T681" t="s">
        <v>1437</v>
      </c>
      <c r="U681" t="s">
        <v>162</v>
      </c>
      <c r="V681">
        <v>153</v>
      </c>
      <c r="W681" s="53">
        <v>45323</v>
      </c>
      <c r="X681" s="53">
        <v>45657</v>
      </c>
      <c r="Y681">
        <v>3.2452000000000001</v>
      </c>
      <c r="Z681" t="s">
        <v>1279</v>
      </c>
      <c r="AA681" t="s">
        <v>4719</v>
      </c>
      <c r="AB681" t="s">
        <v>6242</v>
      </c>
      <c r="AC681" t="e">
        <f>#REF!-#REF!</f>
        <v>#REF!</v>
      </c>
      <c r="AD681" t="e">
        <f>#REF!*#REF!</f>
        <v>#REF!</v>
      </c>
    </row>
    <row r="682" spans="1:30" x14ac:dyDescent="0.35">
      <c r="A682" t="s">
        <v>2158</v>
      </c>
      <c r="B682">
        <v>336</v>
      </c>
      <c r="C682" t="s">
        <v>130</v>
      </c>
      <c r="D682" t="s">
        <v>4565</v>
      </c>
      <c r="E682" t="s">
        <v>241</v>
      </c>
      <c r="F682" t="s">
        <v>148</v>
      </c>
      <c r="G682" t="s">
        <v>162</v>
      </c>
      <c r="H682" t="s">
        <v>259</v>
      </c>
      <c r="I682" s="53">
        <v>45323</v>
      </c>
      <c r="J682" s="53">
        <v>45657</v>
      </c>
      <c r="K682" t="s">
        <v>124</v>
      </c>
      <c r="L682" s="53">
        <v>45322</v>
      </c>
      <c r="M682" t="s">
        <v>6637</v>
      </c>
      <c r="N682" t="s">
        <v>13</v>
      </c>
      <c r="O682" s="53">
        <v>45324</v>
      </c>
      <c r="P682">
        <v>2024</v>
      </c>
      <c r="Q682">
        <v>813</v>
      </c>
      <c r="R682">
        <v>885</v>
      </c>
      <c r="S682" t="s">
        <v>2158</v>
      </c>
      <c r="T682" t="s">
        <v>1543</v>
      </c>
      <c r="U682" t="s">
        <v>162</v>
      </c>
      <c r="V682">
        <v>36</v>
      </c>
      <c r="W682" s="53">
        <v>45323</v>
      </c>
      <c r="X682" s="53">
        <v>45657</v>
      </c>
      <c r="Y682">
        <v>3.2452000000000001</v>
      </c>
      <c r="Z682" t="s">
        <v>1279</v>
      </c>
      <c r="AA682" t="s">
        <v>4719</v>
      </c>
      <c r="AB682" t="s">
        <v>6242</v>
      </c>
      <c r="AC682" t="e">
        <f>#REF!-#REF!</f>
        <v>#REF!</v>
      </c>
      <c r="AD682" t="e">
        <f>#REF!*#REF!</f>
        <v>#REF!</v>
      </c>
    </row>
    <row r="683" spans="1:30" x14ac:dyDescent="0.35">
      <c r="A683" t="s">
        <v>2159</v>
      </c>
      <c r="B683">
        <v>337</v>
      </c>
      <c r="C683" t="s">
        <v>119</v>
      </c>
      <c r="D683" t="s">
        <v>193</v>
      </c>
      <c r="E683" t="s">
        <v>194</v>
      </c>
      <c r="F683" t="s">
        <v>121</v>
      </c>
      <c r="G683" t="s">
        <v>169</v>
      </c>
      <c r="H683" t="s">
        <v>254</v>
      </c>
      <c r="I683" s="53">
        <v>45354</v>
      </c>
      <c r="J683" s="53">
        <v>45354</v>
      </c>
      <c r="K683" t="s">
        <v>124</v>
      </c>
      <c r="L683" s="53">
        <v>45353</v>
      </c>
      <c r="M683" t="s">
        <v>6638</v>
      </c>
      <c r="N683" t="s">
        <v>16</v>
      </c>
      <c r="O683" s="53">
        <v>45364</v>
      </c>
      <c r="P683">
        <v>2024</v>
      </c>
      <c r="Q683">
        <v>814</v>
      </c>
      <c r="R683">
        <v>886</v>
      </c>
      <c r="S683" t="s">
        <v>2159</v>
      </c>
      <c r="T683" t="s">
        <v>4630</v>
      </c>
      <c r="U683" t="s">
        <v>169</v>
      </c>
      <c r="V683">
        <v>140</v>
      </c>
      <c r="W683" s="53">
        <v>45354</v>
      </c>
      <c r="X683" s="53">
        <v>45354</v>
      </c>
      <c r="Y683">
        <v>9.0134000000000007</v>
      </c>
      <c r="Z683" t="s">
        <v>1279</v>
      </c>
      <c r="AA683" t="s">
        <v>4965</v>
      </c>
      <c r="AC683" t="e">
        <f>#REF!-#REF!</f>
        <v>#REF!</v>
      </c>
      <c r="AD683" t="e">
        <f>#REF!*#REF!</f>
        <v>#REF!</v>
      </c>
    </row>
    <row r="684" spans="1:30" x14ac:dyDescent="0.35">
      <c r="A684" t="s">
        <v>2160</v>
      </c>
      <c r="B684">
        <v>338</v>
      </c>
      <c r="C684" t="s">
        <v>119</v>
      </c>
      <c r="D684" t="s">
        <v>193</v>
      </c>
      <c r="E684" t="s">
        <v>194</v>
      </c>
      <c r="F684" t="s">
        <v>121</v>
      </c>
      <c r="G684" t="s">
        <v>162</v>
      </c>
      <c r="H684" t="s">
        <v>254</v>
      </c>
      <c r="I684" s="53">
        <v>45354</v>
      </c>
      <c r="J684" s="53">
        <v>45354</v>
      </c>
      <c r="K684" t="s">
        <v>124</v>
      </c>
      <c r="L684" s="53">
        <v>45353</v>
      </c>
      <c r="M684" t="s">
        <v>6638</v>
      </c>
      <c r="N684" t="s">
        <v>16</v>
      </c>
      <c r="O684" s="53">
        <v>45364</v>
      </c>
      <c r="P684">
        <v>2024</v>
      </c>
      <c r="Q684">
        <v>815</v>
      </c>
      <c r="R684">
        <v>887</v>
      </c>
      <c r="S684" t="s">
        <v>2160</v>
      </c>
      <c r="T684" t="s">
        <v>4516</v>
      </c>
      <c r="U684" t="s">
        <v>162</v>
      </c>
      <c r="V684">
        <v>140</v>
      </c>
      <c r="W684" s="53">
        <v>45354</v>
      </c>
      <c r="X684" s="53">
        <v>45354</v>
      </c>
      <c r="Y684">
        <v>4.0057</v>
      </c>
      <c r="Z684" t="s">
        <v>1279</v>
      </c>
      <c r="AA684" t="s">
        <v>4710</v>
      </c>
      <c r="AC684" t="e">
        <f>#REF!-#REF!</f>
        <v>#REF!</v>
      </c>
      <c r="AD684" t="e">
        <f>#REF!*#REF!</f>
        <v>#REF!</v>
      </c>
    </row>
    <row r="685" spans="1:30" x14ac:dyDescent="0.35">
      <c r="A685" t="s">
        <v>2161</v>
      </c>
      <c r="B685">
        <v>339</v>
      </c>
      <c r="C685" t="s">
        <v>119</v>
      </c>
      <c r="D685" t="s">
        <v>193</v>
      </c>
      <c r="E685" t="s">
        <v>194</v>
      </c>
      <c r="F685" t="s">
        <v>121</v>
      </c>
      <c r="G685" t="s">
        <v>169</v>
      </c>
      <c r="H685" t="s">
        <v>254</v>
      </c>
      <c r="I685" s="53">
        <v>45355</v>
      </c>
      <c r="J685" s="53">
        <v>45355</v>
      </c>
      <c r="K685" t="s">
        <v>124</v>
      </c>
      <c r="L685" s="53">
        <v>45354</v>
      </c>
      <c r="M685" t="s">
        <v>6638</v>
      </c>
      <c r="N685" t="s">
        <v>16</v>
      </c>
      <c r="O685" s="53">
        <v>45364</v>
      </c>
      <c r="P685">
        <v>2024</v>
      </c>
      <c r="Q685">
        <v>816</v>
      </c>
      <c r="R685">
        <v>888</v>
      </c>
      <c r="S685" t="s">
        <v>2161</v>
      </c>
      <c r="T685" t="s">
        <v>4630</v>
      </c>
      <c r="U685" t="s">
        <v>169</v>
      </c>
      <c r="V685">
        <v>140</v>
      </c>
      <c r="W685" s="53">
        <v>45355</v>
      </c>
      <c r="X685" s="53">
        <v>45355</v>
      </c>
      <c r="Y685">
        <v>9.0134000000000007</v>
      </c>
      <c r="Z685" t="s">
        <v>1279</v>
      </c>
      <c r="AA685" t="s">
        <v>4965</v>
      </c>
      <c r="AC685" t="e">
        <f>#REF!-#REF!</f>
        <v>#REF!</v>
      </c>
      <c r="AD685" t="e">
        <f>#REF!*#REF!</f>
        <v>#REF!</v>
      </c>
    </row>
    <row r="686" spans="1:30" x14ac:dyDescent="0.35">
      <c r="A686" t="s">
        <v>2162</v>
      </c>
      <c r="B686">
        <v>340</v>
      </c>
      <c r="C686" t="s">
        <v>119</v>
      </c>
      <c r="D686" t="s">
        <v>193</v>
      </c>
      <c r="E686" t="s">
        <v>194</v>
      </c>
      <c r="F686" t="s">
        <v>121</v>
      </c>
      <c r="G686" t="s">
        <v>162</v>
      </c>
      <c r="H686" t="s">
        <v>254</v>
      </c>
      <c r="I686" s="53">
        <v>45355</v>
      </c>
      <c r="J686" s="53">
        <v>45355</v>
      </c>
      <c r="K686" t="s">
        <v>124</v>
      </c>
      <c r="L686" s="53">
        <v>45355</v>
      </c>
      <c r="M686" t="s">
        <v>6638</v>
      </c>
      <c r="N686" t="s">
        <v>16</v>
      </c>
      <c r="O686" s="53">
        <v>45364</v>
      </c>
      <c r="P686">
        <v>2024</v>
      </c>
      <c r="Q686">
        <v>817</v>
      </c>
      <c r="R686">
        <v>889</v>
      </c>
      <c r="S686" t="s">
        <v>2162</v>
      </c>
      <c r="T686" t="s">
        <v>4516</v>
      </c>
      <c r="U686" t="s">
        <v>162</v>
      </c>
      <c r="V686">
        <v>140</v>
      </c>
      <c r="W686" s="53">
        <v>45355</v>
      </c>
      <c r="X686" s="53">
        <v>45355</v>
      </c>
      <c r="Y686">
        <v>4.0057</v>
      </c>
      <c r="Z686" t="s">
        <v>1279</v>
      </c>
      <c r="AA686" t="s">
        <v>4710</v>
      </c>
      <c r="AC686" t="e">
        <f>#REF!-#REF!</f>
        <v>#REF!</v>
      </c>
      <c r="AD686" t="e">
        <f>#REF!*#REF!</f>
        <v>#REF!</v>
      </c>
    </row>
    <row r="687" spans="1:30" x14ac:dyDescent="0.35">
      <c r="A687" t="s">
        <v>2163</v>
      </c>
      <c r="B687">
        <v>341</v>
      </c>
      <c r="C687" t="s">
        <v>119</v>
      </c>
      <c r="D687" t="s">
        <v>193</v>
      </c>
      <c r="E687" t="s">
        <v>194</v>
      </c>
      <c r="F687" t="s">
        <v>121</v>
      </c>
      <c r="G687" t="s">
        <v>169</v>
      </c>
      <c r="H687" t="s">
        <v>254</v>
      </c>
      <c r="I687" s="53">
        <v>45356</v>
      </c>
      <c r="J687" s="53">
        <v>45356</v>
      </c>
      <c r="K687" t="s">
        <v>124</v>
      </c>
      <c r="L687" s="53">
        <v>45355</v>
      </c>
      <c r="M687" t="s">
        <v>6638</v>
      </c>
      <c r="N687" t="s">
        <v>16</v>
      </c>
      <c r="O687" s="53">
        <v>45364</v>
      </c>
      <c r="P687">
        <v>2024</v>
      </c>
      <c r="Q687">
        <v>818</v>
      </c>
      <c r="R687">
        <v>890</v>
      </c>
      <c r="S687" t="s">
        <v>2163</v>
      </c>
      <c r="T687" t="s">
        <v>4630</v>
      </c>
      <c r="U687" t="s">
        <v>169</v>
      </c>
      <c r="V687">
        <v>140</v>
      </c>
      <c r="W687" s="53">
        <v>45356</v>
      </c>
      <c r="X687" s="53">
        <v>45356</v>
      </c>
      <c r="Y687">
        <v>9.0134000000000007</v>
      </c>
      <c r="Z687" t="s">
        <v>1279</v>
      </c>
      <c r="AA687" t="s">
        <v>4965</v>
      </c>
      <c r="AC687" t="e">
        <f>#REF!-#REF!</f>
        <v>#REF!</v>
      </c>
      <c r="AD687" t="e">
        <f>#REF!*#REF!</f>
        <v>#REF!</v>
      </c>
    </row>
    <row r="688" spans="1:30" x14ac:dyDescent="0.35">
      <c r="A688" t="s">
        <v>2164</v>
      </c>
      <c r="B688">
        <v>342</v>
      </c>
      <c r="C688" t="s">
        <v>119</v>
      </c>
      <c r="D688" t="s">
        <v>193</v>
      </c>
      <c r="E688" t="s">
        <v>194</v>
      </c>
      <c r="F688" t="s">
        <v>121</v>
      </c>
      <c r="G688" t="s">
        <v>162</v>
      </c>
      <c r="H688" t="s">
        <v>254</v>
      </c>
      <c r="I688" s="53">
        <v>45356</v>
      </c>
      <c r="J688" s="53">
        <v>45356</v>
      </c>
      <c r="K688" t="s">
        <v>124</v>
      </c>
      <c r="L688" s="53">
        <v>45355</v>
      </c>
      <c r="M688" t="s">
        <v>6638</v>
      </c>
      <c r="N688" t="s">
        <v>16</v>
      </c>
      <c r="O688" s="53">
        <v>45364</v>
      </c>
      <c r="P688">
        <v>2024</v>
      </c>
      <c r="Q688">
        <v>819</v>
      </c>
      <c r="R688">
        <v>891</v>
      </c>
      <c r="S688" t="s">
        <v>2164</v>
      </c>
      <c r="T688" t="s">
        <v>4516</v>
      </c>
      <c r="U688" t="s">
        <v>162</v>
      </c>
      <c r="V688">
        <v>140</v>
      </c>
      <c r="W688" s="53">
        <v>45356</v>
      </c>
      <c r="X688" s="53">
        <v>45356</v>
      </c>
      <c r="Y688">
        <v>4.0057</v>
      </c>
      <c r="Z688" t="s">
        <v>1279</v>
      </c>
      <c r="AA688" t="s">
        <v>4710</v>
      </c>
      <c r="AC688" t="e">
        <f>#REF!-#REF!</f>
        <v>#REF!</v>
      </c>
      <c r="AD688" t="e">
        <f>#REF!*#REF!</f>
        <v>#REF!</v>
      </c>
    </row>
    <row r="689" spans="1:30" x14ac:dyDescent="0.35">
      <c r="A689" t="s">
        <v>2165</v>
      </c>
      <c r="B689">
        <v>343</v>
      </c>
      <c r="C689" t="s">
        <v>119</v>
      </c>
      <c r="D689" t="s">
        <v>193</v>
      </c>
      <c r="E689" t="s">
        <v>194</v>
      </c>
      <c r="F689" t="s">
        <v>121</v>
      </c>
      <c r="G689" t="s">
        <v>169</v>
      </c>
      <c r="H689" t="s">
        <v>254</v>
      </c>
      <c r="I689" s="53">
        <v>45357</v>
      </c>
      <c r="J689" s="53">
        <v>45357</v>
      </c>
      <c r="K689" t="s">
        <v>124</v>
      </c>
      <c r="L689" s="53">
        <v>45356</v>
      </c>
      <c r="M689" t="s">
        <v>6638</v>
      </c>
      <c r="N689" t="s">
        <v>16</v>
      </c>
      <c r="O689" s="53">
        <v>45364</v>
      </c>
      <c r="P689">
        <v>2024</v>
      </c>
      <c r="Q689">
        <v>820</v>
      </c>
      <c r="R689">
        <v>892</v>
      </c>
      <c r="S689" t="s">
        <v>2165</v>
      </c>
      <c r="T689" t="s">
        <v>4630</v>
      </c>
      <c r="U689" t="s">
        <v>169</v>
      </c>
      <c r="V689">
        <v>140</v>
      </c>
      <c r="W689" s="53">
        <v>45357</v>
      </c>
      <c r="X689" s="53">
        <v>45357</v>
      </c>
      <c r="Y689">
        <v>9.0134000000000007</v>
      </c>
      <c r="Z689" t="s">
        <v>1279</v>
      </c>
      <c r="AA689" t="s">
        <v>4965</v>
      </c>
      <c r="AC689" t="e">
        <f>#REF!-#REF!</f>
        <v>#REF!</v>
      </c>
      <c r="AD689" t="e">
        <f>#REF!*#REF!</f>
        <v>#REF!</v>
      </c>
    </row>
    <row r="690" spans="1:30" x14ac:dyDescent="0.35">
      <c r="A690" t="s">
        <v>2166</v>
      </c>
      <c r="B690">
        <v>344</v>
      </c>
      <c r="C690" t="s">
        <v>119</v>
      </c>
      <c r="D690" t="s">
        <v>193</v>
      </c>
      <c r="E690" t="s">
        <v>194</v>
      </c>
      <c r="F690" t="s">
        <v>121</v>
      </c>
      <c r="G690" t="s">
        <v>162</v>
      </c>
      <c r="H690" t="s">
        <v>254</v>
      </c>
      <c r="I690" s="53">
        <v>45357</v>
      </c>
      <c r="J690" s="53">
        <v>45357</v>
      </c>
      <c r="K690" t="s">
        <v>124</v>
      </c>
      <c r="L690" s="53">
        <v>45356</v>
      </c>
      <c r="M690" t="s">
        <v>6638</v>
      </c>
      <c r="N690" t="s">
        <v>16</v>
      </c>
      <c r="O690" s="53">
        <v>45364</v>
      </c>
      <c r="P690">
        <v>2024</v>
      </c>
      <c r="Q690">
        <v>821</v>
      </c>
      <c r="R690">
        <v>893</v>
      </c>
      <c r="S690" t="s">
        <v>2166</v>
      </c>
      <c r="T690" t="s">
        <v>4516</v>
      </c>
      <c r="U690" t="s">
        <v>162</v>
      </c>
      <c r="V690">
        <v>140</v>
      </c>
      <c r="W690" s="53">
        <v>45357</v>
      </c>
      <c r="X690" s="53">
        <v>45357</v>
      </c>
      <c r="Y690">
        <v>4.0057</v>
      </c>
      <c r="Z690" t="s">
        <v>1279</v>
      </c>
      <c r="AA690" t="s">
        <v>4710</v>
      </c>
      <c r="AC690" t="e">
        <f>#REF!-#REF!</f>
        <v>#REF!</v>
      </c>
      <c r="AD690" t="e">
        <f>#REF!*#REF!</f>
        <v>#REF!</v>
      </c>
    </row>
    <row r="691" spans="1:30" x14ac:dyDescent="0.35">
      <c r="A691" t="s">
        <v>2167</v>
      </c>
      <c r="B691">
        <v>345</v>
      </c>
      <c r="C691" t="s">
        <v>119</v>
      </c>
      <c r="D691" t="s">
        <v>193</v>
      </c>
      <c r="E691" t="s">
        <v>194</v>
      </c>
      <c r="F691" t="s">
        <v>121</v>
      </c>
      <c r="G691" t="s">
        <v>169</v>
      </c>
      <c r="H691" t="s">
        <v>254</v>
      </c>
      <c r="I691" s="53">
        <v>45358</v>
      </c>
      <c r="J691" s="53">
        <v>45358</v>
      </c>
      <c r="K691" t="s">
        <v>124</v>
      </c>
      <c r="L691" s="53">
        <v>45357</v>
      </c>
      <c r="M691" t="s">
        <v>6638</v>
      </c>
      <c r="N691" t="s">
        <v>16</v>
      </c>
      <c r="O691" s="53">
        <v>45364</v>
      </c>
      <c r="P691">
        <v>2024</v>
      </c>
      <c r="Q691">
        <v>822</v>
      </c>
      <c r="R691">
        <v>894</v>
      </c>
      <c r="S691" t="s">
        <v>2167</v>
      </c>
      <c r="T691" t="s">
        <v>4630</v>
      </c>
      <c r="U691" t="s">
        <v>169</v>
      </c>
      <c r="V691">
        <v>140</v>
      </c>
      <c r="W691" s="53">
        <v>45358</v>
      </c>
      <c r="X691" s="53">
        <v>45358</v>
      </c>
      <c r="Y691">
        <v>9.0134000000000007</v>
      </c>
      <c r="Z691" t="s">
        <v>1279</v>
      </c>
      <c r="AA691" t="s">
        <v>4965</v>
      </c>
      <c r="AC691" t="e">
        <f>#REF!-#REF!</f>
        <v>#REF!</v>
      </c>
      <c r="AD691" t="e">
        <f>#REF!*#REF!</f>
        <v>#REF!</v>
      </c>
    </row>
    <row r="692" spans="1:30" x14ac:dyDescent="0.35">
      <c r="A692" t="s">
        <v>2168</v>
      </c>
      <c r="B692">
        <v>346</v>
      </c>
      <c r="C692" t="s">
        <v>119</v>
      </c>
      <c r="D692" t="s">
        <v>193</v>
      </c>
      <c r="E692" t="s">
        <v>194</v>
      </c>
      <c r="F692" t="s">
        <v>121</v>
      </c>
      <c r="G692" t="s">
        <v>162</v>
      </c>
      <c r="H692" t="s">
        <v>254</v>
      </c>
      <c r="I692" s="53">
        <v>45358</v>
      </c>
      <c r="J692" s="53">
        <v>45358</v>
      </c>
      <c r="K692" t="s">
        <v>124</v>
      </c>
      <c r="L692" s="53">
        <v>45357</v>
      </c>
      <c r="M692" t="s">
        <v>6638</v>
      </c>
      <c r="N692" t="s">
        <v>16</v>
      </c>
      <c r="O692" s="53">
        <v>45364</v>
      </c>
      <c r="P692">
        <v>2024</v>
      </c>
      <c r="Q692">
        <v>823</v>
      </c>
      <c r="R692">
        <v>895</v>
      </c>
      <c r="S692" t="s">
        <v>2168</v>
      </c>
      <c r="T692" t="s">
        <v>4516</v>
      </c>
      <c r="U692" t="s">
        <v>162</v>
      </c>
      <c r="V692">
        <v>140</v>
      </c>
      <c r="W692" s="53">
        <v>45358</v>
      </c>
      <c r="X692" s="53">
        <v>45358</v>
      </c>
      <c r="Y692">
        <v>4.0057</v>
      </c>
      <c r="Z692" t="s">
        <v>1279</v>
      </c>
      <c r="AA692" t="s">
        <v>4710</v>
      </c>
      <c r="AC692" t="e">
        <f>#REF!-#REF!</f>
        <v>#REF!</v>
      </c>
      <c r="AD692" t="e">
        <f>#REF!*#REF!</f>
        <v>#REF!</v>
      </c>
    </row>
    <row r="693" spans="1:30" x14ac:dyDescent="0.35">
      <c r="A693" t="s">
        <v>2169</v>
      </c>
      <c r="B693">
        <v>347</v>
      </c>
      <c r="C693" t="s">
        <v>119</v>
      </c>
      <c r="D693" t="s">
        <v>193</v>
      </c>
      <c r="E693" t="s">
        <v>194</v>
      </c>
      <c r="F693" t="s">
        <v>121</v>
      </c>
      <c r="G693" t="s">
        <v>169</v>
      </c>
      <c r="H693" t="s">
        <v>254</v>
      </c>
      <c r="I693" s="53">
        <v>45359</v>
      </c>
      <c r="J693" s="53">
        <v>45359</v>
      </c>
      <c r="K693" t="s">
        <v>124</v>
      </c>
      <c r="L693" s="53">
        <v>45358</v>
      </c>
      <c r="M693" t="s">
        <v>6638</v>
      </c>
      <c r="N693" t="s">
        <v>16</v>
      </c>
      <c r="O693" s="53">
        <v>45364</v>
      </c>
      <c r="P693">
        <v>2024</v>
      </c>
      <c r="Q693">
        <v>824</v>
      </c>
      <c r="R693">
        <v>896</v>
      </c>
      <c r="S693" t="s">
        <v>2169</v>
      </c>
      <c r="T693" t="s">
        <v>4630</v>
      </c>
      <c r="U693" t="s">
        <v>169</v>
      </c>
      <c r="V693">
        <v>140</v>
      </c>
      <c r="W693" s="53">
        <v>45359</v>
      </c>
      <c r="X693" s="53">
        <v>45359</v>
      </c>
      <c r="Y693">
        <v>9.0134000000000007</v>
      </c>
      <c r="Z693" t="s">
        <v>1279</v>
      </c>
      <c r="AA693" t="s">
        <v>4965</v>
      </c>
      <c r="AC693" t="e">
        <f>#REF!-#REF!</f>
        <v>#REF!</v>
      </c>
      <c r="AD693" t="e">
        <f>#REF!*#REF!</f>
        <v>#REF!</v>
      </c>
    </row>
    <row r="694" spans="1:30" x14ac:dyDescent="0.35">
      <c r="A694" t="s">
        <v>2170</v>
      </c>
      <c r="B694">
        <v>348</v>
      </c>
      <c r="C694" t="s">
        <v>119</v>
      </c>
      <c r="D694" t="s">
        <v>193</v>
      </c>
      <c r="E694" t="s">
        <v>194</v>
      </c>
      <c r="F694" t="s">
        <v>121</v>
      </c>
      <c r="G694" t="s">
        <v>162</v>
      </c>
      <c r="H694" t="s">
        <v>254</v>
      </c>
      <c r="I694" s="53">
        <v>45359</v>
      </c>
      <c r="J694" s="53">
        <v>45359</v>
      </c>
      <c r="K694" t="s">
        <v>124</v>
      </c>
      <c r="L694" s="53">
        <v>45358</v>
      </c>
      <c r="M694" t="s">
        <v>6638</v>
      </c>
      <c r="N694" t="s">
        <v>16</v>
      </c>
      <c r="O694" s="53">
        <v>45364</v>
      </c>
      <c r="P694">
        <v>2024</v>
      </c>
      <c r="Q694">
        <v>825</v>
      </c>
      <c r="R694">
        <v>897</v>
      </c>
      <c r="S694" t="s">
        <v>2170</v>
      </c>
      <c r="T694" t="s">
        <v>4516</v>
      </c>
      <c r="U694" t="s">
        <v>162</v>
      </c>
      <c r="V694">
        <v>140</v>
      </c>
      <c r="W694" s="53">
        <v>45359</v>
      </c>
      <c r="X694" s="53">
        <v>45359</v>
      </c>
      <c r="Y694">
        <v>4.0057</v>
      </c>
      <c r="Z694" t="s">
        <v>1279</v>
      </c>
      <c r="AA694" t="s">
        <v>4710</v>
      </c>
      <c r="AC694" t="e">
        <f>#REF!-#REF!</f>
        <v>#REF!</v>
      </c>
      <c r="AD694" t="e">
        <f>#REF!*#REF!</f>
        <v>#REF!</v>
      </c>
    </row>
    <row r="695" spans="1:30" x14ac:dyDescent="0.35">
      <c r="A695" t="s">
        <v>2171</v>
      </c>
      <c r="B695">
        <v>349</v>
      </c>
      <c r="C695" t="s">
        <v>119</v>
      </c>
      <c r="D695" t="s">
        <v>193</v>
      </c>
      <c r="E695" t="s">
        <v>194</v>
      </c>
      <c r="F695" t="s">
        <v>121</v>
      </c>
      <c r="G695" t="s">
        <v>169</v>
      </c>
      <c r="H695" t="s">
        <v>254</v>
      </c>
      <c r="I695" s="53">
        <v>45360</v>
      </c>
      <c r="J695" s="53">
        <v>45360</v>
      </c>
      <c r="K695" t="s">
        <v>124</v>
      </c>
      <c r="L695" s="53">
        <v>45359</v>
      </c>
      <c r="M695" t="s">
        <v>6638</v>
      </c>
      <c r="N695" t="s">
        <v>16</v>
      </c>
      <c r="O695" s="53">
        <v>45364</v>
      </c>
      <c r="P695">
        <v>2024</v>
      </c>
      <c r="Q695">
        <v>826</v>
      </c>
      <c r="R695">
        <v>898</v>
      </c>
      <c r="S695" t="s">
        <v>2171</v>
      </c>
      <c r="T695" t="s">
        <v>4630</v>
      </c>
      <c r="U695" t="s">
        <v>169</v>
      </c>
      <c r="V695">
        <v>140</v>
      </c>
      <c r="W695" s="53">
        <v>45360</v>
      </c>
      <c r="X695" s="53">
        <v>45360</v>
      </c>
      <c r="Y695">
        <v>9.0134000000000007</v>
      </c>
      <c r="Z695" t="s">
        <v>1279</v>
      </c>
      <c r="AA695" t="s">
        <v>4965</v>
      </c>
      <c r="AC695" t="e">
        <f>#REF!-#REF!</f>
        <v>#REF!</v>
      </c>
      <c r="AD695" t="e">
        <f>#REF!*#REF!</f>
        <v>#REF!</v>
      </c>
    </row>
    <row r="696" spans="1:30" x14ac:dyDescent="0.35">
      <c r="A696" t="s">
        <v>2172</v>
      </c>
      <c r="B696">
        <v>350</v>
      </c>
      <c r="C696" t="s">
        <v>119</v>
      </c>
      <c r="D696" t="s">
        <v>193</v>
      </c>
      <c r="E696" t="s">
        <v>194</v>
      </c>
      <c r="F696" t="s">
        <v>121</v>
      </c>
      <c r="G696" t="s">
        <v>162</v>
      </c>
      <c r="H696" t="s">
        <v>254</v>
      </c>
      <c r="I696" s="53">
        <v>45360</v>
      </c>
      <c r="J696" s="53">
        <v>45360</v>
      </c>
      <c r="K696" t="s">
        <v>124</v>
      </c>
      <c r="L696" s="53">
        <v>45359</v>
      </c>
      <c r="M696" t="s">
        <v>6638</v>
      </c>
      <c r="N696" t="s">
        <v>16</v>
      </c>
      <c r="O696" s="53">
        <v>45364</v>
      </c>
      <c r="P696">
        <v>2024</v>
      </c>
      <c r="Q696">
        <v>827</v>
      </c>
      <c r="R696">
        <v>899</v>
      </c>
      <c r="S696" t="s">
        <v>2172</v>
      </c>
      <c r="T696" t="s">
        <v>4516</v>
      </c>
      <c r="U696" t="s">
        <v>162</v>
      </c>
      <c r="V696">
        <v>140</v>
      </c>
      <c r="W696" s="53">
        <v>45360</v>
      </c>
      <c r="X696" s="53">
        <v>45360</v>
      </c>
      <c r="Y696">
        <v>4.0057</v>
      </c>
      <c r="Z696" t="s">
        <v>1279</v>
      </c>
      <c r="AA696" t="s">
        <v>4710</v>
      </c>
      <c r="AC696" t="e">
        <f>#REF!-#REF!</f>
        <v>#REF!</v>
      </c>
      <c r="AD696" t="e">
        <f>#REF!*#REF!</f>
        <v>#REF!</v>
      </c>
    </row>
    <row r="697" spans="1:30" x14ac:dyDescent="0.35">
      <c r="A697" t="s">
        <v>2173</v>
      </c>
      <c r="B697">
        <v>351</v>
      </c>
      <c r="C697" t="s">
        <v>119</v>
      </c>
      <c r="D697" t="s">
        <v>193</v>
      </c>
      <c r="E697" t="s">
        <v>194</v>
      </c>
      <c r="F697" t="s">
        <v>121</v>
      </c>
      <c r="G697" t="s">
        <v>169</v>
      </c>
      <c r="H697" t="s">
        <v>254</v>
      </c>
      <c r="I697" s="53">
        <v>45361</v>
      </c>
      <c r="J697" s="53">
        <v>45361</v>
      </c>
      <c r="K697" t="s">
        <v>124</v>
      </c>
      <c r="L697" s="53">
        <v>45360</v>
      </c>
      <c r="M697" t="s">
        <v>6638</v>
      </c>
      <c r="N697" t="s">
        <v>16</v>
      </c>
      <c r="O697" s="53">
        <v>45364</v>
      </c>
      <c r="P697">
        <v>2024</v>
      </c>
      <c r="Q697">
        <v>828</v>
      </c>
      <c r="R697">
        <v>900</v>
      </c>
      <c r="S697" t="s">
        <v>2173</v>
      </c>
      <c r="T697" t="s">
        <v>4630</v>
      </c>
      <c r="U697" t="s">
        <v>169</v>
      </c>
      <c r="V697">
        <v>140</v>
      </c>
      <c r="W697" s="53">
        <v>45361</v>
      </c>
      <c r="X697" s="53">
        <v>45361</v>
      </c>
      <c r="Y697">
        <v>9.0134000000000007</v>
      </c>
      <c r="Z697" t="s">
        <v>1279</v>
      </c>
      <c r="AA697" t="s">
        <v>4965</v>
      </c>
      <c r="AC697" t="e">
        <f>#REF!-#REF!</f>
        <v>#REF!</v>
      </c>
      <c r="AD697" t="e">
        <f>#REF!*#REF!</f>
        <v>#REF!</v>
      </c>
    </row>
    <row r="698" spans="1:30" x14ac:dyDescent="0.35">
      <c r="A698" t="s">
        <v>2174</v>
      </c>
      <c r="B698">
        <v>352</v>
      </c>
      <c r="C698" t="s">
        <v>119</v>
      </c>
      <c r="D698" t="s">
        <v>193</v>
      </c>
      <c r="E698" t="s">
        <v>194</v>
      </c>
      <c r="F698" t="s">
        <v>121</v>
      </c>
      <c r="G698" t="s">
        <v>162</v>
      </c>
      <c r="H698" t="s">
        <v>254</v>
      </c>
      <c r="I698" s="53">
        <v>45361</v>
      </c>
      <c r="J698" s="53">
        <v>45361</v>
      </c>
      <c r="K698" t="s">
        <v>124</v>
      </c>
      <c r="L698" s="53">
        <v>45360</v>
      </c>
      <c r="M698" t="s">
        <v>6638</v>
      </c>
      <c r="N698" t="s">
        <v>16</v>
      </c>
      <c r="O698" s="53">
        <v>45364</v>
      </c>
      <c r="P698">
        <v>2024</v>
      </c>
      <c r="Q698">
        <v>829</v>
      </c>
      <c r="R698">
        <v>901</v>
      </c>
      <c r="S698" t="s">
        <v>2174</v>
      </c>
      <c r="T698" t="s">
        <v>4516</v>
      </c>
      <c r="U698" t="s">
        <v>162</v>
      </c>
      <c r="V698">
        <v>140</v>
      </c>
      <c r="W698" s="53">
        <v>45361</v>
      </c>
      <c r="X698" s="53">
        <v>45361</v>
      </c>
      <c r="Y698">
        <v>4.0057</v>
      </c>
      <c r="Z698" t="s">
        <v>1279</v>
      </c>
      <c r="AA698" t="s">
        <v>4710</v>
      </c>
      <c r="AC698" t="e">
        <f>#REF!-#REF!</f>
        <v>#REF!</v>
      </c>
      <c r="AD698" t="e">
        <f>#REF!*#REF!</f>
        <v>#REF!</v>
      </c>
    </row>
    <row r="699" spans="1:30" x14ac:dyDescent="0.35">
      <c r="A699" t="s">
        <v>2175</v>
      </c>
      <c r="B699">
        <v>353</v>
      </c>
      <c r="C699" t="s">
        <v>119</v>
      </c>
      <c r="D699" t="s">
        <v>193</v>
      </c>
      <c r="E699" t="s">
        <v>194</v>
      </c>
      <c r="F699" t="s">
        <v>121</v>
      </c>
      <c r="G699" t="s">
        <v>169</v>
      </c>
      <c r="H699" t="s">
        <v>254</v>
      </c>
      <c r="I699" s="53">
        <v>45362</v>
      </c>
      <c r="J699" s="53">
        <v>45362</v>
      </c>
      <c r="K699" t="s">
        <v>124</v>
      </c>
      <c r="L699" s="53">
        <v>45361</v>
      </c>
      <c r="M699" t="s">
        <v>6638</v>
      </c>
      <c r="N699" t="s">
        <v>16</v>
      </c>
      <c r="O699" s="53">
        <v>45364</v>
      </c>
      <c r="P699">
        <v>2024</v>
      </c>
      <c r="Q699">
        <v>830</v>
      </c>
      <c r="R699">
        <v>902</v>
      </c>
      <c r="S699" t="s">
        <v>2175</v>
      </c>
      <c r="T699" t="s">
        <v>4630</v>
      </c>
      <c r="U699" t="s">
        <v>169</v>
      </c>
      <c r="V699">
        <v>140</v>
      </c>
      <c r="W699" s="53">
        <v>45362</v>
      </c>
      <c r="X699" s="53">
        <v>45362</v>
      </c>
      <c r="Y699">
        <v>9.0134000000000007</v>
      </c>
      <c r="Z699" t="s">
        <v>1279</v>
      </c>
      <c r="AA699" t="s">
        <v>4965</v>
      </c>
      <c r="AC699" t="e">
        <f>#REF!-#REF!</f>
        <v>#REF!</v>
      </c>
      <c r="AD699" t="e">
        <f>#REF!*#REF!</f>
        <v>#REF!</v>
      </c>
    </row>
    <row r="700" spans="1:30" x14ac:dyDescent="0.35">
      <c r="A700" t="s">
        <v>5582</v>
      </c>
      <c r="B700">
        <v>354</v>
      </c>
      <c r="C700" t="s">
        <v>119</v>
      </c>
      <c r="D700" t="s">
        <v>193</v>
      </c>
      <c r="E700" t="s">
        <v>194</v>
      </c>
      <c r="F700" t="s">
        <v>121</v>
      </c>
      <c r="G700" t="s">
        <v>162</v>
      </c>
      <c r="H700" t="s">
        <v>254</v>
      </c>
      <c r="I700" s="53">
        <v>45362</v>
      </c>
      <c r="J700" s="53">
        <v>45362</v>
      </c>
      <c r="K700" t="s">
        <v>124</v>
      </c>
      <c r="L700" s="53">
        <v>45361</v>
      </c>
      <c r="M700" t="s">
        <v>6638</v>
      </c>
      <c r="N700" t="s">
        <v>16</v>
      </c>
      <c r="O700" s="53">
        <v>45364</v>
      </c>
      <c r="P700">
        <v>2024</v>
      </c>
      <c r="Q700">
        <v>831</v>
      </c>
      <c r="R700">
        <v>903</v>
      </c>
      <c r="S700" t="s">
        <v>5582</v>
      </c>
      <c r="T700" t="s">
        <v>4516</v>
      </c>
      <c r="U700" t="s">
        <v>162</v>
      </c>
      <c r="V700">
        <v>140</v>
      </c>
      <c r="W700" s="53">
        <v>45362</v>
      </c>
      <c r="X700" s="53">
        <v>45362</v>
      </c>
      <c r="Y700">
        <v>4.0057</v>
      </c>
      <c r="Z700" t="s">
        <v>1279</v>
      </c>
      <c r="AA700" t="s">
        <v>4710</v>
      </c>
      <c r="AC700" t="e">
        <f>#REF!-#REF!</f>
        <v>#REF!</v>
      </c>
      <c r="AD700" t="e">
        <f>#REF!*#REF!</f>
        <v>#REF!</v>
      </c>
    </row>
    <row r="701" spans="1:30" x14ac:dyDescent="0.35">
      <c r="A701" t="s">
        <v>5981</v>
      </c>
      <c r="B701">
        <v>355</v>
      </c>
      <c r="C701" t="s">
        <v>119</v>
      </c>
      <c r="D701" t="s">
        <v>193</v>
      </c>
      <c r="E701" t="s">
        <v>194</v>
      </c>
      <c r="F701" t="s">
        <v>121</v>
      </c>
      <c r="G701" t="s">
        <v>169</v>
      </c>
      <c r="H701" t="s">
        <v>254</v>
      </c>
      <c r="I701" s="53">
        <v>45363</v>
      </c>
      <c r="J701" s="53">
        <v>45363</v>
      </c>
      <c r="K701" t="s">
        <v>124</v>
      </c>
      <c r="L701" s="53">
        <v>45362</v>
      </c>
      <c r="M701" t="s">
        <v>6638</v>
      </c>
      <c r="N701" t="s">
        <v>16</v>
      </c>
      <c r="O701" s="53">
        <v>45364</v>
      </c>
      <c r="P701">
        <v>2024</v>
      </c>
      <c r="Q701">
        <v>832</v>
      </c>
      <c r="R701">
        <v>904</v>
      </c>
      <c r="S701" t="s">
        <v>5981</v>
      </c>
      <c r="T701" t="s">
        <v>4630</v>
      </c>
      <c r="U701" t="s">
        <v>169</v>
      </c>
      <c r="V701">
        <v>140</v>
      </c>
      <c r="W701" s="53">
        <v>45363</v>
      </c>
      <c r="X701" s="53">
        <v>45363</v>
      </c>
      <c r="Y701">
        <v>9.0134000000000007</v>
      </c>
      <c r="Z701" t="s">
        <v>1279</v>
      </c>
      <c r="AA701" t="s">
        <v>4965</v>
      </c>
      <c r="AC701" t="e">
        <f>#REF!-#REF!</f>
        <v>#REF!</v>
      </c>
      <c r="AD701" t="e">
        <f>#REF!*#REF!</f>
        <v>#REF!</v>
      </c>
    </row>
    <row r="702" spans="1:30" x14ac:dyDescent="0.35">
      <c r="A702" t="s">
        <v>5583</v>
      </c>
      <c r="B702">
        <v>356</v>
      </c>
      <c r="C702" t="s">
        <v>119</v>
      </c>
      <c r="D702" t="s">
        <v>193</v>
      </c>
      <c r="E702" t="s">
        <v>194</v>
      </c>
      <c r="F702" t="s">
        <v>121</v>
      </c>
      <c r="G702" t="s">
        <v>162</v>
      </c>
      <c r="H702" t="s">
        <v>254</v>
      </c>
      <c r="I702" s="53">
        <v>45363</v>
      </c>
      <c r="J702" s="53">
        <v>45363</v>
      </c>
      <c r="K702" t="s">
        <v>124</v>
      </c>
      <c r="L702" s="53">
        <v>45362</v>
      </c>
      <c r="M702" t="s">
        <v>6638</v>
      </c>
      <c r="N702" t="s">
        <v>16</v>
      </c>
      <c r="O702" s="53">
        <v>45364</v>
      </c>
      <c r="P702">
        <v>2024</v>
      </c>
      <c r="Q702">
        <v>833</v>
      </c>
      <c r="R702">
        <v>905</v>
      </c>
      <c r="S702" t="s">
        <v>5583</v>
      </c>
      <c r="T702" t="s">
        <v>4516</v>
      </c>
      <c r="U702" t="s">
        <v>162</v>
      </c>
      <c r="V702">
        <v>140</v>
      </c>
      <c r="W702" s="53">
        <v>45363</v>
      </c>
      <c r="X702" s="53">
        <v>45363</v>
      </c>
      <c r="Y702">
        <v>4.0057</v>
      </c>
      <c r="Z702" t="s">
        <v>1279</v>
      </c>
      <c r="AA702" t="s">
        <v>4710</v>
      </c>
      <c r="AC702" t="e">
        <f>#REF!-#REF!</f>
        <v>#REF!</v>
      </c>
      <c r="AD702" t="e">
        <f>#REF!*#REF!</f>
        <v>#REF!</v>
      </c>
    </row>
    <row r="703" spans="1:30" x14ac:dyDescent="0.35">
      <c r="A703" t="s">
        <v>5982</v>
      </c>
      <c r="B703">
        <v>359</v>
      </c>
      <c r="C703" t="s">
        <v>130</v>
      </c>
      <c r="D703" t="s">
        <v>6163</v>
      </c>
      <c r="E703" t="s">
        <v>301</v>
      </c>
      <c r="F703" t="s">
        <v>148</v>
      </c>
      <c r="G703" t="s">
        <v>169</v>
      </c>
      <c r="H703" t="s">
        <v>254</v>
      </c>
      <c r="I703" s="53">
        <v>45375</v>
      </c>
      <c r="J703" s="53">
        <v>45375</v>
      </c>
      <c r="K703" t="s">
        <v>124</v>
      </c>
      <c r="L703" s="53">
        <v>45374</v>
      </c>
      <c r="M703" t="s">
        <v>6639</v>
      </c>
      <c r="N703" t="s">
        <v>13</v>
      </c>
      <c r="O703" s="53">
        <v>45379</v>
      </c>
      <c r="P703">
        <v>2024</v>
      </c>
      <c r="Q703">
        <v>836</v>
      </c>
      <c r="R703">
        <v>906</v>
      </c>
      <c r="S703" t="s">
        <v>5982</v>
      </c>
      <c r="T703" t="s">
        <v>4551</v>
      </c>
      <c r="U703" t="s">
        <v>169</v>
      </c>
      <c r="V703">
        <v>210</v>
      </c>
      <c r="W703" s="53">
        <v>45375</v>
      </c>
      <c r="X703" s="53">
        <v>45375</v>
      </c>
      <c r="Y703">
        <v>1.5048999999999999</v>
      </c>
      <c r="Z703" t="s">
        <v>1279</v>
      </c>
      <c r="AA703" t="s">
        <v>4710</v>
      </c>
      <c r="AB703" t="s">
        <v>6243</v>
      </c>
      <c r="AC703" t="e">
        <f>#REF!-#REF!</f>
        <v>#REF!</v>
      </c>
      <c r="AD703" t="e">
        <f>#REF!*#REF!</f>
        <v>#REF!</v>
      </c>
    </row>
    <row r="704" spans="1:30" x14ac:dyDescent="0.35">
      <c r="A704" t="s">
        <v>5983</v>
      </c>
      <c r="B704">
        <v>360</v>
      </c>
      <c r="C704" t="s">
        <v>130</v>
      </c>
      <c r="D704" t="s">
        <v>6163</v>
      </c>
      <c r="E704" t="s">
        <v>301</v>
      </c>
      <c r="F704" t="s">
        <v>148</v>
      </c>
      <c r="G704" t="s">
        <v>169</v>
      </c>
      <c r="H704" t="s">
        <v>219</v>
      </c>
      <c r="I704" s="53">
        <v>45352</v>
      </c>
      <c r="J704" s="53">
        <v>45473</v>
      </c>
      <c r="K704" t="s">
        <v>124</v>
      </c>
      <c r="L704" s="53">
        <v>45371</v>
      </c>
      <c r="M704" t="s">
        <v>6640</v>
      </c>
      <c r="N704" t="s">
        <v>13</v>
      </c>
      <c r="O704" s="53">
        <v>45379</v>
      </c>
      <c r="P704">
        <v>2024</v>
      </c>
      <c r="Q704">
        <v>837</v>
      </c>
      <c r="R704">
        <v>907</v>
      </c>
      <c r="S704" t="s">
        <v>5983</v>
      </c>
      <c r="T704" t="s">
        <v>4551</v>
      </c>
      <c r="U704" t="s">
        <v>169</v>
      </c>
      <c r="V704">
        <v>390</v>
      </c>
      <c r="W704" s="53">
        <v>45352</v>
      </c>
      <c r="X704" s="53">
        <v>45473</v>
      </c>
      <c r="Y704">
        <v>1.1684000000000001</v>
      </c>
      <c r="Z704" t="s">
        <v>1279</v>
      </c>
      <c r="AA704" t="s">
        <v>4710</v>
      </c>
      <c r="AB704" t="s">
        <v>6244</v>
      </c>
      <c r="AC704" t="e">
        <f>#REF!-#REF!</f>
        <v>#REF!</v>
      </c>
      <c r="AD704" t="e">
        <f>#REF!*#REF!</f>
        <v>#REF!</v>
      </c>
    </row>
    <row r="705" spans="1:30" x14ac:dyDescent="0.35">
      <c r="A705" t="s">
        <v>5584</v>
      </c>
      <c r="B705">
        <v>361</v>
      </c>
      <c r="C705" t="s">
        <v>130</v>
      </c>
      <c r="D705" t="s">
        <v>193</v>
      </c>
      <c r="E705" t="s">
        <v>194</v>
      </c>
      <c r="F705" t="s">
        <v>148</v>
      </c>
      <c r="G705" t="s">
        <v>162</v>
      </c>
      <c r="H705" t="s">
        <v>219</v>
      </c>
      <c r="I705" s="53">
        <v>45352</v>
      </c>
      <c r="J705" s="53">
        <v>45473</v>
      </c>
      <c r="K705" t="s">
        <v>124</v>
      </c>
      <c r="L705" s="53">
        <v>45377</v>
      </c>
      <c r="M705" t="s">
        <v>6641</v>
      </c>
      <c r="N705" t="s">
        <v>13</v>
      </c>
      <c r="O705" s="53">
        <v>45379</v>
      </c>
      <c r="P705">
        <v>2024</v>
      </c>
      <c r="Q705">
        <v>838</v>
      </c>
      <c r="R705">
        <v>908</v>
      </c>
      <c r="S705" t="s">
        <v>5584</v>
      </c>
      <c r="T705" t="s">
        <v>1298</v>
      </c>
      <c r="U705" t="s">
        <v>162</v>
      </c>
      <c r="V705">
        <v>390</v>
      </c>
      <c r="W705" s="53">
        <v>45352</v>
      </c>
      <c r="X705" s="53">
        <v>45473</v>
      </c>
      <c r="Y705">
        <v>3.7385999999999999</v>
      </c>
      <c r="Z705" t="s">
        <v>1279</v>
      </c>
      <c r="AA705" t="s">
        <v>4710</v>
      </c>
      <c r="AB705" t="s">
        <v>6244</v>
      </c>
      <c r="AC705" t="e">
        <f>#REF!-#REF!</f>
        <v>#REF!</v>
      </c>
      <c r="AD705" t="e">
        <f>#REF!*#REF!</f>
        <v>#REF!</v>
      </c>
    </row>
    <row r="706" spans="1:30" x14ac:dyDescent="0.35">
      <c r="A706" t="s">
        <v>5984</v>
      </c>
      <c r="B706">
        <v>365</v>
      </c>
      <c r="C706" t="s">
        <v>119</v>
      </c>
      <c r="D706" t="s">
        <v>193</v>
      </c>
      <c r="E706" t="s">
        <v>194</v>
      </c>
      <c r="F706" t="s">
        <v>121</v>
      </c>
      <c r="G706" t="s">
        <v>169</v>
      </c>
      <c r="H706" t="s">
        <v>254</v>
      </c>
      <c r="I706" s="53">
        <v>45364</v>
      </c>
      <c r="J706" s="53">
        <v>45364</v>
      </c>
      <c r="K706" t="s">
        <v>124</v>
      </c>
      <c r="L706" s="53">
        <v>45363</v>
      </c>
      <c r="M706" t="s">
        <v>6642</v>
      </c>
      <c r="N706" t="s">
        <v>16</v>
      </c>
      <c r="O706" s="53">
        <v>45373</v>
      </c>
      <c r="P706">
        <v>2024</v>
      </c>
      <c r="Q706">
        <v>842</v>
      </c>
      <c r="R706">
        <v>909</v>
      </c>
      <c r="S706" t="s">
        <v>5984</v>
      </c>
      <c r="T706" t="s">
        <v>4630</v>
      </c>
      <c r="U706" t="s">
        <v>169</v>
      </c>
      <c r="V706">
        <v>140</v>
      </c>
      <c r="W706" s="53">
        <v>45364</v>
      </c>
      <c r="X706" s="53">
        <v>45364</v>
      </c>
      <c r="Y706">
        <v>9.0134000000000007</v>
      </c>
      <c r="Z706" t="s">
        <v>1279</v>
      </c>
      <c r="AA706" t="s">
        <v>4965</v>
      </c>
      <c r="AC706" t="e">
        <f>#REF!-#REF!</f>
        <v>#REF!</v>
      </c>
      <c r="AD706" t="e">
        <f>#REF!*#REF!</f>
        <v>#REF!</v>
      </c>
    </row>
    <row r="707" spans="1:30" x14ac:dyDescent="0.35">
      <c r="A707" t="s">
        <v>5585</v>
      </c>
      <c r="B707">
        <v>366</v>
      </c>
      <c r="C707" t="s">
        <v>119</v>
      </c>
      <c r="D707" t="s">
        <v>193</v>
      </c>
      <c r="E707" t="s">
        <v>194</v>
      </c>
      <c r="F707" t="s">
        <v>121</v>
      </c>
      <c r="G707" t="s">
        <v>162</v>
      </c>
      <c r="H707" t="s">
        <v>254</v>
      </c>
      <c r="I707" s="53">
        <v>45364</v>
      </c>
      <c r="J707" s="53">
        <v>45364</v>
      </c>
      <c r="K707" t="s">
        <v>124</v>
      </c>
      <c r="L707" s="53">
        <v>45363</v>
      </c>
      <c r="M707" t="s">
        <v>6642</v>
      </c>
      <c r="N707" t="s">
        <v>16</v>
      </c>
      <c r="O707" s="53">
        <v>45373</v>
      </c>
      <c r="P707">
        <v>2024</v>
      </c>
      <c r="Q707">
        <v>843</v>
      </c>
      <c r="R707">
        <v>910</v>
      </c>
      <c r="S707" t="s">
        <v>5585</v>
      </c>
      <c r="T707" t="s">
        <v>4516</v>
      </c>
      <c r="U707" t="s">
        <v>162</v>
      </c>
      <c r="V707">
        <v>140</v>
      </c>
      <c r="W707" s="53">
        <v>45364</v>
      </c>
      <c r="X707" s="53">
        <v>45364</v>
      </c>
      <c r="Y707">
        <v>4.0057</v>
      </c>
      <c r="Z707" t="s">
        <v>1279</v>
      </c>
      <c r="AA707" t="s">
        <v>4710</v>
      </c>
      <c r="AC707" t="e">
        <f>#REF!-#REF!</f>
        <v>#REF!</v>
      </c>
      <c r="AD707" t="e">
        <f>#REF!*#REF!</f>
        <v>#REF!</v>
      </c>
    </row>
    <row r="708" spans="1:30" x14ac:dyDescent="0.35">
      <c r="A708" t="s">
        <v>5985</v>
      </c>
      <c r="B708">
        <v>367</v>
      </c>
      <c r="C708" t="s">
        <v>119</v>
      </c>
      <c r="D708" t="s">
        <v>193</v>
      </c>
      <c r="E708" t="s">
        <v>194</v>
      </c>
      <c r="F708" t="s">
        <v>121</v>
      </c>
      <c r="G708" t="s">
        <v>169</v>
      </c>
      <c r="H708" t="s">
        <v>254</v>
      </c>
      <c r="I708" s="53">
        <v>45365</v>
      </c>
      <c r="J708" s="53">
        <v>45365</v>
      </c>
      <c r="K708" t="s">
        <v>124</v>
      </c>
      <c r="L708" s="53">
        <v>45364</v>
      </c>
      <c r="M708" t="s">
        <v>6642</v>
      </c>
      <c r="N708" t="s">
        <v>16</v>
      </c>
      <c r="O708" s="53">
        <v>45373</v>
      </c>
      <c r="P708">
        <v>2024</v>
      </c>
      <c r="Q708">
        <v>844</v>
      </c>
      <c r="R708">
        <v>911</v>
      </c>
      <c r="S708" t="s">
        <v>5985</v>
      </c>
      <c r="T708" t="s">
        <v>4630</v>
      </c>
      <c r="U708" t="s">
        <v>169</v>
      </c>
      <c r="V708">
        <v>140</v>
      </c>
      <c r="W708" s="53">
        <v>45365</v>
      </c>
      <c r="X708" s="53">
        <v>45365</v>
      </c>
      <c r="Y708">
        <v>9.0134000000000007</v>
      </c>
      <c r="Z708" t="s">
        <v>1279</v>
      </c>
      <c r="AA708" t="s">
        <v>4965</v>
      </c>
      <c r="AC708" t="e">
        <f>#REF!-#REF!</f>
        <v>#REF!</v>
      </c>
      <c r="AD708" t="e">
        <f>#REF!*#REF!</f>
        <v>#REF!</v>
      </c>
    </row>
    <row r="709" spans="1:30" x14ac:dyDescent="0.35">
      <c r="A709" t="s">
        <v>5586</v>
      </c>
      <c r="B709">
        <v>368</v>
      </c>
      <c r="C709" t="s">
        <v>119</v>
      </c>
      <c r="D709" t="s">
        <v>193</v>
      </c>
      <c r="E709" t="s">
        <v>194</v>
      </c>
      <c r="F709" t="s">
        <v>121</v>
      </c>
      <c r="G709" t="s">
        <v>162</v>
      </c>
      <c r="H709" t="s">
        <v>254</v>
      </c>
      <c r="I709" s="53">
        <v>45365</v>
      </c>
      <c r="J709" s="53">
        <v>45365</v>
      </c>
      <c r="K709" t="s">
        <v>124</v>
      </c>
      <c r="L709" s="53">
        <v>45364</v>
      </c>
      <c r="M709" t="s">
        <v>6642</v>
      </c>
      <c r="N709" t="s">
        <v>16</v>
      </c>
      <c r="O709" s="53">
        <v>45373</v>
      </c>
      <c r="P709">
        <v>2024</v>
      </c>
      <c r="Q709">
        <v>845</v>
      </c>
      <c r="R709">
        <v>912</v>
      </c>
      <c r="S709" t="s">
        <v>5586</v>
      </c>
      <c r="T709" t="s">
        <v>4516</v>
      </c>
      <c r="U709" t="s">
        <v>162</v>
      </c>
      <c r="V709">
        <v>140</v>
      </c>
      <c r="W709" s="53">
        <v>45365</v>
      </c>
      <c r="X709" s="53">
        <v>45365</v>
      </c>
      <c r="Y709">
        <v>4.0057</v>
      </c>
      <c r="Z709" t="s">
        <v>1279</v>
      </c>
      <c r="AA709" t="s">
        <v>4710</v>
      </c>
      <c r="AC709" t="e">
        <f>#REF!-#REF!</f>
        <v>#REF!</v>
      </c>
      <c r="AD709" t="e">
        <f>#REF!*#REF!</f>
        <v>#REF!</v>
      </c>
    </row>
    <row r="710" spans="1:30" x14ac:dyDescent="0.35">
      <c r="A710" t="s">
        <v>5986</v>
      </c>
      <c r="B710">
        <v>369</v>
      </c>
      <c r="C710" t="s">
        <v>119</v>
      </c>
      <c r="D710" t="s">
        <v>193</v>
      </c>
      <c r="E710" t="s">
        <v>194</v>
      </c>
      <c r="F710" t="s">
        <v>121</v>
      </c>
      <c r="G710" t="s">
        <v>169</v>
      </c>
      <c r="H710" t="s">
        <v>254</v>
      </c>
      <c r="I710" s="53">
        <v>45366</v>
      </c>
      <c r="J710" s="53">
        <v>45366</v>
      </c>
      <c r="K710" t="s">
        <v>124</v>
      </c>
      <c r="L710" s="53">
        <v>45365</v>
      </c>
      <c r="M710" t="s">
        <v>6642</v>
      </c>
      <c r="N710" t="s">
        <v>16</v>
      </c>
      <c r="O710" s="53">
        <v>45373</v>
      </c>
      <c r="P710">
        <v>2024</v>
      </c>
      <c r="Q710">
        <v>846</v>
      </c>
      <c r="R710">
        <v>913</v>
      </c>
      <c r="S710" t="s">
        <v>5986</v>
      </c>
      <c r="T710" t="s">
        <v>4630</v>
      </c>
      <c r="U710" t="s">
        <v>169</v>
      </c>
      <c r="V710">
        <v>140</v>
      </c>
      <c r="W710" s="53">
        <v>45366</v>
      </c>
      <c r="X710" s="53">
        <v>45366</v>
      </c>
      <c r="Y710">
        <v>9.0134000000000007</v>
      </c>
      <c r="Z710" t="s">
        <v>1279</v>
      </c>
      <c r="AA710" t="s">
        <v>4965</v>
      </c>
      <c r="AC710" t="e">
        <f>#REF!-#REF!</f>
        <v>#REF!</v>
      </c>
      <c r="AD710" t="e">
        <f>#REF!*#REF!</f>
        <v>#REF!</v>
      </c>
    </row>
    <row r="711" spans="1:30" x14ac:dyDescent="0.35">
      <c r="A711" t="s">
        <v>5587</v>
      </c>
      <c r="B711">
        <v>370</v>
      </c>
      <c r="C711" t="s">
        <v>119</v>
      </c>
      <c r="D711" t="s">
        <v>193</v>
      </c>
      <c r="E711" t="s">
        <v>194</v>
      </c>
      <c r="F711" t="s">
        <v>121</v>
      </c>
      <c r="G711" t="s">
        <v>162</v>
      </c>
      <c r="H711" t="s">
        <v>254</v>
      </c>
      <c r="I711" s="53">
        <v>45366</v>
      </c>
      <c r="J711" s="53">
        <v>45366</v>
      </c>
      <c r="K711" t="s">
        <v>124</v>
      </c>
      <c r="L711" s="53">
        <v>45365</v>
      </c>
      <c r="M711" t="s">
        <v>6642</v>
      </c>
      <c r="N711" t="s">
        <v>16</v>
      </c>
      <c r="O711" s="53">
        <v>45373</v>
      </c>
      <c r="P711">
        <v>2024</v>
      </c>
      <c r="Q711">
        <v>847</v>
      </c>
      <c r="R711">
        <v>914</v>
      </c>
      <c r="S711" t="s">
        <v>5587</v>
      </c>
      <c r="T711" t="s">
        <v>4516</v>
      </c>
      <c r="U711" t="s">
        <v>162</v>
      </c>
      <c r="V711">
        <v>140</v>
      </c>
      <c r="W711" s="53">
        <v>45366</v>
      </c>
      <c r="X711" s="53">
        <v>45366</v>
      </c>
      <c r="Y711">
        <v>4.0057</v>
      </c>
      <c r="Z711" t="s">
        <v>1279</v>
      </c>
      <c r="AA711" t="s">
        <v>4710</v>
      </c>
      <c r="AC711" t="e">
        <f>#REF!-#REF!</f>
        <v>#REF!</v>
      </c>
      <c r="AD711" t="e">
        <f>#REF!*#REF!</f>
        <v>#REF!</v>
      </c>
    </row>
    <row r="712" spans="1:30" x14ac:dyDescent="0.35">
      <c r="A712" t="s">
        <v>5588</v>
      </c>
      <c r="B712">
        <v>371</v>
      </c>
      <c r="C712" t="s">
        <v>119</v>
      </c>
      <c r="D712" t="s">
        <v>236</v>
      </c>
      <c r="E712" t="s">
        <v>237</v>
      </c>
      <c r="F712" t="s">
        <v>121</v>
      </c>
      <c r="G712" t="s">
        <v>162</v>
      </c>
      <c r="H712" t="s">
        <v>254</v>
      </c>
      <c r="I712" s="53">
        <v>45366</v>
      </c>
      <c r="J712" s="53">
        <v>45366</v>
      </c>
      <c r="K712" t="s">
        <v>124</v>
      </c>
      <c r="L712" s="53">
        <v>45365</v>
      </c>
      <c r="M712" t="s">
        <v>6642</v>
      </c>
      <c r="N712" t="s">
        <v>16</v>
      </c>
      <c r="O712" s="53">
        <v>45373</v>
      </c>
      <c r="P712">
        <v>2024</v>
      </c>
      <c r="Q712">
        <v>848</v>
      </c>
      <c r="R712">
        <v>915</v>
      </c>
      <c r="S712" t="s">
        <v>5588</v>
      </c>
      <c r="T712" t="s">
        <v>4686</v>
      </c>
      <c r="U712" t="s">
        <v>162</v>
      </c>
      <c r="V712">
        <v>1000</v>
      </c>
      <c r="W712" s="53">
        <v>45366</v>
      </c>
      <c r="X712" s="53">
        <v>45366</v>
      </c>
      <c r="Y712">
        <v>0.34279999999999999</v>
      </c>
      <c r="Z712" t="s">
        <v>1279</v>
      </c>
      <c r="AA712" t="s">
        <v>4710</v>
      </c>
      <c r="AC712" t="e">
        <f>#REF!-#REF!</f>
        <v>#REF!</v>
      </c>
      <c r="AD712" t="e">
        <f>#REF!*#REF!</f>
        <v>#REF!</v>
      </c>
    </row>
    <row r="713" spans="1:30" x14ac:dyDescent="0.35">
      <c r="A713" t="s">
        <v>5987</v>
      </c>
      <c r="B713">
        <v>372</v>
      </c>
      <c r="C713" t="s">
        <v>119</v>
      </c>
      <c r="D713" t="s">
        <v>193</v>
      </c>
      <c r="E713" t="s">
        <v>194</v>
      </c>
      <c r="F713" t="s">
        <v>121</v>
      </c>
      <c r="G713" t="s">
        <v>169</v>
      </c>
      <c r="H713" t="s">
        <v>254</v>
      </c>
      <c r="I713" s="53">
        <v>45367</v>
      </c>
      <c r="J713" s="53">
        <v>45367</v>
      </c>
      <c r="K713" t="s">
        <v>124</v>
      </c>
      <c r="L713" s="53">
        <v>45366</v>
      </c>
      <c r="M713" t="s">
        <v>6642</v>
      </c>
      <c r="N713" t="s">
        <v>16</v>
      </c>
      <c r="O713" s="53">
        <v>45373</v>
      </c>
      <c r="P713">
        <v>2024</v>
      </c>
      <c r="Q713">
        <v>849</v>
      </c>
      <c r="R713">
        <v>916</v>
      </c>
      <c r="S713" t="s">
        <v>5987</v>
      </c>
      <c r="T713" t="s">
        <v>4630</v>
      </c>
      <c r="U713" t="s">
        <v>169</v>
      </c>
      <c r="V713">
        <v>137.19999999999999</v>
      </c>
      <c r="W713" s="53">
        <v>45367</v>
      </c>
      <c r="X713" s="53">
        <v>45367</v>
      </c>
      <c r="Y713">
        <v>9.0134000000000007</v>
      </c>
      <c r="Z713" t="s">
        <v>1279</v>
      </c>
      <c r="AA713" t="s">
        <v>4965</v>
      </c>
      <c r="AC713" t="e">
        <f>#REF!-#REF!</f>
        <v>#REF!</v>
      </c>
      <c r="AD713" t="e">
        <f>#REF!*#REF!</f>
        <v>#REF!</v>
      </c>
    </row>
    <row r="714" spans="1:30" x14ac:dyDescent="0.35">
      <c r="A714" t="s">
        <v>5589</v>
      </c>
      <c r="B714">
        <v>373</v>
      </c>
      <c r="C714" t="s">
        <v>119</v>
      </c>
      <c r="D714" t="s">
        <v>193</v>
      </c>
      <c r="E714" t="s">
        <v>194</v>
      </c>
      <c r="F714" t="s">
        <v>121</v>
      </c>
      <c r="G714" t="s">
        <v>162</v>
      </c>
      <c r="H714" t="s">
        <v>254</v>
      </c>
      <c r="I714" s="53">
        <v>45367</v>
      </c>
      <c r="J714" s="53">
        <v>45367</v>
      </c>
      <c r="K714" t="s">
        <v>124</v>
      </c>
      <c r="L714" s="53">
        <v>45366</v>
      </c>
      <c r="M714" t="s">
        <v>6642</v>
      </c>
      <c r="N714" t="s">
        <v>16</v>
      </c>
      <c r="O714" s="53">
        <v>45373</v>
      </c>
      <c r="P714">
        <v>2024</v>
      </c>
      <c r="Q714">
        <v>850</v>
      </c>
      <c r="R714">
        <v>917</v>
      </c>
      <c r="S714" t="s">
        <v>5589</v>
      </c>
      <c r="T714" t="s">
        <v>4516</v>
      </c>
      <c r="U714" t="s">
        <v>162</v>
      </c>
      <c r="V714">
        <v>137.19999999999999</v>
      </c>
      <c r="W714" s="53">
        <v>45367</v>
      </c>
      <c r="X714" s="53">
        <v>45367</v>
      </c>
      <c r="Y714">
        <v>4.0057</v>
      </c>
      <c r="Z714" t="s">
        <v>1279</v>
      </c>
      <c r="AA714" t="s">
        <v>4710</v>
      </c>
      <c r="AC714" t="e">
        <f>#REF!-#REF!</f>
        <v>#REF!</v>
      </c>
      <c r="AD714" t="e">
        <f>#REF!*#REF!</f>
        <v>#REF!</v>
      </c>
    </row>
    <row r="715" spans="1:30" x14ac:dyDescent="0.35">
      <c r="A715" t="s">
        <v>5988</v>
      </c>
      <c r="B715">
        <v>374</v>
      </c>
      <c r="C715" t="s">
        <v>119</v>
      </c>
      <c r="D715" t="s">
        <v>193</v>
      </c>
      <c r="E715" t="s">
        <v>194</v>
      </c>
      <c r="F715" t="s">
        <v>121</v>
      </c>
      <c r="G715" t="s">
        <v>169</v>
      </c>
      <c r="H715" t="s">
        <v>254</v>
      </c>
      <c r="I715" s="53">
        <v>45368</v>
      </c>
      <c r="J715" s="53">
        <v>45368</v>
      </c>
      <c r="K715" t="s">
        <v>124</v>
      </c>
      <c r="L715" s="53">
        <v>45367</v>
      </c>
      <c r="M715" t="s">
        <v>6642</v>
      </c>
      <c r="N715" t="s">
        <v>16</v>
      </c>
      <c r="O715" s="53">
        <v>45373</v>
      </c>
      <c r="P715">
        <v>2024</v>
      </c>
      <c r="Q715">
        <v>851</v>
      </c>
      <c r="R715">
        <v>918</v>
      </c>
      <c r="S715" t="s">
        <v>5988</v>
      </c>
      <c r="T715" t="s">
        <v>4630</v>
      </c>
      <c r="U715" t="s">
        <v>169</v>
      </c>
      <c r="V715">
        <v>137.19999999999999</v>
      </c>
      <c r="W715" s="53">
        <v>45368</v>
      </c>
      <c r="X715" s="53">
        <v>45368</v>
      </c>
      <c r="Y715">
        <v>9.0134000000000007</v>
      </c>
      <c r="Z715" t="s">
        <v>1279</v>
      </c>
      <c r="AA715" t="s">
        <v>4965</v>
      </c>
      <c r="AC715" t="e">
        <f>#REF!-#REF!</f>
        <v>#REF!</v>
      </c>
      <c r="AD715" t="e">
        <f>#REF!*#REF!</f>
        <v>#REF!</v>
      </c>
    </row>
    <row r="716" spans="1:30" x14ac:dyDescent="0.35">
      <c r="A716" t="s">
        <v>5590</v>
      </c>
      <c r="B716">
        <v>375</v>
      </c>
      <c r="C716" t="s">
        <v>119</v>
      </c>
      <c r="D716" t="s">
        <v>193</v>
      </c>
      <c r="E716" t="s">
        <v>194</v>
      </c>
      <c r="F716" t="s">
        <v>121</v>
      </c>
      <c r="G716" t="s">
        <v>162</v>
      </c>
      <c r="H716" t="s">
        <v>254</v>
      </c>
      <c r="I716" s="53">
        <v>45368</v>
      </c>
      <c r="J716" s="53">
        <v>45368</v>
      </c>
      <c r="K716" t="s">
        <v>124</v>
      </c>
      <c r="L716" s="53">
        <v>45367</v>
      </c>
      <c r="M716" t="s">
        <v>6642</v>
      </c>
      <c r="N716" t="s">
        <v>16</v>
      </c>
      <c r="O716" s="53">
        <v>45373</v>
      </c>
      <c r="P716">
        <v>2024</v>
      </c>
      <c r="Q716">
        <v>852</v>
      </c>
      <c r="R716">
        <v>919</v>
      </c>
      <c r="S716" t="s">
        <v>5590</v>
      </c>
      <c r="T716" t="s">
        <v>4516</v>
      </c>
      <c r="U716" t="s">
        <v>162</v>
      </c>
      <c r="V716">
        <v>137.19999999999999</v>
      </c>
      <c r="W716" s="53">
        <v>45368</v>
      </c>
      <c r="X716" s="53">
        <v>45368</v>
      </c>
      <c r="Y716">
        <v>4.0057</v>
      </c>
      <c r="Z716" t="s">
        <v>1279</v>
      </c>
      <c r="AA716" t="s">
        <v>4710</v>
      </c>
      <c r="AC716" t="e">
        <f>#REF!-#REF!</f>
        <v>#REF!</v>
      </c>
      <c r="AD716" t="e">
        <f>#REF!*#REF!</f>
        <v>#REF!</v>
      </c>
    </row>
    <row r="717" spans="1:30" x14ac:dyDescent="0.35">
      <c r="A717" t="s">
        <v>2182</v>
      </c>
      <c r="B717">
        <v>376</v>
      </c>
      <c r="C717" t="s">
        <v>119</v>
      </c>
      <c r="D717" t="s">
        <v>193</v>
      </c>
      <c r="E717" t="s">
        <v>194</v>
      </c>
      <c r="F717" t="s">
        <v>121</v>
      </c>
      <c r="G717" t="s">
        <v>169</v>
      </c>
      <c r="H717" t="s">
        <v>254</v>
      </c>
      <c r="I717" s="53">
        <v>45369</v>
      </c>
      <c r="J717" s="53">
        <v>45369</v>
      </c>
      <c r="K717" t="s">
        <v>124</v>
      </c>
      <c r="L717" s="53">
        <v>45368</v>
      </c>
      <c r="M717" t="s">
        <v>6642</v>
      </c>
      <c r="N717" t="s">
        <v>16</v>
      </c>
      <c r="O717" s="53">
        <v>45373</v>
      </c>
      <c r="P717">
        <v>2024</v>
      </c>
      <c r="Q717">
        <v>853</v>
      </c>
      <c r="R717">
        <v>920</v>
      </c>
      <c r="S717" t="s">
        <v>2182</v>
      </c>
      <c r="T717" t="s">
        <v>4630</v>
      </c>
      <c r="U717" t="s">
        <v>169</v>
      </c>
      <c r="V717">
        <v>137.19999999999999</v>
      </c>
      <c r="W717" s="53">
        <v>45369</v>
      </c>
      <c r="X717" s="53">
        <v>45369</v>
      </c>
      <c r="Y717">
        <v>9.0134000000000007</v>
      </c>
      <c r="Z717" t="s">
        <v>1279</v>
      </c>
      <c r="AA717" t="s">
        <v>4965</v>
      </c>
      <c r="AC717" t="e">
        <f>#REF!-#REF!</f>
        <v>#REF!</v>
      </c>
      <c r="AD717" t="e">
        <f>#REF!*#REF!</f>
        <v>#REF!</v>
      </c>
    </row>
    <row r="718" spans="1:30" x14ac:dyDescent="0.35">
      <c r="A718" t="s">
        <v>5591</v>
      </c>
      <c r="B718">
        <v>377</v>
      </c>
      <c r="C718" t="s">
        <v>119</v>
      </c>
      <c r="D718" t="s">
        <v>193</v>
      </c>
      <c r="E718" t="s">
        <v>194</v>
      </c>
      <c r="F718" t="s">
        <v>121</v>
      </c>
      <c r="G718" t="s">
        <v>162</v>
      </c>
      <c r="H718" t="s">
        <v>254</v>
      </c>
      <c r="I718" s="53">
        <v>45369</v>
      </c>
      <c r="J718" s="53">
        <v>45369</v>
      </c>
      <c r="K718" t="s">
        <v>124</v>
      </c>
      <c r="L718" s="53">
        <v>45368</v>
      </c>
      <c r="M718" t="s">
        <v>6642</v>
      </c>
      <c r="N718" t="s">
        <v>16</v>
      </c>
      <c r="O718" s="53">
        <v>45373</v>
      </c>
      <c r="P718">
        <v>2024</v>
      </c>
      <c r="Q718">
        <v>854</v>
      </c>
      <c r="R718">
        <v>921</v>
      </c>
      <c r="S718" t="s">
        <v>5591</v>
      </c>
      <c r="T718" t="s">
        <v>4516</v>
      </c>
      <c r="U718" t="s">
        <v>162</v>
      </c>
      <c r="V718">
        <v>137.19999999999999</v>
      </c>
      <c r="W718" s="53">
        <v>45369</v>
      </c>
      <c r="X718" s="53">
        <v>45369</v>
      </c>
      <c r="Y718">
        <v>4.0057</v>
      </c>
      <c r="Z718" t="s">
        <v>1279</v>
      </c>
      <c r="AA718" t="s">
        <v>4710</v>
      </c>
      <c r="AC718" t="e">
        <f>#REF!-#REF!</f>
        <v>#REF!</v>
      </c>
      <c r="AD718" t="e">
        <f>#REF!*#REF!</f>
        <v>#REF!</v>
      </c>
    </row>
    <row r="719" spans="1:30" x14ac:dyDescent="0.35">
      <c r="A719" t="s">
        <v>5989</v>
      </c>
      <c r="B719">
        <v>378</v>
      </c>
      <c r="C719" t="s">
        <v>119</v>
      </c>
      <c r="D719" t="s">
        <v>193</v>
      </c>
      <c r="E719" t="s">
        <v>194</v>
      </c>
      <c r="F719" t="s">
        <v>121</v>
      </c>
      <c r="G719" t="s">
        <v>169</v>
      </c>
      <c r="H719" t="s">
        <v>254</v>
      </c>
      <c r="I719" s="53">
        <v>45370</v>
      </c>
      <c r="J719" s="53">
        <v>45370</v>
      </c>
      <c r="K719" t="s">
        <v>124</v>
      </c>
      <c r="L719" s="53">
        <v>45369</v>
      </c>
      <c r="M719" t="s">
        <v>6642</v>
      </c>
      <c r="N719" t="s">
        <v>16</v>
      </c>
      <c r="O719" s="53">
        <v>45373</v>
      </c>
      <c r="P719">
        <v>2024</v>
      </c>
      <c r="Q719">
        <v>855</v>
      </c>
      <c r="R719">
        <v>922</v>
      </c>
      <c r="S719" t="s">
        <v>5989</v>
      </c>
      <c r="T719" t="s">
        <v>4630</v>
      </c>
      <c r="U719" t="s">
        <v>169</v>
      </c>
      <c r="V719">
        <v>137.19999999999999</v>
      </c>
      <c r="W719" s="53">
        <v>45370</v>
      </c>
      <c r="X719" s="53">
        <v>45370</v>
      </c>
      <c r="Y719">
        <v>9.0134000000000007</v>
      </c>
      <c r="Z719" t="s">
        <v>1279</v>
      </c>
      <c r="AA719" t="s">
        <v>4965</v>
      </c>
      <c r="AC719" t="e">
        <f>#REF!-#REF!</f>
        <v>#REF!</v>
      </c>
      <c r="AD719" t="e">
        <f>#REF!*#REF!</f>
        <v>#REF!</v>
      </c>
    </row>
    <row r="720" spans="1:30" x14ac:dyDescent="0.35">
      <c r="A720" t="s">
        <v>2183</v>
      </c>
      <c r="B720">
        <v>379</v>
      </c>
      <c r="C720" t="s">
        <v>119</v>
      </c>
      <c r="D720" t="s">
        <v>193</v>
      </c>
      <c r="E720" t="s">
        <v>194</v>
      </c>
      <c r="F720" t="s">
        <v>121</v>
      </c>
      <c r="G720" t="s">
        <v>162</v>
      </c>
      <c r="H720" t="s">
        <v>254</v>
      </c>
      <c r="I720" s="53">
        <v>45370</v>
      </c>
      <c r="J720" s="53">
        <v>45370</v>
      </c>
      <c r="K720" t="s">
        <v>124</v>
      </c>
      <c r="L720" s="53">
        <v>45369</v>
      </c>
      <c r="M720" t="s">
        <v>6642</v>
      </c>
      <c r="N720" t="s">
        <v>16</v>
      </c>
      <c r="O720" s="53">
        <v>45373</v>
      </c>
      <c r="P720">
        <v>2024</v>
      </c>
      <c r="Q720">
        <v>856</v>
      </c>
      <c r="R720">
        <v>923</v>
      </c>
      <c r="S720" t="s">
        <v>2183</v>
      </c>
      <c r="T720" t="s">
        <v>4516</v>
      </c>
      <c r="U720" t="s">
        <v>162</v>
      </c>
      <c r="V720">
        <v>137.19999999999999</v>
      </c>
      <c r="W720" s="53">
        <v>45370</v>
      </c>
      <c r="X720" s="53">
        <v>45370</v>
      </c>
      <c r="Y720">
        <v>4.0057</v>
      </c>
      <c r="Z720" t="s">
        <v>1279</v>
      </c>
      <c r="AA720" t="s">
        <v>4710</v>
      </c>
      <c r="AC720" t="e">
        <f>#REF!-#REF!</f>
        <v>#REF!</v>
      </c>
      <c r="AD720" t="e">
        <f>#REF!*#REF!</f>
        <v>#REF!</v>
      </c>
    </row>
    <row r="721" spans="1:30" x14ac:dyDescent="0.35">
      <c r="A721" t="s">
        <v>2184</v>
      </c>
      <c r="B721">
        <v>380</v>
      </c>
      <c r="C721" t="s">
        <v>119</v>
      </c>
      <c r="D721" t="s">
        <v>193</v>
      </c>
      <c r="E721" t="s">
        <v>194</v>
      </c>
      <c r="F721" t="s">
        <v>121</v>
      </c>
      <c r="G721" t="s">
        <v>169</v>
      </c>
      <c r="H721" t="s">
        <v>254</v>
      </c>
      <c r="I721" s="53">
        <v>45371</v>
      </c>
      <c r="J721" s="53">
        <v>45371</v>
      </c>
      <c r="K721" t="s">
        <v>124</v>
      </c>
      <c r="L721" s="53">
        <v>45370</v>
      </c>
      <c r="M721" t="s">
        <v>6642</v>
      </c>
      <c r="N721" t="s">
        <v>16</v>
      </c>
      <c r="O721" s="53">
        <v>45373</v>
      </c>
      <c r="P721">
        <v>2024</v>
      </c>
      <c r="Q721">
        <v>857</v>
      </c>
      <c r="R721">
        <v>924</v>
      </c>
      <c r="S721" t="s">
        <v>2184</v>
      </c>
      <c r="T721" t="s">
        <v>4630</v>
      </c>
      <c r="U721" t="s">
        <v>169</v>
      </c>
      <c r="V721">
        <v>137.19999999999999</v>
      </c>
      <c r="W721" s="53">
        <v>45371</v>
      </c>
      <c r="X721" s="53">
        <v>45371</v>
      </c>
      <c r="Y721">
        <v>9.0134000000000007</v>
      </c>
      <c r="Z721" t="s">
        <v>1279</v>
      </c>
      <c r="AA721" t="s">
        <v>4965</v>
      </c>
      <c r="AC721" t="e">
        <f>#REF!-#REF!</f>
        <v>#REF!</v>
      </c>
      <c r="AD721" t="e">
        <f>#REF!*#REF!</f>
        <v>#REF!</v>
      </c>
    </row>
    <row r="722" spans="1:30" x14ac:dyDescent="0.35">
      <c r="A722" t="s">
        <v>5592</v>
      </c>
      <c r="B722">
        <v>381</v>
      </c>
      <c r="C722" t="s">
        <v>119</v>
      </c>
      <c r="D722" t="s">
        <v>193</v>
      </c>
      <c r="E722" t="s">
        <v>194</v>
      </c>
      <c r="F722" t="s">
        <v>121</v>
      </c>
      <c r="G722" t="s">
        <v>162</v>
      </c>
      <c r="H722" t="s">
        <v>254</v>
      </c>
      <c r="I722" s="53">
        <v>45371</v>
      </c>
      <c r="J722" s="53">
        <v>45371</v>
      </c>
      <c r="K722" t="s">
        <v>124</v>
      </c>
      <c r="L722" s="53">
        <v>45370</v>
      </c>
      <c r="M722" t="s">
        <v>6642</v>
      </c>
      <c r="N722" t="s">
        <v>16</v>
      </c>
      <c r="O722" s="53">
        <v>45373</v>
      </c>
      <c r="P722">
        <v>2024</v>
      </c>
      <c r="Q722">
        <v>858</v>
      </c>
      <c r="R722">
        <v>925</v>
      </c>
      <c r="S722" t="s">
        <v>5592</v>
      </c>
      <c r="T722" t="s">
        <v>4516</v>
      </c>
      <c r="U722" t="s">
        <v>162</v>
      </c>
      <c r="V722">
        <v>137.19999999999999</v>
      </c>
      <c r="W722" s="53">
        <v>45371</v>
      </c>
      <c r="X722" s="53">
        <v>45371</v>
      </c>
      <c r="Y722">
        <v>4.0057</v>
      </c>
      <c r="Z722" t="s">
        <v>1279</v>
      </c>
      <c r="AA722" t="s">
        <v>4710</v>
      </c>
      <c r="AC722" t="e">
        <f>#REF!-#REF!</f>
        <v>#REF!</v>
      </c>
      <c r="AD722" t="e">
        <f>#REF!*#REF!</f>
        <v>#REF!</v>
      </c>
    </row>
    <row r="723" spans="1:30" x14ac:dyDescent="0.35">
      <c r="A723" t="s">
        <v>2840</v>
      </c>
      <c r="B723">
        <v>382</v>
      </c>
      <c r="C723" t="s">
        <v>119</v>
      </c>
      <c r="D723" t="s">
        <v>193</v>
      </c>
      <c r="E723" t="s">
        <v>194</v>
      </c>
      <c r="F723" t="s">
        <v>121</v>
      </c>
      <c r="G723" t="s">
        <v>169</v>
      </c>
      <c r="H723" t="s">
        <v>254</v>
      </c>
      <c r="I723" s="53">
        <v>45372</v>
      </c>
      <c r="J723" s="53">
        <v>45372</v>
      </c>
      <c r="K723" t="s">
        <v>124</v>
      </c>
      <c r="L723" s="53">
        <v>45372</v>
      </c>
      <c r="M723" t="s">
        <v>6642</v>
      </c>
      <c r="N723" t="s">
        <v>16</v>
      </c>
      <c r="O723" s="53">
        <v>45373</v>
      </c>
      <c r="P723">
        <v>2024</v>
      </c>
      <c r="Q723">
        <v>859</v>
      </c>
      <c r="R723">
        <v>926</v>
      </c>
      <c r="S723" t="s">
        <v>2840</v>
      </c>
      <c r="T723" t="s">
        <v>4630</v>
      </c>
      <c r="U723" t="s">
        <v>169</v>
      </c>
      <c r="V723">
        <v>137.19999999999999</v>
      </c>
      <c r="W723" s="53">
        <v>45372</v>
      </c>
      <c r="X723" s="53">
        <v>45372</v>
      </c>
      <c r="Y723">
        <v>9.0134000000000007</v>
      </c>
      <c r="Z723" t="s">
        <v>1279</v>
      </c>
      <c r="AA723" t="s">
        <v>4965</v>
      </c>
      <c r="AC723" t="e">
        <f>#REF!-#REF!</f>
        <v>#REF!</v>
      </c>
      <c r="AD723" t="e">
        <f>#REF!*#REF!</f>
        <v>#REF!</v>
      </c>
    </row>
    <row r="724" spans="1:30" x14ac:dyDescent="0.35">
      <c r="A724" t="s">
        <v>2185</v>
      </c>
      <c r="B724">
        <v>383</v>
      </c>
      <c r="C724" t="s">
        <v>119</v>
      </c>
      <c r="D724" t="s">
        <v>193</v>
      </c>
      <c r="E724" t="s">
        <v>194</v>
      </c>
      <c r="F724" t="s">
        <v>121</v>
      </c>
      <c r="G724" t="s">
        <v>162</v>
      </c>
      <c r="H724" t="s">
        <v>254</v>
      </c>
      <c r="I724" s="53">
        <v>45372</v>
      </c>
      <c r="J724" s="53">
        <v>45372</v>
      </c>
      <c r="K724" t="s">
        <v>124</v>
      </c>
      <c r="L724" s="53">
        <v>45372</v>
      </c>
      <c r="M724" t="s">
        <v>6642</v>
      </c>
      <c r="N724" t="s">
        <v>16</v>
      </c>
      <c r="O724" s="53">
        <v>45373</v>
      </c>
      <c r="P724">
        <v>2024</v>
      </c>
      <c r="Q724">
        <v>860</v>
      </c>
      <c r="R724">
        <v>927</v>
      </c>
      <c r="S724" t="s">
        <v>2185</v>
      </c>
      <c r="T724" t="s">
        <v>4516</v>
      </c>
      <c r="U724" t="s">
        <v>162</v>
      </c>
      <c r="V724">
        <v>137.19999999999999</v>
      </c>
      <c r="W724" s="53">
        <v>45372</v>
      </c>
      <c r="X724" s="53">
        <v>45372</v>
      </c>
      <c r="Y724">
        <v>4.0057</v>
      </c>
      <c r="Z724" t="s">
        <v>1279</v>
      </c>
      <c r="AA724" t="s">
        <v>4710</v>
      </c>
      <c r="AC724" t="e">
        <f>#REF!-#REF!</f>
        <v>#REF!</v>
      </c>
      <c r="AD724" t="e">
        <f>#REF!*#REF!</f>
        <v>#REF!</v>
      </c>
    </row>
    <row r="725" spans="1:30" x14ac:dyDescent="0.35">
      <c r="A725" t="s">
        <v>5593</v>
      </c>
      <c r="B725">
        <v>384</v>
      </c>
      <c r="C725" t="s">
        <v>119</v>
      </c>
      <c r="D725" t="s">
        <v>236</v>
      </c>
      <c r="E725" t="s">
        <v>237</v>
      </c>
      <c r="F725" t="s">
        <v>121</v>
      </c>
      <c r="G725" t="s">
        <v>162</v>
      </c>
      <c r="H725" t="s">
        <v>254</v>
      </c>
      <c r="I725" s="53">
        <v>45373</v>
      </c>
      <c r="J725" s="53">
        <v>45373</v>
      </c>
      <c r="K725" t="s">
        <v>124</v>
      </c>
      <c r="L725" s="53">
        <v>45373</v>
      </c>
      <c r="M725" t="s">
        <v>6642</v>
      </c>
      <c r="N725" t="s">
        <v>16</v>
      </c>
      <c r="O725" s="53">
        <v>45373</v>
      </c>
      <c r="P725">
        <v>2024</v>
      </c>
      <c r="Q725">
        <v>861</v>
      </c>
      <c r="R725">
        <v>928</v>
      </c>
      <c r="S725" t="s">
        <v>5593</v>
      </c>
      <c r="T725" t="s">
        <v>4686</v>
      </c>
      <c r="U725" t="s">
        <v>162</v>
      </c>
      <c r="V725">
        <v>1500</v>
      </c>
      <c r="W725" s="53">
        <v>45373</v>
      </c>
      <c r="X725" s="53">
        <v>45373</v>
      </c>
      <c r="Y725">
        <v>0.34279999999999999</v>
      </c>
      <c r="Z725" t="s">
        <v>1279</v>
      </c>
      <c r="AA725" t="s">
        <v>4710</v>
      </c>
      <c r="AC725" t="e">
        <f>#REF!-#REF!</f>
        <v>#REF!</v>
      </c>
      <c r="AD725" t="e">
        <f>#REF!*#REF!</f>
        <v>#REF!</v>
      </c>
    </row>
    <row r="726" spans="1:30" x14ac:dyDescent="0.35">
      <c r="A726" t="s">
        <v>2841</v>
      </c>
      <c r="B726">
        <v>385</v>
      </c>
      <c r="C726" t="s">
        <v>119</v>
      </c>
      <c r="D726" t="s">
        <v>193</v>
      </c>
      <c r="E726" t="s">
        <v>194</v>
      </c>
      <c r="F726" t="s">
        <v>121</v>
      </c>
      <c r="G726" t="s">
        <v>169</v>
      </c>
      <c r="H726" t="s">
        <v>254</v>
      </c>
      <c r="I726" s="53">
        <v>45373</v>
      </c>
      <c r="J726" s="53">
        <v>45373</v>
      </c>
      <c r="K726" t="s">
        <v>124</v>
      </c>
      <c r="L726" s="53">
        <v>45373</v>
      </c>
      <c r="M726" t="s">
        <v>6642</v>
      </c>
      <c r="N726" t="s">
        <v>16</v>
      </c>
      <c r="O726" s="53">
        <v>45373</v>
      </c>
      <c r="P726">
        <v>2024</v>
      </c>
      <c r="Q726">
        <v>862</v>
      </c>
      <c r="R726">
        <v>929</v>
      </c>
      <c r="S726" t="s">
        <v>2841</v>
      </c>
      <c r="T726" t="s">
        <v>4630</v>
      </c>
      <c r="U726" t="s">
        <v>169</v>
      </c>
      <c r="V726">
        <v>137.19999999999999</v>
      </c>
      <c r="W726" s="53">
        <v>45373</v>
      </c>
      <c r="X726" s="53">
        <v>45373</v>
      </c>
      <c r="Y726">
        <v>9.0134000000000007</v>
      </c>
      <c r="Z726" t="s">
        <v>1279</v>
      </c>
      <c r="AA726" t="s">
        <v>4965</v>
      </c>
      <c r="AC726" t="e">
        <f>#REF!-#REF!</f>
        <v>#REF!</v>
      </c>
      <c r="AD726" t="e">
        <f>#REF!*#REF!</f>
        <v>#REF!</v>
      </c>
    </row>
    <row r="727" spans="1:30" x14ac:dyDescent="0.35">
      <c r="A727" t="s">
        <v>5594</v>
      </c>
      <c r="B727">
        <v>386</v>
      </c>
      <c r="C727" t="s">
        <v>119</v>
      </c>
      <c r="D727" t="s">
        <v>193</v>
      </c>
      <c r="E727" t="s">
        <v>194</v>
      </c>
      <c r="F727" t="s">
        <v>121</v>
      </c>
      <c r="G727" t="s">
        <v>162</v>
      </c>
      <c r="H727" t="s">
        <v>254</v>
      </c>
      <c r="I727" s="53">
        <v>45373</v>
      </c>
      <c r="J727" s="53">
        <v>45373</v>
      </c>
      <c r="K727" t="s">
        <v>124</v>
      </c>
      <c r="L727" s="53">
        <v>45373</v>
      </c>
      <c r="M727" t="s">
        <v>6642</v>
      </c>
      <c r="N727" t="s">
        <v>16</v>
      </c>
      <c r="O727" s="53">
        <v>45373</v>
      </c>
      <c r="P727">
        <v>2024</v>
      </c>
      <c r="Q727">
        <v>863</v>
      </c>
      <c r="R727">
        <v>930</v>
      </c>
      <c r="S727" t="s">
        <v>5594</v>
      </c>
      <c r="T727" t="s">
        <v>4516</v>
      </c>
      <c r="U727" t="s">
        <v>162</v>
      </c>
      <c r="V727">
        <v>137.19999999999999</v>
      </c>
      <c r="W727" s="53">
        <v>45373</v>
      </c>
      <c r="X727" s="53">
        <v>45373</v>
      </c>
      <c r="Y727">
        <v>4.0057</v>
      </c>
      <c r="Z727" t="s">
        <v>1279</v>
      </c>
      <c r="AA727" t="s">
        <v>4710</v>
      </c>
      <c r="AC727" t="e">
        <f>#REF!-#REF!</f>
        <v>#REF!</v>
      </c>
      <c r="AD727" t="e">
        <f>#REF!*#REF!</f>
        <v>#REF!</v>
      </c>
    </row>
    <row r="728" spans="1:30" x14ac:dyDescent="0.35">
      <c r="A728" t="s">
        <v>5990</v>
      </c>
      <c r="B728">
        <v>387</v>
      </c>
      <c r="C728" t="s">
        <v>119</v>
      </c>
      <c r="D728" t="s">
        <v>6163</v>
      </c>
      <c r="E728" t="s">
        <v>301</v>
      </c>
      <c r="F728" t="s">
        <v>121</v>
      </c>
      <c r="G728" t="s">
        <v>169</v>
      </c>
      <c r="H728" t="s">
        <v>219</v>
      </c>
      <c r="I728" s="53">
        <v>45383</v>
      </c>
      <c r="J728" s="53">
        <v>45473</v>
      </c>
      <c r="K728" t="s">
        <v>124</v>
      </c>
      <c r="L728" s="53">
        <v>45369</v>
      </c>
      <c r="M728" t="s">
        <v>6642</v>
      </c>
      <c r="N728" t="s">
        <v>16</v>
      </c>
      <c r="O728" s="53">
        <v>45373</v>
      </c>
      <c r="P728">
        <v>2024</v>
      </c>
      <c r="Q728">
        <v>864</v>
      </c>
      <c r="R728">
        <v>931</v>
      </c>
      <c r="S728" t="s">
        <v>5990</v>
      </c>
      <c r="T728" t="s">
        <v>4630</v>
      </c>
      <c r="U728" t="s">
        <v>169</v>
      </c>
      <c r="V728">
        <v>393</v>
      </c>
      <c r="W728" s="53">
        <v>45383</v>
      </c>
      <c r="X728" s="53">
        <v>45473</v>
      </c>
      <c r="Y728">
        <v>6.9980000000000002</v>
      </c>
      <c r="Z728" t="s">
        <v>1279</v>
      </c>
      <c r="AA728" t="s">
        <v>4965</v>
      </c>
      <c r="AC728" t="e">
        <f>#REF!-#REF!</f>
        <v>#REF!</v>
      </c>
      <c r="AD728" t="e">
        <f>#REF!*#REF!</f>
        <v>#REF!</v>
      </c>
    </row>
    <row r="729" spans="1:30" x14ac:dyDescent="0.35">
      <c r="A729" t="s">
        <v>5595</v>
      </c>
      <c r="B729">
        <v>388</v>
      </c>
      <c r="C729" t="s">
        <v>119</v>
      </c>
      <c r="D729" t="s">
        <v>6163</v>
      </c>
      <c r="E729" t="s">
        <v>301</v>
      </c>
      <c r="F729" t="s">
        <v>121</v>
      </c>
      <c r="G729" t="s">
        <v>162</v>
      </c>
      <c r="H729" t="s">
        <v>219</v>
      </c>
      <c r="I729" s="53">
        <v>45383</v>
      </c>
      <c r="J729" s="53">
        <v>45473</v>
      </c>
      <c r="K729" t="s">
        <v>124</v>
      </c>
      <c r="L729" s="53">
        <v>45369</v>
      </c>
      <c r="M729" t="s">
        <v>6642</v>
      </c>
      <c r="N729" t="s">
        <v>16</v>
      </c>
      <c r="O729" s="53">
        <v>45373</v>
      </c>
      <c r="P729">
        <v>2024</v>
      </c>
      <c r="Q729">
        <v>865</v>
      </c>
      <c r="R729">
        <v>932</v>
      </c>
      <c r="S729" t="s">
        <v>5595</v>
      </c>
      <c r="T729" t="s">
        <v>4686</v>
      </c>
      <c r="U729" t="s">
        <v>162</v>
      </c>
      <c r="V729">
        <v>393</v>
      </c>
      <c r="W729" s="53">
        <v>45383</v>
      </c>
      <c r="X729" s="53">
        <v>45473</v>
      </c>
      <c r="Y729">
        <v>0.26619999999999999</v>
      </c>
      <c r="Z729" t="s">
        <v>1279</v>
      </c>
      <c r="AA729" t="s">
        <v>4710</v>
      </c>
      <c r="AC729" t="e">
        <f>#REF!-#REF!</f>
        <v>#REF!</v>
      </c>
      <c r="AD729" t="e">
        <f>#REF!*#REF!</f>
        <v>#REF!</v>
      </c>
    </row>
    <row r="730" spans="1:30" x14ac:dyDescent="0.35">
      <c r="A730" t="s">
        <v>5991</v>
      </c>
      <c r="B730">
        <v>389</v>
      </c>
      <c r="C730" t="s">
        <v>119</v>
      </c>
      <c r="D730" t="s">
        <v>193</v>
      </c>
      <c r="E730" t="s">
        <v>194</v>
      </c>
      <c r="F730" t="s">
        <v>121</v>
      </c>
      <c r="G730" t="s">
        <v>169</v>
      </c>
      <c r="H730" t="s">
        <v>254</v>
      </c>
      <c r="I730" s="53">
        <v>45374</v>
      </c>
      <c r="J730" s="53">
        <v>45374</v>
      </c>
      <c r="K730" t="s">
        <v>124</v>
      </c>
      <c r="L730" s="53">
        <v>45373</v>
      </c>
      <c r="M730" t="s">
        <v>6643</v>
      </c>
      <c r="N730" t="s">
        <v>16</v>
      </c>
      <c r="O730" s="53">
        <v>45387</v>
      </c>
      <c r="P730">
        <v>2024</v>
      </c>
      <c r="Q730">
        <v>866</v>
      </c>
      <c r="R730">
        <v>933</v>
      </c>
      <c r="S730" t="s">
        <v>5991</v>
      </c>
      <c r="T730" t="s">
        <v>4630</v>
      </c>
      <c r="U730" t="s">
        <v>169</v>
      </c>
      <c r="V730">
        <v>137.19999999999999</v>
      </c>
      <c r="W730" s="53">
        <v>45374</v>
      </c>
      <c r="X730" s="53">
        <v>45374</v>
      </c>
      <c r="Y730">
        <v>9.0134000000000007</v>
      </c>
      <c r="Z730" t="s">
        <v>1279</v>
      </c>
      <c r="AA730" t="s">
        <v>4965</v>
      </c>
      <c r="AC730" t="e">
        <f>#REF!-#REF!</f>
        <v>#REF!</v>
      </c>
      <c r="AD730" t="e">
        <f>#REF!*#REF!</f>
        <v>#REF!</v>
      </c>
    </row>
    <row r="731" spans="1:30" x14ac:dyDescent="0.35">
      <c r="A731" t="s">
        <v>5596</v>
      </c>
      <c r="B731">
        <v>390</v>
      </c>
      <c r="C731" t="s">
        <v>119</v>
      </c>
      <c r="D731" t="s">
        <v>193</v>
      </c>
      <c r="E731" t="s">
        <v>194</v>
      </c>
      <c r="F731" t="s">
        <v>121</v>
      </c>
      <c r="G731" t="s">
        <v>162</v>
      </c>
      <c r="H731" t="s">
        <v>254</v>
      </c>
      <c r="I731" s="53">
        <v>45374</v>
      </c>
      <c r="J731" s="53">
        <v>45374</v>
      </c>
      <c r="K731" t="s">
        <v>124</v>
      </c>
      <c r="L731" s="53">
        <v>45373</v>
      </c>
      <c r="M731" t="s">
        <v>6643</v>
      </c>
      <c r="N731" t="s">
        <v>16</v>
      </c>
      <c r="O731" s="53">
        <v>45387</v>
      </c>
      <c r="P731">
        <v>2024</v>
      </c>
      <c r="Q731">
        <v>867</v>
      </c>
      <c r="R731">
        <v>934</v>
      </c>
      <c r="S731" t="s">
        <v>5596</v>
      </c>
      <c r="T731" t="s">
        <v>4516</v>
      </c>
      <c r="U731" t="s">
        <v>162</v>
      </c>
      <c r="V731">
        <v>137.19999999999999</v>
      </c>
      <c r="W731" s="53">
        <v>45374</v>
      </c>
      <c r="X731" s="53">
        <v>45374</v>
      </c>
      <c r="Y731">
        <v>4.0057</v>
      </c>
      <c r="Z731" t="s">
        <v>1279</v>
      </c>
      <c r="AA731" t="s">
        <v>4710</v>
      </c>
      <c r="AC731" t="e">
        <f>#REF!-#REF!</f>
        <v>#REF!</v>
      </c>
      <c r="AD731" t="e">
        <f>#REF!*#REF!</f>
        <v>#REF!</v>
      </c>
    </row>
    <row r="732" spans="1:30" x14ac:dyDescent="0.35">
      <c r="A732" t="s">
        <v>2844</v>
      </c>
      <c r="B732">
        <v>391</v>
      </c>
      <c r="C732" t="s">
        <v>119</v>
      </c>
      <c r="D732" t="s">
        <v>6163</v>
      </c>
      <c r="E732" t="s">
        <v>301</v>
      </c>
      <c r="F732" t="s">
        <v>121</v>
      </c>
      <c r="G732" t="s">
        <v>162</v>
      </c>
      <c r="H732" t="s">
        <v>254</v>
      </c>
      <c r="I732" s="53">
        <v>45375</v>
      </c>
      <c r="J732" s="53">
        <v>45375</v>
      </c>
      <c r="K732" t="s">
        <v>124</v>
      </c>
      <c r="L732" s="53">
        <v>45374</v>
      </c>
      <c r="M732" t="s">
        <v>6643</v>
      </c>
      <c r="N732" t="s">
        <v>16</v>
      </c>
      <c r="O732" s="53">
        <v>45387</v>
      </c>
      <c r="P732">
        <v>2024</v>
      </c>
      <c r="Q732">
        <v>868</v>
      </c>
      <c r="R732">
        <v>935</v>
      </c>
      <c r="S732" t="s">
        <v>2844</v>
      </c>
      <c r="T732" t="s">
        <v>4686</v>
      </c>
      <c r="U732" t="s">
        <v>162</v>
      </c>
      <c r="V732">
        <v>210</v>
      </c>
      <c r="W732" s="53">
        <v>45375</v>
      </c>
      <c r="X732" s="53">
        <v>45375</v>
      </c>
      <c r="Y732">
        <v>0.34279999999999999</v>
      </c>
      <c r="Z732" t="s">
        <v>1279</v>
      </c>
      <c r="AA732" t="s">
        <v>4710</v>
      </c>
      <c r="AC732" t="e">
        <f>#REF!-#REF!</f>
        <v>#REF!</v>
      </c>
      <c r="AD732" t="e">
        <f>#REF!*#REF!</f>
        <v>#REF!</v>
      </c>
    </row>
    <row r="733" spans="1:30" x14ac:dyDescent="0.35">
      <c r="A733" t="s">
        <v>5992</v>
      </c>
      <c r="B733">
        <v>392</v>
      </c>
      <c r="C733" t="s">
        <v>119</v>
      </c>
      <c r="D733" t="s">
        <v>193</v>
      </c>
      <c r="E733" t="s">
        <v>194</v>
      </c>
      <c r="F733" t="s">
        <v>121</v>
      </c>
      <c r="G733" t="s">
        <v>169</v>
      </c>
      <c r="H733" t="s">
        <v>254</v>
      </c>
      <c r="I733" s="53">
        <v>45375</v>
      </c>
      <c r="J733" s="53">
        <v>45375</v>
      </c>
      <c r="K733" t="s">
        <v>124</v>
      </c>
      <c r="L733" s="53">
        <v>45374</v>
      </c>
      <c r="M733" t="s">
        <v>6643</v>
      </c>
      <c r="N733" t="s">
        <v>16</v>
      </c>
      <c r="O733" s="53">
        <v>45387</v>
      </c>
      <c r="P733">
        <v>2024</v>
      </c>
      <c r="Q733">
        <v>869</v>
      </c>
      <c r="R733">
        <v>936</v>
      </c>
      <c r="S733" t="s">
        <v>5992</v>
      </c>
      <c r="T733" t="s">
        <v>4630</v>
      </c>
      <c r="U733" t="s">
        <v>169</v>
      </c>
      <c r="V733">
        <v>137.19999999999999</v>
      </c>
      <c r="W733" s="53">
        <v>45375</v>
      </c>
      <c r="X733" s="53">
        <v>45375</v>
      </c>
      <c r="Y733">
        <v>9.0134000000000007</v>
      </c>
      <c r="Z733" t="s">
        <v>1279</v>
      </c>
      <c r="AA733" t="s">
        <v>4965</v>
      </c>
      <c r="AC733" t="e">
        <f>#REF!-#REF!</f>
        <v>#REF!</v>
      </c>
      <c r="AD733" t="e">
        <f>#REF!*#REF!</f>
        <v>#REF!</v>
      </c>
    </row>
    <row r="734" spans="1:30" x14ac:dyDescent="0.35">
      <c r="A734" t="s">
        <v>2845</v>
      </c>
      <c r="B734">
        <v>393</v>
      </c>
      <c r="C734" t="s">
        <v>119</v>
      </c>
      <c r="D734" t="s">
        <v>193</v>
      </c>
      <c r="E734" t="s">
        <v>194</v>
      </c>
      <c r="F734" t="s">
        <v>121</v>
      </c>
      <c r="G734" t="s">
        <v>162</v>
      </c>
      <c r="H734" t="s">
        <v>254</v>
      </c>
      <c r="I734" s="53">
        <v>45375</v>
      </c>
      <c r="J734" s="53">
        <v>45375</v>
      </c>
      <c r="K734" t="s">
        <v>124</v>
      </c>
      <c r="L734" s="53">
        <v>45374</v>
      </c>
      <c r="M734" t="s">
        <v>6643</v>
      </c>
      <c r="N734" t="s">
        <v>16</v>
      </c>
      <c r="O734" s="53">
        <v>45387</v>
      </c>
      <c r="P734">
        <v>2024</v>
      </c>
      <c r="Q734">
        <v>870</v>
      </c>
      <c r="R734">
        <v>937</v>
      </c>
      <c r="S734" t="s">
        <v>2845</v>
      </c>
      <c r="T734" t="s">
        <v>4516</v>
      </c>
      <c r="U734" t="s">
        <v>162</v>
      </c>
      <c r="V734">
        <v>137.19999999999999</v>
      </c>
      <c r="W734" s="53">
        <v>45375</v>
      </c>
      <c r="X734" s="53">
        <v>45375</v>
      </c>
      <c r="Y734">
        <v>4.0057</v>
      </c>
      <c r="Z734" t="s">
        <v>1279</v>
      </c>
      <c r="AA734" t="s">
        <v>4710</v>
      </c>
      <c r="AC734" t="e">
        <f>#REF!-#REF!</f>
        <v>#REF!</v>
      </c>
      <c r="AD734" t="e">
        <f>#REF!*#REF!</f>
        <v>#REF!</v>
      </c>
    </row>
    <row r="735" spans="1:30" x14ac:dyDescent="0.35">
      <c r="A735" t="s">
        <v>2191</v>
      </c>
      <c r="B735">
        <v>394</v>
      </c>
      <c r="C735" t="s">
        <v>119</v>
      </c>
      <c r="D735" t="s">
        <v>193</v>
      </c>
      <c r="E735" t="s">
        <v>194</v>
      </c>
      <c r="F735" t="s">
        <v>121</v>
      </c>
      <c r="G735" t="s">
        <v>169</v>
      </c>
      <c r="H735" t="s">
        <v>254</v>
      </c>
      <c r="I735" s="53">
        <v>45376</v>
      </c>
      <c r="J735" s="53">
        <v>45376</v>
      </c>
      <c r="K735" t="s">
        <v>124</v>
      </c>
      <c r="L735" s="53">
        <v>45375</v>
      </c>
      <c r="M735" t="s">
        <v>6643</v>
      </c>
      <c r="N735" t="s">
        <v>16</v>
      </c>
      <c r="O735" s="53">
        <v>45387</v>
      </c>
      <c r="P735">
        <v>2024</v>
      </c>
      <c r="Q735">
        <v>871</v>
      </c>
      <c r="R735">
        <v>938</v>
      </c>
      <c r="S735" t="s">
        <v>2191</v>
      </c>
      <c r="T735" t="s">
        <v>4630</v>
      </c>
      <c r="U735" t="s">
        <v>169</v>
      </c>
      <c r="V735">
        <v>137.19999999999999</v>
      </c>
      <c r="W735" s="53">
        <v>45376</v>
      </c>
      <c r="X735" s="53">
        <v>45376</v>
      </c>
      <c r="Y735">
        <v>9.0134000000000007</v>
      </c>
      <c r="Z735" t="s">
        <v>1279</v>
      </c>
      <c r="AA735" t="s">
        <v>4965</v>
      </c>
      <c r="AC735" t="e">
        <f>#REF!-#REF!</f>
        <v>#REF!</v>
      </c>
      <c r="AD735" t="e">
        <f>#REF!*#REF!</f>
        <v>#REF!</v>
      </c>
    </row>
    <row r="736" spans="1:30" x14ac:dyDescent="0.35">
      <c r="A736" t="s">
        <v>2846</v>
      </c>
      <c r="B736">
        <v>395</v>
      </c>
      <c r="C736" t="s">
        <v>119</v>
      </c>
      <c r="D736" t="s">
        <v>193</v>
      </c>
      <c r="E736" t="s">
        <v>194</v>
      </c>
      <c r="F736" t="s">
        <v>121</v>
      </c>
      <c r="G736" t="s">
        <v>162</v>
      </c>
      <c r="H736" t="s">
        <v>254</v>
      </c>
      <c r="I736" s="53">
        <v>45376</v>
      </c>
      <c r="J736" s="53">
        <v>45376</v>
      </c>
      <c r="K736" t="s">
        <v>124</v>
      </c>
      <c r="L736" s="53">
        <v>45375</v>
      </c>
      <c r="M736" t="s">
        <v>6643</v>
      </c>
      <c r="N736" t="s">
        <v>16</v>
      </c>
      <c r="O736" s="53">
        <v>45387</v>
      </c>
      <c r="P736">
        <v>2024</v>
      </c>
      <c r="Q736">
        <v>872</v>
      </c>
      <c r="R736">
        <v>939</v>
      </c>
      <c r="S736" t="s">
        <v>2846</v>
      </c>
      <c r="T736" t="s">
        <v>4516</v>
      </c>
      <c r="U736" t="s">
        <v>162</v>
      </c>
      <c r="V736">
        <v>137.19999999999999</v>
      </c>
      <c r="W736" s="53">
        <v>45376</v>
      </c>
      <c r="X736" s="53">
        <v>45376</v>
      </c>
      <c r="Y736">
        <v>4.0057</v>
      </c>
      <c r="Z736" t="s">
        <v>1279</v>
      </c>
      <c r="AA736" t="s">
        <v>4710</v>
      </c>
      <c r="AC736" t="e">
        <f>#REF!-#REF!</f>
        <v>#REF!</v>
      </c>
      <c r="AD736" t="e">
        <f>#REF!*#REF!</f>
        <v>#REF!</v>
      </c>
    </row>
    <row r="737" spans="1:30" x14ac:dyDescent="0.35">
      <c r="A737" t="s">
        <v>5993</v>
      </c>
      <c r="B737">
        <v>396</v>
      </c>
      <c r="C737" t="s">
        <v>119</v>
      </c>
      <c r="D737" t="s">
        <v>193</v>
      </c>
      <c r="E737" t="s">
        <v>194</v>
      </c>
      <c r="F737" t="s">
        <v>121</v>
      </c>
      <c r="G737" t="s">
        <v>169</v>
      </c>
      <c r="H737" t="s">
        <v>254</v>
      </c>
      <c r="I737" s="53">
        <v>45377</v>
      </c>
      <c r="J737" s="53">
        <v>45377</v>
      </c>
      <c r="K737" t="s">
        <v>124</v>
      </c>
      <c r="L737" s="53">
        <v>45376</v>
      </c>
      <c r="M737" t="s">
        <v>6643</v>
      </c>
      <c r="N737" t="s">
        <v>16</v>
      </c>
      <c r="O737" s="53">
        <v>45387</v>
      </c>
      <c r="P737">
        <v>2024</v>
      </c>
      <c r="Q737">
        <v>873</v>
      </c>
      <c r="R737">
        <v>940</v>
      </c>
      <c r="S737" t="s">
        <v>5993</v>
      </c>
      <c r="T737" t="s">
        <v>4630</v>
      </c>
      <c r="U737" t="s">
        <v>169</v>
      </c>
      <c r="V737">
        <v>137.19999999999999</v>
      </c>
      <c r="W737" s="53">
        <v>45377</v>
      </c>
      <c r="X737" s="53">
        <v>45377</v>
      </c>
      <c r="Y737">
        <v>9.0134000000000007</v>
      </c>
      <c r="Z737" t="s">
        <v>1279</v>
      </c>
      <c r="AA737" t="s">
        <v>4965</v>
      </c>
      <c r="AC737" t="e">
        <f>#REF!-#REF!</f>
        <v>#REF!</v>
      </c>
      <c r="AD737" t="e">
        <f>#REF!*#REF!</f>
        <v>#REF!</v>
      </c>
    </row>
    <row r="738" spans="1:30" x14ac:dyDescent="0.35">
      <c r="A738" t="s">
        <v>2847</v>
      </c>
      <c r="B738">
        <v>397</v>
      </c>
      <c r="C738" t="s">
        <v>119</v>
      </c>
      <c r="D738" t="s">
        <v>193</v>
      </c>
      <c r="E738" t="s">
        <v>194</v>
      </c>
      <c r="F738" t="s">
        <v>121</v>
      </c>
      <c r="G738" t="s">
        <v>162</v>
      </c>
      <c r="H738" t="s">
        <v>254</v>
      </c>
      <c r="I738" s="53">
        <v>45377</v>
      </c>
      <c r="J738" s="53">
        <v>45377</v>
      </c>
      <c r="K738" t="s">
        <v>124</v>
      </c>
      <c r="L738" s="53">
        <v>45376</v>
      </c>
      <c r="M738" t="s">
        <v>6643</v>
      </c>
      <c r="N738" t="s">
        <v>16</v>
      </c>
      <c r="O738" s="53">
        <v>45387</v>
      </c>
      <c r="P738">
        <v>2024</v>
      </c>
      <c r="Q738">
        <v>874</v>
      </c>
      <c r="R738">
        <v>941</v>
      </c>
      <c r="S738" t="s">
        <v>2847</v>
      </c>
      <c r="T738" t="s">
        <v>4516</v>
      </c>
      <c r="U738" t="s">
        <v>162</v>
      </c>
      <c r="V738">
        <v>137.19999999999999</v>
      </c>
      <c r="W738" s="53">
        <v>45377</v>
      </c>
      <c r="X738" s="53">
        <v>45377</v>
      </c>
      <c r="Y738">
        <v>4.0057</v>
      </c>
      <c r="Z738" t="s">
        <v>1279</v>
      </c>
      <c r="AA738" t="s">
        <v>4710</v>
      </c>
      <c r="AC738" t="e">
        <f>#REF!-#REF!</f>
        <v>#REF!</v>
      </c>
      <c r="AD738" t="e">
        <f>#REF!*#REF!</f>
        <v>#REF!</v>
      </c>
    </row>
    <row r="739" spans="1:30" x14ac:dyDescent="0.35">
      <c r="A739" t="s">
        <v>2193</v>
      </c>
      <c r="B739">
        <v>398</v>
      </c>
      <c r="C739" t="s">
        <v>119</v>
      </c>
      <c r="D739" t="s">
        <v>193</v>
      </c>
      <c r="E739" t="s">
        <v>194</v>
      </c>
      <c r="F739" t="s">
        <v>121</v>
      </c>
      <c r="G739" t="s">
        <v>169</v>
      </c>
      <c r="H739" t="s">
        <v>254</v>
      </c>
      <c r="I739" s="53">
        <v>45378</v>
      </c>
      <c r="J739" s="53">
        <v>45378</v>
      </c>
      <c r="K739" t="s">
        <v>124</v>
      </c>
      <c r="L739" s="53">
        <v>45377</v>
      </c>
      <c r="M739" t="s">
        <v>6643</v>
      </c>
      <c r="N739" t="s">
        <v>16</v>
      </c>
      <c r="O739" s="53">
        <v>45387</v>
      </c>
      <c r="P739">
        <v>2024</v>
      </c>
      <c r="Q739">
        <v>875</v>
      </c>
      <c r="R739">
        <v>942</v>
      </c>
      <c r="S739" t="s">
        <v>2193</v>
      </c>
      <c r="T739" t="s">
        <v>4630</v>
      </c>
      <c r="U739" t="s">
        <v>169</v>
      </c>
      <c r="V739">
        <v>137.19999999999999</v>
      </c>
      <c r="W739" s="53">
        <v>45378</v>
      </c>
      <c r="X739" s="53">
        <v>45378</v>
      </c>
      <c r="Y739">
        <v>9.0134000000000007</v>
      </c>
      <c r="Z739" t="s">
        <v>1279</v>
      </c>
      <c r="AA739" t="s">
        <v>4965</v>
      </c>
      <c r="AC739" t="e">
        <f>#REF!-#REF!</f>
        <v>#REF!</v>
      </c>
      <c r="AD739" t="e">
        <f>#REF!*#REF!</f>
        <v>#REF!</v>
      </c>
    </row>
    <row r="740" spans="1:30" x14ac:dyDescent="0.35">
      <c r="A740" t="s">
        <v>2848</v>
      </c>
      <c r="B740">
        <v>399</v>
      </c>
      <c r="C740" t="s">
        <v>119</v>
      </c>
      <c r="D740" t="s">
        <v>193</v>
      </c>
      <c r="E740" t="s">
        <v>194</v>
      </c>
      <c r="F740" t="s">
        <v>121</v>
      </c>
      <c r="G740" t="s">
        <v>162</v>
      </c>
      <c r="H740" t="s">
        <v>254</v>
      </c>
      <c r="I740" s="53">
        <v>45378</v>
      </c>
      <c r="J740" s="53">
        <v>45378</v>
      </c>
      <c r="K740" t="s">
        <v>124</v>
      </c>
      <c r="L740" s="53">
        <v>45377</v>
      </c>
      <c r="M740" t="s">
        <v>6643</v>
      </c>
      <c r="N740" t="s">
        <v>16</v>
      </c>
      <c r="O740" s="53">
        <v>45387</v>
      </c>
      <c r="P740">
        <v>2024</v>
      </c>
      <c r="Q740">
        <v>876</v>
      </c>
      <c r="R740">
        <v>943</v>
      </c>
      <c r="S740" t="s">
        <v>2848</v>
      </c>
      <c r="T740" t="s">
        <v>4516</v>
      </c>
      <c r="U740" t="s">
        <v>162</v>
      </c>
      <c r="V740">
        <v>137.19999999999999</v>
      </c>
      <c r="W740" s="53">
        <v>45378</v>
      </c>
      <c r="X740" s="53">
        <v>45378</v>
      </c>
      <c r="Y740">
        <v>4.0057</v>
      </c>
      <c r="Z740" t="s">
        <v>1279</v>
      </c>
      <c r="AA740" t="s">
        <v>4710</v>
      </c>
      <c r="AC740" t="e">
        <f>#REF!-#REF!</f>
        <v>#REF!</v>
      </c>
      <c r="AD740" t="e">
        <f>#REF!*#REF!</f>
        <v>#REF!</v>
      </c>
    </row>
    <row r="741" spans="1:30" x14ac:dyDescent="0.35">
      <c r="A741" t="s">
        <v>2849</v>
      </c>
      <c r="B741">
        <v>400</v>
      </c>
      <c r="C741" t="s">
        <v>119</v>
      </c>
      <c r="D741" t="s">
        <v>193</v>
      </c>
      <c r="E741" t="s">
        <v>194</v>
      </c>
      <c r="F741" t="s">
        <v>121</v>
      </c>
      <c r="G741" t="s">
        <v>169</v>
      </c>
      <c r="H741" t="s">
        <v>254</v>
      </c>
      <c r="I741" s="53">
        <v>45379</v>
      </c>
      <c r="J741" s="53">
        <v>45379</v>
      </c>
      <c r="K741" t="s">
        <v>124</v>
      </c>
      <c r="L741" s="53">
        <v>45378</v>
      </c>
      <c r="M741" t="s">
        <v>6643</v>
      </c>
      <c r="N741" t="s">
        <v>16</v>
      </c>
      <c r="O741" s="53">
        <v>45387</v>
      </c>
      <c r="P741">
        <v>2024</v>
      </c>
      <c r="Q741">
        <v>877</v>
      </c>
      <c r="R741">
        <v>944</v>
      </c>
      <c r="S741" t="s">
        <v>2849</v>
      </c>
      <c r="T741" t="s">
        <v>4630</v>
      </c>
      <c r="U741" t="s">
        <v>169</v>
      </c>
      <c r="V741">
        <v>137.19999999999999</v>
      </c>
      <c r="W741" s="53">
        <v>45379</v>
      </c>
      <c r="X741" s="53">
        <v>45379</v>
      </c>
      <c r="Y741">
        <v>9.0134000000000007</v>
      </c>
      <c r="Z741" t="s">
        <v>1279</v>
      </c>
      <c r="AA741" t="s">
        <v>4965</v>
      </c>
      <c r="AC741" t="e">
        <f>#REF!-#REF!</f>
        <v>#REF!</v>
      </c>
      <c r="AD741" t="e">
        <f>#REF!*#REF!</f>
        <v>#REF!</v>
      </c>
    </row>
    <row r="742" spans="1:30" x14ac:dyDescent="0.35">
      <c r="A742" t="s">
        <v>2194</v>
      </c>
      <c r="B742">
        <v>401</v>
      </c>
      <c r="C742" t="s">
        <v>119</v>
      </c>
      <c r="D742" t="s">
        <v>193</v>
      </c>
      <c r="E742" t="s">
        <v>194</v>
      </c>
      <c r="F742" t="s">
        <v>121</v>
      </c>
      <c r="G742" t="s">
        <v>162</v>
      </c>
      <c r="H742" t="s">
        <v>254</v>
      </c>
      <c r="I742" s="53">
        <v>45379</v>
      </c>
      <c r="J742" s="53">
        <v>45379</v>
      </c>
      <c r="K742" t="s">
        <v>124</v>
      </c>
      <c r="L742" s="53">
        <v>45378</v>
      </c>
      <c r="M742" t="s">
        <v>6643</v>
      </c>
      <c r="N742" t="s">
        <v>16</v>
      </c>
      <c r="O742" s="53">
        <v>45387</v>
      </c>
      <c r="P742">
        <v>2024</v>
      </c>
      <c r="Q742">
        <v>878</v>
      </c>
      <c r="R742">
        <v>945</v>
      </c>
      <c r="S742" t="s">
        <v>2194</v>
      </c>
      <c r="T742" t="s">
        <v>4516</v>
      </c>
      <c r="U742" t="s">
        <v>162</v>
      </c>
      <c r="V742">
        <v>137.19999999999999</v>
      </c>
      <c r="W742" s="53">
        <v>45379</v>
      </c>
      <c r="X742" s="53">
        <v>45379</v>
      </c>
      <c r="Y742">
        <v>4.0057</v>
      </c>
      <c r="Z742" t="s">
        <v>1279</v>
      </c>
      <c r="AA742" t="s">
        <v>4710</v>
      </c>
      <c r="AC742" t="e">
        <f>#REF!-#REF!</f>
        <v>#REF!</v>
      </c>
      <c r="AD742" t="e">
        <f>#REF!*#REF!</f>
        <v>#REF!</v>
      </c>
    </row>
    <row r="743" spans="1:30" x14ac:dyDescent="0.35">
      <c r="A743" t="s">
        <v>2195</v>
      </c>
      <c r="B743">
        <v>402</v>
      </c>
      <c r="C743" t="s">
        <v>119</v>
      </c>
      <c r="D743" t="s">
        <v>193</v>
      </c>
      <c r="E743" t="s">
        <v>194</v>
      </c>
      <c r="F743" t="s">
        <v>121</v>
      </c>
      <c r="G743" t="s">
        <v>169</v>
      </c>
      <c r="H743" t="s">
        <v>254</v>
      </c>
      <c r="I743" s="53">
        <v>45380</v>
      </c>
      <c r="J743" s="53">
        <v>45380</v>
      </c>
      <c r="K743" t="s">
        <v>124</v>
      </c>
      <c r="L743" s="53">
        <v>45379</v>
      </c>
      <c r="M743" t="s">
        <v>6643</v>
      </c>
      <c r="N743" t="s">
        <v>16</v>
      </c>
      <c r="O743" s="53">
        <v>45387</v>
      </c>
      <c r="P743">
        <v>2024</v>
      </c>
      <c r="Q743">
        <v>879</v>
      </c>
      <c r="R743">
        <v>946</v>
      </c>
      <c r="S743" t="s">
        <v>2195</v>
      </c>
      <c r="T743" t="s">
        <v>4630</v>
      </c>
      <c r="U743" t="s">
        <v>169</v>
      </c>
      <c r="V743">
        <v>137.19999999999999</v>
      </c>
      <c r="W743" s="53">
        <v>45380</v>
      </c>
      <c r="X743" s="53">
        <v>45380</v>
      </c>
      <c r="Y743">
        <v>9.0134000000000007</v>
      </c>
      <c r="Z743" t="s">
        <v>1279</v>
      </c>
      <c r="AA743" t="s">
        <v>4965</v>
      </c>
      <c r="AC743" t="e">
        <f>#REF!-#REF!</f>
        <v>#REF!</v>
      </c>
      <c r="AD743" t="e">
        <f>#REF!*#REF!</f>
        <v>#REF!</v>
      </c>
    </row>
    <row r="744" spans="1:30" x14ac:dyDescent="0.35">
      <c r="A744" t="s">
        <v>2850</v>
      </c>
      <c r="B744">
        <v>403</v>
      </c>
      <c r="C744" t="s">
        <v>119</v>
      </c>
      <c r="D744" t="s">
        <v>193</v>
      </c>
      <c r="E744" t="s">
        <v>194</v>
      </c>
      <c r="F744" t="s">
        <v>121</v>
      </c>
      <c r="G744" t="s">
        <v>162</v>
      </c>
      <c r="H744" t="s">
        <v>254</v>
      </c>
      <c r="I744" s="53">
        <v>45380</v>
      </c>
      <c r="J744" s="53">
        <v>45380</v>
      </c>
      <c r="K744" t="s">
        <v>124</v>
      </c>
      <c r="L744" s="53">
        <v>45379</v>
      </c>
      <c r="M744" t="s">
        <v>6643</v>
      </c>
      <c r="N744" t="s">
        <v>16</v>
      </c>
      <c r="O744" s="53">
        <v>45387</v>
      </c>
      <c r="P744">
        <v>2024</v>
      </c>
      <c r="Q744">
        <v>880</v>
      </c>
      <c r="R744">
        <v>947</v>
      </c>
      <c r="S744" t="s">
        <v>2850</v>
      </c>
      <c r="T744" t="s">
        <v>4516</v>
      </c>
      <c r="U744" t="s">
        <v>162</v>
      </c>
      <c r="V744">
        <v>137.19999999999999</v>
      </c>
      <c r="W744" s="53">
        <v>45380</v>
      </c>
      <c r="X744" s="53">
        <v>45380</v>
      </c>
      <c r="Y744">
        <v>4.0057</v>
      </c>
      <c r="Z744" t="s">
        <v>1279</v>
      </c>
      <c r="AA744" t="s">
        <v>4710</v>
      </c>
      <c r="AC744" t="e">
        <f>#REF!-#REF!</f>
        <v>#REF!</v>
      </c>
      <c r="AD744" t="e">
        <f>#REF!*#REF!</f>
        <v>#REF!</v>
      </c>
    </row>
    <row r="745" spans="1:30" x14ac:dyDescent="0.35">
      <c r="A745" t="s">
        <v>2851</v>
      </c>
      <c r="B745">
        <v>404</v>
      </c>
      <c r="C745" t="s">
        <v>119</v>
      </c>
      <c r="D745" t="s">
        <v>193</v>
      </c>
      <c r="E745" t="s">
        <v>194</v>
      </c>
      <c r="F745" t="s">
        <v>121</v>
      </c>
      <c r="G745" t="s">
        <v>169</v>
      </c>
      <c r="H745" t="s">
        <v>254</v>
      </c>
      <c r="I745" s="53">
        <v>45381</v>
      </c>
      <c r="J745" s="53">
        <v>45381</v>
      </c>
      <c r="K745" t="s">
        <v>124</v>
      </c>
      <c r="L745" s="53">
        <v>45380</v>
      </c>
      <c r="M745" t="s">
        <v>6643</v>
      </c>
      <c r="N745" t="s">
        <v>16</v>
      </c>
      <c r="O745" s="53">
        <v>45387</v>
      </c>
      <c r="P745">
        <v>2024</v>
      </c>
      <c r="Q745">
        <v>881</v>
      </c>
      <c r="R745">
        <v>948</v>
      </c>
      <c r="S745" t="s">
        <v>2851</v>
      </c>
      <c r="T745" t="s">
        <v>4630</v>
      </c>
      <c r="U745" t="s">
        <v>169</v>
      </c>
      <c r="V745">
        <v>137.19999999999999</v>
      </c>
      <c r="W745" s="53">
        <v>45381</v>
      </c>
      <c r="X745" s="53">
        <v>45381</v>
      </c>
      <c r="Y745">
        <v>9.0134000000000007</v>
      </c>
      <c r="Z745" t="s">
        <v>1279</v>
      </c>
      <c r="AA745" t="s">
        <v>4965</v>
      </c>
      <c r="AC745" t="e">
        <f>#REF!-#REF!</f>
        <v>#REF!</v>
      </c>
      <c r="AD745" t="e">
        <f>#REF!*#REF!</f>
        <v>#REF!</v>
      </c>
    </row>
    <row r="746" spans="1:30" x14ac:dyDescent="0.35">
      <c r="A746" t="s">
        <v>2196</v>
      </c>
      <c r="B746">
        <v>405</v>
      </c>
      <c r="C746" t="s">
        <v>119</v>
      </c>
      <c r="D746" t="s">
        <v>193</v>
      </c>
      <c r="E746" t="s">
        <v>194</v>
      </c>
      <c r="F746" t="s">
        <v>121</v>
      </c>
      <c r="G746" t="s">
        <v>162</v>
      </c>
      <c r="H746" t="s">
        <v>254</v>
      </c>
      <c r="I746" s="53">
        <v>45381</v>
      </c>
      <c r="J746" s="53">
        <v>45381</v>
      </c>
      <c r="K746" t="s">
        <v>124</v>
      </c>
      <c r="L746" s="53">
        <v>45380</v>
      </c>
      <c r="M746" t="s">
        <v>6643</v>
      </c>
      <c r="N746" t="s">
        <v>16</v>
      </c>
      <c r="O746" s="53">
        <v>45387</v>
      </c>
      <c r="P746">
        <v>2024</v>
      </c>
      <c r="Q746">
        <v>882</v>
      </c>
      <c r="R746">
        <v>949</v>
      </c>
      <c r="S746" t="s">
        <v>2196</v>
      </c>
      <c r="T746" t="s">
        <v>4516</v>
      </c>
      <c r="U746" t="s">
        <v>162</v>
      </c>
      <c r="V746">
        <v>137.19999999999999</v>
      </c>
      <c r="W746" s="53">
        <v>45381</v>
      </c>
      <c r="X746" s="53">
        <v>45381</v>
      </c>
      <c r="Y746">
        <v>4.0057</v>
      </c>
      <c r="Z746" t="s">
        <v>1279</v>
      </c>
      <c r="AA746" t="s">
        <v>4710</v>
      </c>
      <c r="AC746" t="e">
        <f>#REF!-#REF!</f>
        <v>#REF!</v>
      </c>
      <c r="AD746" t="e">
        <f>#REF!*#REF!</f>
        <v>#REF!</v>
      </c>
    </row>
    <row r="747" spans="1:30" x14ac:dyDescent="0.35">
      <c r="A747" t="s">
        <v>2197</v>
      </c>
      <c r="B747">
        <v>406</v>
      </c>
      <c r="C747" t="s">
        <v>119</v>
      </c>
      <c r="D747" t="s">
        <v>193</v>
      </c>
      <c r="E747" t="s">
        <v>194</v>
      </c>
      <c r="F747" t="s">
        <v>121</v>
      </c>
      <c r="G747" t="s">
        <v>169</v>
      </c>
      <c r="H747" t="s">
        <v>254</v>
      </c>
      <c r="I747" s="53">
        <v>45382</v>
      </c>
      <c r="J747" s="53">
        <v>45382</v>
      </c>
      <c r="K747" t="s">
        <v>124</v>
      </c>
      <c r="L747" s="53">
        <v>45381</v>
      </c>
      <c r="M747" t="s">
        <v>6643</v>
      </c>
      <c r="N747" t="s">
        <v>16</v>
      </c>
      <c r="O747" s="53">
        <v>45387</v>
      </c>
      <c r="P747">
        <v>2024</v>
      </c>
      <c r="Q747">
        <v>883</v>
      </c>
      <c r="R747">
        <v>950</v>
      </c>
      <c r="S747" t="s">
        <v>2197</v>
      </c>
      <c r="T747" t="s">
        <v>4630</v>
      </c>
      <c r="U747" t="s">
        <v>169</v>
      </c>
      <c r="V747">
        <v>137.19999999999999</v>
      </c>
      <c r="W747" s="53">
        <v>45382</v>
      </c>
      <c r="X747" s="53">
        <v>45382</v>
      </c>
      <c r="Y747">
        <v>9.0134000000000007</v>
      </c>
      <c r="Z747" t="s">
        <v>1279</v>
      </c>
      <c r="AA747" t="s">
        <v>4965</v>
      </c>
      <c r="AC747" t="e">
        <f>#REF!-#REF!</f>
        <v>#REF!</v>
      </c>
      <c r="AD747" t="e">
        <f>#REF!*#REF!</f>
        <v>#REF!</v>
      </c>
    </row>
    <row r="748" spans="1:30" x14ac:dyDescent="0.35">
      <c r="A748" t="s">
        <v>2852</v>
      </c>
      <c r="B748">
        <v>407</v>
      </c>
      <c r="C748" t="s">
        <v>119</v>
      </c>
      <c r="D748" t="s">
        <v>193</v>
      </c>
      <c r="E748" t="s">
        <v>194</v>
      </c>
      <c r="F748" t="s">
        <v>121</v>
      </c>
      <c r="G748" t="s">
        <v>162</v>
      </c>
      <c r="H748" t="s">
        <v>254</v>
      </c>
      <c r="I748" s="53">
        <v>45382</v>
      </c>
      <c r="J748" s="53">
        <v>45382</v>
      </c>
      <c r="K748" t="s">
        <v>124</v>
      </c>
      <c r="L748" s="53">
        <v>45381</v>
      </c>
      <c r="M748" t="s">
        <v>6643</v>
      </c>
      <c r="N748" t="s">
        <v>16</v>
      </c>
      <c r="O748" s="53">
        <v>45387</v>
      </c>
      <c r="P748">
        <v>2024</v>
      </c>
      <c r="Q748">
        <v>884</v>
      </c>
      <c r="R748">
        <v>951</v>
      </c>
      <c r="S748" t="s">
        <v>2852</v>
      </c>
      <c r="T748" t="s">
        <v>4516</v>
      </c>
      <c r="U748" t="s">
        <v>162</v>
      </c>
      <c r="V748">
        <v>137.19999999999999</v>
      </c>
      <c r="W748" s="53">
        <v>45382</v>
      </c>
      <c r="X748" s="53">
        <v>45382</v>
      </c>
      <c r="Y748">
        <v>4.0057</v>
      </c>
      <c r="Z748" t="s">
        <v>1279</v>
      </c>
      <c r="AA748" t="s">
        <v>4710</v>
      </c>
      <c r="AC748" t="e">
        <f>#REF!-#REF!</f>
        <v>#REF!</v>
      </c>
      <c r="AD748" t="e">
        <f>#REF!*#REF!</f>
        <v>#REF!</v>
      </c>
    </row>
    <row r="749" spans="1:30" x14ac:dyDescent="0.35">
      <c r="A749" t="s">
        <v>2853</v>
      </c>
      <c r="B749">
        <v>408</v>
      </c>
      <c r="C749" t="s">
        <v>119</v>
      </c>
      <c r="D749" t="s">
        <v>193</v>
      </c>
      <c r="E749" t="s">
        <v>194</v>
      </c>
      <c r="F749" t="s">
        <v>121</v>
      </c>
      <c r="G749" t="s">
        <v>169</v>
      </c>
      <c r="H749" t="s">
        <v>254</v>
      </c>
      <c r="I749" s="53">
        <v>45388</v>
      </c>
      <c r="J749" s="53">
        <v>45388</v>
      </c>
      <c r="K749" t="s">
        <v>124</v>
      </c>
      <c r="L749" s="53">
        <v>45387</v>
      </c>
      <c r="M749" t="s">
        <v>6644</v>
      </c>
      <c r="N749" t="s">
        <v>16</v>
      </c>
      <c r="O749" s="53">
        <v>45398</v>
      </c>
      <c r="P749">
        <v>2024</v>
      </c>
      <c r="Q749">
        <v>885</v>
      </c>
      <c r="R749">
        <v>952</v>
      </c>
      <c r="S749" t="s">
        <v>2853</v>
      </c>
      <c r="T749" t="s">
        <v>4630</v>
      </c>
      <c r="U749" t="s">
        <v>169</v>
      </c>
      <c r="V749">
        <v>210.7</v>
      </c>
      <c r="W749" s="53">
        <v>45388</v>
      </c>
      <c r="X749" s="53">
        <v>45388</v>
      </c>
      <c r="Y749">
        <v>1.4567000000000001</v>
      </c>
      <c r="Z749" t="s">
        <v>1279</v>
      </c>
      <c r="AA749" t="s">
        <v>4965</v>
      </c>
      <c r="AC749" t="e">
        <f>#REF!-#REF!</f>
        <v>#REF!</v>
      </c>
      <c r="AD749" t="e">
        <f>#REF!*#REF!</f>
        <v>#REF!</v>
      </c>
    </row>
    <row r="750" spans="1:30" x14ac:dyDescent="0.35">
      <c r="A750" t="s">
        <v>2198</v>
      </c>
      <c r="B750">
        <v>409</v>
      </c>
      <c r="C750" t="s">
        <v>119</v>
      </c>
      <c r="D750" t="s">
        <v>193</v>
      </c>
      <c r="E750" t="s">
        <v>194</v>
      </c>
      <c r="F750" t="s">
        <v>121</v>
      </c>
      <c r="G750" t="s">
        <v>162</v>
      </c>
      <c r="H750" t="s">
        <v>254</v>
      </c>
      <c r="I750" s="53">
        <v>45388</v>
      </c>
      <c r="J750" s="53">
        <v>45388</v>
      </c>
      <c r="K750" t="s">
        <v>124</v>
      </c>
      <c r="L750" s="53">
        <v>45387</v>
      </c>
      <c r="M750" t="s">
        <v>6644</v>
      </c>
      <c r="N750" t="s">
        <v>16</v>
      </c>
      <c r="O750" s="53">
        <v>45398</v>
      </c>
      <c r="P750">
        <v>2024</v>
      </c>
      <c r="Q750">
        <v>886</v>
      </c>
      <c r="R750">
        <v>953</v>
      </c>
      <c r="S750" t="s">
        <v>2198</v>
      </c>
      <c r="T750" t="s">
        <v>4686</v>
      </c>
      <c r="U750" t="s">
        <v>162</v>
      </c>
      <c r="V750">
        <v>210.7</v>
      </c>
      <c r="W750" s="53">
        <v>45388</v>
      </c>
      <c r="X750" s="53">
        <v>45388</v>
      </c>
      <c r="Y750">
        <v>0.34279999999999999</v>
      </c>
      <c r="Z750" t="s">
        <v>1279</v>
      </c>
      <c r="AA750" t="s">
        <v>4710</v>
      </c>
      <c r="AC750" t="e">
        <f>#REF!-#REF!</f>
        <v>#REF!</v>
      </c>
      <c r="AD750" t="e">
        <f>#REF!*#REF!</f>
        <v>#REF!</v>
      </c>
    </row>
    <row r="751" spans="1:30" x14ac:dyDescent="0.35">
      <c r="A751" t="s">
        <v>2199</v>
      </c>
      <c r="B751">
        <v>410</v>
      </c>
      <c r="C751" t="s">
        <v>119</v>
      </c>
      <c r="D751" t="s">
        <v>193</v>
      </c>
      <c r="E751" t="s">
        <v>194</v>
      </c>
      <c r="F751" t="s">
        <v>121</v>
      </c>
      <c r="G751" t="s">
        <v>169</v>
      </c>
      <c r="H751" t="s">
        <v>254</v>
      </c>
      <c r="I751" s="53">
        <v>45389</v>
      </c>
      <c r="J751" s="53">
        <v>45389</v>
      </c>
      <c r="K751" t="s">
        <v>124</v>
      </c>
      <c r="L751" s="53">
        <v>45388</v>
      </c>
      <c r="M751" t="s">
        <v>6644</v>
      </c>
      <c r="N751" t="s">
        <v>16</v>
      </c>
      <c r="O751" s="53">
        <v>45398</v>
      </c>
      <c r="P751">
        <v>2024</v>
      </c>
      <c r="Q751">
        <v>887</v>
      </c>
      <c r="R751">
        <v>954</v>
      </c>
      <c r="S751" t="s">
        <v>2199</v>
      </c>
      <c r="T751" t="s">
        <v>4630</v>
      </c>
      <c r="U751" t="s">
        <v>169</v>
      </c>
      <c r="V751">
        <v>210.7</v>
      </c>
      <c r="W751" s="53">
        <v>45389</v>
      </c>
      <c r="X751" s="53">
        <v>45389</v>
      </c>
      <c r="Y751">
        <v>9.0134000000000007</v>
      </c>
      <c r="Z751" t="s">
        <v>1279</v>
      </c>
      <c r="AA751" t="s">
        <v>4965</v>
      </c>
      <c r="AC751" t="e">
        <f>#REF!-#REF!</f>
        <v>#REF!</v>
      </c>
      <c r="AD751" t="e">
        <f>#REF!*#REF!</f>
        <v>#REF!</v>
      </c>
    </row>
    <row r="752" spans="1:30" x14ac:dyDescent="0.35">
      <c r="A752" t="s">
        <v>2854</v>
      </c>
      <c r="B752">
        <v>411</v>
      </c>
      <c r="C752" t="s">
        <v>119</v>
      </c>
      <c r="D752" t="s">
        <v>193</v>
      </c>
      <c r="E752" t="s">
        <v>194</v>
      </c>
      <c r="F752" t="s">
        <v>121</v>
      </c>
      <c r="G752" t="s">
        <v>162</v>
      </c>
      <c r="H752" t="s">
        <v>254</v>
      </c>
      <c r="I752" s="53">
        <v>45389</v>
      </c>
      <c r="J752" s="53">
        <v>45389</v>
      </c>
      <c r="K752" t="s">
        <v>124</v>
      </c>
      <c r="L752" s="53">
        <v>45388</v>
      </c>
      <c r="M752" t="s">
        <v>6644</v>
      </c>
      <c r="N752" t="s">
        <v>16</v>
      </c>
      <c r="O752" s="53">
        <v>45398</v>
      </c>
      <c r="P752">
        <v>2024</v>
      </c>
      <c r="Q752">
        <v>888</v>
      </c>
      <c r="R752">
        <v>955</v>
      </c>
      <c r="S752" t="s">
        <v>2854</v>
      </c>
      <c r="T752" t="s">
        <v>4686</v>
      </c>
      <c r="U752" t="s">
        <v>162</v>
      </c>
      <c r="V752">
        <v>210.7</v>
      </c>
      <c r="W752" s="53">
        <v>45389</v>
      </c>
      <c r="X752" s="53">
        <v>45389</v>
      </c>
      <c r="Y752">
        <v>0.34279999999999999</v>
      </c>
      <c r="Z752" t="s">
        <v>1279</v>
      </c>
      <c r="AA752" t="s">
        <v>4710</v>
      </c>
      <c r="AC752" t="e">
        <f>#REF!-#REF!</f>
        <v>#REF!</v>
      </c>
      <c r="AD752" t="e">
        <f>#REF!*#REF!</f>
        <v>#REF!</v>
      </c>
    </row>
    <row r="753" spans="1:30" x14ac:dyDescent="0.35">
      <c r="A753" t="s">
        <v>2855</v>
      </c>
      <c r="B753">
        <v>412</v>
      </c>
      <c r="C753" t="s">
        <v>119</v>
      </c>
      <c r="D753" t="s">
        <v>193</v>
      </c>
      <c r="E753" t="s">
        <v>194</v>
      </c>
      <c r="F753" t="s">
        <v>121</v>
      </c>
      <c r="G753" t="s">
        <v>169</v>
      </c>
      <c r="H753" t="s">
        <v>254</v>
      </c>
      <c r="I753" s="53">
        <v>45390</v>
      </c>
      <c r="J753" s="53">
        <v>45390</v>
      </c>
      <c r="K753" t="s">
        <v>124</v>
      </c>
      <c r="L753" s="53">
        <v>45389</v>
      </c>
      <c r="M753" t="s">
        <v>6644</v>
      </c>
      <c r="N753" t="s">
        <v>16</v>
      </c>
      <c r="O753" s="53">
        <v>45398</v>
      </c>
      <c r="P753">
        <v>2024</v>
      </c>
      <c r="Q753">
        <v>889</v>
      </c>
      <c r="R753">
        <v>956</v>
      </c>
      <c r="S753" t="s">
        <v>2855</v>
      </c>
      <c r="T753" t="s">
        <v>4630</v>
      </c>
      <c r="U753" t="s">
        <v>169</v>
      </c>
      <c r="V753">
        <v>210.7</v>
      </c>
      <c r="W753" s="53">
        <v>45390</v>
      </c>
      <c r="X753" s="53">
        <v>45390</v>
      </c>
      <c r="Y753">
        <v>9.0134000000000007</v>
      </c>
      <c r="Z753" t="s">
        <v>1279</v>
      </c>
      <c r="AA753" t="s">
        <v>4965</v>
      </c>
      <c r="AC753" t="e">
        <f>#REF!-#REF!</f>
        <v>#REF!</v>
      </c>
      <c r="AD753" t="e">
        <f>#REF!*#REF!</f>
        <v>#REF!</v>
      </c>
    </row>
    <row r="754" spans="1:30" x14ac:dyDescent="0.35">
      <c r="A754" t="s">
        <v>2200</v>
      </c>
      <c r="B754">
        <v>413</v>
      </c>
      <c r="C754" t="s">
        <v>119</v>
      </c>
      <c r="D754" t="s">
        <v>193</v>
      </c>
      <c r="E754" t="s">
        <v>194</v>
      </c>
      <c r="F754" t="s">
        <v>121</v>
      </c>
      <c r="G754" t="s">
        <v>162</v>
      </c>
      <c r="H754" t="s">
        <v>254</v>
      </c>
      <c r="I754" s="53">
        <v>45390</v>
      </c>
      <c r="J754" s="53">
        <v>45390</v>
      </c>
      <c r="K754" t="s">
        <v>124</v>
      </c>
      <c r="L754" s="53">
        <v>45389</v>
      </c>
      <c r="M754" t="s">
        <v>6644</v>
      </c>
      <c r="N754" t="s">
        <v>16</v>
      </c>
      <c r="O754" s="53">
        <v>45398</v>
      </c>
      <c r="P754">
        <v>2024</v>
      </c>
      <c r="Q754">
        <v>890</v>
      </c>
      <c r="R754">
        <v>957</v>
      </c>
      <c r="S754" t="s">
        <v>2200</v>
      </c>
      <c r="T754" t="s">
        <v>4686</v>
      </c>
      <c r="U754" t="s">
        <v>162</v>
      </c>
      <c r="V754">
        <v>210.7</v>
      </c>
      <c r="W754" s="53">
        <v>45390</v>
      </c>
      <c r="X754" s="53">
        <v>45390</v>
      </c>
      <c r="Y754">
        <v>0.34279999999999999</v>
      </c>
      <c r="Z754" t="s">
        <v>1279</v>
      </c>
      <c r="AA754" t="s">
        <v>4710</v>
      </c>
      <c r="AC754" t="e">
        <f>#REF!-#REF!</f>
        <v>#REF!</v>
      </c>
      <c r="AD754" t="e">
        <f>#REF!*#REF!</f>
        <v>#REF!</v>
      </c>
    </row>
    <row r="755" spans="1:30" x14ac:dyDescent="0.35">
      <c r="A755" t="s">
        <v>2856</v>
      </c>
      <c r="B755">
        <v>414</v>
      </c>
      <c r="C755" t="s">
        <v>119</v>
      </c>
      <c r="D755" t="s">
        <v>193</v>
      </c>
      <c r="E755" t="s">
        <v>194</v>
      </c>
      <c r="F755" t="s">
        <v>121</v>
      </c>
      <c r="G755" t="s">
        <v>169</v>
      </c>
      <c r="H755" t="s">
        <v>254</v>
      </c>
      <c r="I755" s="53">
        <v>45393</v>
      </c>
      <c r="J755" s="53">
        <v>45393</v>
      </c>
      <c r="K755" t="s">
        <v>124</v>
      </c>
      <c r="L755" s="53">
        <v>45392</v>
      </c>
      <c r="M755" t="s">
        <v>6644</v>
      </c>
      <c r="N755" t="s">
        <v>16</v>
      </c>
      <c r="O755" s="53">
        <v>45398</v>
      </c>
      <c r="P755">
        <v>2024</v>
      </c>
      <c r="Q755">
        <v>891</v>
      </c>
      <c r="R755">
        <v>958</v>
      </c>
      <c r="S755" t="s">
        <v>2856</v>
      </c>
      <c r="T755" t="s">
        <v>4630</v>
      </c>
      <c r="U755" t="s">
        <v>169</v>
      </c>
      <c r="V755">
        <v>210.7</v>
      </c>
      <c r="W755" s="53">
        <v>45393</v>
      </c>
      <c r="X755" s="53">
        <v>45393</v>
      </c>
      <c r="Y755">
        <v>9.0134000000000007</v>
      </c>
      <c r="Z755" t="s">
        <v>1279</v>
      </c>
      <c r="AA755" t="s">
        <v>4965</v>
      </c>
      <c r="AC755" t="e">
        <f>#REF!-#REF!</f>
        <v>#REF!</v>
      </c>
      <c r="AD755" t="e">
        <f>#REF!*#REF!</f>
        <v>#REF!</v>
      </c>
    </row>
    <row r="756" spans="1:30" x14ac:dyDescent="0.35">
      <c r="A756" t="s">
        <v>2201</v>
      </c>
      <c r="B756">
        <v>415</v>
      </c>
      <c r="C756" t="s">
        <v>119</v>
      </c>
      <c r="D756" t="s">
        <v>193</v>
      </c>
      <c r="E756" t="s">
        <v>194</v>
      </c>
      <c r="F756" t="s">
        <v>121</v>
      </c>
      <c r="G756" t="s">
        <v>162</v>
      </c>
      <c r="H756" t="s">
        <v>254</v>
      </c>
      <c r="I756" s="53">
        <v>45393</v>
      </c>
      <c r="J756" s="53">
        <v>45393</v>
      </c>
      <c r="K756" t="s">
        <v>124</v>
      </c>
      <c r="L756" s="53">
        <v>45392</v>
      </c>
      <c r="M756" t="s">
        <v>6644</v>
      </c>
      <c r="N756" t="s">
        <v>16</v>
      </c>
      <c r="O756" s="53">
        <v>45398</v>
      </c>
      <c r="P756">
        <v>2024</v>
      </c>
      <c r="Q756">
        <v>892</v>
      </c>
      <c r="R756">
        <v>959</v>
      </c>
      <c r="S756" t="s">
        <v>2201</v>
      </c>
      <c r="T756" t="s">
        <v>4686</v>
      </c>
      <c r="U756" t="s">
        <v>162</v>
      </c>
      <c r="V756">
        <v>210.7</v>
      </c>
      <c r="W756" s="53">
        <v>45393</v>
      </c>
      <c r="X756" s="53">
        <v>45393</v>
      </c>
      <c r="Y756">
        <v>0.34279999999999999</v>
      </c>
      <c r="Z756" t="s">
        <v>1279</v>
      </c>
      <c r="AA756" t="s">
        <v>4710</v>
      </c>
      <c r="AC756" t="e">
        <f>#REF!-#REF!</f>
        <v>#REF!</v>
      </c>
      <c r="AD756" t="e">
        <f>#REF!*#REF!</f>
        <v>#REF!</v>
      </c>
    </row>
    <row r="757" spans="1:30" x14ac:dyDescent="0.35">
      <c r="A757" t="s">
        <v>2202</v>
      </c>
      <c r="B757">
        <v>416</v>
      </c>
      <c r="C757" t="s">
        <v>119</v>
      </c>
      <c r="D757" t="s">
        <v>193</v>
      </c>
      <c r="E757" t="s">
        <v>194</v>
      </c>
      <c r="F757" t="s">
        <v>121</v>
      </c>
      <c r="G757" t="s">
        <v>169</v>
      </c>
      <c r="H757" t="s">
        <v>254</v>
      </c>
      <c r="I757" s="53">
        <v>45394</v>
      </c>
      <c r="J757" s="53">
        <v>45394</v>
      </c>
      <c r="K757" t="s">
        <v>124</v>
      </c>
      <c r="L757" s="53">
        <v>45393</v>
      </c>
      <c r="M757" t="s">
        <v>6644</v>
      </c>
      <c r="N757" t="s">
        <v>16</v>
      </c>
      <c r="O757" s="53">
        <v>45398</v>
      </c>
      <c r="P757">
        <v>2024</v>
      </c>
      <c r="Q757">
        <v>893</v>
      </c>
      <c r="R757">
        <v>960</v>
      </c>
      <c r="S757" t="s">
        <v>2202</v>
      </c>
      <c r="T757" t="s">
        <v>4630</v>
      </c>
      <c r="U757" t="s">
        <v>169</v>
      </c>
      <c r="V757">
        <v>210.7</v>
      </c>
      <c r="W757" s="53">
        <v>45394</v>
      </c>
      <c r="X757" s="53">
        <v>45394</v>
      </c>
      <c r="Y757">
        <v>9.0134000000000007</v>
      </c>
      <c r="Z757" t="s">
        <v>1279</v>
      </c>
      <c r="AA757" t="s">
        <v>4965</v>
      </c>
      <c r="AC757" t="e">
        <f>#REF!-#REF!</f>
        <v>#REF!</v>
      </c>
      <c r="AD757" t="e">
        <f>#REF!*#REF!</f>
        <v>#REF!</v>
      </c>
    </row>
    <row r="758" spans="1:30" x14ac:dyDescent="0.35">
      <c r="A758" t="s">
        <v>2857</v>
      </c>
      <c r="B758">
        <v>417</v>
      </c>
      <c r="C758" t="s">
        <v>119</v>
      </c>
      <c r="D758" t="s">
        <v>193</v>
      </c>
      <c r="E758" t="s">
        <v>194</v>
      </c>
      <c r="F758" t="s">
        <v>121</v>
      </c>
      <c r="G758" t="s">
        <v>162</v>
      </c>
      <c r="H758" t="s">
        <v>254</v>
      </c>
      <c r="I758" s="53">
        <v>45394</v>
      </c>
      <c r="J758" s="53">
        <v>45394</v>
      </c>
      <c r="K758" t="s">
        <v>124</v>
      </c>
      <c r="L758" s="53">
        <v>45393</v>
      </c>
      <c r="M758" t="s">
        <v>6644</v>
      </c>
      <c r="N758" t="s">
        <v>16</v>
      </c>
      <c r="O758" s="53">
        <v>45398</v>
      </c>
      <c r="P758">
        <v>2024</v>
      </c>
      <c r="Q758">
        <v>894</v>
      </c>
      <c r="R758">
        <v>961</v>
      </c>
      <c r="S758" t="s">
        <v>2857</v>
      </c>
      <c r="T758" t="s">
        <v>4686</v>
      </c>
      <c r="U758" t="s">
        <v>162</v>
      </c>
      <c r="V758">
        <v>210.7</v>
      </c>
      <c r="W758" s="53">
        <v>45394</v>
      </c>
      <c r="X758" s="53">
        <v>45394</v>
      </c>
      <c r="Y758">
        <v>0.34279999999999999</v>
      </c>
      <c r="Z758" t="s">
        <v>1279</v>
      </c>
      <c r="AA758" t="s">
        <v>4710</v>
      </c>
      <c r="AC758" t="e">
        <f>#REF!-#REF!</f>
        <v>#REF!</v>
      </c>
      <c r="AD758" t="e">
        <f>#REF!*#REF!</f>
        <v>#REF!</v>
      </c>
    </row>
    <row r="759" spans="1:30" x14ac:dyDescent="0.35">
      <c r="A759" t="s">
        <v>2858</v>
      </c>
      <c r="B759">
        <v>418</v>
      </c>
      <c r="C759" t="s">
        <v>119</v>
      </c>
      <c r="D759" t="s">
        <v>6163</v>
      </c>
      <c r="E759" t="s">
        <v>301</v>
      </c>
      <c r="F759" t="s">
        <v>121</v>
      </c>
      <c r="G759" t="s">
        <v>169</v>
      </c>
      <c r="H759" t="s">
        <v>254</v>
      </c>
      <c r="I759" s="53">
        <v>45394</v>
      </c>
      <c r="J759" s="53">
        <v>45394</v>
      </c>
      <c r="K759" t="s">
        <v>124</v>
      </c>
      <c r="L759" s="53">
        <v>45393</v>
      </c>
      <c r="M759" t="s">
        <v>6644</v>
      </c>
      <c r="N759" t="s">
        <v>16</v>
      </c>
      <c r="O759" s="53">
        <v>45398</v>
      </c>
      <c r="P759">
        <v>2024</v>
      </c>
      <c r="Q759">
        <v>895</v>
      </c>
      <c r="R759">
        <v>962</v>
      </c>
      <c r="S759" t="s">
        <v>2858</v>
      </c>
      <c r="T759" t="s">
        <v>4630</v>
      </c>
      <c r="U759" t="s">
        <v>169</v>
      </c>
      <c r="V759">
        <v>203</v>
      </c>
      <c r="W759" s="53">
        <v>45394</v>
      </c>
      <c r="X759" s="53">
        <v>45394</v>
      </c>
      <c r="Y759">
        <v>9.0134000000000007</v>
      </c>
      <c r="Z759" t="s">
        <v>1279</v>
      </c>
      <c r="AA759" t="s">
        <v>4965</v>
      </c>
      <c r="AC759" t="e">
        <f>#REF!-#REF!</f>
        <v>#REF!</v>
      </c>
      <c r="AD759" t="e">
        <f>#REF!*#REF!</f>
        <v>#REF!</v>
      </c>
    </row>
    <row r="760" spans="1:30" x14ac:dyDescent="0.35">
      <c r="A760" t="s">
        <v>5994</v>
      </c>
      <c r="B760">
        <v>419</v>
      </c>
      <c r="C760" t="s">
        <v>119</v>
      </c>
      <c r="D760" t="s">
        <v>6163</v>
      </c>
      <c r="E760" t="s">
        <v>301</v>
      </c>
      <c r="F760" t="s">
        <v>121</v>
      </c>
      <c r="G760" t="s">
        <v>169</v>
      </c>
      <c r="H760" t="s">
        <v>254</v>
      </c>
      <c r="I760" s="53">
        <v>45395</v>
      </c>
      <c r="J760" s="53">
        <v>45395</v>
      </c>
      <c r="K760" t="s">
        <v>124</v>
      </c>
      <c r="L760" s="53">
        <v>45394</v>
      </c>
      <c r="M760" t="s">
        <v>6644</v>
      </c>
      <c r="N760" t="s">
        <v>16</v>
      </c>
      <c r="O760" s="53">
        <v>45398</v>
      </c>
      <c r="P760">
        <v>2024</v>
      </c>
      <c r="Q760">
        <v>896</v>
      </c>
      <c r="R760">
        <v>963</v>
      </c>
      <c r="S760" t="s">
        <v>5994</v>
      </c>
      <c r="T760" t="s">
        <v>4630</v>
      </c>
      <c r="U760" t="s">
        <v>169</v>
      </c>
      <c r="V760">
        <v>365</v>
      </c>
      <c r="W760" s="53">
        <v>45395</v>
      </c>
      <c r="X760" s="53">
        <v>45395</v>
      </c>
      <c r="Y760">
        <v>9.0134000000000007</v>
      </c>
      <c r="Z760" t="s">
        <v>1279</v>
      </c>
      <c r="AA760" t="s">
        <v>4965</v>
      </c>
      <c r="AC760" t="e">
        <f>#REF!-#REF!</f>
        <v>#REF!</v>
      </c>
      <c r="AD760" t="e">
        <f>#REF!*#REF!</f>
        <v>#REF!</v>
      </c>
    </row>
    <row r="761" spans="1:30" x14ac:dyDescent="0.35">
      <c r="A761" t="s">
        <v>5995</v>
      </c>
      <c r="B761">
        <v>420</v>
      </c>
      <c r="C761" t="s">
        <v>119</v>
      </c>
      <c r="D761" t="s">
        <v>6163</v>
      </c>
      <c r="E761" t="s">
        <v>301</v>
      </c>
      <c r="F761" t="s">
        <v>121</v>
      </c>
      <c r="G761" t="s">
        <v>169</v>
      </c>
      <c r="H761" t="s">
        <v>254</v>
      </c>
      <c r="I761" s="53">
        <v>45396</v>
      </c>
      <c r="J761" s="53">
        <v>45396</v>
      </c>
      <c r="K761" t="s">
        <v>124</v>
      </c>
      <c r="L761" s="53">
        <v>45395</v>
      </c>
      <c r="M761" t="s">
        <v>6644</v>
      </c>
      <c r="N761" t="s">
        <v>16</v>
      </c>
      <c r="O761" s="53">
        <v>45398</v>
      </c>
      <c r="P761">
        <v>2024</v>
      </c>
      <c r="Q761">
        <v>897</v>
      </c>
      <c r="R761">
        <v>964</v>
      </c>
      <c r="S761" t="s">
        <v>5995</v>
      </c>
      <c r="T761" t="s">
        <v>4630</v>
      </c>
      <c r="U761" t="s">
        <v>169</v>
      </c>
      <c r="V761">
        <v>365</v>
      </c>
      <c r="W761" s="53">
        <v>45396</v>
      </c>
      <c r="X761" s="53">
        <v>45396</v>
      </c>
      <c r="Y761">
        <v>9.0134000000000007</v>
      </c>
      <c r="Z761" t="s">
        <v>1279</v>
      </c>
      <c r="AA761" t="s">
        <v>4965</v>
      </c>
      <c r="AC761" t="e">
        <f>#REF!-#REF!</f>
        <v>#REF!</v>
      </c>
      <c r="AD761" t="e">
        <f>#REF!*#REF!</f>
        <v>#REF!</v>
      </c>
    </row>
    <row r="762" spans="1:30" x14ac:dyDescent="0.35">
      <c r="A762" t="s">
        <v>5996</v>
      </c>
      <c r="B762">
        <v>421</v>
      </c>
      <c r="C762" t="s">
        <v>119</v>
      </c>
      <c r="D762" t="s">
        <v>6163</v>
      </c>
      <c r="E762" t="s">
        <v>301</v>
      </c>
      <c r="F762" t="s">
        <v>121</v>
      </c>
      <c r="G762" t="s">
        <v>169</v>
      </c>
      <c r="H762" t="s">
        <v>254</v>
      </c>
      <c r="I762" s="53">
        <v>45397</v>
      </c>
      <c r="J762" s="53">
        <v>45397</v>
      </c>
      <c r="K762" t="s">
        <v>124</v>
      </c>
      <c r="L762" s="53">
        <v>45396</v>
      </c>
      <c r="M762" t="s">
        <v>6644</v>
      </c>
      <c r="N762" t="s">
        <v>16</v>
      </c>
      <c r="O762" s="53">
        <v>45398</v>
      </c>
      <c r="P762">
        <v>2024</v>
      </c>
      <c r="Q762">
        <v>898</v>
      </c>
      <c r="R762">
        <v>965</v>
      </c>
      <c r="S762" t="s">
        <v>5996</v>
      </c>
      <c r="T762" t="s">
        <v>4630</v>
      </c>
      <c r="U762" t="s">
        <v>169</v>
      </c>
      <c r="V762">
        <v>365</v>
      </c>
      <c r="W762" s="53">
        <v>45397</v>
      </c>
      <c r="X762" s="53">
        <v>45397</v>
      </c>
      <c r="Y762">
        <v>9.0134000000000007</v>
      </c>
      <c r="Z762" t="s">
        <v>1279</v>
      </c>
      <c r="AA762" t="s">
        <v>4965</v>
      </c>
      <c r="AC762" t="e">
        <f>#REF!-#REF!</f>
        <v>#REF!</v>
      </c>
      <c r="AD762" t="e">
        <f>#REF!*#REF!</f>
        <v>#REF!</v>
      </c>
    </row>
    <row r="763" spans="1:30" x14ac:dyDescent="0.35">
      <c r="A763" t="s">
        <v>5997</v>
      </c>
      <c r="B763">
        <v>422</v>
      </c>
      <c r="C763" t="s">
        <v>119</v>
      </c>
      <c r="D763" t="s">
        <v>6163</v>
      </c>
      <c r="E763" t="s">
        <v>301</v>
      </c>
      <c r="F763" t="s">
        <v>121</v>
      </c>
      <c r="G763" t="s">
        <v>169</v>
      </c>
      <c r="H763" t="s">
        <v>254</v>
      </c>
      <c r="I763" s="53">
        <v>45398</v>
      </c>
      <c r="J763" s="53">
        <v>45398</v>
      </c>
      <c r="K763" t="s">
        <v>124</v>
      </c>
      <c r="L763" s="53">
        <v>45397</v>
      </c>
      <c r="M763" t="s">
        <v>6644</v>
      </c>
      <c r="N763" t="s">
        <v>16</v>
      </c>
      <c r="O763" s="53">
        <v>45398</v>
      </c>
      <c r="P763">
        <v>2024</v>
      </c>
      <c r="Q763">
        <v>899</v>
      </c>
      <c r="R763">
        <v>966</v>
      </c>
      <c r="S763" t="s">
        <v>5997</v>
      </c>
      <c r="T763" t="s">
        <v>4630</v>
      </c>
      <c r="U763" t="s">
        <v>169</v>
      </c>
      <c r="V763">
        <v>365</v>
      </c>
      <c r="W763" s="53">
        <v>45398</v>
      </c>
      <c r="X763" s="53">
        <v>45398</v>
      </c>
      <c r="Y763">
        <v>9.0134000000000007</v>
      </c>
      <c r="Z763" t="s">
        <v>1279</v>
      </c>
      <c r="AA763" t="s">
        <v>4965</v>
      </c>
      <c r="AC763" t="e">
        <f>#REF!-#REF!</f>
        <v>#REF!</v>
      </c>
      <c r="AD763" t="e">
        <f>#REF!*#REF!</f>
        <v>#REF!</v>
      </c>
    </row>
    <row r="764" spans="1:30" x14ac:dyDescent="0.35">
      <c r="A764" t="s">
        <v>2860</v>
      </c>
      <c r="B764">
        <v>423</v>
      </c>
      <c r="C764" t="s">
        <v>119</v>
      </c>
      <c r="D764" t="s">
        <v>236</v>
      </c>
      <c r="E764" t="s">
        <v>237</v>
      </c>
      <c r="F764" t="s">
        <v>121</v>
      </c>
      <c r="G764" t="s">
        <v>162</v>
      </c>
      <c r="H764" t="s">
        <v>254</v>
      </c>
      <c r="I764" s="53">
        <v>45395</v>
      </c>
      <c r="J764" s="53">
        <v>45395</v>
      </c>
      <c r="K764" t="s">
        <v>124</v>
      </c>
      <c r="L764" s="53">
        <v>45394</v>
      </c>
      <c r="M764" t="s">
        <v>6644</v>
      </c>
      <c r="N764" t="s">
        <v>16</v>
      </c>
      <c r="O764" s="53">
        <v>45398</v>
      </c>
      <c r="P764">
        <v>2024</v>
      </c>
      <c r="Q764">
        <v>900</v>
      </c>
      <c r="R764">
        <v>967</v>
      </c>
      <c r="S764" t="s">
        <v>2860</v>
      </c>
      <c r="T764" t="s">
        <v>4686</v>
      </c>
      <c r="U764" t="s">
        <v>162</v>
      </c>
      <c r="V764">
        <v>310</v>
      </c>
      <c r="W764" s="53">
        <v>45395</v>
      </c>
      <c r="X764" s="53">
        <v>45395</v>
      </c>
      <c r="Y764">
        <v>0.34279999999999999</v>
      </c>
      <c r="Z764" t="s">
        <v>1279</v>
      </c>
      <c r="AA764" t="s">
        <v>4710</v>
      </c>
      <c r="AC764" t="e">
        <f>#REF!-#REF!</f>
        <v>#REF!</v>
      </c>
      <c r="AD764" t="e">
        <f>#REF!*#REF!</f>
        <v>#REF!</v>
      </c>
    </row>
    <row r="765" spans="1:30" x14ac:dyDescent="0.35">
      <c r="A765" t="s">
        <v>5597</v>
      </c>
      <c r="B765">
        <v>424</v>
      </c>
      <c r="C765" t="s">
        <v>119</v>
      </c>
      <c r="D765" t="s">
        <v>236</v>
      </c>
      <c r="E765" t="s">
        <v>237</v>
      </c>
      <c r="F765" t="s">
        <v>121</v>
      </c>
      <c r="G765" t="s">
        <v>162</v>
      </c>
      <c r="H765" t="s">
        <v>254</v>
      </c>
      <c r="I765" s="53">
        <v>45396</v>
      </c>
      <c r="J765" s="53">
        <v>45396</v>
      </c>
      <c r="K765" t="s">
        <v>124</v>
      </c>
      <c r="L765" s="53">
        <v>45395</v>
      </c>
      <c r="M765" t="s">
        <v>6644</v>
      </c>
      <c r="N765" t="s">
        <v>16</v>
      </c>
      <c r="O765" s="53">
        <v>45398</v>
      </c>
      <c r="P765">
        <v>2024</v>
      </c>
      <c r="Q765">
        <v>901</v>
      </c>
      <c r="R765">
        <v>968</v>
      </c>
      <c r="S765" t="s">
        <v>5597</v>
      </c>
      <c r="T765" t="s">
        <v>4686</v>
      </c>
      <c r="U765" t="s">
        <v>162</v>
      </c>
      <c r="V765">
        <v>310</v>
      </c>
      <c r="W765" s="53">
        <v>45396</v>
      </c>
      <c r="X765" s="53">
        <v>45396</v>
      </c>
      <c r="Y765">
        <v>0.34279999999999999</v>
      </c>
      <c r="Z765" t="s">
        <v>1279</v>
      </c>
      <c r="AA765" t="s">
        <v>4710</v>
      </c>
      <c r="AC765" t="e">
        <f>#REF!-#REF!</f>
        <v>#REF!</v>
      </c>
      <c r="AD765" t="e">
        <f>#REF!*#REF!</f>
        <v>#REF!</v>
      </c>
    </row>
    <row r="766" spans="1:30" x14ac:dyDescent="0.35">
      <c r="A766" t="s">
        <v>2861</v>
      </c>
      <c r="B766">
        <v>425</v>
      </c>
      <c r="C766" t="s">
        <v>119</v>
      </c>
      <c r="D766" t="s">
        <v>236</v>
      </c>
      <c r="E766" t="s">
        <v>237</v>
      </c>
      <c r="F766" t="s">
        <v>121</v>
      </c>
      <c r="G766" t="s">
        <v>162</v>
      </c>
      <c r="H766" t="s">
        <v>254</v>
      </c>
      <c r="I766" s="53">
        <v>45397</v>
      </c>
      <c r="J766" s="53">
        <v>45397</v>
      </c>
      <c r="K766" t="s">
        <v>124</v>
      </c>
      <c r="L766" s="53">
        <v>45397</v>
      </c>
      <c r="M766" t="s">
        <v>6644</v>
      </c>
      <c r="N766" t="s">
        <v>16</v>
      </c>
      <c r="O766" s="53">
        <v>45398</v>
      </c>
      <c r="P766">
        <v>2024</v>
      </c>
      <c r="Q766">
        <v>902</v>
      </c>
      <c r="R766">
        <v>969</v>
      </c>
      <c r="S766" t="s">
        <v>2861</v>
      </c>
      <c r="T766" t="s">
        <v>4686</v>
      </c>
      <c r="U766" t="s">
        <v>162</v>
      </c>
      <c r="V766">
        <v>310</v>
      </c>
      <c r="W766" s="53">
        <v>45397</v>
      </c>
      <c r="X766" s="53">
        <v>45397</v>
      </c>
      <c r="Y766">
        <v>0.34279999999999999</v>
      </c>
      <c r="Z766" t="s">
        <v>1279</v>
      </c>
      <c r="AA766" t="s">
        <v>4710</v>
      </c>
      <c r="AC766" t="e">
        <f>#REF!-#REF!</f>
        <v>#REF!</v>
      </c>
      <c r="AD766" t="e">
        <f>#REF!*#REF!</f>
        <v>#REF!</v>
      </c>
    </row>
    <row r="767" spans="1:30" x14ac:dyDescent="0.35">
      <c r="A767" t="s">
        <v>2207</v>
      </c>
      <c r="B767">
        <v>426</v>
      </c>
      <c r="C767" t="s">
        <v>119</v>
      </c>
      <c r="D767" t="s">
        <v>236</v>
      </c>
      <c r="E767" t="s">
        <v>237</v>
      </c>
      <c r="F767" t="s">
        <v>121</v>
      </c>
      <c r="G767" t="s">
        <v>162</v>
      </c>
      <c r="H767" t="s">
        <v>254</v>
      </c>
      <c r="I767" s="53">
        <v>45398</v>
      </c>
      <c r="J767" s="53">
        <v>45398</v>
      </c>
      <c r="K767" t="s">
        <v>124</v>
      </c>
      <c r="L767" s="53">
        <v>45397</v>
      </c>
      <c r="M767" t="s">
        <v>6644</v>
      </c>
      <c r="N767" t="s">
        <v>16</v>
      </c>
      <c r="O767" s="53">
        <v>45398</v>
      </c>
      <c r="P767">
        <v>2024</v>
      </c>
      <c r="Q767">
        <v>903</v>
      </c>
      <c r="R767">
        <v>970</v>
      </c>
      <c r="S767" t="s">
        <v>2207</v>
      </c>
      <c r="T767" t="s">
        <v>4686</v>
      </c>
      <c r="U767" t="s">
        <v>162</v>
      </c>
      <c r="V767">
        <v>310</v>
      </c>
      <c r="W767" s="53">
        <v>45398</v>
      </c>
      <c r="X767" s="53">
        <v>45398</v>
      </c>
      <c r="Y767">
        <v>0.34279999999999999</v>
      </c>
      <c r="Z767" t="s">
        <v>1279</v>
      </c>
      <c r="AA767" t="s">
        <v>4710</v>
      </c>
      <c r="AC767" t="e">
        <f>#REF!-#REF!</f>
        <v>#REF!</v>
      </c>
      <c r="AD767" t="e">
        <f>#REF!*#REF!</f>
        <v>#REF!</v>
      </c>
    </row>
    <row r="768" spans="1:30" x14ac:dyDescent="0.35">
      <c r="A768" t="s">
        <v>5998</v>
      </c>
      <c r="B768">
        <v>427</v>
      </c>
      <c r="C768" t="s">
        <v>119</v>
      </c>
      <c r="D768" t="s">
        <v>193</v>
      </c>
      <c r="E768" t="s">
        <v>194</v>
      </c>
      <c r="F768" t="s">
        <v>121</v>
      </c>
      <c r="G768" t="s">
        <v>169</v>
      </c>
      <c r="H768" t="s">
        <v>254</v>
      </c>
      <c r="I768" s="53">
        <v>45395</v>
      </c>
      <c r="J768" s="53">
        <v>45395</v>
      </c>
      <c r="K768" t="s">
        <v>124</v>
      </c>
      <c r="L768" s="53">
        <v>45394</v>
      </c>
      <c r="M768" t="s">
        <v>6644</v>
      </c>
      <c r="N768" t="s">
        <v>16</v>
      </c>
      <c r="O768" s="53">
        <v>45398</v>
      </c>
      <c r="P768">
        <v>2024</v>
      </c>
      <c r="Q768">
        <v>904</v>
      </c>
      <c r="R768">
        <v>971</v>
      </c>
      <c r="S768" t="s">
        <v>5998</v>
      </c>
      <c r="T768" t="s">
        <v>4630</v>
      </c>
      <c r="U768" t="s">
        <v>169</v>
      </c>
      <c r="V768">
        <v>210.7</v>
      </c>
      <c r="W768" s="53">
        <v>45395</v>
      </c>
      <c r="X768" s="53">
        <v>45395</v>
      </c>
      <c r="Y768">
        <v>9.0134000000000007</v>
      </c>
      <c r="Z768" t="s">
        <v>1279</v>
      </c>
      <c r="AA768" t="s">
        <v>4965</v>
      </c>
      <c r="AC768" t="e">
        <f>#REF!-#REF!</f>
        <v>#REF!</v>
      </c>
      <c r="AD768" t="e">
        <f>#REF!*#REF!</f>
        <v>#REF!</v>
      </c>
    </row>
    <row r="769" spans="1:30" x14ac:dyDescent="0.35">
      <c r="A769" t="s">
        <v>2208</v>
      </c>
      <c r="B769">
        <v>428</v>
      </c>
      <c r="C769" t="s">
        <v>119</v>
      </c>
      <c r="D769" t="s">
        <v>193</v>
      </c>
      <c r="E769" t="s">
        <v>194</v>
      </c>
      <c r="F769" t="s">
        <v>121</v>
      </c>
      <c r="G769" t="s">
        <v>162</v>
      </c>
      <c r="H769" t="s">
        <v>254</v>
      </c>
      <c r="I769" s="53">
        <v>45395</v>
      </c>
      <c r="J769" s="53">
        <v>45395</v>
      </c>
      <c r="K769" t="s">
        <v>124</v>
      </c>
      <c r="L769" s="53">
        <v>45394</v>
      </c>
      <c r="M769" t="s">
        <v>6644</v>
      </c>
      <c r="N769" t="s">
        <v>16</v>
      </c>
      <c r="O769" s="53">
        <v>45398</v>
      </c>
      <c r="P769">
        <v>2024</v>
      </c>
      <c r="Q769">
        <v>905</v>
      </c>
      <c r="R769">
        <v>972</v>
      </c>
      <c r="S769" t="s">
        <v>2208</v>
      </c>
      <c r="T769" t="s">
        <v>4686</v>
      </c>
      <c r="U769" t="s">
        <v>162</v>
      </c>
      <c r="V769">
        <v>210.7</v>
      </c>
      <c r="W769" s="53">
        <v>45395</v>
      </c>
      <c r="X769" s="53">
        <v>45395</v>
      </c>
      <c r="Y769">
        <v>0.34279999999999999</v>
      </c>
      <c r="Z769" t="s">
        <v>1279</v>
      </c>
      <c r="AA769" t="s">
        <v>4710</v>
      </c>
      <c r="AC769" t="e">
        <f>#REF!-#REF!</f>
        <v>#REF!</v>
      </c>
      <c r="AD769" t="e">
        <f>#REF!*#REF!</f>
        <v>#REF!</v>
      </c>
    </row>
    <row r="770" spans="1:30" x14ac:dyDescent="0.35">
      <c r="A770" t="s">
        <v>5999</v>
      </c>
      <c r="B770">
        <v>429</v>
      </c>
      <c r="C770" t="s">
        <v>119</v>
      </c>
      <c r="D770" t="s">
        <v>193</v>
      </c>
      <c r="E770" t="s">
        <v>194</v>
      </c>
      <c r="F770" t="s">
        <v>121</v>
      </c>
      <c r="G770" t="s">
        <v>169</v>
      </c>
      <c r="H770" t="s">
        <v>254</v>
      </c>
      <c r="I770" s="53">
        <v>45396</v>
      </c>
      <c r="J770" s="53">
        <v>45396</v>
      </c>
      <c r="K770" t="s">
        <v>124</v>
      </c>
      <c r="L770" s="53">
        <v>45395</v>
      </c>
      <c r="M770" t="s">
        <v>6644</v>
      </c>
      <c r="N770" t="s">
        <v>16</v>
      </c>
      <c r="O770" s="53">
        <v>45398</v>
      </c>
      <c r="P770">
        <v>2024</v>
      </c>
      <c r="Q770">
        <v>906</v>
      </c>
      <c r="R770">
        <v>973</v>
      </c>
      <c r="S770" t="s">
        <v>5999</v>
      </c>
      <c r="T770" t="s">
        <v>4630</v>
      </c>
      <c r="U770" t="s">
        <v>169</v>
      </c>
      <c r="V770">
        <v>210.7</v>
      </c>
      <c r="W770" s="53">
        <v>45396</v>
      </c>
      <c r="X770" s="53">
        <v>45396</v>
      </c>
      <c r="Y770">
        <v>9.0134000000000007</v>
      </c>
      <c r="Z770" t="s">
        <v>1279</v>
      </c>
      <c r="AA770" t="s">
        <v>4965</v>
      </c>
      <c r="AC770" t="e">
        <f>#REF!-#REF!</f>
        <v>#REF!</v>
      </c>
      <c r="AD770" t="e">
        <f>#REF!*#REF!</f>
        <v>#REF!</v>
      </c>
    </row>
    <row r="771" spans="1:30" x14ac:dyDescent="0.35">
      <c r="A771" t="s">
        <v>5598</v>
      </c>
      <c r="B771">
        <v>430</v>
      </c>
      <c r="C771" t="s">
        <v>119</v>
      </c>
      <c r="D771" t="s">
        <v>193</v>
      </c>
      <c r="E771" t="s">
        <v>194</v>
      </c>
      <c r="F771" t="s">
        <v>121</v>
      </c>
      <c r="G771" t="s">
        <v>162</v>
      </c>
      <c r="H771" t="s">
        <v>254</v>
      </c>
      <c r="I771" s="53">
        <v>45396</v>
      </c>
      <c r="J771" s="53">
        <v>45396</v>
      </c>
      <c r="K771" t="s">
        <v>124</v>
      </c>
      <c r="L771" s="53">
        <v>45396</v>
      </c>
      <c r="M771" t="s">
        <v>6644</v>
      </c>
      <c r="N771" t="s">
        <v>16</v>
      </c>
      <c r="O771" s="53">
        <v>45398</v>
      </c>
      <c r="P771">
        <v>2024</v>
      </c>
      <c r="Q771">
        <v>907</v>
      </c>
      <c r="R771">
        <v>974</v>
      </c>
      <c r="S771" t="s">
        <v>5598</v>
      </c>
      <c r="T771" t="s">
        <v>4686</v>
      </c>
      <c r="U771" t="s">
        <v>162</v>
      </c>
      <c r="V771">
        <v>210.7</v>
      </c>
      <c r="W771" s="53">
        <v>45396</v>
      </c>
      <c r="X771" s="53">
        <v>45396</v>
      </c>
      <c r="Y771">
        <v>0.34279999999999999</v>
      </c>
      <c r="Z771" t="s">
        <v>1279</v>
      </c>
      <c r="AA771" t="s">
        <v>4710</v>
      </c>
      <c r="AC771" t="e">
        <f>#REF!-#REF!</f>
        <v>#REF!</v>
      </c>
      <c r="AD771" t="e">
        <f>#REF!*#REF!</f>
        <v>#REF!</v>
      </c>
    </row>
    <row r="772" spans="1:30" x14ac:dyDescent="0.35">
      <c r="A772" t="s">
        <v>6000</v>
      </c>
      <c r="B772">
        <v>431</v>
      </c>
      <c r="C772" t="s">
        <v>119</v>
      </c>
      <c r="D772" t="s">
        <v>193</v>
      </c>
      <c r="E772" t="s">
        <v>194</v>
      </c>
      <c r="F772" t="s">
        <v>121</v>
      </c>
      <c r="G772" t="s">
        <v>169</v>
      </c>
      <c r="H772" t="s">
        <v>254</v>
      </c>
      <c r="I772" s="53">
        <v>45397</v>
      </c>
      <c r="J772" s="53">
        <v>45397</v>
      </c>
      <c r="K772" t="s">
        <v>124</v>
      </c>
      <c r="L772" s="53">
        <v>45396</v>
      </c>
      <c r="M772" t="s">
        <v>6644</v>
      </c>
      <c r="N772" t="s">
        <v>16</v>
      </c>
      <c r="O772" s="53">
        <v>45398</v>
      </c>
      <c r="P772">
        <v>2024</v>
      </c>
      <c r="Q772">
        <v>908</v>
      </c>
      <c r="R772">
        <v>975</v>
      </c>
      <c r="S772" t="s">
        <v>6000</v>
      </c>
      <c r="T772" t="s">
        <v>4630</v>
      </c>
      <c r="U772" t="s">
        <v>169</v>
      </c>
      <c r="V772">
        <v>210.7</v>
      </c>
      <c r="W772" s="53">
        <v>45397</v>
      </c>
      <c r="X772" s="53">
        <v>45397</v>
      </c>
      <c r="Y772">
        <v>9.0134000000000007</v>
      </c>
      <c r="Z772" t="s">
        <v>1279</v>
      </c>
      <c r="AA772" t="s">
        <v>4965</v>
      </c>
      <c r="AC772" t="e">
        <f>#REF!-#REF!</f>
        <v>#REF!</v>
      </c>
      <c r="AD772" t="e">
        <f>#REF!*#REF!</f>
        <v>#REF!</v>
      </c>
    </row>
    <row r="773" spans="1:30" x14ac:dyDescent="0.35">
      <c r="A773" t="s">
        <v>2210</v>
      </c>
      <c r="B773">
        <v>432</v>
      </c>
      <c r="C773" t="s">
        <v>119</v>
      </c>
      <c r="D773" t="s">
        <v>193</v>
      </c>
      <c r="E773" t="s">
        <v>194</v>
      </c>
      <c r="F773" t="s">
        <v>121</v>
      </c>
      <c r="G773" t="s">
        <v>162</v>
      </c>
      <c r="H773" t="s">
        <v>254</v>
      </c>
      <c r="I773" s="53">
        <v>45397</v>
      </c>
      <c r="J773" s="53">
        <v>45397</v>
      </c>
      <c r="K773" t="s">
        <v>124</v>
      </c>
      <c r="L773" s="53">
        <v>45396</v>
      </c>
      <c r="M773" t="s">
        <v>6644</v>
      </c>
      <c r="N773" t="s">
        <v>16</v>
      </c>
      <c r="O773" s="53">
        <v>45398</v>
      </c>
      <c r="P773">
        <v>2024</v>
      </c>
      <c r="Q773">
        <v>909</v>
      </c>
      <c r="R773">
        <v>976</v>
      </c>
      <c r="S773" t="s">
        <v>2210</v>
      </c>
      <c r="T773" t="s">
        <v>4686</v>
      </c>
      <c r="U773" t="s">
        <v>162</v>
      </c>
      <c r="V773">
        <v>210.7</v>
      </c>
      <c r="W773" s="53">
        <v>45397</v>
      </c>
      <c r="X773" s="53">
        <v>45397</v>
      </c>
      <c r="Y773">
        <v>0.34279999999999999</v>
      </c>
      <c r="Z773" t="s">
        <v>1279</v>
      </c>
      <c r="AA773" t="s">
        <v>4710</v>
      </c>
      <c r="AC773" t="e">
        <f>#REF!-#REF!</f>
        <v>#REF!</v>
      </c>
      <c r="AD773" t="e">
        <f>#REF!*#REF!</f>
        <v>#REF!</v>
      </c>
    </row>
    <row r="774" spans="1:30" x14ac:dyDescent="0.35">
      <c r="A774" t="s">
        <v>6001</v>
      </c>
      <c r="B774">
        <v>433</v>
      </c>
      <c r="C774" t="s">
        <v>119</v>
      </c>
      <c r="D774" t="s">
        <v>193</v>
      </c>
      <c r="E774" t="s">
        <v>194</v>
      </c>
      <c r="F774" t="s">
        <v>121</v>
      </c>
      <c r="G774" t="s">
        <v>169</v>
      </c>
      <c r="H774" t="s">
        <v>254</v>
      </c>
      <c r="I774" s="53">
        <v>45398</v>
      </c>
      <c r="J774" s="53">
        <v>45398</v>
      </c>
      <c r="K774" t="s">
        <v>124</v>
      </c>
      <c r="L774" s="53">
        <v>45397</v>
      </c>
      <c r="M774" t="s">
        <v>6644</v>
      </c>
      <c r="N774" t="s">
        <v>16</v>
      </c>
      <c r="O774" s="53">
        <v>45398</v>
      </c>
      <c r="P774">
        <v>2024</v>
      </c>
      <c r="Q774">
        <v>910</v>
      </c>
      <c r="R774">
        <v>977</v>
      </c>
      <c r="S774" t="s">
        <v>6001</v>
      </c>
      <c r="T774" t="s">
        <v>4630</v>
      </c>
      <c r="U774" t="s">
        <v>169</v>
      </c>
      <c r="V774">
        <v>210.7</v>
      </c>
      <c r="W774" s="53">
        <v>45398</v>
      </c>
      <c r="X774" s="53">
        <v>45398</v>
      </c>
      <c r="Y774">
        <v>9.0134000000000007</v>
      </c>
      <c r="Z774" t="s">
        <v>1279</v>
      </c>
      <c r="AA774" t="s">
        <v>4965</v>
      </c>
      <c r="AC774" t="e">
        <f>#REF!-#REF!</f>
        <v>#REF!</v>
      </c>
      <c r="AD774" t="e">
        <f>#REF!*#REF!</f>
        <v>#REF!</v>
      </c>
    </row>
    <row r="775" spans="1:30" x14ac:dyDescent="0.35">
      <c r="A775" t="s">
        <v>5599</v>
      </c>
      <c r="B775">
        <v>434</v>
      </c>
      <c r="C775" t="s">
        <v>119</v>
      </c>
      <c r="D775" t="s">
        <v>193</v>
      </c>
      <c r="E775" t="s">
        <v>194</v>
      </c>
      <c r="F775" t="s">
        <v>121</v>
      </c>
      <c r="G775" t="s">
        <v>162</v>
      </c>
      <c r="H775" t="s">
        <v>254</v>
      </c>
      <c r="I775" s="53">
        <v>45398</v>
      </c>
      <c r="J775" s="53">
        <v>45398</v>
      </c>
      <c r="K775" t="s">
        <v>124</v>
      </c>
      <c r="L775" s="53">
        <v>45397</v>
      </c>
      <c r="M775" t="s">
        <v>6644</v>
      </c>
      <c r="N775" t="s">
        <v>16</v>
      </c>
      <c r="O775" s="53">
        <v>45398</v>
      </c>
      <c r="P775">
        <v>2024</v>
      </c>
      <c r="Q775">
        <v>911</v>
      </c>
      <c r="R775">
        <v>978</v>
      </c>
      <c r="S775" t="s">
        <v>5599</v>
      </c>
      <c r="T775" t="s">
        <v>4686</v>
      </c>
      <c r="U775" t="s">
        <v>162</v>
      </c>
      <c r="V775">
        <v>210.7</v>
      </c>
      <c r="W775" s="53">
        <v>45398</v>
      </c>
      <c r="X775" s="53">
        <v>45398</v>
      </c>
      <c r="Y775">
        <v>0.34279999999999999</v>
      </c>
      <c r="Z775" t="s">
        <v>1279</v>
      </c>
      <c r="AA775" t="s">
        <v>4710</v>
      </c>
      <c r="AC775" t="e">
        <f>#REF!-#REF!</f>
        <v>#REF!</v>
      </c>
      <c r="AD775" t="e">
        <f>#REF!*#REF!</f>
        <v>#REF!</v>
      </c>
    </row>
    <row r="776" spans="1:30" x14ac:dyDescent="0.35">
      <c r="A776" t="s">
        <v>6002</v>
      </c>
      <c r="B776">
        <v>436</v>
      </c>
      <c r="C776" t="s">
        <v>119</v>
      </c>
      <c r="D776" t="s">
        <v>6163</v>
      </c>
      <c r="E776" t="s">
        <v>301</v>
      </c>
      <c r="F776" t="s">
        <v>121</v>
      </c>
      <c r="G776" t="s">
        <v>169</v>
      </c>
      <c r="H776" t="s">
        <v>254</v>
      </c>
      <c r="I776" s="53">
        <v>45401</v>
      </c>
      <c r="J776" s="53">
        <v>45401</v>
      </c>
      <c r="K776" t="s">
        <v>124</v>
      </c>
      <c r="L776" s="53">
        <v>45400</v>
      </c>
      <c r="M776" t="s">
        <v>6645</v>
      </c>
      <c r="N776" t="s">
        <v>16</v>
      </c>
      <c r="O776" s="53">
        <v>45407</v>
      </c>
      <c r="P776">
        <v>2024</v>
      </c>
      <c r="Q776">
        <v>913</v>
      </c>
      <c r="R776">
        <v>979</v>
      </c>
      <c r="S776" t="s">
        <v>6002</v>
      </c>
      <c r="T776" t="s">
        <v>4630</v>
      </c>
      <c r="U776" t="s">
        <v>169</v>
      </c>
      <c r="V776">
        <v>365</v>
      </c>
      <c r="W776" s="53">
        <v>45401</v>
      </c>
      <c r="X776" s="53">
        <v>45401</v>
      </c>
      <c r="Y776">
        <v>9.0134000000000007</v>
      </c>
      <c r="Z776" t="s">
        <v>1279</v>
      </c>
      <c r="AA776" t="s">
        <v>4965</v>
      </c>
      <c r="AC776" t="e">
        <f>#REF!-#REF!</f>
        <v>#REF!</v>
      </c>
      <c r="AD776" t="e">
        <f>#REF!*#REF!</f>
        <v>#REF!</v>
      </c>
    </row>
    <row r="777" spans="1:30" x14ac:dyDescent="0.35">
      <c r="A777" t="s">
        <v>6003</v>
      </c>
      <c r="B777">
        <v>437</v>
      </c>
      <c r="C777" t="s">
        <v>119</v>
      </c>
      <c r="D777" t="s">
        <v>6163</v>
      </c>
      <c r="E777" t="s">
        <v>301</v>
      </c>
      <c r="F777" t="s">
        <v>121</v>
      </c>
      <c r="G777" t="s">
        <v>169</v>
      </c>
      <c r="H777" t="s">
        <v>254</v>
      </c>
      <c r="I777" s="53">
        <v>45399</v>
      </c>
      <c r="J777" s="53">
        <v>45399</v>
      </c>
      <c r="K777" t="s">
        <v>124</v>
      </c>
      <c r="L777" s="53">
        <v>45398</v>
      </c>
      <c r="M777" t="s">
        <v>6645</v>
      </c>
      <c r="N777" t="s">
        <v>16</v>
      </c>
      <c r="O777" s="53">
        <v>45407</v>
      </c>
      <c r="P777">
        <v>2024</v>
      </c>
      <c r="Q777">
        <v>914</v>
      </c>
      <c r="R777">
        <v>980</v>
      </c>
      <c r="S777" t="s">
        <v>6003</v>
      </c>
      <c r="T777" t="s">
        <v>4630</v>
      </c>
      <c r="U777" t="s">
        <v>169</v>
      </c>
      <c r="V777">
        <v>365</v>
      </c>
      <c r="W777" s="53">
        <v>45399</v>
      </c>
      <c r="X777" s="53">
        <v>45399</v>
      </c>
      <c r="Y777">
        <v>9.0134000000000007</v>
      </c>
      <c r="Z777" t="s">
        <v>1279</v>
      </c>
      <c r="AA777" t="s">
        <v>4965</v>
      </c>
      <c r="AC777" t="e">
        <f>#REF!-#REF!</f>
        <v>#REF!</v>
      </c>
      <c r="AD777" t="e">
        <f>#REF!*#REF!</f>
        <v>#REF!</v>
      </c>
    </row>
    <row r="778" spans="1:30" x14ac:dyDescent="0.35">
      <c r="A778" t="s">
        <v>2213</v>
      </c>
      <c r="B778">
        <v>438</v>
      </c>
      <c r="C778" t="s">
        <v>119</v>
      </c>
      <c r="D778" t="s">
        <v>6163</v>
      </c>
      <c r="E778" t="s">
        <v>301</v>
      </c>
      <c r="F778" t="s">
        <v>121</v>
      </c>
      <c r="G778" t="s">
        <v>169</v>
      </c>
      <c r="H778" t="s">
        <v>254</v>
      </c>
      <c r="I778" s="53">
        <v>45400</v>
      </c>
      <c r="J778" s="53">
        <v>45400</v>
      </c>
      <c r="K778" t="s">
        <v>124</v>
      </c>
      <c r="L778" s="53">
        <v>45399</v>
      </c>
      <c r="M778" t="s">
        <v>6645</v>
      </c>
      <c r="N778" t="s">
        <v>16</v>
      </c>
      <c r="O778" s="53">
        <v>45407</v>
      </c>
      <c r="P778">
        <v>2024</v>
      </c>
      <c r="Q778">
        <v>915</v>
      </c>
      <c r="R778">
        <v>981</v>
      </c>
      <c r="S778" t="s">
        <v>2213</v>
      </c>
      <c r="T778" t="s">
        <v>4630</v>
      </c>
      <c r="U778" t="s">
        <v>169</v>
      </c>
      <c r="V778">
        <v>365</v>
      </c>
      <c r="W778" s="53">
        <v>45400</v>
      </c>
      <c r="X778" s="53">
        <v>45400</v>
      </c>
      <c r="Y778">
        <v>9.0134000000000007</v>
      </c>
      <c r="Z778" t="s">
        <v>1279</v>
      </c>
      <c r="AA778" t="s">
        <v>4965</v>
      </c>
      <c r="AC778" t="e">
        <f>#REF!-#REF!</f>
        <v>#REF!</v>
      </c>
      <c r="AD778" t="e">
        <f>#REF!*#REF!</f>
        <v>#REF!</v>
      </c>
    </row>
    <row r="779" spans="1:30" x14ac:dyDescent="0.35">
      <c r="A779" t="s">
        <v>6004</v>
      </c>
      <c r="B779">
        <v>439</v>
      </c>
      <c r="C779" t="s">
        <v>119</v>
      </c>
      <c r="D779" t="s">
        <v>6163</v>
      </c>
      <c r="E779" t="s">
        <v>301</v>
      </c>
      <c r="F779" t="s">
        <v>121</v>
      </c>
      <c r="G779" t="s">
        <v>169</v>
      </c>
      <c r="H779" t="s">
        <v>254</v>
      </c>
      <c r="I779" s="53">
        <v>45402</v>
      </c>
      <c r="J779" s="53">
        <v>45402</v>
      </c>
      <c r="K779" t="s">
        <v>124</v>
      </c>
      <c r="L779" s="53">
        <v>45401</v>
      </c>
      <c r="M779" t="s">
        <v>6645</v>
      </c>
      <c r="N779" t="s">
        <v>16</v>
      </c>
      <c r="O779" s="53">
        <v>45407</v>
      </c>
      <c r="P779">
        <v>2024</v>
      </c>
      <c r="Q779">
        <v>916</v>
      </c>
      <c r="R779">
        <v>982</v>
      </c>
      <c r="S779" t="s">
        <v>6004</v>
      </c>
      <c r="T779" t="s">
        <v>4630</v>
      </c>
      <c r="U779" t="s">
        <v>169</v>
      </c>
      <c r="V779">
        <v>220.4</v>
      </c>
      <c r="W779" s="53">
        <v>45402</v>
      </c>
      <c r="X779" s="53">
        <v>45402</v>
      </c>
      <c r="Y779">
        <v>9.0134000000000007</v>
      </c>
      <c r="Z779" t="s">
        <v>1279</v>
      </c>
      <c r="AA779" t="s">
        <v>4965</v>
      </c>
      <c r="AC779" t="e">
        <f>#REF!-#REF!</f>
        <v>#REF!</v>
      </c>
      <c r="AD779" t="e">
        <f>#REF!*#REF!</f>
        <v>#REF!</v>
      </c>
    </row>
    <row r="780" spans="1:30" x14ac:dyDescent="0.35">
      <c r="A780" t="s">
        <v>6005</v>
      </c>
      <c r="B780">
        <v>440</v>
      </c>
      <c r="C780" t="s">
        <v>119</v>
      </c>
      <c r="D780" t="s">
        <v>6163</v>
      </c>
      <c r="E780" t="s">
        <v>301</v>
      </c>
      <c r="F780" t="s">
        <v>121</v>
      </c>
      <c r="G780" t="s">
        <v>169</v>
      </c>
      <c r="H780" t="s">
        <v>254</v>
      </c>
      <c r="I780" s="53">
        <v>45403</v>
      </c>
      <c r="J780" s="53">
        <v>45403</v>
      </c>
      <c r="K780" t="s">
        <v>124</v>
      </c>
      <c r="L780" s="53">
        <v>45402</v>
      </c>
      <c r="M780" t="s">
        <v>6645</v>
      </c>
      <c r="N780" t="s">
        <v>16</v>
      </c>
      <c r="O780" s="53">
        <v>45407</v>
      </c>
      <c r="P780">
        <v>2024</v>
      </c>
      <c r="Q780">
        <v>917</v>
      </c>
      <c r="R780">
        <v>983</v>
      </c>
      <c r="S780" t="s">
        <v>6005</v>
      </c>
      <c r="T780" t="s">
        <v>4630</v>
      </c>
      <c r="U780" t="s">
        <v>169</v>
      </c>
      <c r="V780">
        <v>70.400000000000006</v>
      </c>
      <c r="W780" s="53">
        <v>45403</v>
      </c>
      <c r="X780" s="53">
        <v>45403</v>
      </c>
      <c r="Y780">
        <v>9.0134000000000007</v>
      </c>
      <c r="Z780" t="s">
        <v>1279</v>
      </c>
      <c r="AA780" t="s">
        <v>4965</v>
      </c>
      <c r="AC780" t="e">
        <f>#REF!-#REF!</f>
        <v>#REF!</v>
      </c>
      <c r="AD780" t="e">
        <f>#REF!*#REF!</f>
        <v>#REF!</v>
      </c>
    </row>
    <row r="781" spans="1:30" x14ac:dyDescent="0.35">
      <c r="A781" t="s">
        <v>2868</v>
      </c>
      <c r="B781">
        <v>441</v>
      </c>
      <c r="C781" t="s">
        <v>119</v>
      </c>
      <c r="D781" t="s">
        <v>236</v>
      </c>
      <c r="E781" t="s">
        <v>237</v>
      </c>
      <c r="F781" t="s">
        <v>121</v>
      </c>
      <c r="G781" t="s">
        <v>162</v>
      </c>
      <c r="H781" t="s">
        <v>254</v>
      </c>
      <c r="I781" s="53">
        <v>45402</v>
      </c>
      <c r="J781" s="53">
        <v>45402</v>
      </c>
      <c r="K781" t="s">
        <v>124</v>
      </c>
      <c r="L781" s="53">
        <v>45401</v>
      </c>
      <c r="M781" t="s">
        <v>6645</v>
      </c>
      <c r="N781" t="s">
        <v>16</v>
      </c>
      <c r="O781" s="53">
        <v>45407</v>
      </c>
      <c r="P781">
        <v>2024</v>
      </c>
      <c r="Q781">
        <v>918</v>
      </c>
      <c r="R781">
        <v>984</v>
      </c>
      <c r="S781" t="s">
        <v>2868</v>
      </c>
      <c r="T781" t="s">
        <v>4686</v>
      </c>
      <c r="U781" t="s">
        <v>162</v>
      </c>
      <c r="V781">
        <v>90</v>
      </c>
      <c r="W781" s="53">
        <v>45402</v>
      </c>
      <c r="X781" s="53">
        <v>45402</v>
      </c>
      <c r="Y781">
        <v>0.34279999999999999</v>
      </c>
      <c r="Z781" t="s">
        <v>1279</v>
      </c>
      <c r="AA781" t="s">
        <v>4710</v>
      </c>
      <c r="AC781" t="e">
        <f>#REF!-#REF!</f>
        <v>#REF!</v>
      </c>
      <c r="AD781" t="e">
        <f>#REF!*#REF!</f>
        <v>#REF!</v>
      </c>
    </row>
    <row r="782" spans="1:30" x14ac:dyDescent="0.35">
      <c r="A782" t="s">
        <v>5600</v>
      </c>
      <c r="B782">
        <v>442</v>
      </c>
      <c r="C782" t="s">
        <v>119</v>
      </c>
      <c r="D782" t="s">
        <v>236</v>
      </c>
      <c r="E782" t="s">
        <v>237</v>
      </c>
      <c r="F782" t="s">
        <v>121</v>
      </c>
      <c r="G782" t="s">
        <v>162</v>
      </c>
      <c r="H782" t="s">
        <v>254</v>
      </c>
      <c r="I782" s="53">
        <v>45403</v>
      </c>
      <c r="J782" s="53">
        <v>45403</v>
      </c>
      <c r="K782" t="s">
        <v>124</v>
      </c>
      <c r="L782" s="53">
        <v>45402</v>
      </c>
      <c r="M782" t="s">
        <v>6645</v>
      </c>
      <c r="N782" t="s">
        <v>16</v>
      </c>
      <c r="O782" s="53">
        <v>45407</v>
      </c>
      <c r="P782">
        <v>2024</v>
      </c>
      <c r="Q782">
        <v>919</v>
      </c>
      <c r="R782">
        <v>985</v>
      </c>
      <c r="S782" t="s">
        <v>5600</v>
      </c>
      <c r="T782" t="s">
        <v>4686</v>
      </c>
      <c r="U782" t="s">
        <v>162</v>
      </c>
      <c r="V782">
        <v>295</v>
      </c>
      <c r="W782" s="53">
        <v>45403</v>
      </c>
      <c r="X782" s="53">
        <v>45403</v>
      </c>
      <c r="Y782">
        <v>0.34279999999999999</v>
      </c>
      <c r="Z782" t="s">
        <v>1279</v>
      </c>
      <c r="AA782" t="s">
        <v>4710</v>
      </c>
      <c r="AC782" t="e">
        <f>#REF!-#REF!</f>
        <v>#REF!</v>
      </c>
      <c r="AD782" t="e">
        <f>#REF!*#REF!</f>
        <v>#REF!</v>
      </c>
    </row>
    <row r="783" spans="1:30" x14ac:dyDescent="0.35">
      <c r="A783" t="s">
        <v>2869</v>
      </c>
      <c r="B783">
        <v>443</v>
      </c>
      <c r="C783" t="s">
        <v>119</v>
      </c>
      <c r="D783" t="s">
        <v>236</v>
      </c>
      <c r="E783" t="s">
        <v>237</v>
      </c>
      <c r="F783" t="s">
        <v>121</v>
      </c>
      <c r="G783" t="s">
        <v>162</v>
      </c>
      <c r="H783" t="s">
        <v>254</v>
      </c>
      <c r="I783" s="53">
        <v>45404</v>
      </c>
      <c r="J783" s="53">
        <v>45404</v>
      </c>
      <c r="K783" t="s">
        <v>124</v>
      </c>
      <c r="L783" s="53">
        <v>45404</v>
      </c>
      <c r="M783" t="s">
        <v>6645</v>
      </c>
      <c r="N783" t="s">
        <v>16</v>
      </c>
      <c r="O783" s="53">
        <v>45407</v>
      </c>
      <c r="P783">
        <v>2024</v>
      </c>
      <c r="Q783">
        <v>920</v>
      </c>
      <c r="R783">
        <v>986</v>
      </c>
      <c r="S783" t="s">
        <v>2869</v>
      </c>
      <c r="T783" t="s">
        <v>4686</v>
      </c>
      <c r="U783" t="s">
        <v>162</v>
      </c>
      <c r="V783">
        <v>295</v>
      </c>
      <c r="W783" s="53">
        <v>45404</v>
      </c>
      <c r="X783" s="53">
        <v>45404</v>
      </c>
      <c r="Y783">
        <v>0.34279999999999999</v>
      </c>
      <c r="Z783" t="s">
        <v>1279</v>
      </c>
      <c r="AA783" t="s">
        <v>4710</v>
      </c>
      <c r="AC783" t="e">
        <f>#REF!-#REF!</f>
        <v>#REF!</v>
      </c>
      <c r="AD783" t="e">
        <f>#REF!*#REF!</f>
        <v>#REF!</v>
      </c>
    </row>
    <row r="784" spans="1:30" x14ac:dyDescent="0.35">
      <c r="A784" t="s">
        <v>6006</v>
      </c>
      <c r="B784">
        <v>444</v>
      </c>
      <c r="C784" t="s">
        <v>119</v>
      </c>
      <c r="D784" t="s">
        <v>257</v>
      </c>
      <c r="E784" t="s">
        <v>258</v>
      </c>
      <c r="F784" t="s">
        <v>121</v>
      </c>
      <c r="G784" t="s">
        <v>169</v>
      </c>
      <c r="H784" t="s">
        <v>254</v>
      </c>
      <c r="I784" s="53">
        <v>45403</v>
      </c>
      <c r="J784" s="53">
        <v>45403</v>
      </c>
      <c r="K784" t="s">
        <v>124</v>
      </c>
      <c r="L784" s="53">
        <v>45402</v>
      </c>
      <c r="M784" t="s">
        <v>6645</v>
      </c>
      <c r="N784" t="s">
        <v>16</v>
      </c>
      <c r="O784" s="53">
        <v>45407</v>
      </c>
      <c r="P784">
        <v>2024</v>
      </c>
      <c r="Q784">
        <v>921</v>
      </c>
      <c r="R784">
        <v>987</v>
      </c>
      <c r="S784" t="s">
        <v>6006</v>
      </c>
      <c r="T784" t="s">
        <v>4630</v>
      </c>
      <c r="U784" t="s">
        <v>169</v>
      </c>
      <c r="V784">
        <v>800</v>
      </c>
      <c r="W784" s="53">
        <v>45403</v>
      </c>
      <c r="X784" s="53">
        <v>45403</v>
      </c>
      <c r="Y784">
        <v>9.0134000000000007</v>
      </c>
      <c r="Z784" t="s">
        <v>1279</v>
      </c>
      <c r="AA784" t="s">
        <v>4965</v>
      </c>
      <c r="AC784" t="e">
        <f>#REF!-#REF!</f>
        <v>#REF!</v>
      </c>
      <c r="AD784" t="e">
        <f>#REF!*#REF!</f>
        <v>#REF!</v>
      </c>
    </row>
    <row r="785" spans="1:30" x14ac:dyDescent="0.35">
      <c r="A785" t="s">
        <v>6007</v>
      </c>
      <c r="B785">
        <v>445</v>
      </c>
      <c r="C785" t="s">
        <v>119</v>
      </c>
      <c r="D785" t="s">
        <v>257</v>
      </c>
      <c r="E785" t="s">
        <v>258</v>
      </c>
      <c r="F785" t="s">
        <v>121</v>
      </c>
      <c r="G785" t="s">
        <v>169</v>
      </c>
      <c r="H785" t="s">
        <v>254</v>
      </c>
      <c r="I785" s="53">
        <v>45404</v>
      </c>
      <c r="J785" s="53">
        <v>45404</v>
      </c>
      <c r="K785" t="s">
        <v>124</v>
      </c>
      <c r="L785" s="53">
        <v>45403</v>
      </c>
      <c r="M785" t="s">
        <v>6645</v>
      </c>
      <c r="N785" t="s">
        <v>16</v>
      </c>
      <c r="O785" s="53">
        <v>45407</v>
      </c>
      <c r="P785">
        <v>2024</v>
      </c>
      <c r="Q785">
        <v>922</v>
      </c>
      <c r="R785">
        <v>988</v>
      </c>
      <c r="S785" t="s">
        <v>6007</v>
      </c>
      <c r="T785" t="s">
        <v>4630</v>
      </c>
      <c r="U785" t="s">
        <v>169</v>
      </c>
      <c r="V785">
        <v>1352</v>
      </c>
      <c r="W785" s="53">
        <v>45404</v>
      </c>
      <c r="X785" s="53">
        <v>45404</v>
      </c>
      <c r="Y785">
        <v>9.0134000000000007</v>
      </c>
      <c r="Z785" t="s">
        <v>1279</v>
      </c>
      <c r="AA785" t="s">
        <v>4965</v>
      </c>
      <c r="AC785" t="e">
        <f>#REF!-#REF!</f>
        <v>#REF!</v>
      </c>
      <c r="AD785" t="e">
        <f>#REF!*#REF!</f>
        <v>#REF!</v>
      </c>
    </row>
    <row r="786" spans="1:30" x14ac:dyDescent="0.35">
      <c r="A786" t="s">
        <v>2217</v>
      </c>
      <c r="B786">
        <v>446</v>
      </c>
      <c r="C786" t="s">
        <v>119</v>
      </c>
      <c r="D786" t="s">
        <v>257</v>
      </c>
      <c r="E786" t="s">
        <v>258</v>
      </c>
      <c r="F786" t="s">
        <v>121</v>
      </c>
      <c r="G786" t="s">
        <v>169</v>
      </c>
      <c r="H786" t="s">
        <v>254</v>
      </c>
      <c r="I786" s="53">
        <v>45405</v>
      </c>
      <c r="J786" s="53">
        <v>45405</v>
      </c>
      <c r="K786" t="s">
        <v>124</v>
      </c>
      <c r="L786" s="53">
        <v>45404</v>
      </c>
      <c r="M786" t="s">
        <v>6645</v>
      </c>
      <c r="N786" t="s">
        <v>16</v>
      </c>
      <c r="O786" s="53">
        <v>45407</v>
      </c>
      <c r="P786">
        <v>2024</v>
      </c>
      <c r="Q786">
        <v>923</v>
      </c>
      <c r="R786">
        <v>989</v>
      </c>
      <c r="S786" t="s">
        <v>2217</v>
      </c>
      <c r="T786" t="s">
        <v>4630</v>
      </c>
      <c r="U786" t="s">
        <v>169</v>
      </c>
      <c r="V786">
        <v>421</v>
      </c>
      <c r="W786" s="53">
        <v>45405</v>
      </c>
      <c r="X786" s="53">
        <v>45405</v>
      </c>
      <c r="Y786">
        <v>9.0134000000000007</v>
      </c>
      <c r="Z786" t="s">
        <v>1279</v>
      </c>
      <c r="AA786" t="s">
        <v>4965</v>
      </c>
      <c r="AC786" t="e">
        <f>#REF!-#REF!</f>
        <v>#REF!</v>
      </c>
      <c r="AD786" t="e">
        <f>#REF!*#REF!</f>
        <v>#REF!</v>
      </c>
    </row>
    <row r="787" spans="1:30" x14ac:dyDescent="0.35">
      <c r="A787" t="s">
        <v>5601</v>
      </c>
      <c r="B787">
        <v>447</v>
      </c>
      <c r="C787" t="s">
        <v>119</v>
      </c>
      <c r="D787" t="s">
        <v>236</v>
      </c>
      <c r="E787" t="s">
        <v>237</v>
      </c>
      <c r="F787" t="s">
        <v>121</v>
      </c>
      <c r="G787" t="s">
        <v>162</v>
      </c>
      <c r="H787" t="s">
        <v>254</v>
      </c>
      <c r="I787" s="53">
        <v>45405</v>
      </c>
      <c r="J787" s="53">
        <v>45405</v>
      </c>
      <c r="K787" t="s">
        <v>124</v>
      </c>
      <c r="L787" s="53">
        <v>45404</v>
      </c>
      <c r="M787" t="s">
        <v>6645</v>
      </c>
      <c r="N787" t="s">
        <v>16</v>
      </c>
      <c r="O787" s="53">
        <v>45407</v>
      </c>
      <c r="P787">
        <v>2024</v>
      </c>
      <c r="Q787">
        <v>924</v>
      </c>
      <c r="R787">
        <v>990</v>
      </c>
      <c r="S787" t="s">
        <v>5601</v>
      </c>
      <c r="T787" t="s">
        <v>4686</v>
      </c>
      <c r="U787" t="s">
        <v>162</v>
      </c>
      <c r="V787">
        <v>295</v>
      </c>
      <c r="W787" s="53">
        <v>45405</v>
      </c>
      <c r="X787" s="53">
        <v>45405</v>
      </c>
      <c r="Y787">
        <v>0.34279999999999999</v>
      </c>
      <c r="Z787" t="s">
        <v>1279</v>
      </c>
      <c r="AA787" t="s">
        <v>4710</v>
      </c>
      <c r="AC787" t="e">
        <f>#REF!-#REF!</f>
        <v>#REF!</v>
      </c>
      <c r="AD787" t="e">
        <f>#REF!*#REF!</f>
        <v>#REF!</v>
      </c>
    </row>
    <row r="788" spans="1:30" x14ac:dyDescent="0.35">
      <c r="A788" t="s">
        <v>2872</v>
      </c>
      <c r="B788">
        <v>448</v>
      </c>
      <c r="C788" t="s">
        <v>119</v>
      </c>
      <c r="D788" t="s">
        <v>251</v>
      </c>
      <c r="E788" t="s">
        <v>252</v>
      </c>
      <c r="F788" t="s">
        <v>121</v>
      </c>
      <c r="G788" t="s">
        <v>169</v>
      </c>
      <c r="H788" t="s">
        <v>254</v>
      </c>
      <c r="I788" s="53">
        <v>45405</v>
      </c>
      <c r="J788" s="53">
        <v>45405</v>
      </c>
      <c r="K788" t="s">
        <v>124</v>
      </c>
      <c r="L788" s="53">
        <v>45404</v>
      </c>
      <c r="M788" t="s">
        <v>6645</v>
      </c>
      <c r="N788" t="s">
        <v>16</v>
      </c>
      <c r="O788" s="53">
        <v>45407</v>
      </c>
      <c r="P788">
        <v>2024</v>
      </c>
      <c r="Q788">
        <v>925</v>
      </c>
      <c r="R788">
        <v>991</v>
      </c>
      <c r="S788" t="s">
        <v>2872</v>
      </c>
      <c r="T788" t="s">
        <v>6008</v>
      </c>
      <c r="U788" t="s">
        <v>169</v>
      </c>
      <c r="V788">
        <v>156.25</v>
      </c>
      <c r="W788" s="53">
        <v>45405</v>
      </c>
      <c r="X788" s="53">
        <v>45405</v>
      </c>
      <c r="Y788">
        <v>6.1285999999999996</v>
      </c>
      <c r="Z788" t="s">
        <v>1279</v>
      </c>
      <c r="AA788" t="s">
        <v>4969</v>
      </c>
      <c r="AC788" t="e">
        <f>#REF!-#REF!</f>
        <v>#REF!</v>
      </c>
      <c r="AD788" t="e">
        <f>#REF!*#REF!</f>
        <v>#REF!</v>
      </c>
    </row>
    <row r="789" spans="1:30" x14ac:dyDescent="0.35">
      <c r="A789" t="s">
        <v>6009</v>
      </c>
      <c r="B789">
        <v>449</v>
      </c>
      <c r="C789" t="s">
        <v>119</v>
      </c>
      <c r="D789" t="s">
        <v>251</v>
      </c>
      <c r="E789" t="s">
        <v>252</v>
      </c>
      <c r="F789" t="s">
        <v>121</v>
      </c>
      <c r="G789" t="s">
        <v>169</v>
      </c>
      <c r="H789" t="s">
        <v>254</v>
      </c>
      <c r="I789" s="53">
        <v>45406</v>
      </c>
      <c r="J789" s="53">
        <v>45406</v>
      </c>
      <c r="K789" t="s">
        <v>124</v>
      </c>
      <c r="L789" s="53">
        <v>45405</v>
      </c>
      <c r="M789" t="s">
        <v>6645</v>
      </c>
      <c r="N789" t="s">
        <v>16</v>
      </c>
      <c r="O789" s="53">
        <v>45407</v>
      </c>
      <c r="P789">
        <v>2024</v>
      </c>
      <c r="Q789">
        <v>926</v>
      </c>
      <c r="R789">
        <v>992</v>
      </c>
      <c r="S789" t="s">
        <v>6009</v>
      </c>
      <c r="T789" t="s">
        <v>6008</v>
      </c>
      <c r="U789" t="s">
        <v>169</v>
      </c>
      <c r="V789">
        <v>156.25</v>
      </c>
      <c r="W789" s="53">
        <v>45406</v>
      </c>
      <c r="X789" s="53">
        <v>45406</v>
      </c>
      <c r="Y789">
        <v>6.1285999999999996</v>
      </c>
      <c r="Z789" t="s">
        <v>1279</v>
      </c>
      <c r="AA789" t="s">
        <v>4969</v>
      </c>
      <c r="AC789" t="e">
        <f>#REF!-#REF!</f>
        <v>#REF!</v>
      </c>
      <c r="AD789" t="e">
        <f>#REF!*#REF!</f>
        <v>#REF!</v>
      </c>
    </row>
    <row r="790" spans="1:30" x14ac:dyDescent="0.35">
      <c r="A790" t="s">
        <v>2219</v>
      </c>
      <c r="B790">
        <v>450</v>
      </c>
      <c r="C790" t="s">
        <v>119</v>
      </c>
      <c r="D790" t="s">
        <v>251</v>
      </c>
      <c r="E790" t="s">
        <v>252</v>
      </c>
      <c r="F790" t="s">
        <v>121</v>
      </c>
      <c r="G790" t="s">
        <v>169</v>
      </c>
      <c r="H790" t="s">
        <v>254</v>
      </c>
      <c r="I790" s="53">
        <v>45407</v>
      </c>
      <c r="J790" s="53">
        <v>45407</v>
      </c>
      <c r="K790" t="s">
        <v>124</v>
      </c>
      <c r="L790" s="53">
        <v>45406</v>
      </c>
      <c r="M790" t="s">
        <v>6645</v>
      </c>
      <c r="N790" t="s">
        <v>16</v>
      </c>
      <c r="O790" s="53">
        <v>45407</v>
      </c>
      <c r="P790">
        <v>2024</v>
      </c>
      <c r="Q790">
        <v>927</v>
      </c>
      <c r="R790">
        <v>993</v>
      </c>
      <c r="S790" t="s">
        <v>2219</v>
      </c>
      <c r="T790" t="s">
        <v>6008</v>
      </c>
      <c r="U790" t="s">
        <v>169</v>
      </c>
      <c r="V790">
        <v>156.25</v>
      </c>
      <c r="W790" s="53">
        <v>45407</v>
      </c>
      <c r="X790" s="53">
        <v>45407</v>
      </c>
      <c r="Y790">
        <v>6.1285999999999996</v>
      </c>
      <c r="Z790" t="s">
        <v>1279</v>
      </c>
      <c r="AA790" t="s">
        <v>4969</v>
      </c>
      <c r="AC790" t="e">
        <f>#REF!-#REF!</f>
        <v>#REF!</v>
      </c>
      <c r="AD790" t="e">
        <f>#REF!*#REF!</f>
        <v>#REF!</v>
      </c>
    </row>
    <row r="791" spans="1:30" x14ac:dyDescent="0.35">
      <c r="A791" t="s">
        <v>5602</v>
      </c>
      <c r="B791">
        <v>451</v>
      </c>
      <c r="C791" t="s">
        <v>119</v>
      </c>
      <c r="D791" t="s">
        <v>236</v>
      </c>
      <c r="E791" t="s">
        <v>237</v>
      </c>
      <c r="F791" t="s">
        <v>121</v>
      </c>
      <c r="G791" t="s">
        <v>162</v>
      </c>
      <c r="H791" t="s">
        <v>254</v>
      </c>
      <c r="I791" s="53">
        <v>45406</v>
      </c>
      <c r="J791" s="53">
        <v>45406</v>
      </c>
      <c r="K791" t="s">
        <v>124</v>
      </c>
      <c r="L791" s="53">
        <v>45405</v>
      </c>
      <c r="M791" t="s">
        <v>6645</v>
      </c>
      <c r="N791" t="s">
        <v>16</v>
      </c>
      <c r="O791" s="53">
        <v>45407</v>
      </c>
      <c r="P791">
        <v>2024</v>
      </c>
      <c r="Q791">
        <v>928</v>
      </c>
      <c r="R791">
        <v>994</v>
      </c>
      <c r="S791" t="s">
        <v>5602</v>
      </c>
      <c r="T791" t="s">
        <v>4686</v>
      </c>
      <c r="U791" t="s">
        <v>162</v>
      </c>
      <c r="V791">
        <v>1500</v>
      </c>
      <c r="W791" s="53">
        <v>45406</v>
      </c>
      <c r="X791" s="53">
        <v>45406</v>
      </c>
      <c r="Y791">
        <v>0.34279999999999999</v>
      </c>
      <c r="Z791" t="s">
        <v>1279</v>
      </c>
      <c r="AA791" t="s">
        <v>4710</v>
      </c>
      <c r="AC791" t="e">
        <f>#REF!-#REF!</f>
        <v>#REF!</v>
      </c>
      <c r="AD791" t="e">
        <f>#REF!*#REF!</f>
        <v>#REF!</v>
      </c>
    </row>
    <row r="792" spans="1:30" x14ac:dyDescent="0.35">
      <c r="A792" t="s">
        <v>6010</v>
      </c>
      <c r="B792">
        <v>453</v>
      </c>
      <c r="C792" t="s">
        <v>119</v>
      </c>
      <c r="D792" t="s">
        <v>251</v>
      </c>
      <c r="E792" t="s">
        <v>252</v>
      </c>
      <c r="F792" t="s">
        <v>121</v>
      </c>
      <c r="G792" t="s">
        <v>169</v>
      </c>
      <c r="H792" t="s">
        <v>254</v>
      </c>
      <c r="I792" s="53">
        <v>45408</v>
      </c>
      <c r="J792" s="53">
        <v>45408</v>
      </c>
      <c r="K792" t="s">
        <v>124</v>
      </c>
      <c r="L792" s="53">
        <v>45407</v>
      </c>
      <c r="M792" t="s">
        <v>6646</v>
      </c>
      <c r="N792" t="s">
        <v>16</v>
      </c>
      <c r="O792" s="53">
        <v>45430</v>
      </c>
      <c r="P792">
        <v>2024</v>
      </c>
      <c r="Q792">
        <v>930</v>
      </c>
      <c r="R792">
        <v>995</v>
      </c>
      <c r="S792" t="s">
        <v>6010</v>
      </c>
      <c r="T792" t="s">
        <v>6008</v>
      </c>
      <c r="U792" t="s">
        <v>169</v>
      </c>
      <c r="V792">
        <v>156.25</v>
      </c>
      <c r="W792" s="53">
        <v>45408</v>
      </c>
      <c r="X792" s="53">
        <v>45408</v>
      </c>
      <c r="Y792">
        <v>6.1285999999999996</v>
      </c>
      <c r="Z792" t="s">
        <v>1279</v>
      </c>
      <c r="AA792" t="s">
        <v>4969</v>
      </c>
      <c r="AC792" t="e">
        <f>#REF!-#REF!</f>
        <v>#REF!</v>
      </c>
      <c r="AD792" t="e">
        <f>#REF!*#REF!</f>
        <v>#REF!</v>
      </c>
    </row>
    <row r="793" spans="1:30" x14ac:dyDescent="0.35">
      <c r="A793" t="s">
        <v>5603</v>
      </c>
      <c r="B793">
        <v>454</v>
      </c>
      <c r="C793" t="s">
        <v>119</v>
      </c>
      <c r="D793" t="s">
        <v>236</v>
      </c>
      <c r="E793" t="s">
        <v>237</v>
      </c>
      <c r="F793" t="s">
        <v>121</v>
      </c>
      <c r="G793" t="s">
        <v>162</v>
      </c>
      <c r="H793" t="s">
        <v>254</v>
      </c>
      <c r="I793" s="53">
        <v>45408</v>
      </c>
      <c r="J793" s="53">
        <v>45408</v>
      </c>
      <c r="K793" t="s">
        <v>124</v>
      </c>
      <c r="L793" s="53">
        <v>45407</v>
      </c>
      <c r="M793" t="s">
        <v>6646</v>
      </c>
      <c r="N793" t="s">
        <v>16</v>
      </c>
      <c r="O793" s="53">
        <v>45430</v>
      </c>
      <c r="P793">
        <v>2024</v>
      </c>
      <c r="Q793">
        <v>931</v>
      </c>
      <c r="R793">
        <v>996</v>
      </c>
      <c r="S793" t="s">
        <v>5603</v>
      </c>
      <c r="T793" t="s">
        <v>4686</v>
      </c>
      <c r="U793" t="s">
        <v>162</v>
      </c>
      <c r="V793">
        <v>295</v>
      </c>
      <c r="W793" s="53">
        <v>45408</v>
      </c>
      <c r="X793" s="53">
        <v>45408</v>
      </c>
      <c r="Y793">
        <v>0.34279999999999999</v>
      </c>
      <c r="Z793" t="s">
        <v>1279</v>
      </c>
      <c r="AA793" t="s">
        <v>4710</v>
      </c>
      <c r="AC793" t="e">
        <f>#REF!-#REF!</f>
        <v>#REF!</v>
      </c>
      <c r="AD793" t="e">
        <f>#REF!*#REF!</f>
        <v>#REF!</v>
      </c>
    </row>
    <row r="794" spans="1:30" x14ac:dyDescent="0.35">
      <c r="A794" t="s">
        <v>5604</v>
      </c>
      <c r="B794">
        <v>455</v>
      </c>
      <c r="C794" t="s">
        <v>119</v>
      </c>
      <c r="D794" t="s">
        <v>236</v>
      </c>
      <c r="E794" t="s">
        <v>237</v>
      </c>
      <c r="F794" t="s">
        <v>121</v>
      </c>
      <c r="G794" t="s">
        <v>162</v>
      </c>
      <c r="H794" t="s">
        <v>254</v>
      </c>
      <c r="I794" s="53">
        <v>45409</v>
      </c>
      <c r="J794" s="53">
        <v>45409</v>
      </c>
      <c r="K794" t="s">
        <v>124</v>
      </c>
      <c r="L794" s="53">
        <v>45409</v>
      </c>
      <c r="M794" t="s">
        <v>6646</v>
      </c>
      <c r="N794" t="s">
        <v>16</v>
      </c>
      <c r="O794" s="53">
        <v>45430</v>
      </c>
      <c r="P794">
        <v>2024</v>
      </c>
      <c r="Q794">
        <v>932</v>
      </c>
      <c r="R794">
        <v>997</v>
      </c>
      <c r="S794" t="s">
        <v>5604</v>
      </c>
      <c r="T794" t="s">
        <v>4686</v>
      </c>
      <c r="U794" t="s">
        <v>162</v>
      </c>
      <c r="V794">
        <v>90</v>
      </c>
      <c r="W794" s="53">
        <v>45409</v>
      </c>
      <c r="X794" s="53">
        <v>45409</v>
      </c>
      <c r="Y794">
        <v>0.34279999999999999</v>
      </c>
      <c r="Z794" t="s">
        <v>1279</v>
      </c>
      <c r="AA794" t="s">
        <v>4710</v>
      </c>
      <c r="AC794" t="e">
        <f>#REF!-#REF!</f>
        <v>#REF!</v>
      </c>
      <c r="AD794" t="e">
        <f>#REF!*#REF!</f>
        <v>#REF!</v>
      </c>
    </row>
    <row r="795" spans="1:30" x14ac:dyDescent="0.35">
      <c r="A795" t="s">
        <v>5605</v>
      </c>
      <c r="B795">
        <v>456</v>
      </c>
      <c r="C795" t="s">
        <v>119</v>
      </c>
      <c r="D795" t="s">
        <v>236</v>
      </c>
      <c r="E795" t="s">
        <v>237</v>
      </c>
      <c r="F795" t="s">
        <v>121</v>
      </c>
      <c r="G795" t="s">
        <v>162</v>
      </c>
      <c r="H795" t="s">
        <v>254</v>
      </c>
      <c r="I795" s="53">
        <v>45410</v>
      </c>
      <c r="J795" s="53">
        <v>45410</v>
      </c>
      <c r="K795" t="s">
        <v>124</v>
      </c>
      <c r="L795" s="53">
        <v>45409</v>
      </c>
      <c r="M795" t="s">
        <v>6646</v>
      </c>
      <c r="N795" t="s">
        <v>16</v>
      </c>
      <c r="O795" s="53">
        <v>45430</v>
      </c>
      <c r="P795">
        <v>2024</v>
      </c>
      <c r="Q795">
        <v>933</v>
      </c>
      <c r="R795">
        <v>998</v>
      </c>
      <c r="S795" t="s">
        <v>5605</v>
      </c>
      <c r="T795" t="s">
        <v>4686</v>
      </c>
      <c r="U795" t="s">
        <v>162</v>
      </c>
      <c r="V795">
        <v>90</v>
      </c>
      <c r="W795" s="53">
        <v>45410</v>
      </c>
      <c r="X795" s="53">
        <v>45410</v>
      </c>
      <c r="Y795">
        <v>0.34279999999999999</v>
      </c>
      <c r="Z795" t="s">
        <v>1279</v>
      </c>
      <c r="AA795" t="s">
        <v>4710</v>
      </c>
      <c r="AC795" t="e">
        <f>#REF!-#REF!</f>
        <v>#REF!</v>
      </c>
      <c r="AD795" t="e">
        <f>#REF!*#REF!</f>
        <v>#REF!</v>
      </c>
    </row>
    <row r="796" spans="1:30" x14ac:dyDescent="0.35">
      <c r="A796" t="s">
        <v>6011</v>
      </c>
      <c r="B796">
        <v>457</v>
      </c>
      <c r="C796" t="s">
        <v>119</v>
      </c>
      <c r="D796" t="s">
        <v>251</v>
      </c>
      <c r="E796" t="s">
        <v>252</v>
      </c>
      <c r="F796" t="s">
        <v>121</v>
      </c>
      <c r="G796" t="s">
        <v>169</v>
      </c>
      <c r="H796" t="s">
        <v>254</v>
      </c>
      <c r="I796" s="53">
        <v>45414</v>
      </c>
      <c r="J796" s="53">
        <v>45414</v>
      </c>
      <c r="K796" t="s">
        <v>124</v>
      </c>
      <c r="L796" s="53">
        <v>45413</v>
      </c>
      <c r="M796" t="s">
        <v>6646</v>
      </c>
      <c r="N796" t="s">
        <v>16</v>
      </c>
      <c r="O796" s="53">
        <v>45430</v>
      </c>
      <c r="P796">
        <v>2024</v>
      </c>
      <c r="Q796">
        <v>934</v>
      </c>
      <c r="R796">
        <v>999</v>
      </c>
      <c r="S796" t="s">
        <v>6011</v>
      </c>
      <c r="T796" t="s">
        <v>6008</v>
      </c>
      <c r="U796" t="s">
        <v>169</v>
      </c>
      <c r="V796">
        <v>125</v>
      </c>
      <c r="W796" s="53">
        <v>45414</v>
      </c>
      <c r="X796" s="53">
        <v>45414</v>
      </c>
      <c r="Y796">
        <v>6.1285999999999996</v>
      </c>
      <c r="Z796" t="s">
        <v>1279</v>
      </c>
      <c r="AA796" t="s">
        <v>4969</v>
      </c>
      <c r="AC796" t="e">
        <f>#REF!-#REF!</f>
        <v>#REF!</v>
      </c>
      <c r="AD796" t="e">
        <f>#REF!*#REF!</f>
        <v>#REF!</v>
      </c>
    </row>
    <row r="797" spans="1:30" x14ac:dyDescent="0.35">
      <c r="A797" t="s">
        <v>2223</v>
      </c>
      <c r="B797">
        <v>458</v>
      </c>
      <c r="C797" t="s">
        <v>119</v>
      </c>
      <c r="D797" t="s">
        <v>251</v>
      </c>
      <c r="E797" t="s">
        <v>252</v>
      </c>
      <c r="F797" t="s">
        <v>121</v>
      </c>
      <c r="G797" t="s">
        <v>169</v>
      </c>
      <c r="H797" t="s">
        <v>254</v>
      </c>
      <c r="I797" s="53">
        <v>45415</v>
      </c>
      <c r="J797" s="53">
        <v>45415</v>
      </c>
      <c r="K797" t="s">
        <v>124</v>
      </c>
      <c r="L797" s="53">
        <v>45414</v>
      </c>
      <c r="M797" t="s">
        <v>6646</v>
      </c>
      <c r="N797" t="s">
        <v>16</v>
      </c>
      <c r="O797" s="53">
        <v>45430</v>
      </c>
      <c r="P797">
        <v>2024</v>
      </c>
      <c r="Q797">
        <v>935</v>
      </c>
      <c r="R797">
        <v>1000</v>
      </c>
      <c r="S797" t="s">
        <v>2223</v>
      </c>
      <c r="T797" t="s">
        <v>6008</v>
      </c>
      <c r="U797" t="s">
        <v>169</v>
      </c>
      <c r="V797">
        <v>125</v>
      </c>
      <c r="W797" s="53">
        <v>45415</v>
      </c>
      <c r="X797" s="53">
        <v>45415</v>
      </c>
      <c r="Y797">
        <v>6.1285999999999996</v>
      </c>
      <c r="Z797" t="s">
        <v>1279</v>
      </c>
      <c r="AA797" t="s">
        <v>4969</v>
      </c>
      <c r="AC797" t="e">
        <f>#REF!-#REF!</f>
        <v>#REF!</v>
      </c>
      <c r="AD797" t="e">
        <f>#REF!*#REF!</f>
        <v>#REF!</v>
      </c>
    </row>
    <row r="798" spans="1:30" x14ac:dyDescent="0.35">
      <c r="A798" t="s">
        <v>5606</v>
      </c>
      <c r="B798">
        <v>459</v>
      </c>
      <c r="C798" t="s">
        <v>119</v>
      </c>
      <c r="D798" t="s">
        <v>236</v>
      </c>
      <c r="E798" t="s">
        <v>237</v>
      </c>
      <c r="F798" t="s">
        <v>121</v>
      </c>
      <c r="G798" t="s">
        <v>162</v>
      </c>
      <c r="H798" t="s">
        <v>254</v>
      </c>
      <c r="I798" s="53">
        <v>45411</v>
      </c>
      <c r="J798" s="53">
        <v>45411</v>
      </c>
      <c r="K798" t="s">
        <v>124</v>
      </c>
      <c r="L798" s="53">
        <v>45410</v>
      </c>
      <c r="M798" t="s">
        <v>6646</v>
      </c>
      <c r="N798" t="s">
        <v>16</v>
      </c>
      <c r="O798" s="53">
        <v>45430</v>
      </c>
      <c r="P798">
        <v>2024</v>
      </c>
      <c r="Q798">
        <v>936</v>
      </c>
      <c r="R798">
        <v>1001</v>
      </c>
      <c r="S798" t="s">
        <v>5606</v>
      </c>
      <c r="T798" t="s">
        <v>4686</v>
      </c>
      <c r="U798" t="s">
        <v>162</v>
      </c>
      <c r="V798">
        <v>90</v>
      </c>
      <c r="W798" s="53">
        <v>45411</v>
      </c>
      <c r="X798" s="53">
        <v>45411</v>
      </c>
      <c r="Y798">
        <v>0.34279999999999999</v>
      </c>
      <c r="Z798" t="s">
        <v>1279</v>
      </c>
      <c r="AA798" t="s">
        <v>4710</v>
      </c>
      <c r="AC798" t="e">
        <f>#REF!-#REF!</f>
        <v>#REF!</v>
      </c>
      <c r="AD798" t="e">
        <f>#REF!*#REF!</f>
        <v>#REF!</v>
      </c>
    </row>
    <row r="799" spans="1:30" x14ac:dyDescent="0.35">
      <c r="A799" t="s">
        <v>2878</v>
      </c>
      <c r="B799">
        <v>460</v>
      </c>
      <c r="C799" t="s">
        <v>119</v>
      </c>
      <c r="D799" t="s">
        <v>251</v>
      </c>
      <c r="E799" t="s">
        <v>252</v>
      </c>
      <c r="F799" t="s">
        <v>121</v>
      </c>
      <c r="G799" t="s">
        <v>169</v>
      </c>
      <c r="H799" t="s">
        <v>254</v>
      </c>
      <c r="I799" s="53">
        <v>45412</v>
      </c>
      <c r="J799" s="53">
        <v>45412</v>
      </c>
      <c r="K799" t="s">
        <v>124</v>
      </c>
      <c r="L799" s="53">
        <v>45411</v>
      </c>
      <c r="M799" t="s">
        <v>6646</v>
      </c>
      <c r="N799" t="s">
        <v>16</v>
      </c>
      <c r="O799" s="53">
        <v>45430</v>
      </c>
      <c r="P799">
        <v>2024</v>
      </c>
      <c r="Q799">
        <v>937</v>
      </c>
      <c r="R799">
        <v>1002</v>
      </c>
      <c r="S799" t="s">
        <v>2878</v>
      </c>
      <c r="T799" t="s">
        <v>6008</v>
      </c>
      <c r="U799" t="s">
        <v>169</v>
      </c>
      <c r="V799">
        <v>250</v>
      </c>
      <c r="W799" s="53">
        <v>45412</v>
      </c>
      <c r="X799" s="53">
        <v>45412</v>
      </c>
      <c r="Y799">
        <v>6.1285999999999996</v>
      </c>
      <c r="Z799" t="s">
        <v>1279</v>
      </c>
      <c r="AA799" t="s">
        <v>4969</v>
      </c>
      <c r="AC799" t="e">
        <f>#REF!-#REF!</f>
        <v>#REF!</v>
      </c>
      <c r="AD799" t="e">
        <f>#REF!*#REF!</f>
        <v>#REF!</v>
      </c>
    </row>
    <row r="800" spans="1:30" x14ac:dyDescent="0.35">
      <c r="A800" t="s">
        <v>6012</v>
      </c>
      <c r="B800">
        <v>461</v>
      </c>
      <c r="C800" t="s">
        <v>119</v>
      </c>
      <c r="D800" t="s">
        <v>4565</v>
      </c>
      <c r="E800" t="s">
        <v>241</v>
      </c>
      <c r="F800" t="s">
        <v>121</v>
      </c>
      <c r="G800" t="s">
        <v>169</v>
      </c>
      <c r="H800" t="s">
        <v>254</v>
      </c>
      <c r="I800" s="53">
        <v>45421</v>
      </c>
      <c r="J800" s="53">
        <v>45421</v>
      </c>
      <c r="K800" t="s">
        <v>124</v>
      </c>
      <c r="L800" s="53">
        <v>45420</v>
      </c>
      <c r="M800" t="s">
        <v>6646</v>
      </c>
      <c r="N800" t="s">
        <v>16</v>
      </c>
      <c r="O800" s="53">
        <v>45430</v>
      </c>
      <c r="P800">
        <v>2024</v>
      </c>
      <c r="Q800">
        <v>938</v>
      </c>
      <c r="R800">
        <v>1003</v>
      </c>
      <c r="S800" t="s">
        <v>6012</v>
      </c>
      <c r="T800" t="s">
        <v>4519</v>
      </c>
      <c r="U800" t="s">
        <v>169</v>
      </c>
      <c r="V800">
        <v>60</v>
      </c>
      <c r="W800" s="53">
        <v>45421</v>
      </c>
      <c r="X800" s="53">
        <v>45421</v>
      </c>
      <c r="Y800">
        <v>0.27789999999999998</v>
      </c>
      <c r="Z800" t="s">
        <v>1279</v>
      </c>
      <c r="AA800" t="s">
        <v>4710</v>
      </c>
      <c r="AC800" t="e">
        <f>#REF!-#REF!</f>
        <v>#REF!</v>
      </c>
      <c r="AD800" t="e">
        <f>#REF!*#REF!</f>
        <v>#REF!</v>
      </c>
    </row>
    <row r="801" spans="1:30" x14ac:dyDescent="0.35">
      <c r="A801" t="s">
        <v>2225</v>
      </c>
      <c r="B801">
        <v>462</v>
      </c>
      <c r="C801" t="s">
        <v>119</v>
      </c>
      <c r="D801" t="s">
        <v>4565</v>
      </c>
      <c r="E801" t="s">
        <v>241</v>
      </c>
      <c r="F801" t="s">
        <v>121</v>
      </c>
      <c r="G801" t="s">
        <v>169</v>
      </c>
      <c r="H801" t="s">
        <v>254</v>
      </c>
      <c r="I801" s="53">
        <v>45420</v>
      </c>
      <c r="J801" s="53">
        <v>45420</v>
      </c>
      <c r="K801" t="s">
        <v>124</v>
      </c>
      <c r="L801" s="53">
        <v>45419</v>
      </c>
      <c r="M801" t="s">
        <v>6646</v>
      </c>
      <c r="N801" t="s">
        <v>16</v>
      </c>
      <c r="O801" s="53">
        <v>45430</v>
      </c>
      <c r="P801">
        <v>2024</v>
      </c>
      <c r="Q801">
        <v>939</v>
      </c>
      <c r="R801">
        <v>1004</v>
      </c>
      <c r="S801" t="s">
        <v>2225</v>
      </c>
      <c r="T801" t="s">
        <v>4519</v>
      </c>
      <c r="U801" t="s">
        <v>169</v>
      </c>
      <c r="V801">
        <v>60</v>
      </c>
      <c r="W801" s="53">
        <v>45420</v>
      </c>
      <c r="X801" s="53">
        <v>45420</v>
      </c>
      <c r="Y801">
        <v>0.27779999999999999</v>
      </c>
      <c r="Z801" t="s">
        <v>1279</v>
      </c>
      <c r="AA801" t="s">
        <v>4710</v>
      </c>
      <c r="AC801" t="e">
        <f>#REF!-#REF!</f>
        <v>#REF!</v>
      </c>
      <c r="AD801" t="e">
        <f>#REF!*#REF!</f>
        <v>#REF!</v>
      </c>
    </row>
    <row r="802" spans="1:30" x14ac:dyDescent="0.35">
      <c r="A802" t="s">
        <v>2880</v>
      </c>
      <c r="B802">
        <v>464</v>
      </c>
      <c r="C802" t="s">
        <v>119</v>
      </c>
      <c r="D802" t="s">
        <v>4565</v>
      </c>
      <c r="E802" t="s">
        <v>241</v>
      </c>
      <c r="F802" t="s">
        <v>121</v>
      </c>
      <c r="G802" t="s">
        <v>169</v>
      </c>
      <c r="H802" t="s">
        <v>254</v>
      </c>
      <c r="I802" s="53">
        <v>45423</v>
      </c>
      <c r="J802" s="53">
        <v>45423</v>
      </c>
      <c r="K802" t="s">
        <v>124</v>
      </c>
      <c r="L802" s="53">
        <v>45422</v>
      </c>
      <c r="M802" t="s">
        <v>6647</v>
      </c>
      <c r="N802" t="s">
        <v>16</v>
      </c>
      <c r="O802" s="53">
        <v>45434</v>
      </c>
      <c r="P802">
        <v>2024</v>
      </c>
      <c r="Q802">
        <v>941</v>
      </c>
      <c r="R802">
        <v>1005</v>
      </c>
      <c r="S802" t="s">
        <v>2880</v>
      </c>
      <c r="T802" t="s">
        <v>4519</v>
      </c>
      <c r="U802" t="s">
        <v>169</v>
      </c>
      <c r="V802">
        <v>60</v>
      </c>
      <c r="W802" s="53">
        <v>45423</v>
      </c>
      <c r="X802" s="53">
        <v>45423</v>
      </c>
      <c r="Y802">
        <v>0.27779999999999999</v>
      </c>
      <c r="Z802" t="s">
        <v>1279</v>
      </c>
      <c r="AA802" t="s">
        <v>4710</v>
      </c>
      <c r="AC802" t="e">
        <f>#REF!-#REF!</f>
        <v>#REF!</v>
      </c>
      <c r="AD802" t="e">
        <f>#REF!*#REF!</f>
        <v>#REF!</v>
      </c>
    </row>
    <row r="803" spans="1:30" x14ac:dyDescent="0.35">
      <c r="A803" t="s">
        <v>6013</v>
      </c>
      <c r="B803">
        <v>465</v>
      </c>
      <c r="C803" t="s">
        <v>119</v>
      </c>
      <c r="D803" t="s">
        <v>4565</v>
      </c>
      <c r="E803" t="s">
        <v>241</v>
      </c>
      <c r="F803" t="s">
        <v>121</v>
      </c>
      <c r="G803" t="s">
        <v>169</v>
      </c>
      <c r="H803" t="s">
        <v>254</v>
      </c>
      <c r="I803" s="53">
        <v>45422</v>
      </c>
      <c r="J803" s="53">
        <v>45422</v>
      </c>
      <c r="K803" t="s">
        <v>124</v>
      </c>
      <c r="L803" s="53">
        <v>45421</v>
      </c>
      <c r="M803" t="s">
        <v>6647</v>
      </c>
      <c r="N803" t="s">
        <v>16</v>
      </c>
      <c r="O803" s="53">
        <v>45434</v>
      </c>
      <c r="P803">
        <v>2024</v>
      </c>
      <c r="Q803">
        <v>942</v>
      </c>
      <c r="R803">
        <v>1006</v>
      </c>
      <c r="S803" t="s">
        <v>6013</v>
      </c>
      <c r="T803" t="s">
        <v>4519</v>
      </c>
      <c r="U803" t="s">
        <v>169</v>
      </c>
      <c r="V803">
        <v>60</v>
      </c>
      <c r="W803" s="53">
        <v>45422</v>
      </c>
      <c r="X803" s="53">
        <v>45422</v>
      </c>
      <c r="Y803">
        <v>0.27779999999999999</v>
      </c>
      <c r="Z803" t="s">
        <v>1279</v>
      </c>
      <c r="AA803" t="s">
        <v>4710</v>
      </c>
      <c r="AC803" t="e">
        <f>#REF!-#REF!</f>
        <v>#REF!</v>
      </c>
      <c r="AD803" t="e">
        <f>#REF!*#REF!</f>
        <v>#REF!</v>
      </c>
    </row>
    <row r="804" spans="1:30" x14ac:dyDescent="0.35">
      <c r="A804" t="s">
        <v>2227</v>
      </c>
      <c r="B804">
        <v>466</v>
      </c>
      <c r="C804" t="s">
        <v>119</v>
      </c>
      <c r="D804" t="s">
        <v>4565</v>
      </c>
      <c r="E804" t="s">
        <v>241</v>
      </c>
      <c r="F804" t="s">
        <v>121</v>
      </c>
      <c r="G804" t="s">
        <v>169</v>
      </c>
      <c r="H804" t="s">
        <v>254</v>
      </c>
      <c r="I804" s="53">
        <v>45426</v>
      </c>
      <c r="J804" s="53">
        <v>45426</v>
      </c>
      <c r="K804" t="s">
        <v>124</v>
      </c>
      <c r="L804" s="53">
        <v>45426</v>
      </c>
      <c r="M804" t="s">
        <v>6647</v>
      </c>
      <c r="N804" t="s">
        <v>16</v>
      </c>
      <c r="O804" s="53">
        <v>45434</v>
      </c>
      <c r="P804">
        <v>2024</v>
      </c>
      <c r="Q804">
        <v>943</v>
      </c>
      <c r="R804">
        <v>1007</v>
      </c>
      <c r="S804" t="s">
        <v>2227</v>
      </c>
      <c r="T804" t="s">
        <v>4519</v>
      </c>
      <c r="U804" t="s">
        <v>169</v>
      </c>
      <c r="V804">
        <v>60</v>
      </c>
      <c r="W804" s="53">
        <v>45426</v>
      </c>
      <c r="X804" s="53">
        <v>45426</v>
      </c>
      <c r="Y804">
        <v>0.27779999999999999</v>
      </c>
      <c r="Z804" t="s">
        <v>1279</v>
      </c>
      <c r="AA804" t="s">
        <v>4710</v>
      </c>
      <c r="AC804" t="e">
        <f>#REF!-#REF!</f>
        <v>#REF!</v>
      </c>
      <c r="AD804" t="e">
        <f>#REF!*#REF!</f>
        <v>#REF!</v>
      </c>
    </row>
    <row r="805" spans="1:30" x14ac:dyDescent="0.35">
      <c r="A805" t="s">
        <v>2881</v>
      </c>
      <c r="B805">
        <v>467</v>
      </c>
      <c r="C805" t="s">
        <v>119</v>
      </c>
      <c r="D805" t="s">
        <v>4565</v>
      </c>
      <c r="E805" t="s">
        <v>241</v>
      </c>
      <c r="F805" t="s">
        <v>121</v>
      </c>
      <c r="G805" t="s">
        <v>169</v>
      </c>
      <c r="H805" t="s">
        <v>254</v>
      </c>
      <c r="I805" s="53">
        <v>45427</v>
      </c>
      <c r="J805" s="53">
        <v>45427</v>
      </c>
      <c r="K805" t="s">
        <v>124</v>
      </c>
      <c r="L805" s="53">
        <v>45426</v>
      </c>
      <c r="M805" t="s">
        <v>6647</v>
      </c>
      <c r="N805" t="s">
        <v>16</v>
      </c>
      <c r="O805" s="53">
        <v>45434</v>
      </c>
      <c r="P805">
        <v>2024</v>
      </c>
      <c r="Q805">
        <v>944</v>
      </c>
      <c r="R805">
        <v>1008</v>
      </c>
      <c r="S805" t="s">
        <v>2881</v>
      </c>
      <c r="T805" t="s">
        <v>4519</v>
      </c>
      <c r="U805" t="s">
        <v>169</v>
      </c>
      <c r="V805">
        <v>60</v>
      </c>
      <c r="W805" s="53">
        <v>45427</v>
      </c>
      <c r="X805" s="53">
        <v>45427</v>
      </c>
      <c r="Y805">
        <v>0.27779999999999999</v>
      </c>
      <c r="Z805" t="s">
        <v>1279</v>
      </c>
      <c r="AA805" t="s">
        <v>4710</v>
      </c>
      <c r="AC805" t="e">
        <f>#REF!-#REF!</f>
        <v>#REF!</v>
      </c>
      <c r="AD805" t="e">
        <f>#REF!*#REF!</f>
        <v>#REF!</v>
      </c>
    </row>
    <row r="806" spans="1:30" x14ac:dyDescent="0.35">
      <c r="A806" t="s">
        <v>6014</v>
      </c>
      <c r="B806">
        <v>468</v>
      </c>
      <c r="C806" t="s">
        <v>119</v>
      </c>
      <c r="D806" t="s">
        <v>4565</v>
      </c>
      <c r="E806" t="s">
        <v>241</v>
      </c>
      <c r="F806" t="s">
        <v>121</v>
      </c>
      <c r="G806" t="s">
        <v>169</v>
      </c>
      <c r="H806" t="s">
        <v>254</v>
      </c>
      <c r="I806" s="53">
        <v>45428</v>
      </c>
      <c r="J806" s="53">
        <v>45428</v>
      </c>
      <c r="K806" t="s">
        <v>124</v>
      </c>
      <c r="L806" s="53">
        <v>45427</v>
      </c>
      <c r="M806" t="s">
        <v>6647</v>
      </c>
      <c r="N806" t="s">
        <v>16</v>
      </c>
      <c r="O806" s="53">
        <v>45434</v>
      </c>
      <c r="P806">
        <v>2024</v>
      </c>
      <c r="Q806">
        <v>945</v>
      </c>
      <c r="R806">
        <v>1009</v>
      </c>
      <c r="S806" t="s">
        <v>6014</v>
      </c>
      <c r="T806" t="s">
        <v>4519</v>
      </c>
      <c r="U806" t="s">
        <v>169</v>
      </c>
      <c r="V806">
        <v>60</v>
      </c>
      <c r="W806" s="53">
        <v>45428</v>
      </c>
      <c r="X806" s="53">
        <v>45428</v>
      </c>
      <c r="Y806">
        <v>0.27779999999999999</v>
      </c>
      <c r="Z806" t="s">
        <v>1279</v>
      </c>
      <c r="AA806" t="s">
        <v>4710</v>
      </c>
      <c r="AC806" t="e">
        <f>#REF!-#REF!</f>
        <v>#REF!</v>
      </c>
      <c r="AD806" t="e">
        <f>#REF!*#REF!</f>
        <v>#REF!</v>
      </c>
    </row>
    <row r="807" spans="1:30" x14ac:dyDescent="0.35">
      <c r="A807" t="s">
        <v>6015</v>
      </c>
      <c r="B807">
        <v>469</v>
      </c>
      <c r="C807" t="s">
        <v>119</v>
      </c>
      <c r="D807" t="s">
        <v>4565</v>
      </c>
      <c r="E807" t="s">
        <v>241</v>
      </c>
      <c r="F807" t="s">
        <v>121</v>
      </c>
      <c r="G807" t="s">
        <v>169</v>
      </c>
      <c r="H807" t="s">
        <v>254</v>
      </c>
      <c r="I807" s="53">
        <v>45429</v>
      </c>
      <c r="J807" s="53">
        <v>45429</v>
      </c>
      <c r="K807" t="s">
        <v>124</v>
      </c>
      <c r="L807" s="53">
        <v>45428</v>
      </c>
      <c r="M807" t="s">
        <v>6647</v>
      </c>
      <c r="N807" t="s">
        <v>16</v>
      </c>
      <c r="O807" s="53">
        <v>45434</v>
      </c>
      <c r="P807">
        <v>2024</v>
      </c>
      <c r="Q807">
        <v>946</v>
      </c>
      <c r="R807">
        <v>1010</v>
      </c>
      <c r="S807" t="s">
        <v>6015</v>
      </c>
      <c r="T807" t="s">
        <v>4519</v>
      </c>
      <c r="U807" t="s">
        <v>169</v>
      </c>
      <c r="V807">
        <v>60</v>
      </c>
      <c r="W807" s="53">
        <v>45429</v>
      </c>
      <c r="X807" s="53">
        <v>45429</v>
      </c>
      <c r="Y807">
        <v>0.27779999999999999</v>
      </c>
      <c r="Z807" t="s">
        <v>1279</v>
      </c>
      <c r="AA807" t="s">
        <v>4710</v>
      </c>
      <c r="AC807" t="e">
        <f>#REF!-#REF!</f>
        <v>#REF!</v>
      </c>
      <c r="AD807" t="e">
        <f>#REF!*#REF!</f>
        <v>#REF!</v>
      </c>
    </row>
    <row r="808" spans="1:30" x14ac:dyDescent="0.35">
      <c r="A808" t="s">
        <v>6016</v>
      </c>
      <c r="B808">
        <v>470</v>
      </c>
      <c r="C808" t="s">
        <v>119</v>
      </c>
      <c r="D808" t="s">
        <v>4565</v>
      </c>
      <c r="E808" t="s">
        <v>241</v>
      </c>
      <c r="F808" t="s">
        <v>121</v>
      </c>
      <c r="G808" t="s">
        <v>169</v>
      </c>
      <c r="H808" t="s">
        <v>254</v>
      </c>
      <c r="I808" s="53">
        <v>45430</v>
      </c>
      <c r="J808" s="53">
        <v>45430</v>
      </c>
      <c r="K808" t="s">
        <v>124</v>
      </c>
      <c r="L808" s="53">
        <v>45428</v>
      </c>
      <c r="M808" t="s">
        <v>6647</v>
      </c>
      <c r="N808" t="s">
        <v>16</v>
      </c>
      <c r="O808" s="53">
        <v>45434</v>
      </c>
      <c r="P808">
        <v>2024</v>
      </c>
      <c r="Q808">
        <v>947</v>
      </c>
      <c r="R808">
        <v>1011</v>
      </c>
      <c r="S808" t="s">
        <v>6016</v>
      </c>
      <c r="T808" t="s">
        <v>4519</v>
      </c>
      <c r="U808" t="s">
        <v>169</v>
      </c>
      <c r="V808">
        <v>60</v>
      </c>
      <c r="W808" s="53">
        <v>45430</v>
      </c>
      <c r="X808" s="53">
        <v>45430</v>
      </c>
      <c r="Y808">
        <v>0.27779999999999999</v>
      </c>
      <c r="Z808" t="s">
        <v>1279</v>
      </c>
      <c r="AA808" t="s">
        <v>4710</v>
      </c>
      <c r="AC808" t="e">
        <f>#REF!-#REF!</f>
        <v>#REF!</v>
      </c>
      <c r="AD808" t="e">
        <f>#REF!*#REF!</f>
        <v>#REF!</v>
      </c>
    </row>
    <row r="809" spans="1:30" x14ac:dyDescent="0.35">
      <c r="A809" t="s">
        <v>2229</v>
      </c>
      <c r="B809">
        <v>471</v>
      </c>
      <c r="C809" t="s">
        <v>119</v>
      </c>
      <c r="D809" t="s">
        <v>4565</v>
      </c>
      <c r="E809" t="s">
        <v>241</v>
      </c>
      <c r="F809" t="s">
        <v>121</v>
      </c>
      <c r="G809" t="s">
        <v>169</v>
      </c>
      <c r="H809" t="s">
        <v>254</v>
      </c>
      <c r="I809" s="53">
        <v>45433</v>
      </c>
      <c r="J809" s="53">
        <v>45433</v>
      </c>
      <c r="K809" t="s">
        <v>124</v>
      </c>
      <c r="L809" s="53">
        <v>45432</v>
      </c>
      <c r="M809" t="s">
        <v>6647</v>
      </c>
      <c r="N809" t="s">
        <v>16</v>
      </c>
      <c r="O809" s="53">
        <v>45434</v>
      </c>
      <c r="P809">
        <v>2024</v>
      </c>
      <c r="Q809">
        <v>948</v>
      </c>
      <c r="R809">
        <v>1012</v>
      </c>
      <c r="S809" t="s">
        <v>2229</v>
      </c>
      <c r="T809" t="s">
        <v>4519</v>
      </c>
      <c r="U809" t="s">
        <v>169</v>
      </c>
      <c r="V809">
        <v>60</v>
      </c>
      <c r="W809" s="53">
        <v>45433</v>
      </c>
      <c r="X809" s="53">
        <v>45433</v>
      </c>
      <c r="Y809">
        <v>0.27779999999999999</v>
      </c>
      <c r="Z809" t="s">
        <v>1279</v>
      </c>
      <c r="AA809" t="s">
        <v>4710</v>
      </c>
      <c r="AC809" t="e">
        <f>#REF!-#REF!</f>
        <v>#REF!</v>
      </c>
      <c r="AD809" t="e">
        <f>#REF!*#REF!</f>
        <v>#REF!</v>
      </c>
    </row>
    <row r="810" spans="1:30" x14ac:dyDescent="0.35">
      <c r="A810" t="s">
        <v>6017</v>
      </c>
      <c r="B810">
        <v>472</v>
      </c>
      <c r="C810" t="s">
        <v>119</v>
      </c>
      <c r="D810" t="s">
        <v>4565</v>
      </c>
      <c r="E810" t="s">
        <v>241</v>
      </c>
      <c r="F810" t="s">
        <v>121</v>
      </c>
      <c r="G810" t="s">
        <v>169</v>
      </c>
      <c r="H810" t="s">
        <v>254</v>
      </c>
      <c r="I810" s="53">
        <v>45434</v>
      </c>
      <c r="J810" s="53">
        <v>45434</v>
      </c>
      <c r="K810" t="s">
        <v>124</v>
      </c>
      <c r="L810" s="53">
        <v>45432</v>
      </c>
      <c r="M810" t="s">
        <v>6647</v>
      </c>
      <c r="N810" t="s">
        <v>16</v>
      </c>
      <c r="O810" s="53">
        <v>45434</v>
      </c>
      <c r="P810">
        <v>2024</v>
      </c>
      <c r="Q810">
        <v>949</v>
      </c>
      <c r="R810">
        <v>1013</v>
      </c>
      <c r="S810" t="s">
        <v>6017</v>
      </c>
      <c r="T810" t="s">
        <v>4519</v>
      </c>
      <c r="U810" t="s">
        <v>169</v>
      </c>
      <c r="V810">
        <v>60</v>
      </c>
      <c r="W810" s="53">
        <v>45434</v>
      </c>
      <c r="X810" s="53">
        <v>45434</v>
      </c>
      <c r="Y810">
        <v>0.27779999999999999</v>
      </c>
      <c r="Z810" t="s">
        <v>1279</v>
      </c>
      <c r="AA810" t="s">
        <v>4710</v>
      </c>
      <c r="AC810" t="e">
        <f>#REF!-#REF!</f>
        <v>#REF!</v>
      </c>
      <c r="AD810" t="e">
        <f>#REF!*#REF!</f>
        <v>#REF!</v>
      </c>
    </row>
    <row r="811" spans="1:30" x14ac:dyDescent="0.35">
      <c r="A811" t="s">
        <v>6018</v>
      </c>
      <c r="B811">
        <v>473</v>
      </c>
      <c r="C811" t="s">
        <v>119</v>
      </c>
      <c r="D811" t="s">
        <v>4565</v>
      </c>
      <c r="E811" t="s">
        <v>241</v>
      </c>
      <c r="F811" t="s">
        <v>121</v>
      </c>
      <c r="G811" t="s">
        <v>169</v>
      </c>
      <c r="H811" t="s">
        <v>254</v>
      </c>
      <c r="I811" s="53">
        <v>45435</v>
      </c>
      <c r="J811" s="53">
        <v>45435</v>
      </c>
      <c r="K811" t="s">
        <v>124</v>
      </c>
      <c r="L811" s="53">
        <v>45432</v>
      </c>
      <c r="M811" t="s">
        <v>6647</v>
      </c>
      <c r="N811" t="s">
        <v>16</v>
      </c>
      <c r="O811" s="53">
        <v>45434</v>
      </c>
      <c r="P811">
        <v>2024</v>
      </c>
      <c r="Q811">
        <v>950</v>
      </c>
      <c r="R811">
        <v>1014</v>
      </c>
      <c r="S811" t="s">
        <v>6018</v>
      </c>
      <c r="T811" t="s">
        <v>4519</v>
      </c>
      <c r="U811" t="s">
        <v>169</v>
      </c>
      <c r="V811">
        <v>60</v>
      </c>
      <c r="W811" s="53">
        <v>45435</v>
      </c>
      <c r="X811" s="53">
        <v>45435</v>
      </c>
      <c r="Y811">
        <v>0.27779999999999999</v>
      </c>
      <c r="Z811" t="s">
        <v>1279</v>
      </c>
      <c r="AA811" t="s">
        <v>4710</v>
      </c>
      <c r="AC811" t="e">
        <f>#REF!-#REF!</f>
        <v>#REF!</v>
      </c>
      <c r="AD811" t="e">
        <f>#REF!*#REF!</f>
        <v>#REF!</v>
      </c>
    </row>
    <row r="812" spans="1:30" x14ac:dyDescent="0.35">
      <c r="A812" t="s">
        <v>2231</v>
      </c>
      <c r="B812">
        <v>474</v>
      </c>
      <c r="C812" t="s">
        <v>119</v>
      </c>
      <c r="D812" t="s">
        <v>4565</v>
      </c>
      <c r="E812" t="s">
        <v>241</v>
      </c>
      <c r="F812" t="s">
        <v>121</v>
      </c>
      <c r="G812" t="s">
        <v>169</v>
      </c>
      <c r="H812" t="s">
        <v>254</v>
      </c>
      <c r="I812" s="53">
        <v>45436</v>
      </c>
      <c r="J812" s="53">
        <v>45436</v>
      </c>
      <c r="K812" t="s">
        <v>124</v>
      </c>
      <c r="L812" s="53">
        <v>45432</v>
      </c>
      <c r="M812" t="s">
        <v>6647</v>
      </c>
      <c r="N812" t="s">
        <v>16</v>
      </c>
      <c r="O812" s="53">
        <v>45434</v>
      </c>
      <c r="P812">
        <v>2024</v>
      </c>
      <c r="Q812">
        <v>951</v>
      </c>
      <c r="R812">
        <v>1015</v>
      </c>
      <c r="S812" t="s">
        <v>2231</v>
      </c>
      <c r="T812" t="s">
        <v>4519</v>
      </c>
      <c r="U812" t="s">
        <v>169</v>
      </c>
      <c r="V812">
        <v>60</v>
      </c>
      <c r="W812" s="53">
        <v>45436</v>
      </c>
      <c r="X812" s="53">
        <v>45436</v>
      </c>
      <c r="Y812">
        <v>0.27779999999999999</v>
      </c>
      <c r="Z812" t="s">
        <v>1279</v>
      </c>
      <c r="AA812" t="s">
        <v>4710</v>
      </c>
      <c r="AC812" t="e">
        <f>#REF!-#REF!</f>
        <v>#REF!</v>
      </c>
      <c r="AD812" t="e">
        <f>#REF!*#REF!</f>
        <v>#REF!</v>
      </c>
    </row>
    <row r="813" spans="1:30" x14ac:dyDescent="0.35">
      <c r="A813" t="s">
        <v>6019</v>
      </c>
      <c r="B813">
        <v>475</v>
      </c>
      <c r="C813" t="s">
        <v>119</v>
      </c>
      <c r="D813" t="s">
        <v>4565</v>
      </c>
      <c r="E813" t="s">
        <v>241</v>
      </c>
      <c r="F813" t="s">
        <v>121</v>
      </c>
      <c r="G813" t="s">
        <v>169</v>
      </c>
      <c r="H813" t="s">
        <v>254</v>
      </c>
      <c r="I813" s="53">
        <v>45437</v>
      </c>
      <c r="J813" s="53">
        <v>45437</v>
      </c>
      <c r="K813" t="s">
        <v>124</v>
      </c>
      <c r="L813" s="53">
        <v>45432</v>
      </c>
      <c r="M813" t="s">
        <v>6647</v>
      </c>
      <c r="N813" t="s">
        <v>16</v>
      </c>
      <c r="O813" s="53">
        <v>45434</v>
      </c>
      <c r="P813">
        <v>2024</v>
      </c>
      <c r="Q813">
        <v>952</v>
      </c>
      <c r="R813">
        <v>1016</v>
      </c>
      <c r="S813" t="s">
        <v>6019</v>
      </c>
      <c r="T813" t="s">
        <v>4519</v>
      </c>
      <c r="U813" t="s">
        <v>169</v>
      </c>
      <c r="V813">
        <v>60</v>
      </c>
      <c r="W813" s="53">
        <v>45437</v>
      </c>
      <c r="X813" s="53">
        <v>45437</v>
      </c>
      <c r="Y813">
        <v>0.27779999999999999</v>
      </c>
      <c r="Z813" t="s">
        <v>1279</v>
      </c>
      <c r="AA813" t="s">
        <v>4710</v>
      </c>
      <c r="AC813" t="e">
        <f>#REF!-#REF!</f>
        <v>#REF!</v>
      </c>
      <c r="AD813" t="e">
        <f>#REF!*#REF!</f>
        <v>#REF!</v>
      </c>
    </row>
    <row r="814" spans="1:30" x14ac:dyDescent="0.35">
      <c r="A814" t="s">
        <v>6020</v>
      </c>
      <c r="B814">
        <v>478</v>
      </c>
      <c r="C814" t="s">
        <v>130</v>
      </c>
      <c r="D814" t="s">
        <v>236</v>
      </c>
      <c r="E814" t="s">
        <v>237</v>
      </c>
      <c r="F814" t="s">
        <v>148</v>
      </c>
      <c r="G814" t="s">
        <v>169</v>
      </c>
      <c r="H814" t="s">
        <v>254</v>
      </c>
      <c r="I814" s="53">
        <v>45394</v>
      </c>
      <c r="J814" s="53">
        <v>45394</v>
      </c>
      <c r="K814" t="s">
        <v>124</v>
      </c>
      <c r="L814" s="53">
        <v>45393</v>
      </c>
      <c r="M814" t="s">
        <v>6648</v>
      </c>
      <c r="N814" t="s">
        <v>13</v>
      </c>
      <c r="O814" s="53">
        <v>45399</v>
      </c>
      <c r="P814">
        <v>2024</v>
      </c>
      <c r="Q814">
        <v>955</v>
      </c>
      <c r="R814">
        <v>1017</v>
      </c>
      <c r="S814" t="s">
        <v>6020</v>
      </c>
      <c r="T814" t="s">
        <v>4551</v>
      </c>
      <c r="U814" t="s">
        <v>169</v>
      </c>
      <c r="V814">
        <v>310</v>
      </c>
      <c r="W814" s="53">
        <v>45394</v>
      </c>
      <c r="X814" s="53">
        <v>45394</v>
      </c>
      <c r="Y814">
        <v>1.5048999999999999</v>
      </c>
      <c r="Z814" t="s">
        <v>1279</v>
      </c>
      <c r="AA814" t="s">
        <v>4710</v>
      </c>
      <c r="AB814" t="s">
        <v>6243</v>
      </c>
      <c r="AC814" t="e">
        <f>#REF!-#REF!</f>
        <v>#REF!</v>
      </c>
      <c r="AD814" t="e">
        <f>#REF!*#REF!</f>
        <v>#REF!</v>
      </c>
    </row>
    <row r="815" spans="1:30" x14ac:dyDescent="0.35">
      <c r="A815" t="s">
        <v>5607</v>
      </c>
      <c r="B815">
        <v>479</v>
      </c>
      <c r="C815" t="s">
        <v>130</v>
      </c>
      <c r="D815" t="s">
        <v>236</v>
      </c>
      <c r="E815" t="s">
        <v>237</v>
      </c>
      <c r="F815" t="s">
        <v>148</v>
      </c>
      <c r="G815" t="s">
        <v>162</v>
      </c>
      <c r="H815" t="s">
        <v>254</v>
      </c>
      <c r="I815" s="53">
        <v>45394</v>
      </c>
      <c r="J815" s="53">
        <v>45394</v>
      </c>
      <c r="K815" t="s">
        <v>124</v>
      </c>
      <c r="L815" s="53">
        <v>45393</v>
      </c>
      <c r="M815" t="s">
        <v>6648</v>
      </c>
      <c r="N815" t="s">
        <v>13</v>
      </c>
      <c r="O815" s="53">
        <v>45399</v>
      </c>
      <c r="P815">
        <v>2024</v>
      </c>
      <c r="Q815">
        <v>956</v>
      </c>
      <c r="R815">
        <v>1018</v>
      </c>
      <c r="S815" t="s">
        <v>5607</v>
      </c>
      <c r="T815" t="s">
        <v>1823</v>
      </c>
      <c r="U815" t="s">
        <v>162</v>
      </c>
      <c r="V815">
        <v>400</v>
      </c>
      <c r="W815" s="53">
        <v>45394</v>
      </c>
      <c r="X815" s="53">
        <v>45394</v>
      </c>
      <c r="Y815">
        <v>4.8152999999999997</v>
      </c>
      <c r="Z815" t="s">
        <v>1279</v>
      </c>
      <c r="AA815" t="s">
        <v>4710</v>
      </c>
      <c r="AB815" t="s">
        <v>6243</v>
      </c>
      <c r="AC815" t="e">
        <f>#REF!-#REF!</f>
        <v>#REF!</v>
      </c>
      <c r="AD815" t="e">
        <f>#REF!*#REF!</f>
        <v>#REF!</v>
      </c>
    </row>
    <row r="816" spans="1:30" x14ac:dyDescent="0.35">
      <c r="A816" t="s">
        <v>6021</v>
      </c>
      <c r="B816">
        <v>480</v>
      </c>
      <c r="C816" t="s">
        <v>130</v>
      </c>
      <c r="D816" t="s">
        <v>236</v>
      </c>
      <c r="E816" t="s">
        <v>237</v>
      </c>
      <c r="F816" t="s">
        <v>148</v>
      </c>
      <c r="G816" t="s">
        <v>169</v>
      </c>
      <c r="H816" t="s">
        <v>254</v>
      </c>
      <c r="I816" s="53">
        <v>45395</v>
      </c>
      <c r="J816" s="53">
        <v>45395</v>
      </c>
      <c r="K816" t="s">
        <v>124</v>
      </c>
      <c r="L816" s="53">
        <v>45394</v>
      </c>
      <c r="M816" t="s">
        <v>6648</v>
      </c>
      <c r="N816" t="s">
        <v>13</v>
      </c>
      <c r="O816" s="53">
        <v>45399</v>
      </c>
      <c r="P816">
        <v>2024</v>
      </c>
      <c r="Q816">
        <v>957</v>
      </c>
      <c r="R816">
        <v>1019</v>
      </c>
      <c r="S816" t="s">
        <v>6021</v>
      </c>
      <c r="T816" t="s">
        <v>4551</v>
      </c>
      <c r="U816" t="s">
        <v>169</v>
      </c>
      <c r="V816">
        <v>310</v>
      </c>
      <c r="W816" s="53">
        <v>45395</v>
      </c>
      <c r="X816" s="53">
        <v>45395</v>
      </c>
      <c r="Y816">
        <v>1.5048999999999999</v>
      </c>
      <c r="Z816" t="s">
        <v>1279</v>
      </c>
      <c r="AA816" t="s">
        <v>4710</v>
      </c>
      <c r="AB816" t="s">
        <v>6243</v>
      </c>
      <c r="AC816" t="e">
        <f>#REF!-#REF!</f>
        <v>#REF!</v>
      </c>
      <c r="AD816" t="e">
        <f>#REF!*#REF!</f>
        <v>#REF!</v>
      </c>
    </row>
    <row r="817" spans="1:30" x14ac:dyDescent="0.35">
      <c r="A817" t="s">
        <v>5608</v>
      </c>
      <c r="B817">
        <v>481</v>
      </c>
      <c r="C817" t="s">
        <v>130</v>
      </c>
      <c r="D817" t="s">
        <v>236</v>
      </c>
      <c r="E817" t="s">
        <v>237</v>
      </c>
      <c r="F817" t="s">
        <v>148</v>
      </c>
      <c r="G817" t="s">
        <v>162</v>
      </c>
      <c r="H817" t="s">
        <v>254</v>
      </c>
      <c r="I817" s="53">
        <v>45395</v>
      </c>
      <c r="J817" s="53">
        <v>45395</v>
      </c>
      <c r="K817" t="s">
        <v>124</v>
      </c>
      <c r="L817" s="53">
        <v>45394</v>
      </c>
      <c r="M817" t="s">
        <v>6648</v>
      </c>
      <c r="N817" t="s">
        <v>13</v>
      </c>
      <c r="O817" s="53">
        <v>45399</v>
      </c>
      <c r="P817">
        <v>2024</v>
      </c>
      <c r="Q817">
        <v>958</v>
      </c>
      <c r="R817">
        <v>1020</v>
      </c>
      <c r="S817" t="s">
        <v>5608</v>
      </c>
      <c r="T817" t="s">
        <v>1823</v>
      </c>
      <c r="U817" t="s">
        <v>162</v>
      </c>
      <c r="V817">
        <v>400</v>
      </c>
      <c r="W817" s="53">
        <v>45395</v>
      </c>
      <c r="X817" s="53">
        <v>45395</v>
      </c>
      <c r="Y817">
        <v>4.8152999999999997</v>
      </c>
      <c r="Z817" t="s">
        <v>1279</v>
      </c>
      <c r="AA817" t="s">
        <v>4710</v>
      </c>
      <c r="AB817" t="s">
        <v>6243</v>
      </c>
      <c r="AC817" t="e">
        <f>#REF!-#REF!</f>
        <v>#REF!</v>
      </c>
      <c r="AD817" t="e">
        <f>#REF!*#REF!</f>
        <v>#REF!</v>
      </c>
    </row>
    <row r="818" spans="1:30" x14ac:dyDescent="0.35">
      <c r="A818" t="s">
        <v>6022</v>
      </c>
      <c r="B818">
        <v>482</v>
      </c>
      <c r="C818" t="s">
        <v>130</v>
      </c>
      <c r="D818" t="s">
        <v>236</v>
      </c>
      <c r="E818" t="s">
        <v>237</v>
      </c>
      <c r="F818" t="s">
        <v>148</v>
      </c>
      <c r="G818" t="s">
        <v>169</v>
      </c>
      <c r="H818" t="s">
        <v>254</v>
      </c>
      <c r="I818" s="53">
        <v>45398</v>
      </c>
      <c r="J818" s="53">
        <v>45398</v>
      </c>
      <c r="K818" t="s">
        <v>124</v>
      </c>
      <c r="L818" s="53">
        <v>45397</v>
      </c>
      <c r="M818" t="s">
        <v>6648</v>
      </c>
      <c r="N818" t="s">
        <v>13</v>
      </c>
      <c r="O818" s="53">
        <v>45399</v>
      </c>
      <c r="P818">
        <v>2024</v>
      </c>
      <c r="Q818">
        <v>959</v>
      </c>
      <c r="R818">
        <v>1021</v>
      </c>
      <c r="S818" t="s">
        <v>6022</v>
      </c>
      <c r="T818" t="s">
        <v>4551</v>
      </c>
      <c r="U818" t="s">
        <v>169</v>
      </c>
      <c r="V818">
        <v>310</v>
      </c>
      <c r="W818" s="53">
        <v>45398</v>
      </c>
      <c r="X818" s="53">
        <v>45398</v>
      </c>
      <c r="Y818">
        <v>1.5048999999999999</v>
      </c>
      <c r="Z818" t="s">
        <v>1279</v>
      </c>
      <c r="AA818" t="s">
        <v>4710</v>
      </c>
      <c r="AB818" t="s">
        <v>6243</v>
      </c>
      <c r="AC818" t="e">
        <f>#REF!-#REF!</f>
        <v>#REF!</v>
      </c>
      <c r="AD818" t="e">
        <f>#REF!*#REF!</f>
        <v>#REF!</v>
      </c>
    </row>
    <row r="819" spans="1:30" x14ac:dyDescent="0.35">
      <c r="A819" t="s">
        <v>6023</v>
      </c>
      <c r="B819">
        <v>483</v>
      </c>
      <c r="C819" t="s">
        <v>130</v>
      </c>
      <c r="D819" t="s">
        <v>236</v>
      </c>
      <c r="E819" t="s">
        <v>237</v>
      </c>
      <c r="F819" t="s">
        <v>148</v>
      </c>
      <c r="G819" t="s">
        <v>169</v>
      </c>
      <c r="H819" t="s">
        <v>254</v>
      </c>
      <c r="I819" s="53">
        <v>45396</v>
      </c>
      <c r="J819" s="53">
        <v>45396</v>
      </c>
      <c r="K819" t="s">
        <v>124</v>
      </c>
      <c r="L819" s="53">
        <v>45394</v>
      </c>
      <c r="M819" t="s">
        <v>6648</v>
      </c>
      <c r="N819" t="s">
        <v>13</v>
      </c>
      <c r="O819" s="53">
        <v>45399</v>
      </c>
      <c r="P819">
        <v>2024</v>
      </c>
      <c r="Q819">
        <v>960</v>
      </c>
      <c r="R819">
        <v>1022</v>
      </c>
      <c r="S819" t="s">
        <v>6023</v>
      </c>
      <c r="T819" t="s">
        <v>4551</v>
      </c>
      <c r="U819" t="s">
        <v>169</v>
      </c>
      <c r="V819">
        <v>310</v>
      </c>
      <c r="W819" s="53">
        <v>45396</v>
      </c>
      <c r="X819" s="53">
        <v>45396</v>
      </c>
      <c r="Y819">
        <v>1.5048999999999999</v>
      </c>
      <c r="Z819" t="s">
        <v>1279</v>
      </c>
      <c r="AA819" t="s">
        <v>4710</v>
      </c>
      <c r="AB819" t="s">
        <v>6243</v>
      </c>
      <c r="AC819" t="e">
        <f>#REF!-#REF!</f>
        <v>#REF!</v>
      </c>
      <c r="AD819" t="e">
        <f>#REF!*#REF!</f>
        <v>#REF!</v>
      </c>
    </row>
    <row r="820" spans="1:30" x14ac:dyDescent="0.35">
      <c r="A820" t="s">
        <v>5609</v>
      </c>
      <c r="B820">
        <v>484</v>
      </c>
      <c r="C820" t="s">
        <v>130</v>
      </c>
      <c r="D820" t="s">
        <v>236</v>
      </c>
      <c r="E820" t="s">
        <v>237</v>
      </c>
      <c r="F820" t="s">
        <v>148</v>
      </c>
      <c r="G820" t="s">
        <v>162</v>
      </c>
      <c r="H820" t="s">
        <v>254</v>
      </c>
      <c r="I820" s="53">
        <v>45396</v>
      </c>
      <c r="J820" s="53">
        <v>45396</v>
      </c>
      <c r="K820" t="s">
        <v>124</v>
      </c>
      <c r="L820" s="53">
        <v>45394</v>
      </c>
      <c r="M820" t="s">
        <v>6648</v>
      </c>
      <c r="N820" t="s">
        <v>13</v>
      </c>
      <c r="O820" s="53">
        <v>45399</v>
      </c>
      <c r="P820">
        <v>2024</v>
      </c>
      <c r="Q820">
        <v>961</v>
      </c>
      <c r="R820">
        <v>1023</v>
      </c>
      <c r="S820" t="s">
        <v>5609</v>
      </c>
      <c r="T820" t="s">
        <v>1823</v>
      </c>
      <c r="U820" t="s">
        <v>162</v>
      </c>
      <c r="V820">
        <v>400</v>
      </c>
      <c r="W820" s="53">
        <v>45396</v>
      </c>
      <c r="X820" s="53">
        <v>45396</v>
      </c>
      <c r="Y820">
        <v>4.8152999999999997</v>
      </c>
      <c r="Z820" t="s">
        <v>1279</v>
      </c>
      <c r="AA820" t="s">
        <v>4710</v>
      </c>
      <c r="AB820" t="s">
        <v>6243</v>
      </c>
      <c r="AC820" t="e">
        <f>#REF!-#REF!</f>
        <v>#REF!</v>
      </c>
      <c r="AD820" t="e">
        <f>#REF!*#REF!</f>
        <v>#REF!</v>
      </c>
    </row>
    <row r="821" spans="1:30" x14ac:dyDescent="0.35">
      <c r="A821" t="s">
        <v>6024</v>
      </c>
      <c r="B821">
        <v>485</v>
      </c>
      <c r="C821" t="s">
        <v>130</v>
      </c>
      <c r="D821" t="s">
        <v>236</v>
      </c>
      <c r="E821" t="s">
        <v>237</v>
      </c>
      <c r="F821" t="s">
        <v>148</v>
      </c>
      <c r="G821" t="s">
        <v>169</v>
      </c>
      <c r="H821" t="s">
        <v>254</v>
      </c>
      <c r="I821" s="53">
        <v>45397</v>
      </c>
      <c r="J821" s="53">
        <v>45397</v>
      </c>
      <c r="K821" t="s">
        <v>124</v>
      </c>
      <c r="L821" s="53">
        <v>45394</v>
      </c>
      <c r="M821" t="s">
        <v>6648</v>
      </c>
      <c r="N821" t="s">
        <v>13</v>
      </c>
      <c r="O821" s="53">
        <v>45399</v>
      </c>
      <c r="P821">
        <v>2024</v>
      </c>
      <c r="Q821">
        <v>962</v>
      </c>
      <c r="R821">
        <v>1024</v>
      </c>
      <c r="S821" t="s">
        <v>6024</v>
      </c>
      <c r="T821" t="s">
        <v>4551</v>
      </c>
      <c r="U821" t="s">
        <v>169</v>
      </c>
      <c r="V821">
        <v>310</v>
      </c>
      <c r="W821" s="53">
        <v>45397</v>
      </c>
      <c r="X821" s="53">
        <v>45397</v>
      </c>
      <c r="Y821">
        <v>1.5048999999999999</v>
      </c>
      <c r="Z821" t="s">
        <v>1279</v>
      </c>
      <c r="AA821" t="s">
        <v>4710</v>
      </c>
      <c r="AB821" t="s">
        <v>6243</v>
      </c>
      <c r="AC821" t="e">
        <f>#REF!-#REF!</f>
        <v>#REF!</v>
      </c>
      <c r="AD821" t="e">
        <f>#REF!*#REF!</f>
        <v>#REF!</v>
      </c>
    </row>
    <row r="822" spans="1:30" x14ac:dyDescent="0.35">
      <c r="A822" t="s">
        <v>5610</v>
      </c>
      <c r="B822">
        <v>486</v>
      </c>
      <c r="C822" t="s">
        <v>130</v>
      </c>
      <c r="D822" t="s">
        <v>236</v>
      </c>
      <c r="E822" t="s">
        <v>237</v>
      </c>
      <c r="F822" t="s">
        <v>148</v>
      </c>
      <c r="G822" t="s">
        <v>162</v>
      </c>
      <c r="H822" t="s">
        <v>254</v>
      </c>
      <c r="I822" s="53">
        <v>45397</v>
      </c>
      <c r="J822" s="53">
        <v>45397</v>
      </c>
      <c r="K822" t="s">
        <v>124</v>
      </c>
      <c r="L822" s="53">
        <v>45394</v>
      </c>
      <c r="M822" t="s">
        <v>6648</v>
      </c>
      <c r="N822" t="s">
        <v>13</v>
      </c>
      <c r="O822" s="53">
        <v>45399</v>
      </c>
      <c r="P822">
        <v>2024</v>
      </c>
      <c r="Q822">
        <v>963</v>
      </c>
      <c r="R822">
        <v>1025</v>
      </c>
      <c r="S822" t="s">
        <v>5610</v>
      </c>
      <c r="T822" t="s">
        <v>1823</v>
      </c>
      <c r="U822" t="s">
        <v>162</v>
      </c>
      <c r="V822">
        <v>400</v>
      </c>
      <c r="W822" s="53">
        <v>45397</v>
      </c>
      <c r="X822" s="53">
        <v>45397</v>
      </c>
      <c r="Y822">
        <v>4.8152999999999997</v>
      </c>
      <c r="Z822" t="s">
        <v>1279</v>
      </c>
      <c r="AA822" t="s">
        <v>4710</v>
      </c>
      <c r="AB822" t="s">
        <v>6243</v>
      </c>
      <c r="AC822" t="e">
        <f>#REF!-#REF!</f>
        <v>#REF!</v>
      </c>
      <c r="AD822" t="e">
        <f>#REF!*#REF!</f>
        <v>#REF!</v>
      </c>
    </row>
    <row r="823" spans="1:30" x14ac:dyDescent="0.35">
      <c r="A823" t="s">
        <v>5611</v>
      </c>
      <c r="B823">
        <v>487</v>
      </c>
      <c r="C823" t="s">
        <v>130</v>
      </c>
      <c r="D823" t="s">
        <v>236</v>
      </c>
      <c r="E823" t="s">
        <v>237</v>
      </c>
      <c r="F823" t="s">
        <v>148</v>
      </c>
      <c r="G823" t="s">
        <v>162</v>
      </c>
      <c r="H823" t="s">
        <v>254</v>
      </c>
      <c r="I823" s="53">
        <v>45398</v>
      </c>
      <c r="J823" s="53">
        <v>45398</v>
      </c>
      <c r="K823" t="s">
        <v>124</v>
      </c>
      <c r="L823" s="53">
        <v>45397</v>
      </c>
      <c r="M823" t="s">
        <v>6648</v>
      </c>
      <c r="N823" t="s">
        <v>13</v>
      </c>
      <c r="O823" s="53">
        <v>45399</v>
      </c>
      <c r="P823">
        <v>2024</v>
      </c>
      <c r="Q823">
        <v>964</v>
      </c>
      <c r="R823">
        <v>1026</v>
      </c>
      <c r="S823" t="s">
        <v>5611</v>
      </c>
      <c r="T823" t="s">
        <v>1823</v>
      </c>
      <c r="U823" t="s">
        <v>162</v>
      </c>
      <c r="V823">
        <v>400</v>
      </c>
      <c r="W823" s="53">
        <v>45398</v>
      </c>
      <c r="X823" s="53">
        <v>45398</v>
      </c>
      <c r="Y823">
        <v>4.8152999999999997</v>
      </c>
      <c r="Z823" t="s">
        <v>1279</v>
      </c>
      <c r="AA823" t="s">
        <v>4710</v>
      </c>
      <c r="AB823" t="s">
        <v>6243</v>
      </c>
      <c r="AC823" t="e">
        <f>#REF!-#REF!</f>
        <v>#REF!</v>
      </c>
      <c r="AD823" t="e">
        <f>#REF!*#REF!</f>
        <v>#REF!</v>
      </c>
    </row>
    <row r="824" spans="1:30" x14ac:dyDescent="0.35">
      <c r="A824" t="s">
        <v>6025</v>
      </c>
      <c r="B824">
        <v>488</v>
      </c>
      <c r="C824" t="s">
        <v>130</v>
      </c>
      <c r="D824" t="s">
        <v>193</v>
      </c>
      <c r="E824" t="s">
        <v>194</v>
      </c>
      <c r="F824" t="s">
        <v>148</v>
      </c>
      <c r="G824" t="s">
        <v>169</v>
      </c>
      <c r="H824" t="s">
        <v>254</v>
      </c>
      <c r="I824" s="53">
        <v>45388</v>
      </c>
      <c r="J824" s="53">
        <v>45388</v>
      </c>
      <c r="K824" t="s">
        <v>124</v>
      </c>
      <c r="L824" s="53">
        <v>45387</v>
      </c>
      <c r="M824" t="s">
        <v>6649</v>
      </c>
      <c r="N824" t="s">
        <v>13</v>
      </c>
      <c r="O824" s="53">
        <v>45399</v>
      </c>
      <c r="P824">
        <v>2024</v>
      </c>
      <c r="Q824">
        <v>965</v>
      </c>
      <c r="R824">
        <v>1027</v>
      </c>
      <c r="S824" t="s">
        <v>6025</v>
      </c>
      <c r="T824" t="s">
        <v>4551</v>
      </c>
      <c r="U824" t="s">
        <v>169</v>
      </c>
      <c r="V824">
        <v>208.59</v>
      </c>
      <c r="W824" s="53">
        <v>45388</v>
      </c>
      <c r="X824" s="53">
        <v>45388</v>
      </c>
      <c r="Y824">
        <v>1.5048999999999999</v>
      </c>
      <c r="Z824" t="s">
        <v>1279</v>
      </c>
      <c r="AA824" t="s">
        <v>4710</v>
      </c>
      <c r="AB824" t="s">
        <v>6243</v>
      </c>
      <c r="AC824" t="e">
        <f>#REF!-#REF!</f>
        <v>#REF!</v>
      </c>
      <c r="AD824" t="e">
        <f>#REF!*#REF!</f>
        <v>#REF!</v>
      </c>
    </row>
    <row r="825" spans="1:30" x14ac:dyDescent="0.35">
      <c r="A825" t="s">
        <v>5612</v>
      </c>
      <c r="B825">
        <v>489</v>
      </c>
      <c r="C825" t="s">
        <v>130</v>
      </c>
      <c r="D825" t="s">
        <v>193</v>
      </c>
      <c r="E825" t="s">
        <v>194</v>
      </c>
      <c r="F825" t="s">
        <v>148</v>
      </c>
      <c r="G825" t="s">
        <v>162</v>
      </c>
      <c r="H825" t="s">
        <v>254</v>
      </c>
      <c r="I825" s="53">
        <v>45388</v>
      </c>
      <c r="J825" s="53">
        <v>45388</v>
      </c>
      <c r="K825" t="s">
        <v>124</v>
      </c>
      <c r="L825" s="53">
        <v>45387</v>
      </c>
      <c r="M825" t="s">
        <v>6649</v>
      </c>
      <c r="N825" t="s">
        <v>13</v>
      </c>
      <c r="O825" s="53">
        <v>45399</v>
      </c>
      <c r="P825">
        <v>2024</v>
      </c>
      <c r="Q825">
        <v>966</v>
      </c>
      <c r="R825">
        <v>1028</v>
      </c>
      <c r="S825" t="s">
        <v>5612</v>
      </c>
      <c r="T825" t="s">
        <v>1823</v>
      </c>
      <c r="U825" t="s">
        <v>162</v>
      </c>
      <c r="V825">
        <v>208.59</v>
      </c>
      <c r="W825" s="53">
        <v>45388</v>
      </c>
      <c r="X825" s="53">
        <v>45388</v>
      </c>
      <c r="Y825">
        <v>4.8152999999999997</v>
      </c>
      <c r="Z825" t="s">
        <v>1279</v>
      </c>
      <c r="AA825" t="s">
        <v>4710</v>
      </c>
      <c r="AB825" t="s">
        <v>6243</v>
      </c>
      <c r="AC825" t="e">
        <f>#REF!-#REF!</f>
        <v>#REF!</v>
      </c>
      <c r="AD825" t="e">
        <f>#REF!*#REF!</f>
        <v>#REF!</v>
      </c>
    </row>
    <row r="826" spans="1:30" x14ac:dyDescent="0.35">
      <c r="A826" t="s">
        <v>6026</v>
      </c>
      <c r="B826">
        <v>490</v>
      </c>
      <c r="C826" t="s">
        <v>130</v>
      </c>
      <c r="D826" t="s">
        <v>193</v>
      </c>
      <c r="E826" t="s">
        <v>194</v>
      </c>
      <c r="F826" t="s">
        <v>148</v>
      </c>
      <c r="G826" t="s">
        <v>169</v>
      </c>
      <c r="H826" t="s">
        <v>254</v>
      </c>
      <c r="I826" s="53">
        <v>45389</v>
      </c>
      <c r="J826" s="53">
        <v>45389</v>
      </c>
      <c r="K826" t="s">
        <v>124</v>
      </c>
      <c r="L826" s="53">
        <v>45388</v>
      </c>
      <c r="M826" t="s">
        <v>6649</v>
      </c>
      <c r="N826" t="s">
        <v>13</v>
      </c>
      <c r="O826" s="53">
        <v>45399</v>
      </c>
      <c r="P826">
        <v>2024</v>
      </c>
      <c r="Q826">
        <v>967</v>
      </c>
      <c r="R826">
        <v>1029</v>
      </c>
      <c r="S826" t="s">
        <v>6026</v>
      </c>
      <c r="T826" t="s">
        <v>4551</v>
      </c>
      <c r="U826" t="s">
        <v>169</v>
      </c>
      <c r="V826">
        <v>208.59</v>
      </c>
      <c r="W826" s="53">
        <v>45389</v>
      </c>
      <c r="X826" s="53">
        <v>45389</v>
      </c>
      <c r="Y826">
        <v>1.5048999999999999</v>
      </c>
      <c r="Z826" t="s">
        <v>1279</v>
      </c>
      <c r="AA826" t="s">
        <v>4710</v>
      </c>
      <c r="AB826" t="s">
        <v>6243</v>
      </c>
      <c r="AC826" t="e">
        <f>#REF!-#REF!</f>
        <v>#REF!</v>
      </c>
      <c r="AD826" t="e">
        <f>#REF!*#REF!</f>
        <v>#REF!</v>
      </c>
    </row>
    <row r="827" spans="1:30" x14ac:dyDescent="0.35">
      <c r="A827" t="s">
        <v>5613</v>
      </c>
      <c r="B827">
        <v>491</v>
      </c>
      <c r="C827" t="s">
        <v>130</v>
      </c>
      <c r="D827" t="s">
        <v>193</v>
      </c>
      <c r="E827" t="s">
        <v>194</v>
      </c>
      <c r="F827" t="s">
        <v>148</v>
      </c>
      <c r="G827" t="s">
        <v>162</v>
      </c>
      <c r="H827" t="s">
        <v>254</v>
      </c>
      <c r="I827" s="53">
        <v>45389</v>
      </c>
      <c r="J827" s="53">
        <v>45389</v>
      </c>
      <c r="K827" t="s">
        <v>124</v>
      </c>
      <c r="L827" s="53">
        <v>45388</v>
      </c>
      <c r="M827" t="s">
        <v>6649</v>
      </c>
      <c r="N827" t="s">
        <v>13</v>
      </c>
      <c r="O827" s="53">
        <v>45399</v>
      </c>
      <c r="P827">
        <v>2024</v>
      </c>
      <c r="Q827">
        <v>968</v>
      </c>
      <c r="R827">
        <v>1030</v>
      </c>
      <c r="S827" t="s">
        <v>5613</v>
      </c>
      <c r="T827" t="s">
        <v>1823</v>
      </c>
      <c r="U827" t="s">
        <v>162</v>
      </c>
      <c r="V827">
        <v>208.59</v>
      </c>
      <c r="W827" s="53">
        <v>45389</v>
      </c>
      <c r="X827" s="53">
        <v>45389</v>
      </c>
      <c r="Y827">
        <v>4.8152999999999997</v>
      </c>
      <c r="Z827" t="s">
        <v>1279</v>
      </c>
      <c r="AA827" t="s">
        <v>4710</v>
      </c>
      <c r="AB827" t="s">
        <v>6243</v>
      </c>
      <c r="AC827" t="e">
        <f>#REF!-#REF!</f>
        <v>#REF!</v>
      </c>
      <c r="AD827" t="e">
        <f>#REF!*#REF!</f>
        <v>#REF!</v>
      </c>
    </row>
    <row r="828" spans="1:30" x14ac:dyDescent="0.35">
      <c r="A828" t="s">
        <v>6027</v>
      </c>
      <c r="B828">
        <v>492</v>
      </c>
      <c r="C828" t="s">
        <v>130</v>
      </c>
      <c r="D828" t="s">
        <v>193</v>
      </c>
      <c r="E828" t="s">
        <v>194</v>
      </c>
      <c r="F828" t="s">
        <v>148</v>
      </c>
      <c r="G828" t="s">
        <v>169</v>
      </c>
      <c r="H828" t="s">
        <v>254</v>
      </c>
      <c r="I828" s="53">
        <v>45394</v>
      </c>
      <c r="J828" s="53">
        <v>45394</v>
      </c>
      <c r="K828" t="s">
        <v>124</v>
      </c>
      <c r="L828" s="53">
        <v>45393</v>
      </c>
      <c r="M828" t="s">
        <v>6649</v>
      </c>
      <c r="N828" t="s">
        <v>13</v>
      </c>
      <c r="O828" s="53">
        <v>45399</v>
      </c>
      <c r="P828">
        <v>2024</v>
      </c>
      <c r="Q828">
        <v>969</v>
      </c>
      <c r="R828">
        <v>1031</v>
      </c>
      <c r="S828" t="s">
        <v>6027</v>
      </c>
      <c r="T828" t="s">
        <v>4551</v>
      </c>
      <c r="U828" t="s">
        <v>169</v>
      </c>
      <c r="V828">
        <v>208.59</v>
      </c>
      <c r="W828" s="53">
        <v>45394</v>
      </c>
      <c r="X828" s="53">
        <v>45394</v>
      </c>
      <c r="Y828">
        <v>1.5048999999999999</v>
      </c>
      <c r="Z828" t="s">
        <v>1279</v>
      </c>
      <c r="AA828" t="s">
        <v>4710</v>
      </c>
      <c r="AB828" t="s">
        <v>6243</v>
      </c>
      <c r="AC828" t="e">
        <f>#REF!-#REF!</f>
        <v>#REF!</v>
      </c>
      <c r="AD828" t="e">
        <f>#REF!*#REF!</f>
        <v>#REF!</v>
      </c>
    </row>
    <row r="829" spans="1:30" x14ac:dyDescent="0.35">
      <c r="A829" t="s">
        <v>6028</v>
      </c>
      <c r="B829">
        <v>493</v>
      </c>
      <c r="C829" t="s">
        <v>130</v>
      </c>
      <c r="D829" t="s">
        <v>193</v>
      </c>
      <c r="E829" t="s">
        <v>194</v>
      </c>
      <c r="F829" t="s">
        <v>148</v>
      </c>
      <c r="G829" t="s">
        <v>169</v>
      </c>
      <c r="H829" t="s">
        <v>254</v>
      </c>
      <c r="I829" s="53">
        <v>45390</v>
      </c>
      <c r="J829" s="53">
        <v>45390</v>
      </c>
      <c r="K829" t="s">
        <v>124</v>
      </c>
      <c r="L829" s="53">
        <v>45388</v>
      </c>
      <c r="M829" t="s">
        <v>6649</v>
      </c>
      <c r="N829" t="s">
        <v>13</v>
      </c>
      <c r="O829" s="53">
        <v>45399</v>
      </c>
      <c r="P829">
        <v>2024</v>
      </c>
      <c r="Q829">
        <v>970</v>
      </c>
      <c r="R829">
        <v>1032</v>
      </c>
      <c r="S829" t="s">
        <v>6028</v>
      </c>
      <c r="T829" t="s">
        <v>4551</v>
      </c>
      <c r="U829" t="s">
        <v>169</v>
      </c>
      <c r="V829">
        <v>208.59</v>
      </c>
      <c r="W829" s="53">
        <v>45390</v>
      </c>
      <c r="X829" s="53">
        <v>45390</v>
      </c>
      <c r="Y829">
        <v>1.5048999999999999</v>
      </c>
      <c r="Z829" t="s">
        <v>1279</v>
      </c>
      <c r="AA829" t="s">
        <v>4710</v>
      </c>
      <c r="AB829" t="s">
        <v>6243</v>
      </c>
      <c r="AC829" t="e">
        <f>#REF!-#REF!</f>
        <v>#REF!</v>
      </c>
      <c r="AD829" t="e">
        <f>#REF!*#REF!</f>
        <v>#REF!</v>
      </c>
    </row>
    <row r="830" spans="1:30" x14ac:dyDescent="0.35">
      <c r="A830" t="s">
        <v>5614</v>
      </c>
      <c r="B830">
        <v>494</v>
      </c>
      <c r="C830" t="s">
        <v>130</v>
      </c>
      <c r="D830" t="s">
        <v>193</v>
      </c>
      <c r="E830" t="s">
        <v>194</v>
      </c>
      <c r="F830" t="s">
        <v>148</v>
      </c>
      <c r="G830" t="s">
        <v>162</v>
      </c>
      <c r="H830" t="s">
        <v>254</v>
      </c>
      <c r="I830" s="53">
        <v>45390</v>
      </c>
      <c r="J830" s="53">
        <v>45390</v>
      </c>
      <c r="K830" t="s">
        <v>124</v>
      </c>
      <c r="L830" s="53">
        <v>45388</v>
      </c>
      <c r="M830" t="s">
        <v>6649</v>
      </c>
      <c r="N830" t="s">
        <v>13</v>
      </c>
      <c r="O830" s="53">
        <v>45399</v>
      </c>
      <c r="P830">
        <v>2024</v>
      </c>
      <c r="Q830">
        <v>971</v>
      </c>
      <c r="R830">
        <v>1033</v>
      </c>
      <c r="S830" t="s">
        <v>5614</v>
      </c>
      <c r="T830" t="s">
        <v>1823</v>
      </c>
      <c r="U830" t="s">
        <v>162</v>
      </c>
      <c r="V830">
        <v>208.59</v>
      </c>
      <c r="W830" s="53">
        <v>45390</v>
      </c>
      <c r="X830" s="53">
        <v>45390</v>
      </c>
      <c r="Y830">
        <v>4.8152999999999997</v>
      </c>
      <c r="Z830" t="s">
        <v>1279</v>
      </c>
      <c r="AA830" t="s">
        <v>4710</v>
      </c>
      <c r="AB830" t="s">
        <v>6243</v>
      </c>
      <c r="AC830" t="e">
        <f>#REF!-#REF!</f>
        <v>#REF!</v>
      </c>
      <c r="AD830" t="e">
        <f>#REF!*#REF!</f>
        <v>#REF!</v>
      </c>
    </row>
    <row r="831" spans="1:30" x14ac:dyDescent="0.35">
      <c r="A831" t="s">
        <v>6029</v>
      </c>
      <c r="B831">
        <v>495</v>
      </c>
      <c r="C831" t="s">
        <v>130</v>
      </c>
      <c r="D831" t="s">
        <v>193</v>
      </c>
      <c r="E831" t="s">
        <v>194</v>
      </c>
      <c r="F831" t="s">
        <v>148</v>
      </c>
      <c r="G831" t="s">
        <v>169</v>
      </c>
      <c r="H831" t="s">
        <v>254</v>
      </c>
      <c r="I831" s="53">
        <v>45393</v>
      </c>
      <c r="J831" s="53">
        <v>45393</v>
      </c>
      <c r="K831" t="s">
        <v>124</v>
      </c>
      <c r="L831" s="53">
        <v>45392</v>
      </c>
      <c r="M831" t="s">
        <v>6649</v>
      </c>
      <c r="N831" t="s">
        <v>13</v>
      </c>
      <c r="O831" s="53">
        <v>45399</v>
      </c>
      <c r="P831">
        <v>2024</v>
      </c>
      <c r="Q831">
        <v>972</v>
      </c>
      <c r="R831">
        <v>1034</v>
      </c>
      <c r="S831" t="s">
        <v>6029</v>
      </c>
      <c r="T831" t="s">
        <v>4551</v>
      </c>
      <c r="U831" t="s">
        <v>169</v>
      </c>
      <c r="V831">
        <v>208.59</v>
      </c>
      <c r="W831" s="53">
        <v>45393</v>
      </c>
      <c r="X831" s="53">
        <v>45393</v>
      </c>
      <c r="Y831">
        <v>1.5048999999999999</v>
      </c>
      <c r="Z831" t="s">
        <v>1279</v>
      </c>
      <c r="AA831" t="s">
        <v>4710</v>
      </c>
      <c r="AB831" t="s">
        <v>6243</v>
      </c>
      <c r="AC831" t="e">
        <f>#REF!-#REF!</f>
        <v>#REF!</v>
      </c>
      <c r="AD831" t="e">
        <f>#REF!*#REF!</f>
        <v>#REF!</v>
      </c>
    </row>
    <row r="832" spans="1:30" x14ac:dyDescent="0.35">
      <c r="A832" t="s">
        <v>5615</v>
      </c>
      <c r="B832">
        <v>496</v>
      </c>
      <c r="C832" t="s">
        <v>130</v>
      </c>
      <c r="D832" t="s">
        <v>193</v>
      </c>
      <c r="E832" t="s">
        <v>194</v>
      </c>
      <c r="F832" t="s">
        <v>148</v>
      </c>
      <c r="G832" t="s">
        <v>162</v>
      </c>
      <c r="H832" t="s">
        <v>254</v>
      </c>
      <c r="I832" s="53">
        <v>45393</v>
      </c>
      <c r="J832" s="53">
        <v>45393</v>
      </c>
      <c r="K832" t="s">
        <v>124</v>
      </c>
      <c r="L832" s="53">
        <v>45392</v>
      </c>
      <c r="M832" t="s">
        <v>6649</v>
      </c>
      <c r="N832" t="s">
        <v>13</v>
      </c>
      <c r="O832" s="53">
        <v>45399</v>
      </c>
      <c r="P832">
        <v>2024</v>
      </c>
      <c r="Q832">
        <v>973</v>
      </c>
      <c r="R832">
        <v>1035</v>
      </c>
      <c r="S832" t="s">
        <v>5615</v>
      </c>
      <c r="T832" t="s">
        <v>1823</v>
      </c>
      <c r="U832" t="s">
        <v>162</v>
      </c>
      <c r="V832">
        <v>208.59</v>
      </c>
      <c r="W832" s="53">
        <v>45393</v>
      </c>
      <c r="X832" s="53">
        <v>45393</v>
      </c>
      <c r="Y832">
        <v>4.8152999999999997</v>
      </c>
      <c r="Z832" t="s">
        <v>1279</v>
      </c>
      <c r="AA832" t="s">
        <v>4710</v>
      </c>
      <c r="AB832" t="s">
        <v>6243</v>
      </c>
      <c r="AC832" t="e">
        <f>#REF!-#REF!</f>
        <v>#REF!</v>
      </c>
      <c r="AD832" t="e">
        <f>#REF!*#REF!</f>
        <v>#REF!</v>
      </c>
    </row>
    <row r="833" spans="1:30" x14ac:dyDescent="0.35">
      <c r="A833" t="s">
        <v>5616</v>
      </c>
      <c r="B833">
        <v>497</v>
      </c>
      <c r="C833" t="s">
        <v>130</v>
      </c>
      <c r="D833" t="s">
        <v>193</v>
      </c>
      <c r="E833" t="s">
        <v>194</v>
      </c>
      <c r="F833" t="s">
        <v>148</v>
      </c>
      <c r="G833" t="s">
        <v>162</v>
      </c>
      <c r="H833" t="s">
        <v>254</v>
      </c>
      <c r="I833" s="53">
        <v>45394</v>
      </c>
      <c r="J833" s="53">
        <v>45394</v>
      </c>
      <c r="K833" t="s">
        <v>124</v>
      </c>
      <c r="L833" s="53">
        <v>45393</v>
      </c>
      <c r="M833" t="s">
        <v>6649</v>
      </c>
      <c r="N833" t="s">
        <v>13</v>
      </c>
      <c r="O833" s="53">
        <v>45399</v>
      </c>
      <c r="P833">
        <v>2024</v>
      </c>
      <c r="Q833">
        <v>974</v>
      </c>
      <c r="R833">
        <v>1036</v>
      </c>
      <c r="S833" t="s">
        <v>5616</v>
      </c>
      <c r="T833" t="s">
        <v>1823</v>
      </c>
      <c r="U833" t="s">
        <v>162</v>
      </c>
      <c r="V833">
        <v>208.59</v>
      </c>
      <c r="W833" s="53">
        <v>45394</v>
      </c>
      <c r="X833" s="53">
        <v>45394</v>
      </c>
      <c r="Y833">
        <v>4.8152999999999997</v>
      </c>
      <c r="Z833" t="s">
        <v>1279</v>
      </c>
      <c r="AA833" t="s">
        <v>4710</v>
      </c>
      <c r="AB833" t="s">
        <v>6243</v>
      </c>
      <c r="AC833" t="e">
        <f>#REF!-#REF!</f>
        <v>#REF!</v>
      </c>
      <c r="AD833" t="e">
        <f>#REF!*#REF!</f>
        <v>#REF!</v>
      </c>
    </row>
    <row r="834" spans="1:30" x14ac:dyDescent="0.35">
      <c r="A834" t="s">
        <v>6030</v>
      </c>
      <c r="B834">
        <v>498</v>
      </c>
      <c r="C834" t="s">
        <v>130</v>
      </c>
      <c r="D834" t="s">
        <v>193</v>
      </c>
      <c r="E834" t="s">
        <v>194</v>
      </c>
      <c r="F834" t="s">
        <v>148</v>
      </c>
      <c r="G834" t="s">
        <v>169</v>
      </c>
      <c r="H834" t="s">
        <v>254</v>
      </c>
      <c r="I834" s="53">
        <v>45395</v>
      </c>
      <c r="J834" s="53">
        <v>45395</v>
      </c>
      <c r="K834" t="s">
        <v>124</v>
      </c>
      <c r="L834" s="53">
        <v>45394</v>
      </c>
      <c r="M834" t="s">
        <v>6649</v>
      </c>
      <c r="N834" t="s">
        <v>13</v>
      </c>
      <c r="O834" s="53">
        <v>45399</v>
      </c>
      <c r="P834">
        <v>2024</v>
      </c>
      <c r="Q834">
        <v>975</v>
      </c>
      <c r="R834">
        <v>1037</v>
      </c>
      <c r="S834" t="s">
        <v>6030</v>
      </c>
      <c r="T834" t="s">
        <v>4551</v>
      </c>
      <c r="U834" t="s">
        <v>169</v>
      </c>
      <c r="V834">
        <v>208.59</v>
      </c>
      <c r="W834" s="53">
        <v>45395</v>
      </c>
      <c r="X834" s="53">
        <v>45395</v>
      </c>
      <c r="Y834">
        <v>1.5048999999999999</v>
      </c>
      <c r="Z834" t="s">
        <v>1279</v>
      </c>
      <c r="AA834" t="s">
        <v>4710</v>
      </c>
      <c r="AB834" t="s">
        <v>6243</v>
      </c>
      <c r="AC834" t="e">
        <f>#REF!-#REF!</f>
        <v>#REF!</v>
      </c>
      <c r="AD834" t="e">
        <f>#REF!*#REF!</f>
        <v>#REF!</v>
      </c>
    </row>
    <row r="835" spans="1:30" x14ac:dyDescent="0.35">
      <c r="A835" t="s">
        <v>5617</v>
      </c>
      <c r="B835">
        <v>499</v>
      </c>
      <c r="C835" t="s">
        <v>130</v>
      </c>
      <c r="D835" t="s">
        <v>193</v>
      </c>
      <c r="E835" t="s">
        <v>194</v>
      </c>
      <c r="F835" t="s">
        <v>148</v>
      </c>
      <c r="G835" t="s">
        <v>162</v>
      </c>
      <c r="H835" t="s">
        <v>254</v>
      </c>
      <c r="I835" s="53">
        <v>45395</v>
      </c>
      <c r="J835" s="53">
        <v>45395</v>
      </c>
      <c r="K835" t="s">
        <v>124</v>
      </c>
      <c r="L835" s="53">
        <v>45394</v>
      </c>
      <c r="M835" t="s">
        <v>6649</v>
      </c>
      <c r="N835" t="s">
        <v>13</v>
      </c>
      <c r="O835" s="53">
        <v>45399</v>
      </c>
      <c r="P835">
        <v>2024</v>
      </c>
      <c r="Q835">
        <v>976</v>
      </c>
      <c r="R835">
        <v>1038</v>
      </c>
      <c r="S835" t="s">
        <v>5617</v>
      </c>
      <c r="T835" t="s">
        <v>1823</v>
      </c>
      <c r="U835" t="s">
        <v>162</v>
      </c>
      <c r="V835">
        <v>208.59</v>
      </c>
      <c r="W835" s="53">
        <v>45395</v>
      </c>
      <c r="X835" s="53">
        <v>45395</v>
      </c>
      <c r="Y835">
        <v>4.8152999999999997</v>
      </c>
      <c r="Z835" t="s">
        <v>1279</v>
      </c>
      <c r="AA835" t="s">
        <v>4710</v>
      </c>
      <c r="AB835" t="s">
        <v>6243</v>
      </c>
      <c r="AC835" t="e">
        <f>#REF!-#REF!</f>
        <v>#REF!</v>
      </c>
      <c r="AD835" t="e">
        <f>#REF!*#REF!</f>
        <v>#REF!</v>
      </c>
    </row>
    <row r="836" spans="1:30" x14ac:dyDescent="0.35">
      <c r="A836" t="s">
        <v>6031</v>
      </c>
      <c r="B836">
        <v>500</v>
      </c>
      <c r="C836" t="s">
        <v>130</v>
      </c>
      <c r="D836" t="s">
        <v>193</v>
      </c>
      <c r="E836" t="s">
        <v>194</v>
      </c>
      <c r="F836" t="s">
        <v>148</v>
      </c>
      <c r="G836" t="s">
        <v>169</v>
      </c>
      <c r="H836" t="s">
        <v>254</v>
      </c>
      <c r="I836" s="53">
        <v>45396</v>
      </c>
      <c r="J836" s="53">
        <v>45396</v>
      </c>
      <c r="K836" t="s">
        <v>124</v>
      </c>
      <c r="L836" s="53">
        <v>45394</v>
      </c>
      <c r="M836" t="s">
        <v>6649</v>
      </c>
      <c r="N836" t="s">
        <v>13</v>
      </c>
      <c r="O836" s="53">
        <v>45399</v>
      </c>
      <c r="P836">
        <v>2024</v>
      </c>
      <c r="Q836">
        <v>977</v>
      </c>
      <c r="R836">
        <v>1039</v>
      </c>
      <c r="S836" t="s">
        <v>6031</v>
      </c>
      <c r="T836" t="s">
        <v>4551</v>
      </c>
      <c r="U836" t="s">
        <v>169</v>
      </c>
      <c r="V836">
        <v>208.59</v>
      </c>
      <c r="W836" s="53">
        <v>45396</v>
      </c>
      <c r="X836" s="53">
        <v>45396</v>
      </c>
      <c r="Y836">
        <v>1.5048999999999999</v>
      </c>
      <c r="Z836" t="s">
        <v>1279</v>
      </c>
      <c r="AA836" t="s">
        <v>4710</v>
      </c>
      <c r="AB836" t="s">
        <v>6243</v>
      </c>
      <c r="AC836" t="e">
        <f>#REF!-#REF!</f>
        <v>#REF!</v>
      </c>
      <c r="AD836" t="e">
        <f>#REF!*#REF!</f>
        <v>#REF!</v>
      </c>
    </row>
    <row r="837" spans="1:30" x14ac:dyDescent="0.35">
      <c r="A837" t="s">
        <v>5618</v>
      </c>
      <c r="B837">
        <v>501</v>
      </c>
      <c r="C837" t="s">
        <v>130</v>
      </c>
      <c r="D837" t="s">
        <v>193</v>
      </c>
      <c r="E837" t="s">
        <v>194</v>
      </c>
      <c r="F837" t="s">
        <v>148</v>
      </c>
      <c r="G837" t="s">
        <v>162</v>
      </c>
      <c r="H837" t="s">
        <v>254</v>
      </c>
      <c r="I837" s="53">
        <v>45396</v>
      </c>
      <c r="J837" s="53">
        <v>45396</v>
      </c>
      <c r="K837" t="s">
        <v>124</v>
      </c>
      <c r="L837" s="53">
        <v>45394</v>
      </c>
      <c r="M837" t="s">
        <v>6649</v>
      </c>
      <c r="N837" t="s">
        <v>13</v>
      </c>
      <c r="O837" s="53">
        <v>45399</v>
      </c>
      <c r="P837">
        <v>2024</v>
      </c>
      <c r="Q837">
        <v>978</v>
      </c>
      <c r="R837">
        <v>1040</v>
      </c>
      <c r="S837" t="s">
        <v>5618</v>
      </c>
      <c r="T837" t="s">
        <v>1823</v>
      </c>
      <c r="U837" t="s">
        <v>162</v>
      </c>
      <c r="V837">
        <v>208.59</v>
      </c>
      <c r="W837" s="53">
        <v>45396</v>
      </c>
      <c r="X837" s="53">
        <v>45396</v>
      </c>
      <c r="Y837">
        <v>4.8152999999999997</v>
      </c>
      <c r="Z837" t="s">
        <v>1279</v>
      </c>
      <c r="AA837" t="s">
        <v>4710</v>
      </c>
      <c r="AB837" t="s">
        <v>6243</v>
      </c>
      <c r="AC837" t="e">
        <f>#REF!-#REF!</f>
        <v>#REF!</v>
      </c>
      <c r="AD837" t="e">
        <f>#REF!*#REF!</f>
        <v>#REF!</v>
      </c>
    </row>
    <row r="838" spans="1:30" x14ac:dyDescent="0.35">
      <c r="A838" t="s">
        <v>6032</v>
      </c>
      <c r="B838">
        <v>502</v>
      </c>
      <c r="C838" t="s">
        <v>130</v>
      </c>
      <c r="D838" t="s">
        <v>193</v>
      </c>
      <c r="E838" t="s">
        <v>194</v>
      </c>
      <c r="F838" t="s">
        <v>148</v>
      </c>
      <c r="G838" t="s">
        <v>169</v>
      </c>
      <c r="H838" t="s">
        <v>254</v>
      </c>
      <c r="I838" s="53">
        <v>45397</v>
      </c>
      <c r="J838" s="53">
        <v>45397</v>
      </c>
      <c r="K838" t="s">
        <v>124</v>
      </c>
      <c r="L838" s="53">
        <v>45394</v>
      </c>
      <c r="M838" t="s">
        <v>6649</v>
      </c>
      <c r="N838" t="s">
        <v>13</v>
      </c>
      <c r="O838" s="53">
        <v>45399</v>
      </c>
      <c r="P838">
        <v>2024</v>
      </c>
      <c r="Q838">
        <v>979</v>
      </c>
      <c r="R838">
        <v>1041</v>
      </c>
      <c r="S838" t="s">
        <v>6032</v>
      </c>
      <c r="T838" t="s">
        <v>4551</v>
      </c>
      <c r="U838" t="s">
        <v>169</v>
      </c>
      <c r="V838">
        <v>208.59</v>
      </c>
      <c r="W838" s="53">
        <v>45397</v>
      </c>
      <c r="X838" s="53">
        <v>45397</v>
      </c>
      <c r="Y838">
        <v>1.5048999999999999</v>
      </c>
      <c r="Z838" t="s">
        <v>1279</v>
      </c>
      <c r="AA838" t="s">
        <v>4710</v>
      </c>
      <c r="AB838" t="s">
        <v>6243</v>
      </c>
      <c r="AC838" t="e">
        <f>#REF!-#REF!</f>
        <v>#REF!</v>
      </c>
      <c r="AD838" t="e">
        <f>#REF!*#REF!</f>
        <v>#REF!</v>
      </c>
    </row>
    <row r="839" spans="1:30" x14ac:dyDescent="0.35">
      <c r="A839" t="s">
        <v>5619</v>
      </c>
      <c r="B839">
        <v>503</v>
      </c>
      <c r="C839" t="s">
        <v>130</v>
      </c>
      <c r="D839" t="s">
        <v>193</v>
      </c>
      <c r="E839" t="s">
        <v>194</v>
      </c>
      <c r="F839" t="s">
        <v>148</v>
      </c>
      <c r="G839" t="s">
        <v>162</v>
      </c>
      <c r="H839" t="s">
        <v>254</v>
      </c>
      <c r="I839" s="53">
        <v>45397</v>
      </c>
      <c r="J839" s="53">
        <v>45397</v>
      </c>
      <c r="K839" t="s">
        <v>124</v>
      </c>
      <c r="L839" s="53">
        <v>45394</v>
      </c>
      <c r="M839" t="s">
        <v>6649</v>
      </c>
      <c r="N839" t="s">
        <v>13</v>
      </c>
      <c r="O839" s="53">
        <v>45399</v>
      </c>
      <c r="P839">
        <v>2024</v>
      </c>
      <c r="Q839">
        <v>980</v>
      </c>
      <c r="R839">
        <v>1042</v>
      </c>
      <c r="S839" t="s">
        <v>5619</v>
      </c>
      <c r="T839" t="s">
        <v>1823</v>
      </c>
      <c r="U839" t="s">
        <v>162</v>
      </c>
      <c r="V839">
        <v>208.59</v>
      </c>
      <c r="W839" s="53">
        <v>45397</v>
      </c>
      <c r="X839" s="53">
        <v>45397</v>
      </c>
      <c r="Y839">
        <v>4.8152999999999997</v>
      </c>
      <c r="Z839" t="s">
        <v>1279</v>
      </c>
      <c r="AA839" t="s">
        <v>4710</v>
      </c>
      <c r="AB839" t="s">
        <v>6243</v>
      </c>
      <c r="AC839" t="e">
        <f>#REF!-#REF!</f>
        <v>#REF!</v>
      </c>
      <c r="AD839" t="e">
        <f>#REF!*#REF!</f>
        <v>#REF!</v>
      </c>
    </row>
    <row r="840" spans="1:30" x14ac:dyDescent="0.35">
      <c r="A840" t="s">
        <v>6033</v>
      </c>
      <c r="B840">
        <v>504</v>
      </c>
      <c r="C840" t="s">
        <v>130</v>
      </c>
      <c r="D840" t="s">
        <v>193</v>
      </c>
      <c r="E840" t="s">
        <v>194</v>
      </c>
      <c r="F840" t="s">
        <v>148</v>
      </c>
      <c r="G840" t="s">
        <v>169</v>
      </c>
      <c r="H840" t="s">
        <v>254</v>
      </c>
      <c r="I840" s="53">
        <v>45398</v>
      </c>
      <c r="J840" s="53">
        <v>45398</v>
      </c>
      <c r="K840" t="s">
        <v>124</v>
      </c>
      <c r="L840" s="53">
        <v>45397</v>
      </c>
      <c r="M840" t="s">
        <v>6649</v>
      </c>
      <c r="N840" t="s">
        <v>13</v>
      </c>
      <c r="O840" s="53">
        <v>45399</v>
      </c>
      <c r="P840">
        <v>2024</v>
      </c>
      <c r="Q840">
        <v>981</v>
      </c>
      <c r="R840">
        <v>1043</v>
      </c>
      <c r="S840" t="s">
        <v>6033</v>
      </c>
      <c r="T840" t="s">
        <v>4551</v>
      </c>
      <c r="U840" t="s">
        <v>169</v>
      </c>
      <c r="V840">
        <v>208.59</v>
      </c>
      <c r="W840" s="53">
        <v>45398</v>
      </c>
      <c r="X840" s="53">
        <v>45398</v>
      </c>
      <c r="Y840">
        <v>1.5048999999999999</v>
      </c>
      <c r="Z840" t="s">
        <v>1279</v>
      </c>
      <c r="AA840" t="s">
        <v>4710</v>
      </c>
      <c r="AB840" t="s">
        <v>6243</v>
      </c>
      <c r="AC840" t="e">
        <f>#REF!-#REF!</f>
        <v>#REF!</v>
      </c>
      <c r="AD840" t="e">
        <f>#REF!*#REF!</f>
        <v>#REF!</v>
      </c>
    </row>
    <row r="841" spans="1:30" x14ac:dyDescent="0.35">
      <c r="A841" t="s">
        <v>5620</v>
      </c>
      <c r="B841">
        <v>505</v>
      </c>
      <c r="C841" t="s">
        <v>130</v>
      </c>
      <c r="D841" t="s">
        <v>193</v>
      </c>
      <c r="E841" t="s">
        <v>194</v>
      </c>
      <c r="F841" t="s">
        <v>148</v>
      </c>
      <c r="G841" t="s">
        <v>162</v>
      </c>
      <c r="H841" t="s">
        <v>254</v>
      </c>
      <c r="I841" s="53">
        <v>45398</v>
      </c>
      <c r="J841" s="53">
        <v>45398</v>
      </c>
      <c r="K841" t="s">
        <v>124</v>
      </c>
      <c r="L841" s="53">
        <v>45397</v>
      </c>
      <c r="M841" t="s">
        <v>6649</v>
      </c>
      <c r="N841" t="s">
        <v>13</v>
      </c>
      <c r="O841" s="53">
        <v>45399</v>
      </c>
      <c r="P841">
        <v>2024</v>
      </c>
      <c r="Q841">
        <v>982</v>
      </c>
      <c r="R841">
        <v>1044</v>
      </c>
      <c r="S841" t="s">
        <v>5620</v>
      </c>
      <c r="T841" t="s">
        <v>1823</v>
      </c>
      <c r="U841" t="s">
        <v>162</v>
      </c>
      <c r="V841">
        <v>208.59</v>
      </c>
      <c r="W841" s="53">
        <v>45398</v>
      </c>
      <c r="X841" s="53">
        <v>45398</v>
      </c>
      <c r="Y841">
        <v>4.8152999999999997</v>
      </c>
      <c r="Z841" t="s">
        <v>1279</v>
      </c>
      <c r="AA841" t="s">
        <v>4710</v>
      </c>
      <c r="AB841" t="s">
        <v>6243</v>
      </c>
      <c r="AC841" t="e">
        <f>#REF!-#REF!</f>
        <v>#REF!</v>
      </c>
      <c r="AD841" t="e">
        <f>#REF!*#REF!</f>
        <v>#REF!</v>
      </c>
    </row>
    <row r="842" spans="1:30" x14ac:dyDescent="0.35">
      <c r="A842" t="s">
        <v>6034</v>
      </c>
      <c r="B842">
        <v>506</v>
      </c>
      <c r="C842" t="s">
        <v>130</v>
      </c>
      <c r="D842" t="s">
        <v>236</v>
      </c>
      <c r="E842" t="s">
        <v>237</v>
      </c>
      <c r="F842" t="s">
        <v>148</v>
      </c>
      <c r="G842" t="s">
        <v>169</v>
      </c>
      <c r="H842" t="s">
        <v>254</v>
      </c>
      <c r="I842" s="53">
        <v>45402</v>
      </c>
      <c r="J842" s="53">
        <v>45402</v>
      </c>
      <c r="K842" t="s">
        <v>124</v>
      </c>
      <c r="L842" s="53">
        <v>45401</v>
      </c>
      <c r="M842" t="s">
        <v>6650</v>
      </c>
      <c r="N842" t="s">
        <v>13</v>
      </c>
      <c r="O842" s="53">
        <v>45408</v>
      </c>
      <c r="P842">
        <v>2024</v>
      </c>
      <c r="Q842">
        <v>983</v>
      </c>
      <c r="R842">
        <v>1045</v>
      </c>
      <c r="S842" t="s">
        <v>6034</v>
      </c>
      <c r="T842" t="s">
        <v>4551</v>
      </c>
      <c r="U842" t="s">
        <v>169</v>
      </c>
      <c r="V842">
        <v>205</v>
      </c>
      <c r="W842" s="53">
        <v>45402</v>
      </c>
      <c r="X842" s="53">
        <v>45402</v>
      </c>
      <c r="Y842">
        <v>1.5048999999999999</v>
      </c>
      <c r="Z842" t="s">
        <v>1279</v>
      </c>
      <c r="AA842" t="s">
        <v>4710</v>
      </c>
      <c r="AB842" t="s">
        <v>6243</v>
      </c>
      <c r="AC842" t="e">
        <f>#REF!-#REF!</f>
        <v>#REF!</v>
      </c>
      <c r="AD842" t="e">
        <f>#REF!*#REF!</f>
        <v>#REF!</v>
      </c>
    </row>
    <row r="843" spans="1:30" x14ac:dyDescent="0.35">
      <c r="A843" t="s">
        <v>6035</v>
      </c>
      <c r="B843">
        <v>507</v>
      </c>
      <c r="C843" t="s">
        <v>130</v>
      </c>
      <c r="D843" t="s">
        <v>236</v>
      </c>
      <c r="E843" t="s">
        <v>237</v>
      </c>
      <c r="F843" t="s">
        <v>148</v>
      </c>
      <c r="G843" t="s">
        <v>169</v>
      </c>
      <c r="H843" t="s">
        <v>254</v>
      </c>
      <c r="I843" s="53">
        <v>45403</v>
      </c>
      <c r="J843" s="53">
        <v>45403</v>
      </c>
      <c r="K843" t="s">
        <v>124</v>
      </c>
      <c r="L843" s="53">
        <v>45401</v>
      </c>
      <c r="M843" t="s">
        <v>6650</v>
      </c>
      <c r="N843" t="s">
        <v>13</v>
      </c>
      <c r="O843" s="53">
        <v>45408</v>
      </c>
      <c r="P843">
        <v>2024</v>
      </c>
      <c r="Q843">
        <v>984</v>
      </c>
      <c r="R843">
        <v>1046</v>
      </c>
      <c r="S843" t="s">
        <v>6035</v>
      </c>
      <c r="T843" t="s">
        <v>4551</v>
      </c>
      <c r="U843" t="s">
        <v>169</v>
      </c>
      <c r="V843">
        <v>205</v>
      </c>
      <c r="W843" s="53">
        <v>45403</v>
      </c>
      <c r="X843" s="53">
        <v>45403</v>
      </c>
      <c r="Y843">
        <v>1.5048999999999999</v>
      </c>
      <c r="Z843" t="s">
        <v>1279</v>
      </c>
      <c r="AA843" t="s">
        <v>4710</v>
      </c>
      <c r="AB843" t="s">
        <v>6243</v>
      </c>
      <c r="AC843" t="e">
        <f>#REF!-#REF!</f>
        <v>#REF!</v>
      </c>
      <c r="AD843" t="e">
        <f>#REF!*#REF!</f>
        <v>#REF!</v>
      </c>
    </row>
    <row r="844" spans="1:30" x14ac:dyDescent="0.35">
      <c r="A844" t="s">
        <v>6036</v>
      </c>
      <c r="B844">
        <v>508</v>
      </c>
      <c r="C844" t="s">
        <v>130</v>
      </c>
      <c r="D844" t="s">
        <v>236</v>
      </c>
      <c r="E844" t="s">
        <v>237</v>
      </c>
      <c r="F844" t="s">
        <v>148</v>
      </c>
      <c r="G844" t="s">
        <v>169</v>
      </c>
      <c r="H844" t="s">
        <v>254</v>
      </c>
      <c r="I844" s="53">
        <v>45404</v>
      </c>
      <c r="J844" s="53">
        <v>45404</v>
      </c>
      <c r="K844" t="s">
        <v>124</v>
      </c>
      <c r="L844" s="53">
        <v>45401</v>
      </c>
      <c r="M844" t="s">
        <v>6650</v>
      </c>
      <c r="N844" t="s">
        <v>13</v>
      </c>
      <c r="O844" s="53">
        <v>45408</v>
      </c>
      <c r="P844">
        <v>2024</v>
      </c>
      <c r="Q844">
        <v>985</v>
      </c>
      <c r="R844">
        <v>1047</v>
      </c>
      <c r="S844" t="s">
        <v>6036</v>
      </c>
      <c r="T844" t="s">
        <v>4551</v>
      </c>
      <c r="U844" t="s">
        <v>169</v>
      </c>
      <c r="V844">
        <v>205</v>
      </c>
      <c r="W844" s="53">
        <v>45404</v>
      </c>
      <c r="X844" s="53">
        <v>45404</v>
      </c>
      <c r="Y844">
        <v>1.5048999999999999</v>
      </c>
      <c r="Z844" t="s">
        <v>1279</v>
      </c>
      <c r="AA844" t="s">
        <v>4710</v>
      </c>
      <c r="AB844" t="s">
        <v>6243</v>
      </c>
      <c r="AC844" t="e">
        <f>#REF!-#REF!</f>
        <v>#REF!</v>
      </c>
      <c r="AD844" t="e">
        <f>#REF!*#REF!</f>
        <v>#REF!</v>
      </c>
    </row>
    <row r="845" spans="1:30" x14ac:dyDescent="0.35">
      <c r="A845" t="s">
        <v>6037</v>
      </c>
      <c r="B845">
        <v>509</v>
      </c>
      <c r="C845" t="s">
        <v>130</v>
      </c>
      <c r="D845" t="s">
        <v>236</v>
      </c>
      <c r="E845" t="s">
        <v>237</v>
      </c>
      <c r="F845" t="s">
        <v>148</v>
      </c>
      <c r="G845" t="s">
        <v>169</v>
      </c>
      <c r="H845" t="s">
        <v>254</v>
      </c>
      <c r="I845" s="53">
        <v>45405</v>
      </c>
      <c r="J845" s="53">
        <v>45405</v>
      </c>
      <c r="K845" t="s">
        <v>124</v>
      </c>
      <c r="L845" s="53">
        <v>45404</v>
      </c>
      <c r="M845" t="s">
        <v>6650</v>
      </c>
      <c r="N845" t="s">
        <v>13</v>
      </c>
      <c r="O845" s="53">
        <v>45408</v>
      </c>
      <c r="P845">
        <v>2024</v>
      </c>
      <c r="Q845">
        <v>986</v>
      </c>
      <c r="R845">
        <v>1048</v>
      </c>
      <c r="S845" t="s">
        <v>6037</v>
      </c>
      <c r="T845" t="s">
        <v>4551</v>
      </c>
      <c r="U845" t="s">
        <v>169</v>
      </c>
      <c r="V845">
        <v>205</v>
      </c>
      <c r="W845" s="53">
        <v>45405</v>
      </c>
      <c r="X845" s="53">
        <v>45405</v>
      </c>
      <c r="Y845">
        <v>1.5048999999999999</v>
      </c>
      <c r="Z845" t="s">
        <v>1279</v>
      </c>
      <c r="AA845" t="s">
        <v>4710</v>
      </c>
      <c r="AB845" t="s">
        <v>6243</v>
      </c>
      <c r="AC845" t="e">
        <f>#REF!-#REF!</f>
        <v>#REF!</v>
      </c>
      <c r="AD845" t="e">
        <f>#REF!*#REF!</f>
        <v>#REF!</v>
      </c>
    </row>
    <row r="846" spans="1:30" x14ac:dyDescent="0.35">
      <c r="A846" t="s">
        <v>6038</v>
      </c>
      <c r="B846">
        <v>510</v>
      </c>
      <c r="C846" t="s">
        <v>130</v>
      </c>
      <c r="D846" t="s">
        <v>236</v>
      </c>
      <c r="E846" t="s">
        <v>237</v>
      </c>
      <c r="F846" t="s">
        <v>148</v>
      </c>
      <c r="G846" t="s">
        <v>169</v>
      </c>
      <c r="H846" t="s">
        <v>254</v>
      </c>
      <c r="I846" s="53">
        <v>45406</v>
      </c>
      <c r="J846" s="53">
        <v>45406</v>
      </c>
      <c r="K846" t="s">
        <v>124</v>
      </c>
      <c r="L846" s="53">
        <v>45406</v>
      </c>
      <c r="M846" t="s">
        <v>6650</v>
      </c>
      <c r="N846" t="s">
        <v>13</v>
      </c>
      <c r="O846" s="53">
        <v>45408</v>
      </c>
      <c r="P846">
        <v>2024</v>
      </c>
      <c r="Q846">
        <v>987</v>
      </c>
      <c r="R846">
        <v>1049</v>
      </c>
      <c r="S846" t="s">
        <v>6038</v>
      </c>
      <c r="T846" t="s">
        <v>4551</v>
      </c>
      <c r="U846" t="s">
        <v>169</v>
      </c>
      <c r="V846">
        <v>1410</v>
      </c>
      <c r="W846" s="53">
        <v>45406</v>
      </c>
      <c r="X846" s="53">
        <v>45406</v>
      </c>
      <c r="Y846">
        <v>1.5048999999999999</v>
      </c>
      <c r="Z846" t="s">
        <v>1279</v>
      </c>
      <c r="AA846" t="s">
        <v>4710</v>
      </c>
      <c r="AB846" t="s">
        <v>6243</v>
      </c>
      <c r="AC846" t="e">
        <f>#REF!-#REF!</f>
        <v>#REF!</v>
      </c>
      <c r="AD846" t="e">
        <f>#REF!*#REF!</f>
        <v>#REF!</v>
      </c>
    </row>
    <row r="847" spans="1:30" x14ac:dyDescent="0.35">
      <c r="A847" t="s">
        <v>6039</v>
      </c>
      <c r="B847">
        <v>511</v>
      </c>
      <c r="C847" t="s">
        <v>130</v>
      </c>
      <c r="D847" t="s">
        <v>236</v>
      </c>
      <c r="E847" t="s">
        <v>237</v>
      </c>
      <c r="F847" t="s">
        <v>148</v>
      </c>
      <c r="G847" t="s">
        <v>169</v>
      </c>
      <c r="H847" t="s">
        <v>254</v>
      </c>
      <c r="I847" s="53">
        <v>45408</v>
      </c>
      <c r="J847" s="53">
        <v>45408</v>
      </c>
      <c r="K847" t="s">
        <v>124</v>
      </c>
      <c r="L847" s="53">
        <v>45407</v>
      </c>
      <c r="M847" t="s">
        <v>6650</v>
      </c>
      <c r="N847" t="s">
        <v>13</v>
      </c>
      <c r="O847" s="53">
        <v>45408</v>
      </c>
      <c r="P847">
        <v>2024</v>
      </c>
      <c r="Q847">
        <v>988</v>
      </c>
      <c r="R847">
        <v>1050</v>
      </c>
      <c r="S847" t="s">
        <v>6039</v>
      </c>
      <c r="T847" t="s">
        <v>4551</v>
      </c>
      <c r="U847" t="s">
        <v>169</v>
      </c>
      <c r="V847">
        <v>205</v>
      </c>
      <c r="W847" s="53">
        <v>45408</v>
      </c>
      <c r="X847" s="53">
        <v>45408</v>
      </c>
      <c r="Y847">
        <v>1.5048999999999999</v>
      </c>
      <c r="Z847" t="s">
        <v>1279</v>
      </c>
      <c r="AA847" t="s">
        <v>4710</v>
      </c>
      <c r="AB847" t="s">
        <v>6243</v>
      </c>
      <c r="AC847" t="e">
        <f>#REF!-#REF!</f>
        <v>#REF!</v>
      </c>
      <c r="AD847" t="e">
        <f>#REF!*#REF!</f>
        <v>#REF!</v>
      </c>
    </row>
    <row r="848" spans="1:30" x14ac:dyDescent="0.35">
      <c r="A848" t="s">
        <v>5621</v>
      </c>
      <c r="B848">
        <v>512</v>
      </c>
      <c r="C848" t="s">
        <v>130</v>
      </c>
      <c r="D848" t="s">
        <v>193</v>
      </c>
      <c r="E848" t="s">
        <v>194</v>
      </c>
      <c r="F848" t="s">
        <v>148</v>
      </c>
      <c r="G848" t="s">
        <v>162</v>
      </c>
      <c r="H848" t="s">
        <v>149</v>
      </c>
      <c r="I848" s="53">
        <v>45413</v>
      </c>
      <c r="J848" s="53">
        <v>45443</v>
      </c>
      <c r="K848" t="s">
        <v>124</v>
      </c>
      <c r="L848" s="53">
        <v>45413</v>
      </c>
      <c r="M848" t="s">
        <v>6651</v>
      </c>
      <c r="N848" t="s">
        <v>13</v>
      </c>
      <c r="O848" s="53">
        <v>45418</v>
      </c>
      <c r="P848">
        <v>2024</v>
      </c>
      <c r="Q848">
        <v>989</v>
      </c>
      <c r="R848">
        <v>1051</v>
      </c>
      <c r="S848" t="s">
        <v>5621</v>
      </c>
      <c r="T848" t="s">
        <v>1823</v>
      </c>
      <c r="U848" t="s">
        <v>162</v>
      </c>
      <c r="V848">
        <v>668</v>
      </c>
      <c r="W848" s="53">
        <v>45413</v>
      </c>
      <c r="X848" s="53">
        <v>45443</v>
      </c>
      <c r="Y848">
        <v>4.4863999999999997</v>
      </c>
      <c r="Z848" t="s">
        <v>1279</v>
      </c>
      <c r="AA848" t="s">
        <v>4710</v>
      </c>
      <c r="AB848" t="s">
        <v>6245</v>
      </c>
      <c r="AC848" t="e">
        <f>#REF!-#REF!</f>
        <v>#REF!</v>
      </c>
      <c r="AD848" t="e">
        <f>#REF!*#REF!</f>
        <v>#REF!</v>
      </c>
    </row>
    <row r="849" spans="1:30" x14ac:dyDescent="0.35">
      <c r="A849" t="s">
        <v>6040</v>
      </c>
      <c r="B849">
        <v>513</v>
      </c>
      <c r="C849" t="s">
        <v>130</v>
      </c>
      <c r="D849" t="s">
        <v>193</v>
      </c>
      <c r="E849" t="s">
        <v>194</v>
      </c>
      <c r="F849" t="s">
        <v>148</v>
      </c>
      <c r="G849" t="s">
        <v>169</v>
      </c>
      <c r="H849" t="s">
        <v>149</v>
      </c>
      <c r="I849" s="53">
        <v>45413</v>
      </c>
      <c r="J849" s="53">
        <v>45443</v>
      </c>
      <c r="K849" t="s">
        <v>124</v>
      </c>
      <c r="L849" s="53">
        <v>45413</v>
      </c>
      <c r="M849" t="s">
        <v>6651</v>
      </c>
      <c r="N849" t="s">
        <v>13</v>
      </c>
      <c r="O849" s="53">
        <v>45418</v>
      </c>
      <c r="P849">
        <v>2024</v>
      </c>
      <c r="Q849">
        <v>990</v>
      </c>
      <c r="R849">
        <v>1052</v>
      </c>
      <c r="S849" t="s">
        <v>6040</v>
      </c>
      <c r="T849" t="s">
        <v>4495</v>
      </c>
      <c r="U849" t="s">
        <v>169</v>
      </c>
      <c r="V849">
        <v>668</v>
      </c>
      <c r="W849" s="53">
        <v>45413</v>
      </c>
      <c r="X849" s="53">
        <v>45443</v>
      </c>
      <c r="Y849">
        <v>9.3394999999999992</v>
      </c>
      <c r="Z849" t="s">
        <v>1279</v>
      </c>
      <c r="AA849">
        <v>0</v>
      </c>
      <c r="AB849" t="s">
        <v>6245</v>
      </c>
      <c r="AC849" t="e">
        <f>#REF!-#REF!</f>
        <v>#REF!</v>
      </c>
      <c r="AD849" t="e">
        <f>#REF!*#REF!</f>
        <v>#REF!</v>
      </c>
    </row>
    <row r="850" spans="1:30" x14ac:dyDescent="0.35">
      <c r="A850" t="s">
        <v>5622</v>
      </c>
      <c r="B850">
        <v>514</v>
      </c>
      <c r="C850" t="s">
        <v>130</v>
      </c>
      <c r="D850" t="s">
        <v>4565</v>
      </c>
      <c r="E850" t="s">
        <v>241</v>
      </c>
      <c r="F850" t="s">
        <v>148</v>
      </c>
      <c r="G850" t="s">
        <v>162</v>
      </c>
      <c r="H850" t="s">
        <v>254</v>
      </c>
      <c r="I850" s="53">
        <v>45420</v>
      </c>
      <c r="J850" s="53">
        <v>45420</v>
      </c>
      <c r="K850" t="s">
        <v>124</v>
      </c>
      <c r="L850" s="53">
        <v>45419</v>
      </c>
      <c r="M850" t="s">
        <v>6652</v>
      </c>
      <c r="N850" t="s">
        <v>13</v>
      </c>
      <c r="O850" s="53">
        <v>45429</v>
      </c>
      <c r="P850">
        <v>2024</v>
      </c>
      <c r="Q850">
        <v>991</v>
      </c>
      <c r="R850">
        <v>1053</v>
      </c>
      <c r="S850" t="s">
        <v>5622</v>
      </c>
      <c r="T850" t="s">
        <v>5623</v>
      </c>
      <c r="U850" t="s">
        <v>162</v>
      </c>
      <c r="V850">
        <v>60</v>
      </c>
      <c r="W850" s="53">
        <v>45420</v>
      </c>
      <c r="X850" s="53">
        <v>45420</v>
      </c>
      <c r="Y850">
        <v>0.85440000000000005</v>
      </c>
      <c r="Z850" t="s">
        <v>1279</v>
      </c>
      <c r="AA850" t="s">
        <v>4710</v>
      </c>
      <c r="AB850" t="s">
        <v>6246</v>
      </c>
      <c r="AC850" t="e">
        <f>#REF!-#REF!</f>
        <v>#REF!</v>
      </c>
      <c r="AD850" t="e">
        <f>#REF!*#REF!</f>
        <v>#REF!</v>
      </c>
    </row>
    <row r="851" spans="1:30" x14ac:dyDescent="0.35">
      <c r="A851" t="s">
        <v>5624</v>
      </c>
      <c r="B851">
        <v>515</v>
      </c>
      <c r="C851" t="s">
        <v>130</v>
      </c>
      <c r="D851" t="s">
        <v>4565</v>
      </c>
      <c r="E851" t="s">
        <v>241</v>
      </c>
      <c r="F851" t="s">
        <v>148</v>
      </c>
      <c r="G851" t="s">
        <v>162</v>
      </c>
      <c r="H851" t="s">
        <v>254</v>
      </c>
      <c r="I851" s="53">
        <v>45421</v>
      </c>
      <c r="J851" s="53">
        <v>45421</v>
      </c>
      <c r="K851" t="s">
        <v>124</v>
      </c>
      <c r="L851" s="53">
        <v>45419</v>
      </c>
      <c r="M851" t="s">
        <v>6652</v>
      </c>
      <c r="N851" t="s">
        <v>13</v>
      </c>
      <c r="O851" s="53">
        <v>45429</v>
      </c>
      <c r="P851">
        <v>2024</v>
      </c>
      <c r="Q851">
        <v>992</v>
      </c>
      <c r="R851">
        <v>1054</v>
      </c>
      <c r="S851" t="s">
        <v>5624</v>
      </c>
      <c r="T851" t="s">
        <v>5623</v>
      </c>
      <c r="U851" t="s">
        <v>162</v>
      </c>
      <c r="V851">
        <v>60</v>
      </c>
      <c r="W851" s="53">
        <v>45421</v>
      </c>
      <c r="X851" s="53">
        <v>45421</v>
      </c>
      <c r="Y851">
        <v>0.85440000000000005</v>
      </c>
      <c r="Z851" t="s">
        <v>1279</v>
      </c>
      <c r="AA851" t="s">
        <v>4710</v>
      </c>
      <c r="AB851" t="s">
        <v>6246</v>
      </c>
      <c r="AC851" t="e">
        <f>#REF!-#REF!</f>
        <v>#REF!</v>
      </c>
      <c r="AD851" t="e">
        <f>#REF!*#REF!</f>
        <v>#REF!</v>
      </c>
    </row>
    <row r="852" spans="1:30" x14ac:dyDescent="0.35">
      <c r="A852" t="s">
        <v>5625</v>
      </c>
      <c r="B852">
        <v>516</v>
      </c>
      <c r="C852" t="s">
        <v>130</v>
      </c>
      <c r="D852" t="s">
        <v>4565</v>
      </c>
      <c r="E852" t="s">
        <v>241</v>
      </c>
      <c r="F852" t="s">
        <v>148</v>
      </c>
      <c r="G852" t="s">
        <v>162</v>
      </c>
      <c r="H852" t="s">
        <v>254</v>
      </c>
      <c r="I852" s="53">
        <v>45422</v>
      </c>
      <c r="J852" s="53">
        <v>45422</v>
      </c>
      <c r="K852" t="s">
        <v>124</v>
      </c>
      <c r="L852" s="53">
        <v>45421</v>
      </c>
      <c r="M852" t="s">
        <v>6652</v>
      </c>
      <c r="N852" t="s">
        <v>13</v>
      </c>
      <c r="O852" s="53">
        <v>45429</v>
      </c>
      <c r="P852">
        <v>2024</v>
      </c>
      <c r="Q852">
        <v>993</v>
      </c>
      <c r="R852">
        <v>1055</v>
      </c>
      <c r="S852" t="s">
        <v>5625</v>
      </c>
      <c r="T852" t="s">
        <v>5623</v>
      </c>
      <c r="U852" t="s">
        <v>162</v>
      </c>
      <c r="V852">
        <v>60</v>
      </c>
      <c r="W852" s="53">
        <v>45422</v>
      </c>
      <c r="X852" s="53">
        <v>45422</v>
      </c>
      <c r="Y852">
        <v>0.85440000000000005</v>
      </c>
      <c r="Z852" t="s">
        <v>1279</v>
      </c>
      <c r="AA852" t="s">
        <v>4710</v>
      </c>
      <c r="AB852" t="s">
        <v>6246</v>
      </c>
      <c r="AC852" t="e">
        <f>#REF!-#REF!</f>
        <v>#REF!</v>
      </c>
      <c r="AD852" t="e">
        <f>#REF!*#REF!</f>
        <v>#REF!</v>
      </c>
    </row>
    <row r="853" spans="1:30" x14ac:dyDescent="0.35">
      <c r="A853" t="s">
        <v>5626</v>
      </c>
      <c r="B853">
        <v>517</v>
      </c>
      <c r="C853" t="s">
        <v>130</v>
      </c>
      <c r="D853" t="s">
        <v>4565</v>
      </c>
      <c r="E853" t="s">
        <v>241</v>
      </c>
      <c r="F853" t="s">
        <v>148</v>
      </c>
      <c r="G853" t="s">
        <v>162</v>
      </c>
      <c r="H853" t="s">
        <v>254</v>
      </c>
      <c r="I853" s="53">
        <v>45423</v>
      </c>
      <c r="J853" s="53">
        <v>45423</v>
      </c>
      <c r="K853" t="s">
        <v>124</v>
      </c>
      <c r="L853" s="53">
        <v>45422</v>
      </c>
      <c r="M853" t="s">
        <v>6652</v>
      </c>
      <c r="N853" t="s">
        <v>13</v>
      </c>
      <c r="O853" s="53">
        <v>45429</v>
      </c>
      <c r="P853">
        <v>2024</v>
      </c>
      <c r="Q853">
        <v>994</v>
      </c>
      <c r="R853">
        <v>1056</v>
      </c>
      <c r="S853" t="s">
        <v>5626</v>
      </c>
      <c r="T853" t="s">
        <v>5623</v>
      </c>
      <c r="U853" t="s">
        <v>162</v>
      </c>
      <c r="V853">
        <v>60</v>
      </c>
      <c r="W853" s="53">
        <v>45423</v>
      </c>
      <c r="X853" s="53">
        <v>45423</v>
      </c>
      <c r="Y853">
        <v>0.85440000000000005</v>
      </c>
      <c r="Z853" t="s">
        <v>1279</v>
      </c>
      <c r="AA853" t="s">
        <v>4710</v>
      </c>
      <c r="AB853" t="s">
        <v>6246</v>
      </c>
      <c r="AC853" t="e">
        <f>#REF!-#REF!</f>
        <v>#REF!</v>
      </c>
      <c r="AD853" t="e">
        <f>#REF!*#REF!</f>
        <v>#REF!</v>
      </c>
    </row>
    <row r="854" spans="1:30" x14ac:dyDescent="0.35">
      <c r="A854" t="s">
        <v>5627</v>
      </c>
      <c r="B854">
        <v>518</v>
      </c>
      <c r="C854" t="s">
        <v>130</v>
      </c>
      <c r="D854" t="s">
        <v>4565</v>
      </c>
      <c r="E854" t="s">
        <v>241</v>
      </c>
      <c r="F854" t="s">
        <v>148</v>
      </c>
      <c r="G854" t="s">
        <v>162</v>
      </c>
      <c r="H854" t="s">
        <v>254</v>
      </c>
      <c r="I854" s="53">
        <v>45430</v>
      </c>
      <c r="J854" s="53">
        <v>45430</v>
      </c>
      <c r="K854" t="s">
        <v>124</v>
      </c>
      <c r="L854" s="53">
        <v>45427</v>
      </c>
      <c r="M854" t="s">
        <v>6652</v>
      </c>
      <c r="N854" t="s">
        <v>13</v>
      </c>
      <c r="O854" s="53">
        <v>45429</v>
      </c>
      <c r="P854">
        <v>2024</v>
      </c>
      <c r="Q854">
        <v>995</v>
      </c>
      <c r="R854">
        <v>1057</v>
      </c>
      <c r="S854" t="s">
        <v>5627</v>
      </c>
      <c r="T854" t="s">
        <v>5623</v>
      </c>
      <c r="U854" t="s">
        <v>162</v>
      </c>
      <c r="V854">
        <v>60</v>
      </c>
      <c r="W854" s="53">
        <v>45430</v>
      </c>
      <c r="X854" s="53">
        <v>45430</v>
      </c>
      <c r="Y854">
        <v>0.85440000000000005</v>
      </c>
      <c r="Z854" t="s">
        <v>1279</v>
      </c>
      <c r="AA854" t="s">
        <v>4710</v>
      </c>
      <c r="AB854" t="s">
        <v>6246</v>
      </c>
      <c r="AC854" t="e">
        <f>#REF!-#REF!</f>
        <v>#REF!</v>
      </c>
      <c r="AD854" t="e">
        <f>#REF!*#REF!</f>
        <v>#REF!</v>
      </c>
    </row>
    <row r="855" spans="1:30" x14ac:dyDescent="0.35">
      <c r="A855" t="s">
        <v>5628</v>
      </c>
      <c r="B855">
        <v>519</v>
      </c>
      <c r="C855" t="s">
        <v>130</v>
      </c>
      <c r="D855" t="s">
        <v>4565</v>
      </c>
      <c r="E855" t="s">
        <v>241</v>
      </c>
      <c r="F855" t="s">
        <v>148</v>
      </c>
      <c r="G855" t="s">
        <v>162</v>
      </c>
      <c r="H855" t="s">
        <v>254</v>
      </c>
      <c r="I855" s="53">
        <v>45426</v>
      </c>
      <c r="J855" s="53">
        <v>45426</v>
      </c>
      <c r="K855" t="s">
        <v>124</v>
      </c>
      <c r="L855" s="53">
        <v>45427</v>
      </c>
      <c r="M855" t="s">
        <v>6652</v>
      </c>
      <c r="N855" t="s">
        <v>13</v>
      </c>
      <c r="O855" s="53">
        <v>45429</v>
      </c>
      <c r="P855">
        <v>2024</v>
      </c>
      <c r="Q855">
        <v>996</v>
      </c>
      <c r="R855">
        <v>1058</v>
      </c>
      <c r="S855" t="s">
        <v>5628</v>
      </c>
      <c r="T855" t="s">
        <v>5623</v>
      </c>
      <c r="U855" t="s">
        <v>162</v>
      </c>
      <c r="V855">
        <v>60</v>
      </c>
      <c r="W855" s="53">
        <v>45426</v>
      </c>
      <c r="X855" s="53">
        <v>45426</v>
      </c>
      <c r="Y855">
        <v>0.85440000000000005</v>
      </c>
      <c r="Z855" t="s">
        <v>1279</v>
      </c>
      <c r="AA855" t="s">
        <v>4710</v>
      </c>
      <c r="AB855" t="s">
        <v>6246</v>
      </c>
      <c r="AC855" t="e">
        <f>#REF!-#REF!</f>
        <v>#REF!</v>
      </c>
      <c r="AD855" t="e">
        <f>#REF!*#REF!</f>
        <v>#REF!</v>
      </c>
    </row>
    <row r="856" spans="1:30" x14ac:dyDescent="0.35">
      <c r="A856" t="s">
        <v>5629</v>
      </c>
      <c r="B856">
        <v>520</v>
      </c>
      <c r="C856" t="s">
        <v>130</v>
      </c>
      <c r="D856" t="s">
        <v>4565</v>
      </c>
      <c r="E856" t="s">
        <v>241</v>
      </c>
      <c r="F856" t="s">
        <v>148</v>
      </c>
      <c r="G856" t="s">
        <v>162</v>
      </c>
      <c r="H856" t="s">
        <v>254</v>
      </c>
      <c r="I856" s="53">
        <v>45427</v>
      </c>
      <c r="J856" s="53">
        <v>45427</v>
      </c>
      <c r="K856" t="s">
        <v>124</v>
      </c>
      <c r="L856" s="53">
        <v>45426</v>
      </c>
      <c r="M856" t="s">
        <v>6652</v>
      </c>
      <c r="N856" t="s">
        <v>13</v>
      </c>
      <c r="O856" s="53">
        <v>45429</v>
      </c>
      <c r="P856">
        <v>2024</v>
      </c>
      <c r="Q856">
        <v>997</v>
      </c>
      <c r="R856">
        <v>1059</v>
      </c>
      <c r="S856" t="s">
        <v>5629</v>
      </c>
      <c r="T856" t="s">
        <v>5623</v>
      </c>
      <c r="U856" t="s">
        <v>162</v>
      </c>
      <c r="V856">
        <v>60</v>
      </c>
      <c r="W856" s="53">
        <v>45427</v>
      </c>
      <c r="X856" s="53">
        <v>45427</v>
      </c>
      <c r="Y856">
        <v>0.85440000000000005</v>
      </c>
      <c r="Z856" t="s">
        <v>1279</v>
      </c>
      <c r="AA856" t="s">
        <v>4710</v>
      </c>
      <c r="AB856" t="s">
        <v>6246</v>
      </c>
      <c r="AC856" t="e">
        <f>#REF!-#REF!</f>
        <v>#REF!</v>
      </c>
      <c r="AD856" t="e">
        <f>#REF!*#REF!</f>
        <v>#REF!</v>
      </c>
    </row>
    <row r="857" spans="1:30" x14ac:dyDescent="0.35">
      <c r="A857" t="s">
        <v>5630</v>
      </c>
      <c r="B857">
        <v>521</v>
      </c>
      <c r="C857" t="s">
        <v>130</v>
      </c>
      <c r="D857" t="s">
        <v>4565</v>
      </c>
      <c r="E857" t="s">
        <v>241</v>
      </c>
      <c r="F857" t="s">
        <v>148</v>
      </c>
      <c r="G857" t="s">
        <v>162</v>
      </c>
      <c r="H857" t="s">
        <v>254</v>
      </c>
      <c r="I857" s="53">
        <v>45428</v>
      </c>
      <c r="J857" s="53">
        <v>45428</v>
      </c>
      <c r="K857" t="s">
        <v>124</v>
      </c>
      <c r="L857" s="53">
        <v>45427</v>
      </c>
      <c r="M857" t="s">
        <v>6652</v>
      </c>
      <c r="N857" t="s">
        <v>13</v>
      </c>
      <c r="O857" s="53">
        <v>45429</v>
      </c>
      <c r="P857">
        <v>2024</v>
      </c>
      <c r="Q857">
        <v>998</v>
      </c>
      <c r="R857">
        <v>1060</v>
      </c>
      <c r="S857" t="s">
        <v>5630</v>
      </c>
      <c r="T857" t="s">
        <v>5623</v>
      </c>
      <c r="U857" t="s">
        <v>162</v>
      </c>
      <c r="V857">
        <v>60</v>
      </c>
      <c r="W857" s="53">
        <v>45428</v>
      </c>
      <c r="X857" s="53">
        <v>45428</v>
      </c>
      <c r="Y857">
        <v>0.85440000000000005</v>
      </c>
      <c r="Z857" t="s">
        <v>1279</v>
      </c>
      <c r="AA857" t="s">
        <v>4710</v>
      </c>
      <c r="AB857" t="s">
        <v>6246</v>
      </c>
      <c r="AC857" t="e">
        <f>#REF!-#REF!</f>
        <v>#REF!</v>
      </c>
      <c r="AD857" t="e">
        <f>#REF!*#REF!</f>
        <v>#REF!</v>
      </c>
    </row>
    <row r="858" spans="1:30" x14ac:dyDescent="0.35">
      <c r="A858" t="s">
        <v>5631</v>
      </c>
      <c r="B858">
        <v>522</v>
      </c>
      <c r="C858" t="s">
        <v>130</v>
      </c>
      <c r="D858" t="s">
        <v>4565</v>
      </c>
      <c r="E858" t="s">
        <v>241</v>
      </c>
      <c r="F858" t="s">
        <v>148</v>
      </c>
      <c r="G858" t="s">
        <v>162</v>
      </c>
      <c r="H858" t="s">
        <v>254</v>
      </c>
      <c r="I858" s="53">
        <v>45429</v>
      </c>
      <c r="J858" s="53">
        <v>45429</v>
      </c>
      <c r="K858" t="s">
        <v>124</v>
      </c>
      <c r="L858" s="53">
        <v>45427</v>
      </c>
      <c r="M858" t="s">
        <v>6652</v>
      </c>
      <c r="N858" t="s">
        <v>13</v>
      </c>
      <c r="O858" s="53">
        <v>45429</v>
      </c>
      <c r="P858">
        <v>2024</v>
      </c>
      <c r="Q858">
        <v>999</v>
      </c>
      <c r="R858">
        <v>1061</v>
      </c>
      <c r="S858" t="s">
        <v>5631</v>
      </c>
      <c r="T858" t="s">
        <v>5623</v>
      </c>
      <c r="U858" t="s">
        <v>162</v>
      </c>
      <c r="V858">
        <v>60</v>
      </c>
      <c r="W858" s="53">
        <v>45429</v>
      </c>
      <c r="X858" s="53">
        <v>45429</v>
      </c>
      <c r="Y858">
        <v>0.85440000000000005</v>
      </c>
      <c r="Z858" t="s">
        <v>1279</v>
      </c>
      <c r="AA858" t="s">
        <v>4710</v>
      </c>
      <c r="AB858" t="s">
        <v>6246</v>
      </c>
      <c r="AC858" t="e">
        <f>#REF!-#REF!</f>
        <v>#REF!</v>
      </c>
      <c r="AD858" t="e">
        <f>#REF!*#REF!</f>
        <v>#REF!</v>
      </c>
    </row>
    <row r="859" spans="1:30" x14ac:dyDescent="0.35">
      <c r="A859" t="s">
        <v>5632</v>
      </c>
      <c r="B859">
        <v>523</v>
      </c>
      <c r="C859" t="s">
        <v>130</v>
      </c>
      <c r="D859" t="s">
        <v>4565</v>
      </c>
      <c r="E859" t="s">
        <v>241</v>
      </c>
      <c r="F859" t="s">
        <v>148</v>
      </c>
      <c r="G859" t="s">
        <v>162</v>
      </c>
      <c r="H859" t="s">
        <v>254</v>
      </c>
      <c r="I859" s="53">
        <v>45433</v>
      </c>
      <c r="J859" s="53">
        <v>45433</v>
      </c>
      <c r="K859" t="s">
        <v>124</v>
      </c>
      <c r="L859" s="53">
        <v>45432</v>
      </c>
      <c r="M859" t="s">
        <v>6653</v>
      </c>
      <c r="N859" t="s">
        <v>13</v>
      </c>
      <c r="O859" s="53">
        <v>45447</v>
      </c>
      <c r="P859">
        <v>2024</v>
      </c>
      <c r="Q859">
        <v>1000</v>
      </c>
      <c r="R859">
        <v>1062</v>
      </c>
      <c r="S859" t="s">
        <v>5632</v>
      </c>
      <c r="T859" t="s">
        <v>5623</v>
      </c>
      <c r="U859" t="s">
        <v>162</v>
      </c>
      <c r="V859">
        <v>60</v>
      </c>
      <c r="W859" s="53">
        <v>45433</v>
      </c>
      <c r="X859" s="53">
        <v>45433</v>
      </c>
      <c r="Y859">
        <v>0.85440000000000005</v>
      </c>
      <c r="Z859" t="s">
        <v>1279</v>
      </c>
      <c r="AA859" t="s">
        <v>4710</v>
      </c>
      <c r="AB859" t="s">
        <v>6246</v>
      </c>
      <c r="AC859" t="e">
        <f>#REF!-#REF!</f>
        <v>#REF!</v>
      </c>
      <c r="AD859" t="e">
        <f>#REF!*#REF!</f>
        <v>#REF!</v>
      </c>
    </row>
    <row r="860" spans="1:30" x14ac:dyDescent="0.35">
      <c r="A860" t="s">
        <v>5633</v>
      </c>
      <c r="B860">
        <v>524</v>
      </c>
      <c r="C860" t="s">
        <v>130</v>
      </c>
      <c r="D860" t="s">
        <v>4565</v>
      </c>
      <c r="E860" t="s">
        <v>241</v>
      </c>
      <c r="F860" t="s">
        <v>148</v>
      </c>
      <c r="G860" t="s">
        <v>162</v>
      </c>
      <c r="H860" t="s">
        <v>254</v>
      </c>
      <c r="I860" s="53">
        <v>45434</v>
      </c>
      <c r="J860" s="53">
        <v>45434</v>
      </c>
      <c r="K860" t="s">
        <v>124</v>
      </c>
      <c r="L860" s="53">
        <v>45432</v>
      </c>
      <c r="M860" t="s">
        <v>6653</v>
      </c>
      <c r="N860" t="s">
        <v>13</v>
      </c>
      <c r="O860" s="53">
        <v>45447</v>
      </c>
      <c r="P860">
        <v>2024</v>
      </c>
      <c r="Q860">
        <v>1001</v>
      </c>
      <c r="R860">
        <v>1063</v>
      </c>
      <c r="S860" t="s">
        <v>5633</v>
      </c>
      <c r="T860" t="s">
        <v>5623</v>
      </c>
      <c r="U860" t="s">
        <v>162</v>
      </c>
      <c r="V860">
        <v>60</v>
      </c>
      <c r="W860" s="53">
        <v>45434</v>
      </c>
      <c r="X860" s="53">
        <v>45434</v>
      </c>
      <c r="Y860">
        <v>0.85440000000000005</v>
      </c>
      <c r="Z860" t="s">
        <v>1279</v>
      </c>
      <c r="AA860" t="s">
        <v>4710</v>
      </c>
      <c r="AB860" t="s">
        <v>6246</v>
      </c>
      <c r="AC860" t="e">
        <f>#REF!-#REF!</f>
        <v>#REF!</v>
      </c>
      <c r="AD860" t="e">
        <f>#REF!*#REF!</f>
        <v>#REF!</v>
      </c>
    </row>
    <row r="861" spans="1:30" x14ac:dyDescent="0.35">
      <c r="A861" t="s">
        <v>5634</v>
      </c>
      <c r="B861">
        <v>525</v>
      </c>
      <c r="C861" t="s">
        <v>130</v>
      </c>
      <c r="D861" t="s">
        <v>4565</v>
      </c>
      <c r="E861" t="s">
        <v>241</v>
      </c>
      <c r="F861" t="s">
        <v>148</v>
      </c>
      <c r="G861" t="s">
        <v>162</v>
      </c>
      <c r="H861" t="s">
        <v>254</v>
      </c>
      <c r="I861" s="53">
        <v>45435</v>
      </c>
      <c r="J861" s="53">
        <v>45435</v>
      </c>
      <c r="K861" t="s">
        <v>124</v>
      </c>
      <c r="L861" s="53">
        <v>45432</v>
      </c>
      <c r="M861" t="s">
        <v>6653</v>
      </c>
      <c r="N861" t="s">
        <v>13</v>
      </c>
      <c r="O861" s="53">
        <v>45447</v>
      </c>
      <c r="P861">
        <v>2024</v>
      </c>
      <c r="Q861">
        <v>1002</v>
      </c>
      <c r="R861">
        <v>1064</v>
      </c>
      <c r="S861" t="s">
        <v>5634</v>
      </c>
      <c r="T861" t="s">
        <v>5623</v>
      </c>
      <c r="U861" t="s">
        <v>162</v>
      </c>
      <c r="V861">
        <v>60</v>
      </c>
      <c r="W861" s="53">
        <v>45435</v>
      </c>
      <c r="X861" s="53">
        <v>45435</v>
      </c>
      <c r="Y861">
        <v>0.85440000000000005</v>
      </c>
      <c r="Z861" t="s">
        <v>1279</v>
      </c>
      <c r="AA861" t="s">
        <v>4710</v>
      </c>
      <c r="AB861" t="s">
        <v>6246</v>
      </c>
      <c r="AC861" t="e">
        <f>#REF!-#REF!</f>
        <v>#REF!</v>
      </c>
      <c r="AD861" t="e">
        <f>#REF!*#REF!</f>
        <v>#REF!</v>
      </c>
    </row>
    <row r="862" spans="1:30" x14ac:dyDescent="0.35">
      <c r="A862" t="s">
        <v>5635</v>
      </c>
      <c r="B862">
        <v>526</v>
      </c>
      <c r="C862" t="s">
        <v>130</v>
      </c>
      <c r="D862" t="s">
        <v>4565</v>
      </c>
      <c r="E862" t="s">
        <v>241</v>
      </c>
      <c r="F862" t="s">
        <v>148</v>
      </c>
      <c r="G862" t="s">
        <v>162</v>
      </c>
      <c r="H862" t="s">
        <v>254</v>
      </c>
      <c r="I862" s="53">
        <v>45436</v>
      </c>
      <c r="J862" s="53">
        <v>45436</v>
      </c>
      <c r="K862" t="s">
        <v>124</v>
      </c>
      <c r="L862" s="53">
        <v>45432</v>
      </c>
      <c r="M862" t="s">
        <v>6653</v>
      </c>
      <c r="N862" t="s">
        <v>13</v>
      </c>
      <c r="O862" s="53">
        <v>45447</v>
      </c>
      <c r="P862">
        <v>2024</v>
      </c>
      <c r="Q862">
        <v>1003</v>
      </c>
      <c r="R862">
        <v>1065</v>
      </c>
      <c r="S862" t="s">
        <v>5635</v>
      </c>
      <c r="T862" t="s">
        <v>5623</v>
      </c>
      <c r="U862" t="s">
        <v>162</v>
      </c>
      <c r="V862">
        <v>60</v>
      </c>
      <c r="W862" s="53">
        <v>45436</v>
      </c>
      <c r="X862" s="53">
        <v>45436</v>
      </c>
      <c r="Y862">
        <v>0.85440000000000005</v>
      </c>
      <c r="Z862" t="s">
        <v>1279</v>
      </c>
      <c r="AA862" t="s">
        <v>4710</v>
      </c>
      <c r="AB862" t="s">
        <v>6246</v>
      </c>
      <c r="AC862" t="e">
        <f>#REF!-#REF!</f>
        <v>#REF!</v>
      </c>
      <c r="AD862" t="e">
        <f>#REF!*#REF!</f>
        <v>#REF!</v>
      </c>
    </row>
    <row r="863" spans="1:30" x14ac:dyDescent="0.35">
      <c r="A863" t="s">
        <v>5636</v>
      </c>
      <c r="B863">
        <v>527</v>
      </c>
      <c r="C863" t="s">
        <v>130</v>
      </c>
      <c r="D863" t="s">
        <v>4565</v>
      </c>
      <c r="E863" t="s">
        <v>241</v>
      </c>
      <c r="F863" t="s">
        <v>148</v>
      </c>
      <c r="G863" t="s">
        <v>162</v>
      </c>
      <c r="H863" t="s">
        <v>254</v>
      </c>
      <c r="I863" s="53">
        <v>45443</v>
      </c>
      <c r="J863" s="53">
        <v>45443</v>
      </c>
      <c r="K863" t="s">
        <v>124</v>
      </c>
      <c r="L863" s="53">
        <v>45441</v>
      </c>
      <c r="M863" t="s">
        <v>6653</v>
      </c>
      <c r="N863" t="s">
        <v>13</v>
      </c>
      <c r="O863" s="53">
        <v>45447</v>
      </c>
      <c r="P863">
        <v>2024</v>
      </c>
      <c r="Q863">
        <v>1004</v>
      </c>
      <c r="R863">
        <v>1066</v>
      </c>
      <c r="S863" t="s">
        <v>5636</v>
      </c>
      <c r="T863" t="s">
        <v>5623</v>
      </c>
      <c r="U863" t="s">
        <v>162</v>
      </c>
      <c r="V863">
        <v>276</v>
      </c>
      <c r="W863" s="53">
        <v>45443</v>
      </c>
      <c r="X863" s="53">
        <v>45443</v>
      </c>
      <c r="Y863">
        <v>0.85440000000000005</v>
      </c>
      <c r="Z863" t="s">
        <v>1279</v>
      </c>
      <c r="AA863" t="s">
        <v>4710</v>
      </c>
      <c r="AB863" t="s">
        <v>6246</v>
      </c>
      <c r="AC863" t="e">
        <f>#REF!-#REF!</f>
        <v>#REF!</v>
      </c>
      <c r="AD863" t="e">
        <f>#REF!*#REF!</f>
        <v>#REF!</v>
      </c>
    </row>
    <row r="864" spans="1:30" x14ac:dyDescent="0.35">
      <c r="A864" t="s">
        <v>5637</v>
      </c>
      <c r="B864">
        <v>528</v>
      </c>
      <c r="C864" t="s">
        <v>130</v>
      </c>
      <c r="D864" t="s">
        <v>4565</v>
      </c>
      <c r="E864" t="s">
        <v>241</v>
      </c>
      <c r="F864" t="s">
        <v>148</v>
      </c>
      <c r="G864" t="s">
        <v>162</v>
      </c>
      <c r="H864" t="s">
        <v>254</v>
      </c>
      <c r="I864" s="53">
        <v>45437</v>
      </c>
      <c r="J864" s="53">
        <v>45437</v>
      </c>
      <c r="K864" t="s">
        <v>124</v>
      </c>
      <c r="L864" s="53">
        <v>45432</v>
      </c>
      <c r="M864" t="s">
        <v>6653</v>
      </c>
      <c r="N864" t="s">
        <v>13</v>
      </c>
      <c r="O864" s="53">
        <v>45447</v>
      </c>
      <c r="P864">
        <v>2024</v>
      </c>
      <c r="Q864">
        <v>1005</v>
      </c>
      <c r="R864">
        <v>1067</v>
      </c>
      <c r="S864" t="s">
        <v>5637</v>
      </c>
      <c r="T864" t="s">
        <v>5623</v>
      </c>
      <c r="U864" t="s">
        <v>162</v>
      </c>
      <c r="V864">
        <v>60</v>
      </c>
      <c r="W864" s="53">
        <v>45437</v>
      </c>
      <c r="X864" s="53">
        <v>45437</v>
      </c>
      <c r="Y864">
        <v>0.85440000000000005</v>
      </c>
      <c r="Z864" t="s">
        <v>1279</v>
      </c>
      <c r="AA864" t="s">
        <v>4710</v>
      </c>
      <c r="AB864" t="s">
        <v>6246</v>
      </c>
      <c r="AC864" t="e">
        <f>#REF!-#REF!</f>
        <v>#REF!</v>
      </c>
      <c r="AD864" t="e">
        <f>#REF!*#REF!</f>
        <v>#REF!</v>
      </c>
    </row>
    <row r="865" spans="1:30" x14ac:dyDescent="0.35">
      <c r="A865" t="s">
        <v>5638</v>
      </c>
      <c r="B865">
        <v>529</v>
      </c>
      <c r="C865" t="s">
        <v>130</v>
      </c>
      <c r="D865" t="s">
        <v>4565</v>
      </c>
      <c r="E865" t="s">
        <v>241</v>
      </c>
      <c r="F865" t="s">
        <v>148</v>
      </c>
      <c r="G865" t="s">
        <v>162</v>
      </c>
      <c r="H865" t="s">
        <v>254</v>
      </c>
      <c r="I865" s="53">
        <v>45440</v>
      </c>
      <c r="J865" s="53">
        <v>45440</v>
      </c>
      <c r="K865" t="s">
        <v>124</v>
      </c>
      <c r="L865" s="53">
        <v>45436</v>
      </c>
      <c r="M865" t="s">
        <v>6653</v>
      </c>
      <c r="N865" t="s">
        <v>13</v>
      </c>
      <c r="O865" s="53">
        <v>45447</v>
      </c>
      <c r="P865">
        <v>2024</v>
      </c>
      <c r="Q865">
        <v>1006</v>
      </c>
      <c r="R865">
        <v>1068</v>
      </c>
      <c r="S865" t="s">
        <v>5638</v>
      </c>
      <c r="T865" t="s">
        <v>5623</v>
      </c>
      <c r="U865" t="s">
        <v>162</v>
      </c>
      <c r="V865">
        <v>60</v>
      </c>
      <c r="W865" s="53">
        <v>45440</v>
      </c>
      <c r="X865" s="53">
        <v>45440</v>
      </c>
      <c r="Y865">
        <v>0.85440000000000005</v>
      </c>
      <c r="Z865" t="s">
        <v>1279</v>
      </c>
      <c r="AA865" t="s">
        <v>4710</v>
      </c>
      <c r="AB865" t="s">
        <v>6246</v>
      </c>
      <c r="AC865" t="e">
        <f>#REF!-#REF!</f>
        <v>#REF!</v>
      </c>
      <c r="AD865" t="e">
        <f>#REF!*#REF!</f>
        <v>#REF!</v>
      </c>
    </row>
    <row r="866" spans="1:30" x14ac:dyDescent="0.35">
      <c r="A866" t="s">
        <v>5639</v>
      </c>
      <c r="B866">
        <v>530</v>
      </c>
      <c r="C866" t="s">
        <v>130</v>
      </c>
      <c r="D866" t="s">
        <v>4565</v>
      </c>
      <c r="E866" t="s">
        <v>241</v>
      </c>
      <c r="F866" t="s">
        <v>148</v>
      </c>
      <c r="G866" t="s">
        <v>162</v>
      </c>
      <c r="H866" t="s">
        <v>254</v>
      </c>
      <c r="I866" s="53">
        <v>45441</v>
      </c>
      <c r="J866" s="53">
        <v>45441</v>
      </c>
      <c r="K866" t="s">
        <v>124</v>
      </c>
      <c r="L866" s="53">
        <v>45436</v>
      </c>
      <c r="M866" t="s">
        <v>6653</v>
      </c>
      <c r="N866" t="s">
        <v>13</v>
      </c>
      <c r="O866" s="53">
        <v>45447</v>
      </c>
      <c r="P866">
        <v>2024</v>
      </c>
      <c r="Q866">
        <v>1007</v>
      </c>
      <c r="R866">
        <v>1069</v>
      </c>
      <c r="S866" t="s">
        <v>5639</v>
      </c>
      <c r="T866" t="s">
        <v>5623</v>
      </c>
      <c r="U866" t="s">
        <v>162</v>
      </c>
      <c r="V866">
        <v>60</v>
      </c>
      <c r="W866" s="53">
        <v>45441</v>
      </c>
      <c r="X866" s="53">
        <v>45441</v>
      </c>
      <c r="Y866">
        <v>0.85440000000000005</v>
      </c>
      <c r="Z866" t="s">
        <v>1279</v>
      </c>
      <c r="AA866" t="s">
        <v>4710</v>
      </c>
      <c r="AB866" t="s">
        <v>6246</v>
      </c>
      <c r="AC866" t="e">
        <f>#REF!-#REF!</f>
        <v>#REF!</v>
      </c>
      <c r="AD866" t="e">
        <f>#REF!*#REF!</f>
        <v>#REF!</v>
      </c>
    </row>
    <row r="867" spans="1:30" x14ac:dyDescent="0.35">
      <c r="A867" t="s">
        <v>5640</v>
      </c>
      <c r="B867">
        <v>531</v>
      </c>
      <c r="C867" t="s">
        <v>130</v>
      </c>
      <c r="D867" t="s">
        <v>4565</v>
      </c>
      <c r="E867" t="s">
        <v>241</v>
      </c>
      <c r="F867" t="s">
        <v>148</v>
      </c>
      <c r="G867" t="s">
        <v>162</v>
      </c>
      <c r="H867" t="s">
        <v>254</v>
      </c>
      <c r="I867" s="53">
        <v>45442</v>
      </c>
      <c r="J867" s="53">
        <v>45442</v>
      </c>
      <c r="K867" t="s">
        <v>124</v>
      </c>
      <c r="L867" s="53">
        <v>45441</v>
      </c>
      <c r="M867" t="s">
        <v>6653</v>
      </c>
      <c r="N867" t="s">
        <v>13</v>
      </c>
      <c r="O867" s="53">
        <v>45447</v>
      </c>
      <c r="P867">
        <v>2024</v>
      </c>
      <c r="Q867">
        <v>1008</v>
      </c>
      <c r="R867">
        <v>1070</v>
      </c>
      <c r="S867" t="s">
        <v>5640</v>
      </c>
      <c r="T867" t="s">
        <v>5623</v>
      </c>
      <c r="U867" t="s">
        <v>162</v>
      </c>
      <c r="V867">
        <v>276</v>
      </c>
      <c r="W867" s="53">
        <v>45442</v>
      </c>
      <c r="X867" s="53">
        <v>45442</v>
      </c>
      <c r="Y867">
        <v>0.85440000000000005</v>
      </c>
      <c r="Z867" t="s">
        <v>1279</v>
      </c>
      <c r="AA867" t="s">
        <v>4710</v>
      </c>
      <c r="AB867" t="s">
        <v>6246</v>
      </c>
      <c r="AC867" t="e">
        <f>#REF!-#REF!</f>
        <v>#REF!</v>
      </c>
      <c r="AD867" t="e">
        <f>#REF!*#REF!</f>
        <v>#REF!</v>
      </c>
    </row>
    <row r="868" spans="1:30" x14ac:dyDescent="0.35">
      <c r="A868" t="s">
        <v>2911</v>
      </c>
      <c r="B868">
        <v>532</v>
      </c>
      <c r="C868" t="s">
        <v>119</v>
      </c>
      <c r="D868" t="s">
        <v>4565</v>
      </c>
      <c r="E868" t="s">
        <v>241</v>
      </c>
      <c r="F868" t="s">
        <v>121</v>
      </c>
      <c r="G868" t="s">
        <v>169</v>
      </c>
      <c r="H868" t="s">
        <v>254</v>
      </c>
      <c r="I868" s="53">
        <v>45440</v>
      </c>
      <c r="J868" s="53">
        <v>45440</v>
      </c>
      <c r="K868" t="s">
        <v>124</v>
      </c>
      <c r="L868" s="53">
        <v>45436</v>
      </c>
      <c r="M868" t="s">
        <v>6654</v>
      </c>
      <c r="N868" t="s">
        <v>16</v>
      </c>
      <c r="O868" s="53">
        <v>45455</v>
      </c>
      <c r="P868">
        <v>2024</v>
      </c>
      <c r="Q868">
        <v>1009</v>
      </c>
      <c r="R868">
        <v>1071</v>
      </c>
      <c r="S868" t="s">
        <v>2911</v>
      </c>
      <c r="T868" t="s">
        <v>4519</v>
      </c>
      <c r="U868" t="s">
        <v>169</v>
      </c>
      <c r="V868">
        <v>60</v>
      </c>
      <c r="W868" s="53">
        <v>45440</v>
      </c>
      <c r="X868" s="53">
        <v>45440</v>
      </c>
      <c r="Y868">
        <v>0.27779999999999999</v>
      </c>
      <c r="Z868" t="s">
        <v>1279</v>
      </c>
      <c r="AA868" t="s">
        <v>4710</v>
      </c>
      <c r="AC868" t="e">
        <f>#REF!-#REF!</f>
        <v>#REF!</v>
      </c>
      <c r="AD868" t="e">
        <f>#REF!*#REF!</f>
        <v>#REF!</v>
      </c>
    </row>
    <row r="869" spans="1:30" x14ac:dyDescent="0.35">
      <c r="A869" t="s">
        <v>6041</v>
      </c>
      <c r="B869">
        <v>533</v>
      </c>
      <c r="C869" t="s">
        <v>119</v>
      </c>
      <c r="D869" t="s">
        <v>4565</v>
      </c>
      <c r="E869" t="s">
        <v>241</v>
      </c>
      <c r="F869" t="s">
        <v>121</v>
      </c>
      <c r="G869" t="s">
        <v>169</v>
      </c>
      <c r="H869" t="s">
        <v>254</v>
      </c>
      <c r="I869" s="53">
        <v>45441</v>
      </c>
      <c r="J869" s="53">
        <v>45441</v>
      </c>
      <c r="K869" t="s">
        <v>124</v>
      </c>
      <c r="L869" s="53">
        <v>45436</v>
      </c>
      <c r="M869" t="s">
        <v>6654</v>
      </c>
      <c r="N869" t="s">
        <v>16</v>
      </c>
      <c r="O869" s="53">
        <v>45455</v>
      </c>
      <c r="P869">
        <v>2024</v>
      </c>
      <c r="Q869">
        <v>1010</v>
      </c>
      <c r="R869">
        <v>1072</v>
      </c>
      <c r="S869" t="s">
        <v>6041</v>
      </c>
      <c r="T869" t="s">
        <v>4519</v>
      </c>
      <c r="U869" t="s">
        <v>169</v>
      </c>
      <c r="V869">
        <v>60</v>
      </c>
      <c r="W869" s="53">
        <v>45441</v>
      </c>
      <c r="X869" s="53">
        <v>45441</v>
      </c>
      <c r="Y869">
        <v>0.27779999999999999</v>
      </c>
      <c r="Z869" t="s">
        <v>1279</v>
      </c>
      <c r="AA869" t="s">
        <v>4710</v>
      </c>
      <c r="AC869" t="e">
        <f>#REF!-#REF!</f>
        <v>#REF!</v>
      </c>
      <c r="AD869" t="e">
        <f>#REF!*#REF!</f>
        <v>#REF!</v>
      </c>
    </row>
    <row r="870" spans="1:30" x14ac:dyDescent="0.35">
      <c r="A870" t="s">
        <v>2260</v>
      </c>
      <c r="B870">
        <v>534</v>
      </c>
      <c r="C870" t="s">
        <v>119</v>
      </c>
      <c r="D870" t="s">
        <v>4565</v>
      </c>
      <c r="E870" t="s">
        <v>241</v>
      </c>
      <c r="F870" t="s">
        <v>121</v>
      </c>
      <c r="G870" t="s">
        <v>169</v>
      </c>
      <c r="H870" t="s">
        <v>254</v>
      </c>
      <c r="I870" s="53">
        <v>45442</v>
      </c>
      <c r="J870" s="53">
        <v>45442</v>
      </c>
      <c r="K870" t="s">
        <v>124</v>
      </c>
      <c r="L870" s="53">
        <v>45441</v>
      </c>
      <c r="M870" t="s">
        <v>6654</v>
      </c>
      <c r="N870" t="s">
        <v>16</v>
      </c>
      <c r="O870" s="53">
        <v>45455</v>
      </c>
      <c r="P870">
        <v>2024</v>
      </c>
      <c r="Q870">
        <v>1011</v>
      </c>
      <c r="R870">
        <v>1073</v>
      </c>
      <c r="S870" t="s">
        <v>2260</v>
      </c>
      <c r="T870" t="s">
        <v>4519</v>
      </c>
      <c r="U870" t="s">
        <v>169</v>
      </c>
      <c r="V870">
        <v>276</v>
      </c>
      <c r="W870" s="53">
        <v>45442</v>
      </c>
      <c r="X870" s="53">
        <v>45442</v>
      </c>
      <c r="Y870">
        <v>0.27779999999999999</v>
      </c>
      <c r="Z870" t="s">
        <v>1279</v>
      </c>
      <c r="AA870" t="s">
        <v>4710</v>
      </c>
      <c r="AC870" t="e">
        <f>#REF!-#REF!</f>
        <v>#REF!</v>
      </c>
      <c r="AD870" t="e">
        <f>#REF!*#REF!</f>
        <v>#REF!</v>
      </c>
    </row>
    <row r="871" spans="1:30" x14ac:dyDescent="0.35">
      <c r="A871" t="s">
        <v>2912</v>
      </c>
      <c r="B871">
        <v>535</v>
      </c>
      <c r="C871" t="s">
        <v>119</v>
      </c>
      <c r="D871" t="s">
        <v>4565</v>
      </c>
      <c r="E871" t="s">
        <v>241</v>
      </c>
      <c r="F871" t="s">
        <v>121</v>
      </c>
      <c r="G871" t="s">
        <v>169</v>
      </c>
      <c r="H871" t="s">
        <v>254</v>
      </c>
      <c r="I871" s="53">
        <v>45443</v>
      </c>
      <c r="J871" s="53">
        <v>45443</v>
      </c>
      <c r="K871" t="s">
        <v>124</v>
      </c>
      <c r="L871" s="53">
        <v>45441</v>
      </c>
      <c r="M871" t="s">
        <v>6654</v>
      </c>
      <c r="N871" t="s">
        <v>16</v>
      </c>
      <c r="O871" s="53">
        <v>45455</v>
      </c>
      <c r="P871">
        <v>2024</v>
      </c>
      <c r="Q871">
        <v>1012</v>
      </c>
      <c r="R871">
        <v>1074</v>
      </c>
      <c r="S871" t="s">
        <v>2912</v>
      </c>
      <c r="T871" t="s">
        <v>4519</v>
      </c>
      <c r="U871" t="s">
        <v>169</v>
      </c>
      <c r="V871">
        <v>276</v>
      </c>
      <c r="W871" s="53">
        <v>45443</v>
      </c>
      <c r="X871" s="53">
        <v>45443</v>
      </c>
      <c r="Y871">
        <v>0.27779999999999999</v>
      </c>
      <c r="Z871" t="s">
        <v>1279</v>
      </c>
      <c r="AA871" t="s">
        <v>4710</v>
      </c>
      <c r="AC871" t="e">
        <f>#REF!-#REF!</f>
        <v>#REF!</v>
      </c>
      <c r="AD871" t="e">
        <f>#REF!*#REF!</f>
        <v>#REF!</v>
      </c>
    </row>
    <row r="872" spans="1:30" x14ac:dyDescent="0.35">
      <c r="A872" t="s">
        <v>5641</v>
      </c>
      <c r="B872">
        <v>536</v>
      </c>
      <c r="C872" t="s">
        <v>119</v>
      </c>
      <c r="D872" t="s">
        <v>6167</v>
      </c>
      <c r="E872" t="s">
        <v>194</v>
      </c>
      <c r="F872" t="s">
        <v>121</v>
      </c>
      <c r="G872" t="s">
        <v>162</v>
      </c>
      <c r="H872" t="s">
        <v>254</v>
      </c>
      <c r="I872" s="53">
        <v>45455</v>
      </c>
      <c r="J872" s="53">
        <v>45455</v>
      </c>
      <c r="K872" t="s">
        <v>124</v>
      </c>
      <c r="L872" s="53">
        <v>45454</v>
      </c>
      <c r="M872" t="s">
        <v>6654</v>
      </c>
      <c r="N872" t="s">
        <v>16</v>
      </c>
      <c r="O872" s="53">
        <v>45455</v>
      </c>
      <c r="P872">
        <v>2024</v>
      </c>
      <c r="Q872">
        <v>1013</v>
      </c>
      <c r="R872">
        <v>1075</v>
      </c>
      <c r="S872" t="s">
        <v>5641</v>
      </c>
      <c r="T872" t="s">
        <v>4515</v>
      </c>
      <c r="U872" t="s">
        <v>162</v>
      </c>
      <c r="V872">
        <v>312</v>
      </c>
      <c r="W872" s="53">
        <v>45455</v>
      </c>
      <c r="X872" s="53">
        <v>45455</v>
      </c>
      <c r="Y872">
        <v>4.0132000000000003</v>
      </c>
      <c r="Z872" t="s">
        <v>1279</v>
      </c>
      <c r="AA872" t="s">
        <v>4710</v>
      </c>
      <c r="AC872" t="e">
        <f>#REF!-#REF!</f>
        <v>#REF!</v>
      </c>
      <c r="AD872" t="e">
        <f>#REF!*#REF!</f>
        <v>#REF!</v>
      </c>
    </row>
    <row r="873" spans="1:30" x14ac:dyDescent="0.35">
      <c r="A873" t="s">
        <v>5642</v>
      </c>
      <c r="B873">
        <v>537</v>
      </c>
      <c r="C873" t="s">
        <v>119</v>
      </c>
      <c r="D873" t="s">
        <v>6167</v>
      </c>
      <c r="E873" t="s">
        <v>194</v>
      </c>
      <c r="F873" t="s">
        <v>121</v>
      </c>
      <c r="G873" t="s">
        <v>162</v>
      </c>
      <c r="H873" t="s">
        <v>254</v>
      </c>
      <c r="I873" s="53">
        <v>45456</v>
      </c>
      <c r="J873" s="53">
        <v>45456</v>
      </c>
      <c r="K873" t="s">
        <v>124</v>
      </c>
      <c r="L873" s="53">
        <v>45455</v>
      </c>
      <c r="M873" t="s">
        <v>6654</v>
      </c>
      <c r="N873" t="s">
        <v>16</v>
      </c>
      <c r="O873" s="53">
        <v>45455</v>
      </c>
      <c r="P873">
        <v>2024</v>
      </c>
      <c r="Q873">
        <v>1014</v>
      </c>
      <c r="R873">
        <v>1076</v>
      </c>
      <c r="S873" t="s">
        <v>5642</v>
      </c>
      <c r="T873" t="s">
        <v>4515</v>
      </c>
      <c r="U873" t="s">
        <v>162</v>
      </c>
      <c r="V873">
        <v>312</v>
      </c>
      <c r="W873" s="53">
        <v>45456</v>
      </c>
      <c r="X873" s="53">
        <v>45456</v>
      </c>
      <c r="Y873">
        <v>4.0132000000000003</v>
      </c>
      <c r="Z873" t="s">
        <v>1279</v>
      </c>
      <c r="AA873" t="s">
        <v>4710</v>
      </c>
      <c r="AC873" t="e">
        <f>#REF!-#REF!</f>
        <v>#REF!</v>
      </c>
      <c r="AD873" t="e">
        <f>#REF!*#REF!</f>
        <v>#REF!</v>
      </c>
    </row>
    <row r="874" spans="1:30" x14ac:dyDescent="0.35">
      <c r="A874" t="s">
        <v>5643</v>
      </c>
      <c r="B874">
        <v>538</v>
      </c>
      <c r="C874" t="s">
        <v>119</v>
      </c>
      <c r="D874" t="s">
        <v>6167</v>
      </c>
      <c r="E874" t="s">
        <v>194</v>
      </c>
      <c r="F874" t="s">
        <v>121</v>
      </c>
      <c r="G874" t="s">
        <v>162</v>
      </c>
      <c r="H874" t="s">
        <v>254</v>
      </c>
      <c r="I874" s="53">
        <v>45457</v>
      </c>
      <c r="J874" s="53">
        <v>45457</v>
      </c>
      <c r="K874" t="s">
        <v>124</v>
      </c>
      <c r="L874" s="53">
        <v>45455</v>
      </c>
      <c r="M874" t="s">
        <v>6654</v>
      </c>
      <c r="N874" t="s">
        <v>16</v>
      </c>
      <c r="O874" s="53">
        <v>45455</v>
      </c>
      <c r="P874">
        <v>2024</v>
      </c>
      <c r="Q874">
        <v>1015</v>
      </c>
      <c r="R874">
        <v>1077</v>
      </c>
      <c r="S874" t="s">
        <v>5643</v>
      </c>
      <c r="T874" t="s">
        <v>4515</v>
      </c>
      <c r="U874" t="s">
        <v>162</v>
      </c>
      <c r="V874">
        <v>312</v>
      </c>
      <c r="W874" s="53">
        <v>45457</v>
      </c>
      <c r="X874" s="53">
        <v>45457</v>
      </c>
      <c r="Y874">
        <v>4.0132000000000003</v>
      </c>
      <c r="Z874" t="s">
        <v>1279</v>
      </c>
      <c r="AA874" t="s">
        <v>4710</v>
      </c>
      <c r="AC874" t="e">
        <f>#REF!-#REF!</f>
        <v>#REF!</v>
      </c>
      <c r="AD874" t="e">
        <f>#REF!*#REF!</f>
        <v>#REF!</v>
      </c>
    </row>
    <row r="875" spans="1:30" x14ac:dyDescent="0.35">
      <c r="A875" t="s">
        <v>2914</v>
      </c>
      <c r="B875">
        <v>539</v>
      </c>
      <c r="C875" t="s">
        <v>119</v>
      </c>
      <c r="D875" t="s">
        <v>6167</v>
      </c>
      <c r="E875" t="s">
        <v>194</v>
      </c>
      <c r="F875" t="s">
        <v>121</v>
      </c>
      <c r="G875" t="s">
        <v>162</v>
      </c>
      <c r="H875" t="s">
        <v>254</v>
      </c>
      <c r="I875" s="53">
        <v>45458</v>
      </c>
      <c r="J875" s="53">
        <v>45458</v>
      </c>
      <c r="K875" t="s">
        <v>124</v>
      </c>
      <c r="L875" s="53">
        <v>45455</v>
      </c>
      <c r="M875" t="s">
        <v>6654</v>
      </c>
      <c r="N875" t="s">
        <v>16</v>
      </c>
      <c r="O875" s="53">
        <v>45455</v>
      </c>
      <c r="P875">
        <v>2024</v>
      </c>
      <c r="Q875">
        <v>1016</v>
      </c>
      <c r="R875">
        <v>1078</v>
      </c>
      <c r="S875" t="s">
        <v>2914</v>
      </c>
      <c r="T875" t="s">
        <v>4515</v>
      </c>
      <c r="U875" t="s">
        <v>162</v>
      </c>
      <c r="V875">
        <v>312</v>
      </c>
      <c r="W875" s="53">
        <v>45458</v>
      </c>
      <c r="X875" s="53">
        <v>45458</v>
      </c>
      <c r="Y875">
        <v>4.0132000000000003</v>
      </c>
      <c r="Z875" t="s">
        <v>1279</v>
      </c>
      <c r="AA875" t="s">
        <v>4710</v>
      </c>
      <c r="AC875" t="e">
        <f>#REF!-#REF!</f>
        <v>#REF!</v>
      </c>
      <c r="AD875" t="e">
        <f>#REF!*#REF!</f>
        <v>#REF!</v>
      </c>
    </row>
    <row r="876" spans="1:30" x14ac:dyDescent="0.35">
      <c r="A876" t="s">
        <v>2263</v>
      </c>
      <c r="B876">
        <v>540</v>
      </c>
      <c r="C876" t="s">
        <v>119</v>
      </c>
      <c r="D876" t="s">
        <v>6167</v>
      </c>
      <c r="E876" t="s">
        <v>194</v>
      </c>
      <c r="F876" t="s">
        <v>121</v>
      </c>
      <c r="G876" t="s">
        <v>162</v>
      </c>
      <c r="H876" t="s">
        <v>254</v>
      </c>
      <c r="I876" s="53">
        <v>45459</v>
      </c>
      <c r="J876" s="53">
        <v>45459</v>
      </c>
      <c r="K876" t="s">
        <v>124</v>
      </c>
      <c r="L876" s="53">
        <v>45455</v>
      </c>
      <c r="M876" t="s">
        <v>6654</v>
      </c>
      <c r="N876" t="s">
        <v>16</v>
      </c>
      <c r="O876" s="53">
        <v>45455</v>
      </c>
      <c r="P876">
        <v>2024</v>
      </c>
      <c r="Q876">
        <v>1017</v>
      </c>
      <c r="R876">
        <v>1079</v>
      </c>
      <c r="S876" t="s">
        <v>2263</v>
      </c>
      <c r="T876" t="s">
        <v>4515</v>
      </c>
      <c r="U876" t="s">
        <v>162</v>
      </c>
      <c r="V876">
        <v>312</v>
      </c>
      <c r="W876" s="53">
        <v>45459</v>
      </c>
      <c r="X876" s="53">
        <v>45459</v>
      </c>
      <c r="Y876">
        <v>4.0132000000000003</v>
      </c>
      <c r="Z876" t="s">
        <v>1279</v>
      </c>
      <c r="AA876" t="s">
        <v>4710</v>
      </c>
      <c r="AC876" t="e">
        <f>#REF!-#REF!</f>
        <v>#REF!</v>
      </c>
      <c r="AD876" t="e">
        <f>#REF!*#REF!</f>
        <v>#REF!</v>
      </c>
    </row>
    <row r="877" spans="1:30" x14ac:dyDescent="0.35">
      <c r="A877" t="s">
        <v>5644</v>
      </c>
      <c r="B877">
        <v>541</v>
      </c>
      <c r="C877" t="s">
        <v>119</v>
      </c>
      <c r="D877" t="s">
        <v>6167</v>
      </c>
      <c r="E877" t="s">
        <v>194</v>
      </c>
      <c r="F877" t="s">
        <v>121</v>
      </c>
      <c r="G877" t="s">
        <v>162</v>
      </c>
      <c r="H877" t="s">
        <v>254</v>
      </c>
      <c r="I877" s="53">
        <v>45460</v>
      </c>
      <c r="J877" s="53">
        <v>45460</v>
      </c>
      <c r="K877" t="s">
        <v>124</v>
      </c>
      <c r="L877" s="53">
        <v>45455</v>
      </c>
      <c r="M877" t="s">
        <v>6654</v>
      </c>
      <c r="N877" t="s">
        <v>16</v>
      </c>
      <c r="O877" s="53">
        <v>45455</v>
      </c>
      <c r="P877">
        <v>2024</v>
      </c>
      <c r="Q877">
        <v>1018</v>
      </c>
      <c r="R877">
        <v>1080</v>
      </c>
      <c r="S877" t="s">
        <v>5644</v>
      </c>
      <c r="T877" t="s">
        <v>4515</v>
      </c>
      <c r="U877" t="s">
        <v>162</v>
      </c>
      <c r="V877">
        <v>312</v>
      </c>
      <c r="W877" s="53">
        <v>45460</v>
      </c>
      <c r="X877" s="53">
        <v>45460</v>
      </c>
      <c r="Y877">
        <v>4.0132000000000003</v>
      </c>
      <c r="Z877" t="s">
        <v>1279</v>
      </c>
      <c r="AA877" t="s">
        <v>4710</v>
      </c>
      <c r="AC877" t="e">
        <f>#REF!-#REF!</f>
        <v>#REF!</v>
      </c>
      <c r="AD877" t="e">
        <f>#REF!*#REF!</f>
        <v>#REF!</v>
      </c>
    </row>
    <row r="878" spans="1:30" x14ac:dyDescent="0.35">
      <c r="A878" t="s">
        <v>5645</v>
      </c>
      <c r="B878">
        <v>543</v>
      </c>
      <c r="C878" t="s">
        <v>130</v>
      </c>
      <c r="D878" t="s">
        <v>193</v>
      </c>
      <c r="E878" t="s">
        <v>194</v>
      </c>
      <c r="F878" t="s">
        <v>121</v>
      </c>
      <c r="G878" t="s">
        <v>162</v>
      </c>
      <c r="H878" t="s">
        <v>219</v>
      </c>
      <c r="I878" s="53">
        <v>45444</v>
      </c>
      <c r="J878" s="53">
        <v>45535</v>
      </c>
      <c r="K878" t="s">
        <v>124</v>
      </c>
      <c r="L878" s="53">
        <v>45443</v>
      </c>
      <c r="M878" t="s">
        <v>6655</v>
      </c>
      <c r="N878" t="s">
        <v>319</v>
      </c>
      <c r="O878" s="53">
        <v>45462</v>
      </c>
      <c r="P878">
        <v>2024</v>
      </c>
      <c r="Q878">
        <v>1020</v>
      </c>
      <c r="R878">
        <v>1081</v>
      </c>
      <c r="S878" t="s">
        <v>5645</v>
      </c>
      <c r="T878" t="s">
        <v>1298</v>
      </c>
      <c r="U878" t="s">
        <v>162</v>
      </c>
      <c r="V878">
        <v>390</v>
      </c>
      <c r="W878" s="53">
        <v>45444</v>
      </c>
      <c r="X878" s="53">
        <v>45535</v>
      </c>
      <c r="Y878">
        <v>4.3784000000000001</v>
      </c>
      <c r="Z878" t="s">
        <v>1279</v>
      </c>
      <c r="AA878" t="s">
        <v>4710</v>
      </c>
      <c r="AB878" t="s">
        <v>6247</v>
      </c>
      <c r="AC878" t="e">
        <f>#REF!-#REF!</f>
        <v>#REF!</v>
      </c>
      <c r="AD878" t="e">
        <f>#REF!*#REF!</f>
        <v>#REF!</v>
      </c>
    </row>
    <row r="879" spans="1:30" x14ac:dyDescent="0.35">
      <c r="A879" t="s">
        <v>5646</v>
      </c>
      <c r="B879">
        <v>544</v>
      </c>
      <c r="C879" t="s">
        <v>132</v>
      </c>
      <c r="D879" t="s">
        <v>280</v>
      </c>
      <c r="E879" t="s">
        <v>281</v>
      </c>
      <c r="F879" t="s">
        <v>121</v>
      </c>
      <c r="G879" t="s">
        <v>162</v>
      </c>
      <c r="H879" t="s">
        <v>219</v>
      </c>
      <c r="I879" s="53">
        <v>45474</v>
      </c>
      <c r="J879" s="53">
        <v>45565</v>
      </c>
      <c r="K879" t="s">
        <v>124</v>
      </c>
      <c r="L879" s="53">
        <v>45474</v>
      </c>
      <c r="M879" t="s">
        <v>6656</v>
      </c>
      <c r="N879" t="s">
        <v>41</v>
      </c>
      <c r="O879" s="53">
        <v>45481</v>
      </c>
      <c r="P879">
        <v>2024</v>
      </c>
      <c r="Q879">
        <v>1021</v>
      </c>
      <c r="R879">
        <v>1082</v>
      </c>
      <c r="S879" t="s">
        <v>5646</v>
      </c>
      <c r="T879" t="s">
        <v>1338</v>
      </c>
      <c r="U879" t="s">
        <v>162</v>
      </c>
      <c r="V879">
        <v>240</v>
      </c>
      <c r="W879" s="53">
        <v>45474</v>
      </c>
      <c r="X879" s="53">
        <v>45565</v>
      </c>
      <c r="Y879">
        <v>5.0274000000000001</v>
      </c>
      <c r="Z879" t="s">
        <v>1279</v>
      </c>
      <c r="AA879" t="s">
        <v>4797</v>
      </c>
      <c r="AC879" t="e">
        <f>#REF!-#REF!</f>
        <v>#REF!</v>
      </c>
      <c r="AD879" t="e">
        <f>#REF!*#REF!</f>
        <v>#REF!</v>
      </c>
    </row>
    <row r="880" spans="1:30" x14ac:dyDescent="0.35">
      <c r="A880" t="s">
        <v>5647</v>
      </c>
      <c r="B880">
        <v>545</v>
      </c>
      <c r="C880" t="s">
        <v>132</v>
      </c>
      <c r="D880" t="s">
        <v>292</v>
      </c>
      <c r="E880" t="s">
        <v>248</v>
      </c>
      <c r="F880" t="s">
        <v>121</v>
      </c>
      <c r="G880" t="s">
        <v>162</v>
      </c>
      <c r="H880" t="s">
        <v>254</v>
      </c>
      <c r="I880" s="53">
        <v>45468</v>
      </c>
      <c r="J880" s="53">
        <v>45468</v>
      </c>
      <c r="K880" t="s">
        <v>124</v>
      </c>
      <c r="L880" s="53">
        <v>45468</v>
      </c>
      <c r="M880" t="s">
        <v>6657</v>
      </c>
      <c r="N880" t="s">
        <v>10</v>
      </c>
      <c r="O880" s="53">
        <v>45481</v>
      </c>
      <c r="P880">
        <v>2024</v>
      </c>
      <c r="Q880">
        <v>1022</v>
      </c>
      <c r="R880">
        <v>1083</v>
      </c>
      <c r="S880" t="s">
        <v>5647</v>
      </c>
      <c r="T880" t="s">
        <v>1331</v>
      </c>
      <c r="U880" t="s">
        <v>162</v>
      </c>
      <c r="V880">
        <v>200</v>
      </c>
      <c r="W880" s="53">
        <v>45468</v>
      </c>
      <c r="X880" s="53">
        <v>45468</v>
      </c>
      <c r="Y880">
        <v>6.7450000000000001</v>
      </c>
      <c r="Z880" t="s">
        <v>1279</v>
      </c>
      <c r="AA880" t="s">
        <v>4803</v>
      </c>
      <c r="AC880" t="e">
        <f>#REF!-#REF!</f>
        <v>#REF!</v>
      </c>
      <c r="AD880" t="e">
        <f>#REF!*#REF!</f>
        <v>#REF!</v>
      </c>
    </row>
    <row r="881" spans="1:30" x14ac:dyDescent="0.35">
      <c r="A881" t="s">
        <v>6227</v>
      </c>
      <c r="B881">
        <v>546</v>
      </c>
      <c r="C881" t="s">
        <v>132</v>
      </c>
      <c r="D881" t="s">
        <v>292</v>
      </c>
      <c r="E881" t="s">
        <v>248</v>
      </c>
      <c r="F881" t="s">
        <v>121</v>
      </c>
      <c r="G881" t="s">
        <v>162</v>
      </c>
      <c r="H881" t="s">
        <v>254</v>
      </c>
      <c r="I881" s="53">
        <v>45469</v>
      </c>
      <c r="J881" s="53">
        <v>45469</v>
      </c>
      <c r="K881" t="s">
        <v>124</v>
      </c>
      <c r="L881" s="53">
        <v>45470</v>
      </c>
      <c r="M881" t="s">
        <v>6658</v>
      </c>
      <c r="N881" t="s">
        <v>10</v>
      </c>
      <c r="O881" s="53">
        <v>45481</v>
      </c>
      <c r="P881">
        <v>2024</v>
      </c>
      <c r="Q881">
        <v>1023</v>
      </c>
      <c r="R881">
        <v>1084</v>
      </c>
      <c r="S881" t="s">
        <v>6227</v>
      </c>
      <c r="T881" t="s">
        <v>1331</v>
      </c>
      <c r="U881" t="s">
        <v>162</v>
      </c>
      <c r="V881">
        <v>200</v>
      </c>
      <c r="W881" s="53">
        <v>45469</v>
      </c>
      <c r="X881" s="53">
        <v>45469</v>
      </c>
      <c r="Y881">
        <v>6.7450000000000001</v>
      </c>
      <c r="Z881" t="s">
        <v>1279</v>
      </c>
      <c r="AA881" t="s">
        <v>4803</v>
      </c>
      <c r="AC881" t="e">
        <f>#REF!-#REF!</f>
        <v>#REF!</v>
      </c>
      <c r="AD881" t="e">
        <f>#REF!*#REF!</f>
        <v>#REF!</v>
      </c>
    </row>
    <row r="882" spans="1:30" x14ac:dyDescent="0.35">
      <c r="A882" t="s">
        <v>6228</v>
      </c>
      <c r="B882">
        <v>547</v>
      </c>
      <c r="C882" t="s">
        <v>132</v>
      </c>
      <c r="D882" t="s">
        <v>292</v>
      </c>
      <c r="E882" t="s">
        <v>248</v>
      </c>
      <c r="F882" t="s">
        <v>121</v>
      </c>
      <c r="G882" t="s">
        <v>162</v>
      </c>
      <c r="H882" t="s">
        <v>254</v>
      </c>
      <c r="I882" s="53">
        <v>45470</v>
      </c>
      <c r="J882" s="53">
        <v>45470</v>
      </c>
      <c r="K882" t="s">
        <v>124</v>
      </c>
      <c r="L882" s="53">
        <v>45470</v>
      </c>
      <c r="M882" t="s">
        <v>6659</v>
      </c>
      <c r="N882" t="s">
        <v>10</v>
      </c>
      <c r="O882" s="53">
        <v>45481</v>
      </c>
      <c r="P882">
        <v>2024</v>
      </c>
      <c r="Q882">
        <v>1024</v>
      </c>
      <c r="R882">
        <v>1085</v>
      </c>
      <c r="S882" t="s">
        <v>6228</v>
      </c>
      <c r="T882" t="s">
        <v>1331</v>
      </c>
      <c r="U882" t="s">
        <v>162</v>
      </c>
      <c r="V882">
        <v>200</v>
      </c>
      <c r="W882" s="53">
        <v>45470</v>
      </c>
      <c r="X882" s="53">
        <v>45470</v>
      </c>
      <c r="Y882">
        <v>6.7450000000000001</v>
      </c>
      <c r="Z882" t="s">
        <v>1279</v>
      </c>
      <c r="AA882" t="s">
        <v>4803</v>
      </c>
      <c r="AC882" t="e">
        <f>#REF!-#REF!</f>
        <v>#REF!</v>
      </c>
      <c r="AD882" t="e">
        <f>#REF!*#REF!</f>
        <v>#REF!</v>
      </c>
    </row>
    <row r="883" spans="1:30" x14ac:dyDescent="0.35">
      <c r="A883" t="s">
        <v>6229</v>
      </c>
      <c r="B883">
        <v>548</v>
      </c>
      <c r="C883" t="s">
        <v>132</v>
      </c>
      <c r="D883" t="s">
        <v>292</v>
      </c>
      <c r="E883" t="s">
        <v>248</v>
      </c>
      <c r="F883" t="s">
        <v>121</v>
      </c>
      <c r="G883" t="s">
        <v>162</v>
      </c>
      <c r="H883" t="s">
        <v>254</v>
      </c>
      <c r="I883" s="53">
        <v>45471</v>
      </c>
      <c r="J883" s="53">
        <v>45471</v>
      </c>
      <c r="K883" t="s">
        <v>124</v>
      </c>
      <c r="L883" s="53">
        <v>45470</v>
      </c>
      <c r="M883" t="s">
        <v>6660</v>
      </c>
      <c r="N883" t="s">
        <v>10</v>
      </c>
      <c r="O883" s="53">
        <v>45481</v>
      </c>
      <c r="P883">
        <v>2024</v>
      </c>
      <c r="Q883">
        <v>1025</v>
      </c>
      <c r="R883">
        <v>1086</v>
      </c>
      <c r="S883" t="s">
        <v>6229</v>
      </c>
      <c r="T883" t="s">
        <v>1331</v>
      </c>
      <c r="U883" t="s">
        <v>162</v>
      </c>
      <c r="V883">
        <v>200</v>
      </c>
      <c r="W883" s="53">
        <v>45471</v>
      </c>
      <c r="X883" s="53">
        <v>45471</v>
      </c>
      <c r="Y883">
        <v>6.7450000000000001</v>
      </c>
      <c r="Z883" t="s">
        <v>1279</v>
      </c>
      <c r="AA883" t="s">
        <v>4803</v>
      </c>
      <c r="AC883" t="e">
        <f>#REF!-#REF!</f>
        <v>#REF!</v>
      </c>
      <c r="AD883" t="e">
        <f>#REF!*#REF!</f>
        <v>#REF!</v>
      </c>
    </row>
    <row r="884" spans="1:30" x14ac:dyDescent="0.35">
      <c r="A884" t="s">
        <v>6230</v>
      </c>
      <c r="B884">
        <v>549</v>
      </c>
      <c r="C884" t="s">
        <v>132</v>
      </c>
      <c r="D884" t="s">
        <v>292</v>
      </c>
      <c r="E884" t="s">
        <v>248</v>
      </c>
      <c r="F884" t="s">
        <v>121</v>
      </c>
      <c r="G884" t="s">
        <v>162</v>
      </c>
      <c r="H884" t="s">
        <v>254</v>
      </c>
      <c r="I884" s="53">
        <v>45472</v>
      </c>
      <c r="J884" s="53">
        <v>45472</v>
      </c>
      <c r="K884" t="s">
        <v>124</v>
      </c>
      <c r="L884" s="53">
        <v>45470</v>
      </c>
      <c r="M884" t="s">
        <v>6661</v>
      </c>
      <c r="N884" t="s">
        <v>10</v>
      </c>
      <c r="O884" s="53">
        <v>45481</v>
      </c>
      <c r="P884">
        <v>2024</v>
      </c>
      <c r="Q884">
        <v>1026</v>
      </c>
      <c r="R884">
        <v>1087</v>
      </c>
      <c r="S884" t="s">
        <v>6230</v>
      </c>
      <c r="T884" t="s">
        <v>1331</v>
      </c>
      <c r="U884" t="s">
        <v>162</v>
      </c>
      <c r="V884">
        <v>180</v>
      </c>
      <c r="W884" s="53">
        <v>45472</v>
      </c>
      <c r="X884" s="53">
        <v>45472</v>
      </c>
      <c r="Y884">
        <v>6.7450000000000001</v>
      </c>
      <c r="Z884" t="s">
        <v>1279</v>
      </c>
      <c r="AA884" t="s">
        <v>4803</v>
      </c>
      <c r="AC884" t="e">
        <f>#REF!-#REF!</f>
        <v>#REF!</v>
      </c>
      <c r="AD884" t="e">
        <f>#REF!*#REF!</f>
        <v>#REF!</v>
      </c>
    </row>
    <row r="885" spans="1:30" x14ac:dyDescent="0.35">
      <c r="A885" t="s">
        <v>6231</v>
      </c>
      <c r="B885">
        <v>550</v>
      </c>
      <c r="C885" t="s">
        <v>132</v>
      </c>
      <c r="D885" t="s">
        <v>292</v>
      </c>
      <c r="E885" t="s">
        <v>248</v>
      </c>
      <c r="F885" t="s">
        <v>121</v>
      </c>
      <c r="G885" t="s">
        <v>162</v>
      </c>
      <c r="H885" t="s">
        <v>254</v>
      </c>
      <c r="I885" s="53">
        <v>45473</v>
      </c>
      <c r="J885" s="53">
        <v>45473</v>
      </c>
      <c r="K885" t="s">
        <v>124</v>
      </c>
      <c r="L885" s="53">
        <v>45469</v>
      </c>
      <c r="M885" t="s">
        <v>6662</v>
      </c>
      <c r="N885" t="s">
        <v>10</v>
      </c>
      <c r="O885" s="53">
        <v>45481</v>
      </c>
      <c r="P885">
        <v>2024</v>
      </c>
      <c r="Q885">
        <v>1027</v>
      </c>
      <c r="R885">
        <v>1088</v>
      </c>
      <c r="S885" t="s">
        <v>6231</v>
      </c>
      <c r="T885" t="s">
        <v>1331</v>
      </c>
      <c r="U885" t="s">
        <v>162</v>
      </c>
      <c r="V885">
        <v>170</v>
      </c>
      <c r="W885" s="53">
        <v>45473</v>
      </c>
      <c r="X885" s="53">
        <v>45473</v>
      </c>
      <c r="Y885">
        <v>6.7450000000000001</v>
      </c>
      <c r="Z885" t="s">
        <v>1279</v>
      </c>
      <c r="AA885" t="s">
        <v>4803</v>
      </c>
      <c r="AC885" t="e">
        <f>#REF!-#REF!</f>
        <v>#REF!</v>
      </c>
      <c r="AD885" t="e">
        <f>#REF!*#REF!</f>
        <v>#REF!</v>
      </c>
    </row>
    <row r="886" spans="1:30" x14ac:dyDescent="0.35">
      <c r="A886" t="s">
        <v>5653</v>
      </c>
      <c r="B886">
        <v>551</v>
      </c>
      <c r="C886" t="s">
        <v>132</v>
      </c>
      <c r="D886" t="s">
        <v>292</v>
      </c>
      <c r="E886" t="s">
        <v>248</v>
      </c>
      <c r="F886" t="s">
        <v>121</v>
      </c>
      <c r="G886" t="s">
        <v>162</v>
      </c>
      <c r="H886" t="s">
        <v>254</v>
      </c>
      <c r="I886" s="53">
        <v>45474</v>
      </c>
      <c r="J886" s="53">
        <v>45474</v>
      </c>
      <c r="K886" t="s">
        <v>124</v>
      </c>
      <c r="L886" s="53">
        <v>45471</v>
      </c>
      <c r="M886" t="s">
        <v>6663</v>
      </c>
      <c r="N886" t="s">
        <v>10</v>
      </c>
      <c r="O886" s="53">
        <v>45481</v>
      </c>
      <c r="P886">
        <v>2024</v>
      </c>
      <c r="Q886">
        <v>1028</v>
      </c>
      <c r="R886">
        <v>1089</v>
      </c>
      <c r="S886" t="s">
        <v>5653</v>
      </c>
      <c r="T886" t="s">
        <v>1331</v>
      </c>
      <c r="U886" t="s">
        <v>162</v>
      </c>
      <c r="V886">
        <v>257</v>
      </c>
      <c r="W886" s="53">
        <v>45474</v>
      </c>
      <c r="X886" s="53">
        <v>45474</v>
      </c>
      <c r="Y886">
        <v>6.7450000000000001</v>
      </c>
      <c r="Z886" t="s">
        <v>1279</v>
      </c>
      <c r="AA886" t="s">
        <v>4803</v>
      </c>
      <c r="AC886" t="e">
        <f>#REF!-#REF!</f>
        <v>#REF!</v>
      </c>
      <c r="AD886" t="e">
        <f>#REF!*#REF!</f>
        <v>#REF!</v>
      </c>
    </row>
    <row r="887" spans="1:30" x14ac:dyDescent="0.35">
      <c r="A887" t="s">
        <v>5654</v>
      </c>
      <c r="B887">
        <v>552</v>
      </c>
      <c r="C887" t="s">
        <v>132</v>
      </c>
      <c r="D887" t="s">
        <v>292</v>
      </c>
      <c r="E887" t="s">
        <v>248</v>
      </c>
      <c r="F887" t="s">
        <v>121</v>
      </c>
      <c r="G887" t="s">
        <v>162</v>
      </c>
      <c r="H887" t="s">
        <v>254</v>
      </c>
      <c r="I887" s="53">
        <v>45475</v>
      </c>
      <c r="J887" s="53">
        <v>45475</v>
      </c>
      <c r="K887" t="s">
        <v>124</v>
      </c>
      <c r="L887" s="53">
        <v>45471</v>
      </c>
      <c r="M887" t="s">
        <v>6664</v>
      </c>
      <c r="N887" t="s">
        <v>10</v>
      </c>
      <c r="O887" s="53">
        <v>45481</v>
      </c>
      <c r="P887">
        <v>2024</v>
      </c>
      <c r="Q887">
        <v>1029</v>
      </c>
      <c r="R887">
        <v>1090</v>
      </c>
      <c r="S887" t="s">
        <v>5654</v>
      </c>
      <c r="T887" t="s">
        <v>1331</v>
      </c>
      <c r="U887" t="s">
        <v>162</v>
      </c>
      <c r="V887">
        <v>257</v>
      </c>
      <c r="W887" s="53">
        <v>45475</v>
      </c>
      <c r="X887" s="53">
        <v>45475</v>
      </c>
      <c r="Y887">
        <v>6.7450000000000001</v>
      </c>
      <c r="Z887" t="s">
        <v>1279</v>
      </c>
      <c r="AA887" t="s">
        <v>4803</v>
      </c>
      <c r="AC887" t="e">
        <f>#REF!-#REF!</f>
        <v>#REF!</v>
      </c>
      <c r="AD887" t="e">
        <f>#REF!*#REF!</f>
        <v>#REF!</v>
      </c>
    </row>
    <row r="888" spans="1:30" x14ac:dyDescent="0.35">
      <c r="A888" t="s">
        <v>5655</v>
      </c>
      <c r="B888">
        <v>553</v>
      </c>
      <c r="C888" t="s">
        <v>132</v>
      </c>
      <c r="D888" t="s">
        <v>292</v>
      </c>
      <c r="E888" t="s">
        <v>248</v>
      </c>
      <c r="F888" t="s">
        <v>121</v>
      </c>
      <c r="G888" t="s">
        <v>162</v>
      </c>
      <c r="H888" t="s">
        <v>254</v>
      </c>
      <c r="I888" s="53">
        <v>45476</v>
      </c>
      <c r="J888" s="53">
        <v>45476</v>
      </c>
      <c r="K888" t="s">
        <v>124</v>
      </c>
      <c r="L888" s="53">
        <v>45477</v>
      </c>
      <c r="M888" t="s">
        <v>6665</v>
      </c>
      <c r="N888" t="s">
        <v>10</v>
      </c>
      <c r="O888" s="53">
        <v>45482</v>
      </c>
      <c r="P888">
        <v>2024</v>
      </c>
      <c r="Q888">
        <v>1030</v>
      </c>
      <c r="R888">
        <v>1091</v>
      </c>
      <c r="S888" t="s">
        <v>5655</v>
      </c>
      <c r="T888" t="s">
        <v>1331</v>
      </c>
      <c r="U888" t="s">
        <v>162</v>
      </c>
      <c r="V888">
        <v>257</v>
      </c>
      <c r="W888" s="53">
        <v>45476</v>
      </c>
      <c r="X888" s="53">
        <v>45476</v>
      </c>
      <c r="Y888">
        <v>6.7450000000000001</v>
      </c>
      <c r="Z888" t="s">
        <v>1279</v>
      </c>
      <c r="AA888" t="s">
        <v>4803</v>
      </c>
      <c r="AC888" t="e">
        <f>#REF!-#REF!</f>
        <v>#REF!</v>
      </c>
      <c r="AD888" t="e">
        <f>#REF!*#REF!</f>
        <v>#REF!</v>
      </c>
    </row>
    <row r="889" spans="1:30" x14ac:dyDescent="0.35">
      <c r="A889" t="s">
        <v>5656</v>
      </c>
      <c r="B889">
        <v>554</v>
      </c>
      <c r="C889" t="s">
        <v>132</v>
      </c>
      <c r="D889" t="s">
        <v>292</v>
      </c>
      <c r="E889" t="s">
        <v>248</v>
      </c>
      <c r="F889" t="s">
        <v>121</v>
      </c>
      <c r="G889" t="s">
        <v>162</v>
      </c>
      <c r="H889" t="s">
        <v>254</v>
      </c>
      <c r="I889" s="53">
        <v>45477</v>
      </c>
      <c r="J889" s="53">
        <v>45477</v>
      </c>
      <c r="K889" t="s">
        <v>124</v>
      </c>
      <c r="L889" s="53">
        <v>45477</v>
      </c>
      <c r="M889" t="s">
        <v>6666</v>
      </c>
      <c r="N889" t="s">
        <v>10</v>
      </c>
      <c r="O889" s="53">
        <v>45482</v>
      </c>
      <c r="P889">
        <v>2024</v>
      </c>
      <c r="Q889">
        <v>1031</v>
      </c>
      <c r="R889">
        <v>1092</v>
      </c>
      <c r="S889" t="s">
        <v>5656</v>
      </c>
      <c r="T889" t="s">
        <v>1331</v>
      </c>
      <c r="U889" t="s">
        <v>162</v>
      </c>
      <c r="V889">
        <v>257</v>
      </c>
      <c r="W889" s="53">
        <v>45477</v>
      </c>
      <c r="X889" s="53">
        <v>45477</v>
      </c>
      <c r="Y889">
        <v>6.7450000000000001</v>
      </c>
      <c r="Z889" t="s">
        <v>1279</v>
      </c>
      <c r="AA889" t="s">
        <v>4803</v>
      </c>
      <c r="AC889" t="e">
        <f>#REF!-#REF!</f>
        <v>#REF!</v>
      </c>
      <c r="AD889" t="e">
        <f>#REF!*#REF!</f>
        <v>#REF!</v>
      </c>
    </row>
    <row r="890" spans="1:30" x14ac:dyDescent="0.35">
      <c r="A890" t="s">
        <v>5657</v>
      </c>
      <c r="B890">
        <v>555</v>
      </c>
      <c r="C890" t="s">
        <v>132</v>
      </c>
      <c r="D890" t="s">
        <v>292</v>
      </c>
      <c r="E890" t="s">
        <v>248</v>
      </c>
      <c r="F890" t="s">
        <v>121</v>
      </c>
      <c r="G890" t="s">
        <v>162</v>
      </c>
      <c r="H890" t="s">
        <v>254</v>
      </c>
      <c r="I890" s="53">
        <v>45478</v>
      </c>
      <c r="J890" s="53">
        <v>45478</v>
      </c>
      <c r="K890" t="s">
        <v>124</v>
      </c>
      <c r="L890" s="53">
        <v>45477</v>
      </c>
      <c r="M890" t="s">
        <v>6667</v>
      </c>
      <c r="N890" t="s">
        <v>10</v>
      </c>
      <c r="O890" s="53">
        <v>45482</v>
      </c>
      <c r="P890">
        <v>2024</v>
      </c>
      <c r="Q890">
        <v>1032</v>
      </c>
      <c r="R890">
        <v>1093</v>
      </c>
      <c r="S890" t="s">
        <v>5657</v>
      </c>
      <c r="T890" t="s">
        <v>1331</v>
      </c>
      <c r="U890" t="s">
        <v>162</v>
      </c>
      <c r="V890">
        <v>257</v>
      </c>
      <c r="W890" s="53">
        <v>45478</v>
      </c>
      <c r="X890" s="53">
        <v>45478</v>
      </c>
      <c r="Y890">
        <v>6.7450000000000001</v>
      </c>
      <c r="Z890" t="s">
        <v>1279</v>
      </c>
      <c r="AA890" t="s">
        <v>4803</v>
      </c>
      <c r="AC890" t="e">
        <f>#REF!-#REF!</f>
        <v>#REF!</v>
      </c>
      <c r="AD890" t="e">
        <f>#REF!*#REF!</f>
        <v>#REF!</v>
      </c>
    </row>
    <row r="891" spans="1:30" x14ac:dyDescent="0.35">
      <c r="A891" t="s">
        <v>5658</v>
      </c>
      <c r="B891">
        <v>556</v>
      </c>
      <c r="C891" t="s">
        <v>132</v>
      </c>
      <c r="D891" t="s">
        <v>292</v>
      </c>
      <c r="E891" t="s">
        <v>248</v>
      </c>
      <c r="F891" t="s">
        <v>121</v>
      </c>
      <c r="G891" t="s">
        <v>162</v>
      </c>
      <c r="H891" t="s">
        <v>254</v>
      </c>
      <c r="I891" s="53">
        <v>45479</v>
      </c>
      <c r="J891" s="53">
        <v>45479</v>
      </c>
      <c r="K891" t="s">
        <v>124</v>
      </c>
      <c r="L891" s="53">
        <v>45477</v>
      </c>
      <c r="M891" t="s">
        <v>6668</v>
      </c>
      <c r="N891" t="s">
        <v>10</v>
      </c>
      <c r="O891" s="53">
        <v>45482</v>
      </c>
      <c r="P891">
        <v>2024</v>
      </c>
      <c r="Q891">
        <v>1033</v>
      </c>
      <c r="R891">
        <v>1094</v>
      </c>
      <c r="S891" t="s">
        <v>5658</v>
      </c>
      <c r="T891" t="s">
        <v>1331</v>
      </c>
      <c r="U891" t="s">
        <v>162</v>
      </c>
      <c r="V891">
        <v>250</v>
      </c>
      <c r="W891" s="53">
        <v>45479</v>
      </c>
      <c r="X891" s="53">
        <v>45479</v>
      </c>
      <c r="Y891">
        <v>6.7450000000000001</v>
      </c>
      <c r="Z891" t="s">
        <v>1279</v>
      </c>
      <c r="AA891" t="s">
        <v>4803</v>
      </c>
      <c r="AC891" t="e">
        <f>#REF!-#REF!</f>
        <v>#REF!</v>
      </c>
      <c r="AD891" t="e">
        <f>#REF!*#REF!</f>
        <v>#REF!</v>
      </c>
    </row>
    <row r="892" spans="1:30" x14ac:dyDescent="0.35">
      <c r="A892" t="s">
        <v>5659</v>
      </c>
      <c r="B892">
        <v>557</v>
      </c>
      <c r="C892" t="s">
        <v>132</v>
      </c>
      <c r="D892" t="s">
        <v>292</v>
      </c>
      <c r="E892" t="s">
        <v>248</v>
      </c>
      <c r="F892" t="s">
        <v>121</v>
      </c>
      <c r="G892" t="s">
        <v>162</v>
      </c>
      <c r="H892" t="s">
        <v>254</v>
      </c>
      <c r="I892" s="53">
        <v>45480</v>
      </c>
      <c r="J892" s="53">
        <v>45480</v>
      </c>
      <c r="K892" t="s">
        <v>124</v>
      </c>
      <c r="L892" s="53">
        <v>45477</v>
      </c>
      <c r="M892" t="s">
        <v>6669</v>
      </c>
      <c r="N892" t="s">
        <v>10</v>
      </c>
      <c r="O892" s="53">
        <v>45482</v>
      </c>
      <c r="P892">
        <v>2024</v>
      </c>
      <c r="Q892">
        <v>1034</v>
      </c>
      <c r="R892">
        <v>1095</v>
      </c>
      <c r="S892" t="s">
        <v>5659</v>
      </c>
      <c r="T892" t="s">
        <v>1331</v>
      </c>
      <c r="U892" t="s">
        <v>162</v>
      </c>
      <c r="V892">
        <v>243</v>
      </c>
      <c r="W892" s="53">
        <v>45480</v>
      </c>
      <c r="X892" s="53">
        <v>45480</v>
      </c>
      <c r="Y892">
        <v>6.7450000000000001</v>
      </c>
      <c r="Z892" t="s">
        <v>1279</v>
      </c>
      <c r="AA892" t="s">
        <v>4803</v>
      </c>
      <c r="AC892" t="e">
        <f>#REF!-#REF!</f>
        <v>#REF!</v>
      </c>
      <c r="AD892" t="e">
        <f>#REF!*#REF!</f>
        <v>#REF!</v>
      </c>
    </row>
    <row r="893" spans="1:30" x14ac:dyDescent="0.35">
      <c r="A893" t="s">
        <v>5660</v>
      </c>
      <c r="B893">
        <v>558</v>
      </c>
      <c r="C893" t="s">
        <v>132</v>
      </c>
      <c r="D893" t="s">
        <v>292</v>
      </c>
      <c r="E893" t="s">
        <v>248</v>
      </c>
      <c r="F893" t="s">
        <v>121</v>
      </c>
      <c r="G893" t="s">
        <v>162</v>
      </c>
      <c r="H893" t="s">
        <v>254</v>
      </c>
      <c r="I893" s="53">
        <v>45482</v>
      </c>
      <c r="J893" s="53">
        <v>45482</v>
      </c>
      <c r="K893" t="s">
        <v>124</v>
      </c>
      <c r="L893" s="53">
        <v>45481</v>
      </c>
      <c r="M893" t="s">
        <v>6670</v>
      </c>
      <c r="N893" t="s">
        <v>10</v>
      </c>
      <c r="O893" s="53">
        <v>45488</v>
      </c>
      <c r="P893">
        <v>2024</v>
      </c>
      <c r="Q893">
        <v>1035</v>
      </c>
      <c r="R893">
        <v>1096</v>
      </c>
      <c r="S893" t="s">
        <v>5660</v>
      </c>
      <c r="T893" t="s">
        <v>1331</v>
      </c>
      <c r="U893" t="s">
        <v>162</v>
      </c>
      <c r="V893">
        <v>257</v>
      </c>
      <c r="W893" s="53">
        <v>45482</v>
      </c>
      <c r="X893" s="53">
        <v>45482</v>
      </c>
      <c r="Y893">
        <v>6.7450000000000001</v>
      </c>
      <c r="Z893" t="s">
        <v>1279</v>
      </c>
      <c r="AA893" t="s">
        <v>4803</v>
      </c>
      <c r="AC893" t="e">
        <f>#REF!-#REF!</f>
        <v>#REF!</v>
      </c>
      <c r="AD893" t="e">
        <f>#REF!*#REF!</f>
        <v>#REF!</v>
      </c>
    </row>
    <row r="894" spans="1:30" x14ac:dyDescent="0.35">
      <c r="A894" t="s">
        <v>5661</v>
      </c>
      <c r="B894">
        <v>559</v>
      </c>
      <c r="C894" t="s">
        <v>132</v>
      </c>
      <c r="D894" t="s">
        <v>292</v>
      </c>
      <c r="E894" t="s">
        <v>248</v>
      </c>
      <c r="F894" t="s">
        <v>121</v>
      </c>
      <c r="G894" t="s">
        <v>162</v>
      </c>
      <c r="H894" t="s">
        <v>254</v>
      </c>
      <c r="I894" s="53">
        <v>45483</v>
      </c>
      <c r="J894" s="53">
        <v>45483</v>
      </c>
      <c r="K894" t="s">
        <v>124</v>
      </c>
      <c r="L894" s="53">
        <v>45481</v>
      </c>
      <c r="M894" t="s">
        <v>6671</v>
      </c>
      <c r="N894" t="s">
        <v>10</v>
      </c>
      <c r="O894" s="53">
        <v>45488</v>
      </c>
      <c r="P894">
        <v>2024</v>
      </c>
      <c r="Q894">
        <v>1036</v>
      </c>
      <c r="R894">
        <v>1097</v>
      </c>
      <c r="S894" t="s">
        <v>5661</v>
      </c>
      <c r="T894" t="s">
        <v>1331</v>
      </c>
      <c r="U894" t="s">
        <v>162</v>
      </c>
      <c r="V894">
        <v>257</v>
      </c>
      <c r="W894" s="53">
        <v>45483</v>
      </c>
      <c r="X894" s="53">
        <v>45483</v>
      </c>
      <c r="Y894">
        <v>6.7450000000000001</v>
      </c>
      <c r="Z894" t="s">
        <v>1279</v>
      </c>
      <c r="AA894" t="s">
        <v>4803</v>
      </c>
      <c r="AC894" t="e">
        <f>#REF!-#REF!</f>
        <v>#REF!</v>
      </c>
      <c r="AD894" t="e">
        <f>#REF!*#REF!</f>
        <v>#REF!</v>
      </c>
    </row>
    <row r="895" spans="1:30" x14ac:dyDescent="0.35">
      <c r="A895" t="s">
        <v>5662</v>
      </c>
      <c r="B895">
        <v>560</v>
      </c>
      <c r="C895" t="s">
        <v>132</v>
      </c>
      <c r="D895" t="s">
        <v>292</v>
      </c>
      <c r="E895" t="s">
        <v>248</v>
      </c>
      <c r="F895" t="s">
        <v>121</v>
      </c>
      <c r="G895" t="s">
        <v>162</v>
      </c>
      <c r="H895" t="s">
        <v>254</v>
      </c>
      <c r="I895" s="53">
        <v>45484</v>
      </c>
      <c r="J895" s="53">
        <v>45484</v>
      </c>
      <c r="K895" t="s">
        <v>124</v>
      </c>
      <c r="L895" s="53">
        <v>45481</v>
      </c>
      <c r="M895" t="s">
        <v>6672</v>
      </c>
      <c r="N895" t="s">
        <v>10</v>
      </c>
      <c r="O895" s="53">
        <v>45488</v>
      </c>
      <c r="P895">
        <v>2024</v>
      </c>
      <c r="Q895">
        <v>1037</v>
      </c>
      <c r="R895">
        <v>1098</v>
      </c>
      <c r="S895" t="s">
        <v>5662</v>
      </c>
      <c r="T895" t="s">
        <v>1331</v>
      </c>
      <c r="U895" t="s">
        <v>162</v>
      </c>
      <c r="V895">
        <v>257</v>
      </c>
      <c r="W895" s="53">
        <v>45484</v>
      </c>
      <c r="X895" s="53">
        <v>45484</v>
      </c>
      <c r="Y895">
        <v>6.7450000000000001</v>
      </c>
      <c r="Z895" t="s">
        <v>1279</v>
      </c>
      <c r="AA895" t="s">
        <v>4803</v>
      </c>
      <c r="AC895" t="e">
        <f>#REF!-#REF!</f>
        <v>#REF!</v>
      </c>
      <c r="AD895" t="e">
        <f>#REF!*#REF!</f>
        <v>#REF!</v>
      </c>
    </row>
    <row r="896" spans="1:30" x14ac:dyDescent="0.35">
      <c r="A896" t="s">
        <v>5663</v>
      </c>
      <c r="B896">
        <v>561</v>
      </c>
      <c r="C896" t="s">
        <v>132</v>
      </c>
      <c r="D896" t="s">
        <v>292</v>
      </c>
      <c r="E896" t="s">
        <v>248</v>
      </c>
      <c r="F896" t="s">
        <v>121</v>
      </c>
      <c r="G896" t="s">
        <v>162</v>
      </c>
      <c r="H896" t="s">
        <v>254</v>
      </c>
      <c r="I896" s="53">
        <v>45485</v>
      </c>
      <c r="J896" s="53">
        <v>45485</v>
      </c>
      <c r="K896" t="s">
        <v>124</v>
      </c>
      <c r="L896" s="53">
        <v>45481</v>
      </c>
      <c r="M896" t="s">
        <v>6673</v>
      </c>
      <c r="N896" t="s">
        <v>10</v>
      </c>
      <c r="O896" s="53">
        <v>45488</v>
      </c>
      <c r="P896">
        <v>2024</v>
      </c>
      <c r="Q896">
        <v>1038</v>
      </c>
      <c r="R896">
        <v>1099</v>
      </c>
      <c r="S896" t="s">
        <v>5663</v>
      </c>
      <c r="T896" t="s">
        <v>1331</v>
      </c>
      <c r="U896" t="s">
        <v>162</v>
      </c>
      <c r="V896">
        <v>257</v>
      </c>
      <c r="W896" s="53">
        <v>45485</v>
      </c>
      <c r="X896" s="53">
        <v>45485</v>
      </c>
      <c r="Y896">
        <v>6.7450000000000001</v>
      </c>
      <c r="Z896" t="s">
        <v>1279</v>
      </c>
      <c r="AA896" t="s">
        <v>4803</v>
      </c>
      <c r="AC896" t="e">
        <f>#REF!-#REF!</f>
        <v>#REF!</v>
      </c>
      <c r="AD896" t="e">
        <f>#REF!*#REF!</f>
        <v>#REF!</v>
      </c>
    </row>
    <row r="897" spans="1:30" x14ac:dyDescent="0.35">
      <c r="A897" t="s">
        <v>5664</v>
      </c>
      <c r="B897">
        <v>562</v>
      </c>
      <c r="C897" t="s">
        <v>132</v>
      </c>
      <c r="D897" t="s">
        <v>292</v>
      </c>
      <c r="E897" t="s">
        <v>248</v>
      </c>
      <c r="F897" t="s">
        <v>121</v>
      </c>
      <c r="G897" t="s">
        <v>162</v>
      </c>
      <c r="H897" t="s">
        <v>254</v>
      </c>
      <c r="I897" s="53">
        <v>45486</v>
      </c>
      <c r="J897" s="53">
        <v>45486</v>
      </c>
      <c r="K897" t="s">
        <v>124</v>
      </c>
      <c r="L897" s="53">
        <v>45481</v>
      </c>
      <c r="M897" t="s">
        <v>6674</v>
      </c>
      <c r="N897" t="s">
        <v>10</v>
      </c>
      <c r="O897" s="53">
        <v>45488</v>
      </c>
      <c r="P897">
        <v>2024</v>
      </c>
      <c r="Q897">
        <v>1039</v>
      </c>
      <c r="R897">
        <v>1100</v>
      </c>
      <c r="S897" t="s">
        <v>5664</v>
      </c>
      <c r="T897" t="s">
        <v>1331</v>
      </c>
      <c r="U897" t="s">
        <v>162</v>
      </c>
      <c r="V897">
        <v>250</v>
      </c>
      <c r="W897" s="53">
        <v>45486</v>
      </c>
      <c r="X897" s="53">
        <v>45486</v>
      </c>
      <c r="Y897">
        <v>6.7450000000000001</v>
      </c>
      <c r="Z897" t="s">
        <v>1279</v>
      </c>
      <c r="AA897" t="s">
        <v>4803</v>
      </c>
      <c r="AC897" t="e">
        <f>#REF!-#REF!</f>
        <v>#REF!</v>
      </c>
      <c r="AD897" t="e">
        <f>#REF!*#REF!</f>
        <v>#REF!</v>
      </c>
    </row>
    <row r="898" spans="1:30" x14ac:dyDescent="0.35">
      <c r="A898" t="s">
        <v>5665</v>
      </c>
      <c r="B898">
        <v>563</v>
      </c>
      <c r="C898" t="s">
        <v>132</v>
      </c>
      <c r="D898" t="s">
        <v>292</v>
      </c>
      <c r="E898" t="s">
        <v>248</v>
      </c>
      <c r="F898" t="s">
        <v>121</v>
      </c>
      <c r="G898" t="s">
        <v>162</v>
      </c>
      <c r="H898" t="s">
        <v>254</v>
      </c>
      <c r="I898" s="53">
        <v>45487</v>
      </c>
      <c r="J898" s="53">
        <v>45487</v>
      </c>
      <c r="K898" t="s">
        <v>124</v>
      </c>
      <c r="L898" s="53">
        <v>45481</v>
      </c>
      <c r="M898" t="s">
        <v>6675</v>
      </c>
      <c r="N898" t="s">
        <v>10</v>
      </c>
      <c r="O898" s="53">
        <v>45488</v>
      </c>
      <c r="P898">
        <v>2024</v>
      </c>
      <c r="Q898">
        <v>1040</v>
      </c>
      <c r="R898">
        <v>1101</v>
      </c>
      <c r="S898" t="s">
        <v>5665</v>
      </c>
      <c r="T898" t="s">
        <v>1331</v>
      </c>
      <c r="U898" t="s">
        <v>162</v>
      </c>
      <c r="V898">
        <v>243</v>
      </c>
      <c r="W898" s="53">
        <v>45487</v>
      </c>
      <c r="X898" s="53">
        <v>45487</v>
      </c>
      <c r="Y898">
        <v>6.7450000000000001</v>
      </c>
      <c r="Z898" t="s">
        <v>1279</v>
      </c>
      <c r="AA898" t="s">
        <v>4803</v>
      </c>
      <c r="AC898" t="e">
        <f>#REF!-#REF!</f>
        <v>#REF!</v>
      </c>
      <c r="AD898" t="e">
        <f>#REF!*#REF!</f>
        <v>#REF!</v>
      </c>
    </row>
    <row r="899" spans="1:30" x14ac:dyDescent="0.35">
      <c r="A899" t="s">
        <v>5684</v>
      </c>
      <c r="B899">
        <v>245</v>
      </c>
      <c r="C899" t="s">
        <v>141</v>
      </c>
      <c r="D899" t="s">
        <v>153</v>
      </c>
      <c r="E899" t="s">
        <v>154</v>
      </c>
      <c r="F899" t="s">
        <v>148</v>
      </c>
      <c r="G899" t="s">
        <v>4151</v>
      </c>
      <c r="H899" t="s">
        <v>155</v>
      </c>
      <c r="I899" s="53">
        <v>43538</v>
      </c>
      <c r="J899" s="53">
        <v>43903</v>
      </c>
      <c r="K899" t="s">
        <v>144</v>
      </c>
      <c r="L899" s="53">
        <v>43537</v>
      </c>
      <c r="M899" t="s">
        <v>6454</v>
      </c>
      <c r="N899" t="s">
        <v>69</v>
      </c>
      <c r="O899" s="53">
        <v>43552</v>
      </c>
      <c r="P899">
        <v>2023</v>
      </c>
      <c r="Q899">
        <v>441</v>
      </c>
      <c r="R899">
        <v>1102</v>
      </c>
      <c r="S899" t="s">
        <v>5684</v>
      </c>
      <c r="T899" t="s">
        <v>6248</v>
      </c>
      <c r="U899" t="s">
        <v>162</v>
      </c>
      <c r="V899">
        <v>2400</v>
      </c>
      <c r="W899" s="53">
        <v>43538</v>
      </c>
      <c r="X899" s="53">
        <v>43903</v>
      </c>
      <c r="Z899" t="s">
        <v>1279</v>
      </c>
      <c r="AA899" t="s">
        <v>4975</v>
      </c>
      <c r="AC899" t="e">
        <f>#REF!-#REF!</f>
        <v>#REF!</v>
      </c>
      <c r="AD899" t="e">
        <f>#REF!*#REF!</f>
        <v>#REF!</v>
      </c>
    </row>
    <row r="900" spans="1:30" x14ac:dyDescent="0.35">
      <c r="A900" t="s">
        <v>6059</v>
      </c>
      <c r="B900">
        <v>1</v>
      </c>
      <c r="C900" t="s">
        <v>119</v>
      </c>
      <c r="D900" t="s">
        <v>4124</v>
      </c>
      <c r="E900" t="s">
        <v>120</v>
      </c>
      <c r="F900" t="s">
        <v>121</v>
      </c>
      <c r="G900" t="s">
        <v>122</v>
      </c>
      <c r="H900" t="s">
        <v>123</v>
      </c>
      <c r="I900" s="53">
        <v>40452</v>
      </c>
      <c r="J900" s="53">
        <v>47756</v>
      </c>
      <c r="K900" t="s">
        <v>124</v>
      </c>
      <c r="L900" s="53">
        <v>36216</v>
      </c>
      <c r="M900" t="s">
        <v>125</v>
      </c>
      <c r="N900" t="s">
        <v>72</v>
      </c>
      <c r="O900" s="53"/>
      <c r="P900">
        <v>2016</v>
      </c>
      <c r="Q900">
        <v>1</v>
      </c>
      <c r="W900" s="53"/>
      <c r="X900" s="53"/>
      <c r="AC900" t="e">
        <f>#REF!-#REF!</f>
        <v>#REF!</v>
      </c>
      <c r="AD900" t="e">
        <f>#REF!*#REF!</f>
        <v>#REF!</v>
      </c>
    </row>
    <row r="901" spans="1:30" x14ac:dyDescent="0.35">
      <c r="A901" t="s">
        <v>6060</v>
      </c>
      <c r="B901">
        <v>2</v>
      </c>
      <c r="C901" t="s">
        <v>119</v>
      </c>
      <c r="D901" t="s">
        <v>4124</v>
      </c>
      <c r="E901" t="s">
        <v>120</v>
      </c>
      <c r="F901" t="s">
        <v>121</v>
      </c>
      <c r="G901" t="s">
        <v>122</v>
      </c>
      <c r="H901" t="s">
        <v>123</v>
      </c>
      <c r="I901" s="53">
        <v>37139</v>
      </c>
      <c r="J901" s="53">
        <v>51748</v>
      </c>
      <c r="K901" t="s">
        <v>124</v>
      </c>
      <c r="L901" s="53">
        <v>36216</v>
      </c>
      <c r="M901" t="s">
        <v>6676</v>
      </c>
      <c r="N901" t="s">
        <v>53</v>
      </c>
      <c r="O901" s="53"/>
      <c r="P901">
        <v>2016</v>
      </c>
      <c r="Q901">
        <v>2</v>
      </c>
      <c r="W901" s="53"/>
      <c r="X901" s="53"/>
      <c r="AC901" t="e">
        <f>#REF!-#REF!</f>
        <v>#REF!</v>
      </c>
      <c r="AD901" t="e">
        <f>#REF!*#REF!</f>
        <v>#REF!</v>
      </c>
    </row>
    <row r="902" spans="1:30" x14ac:dyDescent="0.35">
      <c r="A902" t="s">
        <v>6061</v>
      </c>
      <c r="B902">
        <v>3</v>
      </c>
      <c r="C902" t="s">
        <v>130</v>
      </c>
      <c r="D902" t="s">
        <v>4124</v>
      </c>
      <c r="E902" t="s">
        <v>120</v>
      </c>
      <c r="F902" t="s">
        <v>121</v>
      </c>
      <c r="G902" t="s">
        <v>122</v>
      </c>
      <c r="H902" t="s">
        <v>123</v>
      </c>
      <c r="I902" s="53">
        <v>44176</v>
      </c>
      <c r="J902" s="53">
        <v>47798</v>
      </c>
      <c r="K902" t="s">
        <v>124</v>
      </c>
      <c r="L902" s="53">
        <v>40148</v>
      </c>
      <c r="M902" t="s">
        <v>6677</v>
      </c>
      <c r="N902" t="s">
        <v>45</v>
      </c>
      <c r="O902" s="53"/>
      <c r="P902">
        <v>2016</v>
      </c>
      <c r="Q902">
        <v>3</v>
      </c>
      <c r="W902" s="53"/>
      <c r="X902" s="53"/>
      <c r="AC902" t="e">
        <f>#REF!-#REF!</f>
        <v>#REF!</v>
      </c>
      <c r="AD902" t="e">
        <f>#REF!*#REF!</f>
        <v>#REF!</v>
      </c>
    </row>
    <row r="903" spans="1:30" x14ac:dyDescent="0.35">
      <c r="A903" t="s">
        <v>6062</v>
      </c>
      <c r="B903">
        <v>4</v>
      </c>
      <c r="C903" t="s">
        <v>130</v>
      </c>
      <c r="D903" t="s">
        <v>4124</v>
      </c>
      <c r="E903" t="s">
        <v>120</v>
      </c>
      <c r="F903" t="s">
        <v>121</v>
      </c>
      <c r="G903" t="s">
        <v>122</v>
      </c>
      <c r="H903" t="s">
        <v>123</v>
      </c>
      <c r="I903" s="53">
        <v>40878</v>
      </c>
      <c r="J903" s="53">
        <v>48182</v>
      </c>
      <c r="K903" t="s">
        <v>124</v>
      </c>
      <c r="L903" s="53">
        <v>40878</v>
      </c>
      <c r="M903" t="s">
        <v>6678</v>
      </c>
      <c r="N903" t="s">
        <v>28</v>
      </c>
      <c r="O903" s="53"/>
      <c r="P903">
        <v>2016</v>
      </c>
      <c r="Q903">
        <v>4</v>
      </c>
      <c r="W903" s="53"/>
      <c r="X903" s="53"/>
      <c r="AC903" t="e">
        <f>#REF!-#REF!</f>
        <v>#REF!</v>
      </c>
      <c r="AD903" t="e">
        <f>#REF!*#REF!</f>
        <v>#REF!</v>
      </c>
    </row>
    <row r="904" spans="1:30" x14ac:dyDescent="0.35">
      <c r="A904" t="s">
        <v>6064</v>
      </c>
      <c r="B904">
        <v>5</v>
      </c>
      <c r="C904" t="s">
        <v>130</v>
      </c>
      <c r="D904" t="s">
        <v>4124</v>
      </c>
      <c r="E904" t="s">
        <v>120</v>
      </c>
      <c r="F904" t="s">
        <v>121</v>
      </c>
      <c r="G904" t="s">
        <v>122</v>
      </c>
      <c r="H904" t="s">
        <v>123</v>
      </c>
      <c r="I904" s="53">
        <v>40148</v>
      </c>
      <c r="J904" s="53">
        <v>48134</v>
      </c>
      <c r="K904" t="s">
        <v>124</v>
      </c>
      <c r="L904" s="53">
        <v>40148</v>
      </c>
      <c r="M904" t="s">
        <v>6679</v>
      </c>
      <c r="N904" t="s">
        <v>40</v>
      </c>
      <c r="O904" s="53"/>
      <c r="P904">
        <v>2016</v>
      </c>
      <c r="Q904">
        <v>5</v>
      </c>
      <c r="W904" s="53"/>
      <c r="X904" s="53"/>
      <c r="AC904" t="e">
        <f>#REF!-#REF!</f>
        <v>#REF!</v>
      </c>
      <c r="AD904" t="e">
        <f>#REF!*#REF!</f>
        <v>#REF!</v>
      </c>
    </row>
    <row r="905" spans="1:30" x14ac:dyDescent="0.35">
      <c r="A905" t="s">
        <v>6066</v>
      </c>
      <c r="B905">
        <v>6</v>
      </c>
      <c r="C905" t="s">
        <v>130</v>
      </c>
      <c r="D905" t="s">
        <v>4124</v>
      </c>
      <c r="E905" t="s">
        <v>120</v>
      </c>
      <c r="F905" t="s">
        <v>121</v>
      </c>
      <c r="G905" t="s">
        <v>122</v>
      </c>
      <c r="H905" t="s">
        <v>123</v>
      </c>
      <c r="I905" s="53">
        <v>39295</v>
      </c>
      <c r="J905" s="53">
        <v>46022</v>
      </c>
      <c r="K905" t="s">
        <v>124</v>
      </c>
      <c r="L905" s="53">
        <v>39295</v>
      </c>
      <c r="M905" t="s">
        <v>6680</v>
      </c>
      <c r="N905" t="s">
        <v>49</v>
      </c>
      <c r="O905" s="53"/>
      <c r="P905">
        <v>2016</v>
      </c>
      <c r="Q905">
        <v>6</v>
      </c>
      <c r="W905" s="53"/>
      <c r="X905" s="53"/>
      <c r="AC905" t="e">
        <f>#REF!-#REF!</f>
        <v>#REF!</v>
      </c>
      <c r="AD905" t="e">
        <f>#REF!*#REF!</f>
        <v>#REF!</v>
      </c>
    </row>
    <row r="906" spans="1:30" x14ac:dyDescent="0.35">
      <c r="A906" t="s">
        <v>6068</v>
      </c>
      <c r="B906">
        <v>7</v>
      </c>
      <c r="C906" t="s">
        <v>130</v>
      </c>
      <c r="D906" t="s">
        <v>4124</v>
      </c>
      <c r="E906" t="s">
        <v>120</v>
      </c>
      <c r="F906" t="s">
        <v>121</v>
      </c>
      <c r="G906" t="s">
        <v>122</v>
      </c>
      <c r="H906" t="s">
        <v>123</v>
      </c>
      <c r="I906" s="53">
        <v>40193</v>
      </c>
      <c r="J906" s="53">
        <v>47497</v>
      </c>
      <c r="K906" t="s">
        <v>124</v>
      </c>
      <c r="L906" s="53">
        <v>40148</v>
      </c>
      <c r="M906" t="s">
        <v>6681</v>
      </c>
      <c r="N906" t="s">
        <v>43</v>
      </c>
      <c r="O906" s="53"/>
      <c r="P906">
        <v>2016</v>
      </c>
      <c r="Q906">
        <v>7</v>
      </c>
      <c r="W906" s="53"/>
      <c r="X906" s="53"/>
      <c r="AC906" t="e">
        <f>#REF!-#REF!</f>
        <v>#REF!</v>
      </c>
      <c r="AD906" t="e">
        <f>#REF!*#REF!</f>
        <v>#REF!</v>
      </c>
    </row>
    <row r="907" spans="1:30" x14ac:dyDescent="0.35">
      <c r="A907" t="s">
        <v>6071</v>
      </c>
      <c r="B907">
        <v>8</v>
      </c>
      <c r="C907" t="s">
        <v>132</v>
      </c>
      <c r="D907" t="s">
        <v>4124</v>
      </c>
      <c r="E907" t="s">
        <v>120</v>
      </c>
      <c r="F907" t="s">
        <v>121</v>
      </c>
      <c r="G907" t="s">
        <v>122</v>
      </c>
      <c r="H907" t="s">
        <v>123</v>
      </c>
      <c r="I907" s="53">
        <v>39762</v>
      </c>
      <c r="J907" s="53">
        <v>48892</v>
      </c>
      <c r="K907" t="s">
        <v>124</v>
      </c>
      <c r="L907" s="53">
        <v>39762</v>
      </c>
      <c r="M907" t="s">
        <v>6682</v>
      </c>
      <c r="N907" t="s">
        <v>46</v>
      </c>
      <c r="O907" s="53"/>
      <c r="P907">
        <v>2016</v>
      </c>
      <c r="Q907">
        <v>8</v>
      </c>
      <c r="W907" s="53"/>
      <c r="X907" s="53"/>
      <c r="AC907" t="e">
        <f>#REF!-#REF!</f>
        <v>#REF!</v>
      </c>
      <c r="AD907" t="e">
        <f>#REF!*#REF!</f>
        <v>#REF!</v>
      </c>
    </row>
    <row r="908" spans="1:30" x14ac:dyDescent="0.35">
      <c r="A908" t="s">
        <v>6072</v>
      </c>
      <c r="B908">
        <v>9</v>
      </c>
      <c r="C908" t="s">
        <v>132</v>
      </c>
      <c r="D908" t="s">
        <v>4124</v>
      </c>
      <c r="E908" t="s">
        <v>120</v>
      </c>
      <c r="F908" t="s">
        <v>121</v>
      </c>
      <c r="G908" t="s">
        <v>122</v>
      </c>
      <c r="H908" t="s">
        <v>123</v>
      </c>
      <c r="I908" s="53">
        <v>39762</v>
      </c>
      <c r="J908" s="53">
        <v>48892</v>
      </c>
      <c r="K908" t="s">
        <v>124</v>
      </c>
      <c r="L908" s="53">
        <v>39762</v>
      </c>
      <c r="M908" t="s">
        <v>6682</v>
      </c>
      <c r="N908" t="s">
        <v>46</v>
      </c>
      <c r="O908" s="53"/>
      <c r="P908">
        <v>2016</v>
      </c>
      <c r="Q908">
        <v>9</v>
      </c>
      <c r="W908" s="53"/>
      <c r="X908" s="53"/>
      <c r="AC908" t="e">
        <f>#REF!-#REF!</f>
        <v>#REF!</v>
      </c>
      <c r="AD908" t="e">
        <f>#REF!*#REF!</f>
        <v>#REF!</v>
      </c>
    </row>
    <row r="909" spans="1:30" x14ac:dyDescent="0.35">
      <c r="A909" t="s">
        <v>6073</v>
      </c>
      <c r="B909">
        <v>10</v>
      </c>
      <c r="C909" t="s">
        <v>132</v>
      </c>
      <c r="D909" t="s">
        <v>4124</v>
      </c>
      <c r="E909" t="s">
        <v>120</v>
      </c>
      <c r="F909" t="s">
        <v>121</v>
      </c>
      <c r="G909" t="s">
        <v>122</v>
      </c>
      <c r="H909" t="s">
        <v>123</v>
      </c>
      <c r="I909" s="53">
        <v>39295</v>
      </c>
      <c r="J909" s="53">
        <v>46012</v>
      </c>
      <c r="K909" t="s">
        <v>124</v>
      </c>
      <c r="L909" s="53">
        <v>39295</v>
      </c>
      <c r="M909" t="s">
        <v>6683</v>
      </c>
      <c r="N909" t="s">
        <v>51</v>
      </c>
      <c r="O909" s="53"/>
      <c r="P909">
        <v>2016</v>
      </c>
      <c r="Q909">
        <v>10</v>
      </c>
      <c r="W909" s="53"/>
      <c r="X909" s="53"/>
      <c r="AC909" t="e">
        <f>#REF!-#REF!</f>
        <v>#REF!</v>
      </c>
      <c r="AD909" t="e">
        <f>#REF!*#REF!</f>
        <v>#REF!</v>
      </c>
    </row>
    <row r="910" spans="1:30" x14ac:dyDescent="0.35">
      <c r="A910" t="s">
        <v>6074</v>
      </c>
      <c r="B910">
        <v>11</v>
      </c>
      <c r="C910" t="s">
        <v>132</v>
      </c>
      <c r="D910" t="s">
        <v>4124</v>
      </c>
      <c r="E910" t="s">
        <v>120</v>
      </c>
      <c r="F910" t="s">
        <v>121</v>
      </c>
      <c r="G910" t="s">
        <v>122</v>
      </c>
      <c r="H910" t="s">
        <v>123</v>
      </c>
      <c r="I910" s="53">
        <v>40878</v>
      </c>
      <c r="J910" s="53">
        <v>48182</v>
      </c>
      <c r="K910" t="s">
        <v>124</v>
      </c>
      <c r="L910" s="53">
        <v>40878</v>
      </c>
      <c r="M910" t="s">
        <v>6684</v>
      </c>
      <c r="N910" t="s">
        <v>31</v>
      </c>
      <c r="O910" s="53"/>
      <c r="P910">
        <v>2016</v>
      </c>
      <c r="Q910">
        <v>11</v>
      </c>
      <c r="W910" s="53"/>
      <c r="X910" s="53"/>
      <c r="AC910" t="e">
        <f>#REF!-#REF!</f>
        <v>#REF!</v>
      </c>
      <c r="AD910" t="e">
        <f>#REF!*#REF!</f>
        <v>#REF!</v>
      </c>
    </row>
    <row r="911" spans="1:30" x14ac:dyDescent="0.35">
      <c r="A911" t="s">
        <v>6075</v>
      </c>
      <c r="B911">
        <v>12</v>
      </c>
      <c r="C911" t="s">
        <v>132</v>
      </c>
      <c r="D911" t="s">
        <v>4124</v>
      </c>
      <c r="E911" t="s">
        <v>120</v>
      </c>
      <c r="F911" t="s">
        <v>121</v>
      </c>
      <c r="G911" t="s">
        <v>122</v>
      </c>
      <c r="H911" t="s">
        <v>123</v>
      </c>
      <c r="I911" s="53">
        <v>40513</v>
      </c>
      <c r="J911" s="53">
        <v>47818</v>
      </c>
      <c r="K911" t="s">
        <v>124</v>
      </c>
      <c r="L911" s="53">
        <v>40513</v>
      </c>
      <c r="M911" t="s">
        <v>6685</v>
      </c>
      <c r="N911" t="s">
        <v>34</v>
      </c>
      <c r="O911" s="53"/>
      <c r="P911">
        <v>2016</v>
      </c>
      <c r="Q911">
        <v>12</v>
      </c>
      <c r="W911" s="53"/>
      <c r="X911" s="53"/>
      <c r="AC911" t="e">
        <f>#REF!-#REF!</f>
        <v>#REF!</v>
      </c>
      <c r="AD911" t="e">
        <f>#REF!*#REF!</f>
        <v>#REF!</v>
      </c>
    </row>
    <row r="912" spans="1:30" x14ac:dyDescent="0.35">
      <c r="A912" t="s">
        <v>6076</v>
      </c>
      <c r="B912">
        <v>13</v>
      </c>
      <c r="C912" t="s">
        <v>119</v>
      </c>
      <c r="D912" t="s">
        <v>4124</v>
      </c>
      <c r="E912" t="s">
        <v>120</v>
      </c>
      <c r="F912" t="s">
        <v>121</v>
      </c>
      <c r="G912" t="s">
        <v>122</v>
      </c>
      <c r="H912" t="s">
        <v>123</v>
      </c>
      <c r="I912" s="53">
        <v>36216</v>
      </c>
      <c r="J912" s="53">
        <v>43520</v>
      </c>
      <c r="K912" t="s">
        <v>124</v>
      </c>
      <c r="L912" s="53">
        <v>36216</v>
      </c>
      <c r="M912" t="s">
        <v>6686</v>
      </c>
      <c r="N912" t="s">
        <v>55</v>
      </c>
      <c r="O912" s="53"/>
      <c r="P912">
        <v>2016</v>
      </c>
      <c r="Q912">
        <v>13</v>
      </c>
      <c r="W912" s="53"/>
      <c r="X912" s="53"/>
      <c r="AC912" t="e">
        <f>#REF!-#REF!</f>
        <v>#REF!</v>
      </c>
      <c r="AD912" t="e">
        <f>#REF!*#REF!</f>
        <v>#REF!</v>
      </c>
    </row>
    <row r="913" spans="1:30" x14ac:dyDescent="0.35">
      <c r="A913" t="s">
        <v>6077</v>
      </c>
      <c r="B913">
        <v>14</v>
      </c>
      <c r="C913" t="s">
        <v>119</v>
      </c>
      <c r="D913" t="s">
        <v>4124</v>
      </c>
      <c r="E913" t="s">
        <v>120</v>
      </c>
      <c r="F913" t="s">
        <v>121</v>
      </c>
      <c r="G913" t="s">
        <v>122</v>
      </c>
      <c r="H913" t="s">
        <v>123</v>
      </c>
      <c r="I913" s="53">
        <v>37139</v>
      </c>
      <c r="J913" s="53">
        <v>44443</v>
      </c>
      <c r="K913" t="s">
        <v>124</v>
      </c>
      <c r="L913" s="53">
        <v>36216</v>
      </c>
      <c r="M913" t="s">
        <v>6687</v>
      </c>
      <c r="N913" t="s">
        <v>54</v>
      </c>
      <c r="O913" s="53"/>
      <c r="P913">
        <v>2016</v>
      </c>
      <c r="Q913">
        <v>14</v>
      </c>
      <c r="W913" s="53"/>
      <c r="X913" s="53"/>
      <c r="AC913" t="e">
        <f>#REF!-#REF!</f>
        <v>#REF!</v>
      </c>
      <c r="AD913" t="e">
        <f>#REF!*#REF!</f>
        <v>#REF!</v>
      </c>
    </row>
    <row r="914" spans="1:30" x14ac:dyDescent="0.35">
      <c r="A914" t="s">
        <v>6078</v>
      </c>
      <c r="B914">
        <v>27</v>
      </c>
      <c r="C914" t="s">
        <v>119</v>
      </c>
      <c r="D914" t="s">
        <v>193</v>
      </c>
      <c r="E914" t="s">
        <v>194</v>
      </c>
      <c r="F914" t="s">
        <v>187</v>
      </c>
      <c r="G914" t="s">
        <v>187</v>
      </c>
      <c r="H914" t="s">
        <v>188</v>
      </c>
      <c r="I914" s="53">
        <v>44165</v>
      </c>
      <c r="J914" s="53">
        <v>44561</v>
      </c>
      <c r="K914" t="s">
        <v>124</v>
      </c>
      <c r="L914" s="53">
        <v>44165</v>
      </c>
      <c r="M914" t="s">
        <v>195</v>
      </c>
      <c r="N914" t="s">
        <v>60</v>
      </c>
      <c r="O914" s="53"/>
      <c r="P914">
        <v>2021</v>
      </c>
      <c r="Q914">
        <v>52</v>
      </c>
      <c r="W914" s="53"/>
      <c r="X914" s="53"/>
      <c r="AC914" t="e">
        <f>#REF!-#REF!</f>
        <v>#REF!</v>
      </c>
      <c r="AD914" t="e">
        <f>#REF!*#REF!</f>
        <v>#REF!</v>
      </c>
    </row>
    <row r="915" spans="1:30" x14ac:dyDescent="0.35">
      <c r="A915" t="s">
        <v>6079</v>
      </c>
      <c r="B915">
        <v>28</v>
      </c>
      <c r="C915" t="s">
        <v>119</v>
      </c>
      <c r="D915" t="s">
        <v>4693</v>
      </c>
      <c r="E915" t="s">
        <v>191</v>
      </c>
      <c r="F915" t="s">
        <v>187</v>
      </c>
      <c r="G915" t="s">
        <v>187</v>
      </c>
      <c r="H915" t="s">
        <v>188</v>
      </c>
      <c r="I915" s="53">
        <v>44162</v>
      </c>
      <c r="J915" s="53">
        <v>44561</v>
      </c>
      <c r="K915" t="s">
        <v>124</v>
      </c>
      <c r="L915" s="53">
        <v>44162</v>
      </c>
      <c r="M915" t="s">
        <v>192</v>
      </c>
      <c r="N915" t="s">
        <v>60</v>
      </c>
      <c r="O915" s="53"/>
      <c r="P915">
        <v>2021</v>
      </c>
      <c r="Q915">
        <v>53</v>
      </c>
      <c r="W915" s="53"/>
      <c r="X915" s="53"/>
      <c r="AC915" t="e">
        <f>#REF!-#REF!</f>
        <v>#REF!</v>
      </c>
      <c r="AD915" t="e">
        <f>#REF!*#REF!</f>
        <v>#REF!</v>
      </c>
    </row>
    <row r="916" spans="1:30" x14ac:dyDescent="0.35">
      <c r="A916" t="s">
        <v>6080</v>
      </c>
      <c r="B916">
        <v>29</v>
      </c>
      <c r="C916" t="s">
        <v>119</v>
      </c>
      <c r="D916" t="s">
        <v>4124</v>
      </c>
      <c r="E916" t="s">
        <v>120</v>
      </c>
      <c r="F916" t="s">
        <v>187</v>
      </c>
      <c r="G916" t="s">
        <v>187</v>
      </c>
      <c r="H916" t="s">
        <v>188</v>
      </c>
      <c r="I916" s="53">
        <v>44161</v>
      </c>
      <c r="J916" s="53">
        <v>44561</v>
      </c>
      <c r="K916" t="s">
        <v>124</v>
      </c>
      <c r="L916" s="53">
        <v>44161</v>
      </c>
      <c r="M916" t="s">
        <v>189</v>
      </c>
      <c r="N916" t="s">
        <v>60</v>
      </c>
      <c r="O916" s="53"/>
      <c r="P916">
        <v>2021</v>
      </c>
      <c r="Q916">
        <v>54</v>
      </c>
      <c r="W916" s="53"/>
      <c r="X916" s="53"/>
      <c r="AC916" t="e">
        <f>#REF!-#REF!</f>
        <v>#REF!</v>
      </c>
      <c r="AD916" t="e">
        <f>#REF!*#REF!</f>
        <v>#REF!</v>
      </c>
    </row>
    <row r="917" spans="1:30" x14ac:dyDescent="0.35">
      <c r="A917" t="s">
        <v>6081</v>
      </c>
      <c r="B917">
        <v>30</v>
      </c>
      <c r="C917" t="s">
        <v>119</v>
      </c>
      <c r="D917" t="s">
        <v>215</v>
      </c>
      <c r="E917" t="s">
        <v>216</v>
      </c>
      <c r="F917" t="s">
        <v>187</v>
      </c>
      <c r="G917" t="s">
        <v>187</v>
      </c>
      <c r="H917" t="s">
        <v>188</v>
      </c>
      <c r="I917" s="53">
        <v>44334</v>
      </c>
      <c r="J917" s="53">
        <v>44561</v>
      </c>
      <c r="K917" t="s">
        <v>124</v>
      </c>
      <c r="L917" s="53">
        <v>44334</v>
      </c>
      <c r="M917" t="s">
        <v>217</v>
      </c>
      <c r="N917" t="s">
        <v>16</v>
      </c>
      <c r="O917" s="53"/>
      <c r="P917">
        <v>2021</v>
      </c>
      <c r="Q917">
        <v>55</v>
      </c>
      <c r="W917" s="53"/>
      <c r="X917" s="53"/>
      <c r="AC917" t="e">
        <f>#REF!-#REF!</f>
        <v>#REF!</v>
      </c>
      <c r="AD917" t="e">
        <f>#REF!*#REF!</f>
        <v>#REF!</v>
      </c>
    </row>
    <row r="918" spans="1:30" x14ac:dyDescent="0.35">
      <c r="A918" t="s">
        <v>6082</v>
      </c>
      <c r="B918">
        <v>31</v>
      </c>
      <c r="C918" t="s">
        <v>119</v>
      </c>
      <c r="D918" t="s">
        <v>221</v>
      </c>
      <c r="E918" t="s">
        <v>222</v>
      </c>
      <c r="F918" t="s">
        <v>187</v>
      </c>
      <c r="G918" t="s">
        <v>187</v>
      </c>
      <c r="H918" t="s">
        <v>188</v>
      </c>
      <c r="I918" s="53">
        <v>44364</v>
      </c>
      <c r="J918" s="53">
        <v>44561</v>
      </c>
      <c r="K918" t="s">
        <v>124</v>
      </c>
      <c r="L918" s="53">
        <v>44364</v>
      </c>
      <c r="M918" t="s">
        <v>223</v>
      </c>
      <c r="N918" t="s">
        <v>16</v>
      </c>
      <c r="O918" s="53"/>
      <c r="P918">
        <v>2021</v>
      </c>
      <c r="Q918">
        <v>56</v>
      </c>
      <c r="W918" s="53"/>
      <c r="X918" s="53"/>
      <c r="AC918" t="e">
        <f>#REF!-#REF!</f>
        <v>#REF!</v>
      </c>
      <c r="AD918" t="e">
        <f>#REF!*#REF!</f>
        <v>#REF!</v>
      </c>
    </row>
    <row r="919" spans="1:30" x14ac:dyDescent="0.35">
      <c r="A919" t="s">
        <v>6083</v>
      </c>
      <c r="B919">
        <v>32</v>
      </c>
      <c r="C919" t="s">
        <v>119</v>
      </c>
      <c r="D919" t="s">
        <v>230</v>
      </c>
      <c r="E919" t="s">
        <v>231</v>
      </c>
      <c r="F919" t="s">
        <v>187</v>
      </c>
      <c r="G919" t="s">
        <v>187</v>
      </c>
      <c r="H919" t="s">
        <v>188</v>
      </c>
      <c r="I919" s="53">
        <v>44468</v>
      </c>
      <c r="J919" s="53">
        <v>44561</v>
      </c>
      <c r="K919" t="s">
        <v>124</v>
      </c>
      <c r="L919" s="53">
        <v>44468</v>
      </c>
      <c r="M919" t="s">
        <v>232</v>
      </c>
      <c r="N919" t="s">
        <v>16</v>
      </c>
      <c r="O919" s="53"/>
      <c r="P919">
        <v>2021</v>
      </c>
      <c r="Q919">
        <v>57</v>
      </c>
      <c r="W919" s="53"/>
      <c r="X919" s="53"/>
      <c r="AC919" t="e">
        <f>#REF!-#REF!</f>
        <v>#REF!</v>
      </c>
      <c r="AD919" t="e">
        <f>#REF!*#REF!</f>
        <v>#REF!</v>
      </c>
    </row>
    <row r="920" spans="1:30" x14ac:dyDescent="0.35">
      <c r="A920" t="s">
        <v>6084</v>
      </c>
      <c r="B920">
        <v>33</v>
      </c>
      <c r="C920" t="s">
        <v>119</v>
      </c>
      <c r="D920" t="s">
        <v>233</v>
      </c>
      <c r="E920" t="s">
        <v>234</v>
      </c>
      <c r="F920" t="s">
        <v>187</v>
      </c>
      <c r="G920" t="s">
        <v>187</v>
      </c>
      <c r="H920" t="s">
        <v>188</v>
      </c>
      <c r="I920" s="53">
        <v>44488</v>
      </c>
      <c r="J920" s="53">
        <v>44561</v>
      </c>
      <c r="K920" t="s">
        <v>124</v>
      </c>
      <c r="L920" s="53">
        <v>44488</v>
      </c>
      <c r="M920" t="s">
        <v>235</v>
      </c>
      <c r="N920" t="s">
        <v>16</v>
      </c>
      <c r="O920" s="53"/>
      <c r="P920">
        <v>2021</v>
      </c>
      <c r="Q920">
        <v>58</v>
      </c>
      <c r="W920" s="53"/>
      <c r="X920" s="53"/>
      <c r="AC920" t="e">
        <f>#REF!-#REF!</f>
        <v>#REF!</v>
      </c>
      <c r="AD920" t="e">
        <f>#REF!*#REF!</f>
        <v>#REF!</v>
      </c>
    </row>
    <row r="921" spans="1:30" x14ac:dyDescent="0.35">
      <c r="A921" t="s">
        <v>6085</v>
      </c>
      <c r="B921">
        <v>34</v>
      </c>
      <c r="C921" t="s">
        <v>119</v>
      </c>
      <c r="D921" t="s">
        <v>4586</v>
      </c>
      <c r="E921" t="s">
        <v>239</v>
      </c>
      <c r="F921" t="s">
        <v>187</v>
      </c>
      <c r="G921" t="s">
        <v>187</v>
      </c>
      <c r="H921" t="s">
        <v>188</v>
      </c>
      <c r="I921" s="53">
        <v>44525</v>
      </c>
      <c r="J921" s="53">
        <v>44561</v>
      </c>
      <c r="K921" t="s">
        <v>124</v>
      </c>
      <c r="L921" s="53">
        <v>44525</v>
      </c>
      <c r="M921" t="s">
        <v>246</v>
      </c>
      <c r="N921" t="s">
        <v>16</v>
      </c>
      <c r="O921" s="53"/>
      <c r="P921">
        <v>2021</v>
      </c>
      <c r="Q921">
        <v>59</v>
      </c>
      <c r="W921" s="53"/>
      <c r="X921" s="53"/>
      <c r="AC921" t="e">
        <f>#REF!-#REF!</f>
        <v>#REF!</v>
      </c>
      <c r="AD921" t="e">
        <f>#REF!*#REF!</f>
        <v>#REF!</v>
      </c>
    </row>
    <row r="922" spans="1:30" x14ac:dyDescent="0.35">
      <c r="A922" t="s">
        <v>6086</v>
      </c>
      <c r="B922">
        <v>35</v>
      </c>
      <c r="C922" t="s">
        <v>119</v>
      </c>
      <c r="D922" t="s">
        <v>205</v>
      </c>
      <c r="E922" t="s">
        <v>206</v>
      </c>
      <c r="F922" t="s">
        <v>187</v>
      </c>
      <c r="G922" t="s">
        <v>187</v>
      </c>
      <c r="H922" t="s">
        <v>188</v>
      </c>
      <c r="I922" s="53">
        <v>44525</v>
      </c>
      <c r="J922" s="53">
        <v>44561</v>
      </c>
      <c r="K922" t="s">
        <v>124</v>
      </c>
      <c r="L922" s="53">
        <v>44525</v>
      </c>
      <c r="M922" t="s">
        <v>6688</v>
      </c>
      <c r="N922" t="s">
        <v>16</v>
      </c>
      <c r="O922" s="53"/>
      <c r="P922">
        <v>2021</v>
      </c>
      <c r="Q922">
        <v>60</v>
      </c>
      <c r="W922" s="53"/>
      <c r="X922" s="53"/>
      <c r="AC922" t="e">
        <f>#REF!-#REF!</f>
        <v>#REF!</v>
      </c>
      <c r="AD922" t="e">
        <f>#REF!*#REF!</f>
        <v>#REF!</v>
      </c>
    </row>
    <row r="923" spans="1:30" x14ac:dyDescent="0.35">
      <c r="A923" t="s">
        <v>6087</v>
      </c>
      <c r="B923">
        <v>1</v>
      </c>
      <c r="C923" t="s">
        <v>132</v>
      </c>
      <c r="D923" t="s">
        <v>4565</v>
      </c>
      <c r="E923" t="s">
        <v>241</v>
      </c>
      <c r="F923" t="s">
        <v>187</v>
      </c>
      <c r="G923" t="s">
        <v>187</v>
      </c>
      <c r="H923" t="s">
        <v>188</v>
      </c>
      <c r="I923" s="53">
        <v>44525</v>
      </c>
      <c r="J923" s="53">
        <v>44926</v>
      </c>
      <c r="K923" t="s">
        <v>124</v>
      </c>
      <c r="L923" s="53">
        <v>44525</v>
      </c>
      <c r="M923" t="s">
        <v>6689</v>
      </c>
      <c r="N923" t="s">
        <v>24</v>
      </c>
      <c r="O923" s="53"/>
      <c r="P923">
        <v>2022</v>
      </c>
      <c r="Q923">
        <v>61</v>
      </c>
      <c r="W923" s="53"/>
      <c r="X923" s="53"/>
      <c r="AC923" t="e">
        <f>#REF!-#REF!</f>
        <v>#REF!</v>
      </c>
      <c r="AD923" t="e">
        <f>#REF!*#REF!</f>
        <v>#REF!</v>
      </c>
    </row>
    <row r="924" spans="1:30" x14ac:dyDescent="0.35">
      <c r="A924" t="s">
        <v>6088</v>
      </c>
      <c r="B924">
        <v>6</v>
      </c>
      <c r="C924" t="s">
        <v>132</v>
      </c>
      <c r="D924" t="s">
        <v>236</v>
      </c>
      <c r="E924" t="s">
        <v>237</v>
      </c>
      <c r="F924" t="s">
        <v>187</v>
      </c>
      <c r="G924" t="s">
        <v>187</v>
      </c>
      <c r="H924" t="s">
        <v>188</v>
      </c>
      <c r="I924" s="53">
        <v>44520</v>
      </c>
      <c r="J924" s="53">
        <v>44926</v>
      </c>
      <c r="K924" t="s">
        <v>124</v>
      </c>
      <c r="L924" s="53">
        <v>44520</v>
      </c>
      <c r="M924" t="s">
        <v>6690</v>
      </c>
      <c r="N924" t="s">
        <v>6</v>
      </c>
      <c r="O924" s="53"/>
      <c r="P924">
        <v>2022</v>
      </c>
      <c r="Q924">
        <v>66</v>
      </c>
      <c r="W924" s="53"/>
      <c r="X924" s="53"/>
      <c r="AC924" t="e">
        <f>#REF!-#REF!</f>
        <v>#REF!</v>
      </c>
      <c r="AD924" t="e">
        <f>#REF!*#REF!</f>
        <v>#REF!</v>
      </c>
    </row>
    <row r="925" spans="1:30" x14ac:dyDescent="0.35">
      <c r="A925" t="s">
        <v>6089</v>
      </c>
      <c r="B925">
        <v>10</v>
      </c>
      <c r="C925" t="s">
        <v>132</v>
      </c>
      <c r="D925" t="s">
        <v>247</v>
      </c>
      <c r="E925" t="s">
        <v>248</v>
      </c>
      <c r="F925" t="s">
        <v>187</v>
      </c>
      <c r="G925" t="s">
        <v>187</v>
      </c>
      <c r="H925" t="s">
        <v>188</v>
      </c>
      <c r="I925" s="53">
        <v>44526</v>
      </c>
      <c r="J925" s="53">
        <v>44926</v>
      </c>
      <c r="K925" t="s">
        <v>124</v>
      </c>
      <c r="L925" s="53">
        <v>44526</v>
      </c>
      <c r="M925" t="s">
        <v>6691</v>
      </c>
      <c r="N925" t="s">
        <v>10</v>
      </c>
      <c r="O925" s="53"/>
      <c r="P925">
        <v>2022</v>
      </c>
      <c r="Q925">
        <v>70</v>
      </c>
      <c r="W925" s="53"/>
      <c r="X925" s="53"/>
      <c r="AC925" t="e">
        <f>#REF!-#REF!</f>
        <v>#REF!</v>
      </c>
      <c r="AD925" t="e">
        <f>#REF!*#REF!</f>
        <v>#REF!</v>
      </c>
    </row>
    <row r="926" spans="1:30" x14ac:dyDescent="0.35">
      <c r="A926" t="s">
        <v>6090</v>
      </c>
      <c r="B926">
        <v>18</v>
      </c>
      <c r="C926" t="s">
        <v>132</v>
      </c>
      <c r="D926" t="s">
        <v>4586</v>
      </c>
      <c r="E926" t="s">
        <v>239</v>
      </c>
      <c r="F926" t="s">
        <v>187</v>
      </c>
      <c r="G926" t="s">
        <v>187</v>
      </c>
      <c r="H926" t="s">
        <v>188</v>
      </c>
      <c r="I926" s="53">
        <v>44524</v>
      </c>
      <c r="J926" s="53">
        <v>44926</v>
      </c>
      <c r="K926" t="s">
        <v>124</v>
      </c>
      <c r="L926" s="53">
        <v>44524</v>
      </c>
      <c r="M926" t="s">
        <v>6692</v>
      </c>
      <c r="N926" t="s">
        <v>14</v>
      </c>
      <c r="O926" s="53"/>
      <c r="P926">
        <v>2022</v>
      </c>
      <c r="Q926">
        <v>78</v>
      </c>
      <c r="W926" s="53"/>
      <c r="X926" s="53"/>
      <c r="AC926" t="e">
        <f>#REF!-#REF!</f>
        <v>#REF!</v>
      </c>
      <c r="AD926" t="e">
        <f>#REF!*#REF!</f>
        <v>#REF!</v>
      </c>
    </row>
    <row r="927" spans="1:30" x14ac:dyDescent="0.35">
      <c r="A927" t="s">
        <v>6091</v>
      </c>
      <c r="B927">
        <v>21</v>
      </c>
      <c r="C927" t="s">
        <v>132</v>
      </c>
      <c r="D927" t="s">
        <v>242</v>
      </c>
      <c r="E927" t="s">
        <v>243</v>
      </c>
      <c r="F927" t="s">
        <v>187</v>
      </c>
      <c r="G927" t="s">
        <v>187</v>
      </c>
      <c r="H927" t="s">
        <v>188</v>
      </c>
      <c r="I927" s="53">
        <v>44525</v>
      </c>
      <c r="J927" s="53">
        <v>44926</v>
      </c>
      <c r="K927" t="s">
        <v>124</v>
      </c>
      <c r="L927" s="53">
        <v>44525</v>
      </c>
      <c r="M927" t="s">
        <v>6693</v>
      </c>
      <c r="N927" t="s">
        <v>17</v>
      </c>
      <c r="O927" s="53"/>
      <c r="P927">
        <v>2022</v>
      </c>
      <c r="Q927">
        <v>81</v>
      </c>
      <c r="W927" s="53"/>
      <c r="X927" s="53"/>
      <c r="AC927" t="e">
        <f>#REF!-#REF!</f>
        <v>#REF!</v>
      </c>
      <c r="AD927" t="e">
        <f>#REF!*#REF!</f>
        <v>#REF!</v>
      </c>
    </row>
    <row r="928" spans="1:30" x14ac:dyDescent="0.35">
      <c r="A928" t="s">
        <v>6092</v>
      </c>
      <c r="B928">
        <v>26</v>
      </c>
      <c r="C928" t="s">
        <v>132</v>
      </c>
      <c r="D928" t="s">
        <v>205</v>
      </c>
      <c r="E928" t="s">
        <v>206</v>
      </c>
      <c r="F928" t="s">
        <v>187</v>
      </c>
      <c r="G928" t="s">
        <v>187</v>
      </c>
      <c r="H928" t="s">
        <v>188</v>
      </c>
      <c r="I928" s="53">
        <v>44525</v>
      </c>
      <c r="J928" s="53">
        <v>44926</v>
      </c>
      <c r="K928" t="s">
        <v>124</v>
      </c>
      <c r="L928" s="53">
        <v>44525</v>
      </c>
      <c r="M928" t="s">
        <v>6694</v>
      </c>
      <c r="N928" t="s">
        <v>19</v>
      </c>
      <c r="O928" s="53"/>
      <c r="P928">
        <v>2022</v>
      </c>
      <c r="Q928">
        <v>86</v>
      </c>
      <c r="W928" s="53"/>
      <c r="X928" s="53"/>
      <c r="AC928" t="e">
        <f>#REF!-#REF!</f>
        <v>#REF!</v>
      </c>
      <c r="AD928" t="e">
        <f>#REF!*#REF!</f>
        <v>#REF!</v>
      </c>
    </row>
    <row r="929" spans="1:30" x14ac:dyDescent="0.35">
      <c r="A929" t="s">
        <v>6093</v>
      </c>
      <c r="B929">
        <v>30</v>
      </c>
      <c r="C929" t="s">
        <v>132</v>
      </c>
      <c r="D929" t="s">
        <v>244</v>
      </c>
      <c r="E929" t="s">
        <v>245</v>
      </c>
      <c r="F929" t="s">
        <v>187</v>
      </c>
      <c r="G929" t="s">
        <v>187</v>
      </c>
      <c r="H929" t="s">
        <v>188</v>
      </c>
      <c r="I929" s="53">
        <v>44525</v>
      </c>
      <c r="J929" s="53">
        <v>44926</v>
      </c>
      <c r="K929" t="s">
        <v>124</v>
      </c>
      <c r="L929" s="53">
        <v>44525</v>
      </c>
      <c r="M929" t="s">
        <v>6695</v>
      </c>
      <c r="N929" t="s">
        <v>22</v>
      </c>
      <c r="O929" s="53"/>
      <c r="P929">
        <v>2022</v>
      </c>
      <c r="Q929">
        <v>90</v>
      </c>
      <c r="W929" s="53"/>
      <c r="X929" s="53"/>
      <c r="AC929" t="e">
        <f>#REF!-#REF!</f>
        <v>#REF!</v>
      </c>
      <c r="AD929" t="e">
        <f>#REF!*#REF!</f>
        <v>#REF!</v>
      </c>
    </row>
    <row r="930" spans="1:30" x14ac:dyDescent="0.35">
      <c r="A930" t="s">
        <v>6094</v>
      </c>
      <c r="B930">
        <v>33</v>
      </c>
      <c r="C930" t="s">
        <v>132</v>
      </c>
      <c r="D930" t="s">
        <v>249</v>
      </c>
      <c r="E930" t="s">
        <v>250</v>
      </c>
      <c r="F930" t="s">
        <v>187</v>
      </c>
      <c r="G930" t="s">
        <v>187</v>
      </c>
      <c r="H930" t="s">
        <v>188</v>
      </c>
      <c r="I930" s="53">
        <v>44526</v>
      </c>
      <c r="J930" s="53">
        <v>44926</v>
      </c>
      <c r="K930" t="s">
        <v>124</v>
      </c>
      <c r="L930" s="53">
        <v>44526</v>
      </c>
      <c r="M930" t="s">
        <v>6696</v>
      </c>
      <c r="N930" t="s">
        <v>27</v>
      </c>
      <c r="O930" s="53"/>
      <c r="P930">
        <v>2022</v>
      </c>
      <c r="Q930">
        <v>93</v>
      </c>
      <c r="W930" s="53"/>
      <c r="X930" s="53"/>
      <c r="AC930" t="e">
        <f>#REF!-#REF!</f>
        <v>#REF!</v>
      </c>
      <c r="AD930" t="e">
        <f>#REF!*#REF!</f>
        <v>#REF!</v>
      </c>
    </row>
    <row r="931" spans="1:30" x14ac:dyDescent="0.35">
      <c r="A931" t="s">
        <v>6095</v>
      </c>
      <c r="B931">
        <v>39</v>
      </c>
      <c r="C931" t="s">
        <v>119</v>
      </c>
      <c r="D931" t="s">
        <v>230</v>
      </c>
      <c r="E931" t="s">
        <v>231</v>
      </c>
      <c r="F931" t="s">
        <v>187</v>
      </c>
      <c r="G931" t="s">
        <v>187</v>
      </c>
      <c r="H931" t="s">
        <v>188</v>
      </c>
      <c r="I931" s="53">
        <v>44564</v>
      </c>
      <c r="J931" s="53">
        <v>44926</v>
      </c>
      <c r="K931" t="s">
        <v>124</v>
      </c>
      <c r="L931" s="53">
        <v>44564</v>
      </c>
      <c r="M931" t="s">
        <v>6697</v>
      </c>
      <c r="N931" t="s">
        <v>39</v>
      </c>
      <c r="O931" s="53"/>
      <c r="P931">
        <v>2022</v>
      </c>
      <c r="Q931">
        <v>99</v>
      </c>
      <c r="W931" s="53"/>
      <c r="X931" s="53"/>
      <c r="AC931" t="e">
        <f>#REF!-#REF!</f>
        <v>#REF!</v>
      </c>
      <c r="AD931" t="e">
        <f>#REF!*#REF!</f>
        <v>#REF!</v>
      </c>
    </row>
    <row r="932" spans="1:30" x14ac:dyDescent="0.35">
      <c r="A932" t="s">
        <v>6096</v>
      </c>
      <c r="B932">
        <v>66</v>
      </c>
      <c r="C932" t="s">
        <v>119</v>
      </c>
      <c r="D932" t="s">
        <v>236</v>
      </c>
      <c r="E932" t="s">
        <v>237</v>
      </c>
      <c r="F932" t="s">
        <v>187</v>
      </c>
      <c r="G932" t="s">
        <v>187</v>
      </c>
      <c r="H932" t="s">
        <v>188</v>
      </c>
      <c r="I932" s="53">
        <v>44586</v>
      </c>
      <c r="J932" s="53">
        <v>44926</v>
      </c>
      <c r="K932" t="s">
        <v>124</v>
      </c>
      <c r="L932" s="53">
        <v>44586</v>
      </c>
      <c r="M932" t="s">
        <v>6698</v>
      </c>
      <c r="N932" t="s">
        <v>61</v>
      </c>
      <c r="O932" s="53"/>
      <c r="P932">
        <v>2022</v>
      </c>
      <c r="Q932">
        <v>126</v>
      </c>
      <c r="W932" s="53"/>
      <c r="X932" s="53"/>
      <c r="AC932" t="e">
        <f>#REF!-#REF!</f>
        <v>#REF!</v>
      </c>
      <c r="AD932" t="e">
        <f>#REF!*#REF!</f>
        <v>#REF!</v>
      </c>
    </row>
    <row r="933" spans="1:30" x14ac:dyDescent="0.35">
      <c r="A933" t="s">
        <v>6097</v>
      </c>
      <c r="B933">
        <v>69</v>
      </c>
      <c r="C933" t="s">
        <v>119</v>
      </c>
      <c r="D933" t="s">
        <v>205</v>
      </c>
      <c r="E933" t="s">
        <v>206</v>
      </c>
      <c r="F933" t="s">
        <v>187</v>
      </c>
      <c r="G933" t="s">
        <v>187</v>
      </c>
      <c r="H933" t="s">
        <v>188</v>
      </c>
      <c r="I933" s="53">
        <v>44645</v>
      </c>
      <c r="J933" s="53">
        <v>44926</v>
      </c>
      <c r="K933" t="s">
        <v>124</v>
      </c>
      <c r="L933" s="53">
        <v>44645</v>
      </c>
      <c r="M933" t="s">
        <v>6699</v>
      </c>
      <c r="N933" t="s">
        <v>16</v>
      </c>
      <c r="O933" s="53"/>
      <c r="P933">
        <v>2022</v>
      </c>
      <c r="Q933">
        <v>129</v>
      </c>
      <c r="W933" s="53"/>
      <c r="X933" s="53"/>
      <c r="AC933" t="e">
        <f>#REF!-#REF!</f>
        <v>#REF!</v>
      </c>
      <c r="AD933" t="e">
        <f>#REF!*#REF!</f>
        <v>#REF!</v>
      </c>
    </row>
    <row r="934" spans="1:30" x14ac:dyDescent="0.35">
      <c r="A934" t="s">
        <v>6098</v>
      </c>
      <c r="B934">
        <v>70</v>
      </c>
      <c r="C934" t="s">
        <v>132</v>
      </c>
      <c r="D934" t="s">
        <v>264</v>
      </c>
      <c r="E934" t="s">
        <v>265</v>
      </c>
      <c r="F934" t="s">
        <v>187</v>
      </c>
      <c r="G934" t="s">
        <v>187</v>
      </c>
      <c r="H934" t="s">
        <v>188</v>
      </c>
      <c r="I934" s="53">
        <v>44868</v>
      </c>
      <c r="J934" s="53">
        <v>44926</v>
      </c>
      <c r="K934" t="s">
        <v>124</v>
      </c>
      <c r="L934" s="53">
        <v>44868</v>
      </c>
      <c r="M934" t="s">
        <v>6323</v>
      </c>
      <c r="N934" t="s">
        <v>35</v>
      </c>
      <c r="O934" s="53"/>
      <c r="P934">
        <v>2022</v>
      </c>
      <c r="Q934">
        <v>130</v>
      </c>
      <c r="W934" s="53"/>
      <c r="X934" s="53"/>
      <c r="AC934" t="e">
        <f>#REF!-#REF!</f>
        <v>#REF!</v>
      </c>
      <c r="AD934" t="e">
        <f>#REF!*#REF!</f>
        <v>#REF!</v>
      </c>
    </row>
    <row r="935" spans="1:30" x14ac:dyDescent="0.35">
      <c r="A935" t="s">
        <v>6099</v>
      </c>
      <c r="B935">
        <v>112</v>
      </c>
      <c r="C935" t="s">
        <v>132</v>
      </c>
      <c r="D935" t="s">
        <v>255</v>
      </c>
      <c r="E935" t="s">
        <v>256</v>
      </c>
      <c r="F935" t="s">
        <v>187</v>
      </c>
      <c r="G935" t="s">
        <v>187</v>
      </c>
      <c r="H935" t="s">
        <v>188</v>
      </c>
      <c r="I935" s="53">
        <v>44608</v>
      </c>
      <c r="J935" s="53">
        <v>44926</v>
      </c>
      <c r="K935" t="s">
        <v>124</v>
      </c>
      <c r="L935" s="53">
        <v>44608</v>
      </c>
      <c r="M935" t="s">
        <v>6338</v>
      </c>
      <c r="N935" t="s">
        <v>38</v>
      </c>
      <c r="O935" s="53"/>
      <c r="P935">
        <v>2022</v>
      </c>
      <c r="Q935">
        <v>172</v>
      </c>
      <c r="W935" s="53"/>
      <c r="X935" s="53"/>
      <c r="AC935" t="e">
        <f>#REF!-#REF!</f>
        <v>#REF!</v>
      </c>
      <c r="AD935" t="e">
        <f>#REF!*#REF!</f>
        <v>#REF!</v>
      </c>
    </row>
    <row r="936" spans="1:30" x14ac:dyDescent="0.35">
      <c r="A936" t="s">
        <v>6100</v>
      </c>
      <c r="B936">
        <v>114</v>
      </c>
      <c r="C936" t="s">
        <v>132</v>
      </c>
      <c r="D936" t="s">
        <v>262</v>
      </c>
      <c r="E936" t="s">
        <v>263</v>
      </c>
      <c r="F936" t="s">
        <v>187</v>
      </c>
      <c r="G936" t="s">
        <v>187</v>
      </c>
      <c r="H936" t="s">
        <v>188</v>
      </c>
      <c r="I936" s="53">
        <v>44637</v>
      </c>
      <c r="J936" s="53">
        <v>44926</v>
      </c>
      <c r="K936" t="s">
        <v>124</v>
      </c>
      <c r="L936" s="53">
        <v>44637</v>
      </c>
      <c r="M936" t="s">
        <v>6340</v>
      </c>
      <c r="N936" t="s">
        <v>32</v>
      </c>
      <c r="O936" s="53"/>
      <c r="P936">
        <v>2022</v>
      </c>
      <c r="Q936">
        <v>174</v>
      </c>
      <c r="W936" s="53"/>
      <c r="X936" s="53"/>
      <c r="AC936" t="e">
        <f>#REF!-#REF!</f>
        <v>#REF!</v>
      </c>
      <c r="AD936" t="e">
        <f>#REF!*#REF!</f>
        <v>#REF!</v>
      </c>
    </row>
    <row r="937" spans="1:30" x14ac:dyDescent="0.35">
      <c r="A937" t="s">
        <v>6101</v>
      </c>
      <c r="B937">
        <v>116</v>
      </c>
      <c r="C937" t="s">
        <v>132</v>
      </c>
      <c r="D937" t="s">
        <v>260</v>
      </c>
      <c r="E937" t="s">
        <v>261</v>
      </c>
      <c r="F937" t="s">
        <v>187</v>
      </c>
      <c r="G937" t="s">
        <v>187</v>
      </c>
      <c r="H937" t="s">
        <v>188</v>
      </c>
      <c r="I937" s="53">
        <v>44624</v>
      </c>
      <c r="J937" s="53">
        <v>44926</v>
      </c>
      <c r="K937" t="s">
        <v>124</v>
      </c>
      <c r="L937" s="53">
        <v>44624</v>
      </c>
      <c r="M937" t="s">
        <v>6341</v>
      </c>
      <c r="N937" t="s">
        <v>29</v>
      </c>
      <c r="O937" s="53"/>
      <c r="P937">
        <v>2022</v>
      </c>
      <c r="Q937">
        <v>176</v>
      </c>
      <c r="W937" s="53"/>
      <c r="X937" s="53"/>
      <c r="AC937" t="e">
        <f>#REF!-#REF!</f>
        <v>#REF!</v>
      </c>
      <c r="AD937" t="e">
        <f>#REF!*#REF!</f>
        <v>#REF!</v>
      </c>
    </row>
    <row r="938" spans="1:30" x14ac:dyDescent="0.35">
      <c r="A938" t="s">
        <v>6102</v>
      </c>
      <c r="B938">
        <v>127</v>
      </c>
      <c r="C938" t="s">
        <v>132</v>
      </c>
      <c r="D938" t="s">
        <v>274</v>
      </c>
      <c r="E938" t="s">
        <v>275</v>
      </c>
      <c r="F938" t="s">
        <v>187</v>
      </c>
      <c r="G938" t="s">
        <v>187</v>
      </c>
      <c r="H938" t="s">
        <v>188</v>
      </c>
      <c r="I938" s="53">
        <v>44819</v>
      </c>
      <c r="J938" s="53">
        <v>44926</v>
      </c>
      <c r="K938" t="s">
        <v>124</v>
      </c>
      <c r="L938" s="53">
        <v>44819</v>
      </c>
      <c r="M938" t="s">
        <v>6348</v>
      </c>
      <c r="N938" t="s">
        <v>44</v>
      </c>
      <c r="O938" s="53"/>
      <c r="P938">
        <v>2022</v>
      </c>
      <c r="Q938">
        <v>187</v>
      </c>
      <c r="W938" s="53"/>
      <c r="X938" s="53"/>
      <c r="AC938" t="e">
        <f>#REF!-#REF!</f>
        <v>#REF!</v>
      </c>
      <c r="AD938" t="e">
        <f>#REF!*#REF!</f>
        <v>#REF!</v>
      </c>
    </row>
    <row r="939" spans="1:30" x14ac:dyDescent="0.35">
      <c r="A939" t="s">
        <v>6103</v>
      </c>
      <c r="B939">
        <v>132</v>
      </c>
      <c r="C939" t="s">
        <v>119</v>
      </c>
      <c r="D939" t="s">
        <v>272</v>
      </c>
      <c r="E939" t="s">
        <v>273</v>
      </c>
      <c r="F939" t="s">
        <v>187</v>
      </c>
      <c r="G939" t="s">
        <v>187</v>
      </c>
      <c r="H939" t="s">
        <v>188</v>
      </c>
      <c r="I939" s="53">
        <v>44782</v>
      </c>
      <c r="J939" s="53">
        <v>44926</v>
      </c>
      <c r="K939" t="s">
        <v>124</v>
      </c>
      <c r="L939" s="53">
        <v>44782</v>
      </c>
      <c r="M939" t="s">
        <v>6700</v>
      </c>
      <c r="N939" t="s">
        <v>16</v>
      </c>
      <c r="O939" s="53"/>
      <c r="P939">
        <v>2022</v>
      </c>
      <c r="Q939">
        <v>192</v>
      </c>
      <c r="W939" s="53"/>
      <c r="X939" s="53"/>
      <c r="AC939" t="e">
        <f>#REF!-#REF!</f>
        <v>#REF!</v>
      </c>
      <c r="AD939" t="e">
        <f>#REF!*#REF!</f>
        <v>#REF!</v>
      </c>
    </row>
    <row r="940" spans="1:30" x14ac:dyDescent="0.35">
      <c r="A940" t="s">
        <v>6104</v>
      </c>
      <c r="B940">
        <v>134</v>
      </c>
      <c r="C940" t="s">
        <v>119</v>
      </c>
      <c r="D940" t="s">
        <v>276</v>
      </c>
      <c r="E940" t="s">
        <v>277</v>
      </c>
      <c r="F940" t="s">
        <v>187</v>
      </c>
      <c r="G940" t="s">
        <v>187</v>
      </c>
      <c r="H940" t="s">
        <v>188</v>
      </c>
      <c r="I940" s="53">
        <v>44831</v>
      </c>
      <c r="J940" s="53">
        <v>44926</v>
      </c>
      <c r="K940" t="s">
        <v>124</v>
      </c>
      <c r="L940" s="53">
        <v>44831</v>
      </c>
      <c r="M940" t="s">
        <v>6701</v>
      </c>
      <c r="N940" t="s">
        <v>16</v>
      </c>
      <c r="O940" s="53"/>
      <c r="P940">
        <v>2022</v>
      </c>
      <c r="Q940">
        <v>194</v>
      </c>
      <c r="W940" s="53"/>
      <c r="X940" s="53"/>
      <c r="AC940" t="e">
        <f>#REF!-#REF!</f>
        <v>#REF!</v>
      </c>
      <c r="AD940" t="e">
        <f>#REF!*#REF!</f>
        <v>#REF!</v>
      </c>
    </row>
    <row r="941" spans="1:30" x14ac:dyDescent="0.35">
      <c r="A941" t="s">
        <v>6105</v>
      </c>
      <c r="B941">
        <v>135</v>
      </c>
      <c r="C941" t="s">
        <v>141</v>
      </c>
      <c r="D941" t="s">
        <v>267</v>
      </c>
      <c r="E941" t="s">
        <v>142</v>
      </c>
      <c r="F941" t="s">
        <v>187</v>
      </c>
      <c r="G941" t="s">
        <v>187</v>
      </c>
      <c r="H941" t="s">
        <v>188</v>
      </c>
      <c r="I941" s="53">
        <v>44609</v>
      </c>
      <c r="J941" s="53">
        <v>44926</v>
      </c>
      <c r="K941" t="s">
        <v>124</v>
      </c>
      <c r="L941" s="53">
        <v>44609</v>
      </c>
      <c r="M941" t="s">
        <v>6702</v>
      </c>
      <c r="N941" t="s">
        <v>64</v>
      </c>
      <c r="O941" s="53"/>
      <c r="P941">
        <v>2022</v>
      </c>
      <c r="Q941">
        <v>195</v>
      </c>
      <c r="W941" s="53"/>
      <c r="X941" s="53"/>
      <c r="AC941" t="e">
        <f>#REF!-#REF!</f>
        <v>#REF!</v>
      </c>
      <c r="AD941" t="e">
        <f>#REF!*#REF!</f>
        <v>#REF!</v>
      </c>
    </row>
    <row r="942" spans="1:30" x14ac:dyDescent="0.35">
      <c r="A942" t="s">
        <v>6106</v>
      </c>
      <c r="B942">
        <v>136</v>
      </c>
      <c r="C942" t="s">
        <v>132</v>
      </c>
      <c r="D942" t="s">
        <v>280</v>
      </c>
      <c r="E942" t="s">
        <v>281</v>
      </c>
      <c r="F942" t="s">
        <v>187</v>
      </c>
      <c r="G942" t="s">
        <v>187</v>
      </c>
      <c r="H942" t="s">
        <v>188</v>
      </c>
      <c r="I942" s="53">
        <v>44885</v>
      </c>
      <c r="J942" s="53">
        <v>44926</v>
      </c>
      <c r="K942" t="s">
        <v>124</v>
      </c>
      <c r="L942" s="53">
        <v>44885</v>
      </c>
      <c r="M942" t="s">
        <v>6347</v>
      </c>
      <c r="N942" t="s">
        <v>41</v>
      </c>
      <c r="O942" s="53"/>
      <c r="P942">
        <v>2022</v>
      </c>
      <c r="Q942">
        <v>196</v>
      </c>
      <c r="W942" s="53"/>
      <c r="X942" s="53"/>
      <c r="AC942" t="e">
        <f>#REF!-#REF!</f>
        <v>#REF!</v>
      </c>
      <c r="AD942" t="e">
        <f>#REF!*#REF!</f>
        <v>#REF!</v>
      </c>
    </row>
    <row r="943" spans="1:30" x14ac:dyDescent="0.35">
      <c r="A943" t="s">
        <v>6107</v>
      </c>
      <c r="B943">
        <v>2</v>
      </c>
      <c r="C943" t="s">
        <v>130</v>
      </c>
      <c r="D943" t="s">
        <v>236</v>
      </c>
      <c r="E943" t="s">
        <v>237</v>
      </c>
      <c r="F943" t="s">
        <v>187</v>
      </c>
      <c r="G943" t="s">
        <v>187</v>
      </c>
      <c r="H943" t="s">
        <v>188</v>
      </c>
      <c r="I943" s="53">
        <v>44911</v>
      </c>
      <c r="J943" s="53">
        <v>45291</v>
      </c>
      <c r="K943" t="s">
        <v>124</v>
      </c>
      <c r="L943" s="53">
        <v>44911</v>
      </c>
      <c r="M943" t="s">
        <v>6703</v>
      </c>
      <c r="N943" t="s">
        <v>13</v>
      </c>
      <c r="O943" s="53">
        <v>44916</v>
      </c>
      <c r="P943">
        <v>2023</v>
      </c>
      <c r="Q943">
        <v>198</v>
      </c>
      <c r="W943" s="53"/>
      <c r="X943" s="53"/>
      <c r="AC943" t="e">
        <f>#REF!-#REF!</f>
        <v>#REF!</v>
      </c>
      <c r="AD943" t="e">
        <f>#REF!*#REF!</f>
        <v>#REF!</v>
      </c>
    </row>
    <row r="944" spans="1:30" x14ac:dyDescent="0.35">
      <c r="A944" t="s">
        <v>6108</v>
      </c>
      <c r="B944">
        <v>3</v>
      </c>
      <c r="C944" t="s">
        <v>130</v>
      </c>
      <c r="D944" t="s">
        <v>4565</v>
      </c>
      <c r="E944" t="s">
        <v>241</v>
      </c>
      <c r="F944" t="s">
        <v>187</v>
      </c>
      <c r="G944" t="s">
        <v>187</v>
      </c>
      <c r="H944" t="s">
        <v>188</v>
      </c>
      <c r="I944" s="53">
        <v>44918</v>
      </c>
      <c r="J944" s="53">
        <v>45291</v>
      </c>
      <c r="K944" t="s">
        <v>124</v>
      </c>
      <c r="L944" s="53">
        <v>44918</v>
      </c>
      <c r="M944" t="s">
        <v>6704</v>
      </c>
      <c r="N944" t="s">
        <v>13</v>
      </c>
      <c r="O944" s="53">
        <v>44925</v>
      </c>
      <c r="P944">
        <v>2023</v>
      </c>
      <c r="Q944">
        <v>199</v>
      </c>
      <c r="W944" s="53"/>
      <c r="X944" s="53"/>
      <c r="AC944" t="e">
        <f>#REF!-#REF!</f>
        <v>#REF!</v>
      </c>
      <c r="AD944" t="e">
        <f>#REF!*#REF!</f>
        <v>#REF!</v>
      </c>
    </row>
    <row r="945" spans="1:30" x14ac:dyDescent="0.35">
      <c r="A945" t="s">
        <v>6109</v>
      </c>
      <c r="B945">
        <v>12</v>
      </c>
      <c r="C945" t="s">
        <v>130</v>
      </c>
      <c r="D945" t="s">
        <v>276</v>
      </c>
      <c r="E945" t="s">
        <v>277</v>
      </c>
      <c r="F945" t="s">
        <v>187</v>
      </c>
      <c r="G945" t="s">
        <v>187</v>
      </c>
      <c r="H945" t="s">
        <v>188</v>
      </c>
      <c r="I945" s="53">
        <v>44935</v>
      </c>
      <c r="J945" s="53">
        <v>45291</v>
      </c>
      <c r="K945" t="s">
        <v>124</v>
      </c>
      <c r="L945" s="53">
        <v>44935</v>
      </c>
      <c r="M945" t="s">
        <v>6705</v>
      </c>
      <c r="N945" t="s">
        <v>13</v>
      </c>
      <c r="O945" s="53">
        <v>44937</v>
      </c>
      <c r="P945">
        <v>2023</v>
      </c>
      <c r="Q945">
        <v>208</v>
      </c>
      <c r="W945" s="53"/>
      <c r="X945" s="53"/>
      <c r="AC945" t="e">
        <f>#REF!-#REF!</f>
        <v>#REF!</v>
      </c>
      <c r="AD945" t="e">
        <f>#REF!*#REF!</f>
        <v>#REF!</v>
      </c>
    </row>
    <row r="946" spans="1:30" x14ac:dyDescent="0.35">
      <c r="A946" t="s">
        <v>6110</v>
      </c>
      <c r="B946">
        <v>13</v>
      </c>
      <c r="C946" t="s">
        <v>130</v>
      </c>
      <c r="D946" t="s">
        <v>193</v>
      </c>
      <c r="E946" t="s">
        <v>194</v>
      </c>
      <c r="F946" t="s">
        <v>187</v>
      </c>
      <c r="G946" t="s">
        <v>187</v>
      </c>
      <c r="H946" t="s">
        <v>188</v>
      </c>
      <c r="I946" s="53">
        <v>44942</v>
      </c>
      <c r="J946" s="53">
        <v>45291</v>
      </c>
      <c r="K946" t="s">
        <v>124</v>
      </c>
      <c r="L946" s="53">
        <v>44942</v>
      </c>
      <c r="M946" t="s">
        <v>6706</v>
      </c>
      <c r="N946" t="s">
        <v>13</v>
      </c>
      <c r="O946" s="53">
        <v>44943</v>
      </c>
      <c r="P946">
        <v>2023</v>
      </c>
      <c r="Q946">
        <v>209</v>
      </c>
      <c r="W946" s="53"/>
      <c r="X946" s="53"/>
      <c r="AC946" t="e">
        <f>#REF!-#REF!</f>
        <v>#REF!</v>
      </c>
      <c r="AD946" t="e">
        <f>#REF!*#REF!</f>
        <v>#REF!</v>
      </c>
    </row>
    <row r="947" spans="1:30" x14ac:dyDescent="0.35">
      <c r="A947" t="s">
        <v>6111</v>
      </c>
      <c r="B947">
        <v>15</v>
      </c>
      <c r="C947" t="s">
        <v>119</v>
      </c>
      <c r="D947" t="s">
        <v>193</v>
      </c>
      <c r="E947" t="s">
        <v>194</v>
      </c>
      <c r="F947" t="s">
        <v>187</v>
      </c>
      <c r="G947" t="s">
        <v>187</v>
      </c>
      <c r="H947" t="s">
        <v>188</v>
      </c>
      <c r="I947" s="53">
        <v>44923</v>
      </c>
      <c r="J947" s="53">
        <v>45291</v>
      </c>
      <c r="K947" t="s">
        <v>124</v>
      </c>
      <c r="L947" s="53">
        <v>44923</v>
      </c>
      <c r="M947" t="s">
        <v>6707</v>
      </c>
      <c r="N947" t="s">
        <v>16</v>
      </c>
      <c r="O947" s="53">
        <v>44929</v>
      </c>
      <c r="P947">
        <v>2023</v>
      </c>
      <c r="Q947">
        <v>211</v>
      </c>
      <c r="W947" s="53"/>
      <c r="X947" s="53"/>
      <c r="AC947" t="e">
        <f>#REF!-#REF!</f>
        <v>#REF!</v>
      </c>
      <c r="AD947" t="e">
        <f>#REF!*#REF!</f>
        <v>#REF!</v>
      </c>
    </row>
    <row r="948" spans="1:30" x14ac:dyDescent="0.35">
      <c r="A948" t="s">
        <v>6112</v>
      </c>
      <c r="B948">
        <v>16</v>
      </c>
      <c r="C948" t="s">
        <v>119</v>
      </c>
      <c r="D948" t="s">
        <v>4124</v>
      </c>
      <c r="E948" t="s">
        <v>120</v>
      </c>
      <c r="F948" t="s">
        <v>187</v>
      </c>
      <c r="G948" t="s">
        <v>187</v>
      </c>
      <c r="H948" t="s">
        <v>188</v>
      </c>
      <c r="I948" s="53">
        <v>44923</v>
      </c>
      <c r="J948" s="53">
        <v>45291</v>
      </c>
      <c r="K948" t="s">
        <v>124</v>
      </c>
      <c r="L948" s="53">
        <v>44923</v>
      </c>
      <c r="M948" t="s">
        <v>6707</v>
      </c>
      <c r="N948" t="s">
        <v>16</v>
      </c>
      <c r="O948" s="53">
        <v>44929</v>
      </c>
      <c r="P948">
        <v>2023</v>
      </c>
      <c r="Q948">
        <v>212</v>
      </c>
      <c r="W948" s="53"/>
      <c r="X948" s="53"/>
      <c r="AC948" t="e">
        <f>#REF!-#REF!</f>
        <v>#REF!</v>
      </c>
      <c r="AD948" t="e">
        <f>#REF!*#REF!</f>
        <v>#REF!</v>
      </c>
    </row>
    <row r="949" spans="1:30" x14ac:dyDescent="0.35">
      <c r="A949" t="s">
        <v>6113</v>
      </c>
      <c r="B949">
        <v>17</v>
      </c>
      <c r="C949" t="s">
        <v>119</v>
      </c>
      <c r="D949" t="s">
        <v>236</v>
      </c>
      <c r="E949" t="s">
        <v>237</v>
      </c>
      <c r="F949" t="s">
        <v>187</v>
      </c>
      <c r="G949" t="s">
        <v>187</v>
      </c>
      <c r="H949" t="s">
        <v>188</v>
      </c>
      <c r="I949" s="53">
        <v>44916</v>
      </c>
      <c r="J949" s="53">
        <v>45291</v>
      </c>
      <c r="K949" t="s">
        <v>124</v>
      </c>
      <c r="L949" s="53">
        <v>44916</v>
      </c>
      <c r="M949" t="s">
        <v>6707</v>
      </c>
      <c r="N949" t="s">
        <v>16</v>
      </c>
      <c r="O949" s="53">
        <v>44929</v>
      </c>
      <c r="P949">
        <v>2023</v>
      </c>
      <c r="Q949">
        <v>213</v>
      </c>
      <c r="W949" s="53"/>
      <c r="X949" s="53"/>
      <c r="AC949" t="e">
        <f>#REF!-#REF!</f>
        <v>#REF!</v>
      </c>
      <c r="AD949" t="e">
        <f>#REF!*#REF!</f>
        <v>#REF!</v>
      </c>
    </row>
    <row r="950" spans="1:30" x14ac:dyDescent="0.35">
      <c r="A950" t="s">
        <v>6114</v>
      </c>
      <c r="B950">
        <v>18</v>
      </c>
      <c r="C950" t="s">
        <v>119</v>
      </c>
      <c r="D950" t="s">
        <v>257</v>
      </c>
      <c r="E950" t="s">
        <v>258</v>
      </c>
      <c r="F950" t="s">
        <v>187</v>
      </c>
      <c r="G950" t="s">
        <v>187</v>
      </c>
      <c r="H950" t="s">
        <v>188</v>
      </c>
      <c r="I950" s="53">
        <v>44917</v>
      </c>
      <c r="J950" s="53">
        <v>45291</v>
      </c>
      <c r="K950" t="s">
        <v>124</v>
      </c>
      <c r="L950" s="53">
        <v>44917</v>
      </c>
      <c r="M950" t="s">
        <v>6707</v>
      </c>
      <c r="N950" t="s">
        <v>16</v>
      </c>
      <c r="O950" s="53">
        <v>44929</v>
      </c>
      <c r="P950">
        <v>2023</v>
      </c>
      <c r="Q950">
        <v>214</v>
      </c>
      <c r="W950" s="53"/>
      <c r="X950" s="53"/>
      <c r="AC950" t="e">
        <f>#REF!-#REF!</f>
        <v>#REF!</v>
      </c>
      <c r="AD950" t="e">
        <f>#REF!*#REF!</f>
        <v>#REF!</v>
      </c>
    </row>
    <row r="951" spans="1:30" x14ac:dyDescent="0.35">
      <c r="A951" t="s">
        <v>6115</v>
      </c>
      <c r="B951">
        <v>29</v>
      </c>
      <c r="C951" t="s">
        <v>132</v>
      </c>
      <c r="D951" t="s">
        <v>290</v>
      </c>
      <c r="E951" t="s">
        <v>291</v>
      </c>
      <c r="F951" t="s">
        <v>187</v>
      </c>
      <c r="G951" t="s">
        <v>187</v>
      </c>
      <c r="H951" t="s">
        <v>188</v>
      </c>
      <c r="I951" s="53">
        <v>44907</v>
      </c>
      <c r="J951" s="53">
        <v>45291</v>
      </c>
      <c r="K951" t="s">
        <v>124</v>
      </c>
      <c r="L951" s="53">
        <v>44908</v>
      </c>
      <c r="M951" t="s">
        <v>6708</v>
      </c>
      <c r="N951" t="s">
        <v>26</v>
      </c>
      <c r="O951" s="53">
        <v>45128</v>
      </c>
      <c r="P951">
        <v>2023</v>
      </c>
      <c r="Q951">
        <v>225</v>
      </c>
      <c r="W951" s="53"/>
      <c r="X951" s="53"/>
      <c r="AC951" t="e">
        <f>#REF!-#REF!</f>
        <v>#REF!</v>
      </c>
      <c r="AD951" t="e">
        <f>#REF!*#REF!</f>
        <v>#REF!</v>
      </c>
    </row>
    <row r="952" spans="1:30" x14ac:dyDescent="0.35">
      <c r="A952" t="s">
        <v>6116</v>
      </c>
      <c r="B952">
        <v>31</v>
      </c>
      <c r="C952" t="s">
        <v>132</v>
      </c>
      <c r="D952" t="s">
        <v>260</v>
      </c>
      <c r="E952" t="s">
        <v>261</v>
      </c>
      <c r="F952" t="s">
        <v>187</v>
      </c>
      <c r="G952" t="s">
        <v>187</v>
      </c>
      <c r="H952" t="s">
        <v>188</v>
      </c>
      <c r="I952" s="53">
        <v>44890</v>
      </c>
      <c r="J952" s="53">
        <v>45291</v>
      </c>
      <c r="K952" t="s">
        <v>124</v>
      </c>
      <c r="L952" s="53">
        <v>44890</v>
      </c>
      <c r="M952" t="s">
        <v>6368</v>
      </c>
      <c r="N952" t="s">
        <v>29</v>
      </c>
      <c r="O952" s="53">
        <v>44932</v>
      </c>
      <c r="P952">
        <v>2023</v>
      </c>
      <c r="Q952">
        <v>227</v>
      </c>
      <c r="W952" s="53"/>
      <c r="X952" s="53"/>
      <c r="AC952" t="e">
        <f>#REF!-#REF!</f>
        <v>#REF!</v>
      </c>
      <c r="AD952" t="e">
        <f>#REF!*#REF!</f>
        <v>#REF!</v>
      </c>
    </row>
    <row r="953" spans="1:30" x14ac:dyDescent="0.35">
      <c r="A953" t="s">
        <v>6117</v>
      </c>
      <c r="B953">
        <v>34</v>
      </c>
      <c r="C953" t="s">
        <v>132</v>
      </c>
      <c r="D953" t="s">
        <v>262</v>
      </c>
      <c r="E953" t="s">
        <v>263</v>
      </c>
      <c r="F953" t="s">
        <v>187</v>
      </c>
      <c r="G953" t="s">
        <v>187</v>
      </c>
      <c r="H953" t="s">
        <v>188</v>
      </c>
      <c r="I953" s="53">
        <v>44890</v>
      </c>
      <c r="J953" s="53">
        <v>45291</v>
      </c>
      <c r="K953" t="s">
        <v>124</v>
      </c>
      <c r="L953" s="53">
        <v>44890</v>
      </c>
      <c r="M953" t="s">
        <v>6374</v>
      </c>
      <c r="N953" t="s">
        <v>32</v>
      </c>
      <c r="O953" s="53">
        <v>44932</v>
      </c>
      <c r="P953">
        <v>2023</v>
      </c>
      <c r="Q953">
        <v>230</v>
      </c>
      <c r="W953" s="53"/>
      <c r="X953" s="53"/>
      <c r="AC953" t="e">
        <f>#REF!-#REF!</f>
        <v>#REF!</v>
      </c>
      <c r="AD953" t="e">
        <f>#REF!*#REF!</f>
        <v>#REF!</v>
      </c>
    </row>
    <row r="954" spans="1:30" x14ac:dyDescent="0.35">
      <c r="A954" t="s">
        <v>6118</v>
      </c>
      <c r="B954">
        <v>41</v>
      </c>
      <c r="C954" t="s">
        <v>119</v>
      </c>
      <c r="D954" t="s">
        <v>300</v>
      </c>
      <c r="E954" t="s">
        <v>301</v>
      </c>
      <c r="F954" t="s">
        <v>187</v>
      </c>
      <c r="G954" t="s">
        <v>187</v>
      </c>
      <c r="H954" t="s">
        <v>188</v>
      </c>
      <c r="I954" s="53">
        <v>45125</v>
      </c>
      <c r="J954" s="53">
        <v>45291</v>
      </c>
      <c r="K954" t="s">
        <v>124</v>
      </c>
      <c r="L954" s="53">
        <v>45125</v>
      </c>
      <c r="M954" t="s">
        <v>6709</v>
      </c>
      <c r="N954" t="s">
        <v>16</v>
      </c>
      <c r="O954" s="53">
        <v>45135</v>
      </c>
      <c r="P954">
        <v>2023</v>
      </c>
      <c r="Q954">
        <v>237</v>
      </c>
      <c r="W954" s="53"/>
      <c r="X954" s="53"/>
      <c r="AC954" t="e">
        <f>#REF!-#REF!</f>
        <v>#REF!</v>
      </c>
      <c r="AD954" t="e">
        <f>#REF!*#REF!</f>
        <v>#REF!</v>
      </c>
    </row>
    <row r="955" spans="1:30" x14ac:dyDescent="0.35">
      <c r="A955" t="s">
        <v>6119</v>
      </c>
      <c r="B955">
        <v>45</v>
      </c>
      <c r="C955" t="s">
        <v>132</v>
      </c>
      <c r="D955" t="s">
        <v>255</v>
      </c>
      <c r="E955" t="s">
        <v>256</v>
      </c>
      <c r="F955" t="s">
        <v>187</v>
      </c>
      <c r="G955" t="s">
        <v>187</v>
      </c>
      <c r="H955" t="s">
        <v>188</v>
      </c>
      <c r="I955" s="53">
        <v>44890</v>
      </c>
      <c r="J955" s="53">
        <v>45291</v>
      </c>
      <c r="K955" t="s">
        <v>124</v>
      </c>
      <c r="L955" s="53">
        <v>44890</v>
      </c>
      <c r="M955" t="s">
        <v>6389</v>
      </c>
      <c r="N955" t="s">
        <v>38</v>
      </c>
      <c r="O955" s="53">
        <v>44932</v>
      </c>
      <c r="P955">
        <v>2023</v>
      </c>
      <c r="Q955">
        <v>241</v>
      </c>
      <c r="W955" s="53"/>
      <c r="X955" s="53"/>
      <c r="AC955" t="e">
        <f>#REF!-#REF!</f>
        <v>#REF!</v>
      </c>
      <c r="AD955" t="e">
        <f>#REF!*#REF!</f>
        <v>#REF!</v>
      </c>
    </row>
    <row r="956" spans="1:30" x14ac:dyDescent="0.35">
      <c r="A956" t="s">
        <v>6120</v>
      </c>
      <c r="B956">
        <v>50</v>
      </c>
      <c r="C956" t="s">
        <v>132</v>
      </c>
      <c r="D956" t="s">
        <v>264</v>
      </c>
      <c r="E956" t="s">
        <v>265</v>
      </c>
      <c r="F956" t="s">
        <v>187</v>
      </c>
      <c r="G956" t="s">
        <v>187</v>
      </c>
      <c r="H956" t="s">
        <v>188</v>
      </c>
      <c r="I956" s="53">
        <v>44890</v>
      </c>
      <c r="J956" s="53">
        <v>45291</v>
      </c>
      <c r="K956" t="s">
        <v>124</v>
      </c>
      <c r="L956" s="53">
        <v>44890</v>
      </c>
      <c r="M956" t="s">
        <v>6385</v>
      </c>
      <c r="N956" t="s">
        <v>35</v>
      </c>
      <c r="O956" s="53">
        <v>44932</v>
      </c>
      <c r="P956">
        <v>2023</v>
      </c>
      <c r="Q956">
        <v>246</v>
      </c>
      <c r="W956" s="53"/>
      <c r="X956" s="53"/>
      <c r="AC956" t="e">
        <f>#REF!-#REF!</f>
        <v>#REF!</v>
      </c>
      <c r="AD956" t="e">
        <f>#REF!*#REF!</f>
        <v>#REF!</v>
      </c>
    </row>
    <row r="957" spans="1:30" x14ac:dyDescent="0.35">
      <c r="A957" t="s">
        <v>6121</v>
      </c>
      <c r="B957">
        <v>56</v>
      </c>
      <c r="C957" t="s">
        <v>132</v>
      </c>
      <c r="D957" t="s">
        <v>274</v>
      </c>
      <c r="E957" t="s">
        <v>275</v>
      </c>
      <c r="F957" t="s">
        <v>187</v>
      </c>
      <c r="G957" t="s">
        <v>187</v>
      </c>
      <c r="H957" t="s">
        <v>188</v>
      </c>
      <c r="I957" s="53">
        <v>44890</v>
      </c>
      <c r="J957" s="53">
        <v>45291</v>
      </c>
      <c r="K957" t="s">
        <v>124</v>
      </c>
      <c r="L957" s="53">
        <v>44890</v>
      </c>
      <c r="M957" t="s">
        <v>6399</v>
      </c>
      <c r="N957" t="s">
        <v>44</v>
      </c>
      <c r="O957" s="53">
        <v>44932</v>
      </c>
      <c r="P957">
        <v>2023</v>
      </c>
      <c r="Q957">
        <v>252</v>
      </c>
      <c r="W957" s="53"/>
      <c r="X957" s="53"/>
      <c r="AC957" t="e">
        <f>#REF!-#REF!</f>
        <v>#REF!</v>
      </c>
      <c r="AD957" t="e">
        <f>#REF!*#REF!</f>
        <v>#REF!</v>
      </c>
    </row>
    <row r="958" spans="1:30" x14ac:dyDescent="0.35">
      <c r="A958" t="s">
        <v>6122</v>
      </c>
      <c r="B958">
        <v>59</v>
      </c>
      <c r="C958" t="s">
        <v>119</v>
      </c>
      <c r="D958" t="s">
        <v>193</v>
      </c>
      <c r="E958" t="s">
        <v>194</v>
      </c>
      <c r="F958" t="s">
        <v>187</v>
      </c>
      <c r="G958" t="s">
        <v>187</v>
      </c>
      <c r="H958" t="s">
        <v>188</v>
      </c>
      <c r="I958" s="53">
        <v>44544</v>
      </c>
      <c r="J958" s="53">
        <v>44926</v>
      </c>
      <c r="K958" t="s">
        <v>124</v>
      </c>
      <c r="L958" s="53">
        <v>44544</v>
      </c>
      <c r="M958" t="s">
        <v>6710</v>
      </c>
      <c r="N958" t="s">
        <v>61</v>
      </c>
      <c r="O958" s="53">
        <v>44552</v>
      </c>
      <c r="P958">
        <v>2023</v>
      </c>
      <c r="Q958">
        <v>255</v>
      </c>
      <c r="W958" s="53"/>
      <c r="X958" s="53"/>
      <c r="AC958" t="e">
        <f>#REF!-#REF!</f>
        <v>#REF!</v>
      </c>
      <c r="AD958" t="e">
        <f>#REF!*#REF!</f>
        <v>#REF!</v>
      </c>
    </row>
    <row r="959" spans="1:30" x14ac:dyDescent="0.35">
      <c r="A959" t="s">
        <v>6123</v>
      </c>
      <c r="B959">
        <v>61</v>
      </c>
      <c r="C959" t="s">
        <v>132</v>
      </c>
      <c r="D959" t="s">
        <v>244</v>
      </c>
      <c r="E959" t="s">
        <v>245</v>
      </c>
      <c r="F959" t="s">
        <v>187</v>
      </c>
      <c r="G959" t="s">
        <v>187</v>
      </c>
      <c r="H959" t="s">
        <v>188</v>
      </c>
      <c r="I959" s="53">
        <v>44890</v>
      </c>
      <c r="J959" s="53">
        <v>45291</v>
      </c>
      <c r="K959" t="s">
        <v>124</v>
      </c>
      <c r="L959" s="53">
        <v>44890</v>
      </c>
      <c r="M959" t="s">
        <v>6711</v>
      </c>
      <c r="N959" t="s">
        <v>22</v>
      </c>
      <c r="O959" s="53">
        <v>44932</v>
      </c>
      <c r="P959">
        <v>2023</v>
      </c>
      <c r="Q959">
        <v>257</v>
      </c>
      <c r="W959" s="53"/>
      <c r="X959" s="53"/>
      <c r="AC959" t="e">
        <f>#REF!-#REF!</f>
        <v>#REF!</v>
      </c>
      <c r="AD959" t="e">
        <f>#REF!*#REF!</f>
        <v>#REF!</v>
      </c>
    </row>
    <row r="960" spans="1:30" x14ac:dyDescent="0.35">
      <c r="A960" t="s">
        <v>6124</v>
      </c>
      <c r="B960">
        <v>63</v>
      </c>
      <c r="C960" t="s">
        <v>119</v>
      </c>
      <c r="D960" t="s">
        <v>4586</v>
      </c>
      <c r="E960" t="s">
        <v>239</v>
      </c>
      <c r="F960" t="s">
        <v>187</v>
      </c>
      <c r="G960" t="s">
        <v>187</v>
      </c>
      <c r="H960" t="s">
        <v>188</v>
      </c>
      <c r="I960" s="53">
        <v>45001</v>
      </c>
      <c r="J960" s="53">
        <v>45291</v>
      </c>
      <c r="K960" t="s">
        <v>124</v>
      </c>
      <c r="L960" s="53">
        <v>45001</v>
      </c>
      <c r="M960" t="s">
        <v>6712</v>
      </c>
      <c r="N960" t="s">
        <v>16</v>
      </c>
      <c r="O960" s="53">
        <v>45002</v>
      </c>
      <c r="P960">
        <v>2023</v>
      </c>
      <c r="Q960">
        <v>259</v>
      </c>
      <c r="W960" s="53"/>
      <c r="X960" s="53"/>
      <c r="AC960" t="e">
        <f>#REF!-#REF!</f>
        <v>#REF!</v>
      </c>
      <c r="AD960" t="e">
        <f>#REF!*#REF!</f>
        <v>#REF!</v>
      </c>
    </row>
    <row r="961" spans="1:30" x14ac:dyDescent="0.35">
      <c r="A961" t="s">
        <v>6125</v>
      </c>
      <c r="B961">
        <v>65</v>
      </c>
      <c r="C961" t="s">
        <v>119</v>
      </c>
      <c r="D961" t="s">
        <v>257</v>
      </c>
      <c r="E961" t="s">
        <v>258</v>
      </c>
      <c r="F961" t="s">
        <v>187</v>
      </c>
      <c r="G961" t="s">
        <v>187</v>
      </c>
      <c r="H961" t="s">
        <v>188</v>
      </c>
      <c r="I961" s="53">
        <v>44616</v>
      </c>
      <c r="J961" s="53">
        <v>44926</v>
      </c>
      <c r="K961" t="s">
        <v>124</v>
      </c>
      <c r="L961" s="53">
        <v>44616</v>
      </c>
      <c r="M961" t="s">
        <v>6713</v>
      </c>
      <c r="N961" t="s">
        <v>16</v>
      </c>
      <c r="O961" s="53">
        <v>44641</v>
      </c>
      <c r="P961">
        <v>2023</v>
      </c>
      <c r="Q961">
        <v>261</v>
      </c>
      <c r="W961" s="53"/>
      <c r="X961" s="53"/>
      <c r="AC961" t="e">
        <f>#REF!-#REF!</f>
        <v>#REF!</v>
      </c>
      <c r="AD961" t="e">
        <f>#REF!*#REF!</f>
        <v>#REF!</v>
      </c>
    </row>
    <row r="962" spans="1:30" x14ac:dyDescent="0.35">
      <c r="A962" t="s">
        <v>6126</v>
      </c>
      <c r="B962">
        <v>66</v>
      </c>
      <c r="C962" t="s">
        <v>119</v>
      </c>
      <c r="D962" t="s">
        <v>4124</v>
      </c>
      <c r="E962" t="s">
        <v>120</v>
      </c>
      <c r="F962" t="s">
        <v>187</v>
      </c>
      <c r="G962" t="s">
        <v>187</v>
      </c>
      <c r="H962" t="s">
        <v>188</v>
      </c>
      <c r="I962" s="53">
        <v>44545</v>
      </c>
      <c r="J962" s="53">
        <v>44926</v>
      </c>
      <c r="K962" t="s">
        <v>124</v>
      </c>
      <c r="L962" s="53">
        <v>44545</v>
      </c>
      <c r="M962" t="s">
        <v>6714</v>
      </c>
      <c r="N962" t="s">
        <v>61</v>
      </c>
      <c r="O962" s="53">
        <v>44552</v>
      </c>
      <c r="P962">
        <v>2023</v>
      </c>
      <c r="Q962">
        <v>262</v>
      </c>
      <c r="W962" s="53"/>
      <c r="X962" s="53"/>
      <c r="AC962" t="e">
        <f>#REF!-#REF!</f>
        <v>#REF!</v>
      </c>
      <c r="AD962" t="e">
        <f>#REF!*#REF!</f>
        <v>#REF!</v>
      </c>
    </row>
    <row r="963" spans="1:30" x14ac:dyDescent="0.35">
      <c r="A963" t="s">
        <v>6127</v>
      </c>
      <c r="B963">
        <v>72</v>
      </c>
      <c r="C963" t="s">
        <v>132</v>
      </c>
      <c r="D963" t="s">
        <v>236</v>
      </c>
      <c r="E963" t="s">
        <v>237</v>
      </c>
      <c r="F963" t="s">
        <v>187</v>
      </c>
      <c r="G963" t="s">
        <v>187</v>
      </c>
      <c r="H963" t="s">
        <v>188</v>
      </c>
      <c r="I963" s="53">
        <v>44890</v>
      </c>
      <c r="J963" s="53">
        <v>45291</v>
      </c>
      <c r="K963" t="s">
        <v>124</v>
      </c>
      <c r="L963" s="53">
        <v>44890</v>
      </c>
      <c r="M963" t="s">
        <v>6367</v>
      </c>
      <c r="N963" t="s">
        <v>6</v>
      </c>
      <c r="O963" s="53">
        <v>44932</v>
      </c>
      <c r="P963">
        <v>2023</v>
      </c>
      <c r="Q963">
        <v>268</v>
      </c>
      <c r="W963" s="53"/>
      <c r="X963" s="53"/>
      <c r="AC963" t="e">
        <f>#REF!-#REF!</f>
        <v>#REF!</v>
      </c>
      <c r="AD963" t="e">
        <f>#REF!*#REF!</f>
        <v>#REF!</v>
      </c>
    </row>
    <row r="964" spans="1:30" x14ac:dyDescent="0.35">
      <c r="A964" t="s">
        <v>6128</v>
      </c>
      <c r="B964">
        <v>75</v>
      </c>
      <c r="C964" t="s">
        <v>132</v>
      </c>
      <c r="D964" t="s">
        <v>288</v>
      </c>
      <c r="E964" t="s">
        <v>289</v>
      </c>
      <c r="F964" t="s">
        <v>187</v>
      </c>
      <c r="G964" t="s">
        <v>187</v>
      </c>
      <c r="H964" t="s">
        <v>188</v>
      </c>
      <c r="I964" s="53">
        <v>44907</v>
      </c>
      <c r="J964" s="53">
        <v>45291</v>
      </c>
      <c r="K964" t="s">
        <v>124</v>
      </c>
      <c r="L964" s="53">
        <v>44907</v>
      </c>
      <c r="M964" t="s">
        <v>6419</v>
      </c>
      <c r="N964" t="s">
        <v>47</v>
      </c>
      <c r="O964" s="53">
        <v>44932</v>
      </c>
      <c r="P964">
        <v>2023</v>
      </c>
      <c r="Q964">
        <v>271</v>
      </c>
      <c r="W964" s="53"/>
      <c r="X964" s="53"/>
      <c r="AC964" t="e">
        <f>#REF!-#REF!</f>
        <v>#REF!</v>
      </c>
      <c r="AD964" t="e">
        <f>#REF!*#REF!</f>
        <v>#REF!</v>
      </c>
    </row>
    <row r="965" spans="1:30" x14ac:dyDescent="0.35">
      <c r="A965" t="s">
        <v>6129</v>
      </c>
      <c r="B965">
        <v>77</v>
      </c>
      <c r="C965" t="s">
        <v>132</v>
      </c>
      <c r="D965" t="s">
        <v>4124</v>
      </c>
      <c r="E965" t="s">
        <v>120</v>
      </c>
      <c r="F965" t="s">
        <v>187</v>
      </c>
      <c r="G965" t="s">
        <v>187</v>
      </c>
      <c r="H965" t="s">
        <v>188</v>
      </c>
      <c r="I965" s="53">
        <v>44890</v>
      </c>
      <c r="J965" s="53">
        <v>45291</v>
      </c>
      <c r="K965" t="s">
        <v>124</v>
      </c>
      <c r="L965" s="53">
        <v>44890</v>
      </c>
      <c r="M965" t="s">
        <v>6420</v>
      </c>
      <c r="N965" t="s">
        <v>50</v>
      </c>
      <c r="O965" s="53">
        <v>44932</v>
      </c>
      <c r="P965">
        <v>2023</v>
      </c>
      <c r="Q965">
        <v>273</v>
      </c>
      <c r="W965" s="53"/>
      <c r="X965" s="53"/>
      <c r="AC965" t="e">
        <f>#REF!-#REF!</f>
        <v>#REF!</v>
      </c>
      <c r="AD965" t="e">
        <f>#REF!*#REF!</f>
        <v>#REF!</v>
      </c>
    </row>
    <row r="966" spans="1:30" x14ac:dyDescent="0.35">
      <c r="A966" t="s">
        <v>6130</v>
      </c>
      <c r="B966">
        <v>81</v>
      </c>
      <c r="C966" t="s">
        <v>130</v>
      </c>
      <c r="D966" t="s">
        <v>4693</v>
      </c>
      <c r="E966" t="s">
        <v>191</v>
      </c>
      <c r="F966" t="s">
        <v>187</v>
      </c>
      <c r="G966" t="s">
        <v>187</v>
      </c>
      <c r="H966" t="s">
        <v>188</v>
      </c>
      <c r="I966" s="53">
        <v>44981</v>
      </c>
      <c r="J966" s="53">
        <v>45291</v>
      </c>
      <c r="K966" t="s">
        <v>124</v>
      </c>
      <c r="L966" s="53">
        <v>44981</v>
      </c>
      <c r="M966" t="s">
        <v>6715</v>
      </c>
      <c r="N966" t="s">
        <v>13</v>
      </c>
      <c r="O966" s="53">
        <v>44992</v>
      </c>
      <c r="P966">
        <v>2023</v>
      </c>
      <c r="Q966">
        <v>277</v>
      </c>
      <c r="W966" s="53"/>
      <c r="X966" s="53"/>
      <c r="AC966" t="e">
        <f>#REF!-#REF!</f>
        <v>#REF!</v>
      </c>
      <c r="AD966" t="e">
        <f>#REF!*#REF!</f>
        <v>#REF!</v>
      </c>
    </row>
    <row r="967" spans="1:30" x14ac:dyDescent="0.35">
      <c r="A967" t="s">
        <v>6131</v>
      </c>
      <c r="B967">
        <v>82</v>
      </c>
      <c r="C967" t="s">
        <v>130</v>
      </c>
      <c r="D967" t="s">
        <v>215</v>
      </c>
      <c r="E967" t="s">
        <v>216</v>
      </c>
      <c r="F967" t="s">
        <v>187</v>
      </c>
      <c r="G967" t="s">
        <v>187</v>
      </c>
      <c r="H967" t="s">
        <v>188</v>
      </c>
      <c r="I967" s="53">
        <v>44951</v>
      </c>
      <c r="J967" s="53">
        <v>45291</v>
      </c>
      <c r="K967" t="s">
        <v>124</v>
      </c>
      <c r="L967" s="53">
        <v>44951</v>
      </c>
      <c r="M967" t="s">
        <v>6716</v>
      </c>
      <c r="N967" t="s">
        <v>13</v>
      </c>
      <c r="O967" s="53">
        <v>44966</v>
      </c>
      <c r="P967">
        <v>2023</v>
      </c>
      <c r="Q967">
        <v>278</v>
      </c>
      <c r="W967" s="53"/>
      <c r="X967" s="53"/>
      <c r="AC967" t="e">
        <f>#REF!-#REF!</f>
        <v>#REF!</v>
      </c>
      <c r="AD967" t="e">
        <f>#REF!*#REF!</f>
        <v>#REF!</v>
      </c>
    </row>
    <row r="968" spans="1:30" x14ac:dyDescent="0.35">
      <c r="A968" t="s">
        <v>6132</v>
      </c>
      <c r="B968">
        <v>83</v>
      </c>
      <c r="C968" t="s">
        <v>119</v>
      </c>
      <c r="D968" t="s">
        <v>251</v>
      </c>
      <c r="E968" t="s">
        <v>252</v>
      </c>
      <c r="F968" t="s">
        <v>187</v>
      </c>
      <c r="G968" t="s">
        <v>187</v>
      </c>
      <c r="H968" t="s">
        <v>188</v>
      </c>
      <c r="I968" s="53">
        <v>44540</v>
      </c>
      <c r="J968" s="53">
        <v>44926</v>
      </c>
      <c r="K968" t="s">
        <v>124</v>
      </c>
      <c r="L968" s="53">
        <v>44540</v>
      </c>
      <c r="M968" t="s">
        <v>4603</v>
      </c>
      <c r="N968" t="s">
        <v>61</v>
      </c>
      <c r="O968" s="53">
        <v>44552</v>
      </c>
      <c r="P968">
        <v>2023</v>
      </c>
      <c r="Q968">
        <v>279</v>
      </c>
      <c r="W968" s="53"/>
      <c r="X968" s="53"/>
      <c r="AC968" t="e">
        <f>#REF!-#REF!</f>
        <v>#REF!</v>
      </c>
      <c r="AD968" t="e">
        <f>#REF!*#REF!</f>
        <v>#REF!</v>
      </c>
    </row>
    <row r="969" spans="1:30" x14ac:dyDescent="0.35">
      <c r="A969" t="s">
        <v>6133</v>
      </c>
      <c r="B969">
        <v>85</v>
      </c>
      <c r="C969" t="s">
        <v>119</v>
      </c>
      <c r="D969" t="s">
        <v>4693</v>
      </c>
      <c r="E969" t="s">
        <v>191</v>
      </c>
      <c r="F969" t="s">
        <v>187</v>
      </c>
      <c r="G969" t="s">
        <v>187</v>
      </c>
      <c r="H969" t="s">
        <v>188</v>
      </c>
      <c r="I969" s="53">
        <v>44572</v>
      </c>
      <c r="J969" s="53">
        <v>44926</v>
      </c>
      <c r="K969" t="s">
        <v>124</v>
      </c>
      <c r="L969" s="53">
        <v>44572</v>
      </c>
      <c r="M969" t="s">
        <v>4604</v>
      </c>
      <c r="N969" t="s">
        <v>61</v>
      </c>
      <c r="O969" s="53">
        <v>44573</v>
      </c>
      <c r="P969">
        <v>2023</v>
      </c>
      <c r="Q969">
        <v>281</v>
      </c>
      <c r="W969" s="53"/>
      <c r="X969" s="53"/>
      <c r="AC969" t="e">
        <f>#REF!-#REF!</f>
        <v>#REF!</v>
      </c>
      <c r="AD969" t="e">
        <f>#REF!*#REF!</f>
        <v>#REF!</v>
      </c>
    </row>
    <row r="970" spans="1:30" x14ac:dyDescent="0.35">
      <c r="A970" t="s">
        <v>6134</v>
      </c>
      <c r="B970">
        <v>89</v>
      </c>
      <c r="C970" t="s">
        <v>132</v>
      </c>
      <c r="D970" t="s">
        <v>247</v>
      </c>
      <c r="E970" t="s">
        <v>248</v>
      </c>
      <c r="F970" t="s">
        <v>187</v>
      </c>
      <c r="G970" t="s">
        <v>187</v>
      </c>
      <c r="H970" t="s">
        <v>188</v>
      </c>
      <c r="I970" s="53">
        <v>44890</v>
      </c>
      <c r="J970" s="53">
        <v>45291</v>
      </c>
      <c r="K970" t="s">
        <v>124</v>
      </c>
      <c r="L970" s="53">
        <v>44890</v>
      </c>
      <c r="M970" t="s">
        <v>6426</v>
      </c>
      <c r="N970" t="s">
        <v>10</v>
      </c>
      <c r="O970" s="53">
        <v>44932</v>
      </c>
      <c r="P970">
        <v>2023</v>
      </c>
      <c r="Q970">
        <v>285</v>
      </c>
      <c r="W970" s="53"/>
      <c r="X970" s="53"/>
      <c r="AC970" t="e">
        <f>#REF!-#REF!</f>
        <v>#REF!</v>
      </c>
      <c r="AD970" t="e">
        <f>#REF!*#REF!</f>
        <v>#REF!</v>
      </c>
    </row>
    <row r="971" spans="1:30" x14ac:dyDescent="0.35">
      <c r="A971" t="s">
        <v>6135</v>
      </c>
      <c r="B971">
        <v>94</v>
      </c>
      <c r="C971" t="s">
        <v>132</v>
      </c>
      <c r="D971" t="s">
        <v>4586</v>
      </c>
      <c r="E971" t="s">
        <v>239</v>
      </c>
      <c r="F971" t="s">
        <v>187</v>
      </c>
      <c r="G971" t="s">
        <v>187</v>
      </c>
      <c r="H971" t="s">
        <v>188</v>
      </c>
      <c r="I971" s="53">
        <v>44887</v>
      </c>
      <c r="J971" s="53">
        <v>45291</v>
      </c>
      <c r="K971" t="s">
        <v>124</v>
      </c>
      <c r="L971" s="53">
        <v>44887</v>
      </c>
      <c r="M971" t="s">
        <v>6430</v>
      </c>
      <c r="N971" t="s">
        <v>14</v>
      </c>
      <c r="O971" s="53">
        <v>44932</v>
      </c>
      <c r="P971">
        <v>2023</v>
      </c>
      <c r="Q971">
        <v>290</v>
      </c>
      <c r="W971" s="53"/>
      <c r="X971" s="53"/>
      <c r="AC971" t="e">
        <f>#REF!-#REF!</f>
        <v>#REF!</v>
      </c>
      <c r="AD971" t="e">
        <f>#REF!*#REF!</f>
        <v>#REF!</v>
      </c>
    </row>
    <row r="972" spans="1:30" x14ac:dyDescent="0.35">
      <c r="A972" t="s">
        <v>6137</v>
      </c>
      <c r="B972">
        <v>98</v>
      </c>
      <c r="C972" t="s">
        <v>119</v>
      </c>
      <c r="D972" t="s">
        <v>205</v>
      </c>
      <c r="E972" t="s">
        <v>206</v>
      </c>
      <c r="F972" t="s">
        <v>187</v>
      </c>
      <c r="G972" t="s">
        <v>187</v>
      </c>
      <c r="H972" t="s">
        <v>188</v>
      </c>
      <c r="I972" s="53">
        <v>45069</v>
      </c>
      <c r="J972" s="53">
        <v>45291</v>
      </c>
      <c r="K972" t="s">
        <v>124</v>
      </c>
      <c r="L972" s="53">
        <v>45069</v>
      </c>
      <c r="M972" t="s">
        <v>6717</v>
      </c>
      <c r="N972" t="s">
        <v>16</v>
      </c>
      <c r="O972" s="53">
        <v>45113</v>
      </c>
      <c r="P972">
        <v>2023</v>
      </c>
      <c r="Q972">
        <v>294</v>
      </c>
      <c r="W972" s="53"/>
      <c r="X972" s="53"/>
      <c r="AC972" t="e">
        <f>#REF!-#REF!</f>
        <v>#REF!</v>
      </c>
      <c r="AD972" t="e">
        <f>#REF!*#REF!</f>
        <v>#REF!</v>
      </c>
    </row>
    <row r="973" spans="1:30" x14ac:dyDescent="0.35">
      <c r="A973" t="s">
        <v>6138</v>
      </c>
      <c r="B973">
        <v>104</v>
      </c>
      <c r="C973" t="s">
        <v>132</v>
      </c>
      <c r="D973" t="s">
        <v>242</v>
      </c>
      <c r="E973" t="s">
        <v>243</v>
      </c>
      <c r="F973" t="s">
        <v>187</v>
      </c>
      <c r="G973" t="s">
        <v>187</v>
      </c>
      <c r="H973" t="s">
        <v>188</v>
      </c>
      <c r="I973" s="53">
        <v>44887</v>
      </c>
      <c r="J973" s="53">
        <v>45291</v>
      </c>
      <c r="K973" t="s">
        <v>124</v>
      </c>
      <c r="L973" s="53">
        <v>44887</v>
      </c>
      <c r="M973" t="s">
        <v>6434</v>
      </c>
      <c r="N973" t="s">
        <v>17</v>
      </c>
      <c r="O973" s="53">
        <v>44932</v>
      </c>
      <c r="P973">
        <v>2023</v>
      </c>
      <c r="Q973">
        <v>300</v>
      </c>
      <c r="W973" s="53"/>
      <c r="X973" s="53"/>
      <c r="AC973" t="e">
        <f>#REF!-#REF!</f>
        <v>#REF!</v>
      </c>
      <c r="AD973" t="e">
        <f>#REF!*#REF!</f>
        <v>#REF!</v>
      </c>
    </row>
    <row r="974" spans="1:30" x14ac:dyDescent="0.35">
      <c r="A974" t="s">
        <v>6139</v>
      </c>
      <c r="B974">
        <v>108</v>
      </c>
      <c r="C974" t="s">
        <v>132</v>
      </c>
      <c r="D974" t="s">
        <v>4565</v>
      </c>
      <c r="E974" t="s">
        <v>241</v>
      </c>
      <c r="F974" t="s">
        <v>187</v>
      </c>
      <c r="G974" t="s">
        <v>187</v>
      </c>
      <c r="H974" t="s">
        <v>188</v>
      </c>
      <c r="I974" s="53">
        <v>44883</v>
      </c>
      <c r="J974" s="53">
        <v>45291</v>
      </c>
      <c r="K974" t="s">
        <v>124</v>
      </c>
      <c r="L974" s="53">
        <v>44883</v>
      </c>
      <c r="M974" t="s">
        <v>6435</v>
      </c>
      <c r="N974" t="s">
        <v>19</v>
      </c>
      <c r="O974" s="53">
        <v>44932</v>
      </c>
      <c r="P974">
        <v>2023</v>
      </c>
      <c r="Q974">
        <v>304</v>
      </c>
      <c r="W974" s="53"/>
      <c r="X974" s="53"/>
      <c r="AC974" t="e">
        <f>#REF!-#REF!</f>
        <v>#REF!</v>
      </c>
      <c r="AD974" t="e">
        <f>#REF!*#REF!</f>
        <v>#REF!</v>
      </c>
    </row>
    <row r="975" spans="1:30" x14ac:dyDescent="0.35">
      <c r="A975" t="s">
        <v>6140</v>
      </c>
      <c r="B975">
        <v>116</v>
      </c>
      <c r="C975" t="s">
        <v>132</v>
      </c>
      <c r="D975" t="s">
        <v>280</v>
      </c>
      <c r="E975" t="s">
        <v>281</v>
      </c>
      <c r="F975" t="s">
        <v>187</v>
      </c>
      <c r="G975" t="s">
        <v>187</v>
      </c>
      <c r="H975" t="s">
        <v>188</v>
      </c>
      <c r="I975" s="53">
        <v>44889</v>
      </c>
      <c r="J975" s="53">
        <v>45291</v>
      </c>
      <c r="K975" t="s">
        <v>124</v>
      </c>
      <c r="L975" s="53">
        <v>44889</v>
      </c>
      <c r="M975" t="s">
        <v>6439</v>
      </c>
      <c r="N975" t="s">
        <v>41</v>
      </c>
      <c r="O975" s="53">
        <v>44932</v>
      </c>
      <c r="P975">
        <v>2023</v>
      </c>
      <c r="Q975">
        <v>312</v>
      </c>
      <c r="W975" s="53"/>
      <c r="X975" s="53"/>
      <c r="AC975" t="e">
        <f>#REF!-#REF!</f>
        <v>#REF!</v>
      </c>
      <c r="AD975" t="e">
        <f>#REF!*#REF!</f>
        <v>#REF!</v>
      </c>
    </row>
    <row r="976" spans="1:30" x14ac:dyDescent="0.35">
      <c r="A976" t="s">
        <v>6141</v>
      </c>
      <c r="B976">
        <v>137</v>
      </c>
      <c r="C976" t="s">
        <v>132</v>
      </c>
      <c r="D976" t="s">
        <v>249</v>
      </c>
      <c r="E976" t="s">
        <v>250</v>
      </c>
      <c r="F976" t="s">
        <v>187</v>
      </c>
      <c r="G976" t="s">
        <v>187</v>
      </c>
      <c r="H976" t="s">
        <v>188</v>
      </c>
      <c r="I976" s="53">
        <v>44890</v>
      </c>
      <c r="J976" s="53">
        <v>45291</v>
      </c>
      <c r="K976" t="s">
        <v>124</v>
      </c>
      <c r="L976" s="53">
        <v>44890</v>
      </c>
      <c r="M976" t="s">
        <v>6442</v>
      </c>
      <c r="N976" t="s">
        <v>27</v>
      </c>
      <c r="O976" s="53">
        <v>44935</v>
      </c>
      <c r="P976">
        <v>2023</v>
      </c>
      <c r="Q976">
        <v>333</v>
      </c>
      <c r="W976" s="53"/>
      <c r="X976" s="53"/>
      <c r="AC976" t="e">
        <f>#REF!-#REF!</f>
        <v>#REF!</v>
      </c>
      <c r="AD976" t="e">
        <f>#REF!*#REF!</f>
        <v>#REF!</v>
      </c>
    </row>
    <row r="977" spans="1:30" x14ac:dyDescent="0.35">
      <c r="A977" t="s">
        <v>6142</v>
      </c>
      <c r="B977">
        <v>147</v>
      </c>
      <c r="C977" t="s">
        <v>119</v>
      </c>
      <c r="D977" t="s">
        <v>4565</v>
      </c>
      <c r="E977" t="s">
        <v>241</v>
      </c>
      <c r="F977" t="s">
        <v>187</v>
      </c>
      <c r="G977" t="s">
        <v>187</v>
      </c>
      <c r="H977" t="s">
        <v>188</v>
      </c>
      <c r="I977" s="53">
        <v>44967</v>
      </c>
      <c r="J977" s="53">
        <v>45291</v>
      </c>
      <c r="K977" t="s">
        <v>124</v>
      </c>
      <c r="L977" s="53">
        <v>44967</v>
      </c>
      <c r="M977" t="s">
        <v>6718</v>
      </c>
      <c r="N977" t="s">
        <v>16</v>
      </c>
      <c r="O977" s="53">
        <v>44988</v>
      </c>
      <c r="P977">
        <v>2023</v>
      </c>
      <c r="Q977">
        <v>343</v>
      </c>
      <c r="W977" s="53"/>
      <c r="X977" s="53"/>
      <c r="AC977" t="e">
        <f>#REF!-#REF!</f>
        <v>#REF!</v>
      </c>
      <c r="AD977" t="e">
        <f>#REF!*#REF!</f>
        <v>#REF!</v>
      </c>
    </row>
    <row r="978" spans="1:30" x14ac:dyDescent="0.35">
      <c r="A978" t="s">
        <v>6143</v>
      </c>
      <c r="B978">
        <v>148</v>
      </c>
      <c r="C978" t="s">
        <v>119</v>
      </c>
      <c r="D978" t="s">
        <v>4693</v>
      </c>
      <c r="E978" t="s">
        <v>191</v>
      </c>
      <c r="F978" t="s">
        <v>187</v>
      </c>
      <c r="G978" t="s">
        <v>187</v>
      </c>
      <c r="H978" t="s">
        <v>188</v>
      </c>
      <c r="I978" s="53">
        <v>44972</v>
      </c>
      <c r="J978" s="53">
        <v>45291</v>
      </c>
      <c r="K978" t="s">
        <v>124</v>
      </c>
      <c r="L978" s="53">
        <v>44972</v>
      </c>
      <c r="M978" t="s">
        <v>6719</v>
      </c>
      <c r="N978" t="s">
        <v>16</v>
      </c>
      <c r="O978" s="53">
        <v>44988</v>
      </c>
      <c r="P978">
        <v>2023</v>
      </c>
      <c r="Q978">
        <v>344</v>
      </c>
      <c r="W978" s="53"/>
      <c r="X978" s="53"/>
      <c r="AC978" t="e">
        <f>#REF!-#REF!</f>
        <v>#REF!</v>
      </c>
      <c r="AD978" t="e">
        <f>#REF!*#REF!</f>
        <v>#REF!</v>
      </c>
    </row>
    <row r="979" spans="1:30" x14ac:dyDescent="0.35">
      <c r="A979" t="s">
        <v>6144</v>
      </c>
      <c r="B979">
        <v>153</v>
      </c>
      <c r="C979" t="s">
        <v>119</v>
      </c>
      <c r="D979" t="s">
        <v>295</v>
      </c>
      <c r="E979" t="s">
        <v>296</v>
      </c>
      <c r="F979" t="s">
        <v>187</v>
      </c>
      <c r="G979" t="s">
        <v>187</v>
      </c>
      <c r="H979" t="s">
        <v>188</v>
      </c>
      <c r="I979" s="53">
        <v>45007</v>
      </c>
      <c r="J979" s="53">
        <v>45291</v>
      </c>
      <c r="K979" t="s">
        <v>124</v>
      </c>
      <c r="L979" s="53">
        <v>45007</v>
      </c>
      <c r="M979" t="s">
        <v>6720</v>
      </c>
      <c r="N979" t="s">
        <v>16</v>
      </c>
      <c r="O979" s="53">
        <v>45014</v>
      </c>
      <c r="P979">
        <v>2023</v>
      </c>
      <c r="Q979">
        <v>349</v>
      </c>
      <c r="W979" s="53"/>
      <c r="X979" s="53"/>
      <c r="AC979" t="e">
        <f>#REF!-#REF!</f>
        <v>#REF!</v>
      </c>
      <c r="AD979" t="e">
        <f>#REF!*#REF!</f>
        <v>#REF!</v>
      </c>
    </row>
    <row r="980" spans="1:30" x14ac:dyDescent="0.35">
      <c r="A980" t="s">
        <v>6145</v>
      </c>
      <c r="B980">
        <v>171</v>
      </c>
      <c r="C980" t="s">
        <v>119</v>
      </c>
      <c r="D980" t="s">
        <v>276</v>
      </c>
      <c r="E980" t="s">
        <v>277</v>
      </c>
      <c r="F980" t="s">
        <v>187</v>
      </c>
      <c r="G980" t="s">
        <v>187</v>
      </c>
      <c r="H980" t="s">
        <v>188</v>
      </c>
      <c r="I980" s="53">
        <v>44935</v>
      </c>
      <c r="J980" s="53">
        <v>45291</v>
      </c>
      <c r="K980" t="s">
        <v>124</v>
      </c>
      <c r="L980" s="53">
        <v>44935</v>
      </c>
      <c r="M980" t="s">
        <v>6721</v>
      </c>
      <c r="N980" t="s">
        <v>16</v>
      </c>
      <c r="O980" s="53">
        <v>44937</v>
      </c>
      <c r="P980">
        <v>2023</v>
      </c>
      <c r="Q980">
        <v>367</v>
      </c>
      <c r="W980" s="53"/>
      <c r="X980" s="53"/>
      <c r="AC980" t="e">
        <f>#REF!-#REF!</f>
        <v>#REF!</v>
      </c>
      <c r="AD980" t="e">
        <f>#REF!*#REF!</f>
        <v>#REF!</v>
      </c>
    </row>
    <row r="981" spans="1:30" x14ac:dyDescent="0.35">
      <c r="A981" t="s">
        <v>6146</v>
      </c>
      <c r="B981">
        <v>172</v>
      </c>
      <c r="C981" t="s">
        <v>119</v>
      </c>
      <c r="D981" t="s">
        <v>215</v>
      </c>
      <c r="E981" t="s">
        <v>216</v>
      </c>
      <c r="F981" t="s">
        <v>187</v>
      </c>
      <c r="G981" t="s">
        <v>187</v>
      </c>
      <c r="H981" t="s">
        <v>188</v>
      </c>
      <c r="I981" s="53">
        <v>44951</v>
      </c>
      <c r="J981" s="53">
        <v>45291</v>
      </c>
      <c r="K981" t="s">
        <v>124</v>
      </c>
      <c r="L981" s="53">
        <v>44951</v>
      </c>
      <c r="M981" t="s">
        <v>6722</v>
      </c>
      <c r="N981" t="s">
        <v>16</v>
      </c>
      <c r="O981" s="53">
        <v>44953</v>
      </c>
      <c r="P981">
        <v>2023</v>
      </c>
      <c r="Q981">
        <v>368</v>
      </c>
      <c r="W981" s="53"/>
      <c r="X981" s="53"/>
      <c r="AC981" t="e">
        <f>#REF!-#REF!</f>
        <v>#REF!</v>
      </c>
      <c r="AD981" t="e">
        <f>#REF!*#REF!</f>
        <v>#REF!</v>
      </c>
    </row>
    <row r="982" spans="1:30" x14ac:dyDescent="0.35">
      <c r="A982" t="s">
        <v>6147</v>
      </c>
      <c r="B982">
        <v>173</v>
      </c>
      <c r="C982" t="s">
        <v>119</v>
      </c>
      <c r="D982" t="s">
        <v>6136</v>
      </c>
      <c r="E982" t="s">
        <v>293</v>
      </c>
      <c r="F982" t="s">
        <v>187</v>
      </c>
      <c r="G982" t="s">
        <v>187</v>
      </c>
      <c r="H982" t="s">
        <v>188</v>
      </c>
      <c r="I982" s="53">
        <v>44980</v>
      </c>
      <c r="J982" s="53">
        <v>45291</v>
      </c>
      <c r="K982" t="s">
        <v>124</v>
      </c>
      <c r="L982" s="53">
        <v>44980</v>
      </c>
      <c r="M982" t="s">
        <v>6723</v>
      </c>
      <c r="N982" t="s">
        <v>16</v>
      </c>
      <c r="O982" s="53">
        <v>44998</v>
      </c>
      <c r="P982">
        <v>2023</v>
      </c>
      <c r="Q982">
        <v>369</v>
      </c>
      <c r="W982" s="53"/>
      <c r="X982" s="53"/>
      <c r="AC982" t="e">
        <f>#REF!-#REF!</f>
        <v>#REF!</v>
      </c>
      <c r="AD982" t="e">
        <f>#REF!*#REF!</f>
        <v>#REF!</v>
      </c>
    </row>
    <row r="983" spans="1:30" x14ac:dyDescent="0.35">
      <c r="A983" t="s">
        <v>6148</v>
      </c>
      <c r="B983">
        <v>197</v>
      </c>
      <c r="C983" t="s">
        <v>119</v>
      </c>
      <c r="D983" t="s">
        <v>230</v>
      </c>
      <c r="E983" t="s">
        <v>231</v>
      </c>
      <c r="F983" t="s">
        <v>187</v>
      </c>
      <c r="G983" t="s">
        <v>187</v>
      </c>
      <c r="H983" t="s">
        <v>188</v>
      </c>
      <c r="I983" s="53">
        <v>44939</v>
      </c>
      <c r="J983" s="53">
        <v>45291</v>
      </c>
      <c r="K983" t="s">
        <v>124</v>
      </c>
      <c r="L983" s="53">
        <v>44939</v>
      </c>
      <c r="M983" t="s">
        <v>6724</v>
      </c>
      <c r="N983" t="s">
        <v>16</v>
      </c>
      <c r="O983" s="53">
        <v>44953</v>
      </c>
      <c r="P983">
        <v>2023</v>
      </c>
      <c r="Q983">
        <v>393</v>
      </c>
      <c r="W983" s="53"/>
      <c r="X983" s="53"/>
      <c r="AC983" t="e">
        <f>#REF!-#REF!</f>
        <v>#REF!</v>
      </c>
      <c r="AD983" t="e">
        <f>#REF!*#REF!</f>
        <v>#REF!</v>
      </c>
    </row>
    <row r="984" spans="1:30" x14ac:dyDescent="0.35">
      <c r="A984" t="s">
        <v>6149</v>
      </c>
      <c r="B984">
        <v>198</v>
      </c>
      <c r="C984" t="s">
        <v>119</v>
      </c>
      <c r="D984" t="s">
        <v>297</v>
      </c>
      <c r="E984" t="s">
        <v>298</v>
      </c>
      <c r="F984" t="s">
        <v>187</v>
      </c>
      <c r="G984" t="s">
        <v>187</v>
      </c>
      <c r="H984" t="s">
        <v>188</v>
      </c>
      <c r="I984" s="53">
        <v>45015</v>
      </c>
      <c r="J984" s="53">
        <v>45291</v>
      </c>
      <c r="K984" t="s">
        <v>124</v>
      </c>
      <c r="L984" s="53">
        <v>45015</v>
      </c>
      <c r="M984" t="s">
        <v>6725</v>
      </c>
      <c r="N984" t="s">
        <v>16</v>
      </c>
      <c r="O984" s="53">
        <v>45019</v>
      </c>
      <c r="P984">
        <v>2023</v>
      </c>
      <c r="Q984">
        <v>394</v>
      </c>
      <c r="W984" s="53"/>
      <c r="X984" s="53"/>
      <c r="AC984" t="e">
        <f>#REF!-#REF!</f>
        <v>#REF!</v>
      </c>
      <c r="AD984" t="e">
        <f>#REF!*#REF!</f>
        <v>#REF!</v>
      </c>
    </row>
    <row r="985" spans="1:30" x14ac:dyDescent="0.35">
      <c r="A985" t="s">
        <v>6150</v>
      </c>
      <c r="B985">
        <v>199</v>
      </c>
      <c r="C985" t="s">
        <v>119</v>
      </c>
      <c r="D985" t="s">
        <v>242</v>
      </c>
      <c r="E985" t="s">
        <v>243</v>
      </c>
      <c r="F985" t="s">
        <v>187</v>
      </c>
      <c r="G985" t="s">
        <v>187</v>
      </c>
      <c r="H985" t="s">
        <v>188</v>
      </c>
      <c r="I985" s="53">
        <v>45018</v>
      </c>
      <c r="J985" s="53">
        <v>45291</v>
      </c>
      <c r="K985" t="s">
        <v>124</v>
      </c>
      <c r="L985" s="53">
        <v>45018</v>
      </c>
      <c r="M985" t="s">
        <v>6726</v>
      </c>
      <c r="N985" t="s">
        <v>16</v>
      </c>
      <c r="O985" s="53">
        <v>45019</v>
      </c>
      <c r="P985">
        <v>2023</v>
      </c>
      <c r="Q985">
        <v>395</v>
      </c>
      <c r="W985" s="53"/>
      <c r="X985" s="53"/>
      <c r="AC985" t="e">
        <f>#REF!-#REF!</f>
        <v>#REF!</v>
      </c>
      <c r="AD985" t="e">
        <f>#REF!*#REF!</f>
        <v>#REF!</v>
      </c>
    </row>
    <row r="986" spans="1:30" x14ac:dyDescent="0.35">
      <c r="A986" t="s">
        <v>6151</v>
      </c>
      <c r="B986">
        <v>200</v>
      </c>
      <c r="C986" t="s">
        <v>119</v>
      </c>
      <c r="D986" t="s">
        <v>4606</v>
      </c>
      <c r="E986" t="s">
        <v>294</v>
      </c>
      <c r="F986" t="s">
        <v>187</v>
      </c>
      <c r="G986" t="s">
        <v>187</v>
      </c>
      <c r="H986" t="s">
        <v>188</v>
      </c>
      <c r="I986" s="53">
        <v>44981</v>
      </c>
      <c r="J986" s="53">
        <v>45291</v>
      </c>
      <c r="K986" t="s">
        <v>124</v>
      </c>
      <c r="L986" s="53">
        <v>44981</v>
      </c>
      <c r="M986" t="s">
        <v>6727</v>
      </c>
      <c r="N986" t="s">
        <v>16</v>
      </c>
      <c r="O986" s="53">
        <v>44998</v>
      </c>
      <c r="P986">
        <v>2023</v>
      </c>
      <c r="Q986">
        <v>396</v>
      </c>
      <c r="W986" s="53"/>
      <c r="X986" s="53"/>
      <c r="AC986" t="e">
        <f>#REF!-#REF!</f>
        <v>#REF!</v>
      </c>
      <c r="AD986" t="e">
        <f>#REF!*#REF!</f>
        <v>#REF!</v>
      </c>
    </row>
    <row r="987" spans="1:30" x14ac:dyDescent="0.35">
      <c r="A987" t="s">
        <v>6152</v>
      </c>
      <c r="B987">
        <v>201</v>
      </c>
      <c r="C987" t="s">
        <v>119</v>
      </c>
      <c r="D987" t="s">
        <v>269</v>
      </c>
      <c r="E987" t="s">
        <v>270</v>
      </c>
      <c r="F987" t="s">
        <v>187</v>
      </c>
      <c r="G987" t="s">
        <v>187</v>
      </c>
      <c r="H987" t="s">
        <v>188</v>
      </c>
      <c r="I987" s="53">
        <v>45001</v>
      </c>
      <c r="J987" s="53">
        <v>45291</v>
      </c>
      <c r="K987" t="s">
        <v>124</v>
      </c>
      <c r="L987" s="53">
        <v>45001</v>
      </c>
      <c r="M987" t="s">
        <v>6728</v>
      </c>
      <c r="N987" t="s">
        <v>16</v>
      </c>
      <c r="O987" s="53">
        <v>45002</v>
      </c>
      <c r="P987">
        <v>2023</v>
      </c>
      <c r="Q987">
        <v>397</v>
      </c>
      <c r="W987" s="53"/>
      <c r="X987" s="53"/>
      <c r="AC987" t="e">
        <f>#REF!-#REF!</f>
        <v>#REF!</v>
      </c>
      <c r="AD987" t="e">
        <f>#REF!*#REF!</f>
        <v>#REF!</v>
      </c>
    </row>
    <row r="988" spans="1:30" x14ac:dyDescent="0.35">
      <c r="A988" t="s">
        <v>6153</v>
      </c>
      <c r="B988">
        <v>202</v>
      </c>
      <c r="C988" t="s">
        <v>119</v>
      </c>
      <c r="D988" t="s">
        <v>249</v>
      </c>
      <c r="E988" t="s">
        <v>250</v>
      </c>
      <c r="F988" t="s">
        <v>187</v>
      </c>
      <c r="G988" t="s">
        <v>187</v>
      </c>
      <c r="H988" t="s">
        <v>188</v>
      </c>
      <c r="I988" s="53">
        <v>45018</v>
      </c>
      <c r="J988" s="53">
        <v>45291</v>
      </c>
      <c r="K988" t="s">
        <v>124</v>
      </c>
      <c r="L988" s="53">
        <v>45018</v>
      </c>
      <c r="M988" t="s">
        <v>6729</v>
      </c>
      <c r="N988" t="s">
        <v>16</v>
      </c>
      <c r="O988" s="53">
        <v>45019</v>
      </c>
      <c r="P988">
        <v>2023</v>
      </c>
      <c r="Q988">
        <v>398</v>
      </c>
      <c r="W988" s="53"/>
      <c r="X988" s="53"/>
      <c r="AC988" t="e">
        <f>#REF!-#REF!</f>
        <v>#REF!</v>
      </c>
      <c r="AD988" t="e">
        <f>#REF!*#REF!</f>
        <v>#REF!</v>
      </c>
    </row>
    <row r="989" spans="1:30" x14ac:dyDescent="0.35">
      <c r="A989" t="s">
        <v>6154</v>
      </c>
      <c r="B989">
        <v>212</v>
      </c>
      <c r="C989" t="s">
        <v>130</v>
      </c>
      <c r="D989" t="s">
        <v>278</v>
      </c>
      <c r="E989" t="s">
        <v>279</v>
      </c>
      <c r="F989" t="s">
        <v>187</v>
      </c>
      <c r="G989" t="s">
        <v>187</v>
      </c>
      <c r="H989" t="s">
        <v>188</v>
      </c>
      <c r="I989" s="53">
        <v>45030</v>
      </c>
      <c r="J989" s="53">
        <v>45291</v>
      </c>
      <c r="K989" t="s">
        <v>124</v>
      </c>
      <c r="L989" s="53">
        <v>45030</v>
      </c>
      <c r="M989" t="s">
        <v>6730</v>
      </c>
      <c r="N989" t="s">
        <v>13</v>
      </c>
      <c r="O989" s="53">
        <v>45034</v>
      </c>
      <c r="P989">
        <v>2023</v>
      </c>
      <c r="Q989">
        <v>408</v>
      </c>
      <c r="W989" s="53"/>
      <c r="X989" s="53"/>
      <c r="AC989" t="e">
        <f>#REF!-#REF!</f>
        <v>#REF!</v>
      </c>
      <c r="AD989" t="e">
        <f>#REF!*#REF!</f>
        <v>#REF!</v>
      </c>
    </row>
    <row r="990" spans="1:30" x14ac:dyDescent="0.35">
      <c r="A990" t="s">
        <v>6155</v>
      </c>
      <c r="B990">
        <v>222</v>
      </c>
      <c r="C990" t="s">
        <v>130</v>
      </c>
      <c r="D990" t="s">
        <v>205</v>
      </c>
      <c r="E990" t="s">
        <v>206</v>
      </c>
      <c r="F990" t="s">
        <v>187</v>
      </c>
      <c r="G990" t="s">
        <v>187</v>
      </c>
      <c r="H990" t="s">
        <v>188</v>
      </c>
      <c r="I990" s="53">
        <v>45043</v>
      </c>
      <c r="J990" s="53">
        <v>45291</v>
      </c>
      <c r="K990" t="s">
        <v>124</v>
      </c>
      <c r="L990" s="53">
        <v>45043</v>
      </c>
      <c r="M990" t="s">
        <v>6731</v>
      </c>
      <c r="N990" t="s">
        <v>13</v>
      </c>
      <c r="O990" s="53">
        <v>45044</v>
      </c>
      <c r="P990">
        <v>2023</v>
      </c>
      <c r="Q990">
        <v>418</v>
      </c>
      <c r="W990" s="53"/>
      <c r="X990" s="53"/>
      <c r="AC990" t="e">
        <f>#REF!-#REF!</f>
        <v>#REF!</v>
      </c>
      <c r="AD990" t="e">
        <f>#REF!*#REF!</f>
        <v>#REF!</v>
      </c>
    </row>
    <row r="991" spans="1:30" x14ac:dyDescent="0.35">
      <c r="A991" t="s">
        <v>6156</v>
      </c>
      <c r="B991">
        <v>227</v>
      </c>
      <c r="C991" t="s">
        <v>130</v>
      </c>
      <c r="D991" t="s">
        <v>295</v>
      </c>
      <c r="E991" t="s">
        <v>296</v>
      </c>
      <c r="F991" t="s">
        <v>187</v>
      </c>
      <c r="G991" t="s">
        <v>187</v>
      </c>
      <c r="H991" t="s">
        <v>188</v>
      </c>
      <c r="I991" s="53">
        <v>45099</v>
      </c>
      <c r="J991" s="53">
        <v>45291</v>
      </c>
      <c r="K991" t="s">
        <v>124</v>
      </c>
      <c r="L991" s="53">
        <v>45099</v>
      </c>
      <c r="M991" t="s">
        <v>6732</v>
      </c>
      <c r="N991" t="s">
        <v>13</v>
      </c>
      <c r="O991" s="53">
        <v>45104</v>
      </c>
      <c r="P991">
        <v>2023</v>
      </c>
      <c r="Q991">
        <v>423</v>
      </c>
      <c r="W991" s="53"/>
      <c r="X991" s="53"/>
      <c r="AC991" t="e">
        <f>#REF!-#REF!</f>
        <v>#REF!</v>
      </c>
      <c r="AD991" t="e">
        <f>#REF!*#REF!</f>
        <v>#REF!</v>
      </c>
    </row>
    <row r="992" spans="1:30" x14ac:dyDescent="0.35">
      <c r="A992" t="s">
        <v>6157</v>
      </c>
      <c r="B992">
        <v>234</v>
      </c>
      <c r="C992" t="s">
        <v>132</v>
      </c>
      <c r="D992" t="s">
        <v>205</v>
      </c>
      <c r="E992" t="s">
        <v>206</v>
      </c>
      <c r="F992" t="s">
        <v>187</v>
      </c>
      <c r="G992" t="s">
        <v>187</v>
      </c>
      <c r="H992" t="s">
        <v>188</v>
      </c>
      <c r="I992" s="53">
        <v>44883</v>
      </c>
      <c r="J992" s="53">
        <v>45291</v>
      </c>
      <c r="K992" t="s">
        <v>124</v>
      </c>
      <c r="L992" s="53">
        <v>44883</v>
      </c>
      <c r="M992" t="s">
        <v>6733</v>
      </c>
      <c r="N992" t="s">
        <v>19</v>
      </c>
      <c r="O992" s="53">
        <v>45139</v>
      </c>
      <c r="P992">
        <v>2023</v>
      </c>
      <c r="Q992">
        <v>430</v>
      </c>
      <c r="W992" s="53"/>
      <c r="X992" s="53"/>
      <c r="AC992" t="e">
        <f>#REF!-#REF!</f>
        <v>#REF!</v>
      </c>
      <c r="AD992" t="e">
        <f>#REF!*#REF!</f>
        <v>#REF!</v>
      </c>
    </row>
    <row r="993" spans="1:30" x14ac:dyDescent="0.35">
      <c r="A993" t="s">
        <v>6159</v>
      </c>
      <c r="B993">
        <v>252</v>
      </c>
      <c r="C993" t="s">
        <v>130</v>
      </c>
      <c r="D993" t="s">
        <v>4586</v>
      </c>
      <c r="E993" t="s">
        <v>239</v>
      </c>
      <c r="F993" t="s">
        <v>187</v>
      </c>
      <c r="G993" t="s">
        <v>187</v>
      </c>
      <c r="H993" t="s">
        <v>188</v>
      </c>
      <c r="I993" s="53">
        <v>45134</v>
      </c>
      <c r="J993" s="53">
        <v>45291</v>
      </c>
      <c r="K993" t="s">
        <v>124</v>
      </c>
      <c r="L993" s="53">
        <v>45134</v>
      </c>
      <c r="M993" t="s">
        <v>6734</v>
      </c>
      <c r="N993" t="s">
        <v>13</v>
      </c>
      <c r="O993" s="53">
        <v>45135</v>
      </c>
      <c r="P993">
        <v>2023</v>
      </c>
      <c r="Q993">
        <v>448</v>
      </c>
      <c r="W993" s="53"/>
      <c r="X993" s="53"/>
      <c r="AC993" t="e">
        <f>#REF!-#REF!</f>
        <v>#REF!</v>
      </c>
      <c r="AD993" t="e">
        <f>#REF!*#REF!</f>
        <v>#REF!</v>
      </c>
    </row>
    <row r="994" spans="1:30" x14ac:dyDescent="0.35">
      <c r="A994" t="s">
        <v>6160</v>
      </c>
      <c r="B994">
        <v>253</v>
      </c>
      <c r="C994" t="s">
        <v>130</v>
      </c>
      <c r="D994" t="s">
        <v>300</v>
      </c>
      <c r="E994" t="s">
        <v>301</v>
      </c>
      <c r="F994" t="s">
        <v>187</v>
      </c>
      <c r="G994" t="s">
        <v>187</v>
      </c>
      <c r="H994" t="s">
        <v>188</v>
      </c>
      <c r="I994" s="53">
        <v>45138</v>
      </c>
      <c r="J994" s="53">
        <v>45291</v>
      </c>
      <c r="K994" t="s">
        <v>124</v>
      </c>
      <c r="L994" s="53">
        <v>45138</v>
      </c>
      <c r="M994" t="s">
        <v>6735</v>
      </c>
      <c r="N994" t="s">
        <v>13</v>
      </c>
      <c r="O994" s="53">
        <v>45145</v>
      </c>
      <c r="P994">
        <v>2023</v>
      </c>
      <c r="Q994">
        <v>449</v>
      </c>
      <c r="W994" s="53"/>
      <c r="X994" s="53"/>
      <c r="AC994" t="e">
        <f>#REF!-#REF!</f>
        <v>#REF!</v>
      </c>
      <c r="AD994" t="e">
        <f>#REF!*#REF!</f>
        <v>#REF!</v>
      </c>
    </row>
    <row r="995" spans="1:30" x14ac:dyDescent="0.35">
      <c r="A995" t="s">
        <v>6168</v>
      </c>
      <c r="B995">
        <v>46</v>
      </c>
      <c r="C995" t="s">
        <v>119</v>
      </c>
      <c r="D995" t="s">
        <v>276</v>
      </c>
      <c r="E995" t="s">
        <v>277</v>
      </c>
      <c r="F995" t="s">
        <v>187</v>
      </c>
      <c r="G995" t="s">
        <v>187</v>
      </c>
      <c r="H995" t="s">
        <v>188</v>
      </c>
      <c r="I995" s="53">
        <v>45268</v>
      </c>
      <c r="J995" s="53">
        <v>47118</v>
      </c>
      <c r="K995" t="s">
        <v>124</v>
      </c>
      <c r="L995" s="53">
        <v>45268</v>
      </c>
      <c r="M995" t="s">
        <v>6736</v>
      </c>
      <c r="N995" t="s">
        <v>16</v>
      </c>
      <c r="O995" s="53">
        <v>45275</v>
      </c>
      <c r="P995">
        <v>2024</v>
      </c>
      <c r="Q995">
        <v>523</v>
      </c>
      <c r="W995" s="53"/>
      <c r="X995" s="53"/>
      <c r="AC995" t="e">
        <f>#REF!-#REF!</f>
        <v>#REF!</v>
      </c>
      <c r="AD995" t="e">
        <f>#REF!*#REF!</f>
        <v>#REF!</v>
      </c>
    </row>
    <row r="996" spans="1:30" x14ac:dyDescent="0.35">
      <c r="A996" t="s">
        <v>6169</v>
      </c>
      <c r="B996">
        <v>47</v>
      </c>
      <c r="C996" t="s">
        <v>119</v>
      </c>
      <c r="D996" t="s">
        <v>269</v>
      </c>
      <c r="E996" t="s">
        <v>270</v>
      </c>
      <c r="F996" t="s">
        <v>187</v>
      </c>
      <c r="G996" t="s">
        <v>187</v>
      </c>
      <c r="H996" t="s">
        <v>188</v>
      </c>
      <c r="I996" s="53">
        <v>45260</v>
      </c>
      <c r="J996" s="53">
        <v>47118</v>
      </c>
      <c r="K996" t="s">
        <v>124</v>
      </c>
      <c r="L996" s="53">
        <v>45260</v>
      </c>
      <c r="M996" t="s">
        <v>6736</v>
      </c>
      <c r="N996" t="s">
        <v>16</v>
      </c>
      <c r="O996" s="53">
        <v>45275</v>
      </c>
      <c r="P996">
        <v>2024</v>
      </c>
      <c r="Q996">
        <v>524</v>
      </c>
      <c r="W996" s="53"/>
      <c r="X996" s="53"/>
      <c r="AC996" t="e">
        <f>#REF!-#REF!</f>
        <v>#REF!</v>
      </c>
      <c r="AD996" t="e">
        <f>#REF!*#REF!</f>
        <v>#REF!</v>
      </c>
    </row>
    <row r="997" spans="1:30" x14ac:dyDescent="0.35">
      <c r="A997" t="s">
        <v>6170</v>
      </c>
      <c r="B997">
        <v>48</v>
      </c>
      <c r="C997" t="s">
        <v>119</v>
      </c>
      <c r="D997" t="s">
        <v>6161</v>
      </c>
      <c r="E997" t="s">
        <v>312</v>
      </c>
      <c r="F997" t="s">
        <v>187</v>
      </c>
      <c r="G997" t="s">
        <v>187</v>
      </c>
      <c r="H997" t="s">
        <v>188</v>
      </c>
      <c r="I997" s="53">
        <v>45265</v>
      </c>
      <c r="J997" s="53">
        <v>47118</v>
      </c>
      <c r="K997" t="s">
        <v>124</v>
      </c>
      <c r="L997" s="53">
        <v>45265</v>
      </c>
      <c r="M997" t="s">
        <v>6736</v>
      </c>
      <c r="N997" t="s">
        <v>16</v>
      </c>
      <c r="O997" s="53">
        <v>45275</v>
      </c>
      <c r="P997">
        <v>2024</v>
      </c>
      <c r="Q997">
        <v>525</v>
      </c>
      <c r="W997" s="53"/>
      <c r="X997" s="53"/>
      <c r="AC997" t="e">
        <f>#REF!-#REF!</f>
        <v>#REF!</v>
      </c>
      <c r="AD997" t="e">
        <f>#REF!*#REF!</f>
        <v>#REF!</v>
      </c>
    </row>
    <row r="998" spans="1:30" x14ac:dyDescent="0.35">
      <c r="A998" t="s">
        <v>6171</v>
      </c>
      <c r="B998">
        <v>49</v>
      </c>
      <c r="C998" t="s">
        <v>119</v>
      </c>
      <c r="D998" t="s">
        <v>267</v>
      </c>
      <c r="E998" t="s">
        <v>142</v>
      </c>
      <c r="F998" t="s">
        <v>187</v>
      </c>
      <c r="G998" t="s">
        <v>187</v>
      </c>
      <c r="H998" t="s">
        <v>188</v>
      </c>
      <c r="I998" s="53">
        <v>45265</v>
      </c>
      <c r="J998" s="53">
        <v>47118</v>
      </c>
      <c r="K998" t="s">
        <v>124</v>
      </c>
      <c r="L998" s="53">
        <v>45265</v>
      </c>
      <c r="M998" t="s">
        <v>6736</v>
      </c>
      <c r="N998" t="s">
        <v>16</v>
      </c>
      <c r="O998" s="53">
        <v>45275</v>
      </c>
      <c r="P998">
        <v>2024</v>
      </c>
      <c r="Q998">
        <v>526</v>
      </c>
      <c r="W998" s="53"/>
      <c r="X998" s="53"/>
      <c r="AC998" t="e">
        <f>#REF!-#REF!</f>
        <v>#REF!</v>
      </c>
      <c r="AD998" t="e">
        <f>#REF!*#REF!</f>
        <v>#REF!</v>
      </c>
    </row>
    <row r="999" spans="1:30" x14ac:dyDescent="0.35">
      <c r="A999" t="s">
        <v>6172</v>
      </c>
      <c r="B999">
        <v>50</v>
      </c>
      <c r="C999" t="s">
        <v>119</v>
      </c>
      <c r="D999" t="s">
        <v>236</v>
      </c>
      <c r="E999" t="s">
        <v>237</v>
      </c>
      <c r="F999" t="s">
        <v>187</v>
      </c>
      <c r="G999" t="s">
        <v>187</v>
      </c>
      <c r="H999" t="s">
        <v>188</v>
      </c>
      <c r="I999" s="53">
        <v>45263</v>
      </c>
      <c r="J999" s="53">
        <v>47118</v>
      </c>
      <c r="K999" t="s">
        <v>124</v>
      </c>
      <c r="L999" s="53">
        <v>45263</v>
      </c>
      <c r="M999" t="s">
        <v>6736</v>
      </c>
      <c r="N999" t="s">
        <v>16</v>
      </c>
      <c r="O999" s="53">
        <v>45275</v>
      </c>
      <c r="P999">
        <v>2024</v>
      </c>
      <c r="Q999">
        <v>527</v>
      </c>
      <c r="W999" s="53"/>
      <c r="X999" s="53"/>
      <c r="AC999" t="e">
        <f>#REF!-#REF!</f>
        <v>#REF!</v>
      </c>
      <c r="AD999" t="e">
        <f>#REF!*#REF!</f>
        <v>#REF!</v>
      </c>
    </row>
    <row r="1000" spans="1:30" x14ac:dyDescent="0.35">
      <c r="A1000" t="s">
        <v>6173</v>
      </c>
      <c r="B1000">
        <v>51</v>
      </c>
      <c r="C1000" t="s">
        <v>119</v>
      </c>
      <c r="D1000" t="s">
        <v>4693</v>
      </c>
      <c r="E1000" t="s">
        <v>191</v>
      </c>
      <c r="F1000" t="s">
        <v>187</v>
      </c>
      <c r="G1000" t="s">
        <v>187</v>
      </c>
      <c r="H1000" t="s">
        <v>188</v>
      </c>
      <c r="I1000" s="53">
        <v>45268</v>
      </c>
      <c r="J1000" s="53">
        <v>47118</v>
      </c>
      <c r="K1000" t="s">
        <v>124</v>
      </c>
      <c r="L1000" s="53">
        <v>45268</v>
      </c>
      <c r="M1000" t="s">
        <v>6736</v>
      </c>
      <c r="N1000" t="s">
        <v>16</v>
      </c>
      <c r="O1000" s="53">
        <v>45275</v>
      </c>
      <c r="P1000">
        <v>2024</v>
      </c>
      <c r="Q1000">
        <v>528</v>
      </c>
      <c r="W1000" s="53"/>
      <c r="X1000" s="53"/>
      <c r="AC1000" t="e">
        <f>#REF!-#REF!</f>
        <v>#REF!</v>
      </c>
      <c r="AD1000" t="e">
        <f>#REF!*#REF!</f>
        <v>#REF!</v>
      </c>
    </row>
    <row r="1001" spans="1:30" x14ac:dyDescent="0.35">
      <c r="A1001" t="s">
        <v>6174</v>
      </c>
      <c r="B1001">
        <v>52</v>
      </c>
      <c r="C1001" t="s">
        <v>119</v>
      </c>
      <c r="D1001" t="s">
        <v>6163</v>
      </c>
      <c r="E1001" t="s">
        <v>301</v>
      </c>
      <c r="F1001" t="s">
        <v>187</v>
      </c>
      <c r="G1001" t="s">
        <v>187</v>
      </c>
      <c r="H1001" t="s">
        <v>188</v>
      </c>
      <c r="I1001" s="53">
        <v>45264</v>
      </c>
      <c r="J1001" s="53">
        <v>47118</v>
      </c>
      <c r="K1001" t="s">
        <v>124</v>
      </c>
      <c r="L1001" s="53">
        <v>45264</v>
      </c>
      <c r="M1001" t="s">
        <v>6736</v>
      </c>
      <c r="N1001" t="s">
        <v>16</v>
      </c>
      <c r="O1001" s="53">
        <v>45275</v>
      </c>
      <c r="P1001">
        <v>2024</v>
      </c>
      <c r="Q1001">
        <v>529</v>
      </c>
      <c r="W1001" s="53"/>
      <c r="X1001" s="53"/>
      <c r="AC1001" t="e">
        <f>#REF!-#REF!</f>
        <v>#REF!</v>
      </c>
      <c r="AD1001" t="e">
        <f>#REF!*#REF!</f>
        <v>#REF!</v>
      </c>
    </row>
    <row r="1002" spans="1:30" x14ac:dyDescent="0.35">
      <c r="A1002" t="s">
        <v>6175</v>
      </c>
      <c r="B1002">
        <v>53</v>
      </c>
      <c r="C1002" t="s">
        <v>119</v>
      </c>
      <c r="D1002" t="s">
        <v>4124</v>
      </c>
      <c r="E1002" t="s">
        <v>120</v>
      </c>
      <c r="F1002" t="s">
        <v>187</v>
      </c>
      <c r="G1002" t="s">
        <v>187</v>
      </c>
      <c r="H1002" t="s">
        <v>188</v>
      </c>
      <c r="I1002" s="53">
        <v>45265</v>
      </c>
      <c r="J1002" s="53">
        <v>47118</v>
      </c>
      <c r="K1002" t="s">
        <v>124</v>
      </c>
      <c r="L1002" s="53">
        <v>45265</v>
      </c>
      <c r="M1002" t="s">
        <v>6736</v>
      </c>
      <c r="N1002" t="s">
        <v>16</v>
      </c>
      <c r="O1002" s="53">
        <v>45275</v>
      </c>
      <c r="P1002">
        <v>2024</v>
      </c>
      <c r="Q1002">
        <v>530</v>
      </c>
      <c r="W1002" s="53"/>
      <c r="X1002" s="53"/>
      <c r="AC1002" t="e">
        <f>#REF!-#REF!</f>
        <v>#REF!</v>
      </c>
      <c r="AD1002" t="e">
        <f>#REF!*#REF!</f>
        <v>#REF!</v>
      </c>
    </row>
    <row r="1003" spans="1:30" x14ac:dyDescent="0.35">
      <c r="A1003" t="s">
        <v>6176</v>
      </c>
      <c r="B1003">
        <v>54</v>
      </c>
      <c r="C1003" t="s">
        <v>119</v>
      </c>
      <c r="D1003" t="s">
        <v>4565</v>
      </c>
      <c r="E1003" t="s">
        <v>241</v>
      </c>
      <c r="F1003" t="s">
        <v>187</v>
      </c>
      <c r="G1003" t="s">
        <v>187</v>
      </c>
      <c r="H1003" t="s">
        <v>188</v>
      </c>
      <c r="I1003" s="53">
        <v>45265</v>
      </c>
      <c r="J1003" s="53">
        <v>47118</v>
      </c>
      <c r="K1003" t="s">
        <v>124</v>
      </c>
      <c r="L1003" s="53">
        <v>45265</v>
      </c>
      <c r="M1003" t="s">
        <v>6736</v>
      </c>
      <c r="N1003" t="s">
        <v>16</v>
      </c>
      <c r="O1003" s="53">
        <v>45275</v>
      </c>
      <c r="P1003">
        <v>2024</v>
      </c>
      <c r="Q1003">
        <v>531</v>
      </c>
      <c r="W1003" s="53"/>
      <c r="X1003" s="53"/>
      <c r="AC1003" t="e">
        <f>#REF!-#REF!</f>
        <v>#REF!</v>
      </c>
      <c r="AD1003" t="e">
        <f>#REF!*#REF!</f>
        <v>#REF!</v>
      </c>
    </row>
    <row r="1004" spans="1:30" x14ac:dyDescent="0.35">
      <c r="A1004" t="s">
        <v>6177</v>
      </c>
      <c r="B1004">
        <v>55</v>
      </c>
      <c r="C1004" t="s">
        <v>119</v>
      </c>
      <c r="D1004" t="s">
        <v>257</v>
      </c>
      <c r="E1004" t="s">
        <v>258</v>
      </c>
      <c r="F1004" t="s">
        <v>187</v>
      </c>
      <c r="G1004" t="s">
        <v>187</v>
      </c>
      <c r="H1004" t="s">
        <v>188</v>
      </c>
      <c r="I1004" s="53">
        <v>45271</v>
      </c>
      <c r="J1004" s="53">
        <v>47118</v>
      </c>
      <c r="K1004" t="s">
        <v>124</v>
      </c>
      <c r="L1004" s="53">
        <v>45271</v>
      </c>
      <c r="M1004" t="s">
        <v>6736</v>
      </c>
      <c r="N1004" t="s">
        <v>16</v>
      </c>
      <c r="O1004" s="53">
        <v>45275</v>
      </c>
      <c r="P1004">
        <v>2024</v>
      </c>
      <c r="Q1004">
        <v>532</v>
      </c>
      <c r="W1004" s="53"/>
      <c r="X1004" s="53"/>
      <c r="AC1004" t="e">
        <f>#REF!-#REF!</f>
        <v>#REF!</v>
      </c>
      <c r="AD1004" t="e">
        <f>#REF!*#REF!</f>
        <v>#REF!</v>
      </c>
    </row>
    <row r="1005" spans="1:30" x14ac:dyDescent="0.35">
      <c r="A1005" t="s">
        <v>6178</v>
      </c>
      <c r="B1005">
        <v>100</v>
      </c>
      <c r="C1005" t="s">
        <v>130</v>
      </c>
      <c r="D1005" t="s">
        <v>257</v>
      </c>
      <c r="E1005" t="s">
        <v>258</v>
      </c>
      <c r="F1005" t="s">
        <v>187</v>
      </c>
      <c r="G1005" t="s">
        <v>187</v>
      </c>
      <c r="H1005" t="s">
        <v>188</v>
      </c>
      <c r="I1005" s="53">
        <v>45253</v>
      </c>
      <c r="J1005" s="53">
        <v>45291</v>
      </c>
      <c r="K1005" t="s">
        <v>124</v>
      </c>
      <c r="L1005" s="53">
        <v>45253</v>
      </c>
      <c r="M1005" t="s">
        <v>6737</v>
      </c>
      <c r="N1005" t="s">
        <v>13</v>
      </c>
      <c r="O1005" s="53">
        <v>45260</v>
      </c>
      <c r="P1005">
        <v>2024</v>
      </c>
      <c r="Q1005">
        <v>577</v>
      </c>
      <c r="W1005" s="53"/>
      <c r="X1005" s="53"/>
      <c r="AC1005" t="e">
        <f>#REF!-#REF!</f>
        <v>#REF!</v>
      </c>
      <c r="AD1005" t="e">
        <f>#REF!*#REF!</f>
        <v>#REF!</v>
      </c>
    </row>
    <row r="1006" spans="1:30" x14ac:dyDescent="0.35">
      <c r="A1006" t="s">
        <v>6179</v>
      </c>
      <c r="B1006">
        <v>117</v>
      </c>
      <c r="C1006" t="s">
        <v>130</v>
      </c>
      <c r="D1006" t="s">
        <v>295</v>
      </c>
      <c r="E1006" t="s">
        <v>296</v>
      </c>
      <c r="F1006" t="s">
        <v>187</v>
      </c>
      <c r="G1006" t="s">
        <v>187</v>
      </c>
      <c r="H1006" t="s">
        <v>188</v>
      </c>
      <c r="I1006" s="53">
        <v>45281</v>
      </c>
      <c r="J1006" s="53">
        <v>45657</v>
      </c>
      <c r="K1006" t="s">
        <v>124</v>
      </c>
      <c r="L1006" s="53">
        <v>45281</v>
      </c>
      <c r="M1006" t="s">
        <v>6738</v>
      </c>
      <c r="N1006" t="s">
        <v>13</v>
      </c>
      <c r="O1006" s="53">
        <v>45295</v>
      </c>
      <c r="P1006">
        <v>2024</v>
      </c>
      <c r="Q1006">
        <v>594</v>
      </c>
      <c r="W1006" s="53"/>
      <c r="X1006" s="53"/>
      <c r="AC1006" t="e">
        <f>#REF!-#REF!</f>
        <v>#REF!</v>
      </c>
      <c r="AD1006" t="e">
        <f>#REF!*#REF!</f>
        <v>#REF!</v>
      </c>
    </row>
    <row r="1007" spans="1:30" x14ac:dyDescent="0.35">
      <c r="A1007" t="s">
        <v>6180</v>
      </c>
      <c r="B1007">
        <v>118</v>
      </c>
      <c r="C1007" t="s">
        <v>130</v>
      </c>
      <c r="D1007" t="s">
        <v>6163</v>
      </c>
      <c r="E1007" t="s">
        <v>301</v>
      </c>
      <c r="F1007" t="s">
        <v>187</v>
      </c>
      <c r="G1007" t="s">
        <v>187</v>
      </c>
      <c r="H1007" t="s">
        <v>188</v>
      </c>
      <c r="I1007" s="53">
        <v>45281</v>
      </c>
      <c r="J1007" s="53">
        <v>45657</v>
      </c>
      <c r="K1007" t="s">
        <v>124</v>
      </c>
      <c r="L1007" s="53">
        <v>45281</v>
      </c>
      <c r="M1007" t="s">
        <v>6739</v>
      </c>
      <c r="N1007" t="s">
        <v>13</v>
      </c>
      <c r="O1007" s="53">
        <v>45295</v>
      </c>
      <c r="P1007">
        <v>2024</v>
      </c>
      <c r="Q1007">
        <v>595</v>
      </c>
      <c r="W1007" s="53"/>
      <c r="X1007" s="53"/>
      <c r="AC1007" t="e">
        <f>#REF!-#REF!</f>
        <v>#REF!</v>
      </c>
      <c r="AD1007" t="e">
        <f>#REF!*#REF!</f>
        <v>#REF!</v>
      </c>
    </row>
    <row r="1008" spans="1:30" x14ac:dyDescent="0.35">
      <c r="A1008" t="s">
        <v>6181</v>
      </c>
      <c r="B1008">
        <v>119</v>
      </c>
      <c r="C1008" t="s">
        <v>130</v>
      </c>
      <c r="D1008" t="s">
        <v>236</v>
      </c>
      <c r="E1008" t="s">
        <v>237</v>
      </c>
      <c r="F1008" t="s">
        <v>187</v>
      </c>
      <c r="G1008" t="s">
        <v>187</v>
      </c>
      <c r="H1008" t="s">
        <v>188</v>
      </c>
      <c r="I1008" s="53">
        <v>45281</v>
      </c>
      <c r="J1008" s="53">
        <v>45657</v>
      </c>
      <c r="K1008" t="s">
        <v>124</v>
      </c>
      <c r="L1008" s="53">
        <v>45281</v>
      </c>
      <c r="M1008" t="s">
        <v>6740</v>
      </c>
      <c r="N1008" t="s">
        <v>13</v>
      </c>
      <c r="O1008" s="53">
        <v>45295</v>
      </c>
      <c r="P1008">
        <v>2024</v>
      </c>
      <c r="Q1008">
        <v>596</v>
      </c>
      <c r="W1008" s="53"/>
      <c r="X1008" s="53"/>
      <c r="AC1008" t="e">
        <f>#REF!-#REF!</f>
        <v>#REF!</v>
      </c>
      <c r="AD1008" t="e">
        <f>#REF!*#REF!</f>
        <v>#REF!</v>
      </c>
    </row>
    <row r="1009" spans="1:30" x14ac:dyDescent="0.35">
      <c r="A1009" t="s">
        <v>6182</v>
      </c>
      <c r="B1009">
        <v>120</v>
      </c>
      <c r="C1009" t="s">
        <v>130</v>
      </c>
      <c r="D1009" t="s">
        <v>244</v>
      </c>
      <c r="E1009" t="s">
        <v>245</v>
      </c>
      <c r="F1009" t="s">
        <v>187</v>
      </c>
      <c r="G1009" t="s">
        <v>187</v>
      </c>
      <c r="H1009" t="s">
        <v>188</v>
      </c>
      <c r="I1009" s="53">
        <v>45282</v>
      </c>
      <c r="J1009" s="53">
        <v>45657</v>
      </c>
      <c r="K1009" t="s">
        <v>124</v>
      </c>
      <c r="L1009" s="53">
        <v>45282</v>
      </c>
      <c r="M1009" t="s">
        <v>6741</v>
      </c>
      <c r="N1009" t="s">
        <v>13</v>
      </c>
      <c r="O1009" s="53">
        <v>45295</v>
      </c>
      <c r="P1009">
        <v>2024</v>
      </c>
      <c r="Q1009">
        <v>597</v>
      </c>
      <c r="W1009" s="53"/>
      <c r="X1009" s="53"/>
      <c r="AC1009" t="e">
        <f>#REF!-#REF!</f>
        <v>#REF!</v>
      </c>
      <c r="AD1009" t="e">
        <f>#REF!*#REF!</f>
        <v>#REF!</v>
      </c>
    </row>
    <row r="1010" spans="1:30" x14ac:dyDescent="0.35">
      <c r="A1010" t="s">
        <v>6183</v>
      </c>
      <c r="B1010">
        <v>121</v>
      </c>
      <c r="C1010" t="s">
        <v>130</v>
      </c>
      <c r="D1010" t="s">
        <v>6164</v>
      </c>
      <c r="E1010" t="s">
        <v>314</v>
      </c>
      <c r="F1010" t="s">
        <v>187</v>
      </c>
      <c r="G1010" t="s">
        <v>187</v>
      </c>
      <c r="H1010" t="s">
        <v>188</v>
      </c>
      <c r="I1010" s="53">
        <v>45288</v>
      </c>
      <c r="J1010" s="53">
        <v>45657</v>
      </c>
      <c r="K1010" t="s">
        <v>124</v>
      </c>
      <c r="L1010" s="53">
        <v>45288</v>
      </c>
      <c r="M1010" t="s">
        <v>6742</v>
      </c>
      <c r="N1010" t="s">
        <v>13</v>
      </c>
      <c r="O1010" s="53">
        <v>45295</v>
      </c>
      <c r="P1010">
        <v>2024</v>
      </c>
      <c r="Q1010">
        <v>598</v>
      </c>
      <c r="W1010" s="53"/>
      <c r="X1010" s="53"/>
      <c r="AC1010" t="e">
        <f>#REF!-#REF!</f>
        <v>#REF!</v>
      </c>
      <c r="AD1010" t="e">
        <f>#REF!*#REF!</f>
        <v>#REF!</v>
      </c>
    </row>
    <row r="1011" spans="1:30" x14ac:dyDescent="0.35">
      <c r="A1011" t="s">
        <v>6184</v>
      </c>
      <c r="B1011">
        <v>122</v>
      </c>
      <c r="C1011" t="s">
        <v>130</v>
      </c>
      <c r="D1011" t="s">
        <v>272</v>
      </c>
      <c r="E1011" t="s">
        <v>273</v>
      </c>
      <c r="F1011" t="s">
        <v>187</v>
      </c>
      <c r="G1011" t="s">
        <v>187</v>
      </c>
      <c r="H1011" t="s">
        <v>188</v>
      </c>
      <c r="I1011" s="53">
        <v>45288</v>
      </c>
      <c r="J1011" s="53">
        <v>45657</v>
      </c>
      <c r="K1011" t="s">
        <v>124</v>
      </c>
      <c r="L1011" s="53">
        <v>45288</v>
      </c>
      <c r="M1011" t="s">
        <v>6743</v>
      </c>
      <c r="N1011" t="s">
        <v>13</v>
      </c>
      <c r="O1011" s="53">
        <v>45296</v>
      </c>
      <c r="P1011">
        <v>2024</v>
      </c>
      <c r="Q1011">
        <v>599</v>
      </c>
      <c r="W1011" s="53"/>
      <c r="X1011" s="53"/>
      <c r="AC1011" t="e">
        <f>#REF!-#REF!</f>
        <v>#REF!</v>
      </c>
      <c r="AD1011" t="e">
        <f>#REF!*#REF!</f>
        <v>#REF!</v>
      </c>
    </row>
    <row r="1012" spans="1:30" x14ac:dyDescent="0.35">
      <c r="A1012" t="s">
        <v>6185</v>
      </c>
      <c r="B1012">
        <v>123</v>
      </c>
      <c r="C1012" t="s">
        <v>130</v>
      </c>
      <c r="D1012" t="s">
        <v>315</v>
      </c>
      <c r="E1012" t="s">
        <v>316</v>
      </c>
      <c r="F1012" t="s">
        <v>187</v>
      </c>
      <c r="G1012" t="s">
        <v>187</v>
      </c>
      <c r="H1012" t="s">
        <v>188</v>
      </c>
      <c r="I1012" s="53">
        <v>45288</v>
      </c>
      <c r="J1012" s="53">
        <v>45657</v>
      </c>
      <c r="K1012" t="s">
        <v>124</v>
      </c>
      <c r="L1012" s="53">
        <v>45288</v>
      </c>
      <c r="M1012" t="s">
        <v>6744</v>
      </c>
      <c r="N1012" t="s">
        <v>13</v>
      </c>
      <c r="O1012" s="53">
        <v>45296</v>
      </c>
      <c r="P1012">
        <v>2024</v>
      </c>
      <c r="Q1012">
        <v>600</v>
      </c>
      <c r="W1012" s="53"/>
      <c r="X1012" s="53"/>
      <c r="AC1012" t="e">
        <f>#REF!-#REF!</f>
        <v>#REF!</v>
      </c>
      <c r="AD1012" t="e">
        <f>#REF!*#REF!</f>
        <v>#REF!</v>
      </c>
    </row>
    <row r="1013" spans="1:30" x14ac:dyDescent="0.35">
      <c r="A1013" t="s">
        <v>6186</v>
      </c>
      <c r="B1013">
        <v>124</v>
      </c>
      <c r="C1013" t="s">
        <v>130</v>
      </c>
      <c r="D1013" t="s">
        <v>4565</v>
      </c>
      <c r="E1013" t="s">
        <v>241</v>
      </c>
      <c r="F1013" t="s">
        <v>187</v>
      </c>
      <c r="G1013" t="s">
        <v>187</v>
      </c>
      <c r="H1013" t="s">
        <v>188</v>
      </c>
      <c r="I1013" s="53">
        <v>45282</v>
      </c>
      <c r="J1013" s="53">
        <v>45657</v>
      </c>
      <c r="K1013" t="s">
        <v>124</v>
      </c>
      <c r="L1013" s="53">
        <v>45282</v>
      </c>
      <c r="M1013" t="s">
        <v>6745</v>
      </c>
      <c r="N1013" t="s">
        <v>13</v>
      </c>
      <c r="O1013" s="53">
        <v>45296</v>
      </c>
      <c r="P1013">
        <v>2024</v>
      </c>
      <c r="Q1013">
        <v>601</v>
      </c>
      <c r="W1013" s="53"/>
      <c r="X1013" s="53"/>
      <c r="AC1013" t="e">
        <f>#REF!-#REF!</f>
        <v>#REF!</v>
      </c>
      <c r="AD1013" t="e">
        <f>#REF!*#REF!</f>
        <v>#REF!</v>
      </c>
    </row>
    <row r="1014" spans="1:30" x14ac:dyDescent="0.35">
      <c r="A1014" t="s">
        <v>6187</v>
      </c>
      <c r="B1014">
        <v>125</v>
      </c>
      <c r="C1014" t="s">
        <v>130</v>
      </c>
      <c r="D1014" t="s">
        <v>4693</v>
      </c>
      <c r="E1014" t="s">
        <v>191</v>
      </c>
      <c r="F1014" t="s">
        <v>187</v>
      </c>
      <c r="G1014" t="s">
        <v>187</v>
      </c>
      <c r="H1014" t="s">
        <v>188</v>
      </c>
      <c r="I1014" s="53">
        <v>45289</v>
      </c>
      <c r="J1014" s="53">
        <v>45657</v>
      </c>
      <c r="K1014" t="s">
        <v>124</v>
      </c>
      <c r="L1014" s="53">
        <v>45289</v>
      </c>
      <c r="M1014" t="s">
        <v>6746</v>
      </c>
      <c r="N1014" t="s">
        <v>13</v>
      </c>
      <c r="O1014" s="53">
        <v>45296</v>
      </c>
      <c r="P1014">
        <v>2024</v>
      </c>
      <c r="Q1014">
        <v>602</v>
      </c>
      <c r="W1014" s="53"/>
      <c r="X1014" s="53"/>
      <c r="AC1014" t="e">
        <f>#REF!-#REF!</f>
        <v>#REF!</v>
      </c>
      <c r="AD1014" t="e">
        <f>#REF!*#REF!</f>
        <v>#REF!</v>
      </c>
    </row>
    <row r="1015" spans="1:30" x14ac:dyDescent="0.35">
      <c r="A1015" t="s">
        <v>6188</v>
      </c>
      <c r="B1015">
        <v>160</v>
      </c>
      <c r="C1015" t="s">
        <v>119</v>
      </c>
      <c r="D1015" t="s">
        <v>6164</v>
      </c>
      <c r="E1015" t="s">
        <v>314</v>
      </c>
      <c r="F1015" t="s">
        <v>187</v>
      </c>
      <c r="G1015" t="s">
        <v>187</v>
      </c>
      <c r="H1015" t="s">
        <v>188</v>
      </c>
      <c r="I1015" s="53">
        <v>45288</v>
      </c>
      <c r="J1015" s="53">
        <v>45291</v>
      </c>
      <c r="K1015" t="s">
        <v>124</v>
      </c>
      <c r="L1015" s="53">
        <v>45288</v>
      </c>
      <c r="M1015" t="s">
        <v>6747</v>
      </c>
      <c r="N1015" t="s">
        <v>21</v>
      </c>
      <c r="O1015" s="53">
        <v>45294</v>
      </c>
      <c r="P1015">
        <v>2024</v>
      </c>
      <c r="Q1015">
        <v>637</v>
      </c>
      <c r="W1015" s="53"/>
      <c r="X1015" s="53"/>
      <c r="AC1015" t="e">
        <f>#REF!-#REF!</f>
        <v>#REF!</v>
      </c>
      <c r="AD1015" t="e">
        <f>#REF!*#REF!</f>
        <v>#REF!</v>
      </c>
    </row>
    <row r="1016" spans="1:30" x14ac:dyDescent="0.35">
      <c r="A1016" t="s">
        <v>6189</v>
      </c>
      <c r="B1016">
        <v>161</v>
      </c>
      <c r="C1016" t="s">
        <v>119</v>
      </c>
      <c r="D1016" t="s">
        <v>6164</v>
      </c>
      <c r="E1016" t="s">
        <v>314</v>
      </c>
      <c r="F1016" t="s">
        <v>187</v>
      </c>
      <c r="G1016" t="s">
        <v>187</v>
      </c>
      <c r="H1016" t="s">
        <v>188</v>
      </c>
      <c r="I1016" s="53">
        <v>45288</v>
      </c>
      <c r="J1016" s="53">
        <v>47118</v>
      </c>
      <c r="K1016" t="s">
        <v>124</v>
      </c>
      <c r="L1016" s="53">
        <v>45288</v>
      </c>
      <c r="M1016" t="s">
        <v>6747</v>
      </c>
      <c r="N1016" t="s">
        <v>21</v>
      </c>
      <c r="O1016" s="53">
        <v>45294</v>
      </c>
      <c r="P1016">
        <v>2024</v>
      </c>
      <c r="Q1016">
        <v>638</v>
      </c>
      <c r="W1016" s="53"/>
      <c r="X1016" s="53"/>
      <c r="AC1016" t="e">
        <f>#REF!-#REF!</f>
        <v>#REF!</v>
      </c>
      <c r="AD1016" t="e">
        <f>#REF!*#REF!</f>
        <v>#REF!</v>
      </c>
    </row>
    <row r="1017" spans="1:30" x14ac:dyDescent="0.35">
      <c r="A1017" t="s">
        <v>6190</v>
      </c>
      <c r="B1017">
        <v>162</v>
      </c>
      <c r="C1017" t="s">
        <v>132</v>
      </c>
      <c r="D1017" t="s">
        <v>260</v>
      </c>
      <c r="E1017" t="s">
        <v>261</v>
      </c>
      <c r="F1017" t="s">
        <v>187</v>
      </c>
      <c r="G1017" t="s">
        <v>187</v>
      </c>
      <c r="H1017" t="s">
        <v>188</v>
      </c>
      <c r="I1017" s="53">
        <v>45264</v>
      </c>
      <c r="J1017" s="53">
        <v>47118</v>
      </c>
      <c r="K1017" t="s">
        <v>124</v>
      </c>
      <c r="L1017" s="53">
        <v>45264</v>
      </c>
      <c r="M1017" t="s">
        <v>6748</v>
      </c>
      <c r="N1017" t="s">
        <v>29</v>
      </c>
      <c r="O1017" s="53">
        <v>45294</v>
      </c>
      <c r="P1017">
        <v>2024</v>
      </c>
      <c r="Q1017">
        <v>639</v>
      </c>
      <c r="W1017" s="53"/>
      <c r="X1017" s="53"/>
      <c r="AC1017" t="e">
        <f>#REF!-#REF!</f>
        <v>#REF!</v>
      </c>
      <c r="AD1017" t="e">
        <f>#REF!*#REF!</f>
        <v>#REF!</v>
      </c>
    </row>
    <row r="1018" spans="1:30" x14ac:dyDescent="0.35">
      <c r="A1018" t="s">
        <v>6191</v>
      </c>
      <c r="B1018">
        <v>165</v>
      </c>
      <c r="C1018" t="s">
        <v>132</v>
      </c>
      <c r="D1018" t="s">
        <v>262</v>
      </c>
      <c r="E1018" t="s">
        <v>263</v>
      </c>
      <c r="F1018" t="s">
        <v>187</v>
      </c>
      <c r="G1018" t="s">
        <v>187</v>
      </c>
      <c r="H1018" t="s">
        <v>188</v>
      </c>
      <c r="I1018" s="53">
        <v>45264</v>
      </c>
      <c r="J1018" s="53">
        <v>47118</v>
      </c>
      <c r="K1018" t="s">
        <v>124</v>
      </c>
      <c r="L1018" s="53">
        <v>45264</v>
      </c>
      <c r="M1018" t="s">
        <v>6749</v>
      </c>
      <c r="N1018" t="s">
        <v>32</v>
      </c>
      <c r="O1018" s="53">
        <v>45294</v>
      </c>
      <c r="P1018">
        <v>2024</v>
      </c>
      <c r="Q1018">
        <v>642</v>
      </c>
      <c r="W1018" s="53"/>
      <c r="X1018" s="53"/>
      <c r="AC1018" t="e">
        <f>#REF!-#REF!</f>
        <v>#REF!</v>
      </c>
      <c r="AD1018" t="e">
        <f>#REF!*#REF!</f>
        <v>#REF!</v>
      </c>
    </row>
    <row r="1019" spans="1:30" x14ac:dyDescent="0.35">
      <c r="A1019" t="s">
        <v>6192</v>
      </c>
      <c r="B1019">
        <v>167</v>
      </c>
      <c r="C1019" t="s">
        <v>132</v>
      </c>
      <c r="D1019" t="s">
        <v>264</v>
      </c>
      <c r="E1019" t="s">
        <v>265</v>
      </c>
      <c r="F1019" t="s">
        <v>187</v>
      </c>
      <c r="G1019" t="s">
        <v>187</v>
      </c>
      <c r="H1019" t="s">
        <v>188</v>
      </c>
      <c r="I1019" s="53">
        <v>45264</v>
      </c>
      <c r="J1019" s="53">
        <v>47118</v>
      </c>
      <c r="K1019" t="s">
        <v>124</v>
      </c>
      <c r="L1019" s="53">
        <v>45264</v>
      </c>
      <c r="M1019" t="s">
        <v>6750</v>
      </c>
      <c r="N1019" t="s">
        <v>35</v>
      </c>
      <c r="O1019" s="53">
        <v>45294</v>
      </c>
      <c r="P1019">
        <v>2024</v>
      </c>
      <c r="Q1019">
        <v>644</v>
      </c>
      <c r="W1019" s="53"/>
      <c r="X1019" s="53"/>
      <c r="AC1019" t="e">
        <f>#REF!-#REF!</f>
        <v>#REF!</v>
      </c>
      <c r="AD1019" t="e">
        <f>#REF!*#REF!</f>
        <v>#REF!</v>
      </c>
    </row>
    <row r="1020" spans="1:30" x14ac:dyDescent="0.35">
      <c r="A1020" t="s">
        <v>6193</v>
      </c>
      <c r="B1020">
        <v>173</v>
      </c>
      <c r="C1020" t="s">
        <v>132</v>
      </c>
      <c r="D1020" t="s">
        <v>255</v>
      </c>
      <c r="E1020" t="s">
        <v>256</v>
      </c>
      <c r="F1020" t="s">
        <v>187</v>
      </c>
      <c r="G1020" t="s">
        <v>187</v>
      </c>
      <c r="H1020" t="s">
        <v>188</v>
      </c>
      <c r="I1020" s="53">
        <v>45264</v>
      </c>
      <c r="J1020" s="53">
        <v>47118</v>
      </c>
      <c r="K1020" t="s">
        <v>124</v>
      </c>
      <c r="L1020" s="53">
        <v>45264</v>
      </c>
      <c r="M1020" t="s">
        <v>6751</v>
      </c>
      <c r="N1020" t="s">
        <v>38</v>
      </c>
      <c r="O1020" s="53">
        <v>45294</v>
      </c>
      <c r="P1020">
        <v>2024</v>
      </c>
      <c r="Q1020">
        <v>650</v>
      </c>
      <c r="W1020" s="53"/>
      <c r="X1020" s="53"/>
      <c r="AC1020" t="e">
        <f>#REF!-#REF!</f>
        <v>#REF!</v>
      </c>
      <c r="AD1020" t="e">
        <f>#REF!*#REF!</f>
        <v>#REF!</v>
      </c>
    </row>
    <row r="1021" spans="1:30" x14ac:dyDescent="0.35">
      <c r="A1021" t="s">
        <v>6194</v>
      </c>
      <c r="B1021">
        <v>175</v>
      </c>
      <c r="C1021" t="s">
        <v>132</v>
      </c>
      <c r="D1021" t="s">
        <v>274</v>
      </c>
      <c r="E1021" t="s">
        <v>275</v>
      </c>
      <c r="F1021" t="s">
        <v>187</v>
      </c>
      <c r="G1021" t="s">
        <v>187</v>
      </c>
      <c r="H1021" t="s">
        <v>188</v>
      </c>
      <c r="I1021" s="53">
        <v>45262</v>
      </c>
      <c r="J1021" s="53">
        <v>47118</v>
      </c>
      <c r="K1021" t="s">
        <v>124</v>
      </c>
      <c r="L1021" s="53">
        <v>45262</v>
      </c>
      <c r="M1021" t="s">
        <v>6752</v>
      </c>
      <c r="N1021" t="s">
        <v>44</v>
      </c>
      <c r="O1021" s="53">
        <v>45294</v>
      </c>
      <c r="P1021">
        <v>2024</v>
      </c>
      <c r="Q1021">
        <v>652</v>
      </c>
      <c r="W1021" s="53"/>
      <c r="X1021" s="53"/>
      <c r="AC1021" t="e">
        <f>#REF!-#REF!</f>
        <v>#REF!</v>
      </c>
      <c r="AD1021" t="e">
        <f>#REF!*#REF!</f>
        <v>#REF!</v>
      </c>
    </row>
    <row r="1022" spans="1:30" x14ac:dyDescent="0.35">
      <c r="A1022" t="s">
        <v>6195</v>
      </c>
      <c r="B1022">
        <v>178</v>
      </c>
      <c r="C1022" t="s">
        <v>132</v>
      </c>
      <c r="D1022" t="s">
        <v>244</v>
      </c>
      <c r="E1022" t="s">
        <v>245</v>
      </c>
      <c r="F1022" t="s">
        <v>187</v>
      </c>
      <c r="G1022" t="s">
        <v>187</v>
      </c>
      <c r="H1022" t="s">
        <v>188</v>
      </c>
      <c r="I1022" s="53">
        <v>45264</v>
      </c>
      <c r="J1022" s="53">
        <v>47118</v>
      </c>
      <c r="K1022" t="s">
        <v>124</v>
      </c>
      <c r="L1022" s="53">
        <v>45264</v>
      </c>
      <c r="M1022" t="s">
        <v>6753</v>
      </c>
      <c r="N1022" t="s">
        <v>22</v>
      </c>
      <c r="O1022" s="53">
        <v>45300</v>
      </c>
      <c r="P1022">
        <v>2024</v>
      </c>
      <c r="Q1022">
        <v>655</v>
      </c>
      <c r="W1022" s="53"/>
      <c r="X1022" s="53"/>
      <c r="AC1022" t="e">
        <f>#REF!-#REF!</f>
        <v>#REF!</v>
      </c>
      <c r="AD1022" t="e">
        <f>#REF!*#REF!</f>
        <v>#REF!</v>
      </c>
    </row>
    <row r="1023" spans="1:30" x14ac:dyDescent="0.35">
      <c r="A1023" t="s">
        <v>6196</v>
      </c>
      <c r="B1023">
        <v>181</v>
      </c>
      <c r="C1023" t="s">
        <v>132</v>
      </c>
      <c r="D1023" t="s">
        <v>236</v>
      </c>
      <c r="E1023" t="s">
        <v>237</v>
      </c>
      <c r="F1023" t="s">
        <v>187</v>
      </c>
      <c r="G1023" t="s">
        <v>187</v>
      </c>
      <c r="H1023" t="s">
        <v>188</v>
      </c>
      <c r="I1023" s="53">
        <v>45263</v>
      </c>
      <c r="J1023" s="53">
        <v>47118</v>
      </c>
      <c r="K1023" t="s">
        <v>124</v>
      </c>
      <c r="L1023" s="53">
        <v>45263</v>
      </c>
      <c r="M1023" t="s">
        <v>6754</v>
      </c>
      <c r="N1023" t="s">
        <v>6</v>
      </c>
      <c r="O1023" s="53">
        <v>45294</v>
      </c>
      <c r="P1023">
        <v>2024</v>
      </c>
      <c r="Q1023">
        <v>658</v>
      </c>
      <c r="W1023" s="53"/>
      <c r="X1023" s="53"/>
      <c r="AC1023" t="e">
        <f>#REF!-#REF!</f>
        <v>#REF!</v>
      </c>
      <c r="AD1023" t="e">
        <f>#REF!*#REF!</f>
        <v>#REF!</v>
      </c>
    </row>
    <row r="1024" spans="1:30" x14ac:dyDescent="0.35">
      <c r="A1024" t="s">
        <v>6197</v>
      </c>
      <c r="B1024">
        <v>194</v>
      </c>
      <c r="C1024" t="s">
        <v>132</v>
      </c>
      <c r="D1024" t="s">
        <v>4124</v>
      </c>
      <c r="E1024" t="s">
        <v>120</v>
      </c>
      <c r="F1024" t="s">
        <v>187</v>
      </c>
      <c r="G1024" t="s">
        <v>187</v>
      </c>
      <c r="H1024" t="s">
        <v>188</v>
      </c>
      <c r="I1024" s="53">
        <v>45264</v>
      </c>
      <c r="J1024" s="53">
        <v>47118</v>
      </c>
      <c r="K1024" t="s">
        <v>124</v>
      </c>
      <c r="L1024" s="53">
        <v>45264</v>
      </c>
      <c r="M1024" t="s">
        <v>6755</v>
      </c>
      <c r="N1024" t="s">
        <v>50</v>
      </c>
      <c r="O1024" s="53">
        <v>45294</v>
      </c>
      <c r="P1024">
        <v>2024</v>
      </c>
      <c r="Q1024">
        <v>671</v>
      </c>
      <c r="W1024" s="53"/>
      <c r="X1024" s="53"/>
      <c r="AC1024" t="e">
        <f>#REF!-#REF!</f>
        <v>#REF!</v>
      </c>
      <c r="AD1024" t="e">
        <f>#REF!*#REF!</f>
        <v>#REF!</v>
      </c>
    </row>
    <row r="1025" spans="1:30" x14ac:dyDescent="0.35">
      <c r="A1025" t="s">
        <v>6198</v>
      </c>
      <c r="B1025">
        <v>197</v>
      </c>
      <c r="C1025" t="s">
        <v>132</v>
      </c>
      <c r="D1025" t="s">
        <v>288</v>
      </c>
      <c r="E1025" t="s">
        <v>289</v>
      </c>
      <c r="F1025" t="s">
        <v>187</v>
      </c>
      <c r="G1025" t="s">
        <v>187</v>
      </c>
      <c r="H1025" t="s">
        <v>188</v>
      </c>
      <c r="I1025" s="53">
        <v>45264</v>
      </c>
      <c r="J1025" s="53">
        <v>47118</v>
      </c>
      <c r="K1025" t="s">
        <v>124</v>
      </c>
      <c r="L1025" s="53">
        <v>45264</v>
      </c>
      <c r="M1025" t="s">
        <v>6756</v>
      </c>
      <c r="N1025" t="s">
        <v>10</v>
      </c>
      <c r="O1025" s="53">
        <v>45294</v>
      </c>
      <c r="P1025">
        <v>2024</v>
      </c>
      <c r="Q1025">
        <v>674</v>
      </c>
      <c r="W1025" s="53"/>
      <c r="X1025" s="53"/>
      <c r="AC1025" t="e">
        <f>#REF!-#REF!</f>
        <v>#REF!</v>
      </c>
      <c r="AD1025" t="e">
        <f>#REF!*#REF!</f>
        <v>#REF!</v>
      </c>
    </row>
    <row r="1026" spans="1:30" x14ac:dyDescent="0.35">
      <c r="A1026" t="s">
        <v>6199</v>
      </c>
      <c r="B1026">
        <v>202</v>
      </c>
      <c r="C1026" t="s">
        <v>132</v>
      </c>
      <c r="D1026" t="s">
        <v>4586</v>
      </c>
      <c r="E1026" t="s">
        <v>239</v>
      </c>
      <c r="F1026" t="s">
        <v>187</v>
      </c>
      <c r="G1026" t="s">
        <v>187</v>
      </c>
      <c r="H1026" t="s">
        <v>188</v>
      </c>
      <c r="I1026" s="53">
        <v>45260</v>
      </c>
      <c r="J1026" s="53">
        <v>47118</v>
      </c>
      <c r="K1026" t="s">
        <v>124</v>
      </c>
      <c r="L1026" s="53">
        <v>45260</v>
      </c>
      <c r="M1026" t="s">
        <v>6757</v>
      </c>
      <c r="N1026" t="s">
        <v>14</v>
      </c>
      <c r="O1026" s="53">
        <v>45294</v>
      </c>
      <c r="P1026">
        <v>2024</v>
      </c>
      <c r="Q1026">
        <v>679</v>
      </c>
      <c r="W1026" s="53"/>
      <c r="X1026" s="53"/>
      <c r="AC1026" t="e">
        <f>#REF!-#REF!</f>
        <v>#REF!</v>
      </c>
      <c r="AD1026" t="e">
        <f>#REF!*#REF!</f>
        <v>#REF!</v>
      </c>
    </row>
    <row r="1027" spans="1:30" x14ac:dyDescent="0.35">
      <c r="A1027" t="s">
        <v>6200</v>
      </c>
      <c r="B1027">
        <v>205</v>
      </c>
      <c r="C1027" t="s">
        <v>132</v>
      </c>
      <c r="D1027" t="s">
        <v>280</v>
      </c>
      <c r="E1027" t="s">
        <v>281</v>
      </c>
      <c r="F1027" t="s">
        <v>187</v>
      </c>
      <c r="G1027" t="s">
        <v>187</v>
      </c>
      <c r="H1027" t="s">
        <v>188</v>
      </c>
      <c r="I1027" s="53">
        <v>45264</v>
      </c>
      <c r="J1027" s="53">
        <v>47118</v>
      </c>
      <c r="K1027" t="s">
        <v>124</v>
      </c>
      <c r="L1027" s="53">
        <v>45264</v>
      </c>
      <c r="M1027" t="s">
        <v>6758</v>
      </c>
      <c r="N1027" t="s">
        <v>41</v>
      </c>
      <c r="O1027" s="53">
        <v>45294</v>
      </c>
      <c r="P1027">
        <v>2024</v>
      </c>
      <c r="Q1027">
        <v>682</v>
      </c>
      <c r="W1027" s="53"/>
      <c r="X1027" s="53"/>
      <c r="AC1027" t="e">
        <f>#REF!-#REF!</f>
        <v>#REF!</v>
      </c>
      <c r="AD1027" t="e">
        <f>#REF!*#REF!</f>
        <v>#REF!</v>
      </c>
    </row>
    <row r="1028" spans="1:30" x14ac:dyDescent="0.35">
      <c r="A1028" t="s">
        <v>6201</v>
      </c>
      <c r="B1028">
        <v>209</v>
      </c>
      <c r="C1028" t="s">
        <v>132</v>
      </c>
      <c r="D1028" t="s">
        <v>4565</v>
      </c>
      <c r="E1028" t="s">
        <v>241</v>
      </c>
      <c r="F1028" t="s">
        <v>187</v>
      </c>
      <c r="G1028" t="s">
        <v>187</v>
      </c>
      <c r="H1028" t="s">
        <v>188</v>
      </c>
      <c r="I1028" s="53">
        <v>45264</v>
      </c>
      <c r="J1028" s="53">
        <v>47118</v>
      </c>
      <c r="K1028" t="s">
        <v>124</v>
      </c>
      <c r="L1028" s="53">
        <v>45264</v>
      </c>
      <c r="M1028" t="s">
        <v>6759</v>
      </c>
      <c r="N1028" t="s">
        <v>24</v>
      </c>
      <c r="O1028" s="53">
        <v>45294</v>
      </c>
      <c r="P1028">
        <v>2024</v>
      </c>
      <c r="Q1028">
        <v>686</v>
      </c>
      <c r="W1028" s="53"/>
      <c r="X1028" s="53"/>
      <c r="AC1028" t="e">
        <f>#REF!-#REF!</f>
        <v>#REF!</v>
      </c>
      <c r="AD1028" t="e">
        <f>#REF!*#REF!</f>
        <v>#REF!</v>
      </c>
    </row>
    <row r="1029" spans="1:30" x14ac:dyDescent="0.35">
      <c r="A1029" t="s">
        <v>6202</v>
      </c>
      <c r="B1029">
        <v>213</v>
      </c>
      <c r="C1029" t="s">
        <v>132</v>
      </c>
      <c r="D1029" t="s">
        <v>290</v>
      </c>
      <c r="E1029" t="s">
        <v>291</v>
      </c>
      <c r="F1029" t="s">
        <v>187</v>
      </c>
      <c r="G1029" t="s">
        <v>187</v>
      </c>
      <c r="H1029" t="s">
        <v>188</v>
      </c>
      <c r="I1029" s="53">
        <v>45264</v>
      </c>
      <c r="J1029" s="53">
        <v>47118</v>
      </c>
      <c r="K1029" t="s">
        <v>124</v>
      </c>
      <c r="L1029" s="53">
        <v>45264</v>
      </c>
      <c r="M1029" t="s">
        <v>6760</v>
      </c>
      <c r="N1029" t="s">
        <v>26</v>
      </c>
      <c r="O1029" s="53">
        <v>45294</v>
      </c>
      <c r="P1029">
        <v>2024</v>
      </c>
      <c r="Q1029">
        <v>690</v>
      </c>
      <c r="W1029" s="53"/>
      <c r="X1029" s="53"/>
      <c r="AC1029" t="e">
        <f>#REF!-#REF!</f>
        <v>#REF!</v>
      </c>
      <c r="AD1029" t="e">
        <f>#REF!*#REF!</f>
        <v>#REF!</v>
      </c>
    </row>
    <row r="1030" spans="1:30" x14ac:dyDescent="0.35">
      <c r="A1030" t="s">
        <v>6203</v>
      </c>
      <c r="B1030">
        <v>216</v>
      </c>
      <c r="C1030" t="s">
        <v>132</v>
      </c>
      <c r="D1030" t="s">
        <v>6166</v>
      </c>
      <c r="E1030" t="s">
        <v>310</v>
      </c>
      <c r="F1030" t="s">
        <v>187</v>
      </c>
      <c r="G1030" t="s">
        <v>187</v>
      </c>
      <c r="H1030" t="s">
        <v>188</v>
      </c>
      <c r="I1030" s="53">
        <v>45264</v>
      </c>
      <c r="J1030" s="53">
        <v>47118</v>
      </c>
      <c r="K1030" t="s">
        <v>124</v>
      </c>
      <c r="L1030" s="53">
        <v>45264</v>
      </c>
      <c r="M1030" t="s">
        <v>6761</v>
      </c>
      <c r="N1030" t="s">
        <v>311</v>
      </c>
      <c r="O1030" s="53">
        <v>45294</v>
      </c>
      <c r="P1030">
        <v>2024</v>
      </c>
      <c r="Q1030">
        <v>693</v>
      </c>
      <c r="W1030" s="53"/>
      <c r="X1030" s="53"/>
      <c r="AC1030" t="e">
        <f>#REF!-#REF!</f>
        <v>#REF!</v>
      </c>
      <c r="AD1030" t="e">
        <f>#REF!*#REF!</f>
        <v>#REF!</v>
      </c>
    </row>
    <row r="1031" spans="1:30" x14ac:dyDescent="0.35">
      <c r="A1031" t="s">
        <v>6204</v>
      </c>
      <c r="B1031">
        <v>219</v>
      </c>
      <c r="C1031" t="s">
        <v>132</v>
      </c>
      <c r="D1031" t="s">
        <v>306</v>
      </c>
      <c r="E1031" t="s">
        <v>307</v>
      </c>
      <c r="F1031" t="s">
        <v>187</v>
      </c>
      <c r="G1031" t="s">
        <v>187</v>
      </c>
      <c r="H1031" t="s">
        <v>188</v>
      </c>
      <c r="I1031" s="53">
        <v>45260</v>
      </c>
      <c r="J1031" s="53">
        <v>47118</v>
      </c>
      <c r="K1031" t="s">
        <v>124</v>
      </c>
      <c r="L1031" s="53">
        <v>45260</v>
      </c>
      <c r="M1031" t="s">
        <v>6762</v>
      </c>
      <c r="N1031" t="s">
        <v>308</v>
      </c>
      <c r="O1031" s="53">
        <v>45294</v>
      </c>
      <c r="P1031">
        <v>2024</v>
      </c>
      <c r="Q1031">
        <v>696</v>
      </c>
      <c r="W1031" s="53"/>
      <c r="X1031" s="53"/>
      <c r="AC1031" t="e">
        <f>#REF!-#REF!</f>
        <v>#REF!</v>
      </c>
      <c r="AD1031" t="e">
        <f>#REF!*#REF!</f>
        <v>#REF!</v>
      </c>
    </row>
    <row r="1032" spans="1:30" x14ac:dyDescent="0.35">
      <c r="A1032" t="s">
        <v>6205</v>
      </c>
      <c r="B1032">
        <v>222</v>
      </c>
      <c r="C1032" t="s">
        <v>132</v>
      </c>
      <c r="D1032" t="s">
        <v>282</v>
      </c>
      <c r="E1032" t="s">
        <v>283</v>
      </c>
      <c r="F1032" t="s">
        <v>187</v>
      </c>
      <c r="G1032" t="s">
        <v>187</v>
      </c>
      <c r="H1032" t="s">
        <v>188</v>
      </c>
      <c r="I1032" s="53">
        <v>45264</v>
      </c>
      <c r="J1032" s="53">
        <v>47118</v>
      </c>
      <c r="K1032" t="s">
        <v>124</v>
      </c>
      <c r="L1032" s="53">
        <v>45264</v>
      </c>
      <c r="M1032" t="s">
        <v>6763</v>
      </c>
      <c r="N1032" t="s">
        <v>284</v>
      </c>
      <c r="O1032" s="53">
        <v>45294</v>
      </c>
      <c r="P1032">
        <v>2024</v>
      </c>
      <c r="Q1032">
        <v>699</v>
      </c>
      <c r="W1032" s="53"/>
      <c r="X1032" s="53"/>
      <c r="AC1032" t="e">
        <f>#REF!-#REF!</f>
        <v>#REF!</v>
      </c>
      <c r="AD1032" t="e">
        <f>#REF!*#REF!</f>
        <v>#REF!</v>
      </c>
    </row>
    <row r="1033" spans="1:30" x14ac:dyDescent="0.35">
      <c r="A1033" t="s">
        <v>6206</v>
      </c>
      <c r="B1033">
        <v>224</v>
      </c>
      <c r="C1033" t="s">
        <v>132</v>
      </c>
      <c r="D1033" t="s">
        <v>282</v>
      </c>
      <c r="E1033" t="s">
        <v>283</v>
      </c>
      <c r="F1033" t="s">
        <v>187</v>
      </c>
      <c r="G1033" t="s">
        <v>187</v>
      </c>
      <c r="H1033" t="s">
        <v>188</v>
      </c>
      <c r="I1033" s="53">
        <v>44890</v>
      </c>
      <c r="J1033" s="53">
        <v>45291</v>
      </c>
      <c r="K1033" t="s">
        <v>124</v>
      </c>
      <c r="L1033" s="53">
        <v>44890</v>
      </c>
      <c r="M1033" t="s">
        <v>6764</v>
      </c>
      <c r="N1033" t="s">
        <v>284</v>
      </c>
      <c r="O1033" s="53">
        <v>45294</v>
      </c>
      <c r="P1033">
        <v>2024</v>
      </c>
      <c r="Q1033">
        <v>701</v>
      </c>
      <c r="W1033" s="53"/>
      <c r="X1033" s="53"/>
      <c r="AC1033" t="e">
        <f>#REF!-#REF!</f>
        <v>#REF!</v>
      </c>
      <c r="AD1033" t="e">
        <f>#REF!*#REF!</f>
        <v>#REF!</v>
      </c>
    </row>
    <row r="1034" spans="1:30" x14ac:dyDescent="0.35">
      <c r="A1034" t="s">
        <v>6207</v>
      </c>
      <c r="B1034">
        <v>226</v>
      </c>
      <c r="C1034" t="s">
        <v>132</v>
      </c>
      <c r="D1034" t="s">
        <v>285</v>
      </c>
      <c r="E1034" t="s">
        <v>286</v>
      </c>
      <c r="F1034" t="s">
        <v>187</v>
      </c>
      <c r="G1034" t="s">
        <v>187</v>
      </c>
      <c r="H1034" t="s">
        <v>188</v>
      </c>
      <c r="I1034" s="53">
        <v>44890</v>
      </c>
      <c r="J1034" s="53">
        <v>45291</v>
      </c>
      <c r="K1034" t="s">
        <v>124</v>
      </c>
      <c r="L1034" s="53">
        <v>44890</v>
      </c>
      <c r="M1034" t="s">
        <v>6765</v>
      </c>
      <c r="N1034" t="s">
        <v>287</v>
      </c>
      <c r="O1034" s="53">
        <v>45093</v>
      </c>
      <c r="P1034">
        <v>2024</v>
      </c>
      <c r="Q1034">
        <v>703</v>
      </c>
      <c r="W1034" s="53"/>
      <c r="X1034" s="53"/>
      <c r="AC1034" t="e">
        <f>#REF!-#REF!</f>
        <v>#REF!</v>
      </c>
      <c r="AD1034" t="e">
        <f>#REF!*#REF!</f>
        <v>#REF!</v>
      </c>
    </row>
    <row r="1035" spans="1:30" x14ac:dyDescent="0.35">
      <c r="A1035" t="s">
        <v>6208</v>
      </c>
      <c r="B1035">
        <v>228</v>
      </c>
      <c r="C1035" t="s">
        <v>132</v>
      </c>
      <c r="D1035" t="s">
        <v>285</v>
      </c>
      <c r="E1035" t="s">
        <v>286</v>
      </c>
      <c r="F1035" t="s">
        <v>187</v>
      </c>
      <c r="G1035" t="s">
        <v>187</v>
      </c>
      <c r="H1035" t="s">
        <v>188</v>
      </c>
      <c r="I1035" s="53">
        <v>45264</v>
      </c>
      <c r="J1035" s="53">
        <v>47118</v>
      </c>
      <c r="K1035" t="s">
        <v>124</v>
      </c>
      <c r="L1035" s="53">
        <v>45264</v>
      </c>
      <c r="M1035" t="s">
        <v>6766</v>
      </c>
      <c r="N1035" t="s">
        <v>287</v>
      </c>
      <c r="O1035" s="53">
        <v>45294</v>
      </c>
      <c r="P1035">
        <v>2024</v>
      </c>
      <c r="Q1035">
        <v>705</v>
      </c>
      <c r="W1035" s="53"/>
      <c r="X1035" s="53"/>
      <c r="AC1035" t="e">
        <f>#REF!-#REF!</f>
        <v>#REF!</v>
      </c>
      <c r="AD1035" t="e">
        <f>#REF!*#REF!</f>
        <v>#REF!</v>
      </c>
    </row>
    <row r="1036" spans="1:30" x14ac:dyDescent="0.35">
      <c r="A1036" t="s">
        <v>6209</v>
      </c>
      <c r="B1036">
        <v>230</v>
      </c>
      <c r="C1036" t="s">
        <v>141</v>
      </c>
      <c r="D1036" t="s">
        <v>267</v>
      </c>
      <c r="E1036" t="s">
        <v>142</v>
      </c>
      <c r="F1036" t="s">
        <v>187</v>
      </c>
      <c r="G1036" t="s">
        <v>187</v>
      </c>
      <c r="H1036" t="s">
        <v>188</v>
      </c>
      <c r="I1036" s="53">
        <v>45265</v>
      </c>
      <c r="J1036" s="53">
        <v>47118</v>
      </c>
      <c r="K1036" t="s">
        <v>144</v>
      </c>
      <c r="L1036" s="53">
        <v>45265</v>
      </c>
      <c r="M1036" t="s">
        <v>6767</v>
      </c>
      <c r="N1036" t="s">
        <v>313</v>
      </c>
      <c r="O1036" s="53">
        <v>45296</v>
      </c>
      <c r="P1036">
        <v>2024</v>
      </c>
      <c r="Q1036">
        <v>707</v>
      </c>
      <c r="W1036" s="53"/>
      <c r="X1036" s="53"/>
      <c r="AC1036" t="e">
        <f>#REF!-#REF!</f>
        <v>#REF!</v>
      </c>
      <c r="AD1036" t="e">
        <f>#REF!*#REF!</f>
        <v>#REF!</v>
      </c>
    </row>
    <row r="1037" spans="1:30" x14ac:dyDescent="0.35">
      <c r="A1037" t="s">
        <v>6210</v>
      </c>
      <c r="B1037">
        <v>233</v>
      </c>
      <c r="C1037" t="s">
        <v>132</v>
      </c>
      <c r="D1037" t="s">
        <v>4693</v>
      </c>
      <c r="E1037" t="s">
        <v>191</v>
      </c>
      <c r="F1037" t="s">
        <v>187</v>
      </c>
      <c r="G1037" t="s">
        <v>187</v>
      </c>
      <c r="H1037" t="s">
        <v>188</v>
      </c>
      <c r="I1037" s="53">
        <v>45190</v>
      </c>
      <c r="J1037" s="53">
        <v>45291</v>
      </c>
      <c r="K1037" t="s">
        <v>124</v>
      </c>
      <c r="L1037" s="53">
        <v>45190</v>
      </c>
      <c r="M1037" t="s">
        <v>6768</v>
      </c>
      <c r="N1037" t="s">
        <v>305</v>
      </c>
      <c r="O1037" s="53">
        <v>45215</v>
      </c>
      <c r="P1037">
        <v>2024</v>
      </c>
      <c r="Q1037">
        <v>710</v>
      </c>
      <c r="W1037" s="53"/>
      <c r="X1037" s="53"/>
      <c r="AC1037" t="e">
        <f>#REF!-#REF!</f>
        <v>#REF!</v>
      </c>
      <c r="AD1037" t="e">
        <f>#REF!*#REF!</f>
        <v>#REF!</v>
      </c>
    </row>
    <row r="1038" spans="1:30" x14ac:dyDescent="0.35">
      <c r="A1038" t="s">
        <v>6211</v>
      </c>
      <c r="B1038">
        <v>246</v>
      </c>
      <c r="C1038" t="s">
        <v>132</v>
      </c>
      <c r="D1038" t="s">
        <v>302</v>
      </c>
      <c r="E1038" t="s">
        <v>303</v>
      </c>
      <c r="F1038" t="s">
        <v>187</v>
      </c>
      <c r="G1038" t="s">
        <v>187</v>
      </c>
      <c r="H1038" t="s">
        <v>188</v>
      </c>
      <c r="I1038" s="53">
        <v>45261</v>
      </c>
      <c r="J1038" s="53">
        <v>47118</v>
      </c>
      <c r="K1038" t="s">
        <v>124</v>
      </c>
      <c r="L1038" s="53">
        <v>45261</v>
      </c>
      <c r="M1038" t="s">
        <v>6769</v>
      </c>
      <c r="N1038" t="s">
        <v>304</v>
      </c>
      <c r="O1038" s="53">
        <v>45294</v>
      </c>
      <c r="P1038">
        <v>2024</v>
      </c>
      <c r="Q1038">
        <v>723</v>
      </c>
      <c r="W1038" s="53"/>
      <c r="X1038" s="53"/>
      <c r="AC1038" t="e">
        <f>#REF!-#REF!</f>
        <v>#REF!</v>
      </c>
      <c r="AD1038" t="e">
        <f>#REF!*#REF!</f>
        <v>#REF!</v>
      </c>
    </row>
    <row r="1039" spans="1:30" x14ac:dyDescent="0.35">
      <c r="A1039" t="s">
        <v>6212</v>
      </c>
      <c r="B1039">
        <v>248</v>
      </c>
      <c r="C1039" t="s">
        <v>132</v>
      </c>
      <c r="D1039" t="s">
        <v>302</v>
      </c>
      <c r="E1039" t="s">
        <v>303</v>
      </c>
      <c r="F1039" t="s">
        <v>187</v>
      </c>
      <c r="G1039" t="s">
        <v>187</v>
      </c>
      <c r="H1039" t="s">
        <v>188</v>
      </c>
      <c r="I1039" s="53">
        <v>45127</v>
      </c>
      <c r="J1039" s="53">
        <v>45291</v>
      </c>
      <c r="K1039" t="s">
        <v>124</v>
      </c>
      <c r="L1039" s="53">
        <v>45127</v>
      </c>
      <c r="M1039" t="s">
        <v>6770</v>
      </c>
      <c r="N1039" t="s">
        <v>304</v>
      </c>
      <c r="O1039" s="53">
        <v>45154</v>
      </c>
      <c r="P1039">
        <v>2024</v>
      </c>
      <c r="Q1039">
        <v>725</v>
      </c>
      <c r="W1039" s="53"/>
      <c r="X1039" s="53"/>
      <c r="AC1039" t="e">
        <f>#REF!-#REF!</f>
        <v>#REF!</v>
      </c>
      <c r="AD1039" t="e">
        <f>#REF!*#REF!</f>
        <v>#REF!</v>
      </c>
    </row>
    <row r="1040" spans="1:30" x14ac:dyDescent="0.35">
      <c r="A1040" t="s">
        <v>6213</v>
      </c>
      <c r="B1040">
        <v>250</v>
      </c>
      <c r="C1040" t="s">
        <v>119</v>
      </c>
      <c r="D1040" t="s">
        <v>295</v>
      </c>
      <c r="E1040" t="s">
        <v>296</v>
      </c>
      <c r="F1040" t="s">
        <v>187</v>
      </c>
      <c r="G1040" t="s">
        <v>187</v>
      </c>
      <c r="H1040" t="s">
        <v>188</v>
      </c>
      <c r="I1040" s="53">
        <v>45293</v>
      </c>
      <c r="J1040" s="53">
        <v>47118</v>
      </c>
      <c r="K1040" t="s">
        <v>124</v>
      </c>
      <c r="L1040" s="53">
        <v>45293</v>
      </c>
      <c r="M1040" t="s">
        <v>6771</v>
      </c>
      <c r="N1040" t="s">
        <v>16</v>
      </c>
      <c r="O1040" s="53">
        <v>45309</v>
      </c>
      <c r="P1040">
        <v>2024</v>
      </c>
      <c r="Q1040">
        <v>727</v>
      </c>
      <c r="W1040" s="53"/>
      <c r="X1040" s="53"/>
      <c r="AC1040" t="e">
        <f>#REF!-#REF!</f>
        <v>#REF!</v>
      </c>
      <c r="AD1040" t="e">
        <f>#REF!*#REF!</f>
        <v>#REF!</v>
      </c>
    </row>
    <row r="1041" spans="1:30" x14ac:dyDescent="0.35">
      <c r="A1041" t="s">
        <v>6214</v>
      </c>
      <c r="B1041">
        <v>288</v>
      </c>
      <c r="C1041" t="s">
        <v>119</v>
      </c>
      <c r="D1041" t="s">
        <v>193</v>
      </c>
      <c r="E1041" t="s">
        <v>194</v>
      </c>
      <c r="F1041" t="s">
        <v>187</v>
      </c>
      <c r="G1041" t="s">
        <v>187</v>
      </c>
      <c r="H1041" t="s">
        <v>188</v>
      </c>
      <c r="I1041" s="53">
        <v>45345</v>
      </c>
      <c r="J1041" s="53">
        <v>47118</v>
      </c>
      <c r="K1041" t="s">
        <v>124</v>
      </c>
      <c r="L1041" s="53">
        <v>45345</v>
      </c>
      <c r="M1041" t="s">
        <v>6772</v>
      </c>
      <c r="N1041" t="s">
        <v>16</v>
      </c>
      <c r="O1041" s="53">
        <v>45354</v>
      </c>
      <c r="P1041">
        <v>2024</v>
      </c>
      <c r="Q1041">
        <v>765</v>
      </c>
      <c r="W1041" s="53"/>
      <c r="X1041" s="53"/>
      <c r="AC1041" t="e">
        <f>#REF!-#REF!</f>
        <v>#REF!</v>
      </c>
      <c r="AD1041" t="e">
        <f>#REF!*#REF!</f>
        <v>#REF!</v>
      </c>
    </row>
    <row r="1042" spans="1:30" x14ac:dyDescent="0.35">
      <c r="A1042" t="s">
        <v>6215</v>
      </c>
      <c r="B1042">
        <v>308</v>
      </c>
      <c r="C1042" t="s">
        <v>130</v>
      </c>
      <c r="D1042" t="s">
        <v>193</v>
      </c>
      <c r="E1042" t="s">
        <v>194</v>
      </c>
      <c r="F1042" t="s">
        <v>187</v>
      </c>
      <c r="G1042" t="s">
        <v>187</v>
      </c>
      <c r="H1042" t="s">
        <v>188</v>
      </c>
      <c r="I1042" s="53">
        <v>45345</v>
      </c>
      <c r="J1042" s="53">
        <v>45657</v>
      </c>
      <c r="K1042" t="s">
        <v>124</v>
      </c>
      <c r="L1042" s="53">
        <v>45345</v>
      </c>
      <c r="M1042" t="s">
        <v>6773</v>
      </c>
      <c r="N1042" t="s">
        <v>13</v>
      </c>
      <c r="O1042" s="53">
        <v>45351</v>
      </c>
      <c r="P1042">
        <v>2024</v>
      </c>
      <c r="Q1042">
        <v>785</v>
      </c>
      <c r="W1042" s="53"/>
      <c r="X1042" s="53"/>
      <c r="AC1042" t="e">
        <f>#REF!-#REF!</f>
        <v>#REF!</v>
      </c>
      <c r="AD1042" t="e">
        <f>#REF!*#REF!</f>
        <v>#REF!</v>
      </c>
    </row>
    <row r="1043" spans="1:30" x14ac:dyDescent="0.35">
      <c r="A1043" t="s">
        <v>6216</v>
      </c>
      <c r="B1043">
        <v>357</v>
      </c>
      <c r="C1043" t="s">
        <v>130</v>
      </c>
      <c r="D1043" t="s">
        <v>257</v>
      </c>
      <c r="E1043" t="s">
        <v>258</v>
      </c>
      <c r="F1043" t="s">
        <v>187</v>
      </c>
      <c r="G1043" t="s">
        <v>187</v>
      </c>
      <c r="H1043" t="s">
        <v>188</v>
      </c>
      <c r="I1043" s="53">
        <v>45306</v>
      </c>
      <c r="J1043" s="53">
        <v>45657</v>
      </c>
      <c r="K1043" t="s">
        <v>124</v>
      </c>
      <c r="L1043" s="53">
        <v>45306</v>
      </c>
      <c r="M1043" t="s">
        <v>6774</v>
      </c>
      <c r="N1043" t="s">
        <v>13</v>
      </c>
      <c r="O1043" s="53">
        <v>45376</v>
      </c>
      <c r="P1043">
        <v>2024</v>
      </c>
      <c r="Q1043">
        <v>834</v>
      </c>
      <c r="W1043" s="53"/>
      <c r="X1043" s="53"/>
      <c r="AC1043" t="e">
        <f>#REF!-#REF!</f>
        <v>#REF!</v>
      </c>
      <c r="AD1043" t="e">
        <f>#REF!*#REF!</f>
        <v>#REF!</v>
      </c>
    </row>
    <row r="1044" spans="1:30" x14ac:dyDescent="0.35">
      <c r="A1044" t="s">
        <v>6217</v>
      </c>
      <c r="B1044">
        <v>358</v>
      </c>
      <c r="C1044" t="s">
        <v>130</v>
      </c>
      <c r="D1044" t="s">
        <v>338</v>
      </c>
      <c r="E1044" t="s">
        <v>339</v>
      </c>
      <c r="F1044" t="s">
        <v>187</v>
      </c>
      <c r="G1044" t="s">
        <v>187</v>
      </c>
      <c r="H1044" t="s">
        <v>188</v>
      </c>
      <c r="I1044" s="53">
        <v>45355</v>
      </c>
      <c r="J1044" s="53">
        <v>45657</v>
      </c>
      <c r="K1044" t="s">
        <v>124</v>
      </c>
      <c r="L1044" s="53">
        <v>45355</v>
      </c>
      <c r="M1044" t="s">
        <v>6775</v>
      </c>
      <c r="N1044" t="s">
        <v>13</v>
      </c>
      <c r="O1044" s="53">
        <v>45376</v>
      </c>
      <c r="P1044">
        <v>2024</v>
      </c>
      <c r="Q1044">
        <v>835</v>
      </c>
      <c r="W1044" s="53"/>
      <c r="X1044" s="53"/>
      <c r="AC1044" t="e">
        <f>#REF!-#REF!</f>
        <v>#REF!</v>
      </c>
      <c r="AD1044" t="e">
        <f>#REF!*#REF!</f>
        <v>#REF!</v>
      </c>
    </row>
    <row r="1045" spans="1:30" x14ac:dyDescent="0.35">
      <c r="A1045" t="s">
        <v>6218</v>
      </c>
      <c r="B1045">
        <v>362</v>
      </c>
      <c r="C1045" t="s">
        <v>119</v>
      </c>
      <c r="D1045" t="s">
        <v>272</v>
      </c>
      <c r="E1045" t="s">
        <v>273</v>
      </c>
      <c r="F1045" t="s">
        <v>187</v>
      </c>
      <c r="G1045" t="s">
        <v>187</v>
      </c>
      <c r="H1045" t="s">
        <v>188</v>
      </c>
      <c r="I1045" s="53">
        <v>45356</v>
      </c>
      <c r="J1045" s="53">
        <v>47118</v>
      </c>
      <c r="K1045" t="s">
        <v>124</v>
      </c>
      <c r="L1045" s="53">
        <v>45356</v>
      </c>
      <c r="M1045" t="s">
        <v>6776</v>
      </c>
      <c r="N1045" t="s">
        <v>16</v>
      </c>
      <c r="O1045" s="53">
        <v>45364</v>
      </c>
      <c r="P1045">
        <v>2024</v>
      </c>
      <c r="Q1045">
        <v>839</v>
      </c>
      <c r="W1045" s="53"/>
      <c r="X1045" s="53"/>
      <c r="AC1045" t="e">
        <f>#REF!-#REF!</f>
        <v>#REF!</v>
      </c>
      <c r="AD1045" t="e">
        <f>#REF!*#REF!</f>
        <v>#REF!</v>
      </c>
    </row>
    <row r="1046" spans="1:30" x14ac:dyDescent="0.35">
      <c r="A1046" t="s">
        <v>6219</v>
      </c>
      <c r="B1046">
        <v>363</v>
      </c>
      <c r="C1046" t="s">
        <v>119</v>
      </c>
      <c r="D1046" t="s">
        <v>315</v>
      </c>
      <c r="E1046" t="s">
        <v>316</v>
      </c>
      <c r="F1046" t="s">
        <v>187</v>
      </c>
      <c r="G1046" t="s">
        <v>187</v>
      </c>
      <c r="H1046" t="s">
        <v>188</v>
      </c>
      <c r="I1046" s="53">
        <v>45356</v>
      </c>
      <c r="J1046" s="53">
        <v>47118</v>
      </c>
      <c r="K1046" t="s">
        <v>124</v>
      </c>
      <c r="L1046" s="53">
        <v>45356</v>
      </c>
      <c r="M1046" t="s">
        <v>6777</v>
      </c>
      <c r="N1046" t="s">
        <v>16</v>
      </c>
      <c r="O1046" s="53">
        <v>45364</v>
      </c>
      <c r="P1046">
        <v>2024</v>
      </c>
      <c r="Q1046">
        <v>840</v>
      </c>
      <c r="W1046" s="53"/>
      <c r="X1046" s="53"/>
      <c r="AC1046" t="e">
        <f>#REF!-#REF!</f>
        <v>#REF!</v>
      </c>
      <c r="AD1046" t="e">
        <f>#REF!*#REF!</f>
        <v>#REF!</v>
      </c>
    </row>
    <row r="1047" spans="1:30" x14ac:dyDescent="0.35">
      <c r="A1047" t="s">
        <v>6220</v>
      </c>
      <c r="B1047">
        <v>364</v>
      </c>
      <c r="C1047" t="s">
        <v>119</v>
      </c>
      <c r="D1047" t="s">
        <v>338</v>
      </c>
      <c r="E1047" t="s">
        <v>339</v>
      </c>
      <c r="F1047" t="s">
        <v>187</v>
      </c>
      <c r="G1047" t="s">
        <v>187</v>
      </c>
      <c r="H1047" t="s">
        <v>188</v>
      </c>
      <c r="I1047" s="53">
        <v>45357</v>
      </c>
      <c r="J1047" s="53">
        <v>47118</v>
      </c>
      <c r="K1047" t="s">
        <v>124</v>
      </c>
      <c r="L1047" s="53">
        <v>45357</v>
      </c>
      <c r="M1047" t="s">
        <v>6778</v>
      </c>
      <c r="N1047" t="s">
        <v>16</v>
      </c>
      <c r="O1047" s="53">
        <v>45364</v>
      </c>
      <c r="P1047">
        <v>2024</v>
      </c>
      <c r="Q1047">
        <v>841</v>
      </c>
      <c r="W1047" s="53"/>
      <c r="X1047" s="53"/>
      <c r="AC1047" t="e">
        <f>#REF!-#REF!</f>
        <v>#REF!</v>
      </c>
      <c r="AD1047" t="e">
        <f>#REF!*#REF!</f>
        <v>#REF!</v>
      </c>
    </row>
    <row r="1048" spans="1:30" x14ac:dyDescent="0.35">
      <c r="A1048" t="s">
        <v>6221</v>
      </c>
      <c r="B1048">
        <v>435</v>
      </c>
      <c r="C1048" t="s">
        <v>119</v>
      </c>
      <c r="D1048" t="s">
        <v>4606</v>
      </c>
      <c r="E1048" t="s">
        <v>294</v>
      </c>
      <c r="F1048" t="s">
        <v>187</v>
      </c>
      <c r="G1048" t="s">
        <v>187</v>
      </c>
      <c r="H1048" t="s">
        <v>188</v>
      </c>
      <c r="I1048" s="53">
        <v>45387</v>
      </c>
      <c r="J1048" s="53">
        <v>47118</v>
      </c>
      <c r="K1048" t="s">
        <v>124</v>
      </c>
      <c r="L1048" s="53">
        <v>45387</v>
      </c>
      <c r="M1048" t="s">
        <v>6644</v>
      </c>
      <c r="N1048" t="s">
        <v>16</v>
      </c>
      <c r="O1048" s="53">
        <v>45398</v>
      </c>
      <c r="P1048">
        <v>2024</v>
      </c>
      <c r="Q1048">
        <v>912</v>
      </c>
      <c r="W1048" s="53"/>
      <c r="X1048" s="53"/>
      <c r="AC1048" t="e">
        <f>#REF!-#REF!</f>
        <v>#REF!</v>
      </c>
      <c r="AD1048" t="e">
        <f>#REF!*#REF!</f>
        <v>#REF!</v>
      </c>
    </row>
    <row r="1049" spans="1:30" x14ac:dyDescent="0.35">
      <c r="A1049" t="s">
        <v>6222</v>
      </c>
      <c r="B1049">
        <v>452</v>
      </c>
      <c r="C1049" t="s">
        <v>119</v>
      </c>
      <c r="D1049" t="s">
        <v>251</v>
      </c>
      <c r="E1049" t="s">
        <v>252</v>
      </c>
      <c r="F1049" t="s">
        <v>187</v>
      </c>
      <c r="G1049" t="s">
        <v>187</v>
      </c>
      <c r="H1049" t="s">
        <v>188</v>
      </c>
      <c r="I1049" s="53">
        <v>45402</v>
      </c>
      <c r="J1049" s="53">
        <v>47118</v>
      </c>
      <c r="K1049" t="s">
        <v>124</v>
      </c>
      <c r="L1049" s="53">
        <v>45402</v>
      </c>
      <c r="M1049" t="s">
        <v>6645</v>
      </c>
      <c r="N1049" t="s">
        <v>16</v>
      </c>
      <c r="O1049" s="53">
        <v>45407</v>
      </c>
      <c r="P1049">
        <v>2024</v>
      </c>
      <c r="Q1049">
        <v>929</v>
      </c>
      <c r="W1049" s="53"/>
      <c r="X1049" s="53"/>
      <c r="AC1049" t="e">
        <f>#REF!-#REF!</f>
        <v>#REF!</v>
      </c>
      <c r="AD1049" t="e">
        <f>#REF!*#REF!</f>
        <v>#REF!</v>
      </c>
    </row>
    <row r="1050" spans="1:30" x14ac:dyDescent="0.35">
      <c r="A1050" t="s">
        <v>6223</v>
      </c>
      <c r="B1050">
        <v>463</v>
      </c>
      <c r="C1050" t="s">
        <v>119</v>
      </c>
      <c r="D1050" t="s">
        <v>230</v>
      </c>
      <c r="E1050" t="s">
        <v>231</v>
      </c>
      <c r="F1050" t="s">
        <v>187</v>
      </c>
      <c r="G1050" t="s">
        <v>187</v>
      </c>
      <c r="H1050" t="s">
        <v>188</v>
      </c>
      <c r="I1050" s="53">
        <v>45419</v>
      </c>
      <c r="J1050" s="53">
        <v>47118</v>
      </c>
      <c r="K1050" t="s">
        <v>124</v>
      </c>
      <c r="L1050" s="53">
        <v>45419</v>
      </c>
      <c r="M1050" t="s">
        <v>6646</v>
      </c>
      <c r="N1050" t="s">
        <v>16</v>
      </c>
      <c r="O1050" s="53">
        <v>45430</v>
      </c>
      <c r="P1050">
        <v>2024</v>
      </c>
      <c r="Q1050">
        <v>940</v>
      </c>
      <c r="W1050" s="53"/>
      <c r="X1050" s="53"/>
      <c r="AC1050" t="e">
        <f>#REF!-#REF!</f>
        <v>#REF!</v>
      </c>
      <c r="AD1050" t="e">
        <f>#REF!*#REF!</f>
        <v>#REF!</v>
      </c>
    </row>
    <row r="1051" spans="1:30" x14ac:dyDescent="0.35">
      <c r="A1051" t="s">
        <v>6224</v>
      </c>
      <c r="B1051">
        <v>476</v>
      </c>
      <c r="C1051" t="s">
        <v>130</v>
      </c>
      <c r="D1051" t="s">
        <v>4606</v>
      </c>
      <c r="E1051" t="s">
        <v>294</v>
      </c>
      <c r="F1051" t="s">
        <v>187</v>
      </c>
      <c r="G1051" t="s">
        <v>187</v>
      </c>
      <c r="H1051" t="s">
        <v>188</v>
      </c>
      <c r="I1051" s="53">
        <v>45387</v>
      </c>
      <c r="J1051" s="53">
        <v>45657</v>
      </c>
      <c r="K1051" t="s">
        <v>124</v>
      </c>
      <c r="L1051" s="53">
        <v>45387</v>
      </c>
      <c r="M1051" t="s">
        <v>6779</v>
      </c>
      <c r="N1051" t="s">
        <v>13</v>
      </c>
      <c r="O1051" s="53">
        <v>45394</v>
      </c>
      <c r="P1051">
        <v>2024</v>
      </c>
      <c r="Q1051">
        <v>953</v>
      </c>
      <c r="W1051" s="53"/>
      <c r="X1051" s="53"/>
      <c r="AC1051" t="e">
        <f>#REF!-#REF!</f>
        <v>#REF!</v>
      </c>
      <c r="AD1051" t="e">
        <f>#REF!*#REF!</f>
        <v>#REF!</v>
      </c>
    </row>
    <row r="1052" spans="1:30" x14ac:dyDescent="0.35">
      <c r="A1052" t="s">
        <v>6225</v>
      </c>
      <c r="B1052">
        <v>477</v>
      </c>
      <c r="C1052" t="s">
        <v>130</v>
      </c>
      <c r="D1052" t="s">
        <v>292</v>
      </c>
      <c r="E1052" t="s">
        <v>248</v>
      </c>
      <c r="F1052" t="s">
        <v>187</v>
      </c>
      <c r="G1052" t="s">
        <v>187</v>
      </c>
      <c r="H1052" t="s">
        <v>188</v>
      </c>
      <c r="I1052" s="53">
        <v>45383</v>
      </c>
      <c r="J1052" s="53">
        <v>45657</v>
      </c>
      <c r="K1052" t="s">
        <v>124</v>
      </c>
      <c r="L1052" s="53">
        <v>45383</v>
      </c>
      <c r="M1052" t="s">
        <v>6780</v>
      </c>
      <c r="N1052" t="s">
        <v>13</v>
      </c>
      <c r="O1052" s="53">
        <v>45394</v>
      </c>
      <c r="P1052">
        <v>2024</v>
      </c>
      <c r="Q1052">
        <v>954</v>
      </c>
      <c r="W1052" s="53"/>
      <c r="X1052" s="53"/>
      <c r="AC1052" t="e">
        <f>#REF!-#REF!</f>
        <v>#REF!</v>
      </c>
      <c r="AD1052" t="e">
        <f>#REF!*#REF!</f>
        <v>#REF!</v>
      </c>
    </row>
    <row r="1053" spans="1:30" x14ac:dyDescent="0.35">
      <c r="A1053" t="s">
        <v>6226</v>
      </c>
      <c r="B1053">
        <v>542</v>
      </c>
      <c r="C1053" t="s">
        <v>130</v>
      </c>
      <c r="D1053" t="s">
        <v>193</v>
      </c>
      <c r="E1053" t="s">
        <v>194</v>
      </c>
      <c r="F1053" t="s">
        <v>187</v>
      </c>
      <c r="G1053" t="s">
        <v>187</v>
      </c>
      <c r="H1053" t="s">
        <v>188</v>
      </c>
      <c r="I1053" s="53">
        <v>45442</v>
      </c>
      <c r="J1053" s="53">
        <v>47118</v>
      </c>
      <c r="K1053" t="s">
        <v>124</v>
      </c>
      <c r="L1053" s="53">
        <v>45442</v>
      </c>
      <c r="M1053" t="s">
        <v>6781</v>
      </c>
      <c r="N1053" t="s">
        <v>319</v>
      </c>
      <c r="O1053" s="53">
        <v>45447</v>
      </c>
      <c r="P1053">
        <v>2024</v>
      </c>
      <c r="Q1053">
        <v>1019</v>
      </c>
      <c r="W1053" s="53"/>
      <c r="X1053" s="53"/>
      <c r="AC1053" t="e">
        <f>#REF!-#REF!</f>
        <v>#REF!</v>
      </c>
      <c r="AD1053" t="e">
        <f>#REF!*#REF!</f>
        <v>#REF!</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11"/>
  <sheetViews>
    <sheetView showGridLines="0" zoomScale="85" zoomScaleNormal="85" workbookViewId="0">
      <pane ySplit="1" topLeftCell="A2477" activePane="bottomLeft" state="frozen"/>
      <selection pane="bottomLeft" activeCell="G2512" sqref="G2512"/>
    </sheetView>
  </sheetViews>
  <sheetFormatPr defaultColWidth="9.1796875" defaultRowHeight="14.5" x14ac:dyDescent="0.35"/>
  <cols>
    <col min="1" max="1" width="12.453125" style="287" bestFit="1" customWidth="1"/>
    <col min="2" max="2" width="28" style="278" bestFit="1" customWidth="1"/>
    <col min="3" max="3" width="94.7265625" style="289" bestFit="1" customWidth="1"/>
    <col min="4" max="4" width="19.1796875" style="287" bestFit="1" customWidth="1"/>
    <col min="5" max="5" width="22" style="295" bestFit="1" customWidth="1"/>
    <col min="6" max="7" width="38" style="482" bestFit="1" customWidth="1"/>
    <col min="8" max="8" width="29.7265625" style="297" bestFit="1" customWidth="1"/>
    <col min="9" max="9" width="19.1796875" style="287" bestFit="1" customWidth="1"/>
    <col min="10" max="10" width="19.26953125" style="288" bestFit="1" customWidth="1"/>
    <col min="11" max="11" width="18.26953125" style="298" bestFit="1" customWidth="1"/>
    <col min="12" max="12" width="40" style="287" bestFit="1" customWidth="1"/>
    <col min="13" max="41" width="9.1796875" style="278" customWidth="1"/>
    <col min="42" max="16384" width="9.1796875" style="278"/>
  </cols>
  <sheetData>
    <row r="1" spans="1:13" x14ac:dyDescent="0.35">
      <c r="A1" s="373" t="s">
        <v>1264</v>
      </c>
      <c r="B1" s="374" t="s">
        <v>1265</v>
      </c>
      <c r="C1" s="375" t="s">
        <v>1266</v>
      </c>
      <c r="D1" s="376" t="s">
        <v>1267</v>
      </c>
      <c r="E1" s="373" t="s">
        <v>1268</v>
      </c>
      <c r="F1" s="479" t="s">
        <v>1269</v>
      </c>
      <c r="G1" s="479" t="s">
        <v>1270</v>
      </c>
      <c r="H1" s="377" t="s">
        <v>1271</v>
      </c>
      <c r="I1" s="378" t="s">
        <v>1272</v>
      </c>
      <c r="J1" s="379" t="s">
        <v>1273</v>
      </c>
      <c r="K1" s="380" t="s">
        <v>1274</v>
      </c>
      <c r="L1" s="381" t="s">
        <v>1275</v>
      </c>
      <c r="M1" s="381" t="s">
        <v>1276</v>
      </c>
    </row>
    <row r="2" spans="1:13" x14ac:dyDescent="0.35">
      <c r="A2" s="15">
        <v>1</v>
      </c>
      <c r="B2" s="338" t="s">
        <v>1277</v>
      </c>
      <c r="C2" s="132" t="s">
        <v>1278</v>
      </c>
      <c r="D2" s="15" t="s">
        <v>162</v>
      </c>
      <c r="E2" s="18">
        <v>9037.1</v>
      </c>
      <c r="F2" s="473">
        <v>43831</v>
      </c>
      <c r="G2" s="473">
        <v>44196</v>
      </c>
      <c r="H2" s="448">
        <f>1.1364+0.2903+0.004+0.026</f>
        <v>1.4567000000000001</v>
      </c>
      <c r="I2" s="15" t="s">
        <v>1279</v>
      </c>
      <c r="J2" s="15" t="str">
        <f>_xlfn.XLOOKUP(QDC_Contratos[[#This Row],[ID CLUSTER]],'Pontos e zonas por UF'!$B$2:$B$446,'Pontos e zonas por UF'!$H$2:$H$446)</f>
        <v>São Paulo</v>
      </c>
      <c r="K2" s="344"/>
      <c r="L2" s="8">
        <f>_xlfn.XLOOKUP(QDC_Contratos[[#This Row],[ID CLUSTER]],'Pontos e zonas por UF'!$B$2:$B$446,'Pontos e zonas por UF'!$A$2:$A$446)</f>
        <v>442</v>
      </c>
      <c r="M2" s="344" t="str">
        <f>_xlfn.XLOOKUP(QDC_Contratos[[#This Row],[Código Identificador do ID CLUSTER]],'Pontos e zonas por UF'!$A$2:$A$446,'Pontos e zonas por UF'!$G$2:$G$446)</f>
        <v>Zona</v>
      </c>
    </row>
    <row r="3" spans="1:13" x14ac:dyDescent="0.35">
      <c r="A3" s="15">
        <v>2</v>
      </c>
      <c r="B3" s="338" t="s">
        <v>1280</v>
      </c>
      <c r="C3" s="8" t="s">
        <v>1281</v>
      </c>
      <c r="D3" s="15" t="s">
        <v>162</v>
      </c>
      <c r="E3" s="13">
        <v>846.3</v>
      </c>
      <c r="F3" s="473">
        <v>43831</v>
      </c>
      <c r="G3" s="473">
        <v>44196</v>
      </c>
      <c r="H3" s="448">
        <f>1.1364+0.2903+0.0004+0.026</f>
        <v>1.4531000000000001</v>
      </c>
      <c r="I3" s="15" t="s">
        <v>1279</v>
      </c>
      <c r="J3" s="15" t="str">
        <f>_xlfn.XLOOKUP(QDC_Contratos[[#This Row],[ID CLUSTER]],'Pontos e zonas por UF'!$B$2:$B$446,'Pontos e zonas por UF'!$H$2:$H$446)</f>
        <v>São Paulo</v>
      </c>
      <c r="K3" s="344"/>
      <c r="L3" s="8">
        <f>_xlfn.XLOOKUP(QDC_Contratos[[#This Row],[ID CLUSTER]],'Pontos e zonas por UF'!$B$2:$B$446,'Pontos e zonas por UF'!$A$2:$A$446)</f>
        <v>441</v>
      </c>
      <c r="M3" s="344" t="str">
        <f>_xlfn.XLOOKUP(QDC_Contratos[[#This Row],[Código Identificador do ID CLUSTER]],'Pontos e zonas por UF'!$A$2:$A$446,'Pontos e zonas por UF'!$G$2:$G$446)</f>
        <v>Zona</v>
      </c>
    </row>
    <row r="4" spans="1:13" x14ac:dyDescent="0.35">
      <c r="A4" s="15">
        <v>3</v>
      </c>
      <c r="B4" s="338" t="s">
        <v>1282</v>
      </c>
      <c r="C4" s="8" t="s">
        <v>1283</v>
      </c>
      <c r="D4" s="15" t="s">
        <v>162</v>
      </c>
      <c r="E4" s="18">
        <v>686</v>
      </c>
      <c r="F4" s="473">
        <v>43831</v>
      </c>
      <c r="G4" s="473">
        <v>44196</v>
      </c>
      <c r="H4" s="448">
        <f>1.1364+0.4325+0.0004+0.026</f>
        <v>1.5953000000000002</v>
      </c>
      <c r="I4" s="15" t="s">
        <v>1279</v>
      </c>
      <c r="J4" s="15" t="str">
        <f>_xlfn.XLOOKUP(QDC_Contratos[[#This Row],[ID CLUSTER]],'Pontos e zonas por UF'!$B$2:$B$446,'Pontos e zonas por UF'!$H$2:$H$446)</f>
        <v>Santa Catarina</v>
      </c>
      <c r="K4" s="344"/>
      <c r="L4" s="8">
        <f>_xlfn.XLOOKUP(QDC_Contratos[[#This Row],[ID CLUSTER]],'Pontos e zonas por UF'!$B$2:$B$446,'Pontos e zonas por UF'!$A$2:$A$446)</f>
        <v>214</v>
      </c>
      <c r="M4" s="344" t="str">
        <f>_xlfn.XLOOKUP(QDC_Contratos[[#This Row],[Código Identificador do ID CLUSTER]],'Pontos e zonas por UF'!$A$2:$A$446,'Pontos e zonas por UF'!$G$2:$G$446)</f>
        <v>Zona</v>
      </c>
    </row>
    <row r="5" spans="1:13" x14ac:dyDescent="0.35">
      <c r="A5" s="15">
        <v>4</v>
      </c>
      <c r="B5" s="338" t="s">
        <v>1284</v>
      </c>
      <c r="C5" s="8" t="s">
        <v>1285</v>
      </c>
      <c r="D5" s="15" t="s">
        <v>162</v>
      </c>
      <c r="E5" s="18">
        <v>465.05</v>
      </c>
      <c r="F5" s="473">
        <v>43831</v>
      </c>
      <c r="G5" s="473">
        <v>44196</v>
      </c>
      <c r="H5" s="448">
        <f>1.1364+0.0978+0.0004+0.026</f>
        <v>1.2605999999999999</v>
      </c>
      <c r="I5" s="15" t="s">
        <v>1279</v>
      </c>
      <c r="J5" s="15" t="str">
        <f>_xlfn.XLOOKUP(QDC_Contratos[[#This Row],[ID CLUSTER]],'Pontos e zonas por UF'!$B$2:$B$446,'Pontos e zonas por UF'!$H$2:$H$446)</f>
        <v>Mato Grosso do Sul</v>
      </c>
      <c r="K5" s="344"/>
      <c r="L5" s="8">
        <f>_xlfn.XLOOKUP(QDC_Contratos[[#This Row],[ID CLUSTER]],'Pontos e zonas por UF'!$B$2:$B$446,'Pontos e zonas por UF'!$A$2:$A$446)</f>
        <v>207</v>
      </c>
      <c r="M5" s="344" t="str">
        <f>_xlfn.XLOOKUP(QDC_Contratos[[#This Row],[Código Identificador do ID CLUSTER]],'Pontos e zonas por UF'!$A$2:$A$446,'Pontos e zonas por UF'!$G$2:$G$446)</f>
        <v>Zona</v>
      </c>
    </row>
    <row r="6" spans="1:13" x14ac:dyDescent="0.35">
      <c r="A6" s="15">
        <v>5</v>
      </c>
      <c r="B6" s="338" t="s">
        <v>1286</v>
      </c>
      <c r="C6" s="8" t="s">
        <v>1287</v>
      </c>
      <c r="D6" s="15" t="s">
        <v>169</v>
      </c>
      <c r="E6" s="18">
        <v>18080</v>
      </c>
      <c r="F6" s="473">
        <v>43831</v>
      </c>
      <c r="G6" s="473">
        <v>44196</v>
      </c>
      <c r="H6" s="448">
        <f>0.6027+2.4107+0.0004+0.026</f>
        <v>3.0397999999999996</v>
      </c>
      <c r="I6" s="15" t="s">
        <v>1279</v>
      </c>
      <c r="J6" s="15" t="str">
        <f>_xlfn.XLOOKUP(QDC_Contratos[[#This Row],[ID CLUSTER]],'Pontos e zonas por UF'!$B$2:$B$446,'Pontos e zonas por UF'!$H$2:$H$446)</f>
        <v>Mato Grosso do Sul</v>
      </c>
      <c r="K6" s="344"/>
      <c r="L6" s="8">
        <f>_xlfn.XLOOKUP(QDC_Contratos[[#This Row],[ID CLUSTER]],'Pontos e zonas por UF'!$B$2:$B$446,'Pontos e zonas por UF'!$A$2:$A$446)</f>
        <v>270738</v>
      </c>
      <c r="M6" s="344" t="str">
        <f>_xlfn.XLOOKUP(QDC_Contratos[[#This Row],[Código Identificador do ID CLUSTER]],'Pontos e zonas por UF'!$A$2:$A$446,'Pontos e zonas por UF'!$G$2:$G$446)</f>
        <v>Ponto</v>
      </c>
    </row>
    <row r="7" spans="1:13" x14ac:dyDescent="0.35">
      <c r="A7" s="15">
        <v>6</v>
      </c>
      <c r="B7" s="338" t="s">
        <v>1288</v>
      </c>
      <c r="C7" s="8" t="s">
        <v>1289</v>
      </c>
      <c r="D7" s="15" t="s">
        <v>162</v>
      </c>
      <c r="E7" s="18">
        <v>2240</v>
      </c>
      <c r="F7" s="473">
        <v>43831</v>
      </c>
      <c r="G7" s="473">
        <v>44196</v>
      </c>
      <c r="H7" s="449">
        <v>2.4725999999999999</v>
      </c>
      <c r="I7" s="15" t="s">
        <v>1279</v>
      </c>
      <c r="J7" s="15" t="str">
        <f>_xlfn.XLOOKUP(QDC_Contratos[[#This Row],[ID CLUSTER]],'Pontos e zonas por UF'!$B$2:$B$446,'Pontos e zonas por UF'!$H$2:$H$446)</f>
        <v>Mato Grosso</v>
      </c>
      <c r="K7" s="344"/>
      <c r="L7" s="8">
        <f>_xlfn.XLOOKUP(QDC_Contratos[[#This Row],[ID CLUSTER]],'Pontos e zonas por UF'!$B$2:$B$446,'Pontos e zonas por UF'!$A$2:$A$446)</f>
        <v>283472</v>
      </c>
      <c r="M7" s="344" t="str">
        <f>_xlfn.XLOOKUP(QDC_Contratos[[#This Row],[Código Identificador do ID CLUSTER]],'Pontos e zonas por UF'!$A$2:$A$446,'Pontos e zonas por UF'!$G$2:$G$446)</f>
        <v>Ponto</v>
      </c>
    </row>
    <row r="8" spans="1:13" x14ac:dyDescent="0.35">
      <c r="A8" s="15">
        <v>7</v>
      </c>
      <c r="B8" s="338" t="s">
        <v>1290</v>
      </c>
      <c r="C8" s="6" t="s">
        <v>1291</v>
      </c>
      <c r="D8" s="108" t="s">
        <v>162</v>
      </c>
      <c r="E8" s="18">
        <v>35</v>
      </c>
      <c r="F8" s="473">
        <v>44069</v>
      </c>
      <c r="G8" s="473">
        <v>44433</v>
      </c>
      <c r="H8" s="448">
        <v>3.1865999999999999</v>
      </c>
      <c r="I8" s="15" t="s">
        <v>1279</v>
      </c>
      <c r="J8" s="15" t="str">
        <f>_xlfn.XLOOKUP(QDC_Contratos[[#This Row],[ID CLUSTER]],'Pontos e zonas por UF'!$B$2:$B$446,'Pontos e zonas por UF'!$H$2:$H$446)</f>
        <v>Mato Grosso</v>
      </c>
      <c r="K8" s="344"/>
      <c r="L8" s="8">
        <f>_xlfn.XLOOKUP(QDC_Contratos[[#This Row],[ID CLUSTER]],'Pontos e zonas por UF'!$B$2:$B$446,'Pontos e zonas por UF'!$A$2:$A$446)</f>
        <v>283473</v>
      </c>
      <c r="M8" s="344" t="str">
        <f>_xlfn.XLOOKUP(QDC_Contratos[[#This Row],[Código Identificador do ID CLUSTER]],'Pontos e zonas por UF'!$A$2:$A$446,'Pontos e zonas por UF'!$G$2:$G$446)</f>
        <v>Ponto</v>
      </c>
    </row>
    <row r="9" spans="1:13" x14ac:dyDescent="0.35">
      <c r="A9" s="15">
        <v>8</v>
      </c>
      <c r="B9" s="338" t="s">
        <v>1292</v>
      </c>
      <c r="C9" s="8" t="s">
        <v>1293</v>
      </c>
      <c r="D9" s="15" t="s">
        <v>162</v>
      </c>
      <c r="E9" s="18">
        <v>1134</v>
      </c>
      <c r="F9" s="473">
        <v>44197</v>
      </c>
      <c r="G9" s="473">
        <v>44561</v>
      </c>
      <c r="H9" s="448">
        <v>1.4823999999999999</v>
      </c>
      <c r="I9" s="15" t="s">
        <v>1279</v>
      </c>
      <c r="J9" s="15" t="str">
        <f>_xlfn.XLOOKUP(QDC_Contratos[[#This Row],[ID CLUSTER]],'Pontos e zonas por UF'!$B$2:$B$446,'Pontos e zonas por UF'!$H$2:$H$446)</f>
        <v>Santa Catarina</v>
      </c>
      <c r="K9" s="344"/>
      <c r="L9" s="8">
        <f>_xlfn.XLOOKUP(QDC_Contratos[[#This Row],[ID CLUSTER]],'Pontos e zonas por UF'!$B$2:$B$446,'Pontos e zonas por UF'!$A$2:$A$446)</f>
        <v>213</v>
      </c>
      <c r="M9" s="344" t="str">
        <f>_xlfn.XLOOKUP(QDC_Contratos[[#This Row],[Código Identificador do ID CLUSTER]],'Pontos e zonas por UF'!$A$2:$A$446,'Pontos e zonas por UF'!$G$2:$G$446)</f>
        <v>Zona</v>
      </c>
    </row>
    <row r="10" spans="1:13" x14ac:dyDescent="0.35">
      <c r="A10" s="15">
        <v>9</v>
      </c>
      <c r="B10" s="338" t="s">
        <v>1294</v>
      </c>
      <c r="C10" s="8" t="s">
        <v>1295</v>
      </c>
      <c r="D10" s="15" t="s">
        <v>169</v>
      </c>
      <c r="E10" s="13">
        <v>3000</v>
      </c>
      <c r="F10" s="473">
        <v>44197</v>
      </c>
      <c r="G10" s="473">
        <v>44561</v>
      </c>
      <c r="H10" s="448">
        <v>2.5945</v>
      </c>
      <c r="I10" s="15" t="s">
        <v>1279</v>
      </c>
      <c r="J10" s="15" t="str">
        <f>_xlfn.XLOOKUP(QDC_Contratos[[#This Row],[ID CLUSTER]],'Pontos e zonas por UF'!$B$2:$B$446,'Pontos e zonas por UF'!$H$2:$H$446)</f>
        <v>São Paulo</v>
      </c>
      <c r="K10" s="344"/>
      <c r="L10" s="8">
        <f>_xlfn.XLOOKUP(QDC_Contratos[[#This Row],[ID CLUSTER]],'Pontos e zonas por UF'!$B$2:$B$446,'Pontos e zonas por UF'!$A$2:$A$446)</f>
        <v>1</v>
      </c>
      <c r="M10" s="344" t="str">
        <f>_xlfn.XLOOKUP(QDC_Contratos[[#This Row],[Código Identificador do ID CLUSTER]],'Pontos e zonas por UF'!$A$2:$A$446,'Pontos e zonas por UF'!$G$2:$G$446)</f>
        <v>Ponto</v>
      </c>
    </row>
    <row r="11" spans="1:13" x14ac:dyDescent="0.35">
      <c r="A11" s="15">
        <v>10</v>
      </c>
      <c r="B11" s="338" t="s">
        <v>1296</v>
      </c>
      <c r="C11" s="8" t="s">
        <v>1281</v>
      </c>
      <c r="D11" s="15" t="s">
        <v>162</v>
      </c>
      <c r="E11" s="18">
        <v>729</v>
      </c>
      <c r="F11" s="473">
        <v>44197</v>
      </c>
      <c r="G11" s="473">
        <v>44561</v>
      </c>
      <c r="H11" s="449">
        <v>1.2892999999999999</v>
      </c>
      <c r="I11" s="15" t="s">
        <v>1279</v>
      </c>
      <c r="J11" s="15" t="str">
        <f>_xlfn.XLOOKUP(QDC_Contratos[[#This Row],[ID CLUSTER]],'Pontos e zonas por UF'!$B$2:$B$446,'Pontos e zonas por UF'!$H$2:$H$446)</f>
        <v>São Paulo</v>
      </c>
      <c r="K11" s="344"/>
      <c r="L11" s="8">
        <f>_xlfn.XLOOKUP(QDC_Contratos[[#This Row],[ID CLUSTER]],'Pontos e zonas por UF'!$B$2:$B$446,'Pontos e zonas por UF'!$A$2:$A$446)</f>
        <v>441</v>
      </c>
      <c r="M11" s="344" t="str">
        <f>_xlfn.XLOOKUP(QDC_Contratos[[#This Row],[Código Identificador do ID CLUSTER]],'Pontos e zonas por UF'!$A$2:$A$446,'Pontos e zonas por UF'!$G$2:$G$446)</f>
        <v>Zona</v>
      </c>
    </row>
    <row r="12" spans="1:13" x14ac:dyDescent="0.35">
      <c r="A12" s="15">
        <v>11</v>
      </c>
      <c r="B12" s="338" t="s">
        <v>1297</v>
      </c>
      <c r="C12" s="8" t="s">
        <v>1298</v>
      </c>
      <c r="D12" s="15" t="s">
        <v>162</v>
      </c>
      <c r="E12" s="18">
        <v>614</v>
      </c>
      <c r="F12" s="473">
        <v>44197</v>
      </c>
      <c r="G12" s="473">
        <v>44561</v>
      </c>
      <c r="H12" s="449">
        <v>1.3622000000000001</v>
      </c>
      <c r="I12" s="15" t="s">
        <v>1279</v>
      </c>
      <c r="J12" s="15" t="str">
        <f>_xlfn.XLOOKUP(QDC_Contratos[[#This Row],[ID CLUSTER]],'Pontos e zonas por UF'!$B$2:$B$446,'Pontos e zonas por UF'!$H$2:$H$446)</f>
        <v>São Paulo</v>
      </c>
      <c r="K12" s="344"/>
      <c r="L12" s="8">
        <f>_xlfn.XLOOKUP(QDC_Contratos[[#This Row],[ID CLUSTER]],'Pontos e zonas por UF'!$B$2:$B$446,'Pontos e zonas por UF'!$A$2:$A$446)</f>
        <v>444</v>
      </c>
      <c r="M12" s="344" t="str">
        <f>_xlfn.XLOOKUP(QDC_Contratos[[#This Row],[Código Identificador do ID CLUSTER]],'Pontos e zonas por UF'!$A$2:$A$446,'Pontos e zonas por UF'!$G$2:$G$446)</f>
        <v>Zona</v>
      </c>
    </row>
    <row r="13" spans="1:13" x14ac:dyDescent="0.35">
      <c r="A13" s="15">
        <v>12</v>
      </c>
      <c r="B13" s="338" t="s">
        <v>1299</v>
      </c>
      <c r="C13" s="8" t="s">
        <v>1293</v>
      </c>
      <c r="D13" s="15" t="s">
        <v>162</v>
      </c>
      <c r="E13" s="18">
        <v>30</v>
      </c>
      <c r="F13" s="473">
        <v>44197</v>
      </c>
      <c r="G13" s="473">
        <v>44227</v>
      </c>
      <c r="H13" s="449">
        <v>2.2391999999999999</v>
      </c>
      <c r="I13" s="15" t="s">
        <v>1279</v>
      </c>
      <c r="J13" s="15" t="str">
        <f>_xlfn.XLOOKUP(QDC_Contratos[[#This Row],[ID CLUSTER]],'Pontos e zonas por UF'!$B$2:$B$446,'Pontos e zonas por UF'!$H$2:$H$446)</f>
        <v>Santa Catarina</v>
      </c>
      <c r="K13" s="344"/>
      <c r="L13" s="8">
        <f>_xlfn.XLOOKUP(QDC_Contratos[[#This Row],[ID CLUSTER]],'Pontos e zonas por UF'!$B$2:$B$446,'Pontos e zonas por UF'!$A$2:$A$446)</f>
        <v>213</v>
      </c>
      <c r="M13" s="344" t="str">
        <f>_xlfn.XLOOKUP(QDC_Contratos[[#This Row],[Código Identificador do ID CLUSTER]],'Pontos e zonas por UF'!$A$2:$A$446,'Pontos e zonas por UF'!$G$2:$G$446)</f>
        <v>Zona</v>
      </c>
    </row>
    <row r="14" spans="1:13" x14ac:dyDescent="0.35">
      <c r="A14" s="15">
        <v>13</v>
      </c>
      <c r="B14" s="338" t="s">
        <v>1300</v>
      </c>
      <c r="C14" s="8" t="s">
        <v>1285</v>
      </c>
      <c r="D14" s="15" t="s">
        <v>162</v>
      </c>
      <c r="E14" s="18">
        <v>430</v>
      </c>
      <c r="F14" s="473">
        <v>44197</v>
      </c>
      <c r="G14" s="473">
        <v>44227</v>
      </c>
      <c r="H14" s="449">
        <v>1.7781</v>
      </c>
      <c r="I14" s="15" t="s">
        <v>1279</v>
      </c>
      <c r="J14" s="15" t="str">
        <f>_xlfn.XLOOKUP(QDC_Contratos[[#This Row],[ID CLUSTER]],'Pontos e zonas por UF'!$B$2:$B$446,'Pontos e zonas por UF'!$H$2:$H$446)</f>
        <v>Mato Grosso do Sul</v>
      </c>
      <c r="K14" s="344"/>
      <c r="L14" s="8">
        <f>_xlfn.XLOOKUP(QDC_Contratos[[#This Row],[ID CLUSTER]],'Pontos e zonas por UF'!$B$2:$B$446,'Pontos e zonas por UF'!$A$2:$A$446)</f>
        <v>207</v>
      </c>
      <c r="M14" s="344" t="str">
        <f>_xlfn.XLOOKUP(QDC_Contratos[[#This Row],[Código Identificador do ID CLUSTER]],'Pontos e zonas por UF'!$A$2:$A$446,'Pontos e zonas por UF'!$G$2:$G$446)</f>
        <v>Zona</v>
      </c>
    </row>
    <row r="15" spans="1:13" x14ac:dyDescent="0.35">
      <c r="A15" s="15">
        <v>14</v>
      </c>
      <c r="B15" s="338" t="s">
        <v>1301</v>
      </c>
      <c r="C15" s="8" t="s">
        <v>1285</v>
      </c>
      <c r="D15" s="15" t="s">
        <v>162</v>
      </c>
      <c r="E15" s="18">
        <v>465</v>
      </c>
      <c r="F15" s="473">
        <v>44228</v>
      </c>
      <c r="G15" s="473">
        <v>44255</v>
      </c>
      <c r="H15" s="449">
        <v>1.7478</v>
      </c>
      <c r="I15" s="15" t="s">
        <v>1279</v>
      </c>
      <c r="J15" s="15" t="str">
        <f>_xlfn.XLOOKUP(QDC_Contratos[[#This Row],[ID CLUSTER]],'Pontos e zonas por UF'!$B$2:$B$446,'Pontos e zonas por UF'!$H$2:$H$446)</f>
        <v>Mato Grosso do Sul</v>
      </c>
      <c r="K15" s="344"/>
      <c r="L15" s="8">
        <f>_xlfn.XLOOKUP(QDC_Contratos[[#This Row],[ID CLUSTER]],'Pontos e zonas por UF'!$B$2:$B$446,'Pontos e zonas por UF'!$A$2:$A$446)</f>
        <v>207</v>
      </c>
      <c r="M15" s="344" t="str">
        <f>_xlfn.XLOOKUP(QDC_Contratos[[#This Row],[Código Identificador do ID CLUSTER]],'Pontos e zonas por UF'!$A$2:$A$446,'Pontos e zonas por UF'!$G$2:$G$446)</f>
        <v>Zona</v>
      </c>
    </row>
    <row r="16" spans="1:13" x14ac:dyDescent="0.35">
      <c r="A16" s="15">
        <v>15</v>
      </c>
      <c r="B16" s="338" t="s">
        <v>1302</v>
      </c>
      <c r="C16" s="8" t="s">
        <v>1285</v>
      </c>
      <c r="D16" s="15" t="s">
        <v>162</v>
      </c>
      <c r="E16" s="18">
        <v>430</v>
      </c>
      <c r="F16" s="473">
        <v>44256</v>
      </c>
      <c r="G16" s="473">
        <v>44286</v>
      </c>
      <c r="H16" s="449">
        <v>1.7478</v>
      </c>
      <c r="I16" s="15" t="s">
        <v>1279</v>
      </c>
      <c r="J16" s="15" t="str">
        <f>_xlfn.XLOOKUP(QDC_Contratos[[#This Row],[ID CLUSTER]],'Pontos e zonas por UF'!$B$2:$B$446,'Pontos e zonas por UF'!$H$2:$H$446)</f>
        <v>Mato Grosso do Sul</v>
      </c>
      <c r="K16" s="344"/>
      <c r="L16" s="8">
        <f>_xlfn.XLOOKUP(QDC_Contratos[[#This Row],[ID CLUSTER]],'Pontos e zonas por UF'!$B$2:$B$446,'Pontos e zonas por UF'!$A$2:$A$446)</f>
        <v>207</v>
      </c>
      <c r="M16" s="344" t="str">
        <f>_xlfn.XLOOKUP(QDC_Contratos[[#This Row],[Código Identificador do ID CLUSTER]],'Pontos e zonas por UF'!$A$2:$A$446,'Pontos e zonas por UF'!$G$2:$G$446)</f>
        <v>Zona</v>
      </c>
    </row>
    <row r="17" spans="1:13" x14ac:dyDescent="0.35">
      <c r="A17" s="15">
        <v>16</v>
      </c>
      <c r="B17" s="338" t="s">
        <v>1303</v>
      </c>
      <c r="C17" s="8" t="s">
        <v>1298</v>
      </c>
      <c r="D17" s="15" t="s">
        <v>162</v>
      </c>
      <c r="E17" s="18">
        <v>25</v>
      </c>
      <c r="F17" s="473">
        <v>44256</v>
      </c>
      <c r="G17" s="473">
        <v>44286</v>
      </c>
      <c r="H17" s="449">
        <v>2.0125999999999999</v>
      </c>
      <c r="I17" s="15" t="s">
        <v>1279</v>
      </c>
      <c r="J17" s="15" t="str">
        <f>_xlfn.XLOOKUP(QDC_Contratos[[#This Row],[ID CLUSTER]],'Pontos e zonas por UF'!$B$2:$B$446,'Pontos e zonas por UF'!$H$2:$H$446)</f>
        <v>São Paulo</v>
      </c>
      <c r="K17" s="344"/>
      <c r="L17" s="8">
        <f>_xlfn.XLOOKUP(QDC_Contratos[[#This Row],[ID CLUSTER]],'Pontos e zonas por UF'!$B$2:$B$446,'Pontos e zonas por UF'!$A$2:$A$446)</f>
        <v>444</v>
      </c>
      <c r="M17" s="344" t="str">
        <f>_xlfn.XLOOKUP(QDC_Contratos[[#This Row],[Código Identificador do ID CLUSTER]],'Pontos e zonas por UF'!$A$2:$A$446,'Pontos e zonas por UF'!$G$2:$G$446)</f>
        <v>Zona</v>
      </c>
    </row>
    <row r="18" spans="1:13" x14ac:dyDescent="0.35">
      <c r="A18" s="15">
        <v>17</v>
      </c>
      <c r="B18" s="338" t="s">
        <v>1304</v>
      </c>
      <c r="C18" s="8" t="s">
        <v>1285</v>
      </c>
      <c r="D18" s="15" t="s">
        <v>162</v>
      </c>
      <c r="E18" s="18">
        <v>430</v>
      </c>
      <c r="F18" s="473">
        <v>44287</v>
      </c>
      <c r="G18" s="473">
        <v>44316</v>
      </c>
      <c r="H18" s="449">
        <v>1.7478</v>
      </c>
      <c r="I18" s="15" t="s">
        <v>1279</v>
      </c>
      <c r="J18" s="15" t="str">
        <f>_xlfn.XLOOKUP(QDC_Contratos[[#This Row],[ID CLUSTER]],'Pontos e zonas por UF'!$B$2:$B$446,'Pontos e zonas por UF'!$H$2:$H$446)</f>
        <v>Mato Grosso do Sul</v>
      </c>
      <c r="K18" s="344"/>
      <c r="L18" s="8">
        <f>_xlfn.XLOOKUP(QDC_Contratos[[#This Row],[ID CLUSTER]],'Pontos e zonas por UF'!$B$2:$B$446,'Pontos e zonas por UF'!$A$2:$A$446)</f>
        <v>207</v>
      </c>
      <c r="M18" s="344" t="str">
        <f>_xlfn.XLOOKUP(QDC_Contratos[[#This Row],[Código Identificador do ID CLUSTER]],'Pontos e zonas por UF'!$A$2:$A$446,'Pontos e zonas por UF'!$G$2:$G$446)</f>
        <v>Zona</v>
      </c>
    </row>
    <row r="19" spans="1:13" x14ac:dyDescent="0.35">
      <c r="A19" s="15">
        <v>18</v>
      </c>
      <c r="B19" s="338" t="s">
        <v>1305</v>
      </c>
      <c r="C19" s="8" t="s">
        <v>1295</v>
      </c>
      <c r="D19" s="15" t="s">
        <v>169</v>
      </c>
      <c r="E19" s="18">
        <v>727</v>
      </c>
      <c r="F19" s="473">
        <v>44348</v>
      </c>
      <c r="G19" s="473">
        <v>44377</v>
      </c>
      <c r="H19" s="449">
        <v>4.1380999999999997</v>
      </c>
      <c r="I19" s="15" t="s">
        <v>1279</v>
      </c>
      <c r="J19" s="15" t="str">
        <f>_xlfn.XLOOKUP(QDC_Contratos[[#This Row],[ID CLUSTER]],'Pontos e zonas por UF'!$B$2:$B$446,'Pontos e zonas por UF'!$H$2:$H$446)</f>
        <v>São Paulo</v>
      </c>
      <c r="K19" s="344"/>
      <c r="L19" s="8">
        <f>_xlfn.XLOOKUP(QDC_Contratos[[#This Row],[ID CLUSTER]],'Pontos e zonas por UF'!$B$2:$B$446,'Pontos e zonas por UF'!$A$2:$A$446)</f>
        <v>1</v>
      </c>
      <c r="M19" s="344" t="str">
        <f>_xlfn.XLOOKUP(QDC_Contratos[[#This Row],[Código Identificador do ID CLUSTER]],'Pontos e zonas por UF'!$A$2:$A$446,'Pontos e zonas por UF'!$G$2:$G$446)</f>
        <v>Ponto</v>
      </c>
    </row>
    <row r="20" spans="1:13" x14ac:dyDescent="0.35">
      <c r="A20" s="15">
        <v>19</v>
      </c>
      <c r="B20" s="338" t="s">
        <v>1306</v>
      </c>
      <c r="C20" s="8" t="s">
        <v>1295</v>
      </c>
      <c r="D20" s="15" t="s">
        <v>169</v>
      </c>
      <c r="E20" s="18">
        <v>727</v>
      </c>
      <c r="F20" s="473">
        <v>44378</v>
      </c>
      <c r="G20" s="473">
        <v>44469</v>
      </c>
      <c r="H20" s="448">
        <v>3.4483999999999999</v>
      </c>
      <c r="I20" s="15" t="s">
        <v>1279</v>
      </c>
      <c r="J20" s="15" t="str">
        <f>_xlfn.XLOOKUP(QDC_Contratos[[#This Row],[ID CLUSTER]],'Pontos e zonas por UF'!$B$2:$B$446,'Pontos e zonas por UF'!$H$2:$H$446)</f>
        <v>São Paulo</v>
      </c>
      <c r="K20" s="344"/>
      <c r="L20" s="8">
        <f>_xlfn.XLOOKUP(QDC_Contratos[[#This Row],[ID CLUSTER]],'Pontos e zonas por UF'!$B$2:$B$446,'Pontos e zonas por UF'!$A$2:$A$446)</f>
        <v>1</v>
      </c>
      <c r="M20" s="344" t="str">
        <f>_xlfn.XLOOKUP(QDC_Contratos[[#This Row],[Código Identificador do ID CLUSTER]],'Pontos e zonas por UF'!$A$2:$A$446,'Pontos e zonas por UF'!$G$2:$G$446)</f>
        <v>Ponto</v>
      </c>
    </row>
    <row r="21" spans="1:13" x14ac:dyDescent="0.35">
      <c r="A21" s="15">
        <v>20</v>
      </c>
      <c r="B21" s="338" t="s">
        <v>1307</v>
      </c>
      <c r="C21" s="132" t="s">
        <v>1278</v>
      </c>
      <c r="D21" s="15" t="s">
        <v>162</v>
      </c>
      <c r="E21" s="18">
        <v>2500</v>
      </c>
      <c r="F21" s="473">
        <v>44470</v>
      </c>
      <c r="G21" s="473">
        <v>44561</v>
      </c>
      <c r="H21" s="449">
        <v>1.6448</v>
      </c>
      <c r="I21" s="15" t="s">
        <v>1279</v>
      </c>
      <c r="J21" s="15" t="str">
        <f>_xlfn.XLOOKUP(QDC_Contratos[[#This Row],[ID CLUSTER]],'Pontos e zonas por UF'!$B$2:$B$446,'Pontos e zonas por UF'!$H$2:$H$446)</f>
        <v>São Paulo</v>
      </c>
      <c r="K21" s="344"/>
      <c r="L21" s="8">
        <f>_xlfn.XLOOKUP(QDC_Contratos[[#This Row],[ID CLUSTER]],'Pontos e zonas por UF'!$B$2:$B$446,'Pontos e zonas por UF'!$A$2:$A$446)</f>
        <v>442</v>
      </c>
      <c r="M21" s="344" t="str">
        <f>_xlfn.XLOOKUP(QDC_Contratos[[#This Row],[Código Identificador do ID CLUSTER]],'Pontos e zonas por UF'!$A$2:$A$446,'Pontos e zonas por UF'!$G$2:$G$446)</f>
        <v>Zona</v>
      </c>
    </row>
    <row r="22" spans="1:13" x14ac:dyDescent="0.35">
      <c r="A22" s="15">
        <v>21</v>
      </c>
      <c r="B22" s="338" t="s">
        <v>1308</v>
      </c>
      <c r="C22" s="8" t="s">
        <v>1295</v>
      </c>
      <c r="D22" s="15" t="s">
        <v>169</v>
      </c>
      <c r="E22" s="18">
        <v>3600</v>
      </c>
      <c r="F22" s="473">
        <v>44470</v>
      </c>
      <c r="G22" s="473">
        <v>44561</v>
      </c>
      <c r="H22" s="449">
        <v>3.4483999999999999</v>
      </c>
      <c r="I22" s="15" t="s">
        <v>1279</v>
      </c>
      <c r="J22" s="15" t="str">
        <f>_xlfn.XLOOKUP(QDC_Contratos[[#This Row],[ID CLUSTER]],'Pontos e zonas por UF'!$B$2:$B$446,'Pontos e zonas por UF'!$H$2:$H$446)</f>
        <v>São Paulo</v>
      </c>
      <c r="K22" s="344"/>
      <c r="L22" s="8">
        <f>_xlfn.XLOOKUP(QDC_Contratos[[#This Row],[ID CLUSTER]],'Pontos e zonas por UF'!$B$2:$B$446,'Pontos e zonas por UF'!$A$2:$A$446)</f>
        <v>1</v>
      </c>
      <c r="M22" s="344" t="str">
        <f>_xlfn.XLOOKUP(QDC_Contratos[[#This Row],[Código Identificador do ID CLUSTER]],'Pontos e zonas por UF'!$A$2:$A$446,'Pontos e zonas por UF'!$G$2:$G$446)</f>
        <v>Ponto</v>
      </c>
    </row>
    <row r="23" spans="1:13" x14ac:dyDescent="0.35">
      <c r="A23" s="15">
        <v>22</v>
      </c>
      <c r="B23" s="338" t="s">
        <v>1309</v>
      </c>
      <c r="C23" s="8" t="s">
        <v>1285</v>
      </c>
      <c r="D23" s="15" t="s">
        <v>162</v>
      </c>
      <c r="E23" s="18">
        <v>350</v>
      </c>
      <c r="F23" s="473">
        <v>44470</v>
      </c>
      <c r="G23" s="473">
        <v>44561</v>
      </c>
      <c r="H23" s="449">
        <v>1.5168999999999999</v>
      </c>
      <c r="I23" s="15" t="s">
        <v>1279</v>
      </c>
      <c r="J23" s="15" t="str">
        <f>_xlfn.XLOOKUP(QDC_Contratos[[#This Row],[ID CLUSTER]],'Pontos e zonas por UF'!$B$2:$B$446,'Pontos e zonas por UF'!$H$2:$H$446)</f>
        <v>Mato Grosso do Sul</v>
      </c>
      <c r="K23" s="344"/>
      <c r="L23" s="8">
        <f>_xlfn.XLOOKUP(QDC_Contratos[[#This Row],[ID CLUSTER]],'Pontos e zonas por UF'!$B$2:$B$446,'Pontos e zonas por UF'!$A$2:$A$446)</f>
        <v>207</v>
      </c>
      <c r="M23" s="344" t="str">
        <f>_xlfn.XLOOKUP(QDC_Contratos[[#This Row],[Código Identificador do ID CLUSTER]],'Pontos e zonas por UF'!$A$2:$A$446,'Pontos e zonas por UF'!$G$2:$G$446)</f>
        <v>Zona</v>
      </c>
    </row>
    <row r="24" spans="1:13" x14ac:dyDescent="0.35">
      <c r="A24" s="15">
        <v>23</v>
      </c>
      <c r="B24" s="338" t="s">
        <v>1310</v>
      </c>
      <c r="C24" s="8" t="s">
        <v>1311</v>
      </c>
      <c r="D24" s="8" t="s">
        <v>169</v>
      </c>
      <c r="E24" s="18">
        <v>1100</v>
      </c>
      <c r="F24" s="473">
        <v>44225</v>
      </c>
      <c r="G24" s="473">
        <v>44590</v>
      </c>
      <c r="H24" s="449">
        <v>5.5177500000000004</v>
      </c>
      <c r="I24" s="15" t="s">
        <v>1279</v>
      </c>
      <c r="J24" s="15" t="str">
        <f>_xlfn.XLOOKUP(QDC_Contratos[[#This Row],[ID CLUSTER]],'Pontos e zonas por UF'!$B$2:$B$446,'Pontos e zonas por UF'!$H$2:$H$446)</f>
        <v>Bahia</v>
      </c>
      <c r="K24" s="344"/>
      <c r="L24" s="8">
        <f>_xlfn.XLOOKUP(QDC_Contratos[[#This Row],[ID CLUSTER]],'Pontos e zonas por UF'!$B$2:$B$446,'Pontos e zonas por UF'!$A$2:$A$446)</f>
        <v>235</v>
      </c>
      <c r="M24" s="344" t="str">
        <f>_xlfn.XLOOKUP(QDC_Contratos[[#This Row],[Código Identificador do ID CLUSTER]],'Pontos e zonas por UF'!$A$2:$A$446,'Pontos e zonas por UF'!$G$2:$G$446)</f>
        <v>Zona</v>
      </c>
    </row>
    <row r="25" spans="1:13" x14ac:dyDescent="0.35">
      <c r="A25" s="15">
        <v>24</v>
      </c>
      <c r="B25" s="338" t="s">
        <v>1312</v>
      </c>
      <c r="C25" s="8" t="s">
        <v>1313</v>
      </c>
      <c r="D25" s="15" t="s">
        <v>162</v>
      </c>
      <c r="E25" s="18">
        <v>1100</v>
      </c>
      <c r="F25" s="473">
        <v>44225</v>
      </c>
      <c r="G25" s="473">
        <v>44590</v>
      </c>
      <c r="H25" s="449">
        <v>5.5177500000000004</v>
      </c>
      <c r="I25" s="15" t="s">
        <v>1279</v>
      </c>
      <c r="J25" s="15" t="str">
        <f>_xlfn.XLOOKUP(QDC_Contratos[[#This Row],[ID CLUSTER]],'Pontos e zonas por UF'!$B$2:$B$446,'Pontos e zonas por UF'!$H$2:$H$446)</f>
        <v>Sergipe</v>
      </c>
      <c r="K25" s="344"/>
      <c r="L25" s="8">
        <f>_xlfn.XLOOKUP(QDC_Contratos[[#This Row],[ID CLUSTER]],'Pontos e zonas por UF'!$B$2:$B$446,'Pontos e zonas por UF'!$A$2:$A$446)</f>
        <v>198</v>
      </c>
      <c r="M25" s="344" t="str">
        <f>_xlfn.XLOOKUP(QDC_Contratos[[#This Row],[Código Identificador do ID CLUSTER]],'Pontos e zonas por UF'!$A$2:$A$446,'Pontos e zonas por UF'!$G$2:$G$446)</f>
        <v>Zona</v>
      </c>
    </row>
    <row r="26" spans="1:13" x14ac:dyDescent="0.35">
      <c r="A26" s="15">
        <v>25</v>
      </c>
      <c r="B26" s="338" t="s">
        <v>1314</v>
      </c>
      <c r="C26" s="8" t="s">
        <v>1315</v>
      </c>
      <c r="D26" s="15" t="s">
        <v>162</v>
      </c>
      <c r="E26" s="18">
        <v>1200</v>
      </c>
      <c r="F26" s="473">
        <v>44310</v>
      </c>
      <c r="G26" s="473">
        <v>44675</v>
      </c>
      <c r="H26" s="449">
        <v>5.5177500000000004</v>
      </c>
      <c r="I26" s="15" t="s">
        <v>1279</v>
      </c>
      <c r="J26" s="15" t="str">
        <f>_xlfn.XLOOKUP(QDC_Contratos[[#This Row],[ID CLUSTER]],'Pontos e zonas por UF'!$B$2:$B$446,'Pontos e zonas por UF'!$H$2:$H$446)</f>
        <v>Bahia</v>
      </c>
      <c r="K26" s="344"/>
      <c r="L26" s="8">
        <f>_xlfn.XLOOKUP(QDC_Contratos[[#This Row],[ID CLUSTER]],'Pontos e zonas por UF'!$B$2:$B$446,'Pontos e zonas por UF'!$A$2:$A$446)</f>
        <v>305297</v>
      </c>
      <c r="M26" s="344" t="str">
        <f>_xlfn.XLOOKUP(QDC_Contratos[[#This Row],[Código Identificador do ID CLUSTER]],'Pontos e zonas por UF'!$A$2:$A$446,'Pontos e zonas por UF'!$G$2:$G$446)</f>
        <v>Ponto</v>
      </c>
    </row>
    <row r="27" spans="1:13" x14ac:dyDescent="0.35">
      <c r="A27" s="15">
        <v>26</v>
      </c>
      <c r="B27" s="338" t="s">
        <v>1316</v>
      </c>
      <c r="C27" s="6" t="s">
        <v>1317</v>
      </c>
      <c r="D27" s="8" t="s">
        <v>169</v>
      </c>
      <c r="E27" s="18">
        <v>2240</v>
      </c>
      <c r="F27" s="473">
        <v>44197</v>
      </c>
      <c r="G27" s="475">
        <v>44561</v>
      </c>
      <c r="H27" s="450">
        <v>2.7368999999999999</v>
      </c>
      <c r="I27" s="15" t="s">
        <v>1279</v>
      </c>
      <c r="J27" s="15" t="str">
        <f>_xlfn.XLOOKUP(QDC_Contratos[[#This Row],[ID CLUSTER]],'Pontos e zonas por UF'!$B$2:$B$446,'Pontos e zonas por UF'!$H$2:$H$446)</f>
        <v>Mato Grosso</v>
      </c>
      <c r="K27" s="344"/>
      <c r="L27" s="8">
        <f>_xlfn.XLOOKUP(QDC_Contratos[[#This Row],[ID CLUSTER]],'Pontos e zonas por UF'!$B$2:$B$446,'Pontos e zonas por UF'!$A$2:$A$446)</f>
        <v>283474</v>
      </c>
      <c r="M27" s="344" t="str">
        <f>_xlfn.XLOOKUP(QDC_Contratos[[#This Row],[Código Identificador do ID CLUSTER]],'Pontos e zonas por UF'!$A$2:$A$446,'Pontos e zonas por UF'!$G$2:$G$446)</f>
        <v>Ponto</v>
      </c>
    </row>
    <row r="28" spans="1:13" x14ac:dyDescent="0.35">
      <c r="A28" s="15">
        <v>27</v>
      </c>
      <c r="B28" s="338" t="s">
        <v>1316</v>
      </c>
      <c r="C28" s="8" t="s">
        <v>1289</v>
      </c>
      <c r="D28" s="15" t="s">
        <v>162</v>
      </c>
      <c r="E28" s="18">
        <v>2240</v>
      </c>
      <c r="F28" s="473">
        <v>44197</v>
      </c>
      <c r="G28" s="475">
        <v>44561</v>
      </c>
      <c r="H28" s="450">
        <v>2.7368999999999999</v>
      </c>
      <c r="I28" s="15" t="s">
        <v>1279</v>
      </c>
      <c r="J28" s="15" t="str">
        <f>_xlfn.XLOOKUP(QDC_Contratos[[#This Row],[ID CLUSTER]],'Pontos e zonas por UF'!$B$2:$B$446,'Pontos e zonas por UF'!$H$2:$H$446)</f>
        <v>Mato Grosso</v>
      </c>
      <c r="K28" s="344"/>
      <c r="L28" s="8">
        <f>_xlfn.XLOOKUP(QDC_Contratos[[#This Row],[ID CLUSTER]],'Pontos e zonas por UF'!$B$2:$B$446,'Pontos e zonas por UF'!$A$2:$A$446)</f>
        <v>283472</v>
      </c>
      <c r="M28" s="344" t="str">
        <f>_xlfn.XLOOKUP(QDC_Contratos[[#This Row],[Código Identificador do ID CLUSTER]],'Pontos e zonas por UF'!$A$2:$A$446,'Pontos e zonas por UF'!$G$2:$G$446)</f>
        <v>Ponto</v>
      </c>
    </row>
    <row r="29" spans="1:13" x14ac:dyDescent="0.35">
      <c r="A29" s="15">
        <v>28</v>
      </c>
      <c r="B29" s="338" t="s">
        <v>1318</v>
      </c>
      <c r="C29" s="6" t="s">
        <v>1317</v>
      </c>
      <c r="D29" s="8" t="s">
        <v>169</v>
      </c>
      <c r="E29" s="18">
        <v>35</v>
      </c>
      <c r="F29" s="473">
        <v>44434</v>
      </c>
      <c r="G29" s="475">
        <v>44799</v>
      </c>
      <c r="H29" s="450">
        <v>3.2050000000000001</v>
      </c>
      <c r="I29" s="15" t="s">
        <v>1279</v>
      </c>
      <c r="J29" s="15" t="str">
        <f>_xlfn.XLOOKUP(QDC_Contratos[[#This Row],[ID CLUSTER]],'Pontos e zonas por UF'!$B$2:$B$446,'Pontos e zonas por UF'!$H$2:$H$446)</f>
        <v>Mato Grosso</v>
      </c>
      <c r="K29" s="344"/>
      <c r="L29" s="8">
        <f>_xlfn.XLOOKUP(QDC_Contratos[[#This Row],[ID CLUSTER]],'Pontos e zonas por UF'!$B$2:$B$446,'Pontos e zonas por UF'!$A$2:$A$446)</f>
        <v>283474</v>
      </c>
      <c r="M29" s="344" t="str">
        <f>_xlfn.XLOOKUP(QDC_Contratos[[#This Row],[Código Identificador do ID CLUSTER]],'Pontos e zonas por UF'!$A$2:$A$446,'Pontos e zonas por UF'!$G$2:$G$446)</f>
        <v>Ponto</v>
      </c>
    </row>
    <row r="30" spans="1:13" x14ac:dyDescent="0.35">
      <c r="A30" s="15">
        <v>29</v>
      </c>
      <c r="B30" s="338" t="s">
        <v>1318</v>
      </c>
      <c r="C30" s="6" t="s">
        <v>1291</v>
      </c>
      <c r="D30" s="15" t="s">
        <v>162</v>
      </c>
      <c r="E30" s="18">
        <v>35</v>
      </c>
      <c r="F30" s="473">
        <v>44434</v>
      </c>
      <c r="G30" s="475">
        <v>44799</v>
      </c>
      <c r="H30" s="450">
        <v>3.2050000000000001</v>
      </c>
      <c r="I30" s="15" t="s">
        <v>1279</v>
      </c>
      <c r="J30" s="15" t="str">
        <f>_xlfn.XLOOKUP(QDC_Contratos[[#This Row],[ID CLUSTER]],'Pontos e zonas por UF'!$B$2:$B$446,'Pontos e zonas por UF'!$H$2:$H$446)</f>
        <v>Mato Grosso</v>
      </c>
      <c r="K30" s="344"/>
      <c r="L30" s="8">
        <f>_xlfn.XLOOKUP(QDC_Contratos[[#This Row],[ID CLUSTER]],'Pontos e zonas por UF'!$B$2:$B$446,'Pontos e zonas por UF'!$A$2:$A$446)</f>
        <v>283473</v>
      </c>
      <c r="M30" s="344" t="str">
        <f>_xlfn.XLOOKUP(QDC_Contratos[[#This Row],[Código Identificador do ID CLUSTER]],'Pontos e zonas por UF'!$A$2:$A$446,'Pontos e zonas por UF'!$G$2:$G$446)</f>
        <v>Ponto</v>
      </c>
    </row>
    <row r="31" spans="1:13" x14ac:dyDescent="0.35">
      <c r="A31" s="15">
        <v>30</v>
      </c>
      <c r="B31" s="338" t="s">
        <v>1319</v>
      </c>
      <c r="C31" s="8" t="s">
        <v>1320</v>
      </c>
      <c r="D31" s="8" t="s">
        <v>169</v>
      </c>
      <c r="E31" s="18">
        <v>2400</v>
      </c>
      <c r="F31" s="473">
        <v>44241</v>
      </c>
      <c r="G31" s="473">
        <v>44281</v>
      </c>
      <c r="H31" s="448"/>
      <c r="I31" s="15" t="s">
        <v>1279</v>
      </c>
      <c r="J31" s="15" t="str">
        <f>_xlfn.XLOOKUP(QDC_Contratos[[#This Row],[ID CLUSTER]],'Pontos e zonas por UF'!$B$2:$B$446,'Pontos e zonas por UF'!$H$2:$H$446)</f>
        <v>Rio Grande do Sul</v>
      </c>
      <c r="K31" s="344"/>
      <c r="L31" s="8">
        <f>_xlfn.XLOOKUP(QDC_Contratos[[#This Row],[ID CLUSTER]],'Pontos e zonas por UF'!$B$2:$B$446,'Pontos e zonas por UF'!$A$2:$A$446)</f>
        <v>303451</v>
      </c>
      <c r="M31" s="344" t="str">
        <f>_xlfn.XLOOKUP(QDC_Contratos[[#This Row],[Código Identificador do ID CLUSTER]],'Pontos e zonas por UF'!$A$2:$A$446,'Pontos e zonas por UF'!$G$2:$G$446)</f>
        <v>Ponto</v>
      </c>
    </row>
    <row r="32" spans="1:13" x14ac:dyDescent="0.35">
      <c r="A32" s="15">
        <v>31</v>
      </c>
      <c r="B32" s="338" t="s">
        <v>1319</v>
      </c>
      <c r="C32" s="8" t="s">
        <v>1321</v>
      </c>
      <c r="D32" s="15" t="s">
        <v>162</v>
      </c>
      <c r="E32" s="18">
        <v>2400</v>
      </c>
      <c r="F32" s="473">
        <v>44241</v>
      </c>
      <c r="G32" s="473">
        <v>44281</v>
      </c>
      <c r="H32" s="448"/>
      <c r="I32" s="15" t="s">
        <v>1279</v>
      </c>
      <c r="J32" s="15" t="str">
        <f>_xlfn.XLOOKUP(QDC_Contratos[[#This Row],[ID CLUSTER]],'Pontos e zonas por UF'!$B$2:$B$446,'Pontos e zonas por UF'!$H$2:$H$446)</f>
        <v>Rio Grande do Sul</v>
      </c>
      <c r="K32" s="344"/>
      <c r="L32" s="8">
        <f>_xlfn.XLOOKUP(QDC_Contratos[[#This Row],[ID CLUSTER]],'Pontos e zonas por UF'!$B$2:$B$446,'Pontos e zonas por UF'!$A$2:$A$446)</f>
        <v>303452</v>
      </c>
      <c r="M32" s="344" t="str">
        <f>_xlfn.XLOOKUP(QDC_Contratos[[#This Row],[Código Identificador do ID CLUSTER]],'Pontos e zonas por UF'!$A$2:$A$446,'Pontos e zonas por UF'!$G$2:$G$446)</f>
        <v>Ponto</v>
      </c>
    </row>
    <row r="33" spans="1:13" x14ac:dyDescent="0.35">
      <c r="A33" s="15">
        <v>32</v>
      </c>
      <c r="B33" s="338" t="s">
        <v>1322</v>
      </c>
      <c r="C33" s="8" t="s">
        <v>1320</v>
      </c>
      <c r="D33" s="8" t="s">
        <v>169</v>
      </c>
      <c r="E33" s="18">
        <v>2400</v>
      </c>
      <c r="F33" s="473">
        <v>44427</v>
      </c>
      <c r="G33" s="473">
        <v>44791</v>
      </c>
      <c r="H33" s="448"/>
      <c r="I33" s="15" t="s">
        <v>1279</v>
      </c>
      <c r="J33" s="15" t="str">
        <f>_xlfn.XLOOKUP(QDC_Contratos[[#This Row],[ID CLUSTER]],'Pontos e zonas por UF'!$B$2:$B$446,'Pontos e zonas por UF'!$H$2:$H$446)</f>
        <v>Rio Grande do Sul</v>
      </c>
      <c r="K33" s="344"/>
      <c r="L33" s="8">
        <f>_xlfn.XLOOKUP(QDC_Contratos[[#This Row],[ID CLUSTER]],'Pontos e zonas por UF'!$B$2:$B$446,'Pontos e zonas por UF'!$A$2:$A$446)</f>
        <v>303451</v>
      </c>
      <c r="M33" s="344" t="str">
        <f>_xlfn.XLOOKUP(QDC_Contratos[[#This Row],[Código Identificador do ID CLUSTER]],'Pontos e zonas por UF'!$A$2:$A$446,'Pontos e zonas por UF'!$G$2:$G$446)</f>
        <v>Ponto</v>
      </c>
    </row>
    <row r="34" spans="1:13" x14ac:dyDescent="0.35">
      <c r="A34" s="15">
        <v>33</v>
      </c>
      <c r="B34" s="338" t="s">
        <v>1322</v>
      </c>
      <c r="C34" s="8" t="s">
        <v>1321</v>
      </c>
      <c r="D34" s="15" t="s">
        <v>162</v>
      </c>
      <c r="E34" s="18">
        <v>2400</v>
      </c>
      <c r="F34" s="473">
        <v>44427</v>
      </c>
      <c r="G34" s="473">
        <v>44791</v>
      </c>
      <c r="H34" s="448"/>
      <c r="I34" s="15" t="s">
        <v>1279</v>
      </c>
      <c r="J34" s="15" t="str">
        <f>_xlfn.XLOOKUP(QDC_Contratos[[#This Row],[ID CLUSTER]],'Pontos e zonas por UF'!$B$2:$B$446,'Pontos e zonas por UF'!$H$2:$H$446)</f>
        <v>Rio Grande do Sul</v>
      </c>
      <c r="K34" s="344"/>
      <c r="L34" s="8">
        <f>_xlfn.XLOOKUP(QDC_Contratos[[#This Row],[ID CLUSTER]],'Pontos e zonas por UF'!$B$2:$B$446,'Pontos e zonas por UF'!$A$2:$A$446)</f>
        <v>303452</v>
      </c>
      <c r="M34" s="344" t="str">
        <f>_xlfn.XLOOKUP(QDC_Contratos[[#This Row],[Código Identificador do ID CLUSTER]],'Pontos e zonas por UF'!$A$2:$A$446,'Pontos e zonas por UF'!$G$2:$G$446)</f>
        <v>Ponto</v>
      </c>
    </row>
    <row r="35" spans="1:13" x14ac:dyDescent="0.35">
      <c r="A35" s="15">
        <v>34</v>
      </c>
      <c r="B35" s="338" t="s">
        <v>1323</v>
      </c>
      <c r="C35" s="8" t="s">
        <v>1324</v>
      </c>
      <c r="D35" s="15" t="s">
        <v>169</v>
      </c>
      <c r="E35" s="18">
        <v>2490</v>
      </c>
      <c r="F35" s="473">
        <v>44562</v>
      </c>
      <c r="G35" s="473">
        <v>44926</v>
      </c>
      <c r="H35" s="449">
        <v>4.8559000000000001</v>
      </c>
      <c r="I35" s="15" t="s">
        <v>1279</v>
      </c>
      <c r="J35" s="15" t="str">
        <f>_xlfn.XLOOKUP(QDC_Contratos[[#This Row],[ID CLUSTER]],'Pontos e zonas por UF'!$B$2:$B$446,'Pontos e zonas por UF'!$H$2:$H$446)</f>
        <v>Rio de Janeiro</v>
      </c>
      <c r="K35" s="344"/>
      <c r="L35" s="8">
        <f>_xlfn.XLOOKUP(QDC_Contratos[[#This Row],[ID CLUSTER]],'Pontos e zonas por UF'!$B$2:$B$446,'Pontos e zonas por UF'!$A$2:$A$446)</f>
        <v>756635</v>
      </c>
      <c r="M35" s="344" t="str">
        <f>_xlfn.XLOOKUP(QDC_Contratos[[#This Row],[Código Identificador do ID CLUSTER]],'Pontos e zonas por UF'!$A$2:$A$446,'Pontos e zonas por UF'!$G$2:$G$446)</f>
        <v>Ponto</v>
      </c>
    </row>
    <row r="36" spans="1:13" x14ac:dyDescent="0.35">
      <c r="A36" s="15">
        <v>35</v>
      </c>
      <c r="B36" s="338" t="s">
        <v>1325</v>
      </c>
      <c r="C36" s="8" t="s">
        <v>1326</v>
      </c>
      <c r="D36" s="15" t="s">
        <v>162</v>
      </c>
      <c r="E36" s="18">
        <v>332</v>
      </c>
      <c r="F36" s="473">
        <v>44562</v>
      </c>
      <c r="G36" s="473">
        <v>44926</v>
      </c>
      <c r="H36" s="449">
        <v>4.1577000000000002</v>
      </c>
      <c r="I36" s="15" t="s">
        <v>1279</v>
      </c>
      <c r="J36" s="15" t="str">
        <f>_xlfn.XLOOKUP(QDC_Contratos[[#This Row],[ID CLUSTER]],'Pontos e zonas por UF'!$B$2:$B$446,'Pontos e zonas por UF'!$H$2:$H$446)</f>
        <v>Pernambuco</v>
      </c>
      <c r="K36" s="344"/>
      <c r="L36" s="8">
        <f>_xlfn.XLOOKUP(QDC_Contratos[[#This Row],[ID CLUSTER]],'Pontos e zonas por UF'!$B$2:$B$446,'Pontos e zonas por UF'!$A$2:$A$446)</f>
        <v>240</v>
      </c>
      <c r="M36" s="344" t="str">
        <f>_xlfn.XLOOKUP(QDC_Contratos[[#This Row],[Código Identificador do ID CLUSTER]],'Pontos e zonas por UF'!$A$2:$A$446,'Pontos e zonas por UF'!$G$2:$G$446)</f>
        <v>Zona</v>
      </c>
    </row>
    <row r="37" spans="1:13" x14ac:dyDescent="0.35">
      <c r="A37" s="15">
        <v>36</v>
      </c>
      <c r="B37" s="338" t="s">
        <v>1327</v>
      </c>
      <c r="C37" s="8" t="s">
        <v>1324</v>
      </c>
      <c r="D37" s="15" t="s">
        <v>169</v>
      </c>
      <c r="E37" s="18">
        <v>900</v>
      </c>
      <c r="F37" s="473">
        <v>44562</v>
      </c>
      <c r="G37" s="473">
        <v>44926</v>
      </c>
      <c r="H37" s="449">
        <v>4.8559000000000001</v>
      </c>
      <c r="I37" s="15" t="s">
        <v>1279</v>
      </c>
      <c r="J37" s="15" t="str">
        <f>_xlfn.XLOOKUP(QDC_Contratos[[#This Row],[ID CLUSTER]],'Pontos e zonas por UF'!$B$2:$B$446,'Pontos e zonas por UF'!$H$2:$H$446)</f>
        <v>Rio de Janeiro</v>
      </c>
      <c r="K37" s="344"/>
      <c r="L37" s="8">
        <f>_xlfn.XLOOKUP(QDC_Contratos[[#This Row],[ID CLUSTER]],'Pontos e zonas por UF'!$B$2:$B$446,'Pontos e zonas por UF'!$A$2:$A$446)</f>
        <v>756635</v>
      </c>
      <c r="M37" s="344" t="str">
        <f>_xlfn.XLOOKUP(QDC_Contratos[[#This Row],[Código Identificador do ID CLUSTER]],'Pontos e zonas por UF'!$A$2:$A$446,'Pontos e zonas por UF'!$G$2:$G$446)</f>
        <v>Ponto</v>
      </c>
    </row>
    <row r="38" spans="1:13" x14ac:dyDescent="0.35">
      <c r="A38" s="15">
        <v>37</v>
      </c>
      <c r="B38" s="338" t="s">
        <v>1328</v>
      </c>
      <c r="C38" s="8" t="s">
        <v>1329</v>
      </c>
      <c r="D38" s="15" t="s">
        <v>162</v>
      </c>
      <c r="E38" s="18">
        <v>5</v>
      </c>
      <c r="F38" s="473">
        <v>44562</v>
      </c>
      <c r="G38" s="473">
        <v>44926</v>
      </c>
      <c r="H38" s="449">
        <v>3.9828000000000001</v>
      </c>
      <c r="I38" s="15" t="s">
        <v>1279</v>
      </c>
      <c r="J38" s="15" t="str">
        <f>_xlfn.XLOOKUP(QDC_Contratos[[#This Row],[ID CLUSTER]],'Pontos e zonas por UF'!$B$2:$B$446,'Pontos e zonas por UF'!$H$2:$H$446)</f>
        <v>Bahia</v>
      </c>
      <c r="K38" s="344"/>
      <c r="L38" s="8">
        <f>_xlfn.XLOOKUP(QDC_Contratos[[#This Row],[ID CLUSTER]],'Pontos e zonas por UF'!$B$2:$B$446,'Pontos e zonas por UF'!$A$2:$A$446)</f>
        <v>237</v>
      </c>
      <c r="M38" s="344" t="str">
        <f>_xlfn.XLOOKUP(QDC_Contratos[[#This Row],[Código Identificador do ID CLUSTER]],'Pontos e zonas por UF'!$A$2:$A$446,'Pontos e zonas por UF'!$G$2:$G$446)</f>
        <v>Zona</v>
      </c>
    </row>
    <row r="39" spans="1:13" x14ac:dyDescent="0.35">
      <c r="A39" s="15">
        <v>38</v>
      </c>
      <c r="B39" s="338" t="s">
        <v>1330</v>
      </c>
      <c r="C39" s="8" t="s">
        <v>1331</v>
      </c>
      <c r="D39" s="15" t="s">
        <v>162</v>
      </c>
      <c r="E39" s="18">
        <v>100</v>
      </c>
      <c r="F39" s="473">
        <v>44562</v>
      </c>
      <c r="G39" s="473">
        <v>44926</v>
      </c>
      <c r="H39" s="449">
        <v>4.0830000000000002</v>
      </c>
      <c r="I39" s="15" t="s">
        <v>1279</v>
      </c>
      <c r="J39" s="15" t="str">
        <f>_xlfn.XLOOKUP(QDC_Contratos[[#This Row],[ID CLUSTER]],'Pontos e zonas por UF'!$B$2:$B$446,'Pontos e zonas por UF'!$H$2:$H$446)</f>
        <v>Alagoas</v>
      </c>
      <c r="K39" s="344"/>
      <c r="L39" s="8">
        <f>_xlfn.XLOOKUP(QDC_Contratos[[#This Row],[ID CLUSTER]],'Pontos e zonas por UF'!$B$2:$B$446,'Pontos e zonas por UF'!$A$2:$A$446)</f>
        <v>195</v>
      </c>
      <c r="M39" s="344" t="str">
        <f>_xlfn.XLOOKUP(QDC_Contratos[[#This Row],[Código Identificador do ID CLUSTER]],'Pontos e zonas por UF'!$A$2:$A$446,'Pontos e zonas por UF'!$G$2:$G$446)</f>
        <v>Zona</v>
      </c>
    </row>
    <row r="40" spans="1:13" x14ac:dyDescent="0.35">
      <c r="A40" s="15">
        <v>39</v>
      </c>
      <c r="B40" s="338" t="s">
        <v>1332</v>
      </c>
      <c r="C40" s="8" t="s">
        <v>1333</v>
      </c>
      <c r="D40" s="15" t="s">
        <v>162</v>
      </c>
      <c r="E40" s="18">
        <v>1</v>
      </c>
      <c r="F40" s="473">
        <v>44562</v>
      </c>
      <c r="G40" s="473">
        <v>44926</v>
      </c>
      <c r="H40" s="449">
        <v>3.9828000000000001</v>
      </c>
      <c r="I40" s="15" t="s">
        <v>1279</v>
      </c>
      <c r="J40" s="15" t="str">
        <f>_xlfn.XLOOKUP(QDC_Contratos[[#This Row],[ID CLUSTER]],'Pontos e zonas por UF'!$B$2:$B$446,'Pontos e zonas por UF'!$H$2:$H$446)</f>
        <v>Bahia</v>
      </c>
      <c r="K40" s="344"/>
      <c r="L40" s="8">
        <f>_xlfn.XLOOKUP(QDC_Contratos[[#This Row],[ID CLUSTER]],'Pontos e zonas por UF'!$B$2:$B$446,'Pontos e zonas por UF'!$A$2:$A$446)</f>
        <v>233</v>
      </c>
      <c r="M40" s="344" t="str">
        <f>_xlfn.XLOOKUP(QDC_Contratos[[#This Row],[Código Identificador do ID CLUSTER]],'Pontos e zonas por UF'!$A$2:$A$446,'Pontos e zonas por UF'!$G$2:$G$446)</f>
        <v>Zona</v>
      </c>
    </row>
    <row r="41" spans="1:13" x14ac:dyDescent="0.35">
      <c r="A41" s="15">
        <v>40</v>
      </c>
      <c r="B41" s="338" t="s">
        <v>1334</v>
      </c>
      <c r="C41" s="8" t="s">
        <v>1335</v>
      </c>
      <c r="D41" s="15" t="s">
        <v>162</v>
      </c>
      <c r="E41" s="18">
        <v>1</v>
      </c>
      <c r="F41" s="473">
        <v>44562</v>
      </c>
      <c r="G41" s="473">
        <v>44926</v>
      </c>
      <c r="H41" s="449">
        <v>3.9828000000000001</v>
      </c>
      <c r="I41" s="15" t="s">
        <v>1279</v>
      </c>
      <c r="J41" s="15" t="str">
        <f>_xlfn.XLOOKUP(QDC_Contratos[[#This Row],[ID CLUSTER]],'Pontos e zonas por UF'!$B$2:$B$446,'Pontos e zonas por UF'!$H$2:$H$446)</f>
        <v>Bahia</v>
      </c>
      <c r="K41" s="344"/>
      <c r="L41" s="8">
        <f>_xlfn.XLOOKUP(QDC_Contratos[[#This Row],[ID CLUSTER]],'Pontos e zonas por UF'!$B$2:$B$446,'Pontos e zonas por UF'!$A$2:$A$446)</f>
        <v>234</v>
      </c>
      <c r="M41" s="344" t="str">
        <f>_xlfn.XLOOKUP(QDC_Contratos[[#This Row],[Código Identificador do ID CLUSTER]],'Pontos e zonas por UF'!$A$2:$A$446,'Pontos e zonas por UF'!$G$2:$G$446)</f>
        <v>Zona</v>
      </c>
    </row>
    <row r="42" spans="1:13" x14ac:dyDescent="0.35">
      <c r="A42" s="15">
        <v>41</v>
      </c>
      <c r="B42" s="338" t="s">
        <v>1336</v>
      </c>
      <c r="C42" s="8" t="s">
        <v>1311</v>
      </c>
      <c r="D42" s="15" t="s">
        <v>162</v>
      </c>
      <c r="E42" s="18">
        <v>1</v>
      </c>
      <c r="F42" s="473">
        <v>44562</v>
      </c>
      <c r="G42" s="473">
        <v>44926</v>
      </c>
      <c r="H42" s="449">
        <v>3.9828000000000001</v>
      </c>
      <c r="I42" s="15" t="s">
        <v>1279</v>
      </c>
      <c r="J42" s="15" t="str">
        <f>_xlfn.XLOOKUP(QDC_Contratos[[#This Row],[ID CLUSTER]],'Pontos e zonas por UF'!$B$2:$B$446,'Pontos e zonas por UF'!$H$2:$H$446)</f>
        <v>Bahia</v>
      </c>
      <c r="K42" s="344"/>
      <c r="L42" s="8">
        <f>_xlfn.XLOOKUP(QDC_Contratos[[#This Row],[ID CLUSTER]],'Pontos e zonas por UF'!$B$2:$B$446,'Pontos e zonas por UF'!$A$2:$A$446)</f>
        <v>235</v>
      </c>
      <c r="M42" s="344" t="str">
        <f>_xlfn.XLOOKUP(QDC_Contratos[[#This Row],[Código Identificador do ID CLUSTER]],'Pontos e zonas por UF'!$A$2:$A$446,'Pontos e zonas por UF'!$G$2:$G$446)</f>
        <v>Zona</v>
      </c>
    </row>
    <row r="43" spans="1:13" x14ac:dyDescent="0.35">
      <c r="A43" s="15">
        <v>42</v>
      </c>
      <c r="B43" s="338" t="s">
        <v>1337</v>
      </c>
      <c r="C43" s="8" t="s">
        <v>1338</v>
      </c>
      <c r="D43" s="15" t="s">
        <v>162</v>
      </c>
      <c r="E43" s="18">
        <v>1</v>
      </c>
      <c r="F43" s="473">
        <v>44562</v>
      </c>
      <c r="G43" s="473">
        <v>44926</v>
      </c>
      <c r="H43" s="448">
        <v>3.9828000000000001</v>
      </c>
      <c r="I43" s="15" t="s">
        <v>1279</v>
      </c>
      <c r="J43" s="15" t="str">
        <f>_xlfn.XLOOKUP(QDC_Contratos[[#This Row],[ID CLUSTER]],'Pontos e zonas por UF'!$B$2:$B$446,'Pontos e zonas por UF'!$H$2:$H$446)</f>
        <v>Bahia</v>
      </c>
      <c r="K43" s="344"/>
      <c r="L43" s="8">
        <f>_xlfn.XLOOKUP(QDC_Contratos[[#This Row],[ID CLUSTER]],'Pontos e zonas por UF'!$B$2:$B$446,'Pontos e zonas por UF'!$A$2:$A$446)</f>
        <v>236</v>
      </c>
      <c r="M43" s="344" t="str">
        <f>_xlfn.XLOOKUP(QDC_Contratos[[#This Row],[Código Identificador do ID CLUSTER]],'Pontos e zonas por UF'!$A$2:$A$446,'Pontos e zonas por UF'!$G$2:$G$446)</f>
        <v>Zona</v>
      </c>
    </row>
    <row r="44" spans="1:13" x14ac:dyDescent="0.35">
      <c r="A44" s="15">
        <v>43</v>
      </c>
      <c r="B44" s="338" t="s">
        <v>1339</v>
      </c>
      <c r="C44" s="8" t="s">
        <v>1340</v>
      </c>
      <c r="D44" s="15" t="s">
        <v>169</v>
      </c>
      <c r="E44" s="18">
        <v>50</v>
      </c>
      <c r="F44" s="473">
        <v>44562</v>
      </c>
      <c r="G44" s="473">
        <v>44926</v>
      </c>
      <c r="H44" s="449">
        <v>4.6828000000000003</v>
      </c>
      <c r="I44" s="15" t="s">
        <v>1279</v>
      </c>
      <c r="J44" s="15" t="str">
        <f>_xlfn.XLOOKUP(QDC_Contratos[[#This Row],[ID CLUSTER]],'Pontos e zonas por UF'!$B$2:$B$446,'Pontos e zonas por UF'!$H$2:$H$446)</f>
        <v>Alagoas</v>
      </c>
      <c r="K44" s="344"/>
      <c r="L44" s="8">
        <f>_xlfn.XLOOKUP(QDC_Contratos[[#This Row],[ID CLUSTER]],'Pontos e zonas por UF'!$B$2:$B$446,'Pontos e zonas por UF'!$A$2:$A$446)</f>
        <v>823527</v>
      </c>
      <c r="M44" s="344" t="str">
        <f>_xlfn.XLOOKUP(QDC_Contratos[[#This Row],[Código Identificador do ID CLUSTER]],'Pontos e zonas por UF'!$A$2:$A$446,'Pontos e zonas por UF'!$G$2:$G$446)</f>
        <v>Ponto</v>
      </c>
    </row>
    <row r="45" spans="1:13" x14ac:dyDescent="0.35">
      <c r="A45" s="15">
        <v>44</v>
      </c>
      <c r="B45" s="338" t="s">
        <v>1341</v>
      </c>
      <c r="C45" s="8" t="s">
        <v>1342</v>
      </c>
      <c r="D45" s="15" t="s">
        <v>169</v>
      </c>
      <c r="E45" s="18">
        <v>40</v>
      </c>
      <c r="F45" s="473">
        <v>44562</v>
      </c>
      <c r="G45" s="473">
        <v>44926</v>
      </c>
      <c r="H45" s="449">
        <v>4.6467999999999998</v>
      </c>
      <c r="I45" s="15" t="s">
        <v>1279</v>
      </c>
      <c r="J45" s="15" t="str">
        <f>_xlfn.XLOOKUP(QDC_Contratos[[#This Row],[ID CLUSTER]],'Pontos e zonas por UF'!$B$2:$B$446,'Pontos e zonas por UF'!$H$2:$H$446)</f>
        <v>Bahia</v>
      </c>
      <c r="K45" s="344"/>
      <c r="L45" s="8">
        <f>_xlfn.XLOOKUP(QDC_Contratos[[#This Row],[ID CLUSTER]],'Pontos e zonas por UF'!$B$2:$B$446,'Pontos e zonas por UF'!$A$2:$A$446)</f>
        <v>305299</v>
      </c>
      <c r="M45" s="344" t="str">
        <f>_xlfn.XLOOKUP(QDC_Contratos[[#This Row],[Código Identificador do ID CLUSTER]],'Pontos e zonas por UF'!$A$2:$A$446,'Pontos e zonas por UF'!$G$2:$G$446)</f>
        <v>Ponto</v>
      </c>
    </row>
    <row r="46" spans="1:13" x14ac:dyDescent="0.35">
      <c r="A46" s="15">
        <v>45</v>
      </c>
      <c r="B46" s="338" t="s">
        <v>1343</v>
      </c>
      <c r="C46" s="8" t="s">
        <v>1342</v>
      </c>
      <c r="D46" s="15" t="s">
        <v>169</v>
      </c>
      <c r="E46" s="18">
        <v>50</v>
      </c>
      <c r="F46" s="473">
        <v>44562</v>
      </c>
      <c r="G46" s="473">
        <v>44926</v>
      </c>
      <c r="H46" s="449">
        <v>4.6467999999999998</v>
      </c>
      <c r="I46" s="15" t="s">
        <v>1279</v>
      </c>
      <c r="J46" s="15" t="str">
        <f>_xlfn.XLOOKUP(QDC_Contratos[[#This Row],[ID CLUSTER]],'Pontos e zonas por UF'!$B$2:$B$446,'Pontos e zonas por UF'!$H$2:$H$446)</f>
        <v>Bahia</v>
      </c>
      <c r="K46" s="344"/>
      <c r="L46" s="8">
        <f>_xlfn.XLOOKUP(QDC_Contratos[[#This Row],[ID CLUSTER]],'Pontos e zonas por UF'!$B$2:$B$446,'Pontos e zonas por UF'!$A$2:$A$446)</f>
        <v>305299</v>
      </c>
      <c r="M46" s="344" t="str">
        <f>_xlfn.XLOOKUP(QDC_Contratos[[#This Row],[Código Identificador do ID CLUSTER]],'Pontos e zonas por UF'!$A$2:$A$446,'Pontos e zonas por UF'!$G$2:$G$446)</f>
        <v>Ponto</v>
      </c>
    </row>
    <row r="47" spans="1:13" x14ac:dyDescent="0.35">
      <c r="A47" s="15">
        <v>46</v>
      </c>
      <c r="B47" s="338" t="s">
        <v>1344</v>
      </c>
      <c r="C47" s="8" t="s">
        <v>1329</v>
      </c>
      <c r="D47" s="15" t="s">
        <v>162</v>
      </c>
      <c r="E47" s="18">
        <v>50</v>
      </c>
      <c r="F47" s="473">
        <v>44562</v>
      </c>
      <c r="G47" s="473">
        <v>44926</v>
      </c>
      <c r="H47" s="449">
        <v>3.9828000000000001</v>
      </c>
      <c r="I47" s="15" t="s">
        <v>1279</v>
      </c>
      <c r="J47" s="15" t="str">
        <f>_xlfn.XLOOKUP(QDC_Contratos[[#This Row],[ID CLUSTER]],'Pontos e zonas por UF'!$B$2:$B$446,'Pontos e zonas por UF'!$H$2:$H$446)</f>
        <v>Bahia</v>
      </c>
      <c r="K47" s="344"/>
      <c r="L47" s="8">
        <f>_xlfn.XLOOKUP(QDC_Contratos[[#This Row],[ID CLUSTER]],'Pontos e zonas por UF'!$B$2:$B$446,'Pontos e zonas por UF'!$A$2:$A$446)</f>
        <v>237</v>
      </c>
      <c r="M47" s="344" t="str">
        <f>_xlfn.XLOOKUP(QDC_Contratos[[#This Row],[Código Identificador do ID CLUSTER]],'Pontos e zonas por UF'!$A$2:$A$446,'Pontos e zonas por UF'!$G$2:$G$446)</f>
        <v>Zona</v>
      </c>
    </row>
    <row r="48" spans="1:13" x14ac:dyDescent="0.35">
      <c r="A48" s="15">
        <v>47</v>
      </c>
      <c r="B48" s="338" t="s">
        <v>1345</v>
      </c>
      <c r="C48" s="8" t="s">
        <v>1346</v>
      </c>
      <c r="D48" s="15" t="s">
        <v>169</v>
      </c>
      <c r="E48" s="18">
        <v>316</v>
      </c>
      <c r="F48" s="473">
        <v>44562</v>
      </c>
      <c r="G48" s="473">
        <v>44926</v>
      </c>
      <c r="H48" s="449">
        <v>4.8227000000000002</v>
      </c>
      <c r="I48" s="15" t="s">
        <v>1279</v>
      </c>
      <c r="J48" s="15" t="str">
        <f>_xlfn.XLOOKUP(QDC_Contratos[[#This Row],[ID CLUSTER]],'Pontos e zonas por UF'!$B$2:$B$446,'Pontos e zonas por UF'!$H$2:$H$446)</f>
        <v>Rio Grande do Norte</v>
      </c>
      <c r="K48" s="344"/>
      <c r="L48" s="8">
        <f>_xlfn.XLOOKUP(QDC_Contratos[[#This Row],[ID CLUSTER]],'Pontos e zonas por UF'!$B$2:$B$446,'Pontos e zonas por UF'!$A$2:$A$446)</f>
        <v>755548</v>
      </c>
      <c r="M48" s="344" t="str">
        <f>_xlfn.XLOOKUP(QDC_Contratos[[#This Row],[Código Identificador do ID CLUSTER]],'Pontos e zonas por UF'!$A$2:$A$446,'Pontos e zonas por UF'!$G$2:$G$446)</f>
        <v>Ponto</v>
      </c>
    </row>
    <row r="49" spans="1:13" x14ac:dyDescent="0.35">
      <c r="A49" s="15">
        <v>48</v>
      </c>
      <c r="B49" s="338" t="s">
        <v>1347</v>
      </c>
      <c r="C49" s="8" t="s">
        <v>1348</v>
      </c>
      <c r="D49" s="15" t="s">
        <v>162</v>
      </c>
      <c r="E49" s="18">
        <v>80</v>
      </c>
      <c r="F49" s="473">
        <v>44562</v>
      </c>
      <c r="G49" s="473">
        <v>44926</v>
      </c>
      <c r="H49" s="449">
        <v>4.2003000000000004</v>
      </c>
      <c r="I49" s="15" t="s">
        <v>1279</v>
      </c>
      <c r="J49" s="15" t="str">
        <f>_xlfn.XLOOKUP(QDC_Contratos[[#This Row],[ID CLUSTER]],'Pontos e zonas por UF'!$B$2:$B$446,'Pontos e zonas por UF'!$H$2:$H$446)</f>
        <v>Paraíba</v>
      </c>
      <c r="K49" s="344"/>
      <c r="L49" s="8">
        <f>_xlfn.XLOOKUP(QDC_Contratos[[#This Row],[ID CLUSTER]],'Pontos e zonas por UF'!$B$2:$B$446,'Pontos e zonas por UF'!$A$2:$A$446)</f>
        <v>202</v>
      </c>
      <c r="M49" s="344" t="str">
        <f>_xlfn.XLOOKUP(QDC_Contratos[[#This Row],[Código Identificador do ID CLUSTER]],'Pontos e zonas por UF'!$A$2:$A$446,'Pontos e zonas por UF'!$G$2:$G$446)</f>
        <v>Zona</v>
      </c>
    </row>
    <row r="50" spans="1:13" x14ac:dyDescent="0.35">
      <c r="A50" s="15">
        <v>49</v>
      </c>
      <c r="B50" s="338" t="s">
        <v>1349</v>
      </c>
      <c r="C50" s="8" t="s">
        <v>1350</v>
      </c>
      <c r="D50" s="15" t="s">
        <v>162</v>
      </c>
      <c r="E50" s="18">
        <v>201</v>
      </c>
      <c r="F50" s="473">
        <v>44562</v>
      </c>
      <c r="G50" s="473">
        <v>44926</v>
      </c>
      <c r="H50" s="449">
        <v>4.3129</v>
      </c>
      <c r="I50" s="15" t="s">
        <v>1279</v>
      </c>
      <c r="J50" s="15" t="str">
        <f>_xlfn.XLOOKUP(QDC_Contratos[[#This Row],[ID CLUSTER]],'Pontos e zonas por UF'!$B$2:$B$446,'Pontos e zonas por UF'!$H$2:$H$446)</f>
        <v>Rio Grande do Norte</v>
      </c>
      <c r="K50" s="344"/>
      <c r="L50" s="8">
        <f>_xlfn.XLOOKUP(QDC_Contratos[[#This Row],[ID CLUSTER]],'Pontos e zonas por UF'!$B$2:$B$446,'Pontos e zonas por UF'!$A$2:$A$446)</f>
        <v>243</v>
      </c>
      <c r="M50" s="344" t="str">
        <f>_xlfn.XLOOKUP(QDC_Contratos[[#This Row],[Código Identificador do ID CLUSTER]],'Pontos e zonas por UF'!$A$2:$A$446,'Pontos e zonas por UF'!$G$2:$G$446)</f>
        <v>Zona</v>
      </c>
    </row>
    <row r="51" spans="1:13" x14ac:dyDescent="0.35">
      <c r="A51" s="15">
        <v>50</v>
      </c>
      <c r="B51" s="338" t="s">
        <v>1351</v>
      </c>
      <c r="C51" s="8" t="s">
        <v>1352</v>
      </c>
      <c r="D51" s="15" t="s">
        <v>162</v>
      </c>
      <c r="E51" s="18">
        <v>35</v>
      </c>
      <c r="F51" s="473">
        <v>44562</v>
      </c>
      <c r="G51" s="473">
        <v>44926</v>
      </c>
      <c r="H51" s="449">
        <v>4.3129</v>
      </c>
      <c r="I51" s="15" t="s">
        <v>1279</v>
      </c>
      <c r="J51" s="15" t="str">
        <f>_xlfn.XLOOKUP(QDC_Contratos[[#This Row],[ID CLUSTER]],'Pontos e zonas por UF'!$B$2:$B$446,'Pontos e zonas por UF'!$H$2:$H$446)</f>
        <v>Rio Grande do Norte</v>
      </c>
      <c r="K51" s="344"/>
      <c r="L51" s="8">
        <f>_xlfn.XLOOKUP(QDC_Contratos[[#This Row],[ID CLUSTER]],'Pontos e zonas por UF'!$B$2:$B$446,'Pontos e zonas por UF'!$A$2:$A$446)</f>
        <v>245</v>
      </c>
      <c r="M51" s="344" t="str">
        <f>_xlfn.XLOOKUP(QDC_Contratos[[#This Row],[Código Identificador do ID CLUSTER]],'Pontos e zonas por UF'!$A$2:$A$446,'Pontos e zonas por UF'!$G$2:$G$446)</f>
        <v>Zona</v>
      </c>
    </row>
    <row r="52" spans="1:13" x14ac:dyDescent="0.35">
      <c r="A52" s="15">
        <v>51</v>
      </c>
      <c r="B52" s="338" t="s">
        <v>1353</v>
      </c>
      <c r="C52" s="8" t="s">
        <v>1324</v>
      </c>
      <c r="D52" s="15" t="s">
        <v>169</v>
      </c>
      <c r="E52" s="18">
        <v>550</v>
      </c>
      <c r="F52" s="473">
        <v>44562</v>
      </c>
      <c r="G52" s="473">
        <v>44926</v>
      </c>
      <c r="H52" s="449">
        <v>4.8559000000000001</v>
      </c>
      <c r="I52" s="15" t="s">
        <v>1279</v>
      </c>
      <c r="J52" s="15" t="str">
        <f>_xlfn.XLOOKUP(QDC_Contratos[[#This Row],[ID CLUSTER]],'Pontos e zonas por UF'!$B$2:$B$446,'Pontos e zonas por UF'!$H$2:$H$446)</f>
        <v>Rio de Janeiro</v>
      </c>
      <c r="K52" s="344"/>
      <c r="L52" s="8">
        <f>_xlfn.XLOOKUP(QDC_Contratos[[#This Row],[ID CLUSTER]],'Pontos e zonas por UF'!$B$2:$B$446,'Pontos e zonas por UF'!$A$2:$A$446)</f>
        <v>756635</v>
      </c>
      <c r="M52" s="344" t="str">
        <f>_xlfn.XLOOKUP(QDC_Contratos[[#This Row],[Código Identificador do ID CLUSTER]],'Pontos e zonas por UF'!$A$2:$A$446,'Pontos e zonas por UF'!$G$2:$G$446)</f>
        <v>Ponto</v>
      </c>
    </row>
    <row r="53" spans="1:13" x14ac:dyDescent="0.35">
      <c r="A53" s="15">
        <v>52</v>
      </c>
      <c r="B53" s="338" t="s">
        <v>1354</v>
      </c>
      <c r="C53" s="8" t="s">
        <v>1311</v>
      </c>
      <c r="D53" s="15" t="s">
        <v>162</v>
      </c>
      <c r="E53" s="18">
        <v>1300</v>
      </c>
      <c r="F53" s="473">
        <v>44562</v>
      </c>
      <c r="G53" s="473">
        <v>44926</v>
      </c>
      <c r="H53" s="449">
        <v>3.9828000000000001</v>
      </c>
      <c r="I53" s="15" t="s">
        <v>1279</v>
      </c>
      <c r="J53" s="15" t="str">
        <f>_xlfn.XLOOKUP(QDC_Contratos[[#This Row],[ID CLUSTER]],'Pontos e zonas por UF'!$B$2:$B$446,'Pontos e zonas por UF'!$H$2:$H$446)</f>
        <v>Bahia</v>
      </c>
      <c r="K53" s="344"/>
      <c r="L53" s="8">
        <f>_xlfn.XLOOKUP(QDC_Contratos[[#This Row],[ID CLUSTER]],'Pontos e zonas por UF'!$B$2:$B$446,'Pontos e zonas por UF'!$A$2:$A$446)</f>
        <v>235</v>
      </c>
      <c r="M53" s="344" t="str">
        <f>_xlfn.XLOOKUP(QDC_Contratos[[#This Row],[Código Identificador do ID CLUSTER]],'Pontos e zonas por UF'!$A$2:$A$446,'Pontos e zonas por UF'!$G$2:$G$446)</f>
        <v>Zona</v>
      </c>
    </row>
    <row r="54" spans="1:13" x14ac:dyDescent="0.35">
      <c r="A54" s="15">
        <v>53</v>
      </c>
      <c r="B54" s="338" t="s">
        <v>1355</v>
      </c>
      <c r="C54" s="8" t="s">
        <v>1313</v>
      </c>
      <c r="D54" s="15" t="s">
        <v>162</v>
      </c>
      <c r="E54" s="18">
        <v>1300</v>
      </c>
      <c r="F54" s="473">
        <v>44562</v>
      </c>
      <c r="G54" s="473">
        <v>44926</v>
      </c>
      <c r="H54" s="449">
        <v>4.0324</v>
      </c>
      <c r="I54" s="15" t="s">
        <v>1279</v>
      </c>
      <c r="J54" s="15" t="str">
        <f>_xlfn.XLOOKUP(QDC_Contratos[[#This Row],[ID CLUSTER]],'Pontos e zonas por UF'!$B$2:$B$446,'Pontos e zonas por UF'!$H$2:$H$446)</f>
        <v>Sergipe</v>
      </c>
      <c r="K54" s="344"/>
      <c r="L54" s="8">
        <f>_xlfn.XLOOKUP(QDC_Contratos[[#This Row],[ID CLUSTER]],'Pontos e zonas por UF'!$B$2:$B$446,'Pontos e zonas por UF'!$A$2:$A$446)</f>
        <v>198</v>
      </c>
      <c r="M54" s="344" t="str">
        <f>_xlfn.XLOOKUP(QDC_Contratos[[#This Row],[Código Identificador do ID CLUSTER]],'Pontos e zonas por UF'!$A$2:$A$446,'Pontos e zonas por UF'!$G$2:$G$446)</f>
        <v>Zona</v>
      </c>
    </row>
    <row r="55" spans="1:13" x14ac:dyDescent="0.35">
      <c r="A55" s="15">
        <v>54</v>
      </c>
      <c r="B55" s="338" t="s">
        <v>1356</v>
      </c>
      <c r="C55" s="8" t="s">
        <v>1311</v>
      </c>
      <c r="D55" s="15" t="s">
        <v>162</v>
      </c>
      <c r="E55" s="18">
        <v>350</v>
      </c>
      <c r="F55" s="473">
        <v>44562</v>
      </c>
      <c r="G55" s="473">
        <v>44926</v>
      </c>
      <c r="H55" s="449">
        <v>3.9828000000000001</v>
      </c>
      <c r="I55" s="15" t="s">
        <v>1279</v>
      </c>
      <c r="J55" s="15" t="str">
        <f>_xlfn.XLOOKUP(QDC_Contratos[[#This Row],[ID CLUSTER]],'Pontos e zonas por UF'!$B$2:$B$446,'Pontos e zonas por UF'!$H$2:$H$446)</f>
        <v>Bahia</v>
      </c>
      <c r="K55" s="344"/>
      <c r="L55" s="8">
        <f>_xlfn.XLOOKUP(QDC_Contratos[[#This Row],[ID CLUSTER]],'Pontos e zonas por UF'!$B$2:$B$446,'Pontos e zonas por UF'!$A$2:$A$446)</f>
        <v>235</v>
      </c>
      <c r="M55" s="344" t="str">
        <f>_xlfn.XLOOKUP(QDC_Contratos[[#This Row],[Código Identificador do ID CLUSTER]],'Pontos e zonas por UF'!$A$2:$A$446,'Pontos e zonas por UF'!$G$2:$G$446)</f>
        <v>Zona</v>
      </c>
    </row>
    <row r="56" spans="1:13" x14ac:dyDescent="0.35">
      <c r="A56" s="15">
        <v>55</v>
      </c>
      <c r="B56" s="338" t="s">
        <v>1357</v>
      </c>
      <c r="C56" s="8" t="s">
        <v>1342</v>
      </c>
      <c r="D56" s="15" t="s">
        <v>169</v>
      </c>
      <c r="E56" s="18">
        <v>350</v>
      </c>
      <c r="F56" s="473">
        <v>44562</v>
      </c>
      <c r="G56" s="473">
        <v>44926</v>
      </c>
      <c r="H56" s="449">
        <v>4.6467999999999998</v>
      </c>
      <c r="I56" s="15" t="s">
        <v>1279</v>
      </c>
      <c r="J56" s="15" t="str">
        <f>_xlfn.XLOOKUP(QDC_Contratos[[#This Row],[ID CLUSTER]],'Pontos e zonas por UF'!$B$2:$B$446,'Pontos e zonas por UF'!$H$2:$H$446)</f>
        <v>Bahia</v>
      </c>
      <c r="K56" s="344"/>
      <c r="L56" s="8">
        <f>_xlfn.XLOOKUP(QDC_Contratos[[#This Row],[ID CLUSTER]],'Pontos e zonas por UF'!$B$2:$B$446,'Pontos e zonas por UF'!$A$2:$A$446)</f>
        <v>305299</v>
      </c>
      <c r="M56" s="344" t="str">
        <f>_xlfn.XLOOKUP(QDC_Contratos[[#This Row],[Código Identificador do ID CLUSTER]],'Pontos e zonas por UF'!$A$2:$A$446,'Pontos e zonas por UF'!$G$2:$G$446)</f>
        <v>Ponto</v>
      </c>
    </row>
    <row r="57" spans="1:13" x14ac:dyDescent="0.35">
      <c r="A57" s="15">
        <v>56</v>
      </c>
      <c r="B57" s="338" t="s">
        <v>1358</v>
      </c>
      <c r="C57" s="8" t="s">
        <v>1311</v>
      </c>
      <c r="D57" s="15" t="s">
        <v>162</v>
      </c>
      <c r="E57" s="18">
        <v>5</v>
      </c>
      <c r="F57" s="473">
        <v>44562</v>
      </c>
      <c r="G57" s="473">
        <v>44926</v>
      </c>
      <c r="H57" s="449">
        <v>3.9828000000000001</v>
      </c>
      <c r="I57" s="15" t="s">
        <v>1279</v>
      </c>
      <c r="J57" s="15" t="str">
        <f>_xlfn.XLOOKUP(QDC_Contratos[[#This Row],[ID CLUSTER]],'Pontos e zonas por UF'!$B$2:$B$446,'Pontos e zonas por UF'!$H$2:$H$446)</f>
        <v>Bahia</v>
      </c>
      <c r="K57" s="344"/>
      <c r="L57" s="8">
        <f>_xlfn.XLOOKUP(QDC_Contratos[[#This Row],[ID CLUSTER]],'Pontos e zonas por UF'!$B$2:$B$446,'Pontos e zonas por UF'!$A$2:$A$446)</f>
        <v>235</v>
      </c>
      <c r="M57" s="344" t="str">
        <f>_xlfn.XLOOKUP(QDC_Contratos[[#This Row],[Código Identificador do ID CLUSTER]],'Pontos e zonas por UF'!$A$2:$A$446,'Pontos e zonas por UF'!$G$2:$G$446)</f>
        <v>Zona</v>
      </c>
    </row>
    <row r="58" spans="1:13" x14ac:dyDescent="0.35">
      <c r="A58" s="15">
        <v>57</v>
      </c>
      <c r="B58" s="338" t="s">
        <v>1359</v>
      </c>
      <c r="C58" s="8" t="s">
        <v>1338</v>
      </c>
      <c r="D58" s="15" t="s">
        <v>162</v>
      </c>
      <c r="E58" s="18">
        <v>5</v>
      </c>
      <c r="F58" s="473">
        <v>44562</v>
      </c>
      <c r="G58" s="473">
        <v>44926</v>
      </c>
      <c r="H58" s="449">
        <v>3.9828000000000001</v>
      </c>
      <c r="I58" s="15" t="s">
        <v>1279</v>
      </c>
      <c r="J58" s="15" t="str">
        <f>_xlfn.XLOOKUP(QDC_Contratos[[#This Row],[ID CLUSTER]],'Pontos e zonas por UF'!$B$2:$B$446,'Pontos e zonas por UF'!$H$2:$H$446)</f>
        <v>Bahia</v>
      </c>
      <c r="K58" s="344"/>
      <c r="L58" s="8">
        <f>_xlfn.XLOOKUP(QDC_Contratos[[#This Row],[ID CLUSTER]],'Pontos e zonas por UF'!$B$2:$B$446,'Pontos e zonas por UF'!$A$2:$A$446)</f>
        <v>236</v>
      </c>
      <c r="M58" s="344" t="str">
        <f>_xlfn.XLOOKUP(QDC_Contratos[[#This Row],[Código Identificador do ID CLUSTER]],'Pontos e zonas por UF'!$A$2:$A$446,'Pontos e zonas por UF'!$G$2:$G$446)</f>
        <v>Zona</v>
      </c>
    </row>
    <row r="59" spans="1:13" x14ac:dyDescent="0.35">
      <c r="A59" s="15">
        <v>58</v>
      </c>
      <c r="B59" s="338" t="s">
        <v>1360</v>
      </c>
      <c r="C59" s="8" t="s">
        <v>1287</v>
      </c>
      <c r="D59" s="15" t="s">
        <v>169</v>
      </c>
      <c r="E59" s="18">
        <v>14000</v>
      </c>
      <c r="F59" s="473">
        <v>44562</v>
      </c>
      <c r="G59" s="473">
        <v>44926</v>
      </c>
      <c r="H59" s="449">
        <v>4.1154999999999999</v>
      </c>
      <c r="I59" s="15" t="s">
        <v>1279</v>
      </c>
      <c r="J59" s="15" t="str">
        <f>_xlfn.XLOOKUP(QDC_Contratos[[#This Row],[ID CLUSTER]],'Pontos e zonas por UF'!$B$2:$B$446,'Pontos e zonas por UF'!$H$2:$H$446)</f>
        <v>Mato Grosso do Sul</v>
      </c>
      <c r="K59" s="344"/>
      <c r="L59" s="8">
        <f>_xlfn.XLOOKUP(QDC_Contratos[[#This Row],[ID CLUSTER]],'Pontos e zonas por UF'!$B$2:$B$446,'Pontos e zonas por UF'!$A$2:$A$446)</f>
        <v>270738</v>
      </c>
      <c r="M59" s="344" t="str">
        <f>_xlfn.XLOOKUP(QDC_Contratos[[#This Row],[Código Identificador do ID CLUSTER]],'Pontos e zonas por UF'!$A$2:$A$446,'Pontos e zonas por UF'!$G$2:$G$446)</f>
        <v>Ponto</v>
      </c>
    </row>
    <row r="60" spans="1:13" x14ac:dyDescent="0.35">
      <c r="A60" s="15">
        <v>59</v>
      </c>
      <c r="B60" s="338" t="s">
        <v>1361</v>
      </c>
      <c r="C60" s="8" t="s">
        <v>1362</v>
      </c>
      <c r="D60" s="15" t="s">
        <v>162</v>
      </c>
      <c r="E60" s="18">
        <v>1728</v>
      </c>
      <c r="F60" s="473">
        <v>44562</v>
      </c>
      <c r="G60" s="473">
        <v>44926</v>
      </c>
      <c r="H60" s="449">
        <v>2.4737</v>
      </c>
      <c r="I60" s="15" t="s">
        <v>1279</v>
      </c>
      <c r="J60" s="15" t="str">
        <f>_xlfn.XLOOKUP(QDC_Contratos[[#This Row],[ID CLUSTER]],'Pontos e zonas por UF'!$B$2:$B$446,'Pontos e zonas por UF'!$H$2:$H$446)</f>
        <v>Rio Grande do Sul</v>
      </c>
      <c r="K60" s="344"/>
      <c r="L60" s="8">
        <f>_xlfn.XLOOKUP(QDC_Contratos[[#This Row],[ID CLUSTER]],'Pontos e zonas por UF'!$B$2:$B$446,'Pontos e zonas por UF'!$A$2:$A$446)</f>
        <v>215</v>
      </c>
      <c r="M60" s="344" t="str">
        <f>_xlfn.XLOOKUP(QDC_Contratos[[#This Row],[Código Identificador do ID CLUSTER]],'Pontos e zonas por UF'!$A$2:$A$446,'Pontos e zonas por UF'!$G$2:$G$446)</f>
        <v>Zona</v>
      </c>
    </row>
    <row r="61" spans="1:13" x14ac:dyDescent="0.35">
      <c r="A61" s="15">
        <v>60</v>
      </c>
      <c r="B61" s="338" t="s">
        <v>1363</v>
      </c>
      <c r="C61" s="8" t="s">
        <v>1283</v>
      </c>
      <c r="D61" s="15" t="s">
        <v>162</v>
      </c>
      <c r="E61" s="18">
        <v>826</v>
      </c>
      <c r="F61" s="473">
        <v>44562</v>
      </c>
      <c r="G61" s="473">
        <v>44926</v>
      </c>
      <c r="H61" s="449">
        <v>2.2778</v>
      </c>
      <c r="I61" s="15" t="s">
        <v>1279</v>
      </c>
      <c r="J61" s="15" t="str">
        <f>_xlfn.XLOOKUP(QDC_Contratos[[#This Row],[ID CLUSTER]],'Pontos e zonas por UF'!$B$2:$B$446,'Pontos e zonas por UF'!$H$2:$H$446)</f>
        <v>Santa Catarina</v>
      </c>
      <c r="K61" s="344"/>
      <c r="L61" s="8">
        <f>_xlfn.XLOOKUP(QDC_Contratos[[#This Row],[ID CLUSTER]],'Pontos e zonas por UF'!$B$2:$B$446,'Pontos e zonas por UF'!$A$2:$A$446)</f>
        <v>214</v>
      </c>
      <c r="M61" s="344" t="str">
        <f>_xlfn.XLOOKUP(QDC_Contratos[[#This Row],[Código Identificador do ID CLUSTER]],'Pontos e zonas por UF'!$A$2:$A$446,'Pontos e zonas por UF'!$G$2:$G$446)</f>
        <v>Zona</v>
      </c>
    </row>
    <row r="62" spans="1:13" x14ac:dyDescent="0.35">
      <c r="A62" s="15">
        <v>61</v>
      </c>
      <c r="B62" s="338" t="s">
        <v>1364</v>
      </c>
      <c r="C62" s="132" t="s">
        <v>1278</v>
      </c>
      <c r="D62" s="15" t="s">
        <v>162</v>
      </c>
      <c r="E62" s="18">
        <v>11958</v>
      </c>
      <c r="F62" s="473">
        <v>44562</v>
      </c>
      <c r="G62" s="473">
        <v>44926</v>
      </c>
      <c r="H62" s="449">
        <v>1.9204000000000001</v>
      </c>
      <c r="I62" s="15" t="s">
        <v>1279</v>
      </c>
      <c r="J62" s="15" t="str">
        <f>_xlfn.XLOOKUP(QDC_Contratos[[#This Row],[ID CLUSTER]],'Pontos e zonas por UF'!$B$2:$B$446,'Pontos e zonas por UF'!$H$2:$H$446)</f>
        <v>São Paulo</v>
      </c>
      <c r="K62" s="344"/>
      <c r="L62" s="8">
        <f>_xlfn.XLOOKUP(QDC_Contratos[[#This Row],[ID CLUSTER]],'Pontos e zonas por UF'!$B$2:$B$446,'Pontos e zonas por UF'!$A$2:$A$446)</f>
        <v>442</v>
      </c>
      <c r="M62" s="344" t="str">
        <f>_xlfn.XLOOKUP(QDC_Contratos[[#This Row],[Código Identificador do ID CLUSTER]],'Pontos e zonas por UF'!$A$2:$A$446,'Pontos e zonas por UF'!$G$2:$G$446)</f>
        <v>Zona</v>
      </c>
    </row>
    <row r="63" spans="1:13" x14ac:dyDescent="0.35">
      <c r="A63" s="15">
        <v>62</v>
      </c>
      <c r="B63" s="338" t="s">
        <v>1365</v>
      </c>
      <c r="C63" s="8" t="s">
        <v>1287</v>
      </c>
      <c r="D63" s="15" t="s">
        <v>169</v>
      </c>
      <c r="E63" s="18">
        <v>600</v>
      </c>
      <c r="F63" s="473">
        <v>44565</v>
      </c>
      <c r="G63" s="473">
        <v>44565</v>
      </c>
      <c r="H63" s="449">
        <v>6.6260000000000003</v>
      </c>
      <c r="I63" s="15" t="s">
        <v>1279</v>
      </c>
      <c r="J63" s="15" t="str">
        <f>_xlfn.XLOOKUP(QDC_Contratos[[#This Row],[ID CLUSTER]],'Pontos e zonas por UF'!$B$2:$B$446,'Pontos e zonas por UF'!$H$2:$H$446)</f>
        <v>Mato Grosso do Sul</v>
      </c>
      <c r="K63" s="344"/>
      <c r="L63" s="8">
        <f>_xlfn.XLOOKUP(QDC_Contratos[[#This Row],[ID CLUSTER]],'Pontos e zonas por UF'!$B$2:$B$446,'Pontos e zonas por UF'!$A$2:$A$446)</f>
        <v>270738</v>
      </c>
      <c r="M63" s="344" t="str">
        <f>_xlfn.XLOOKUP(QDC_Contratos[[#This Row],[Código Identificador do ID CLUSTER]],'Pontos e zonas por UF'!$A$2:$A$446,'Pontos e zonas por UF'!$G$2:$G$446)</f>
        <v>Ponto</v>
      </c>
    </row>
    <row r="64" spans="1:13" x14ac:dyDescent="0.35">
      <c r="A64" s="15">
        <v>63</v>
      </c>
      <c r="B64" s="338" t="s">
        <v>1366</v>
      </c>
      <c r="C64" s="8" t="s">
        <v>1285</v>
      </c>
      <c r="D64" s="15" t="s">
        <v>162</v>
      </c>
      <c r="E64" s="18">
        <v>600</v>
      </c>
      <c r="F64" s="473">
        <v>44565</v>
      </c>
      <c r="G64" s="473">
        <v>44565</v>
      </c>
      <c r="H64" s="449">
        <v>2.7574999999999998</v>
      </c>
      <c r="I64" s="15" t="s">
        <v>1279</v>
      </c>
      <c r="J64" s="15" t="str">
        <f>_xlfn.XLOOKUP(QDC_Contratos[[#This Row],[ID CLUSTER]],'Pontos e zonas por UF'!$B$2:$B$446,'Pontos e zonas por UF'!$H$2:$H$446)</f>
        <v>Mato Grosso do Sul</v>
      </c>
      <c r="K64" s="344"/>
      <c r="L64" s="8">
        <f>_xlfn.XLOOKUP(QDC_Contratos[[#This Row],[ID CLUSTER]],'Pontos e zonas por UF'!$B$2:$B$446,'Pontos e zonas por UF'!$A$2:$A$446)</f>
        <v>207</v>
      </c>
      <c r="M64" s="344" t="str">
        <f>_xlfn.XLOOKUP(QDC_Contratos[[#This Row],[Código Identificador do ID CLUSTER]],'Pontos e zonas por UF'!$A$2:$A$446,'Pontos e zonas por UF'!$G$2:$G$446)</f>
        <v>Zona</v>
      </c>
    </row>
    <row r="65" spans="1:13" x14ac:dyDescent="0.35">
      <c r="A65" s="15">
        <v>64</v>
      </c>
      <c r="B65" s="338" t="s">
        <v>1367</v>
      </c>
      <c r="C65" s="8" t="s">
        <v>1287</v>
      </c>
      <c r="D65" s="15" t="s">
        <v>169</v>
      </c>
      <c r="E65" s="18">
        <v>746</v>
      </c>
      <c r="F65" s="473">
        <v>44566</v>
      </c>
      <c r="G65" s="473">
        <v>44566</v>
      </c>
      <c r="H65" s="449">
        <v>6.6260000000000003</v>
      </c>
      <c r="I65" s="15" t="s">
        <v>1279</v>
      </c>
      <c r="J65" s="15" t="str">
        <f>_xlfn.XLOOKUP(QDC_Contratos[[#This Row],[ID CLUSTER]],'Pontos e zonas por UF'!$B$2:$B$446,'Pontos e zonas por UF'!$H$2:$H$446)</f>
        <v>Mato Grosso do Sul</v>
      </c>
      <c r="K65" s="344"/>
      <c r="L65" s="8">
        <f>_xlfn.XLOOKUP(QDC_Contratos[[#This Row],[ID CLUSTER]],'Pontos e zonas por UF'!$B$2:$B$446,'Pontos e zonas por UF'!$A$2:$A$446)</f>
        <v>270738</v>
      </c>
      <c r="M65" s="344" t="str">
        <f>_xlfn.XLOOKUP(QDC_Contratos[[#This Row],[Código Identificador do ID CLUSTER]],'Pontos e zonas por UF'!$A$2:$A$446,'Pontos e zonas por UF'!$G$2:$G$446)</f>
        <v>Ponto</v>
      </c>
    </row>
    <row r="66" spans="1:13" x14ac:dyDescent="0.35">
      <c r="A66" s="15">
        <v>65</v>
      </c>
      <c r="B66" s="338" t="s">
        <v>1368</v>
      </c>
      <c r="C66" s="8" t="s">
        <v>1285</v>
      </c>
      <c r="D66" s="15" t="s">
        <v>162</v>
      </c>
      <c r="E66" s="18">
        <v>746</v>
      </c>
      <c r="F66" s="473">
        <v>44566</v>
      </c>
      <c r="G66" s="473">
        <v>44566</v>
      </c>
      <c r="H66" s="449">
        <v>2.7574999999999998</v>
      </c>
      <c r="I66" s="15" t="s">
        <v>1279</v>
      </c>
      <c r="J66" s="15" t="str">
        <f>_xlfn.XLOOKUP(QDC_Contratos[[#This Row],[ID CLUSTER]],'Pontos e zonas por UF'!$B$2:$B$446,'Pontos e zonas por UF'!$H$2:$H$446)</f>
        <v>Mato Grosso do Sul</v>
      </c>
      <c r="K66" s="344"/>
      <c r="L66" s="8">
        <f>_xlfn.XLOOKUP(QDC_Contratos[[#This Row],[ID CLUSTER]],'Pontos e zonas por UF'!$B$2:$B$446,'Pontos e zonas por UF'!$A$2:$A$446)</f>
        <v>207</v>
      </c>
      <c r="M66" s="344" t="str">
        <f>_xlfn.XLOOKUP(QDC_Contratos[[#This Row],[Código Identificador do ID CLUSTER]],'Pontos e zonas por UF'!$A$2:$A$446,'Pontos e zonas por UF'!$G$2:$G$446)</f>
        <v>Zona</v>
      </c>
    </row>
    <row r="67" spans="1:13" x14ac:dyDescent="0.35">
      <c r="A67" s="15">
        <v>66</v>
      </c>
      <c r="B67" s="338" t="s">
        <v>1369</v>
      </c>
      <c r="C67" s="8" t="s">
        <v>1285</v>
      </c>
      <c r="D67" s="15" t="s">
        <v>162</v>
      </c>
      <c r="E67" s="18">
        <v>300</v>
      </c>
      <c r="F67" s="473">
        <v>44567</v>
      </c>
      <c r="G67" s="473">
        <v>44567</v>
      </c>
      <c r="H67" s="449">
        <v>2.7574999999999998</v>
      </c>
      <c r="I67" s="15" t="s">
        <v>1279</v>
      </c>
      <c r="J67" s="15" t="str">
        <f>_xlfn.XLOOKUP(QDC_Contratos[[#This Row],[ID CLUSTER]],'Pontos e zonas por UF'!$B$2:$B$446,'Pontos e zonas por UF'!$H$2:$H$446)</f>
        <v>Mato Grosso do Sul</v>
      </c>
      <c r="K67" s="344"/>
      <c r="L67" s="8">
        <f>_xlfn.XLOOKUP(QDC_Contratos[[#This Row],[ID CLUSTER]],'Pontos e zonas por UF'!$B$2:$B$446,'Pontos e zonas por UF'!$A$2:$A$446)</f>
        <v>207</v>
      </c>
      <c r="M67" s="344" t="str">
        <f>_xlfn.XLOOKUP(QDC_Contratos[[#This Row],[Código Identificador do ID CLUSTER]],'Pontos e zonas por UF'!$A$2:$A$446,'Pontos e zonas por UF'!$G$2:$G$446)</f>
        <v>Zona</v>
      </c>
    </row>
    <row r="68" spans="1:13" x14ac:dyDescent="0.35">
      <c r="A68" s="15">
        <v>67</v>
      </c>
      <c r="B68" s="338" t="s">
        <v>1370</v>
      </c>
      <c r="C68" s="8" t="s">
        <v>1285</v>
      </c>
      <c r="D68" s="15" t="s">
        <v>162</v>
      </c>
      <c r="E68" s="18">
        <v>300</v>
      </c>
      <c r="F68" s="473">
        <v>44568</v>
      </c>
      <c r="G68" s="473">
        <v>44568</v>
      </c>
      <c r="H68" s="449">
        <v>2.7574999999999998</v>
      </c>
      <c r="I68" s="15" t="s">
        <v>1279</v>
      </c>
      <c r="J68" s="15" t="str">
        <f>_xlfn.XLOOKUP(QDC_Contratos[[#This Row],[ID CLUSTER]],'Pontos e zonas por UF'!$B$2:$B$446,'Pontos e zonas por UF'!$H$2:$H$446)</f>
        <v>Mato Grosso do Sul</v>
      </c>
      <c r="K68" s="344"/>
      <c r="L68" s="8">
        <f>_xlfn.XLOOKUP(QDC_Contratos[[#This Row],[ID CLUSTER]],'Pontos e zonas por UF'!$B$2:$B$446,'Pontos e zonas por UF'!$A$2:$A$446)</f>
        <v>207</v>
      </c>
      <c r="M68" s="344" t="str">
        <f>_xlfn.XLOOKUP(QDC_Contratos[[#This Row],[Código Identificador do ID CLUSTER]],'Pontos e zonas por UF'!$A$2:$A$446,'Pontos e zonas por UF'!$G$2:$G$446)</f>
        <v>Zona</v>
      </c>
    </row>
    <row r="69" spans="1:13" x14ac:dyDescent="0.35">
      <c r="A69" s="15">
        <v>68</v>
      </c>
      <c r="B69" s="338" t="s">
        <v>1371</v>
      </c>
      <c r="C69" s="8" t="s">
        <v>1287</v>
      </c>
      <c r="D69" s="15" t="s">
        <v>169</v>
      </c>
      <c r="E69" s="18">
        <v>300</v>
      </c>
      <c r="F69" s="473">
        <v>44569</v>
      </c>
      <c r="G69" s="473">
        <v>44569</v>
      </c>
      <c r="H69" s="449">
        <v>6.6260000000000003</v>
      </c>
      <c r="I69" s="15" t="s">
        <v>1279</v>
      </c>
      <c r="J69" s="15" t="str">
        <f>_xlfn.XLOOKUP(QDC_Contratos[[#This Row],[ID CLUSTER]],'Pontos e zonas por UF'!$B$2:$B$446,'Pontos e zonas por UF'!$H$2:$H$446)</f>
        <v>Mato Grosso do Sul</v>
      </c>
      <c r="K69" s="344"/>
      <c r="L69" s="8">
        <f>_xlfn.XLOOKUP(QDC_Contratos[[#This Row],[ID CLUSTER]],'Pontos e zonas por UF'!$B$2:$B$446,'Pontos e zonas por UF'!$A$2:$A$446)</f>
        <v>270738</v>
      </c>
      <c r="M69" s="344" t="str">
        <f>_xlfn.XLOOKUP(QDC_Contratos[[#This Row],[Código Identificador do ID CLUSTER]],'Pontos e zonas por UF'!$A$2:$A$446,'Pontos e zonas por UF'!$G$2:$G$446)</f>
        <v>Ponto</v>
      </c>
    </row>
    <row r="70" spans="1:13" x14ac:dyDescent="0.35">
      <c r="A70" s="15">
        <v>69</v>
      </c>
      <c r="B70" s="338" t="s">
        <v>1372</v>
      </c>
      <c r="C70" s="8" t="s">
        <v>1287</v>
      </c>
      <c r="D70" s="15" t="s">
        <v>169</v>
      </c>
      <c r="E70" s="18">
        <v>300</v>
      </c>
      <c r="F70" s="473">
        <v>44570</v>
      </c>
      <c r="G70" s="473">
        <v>44570</v>
      </c>
      <c r="H70" s="449">
        <v>6.6260000000000003</v>
      </c>
      <c r="I70" s="15" t="s">
        <v>1279</v>
      </c>
      <c r="J70" s="15" t="str">
        <f>_xlfn.XLOOKUP(QDC_Contratos[[#This Row],[ID CLUSTER]],'Pontos e zonas por UF'!$B$2:$B$446,'Pontos e zonas por UF'!$H$2:$H$446)</f>
        <v>Mato Grosso do Sul</v>
      </c>
      <c r="K70" s="344"/>
      <c r="L70" s="8">
        <f>_xlfn.XLOOKUP(QDC_Contratos[[#This Row],[ID CLUSTER]],'Pontos e zonas por UF'!$B$2:$B$446,'Pontos e zonas por UF'!$A$2:$A$446)</f>
        <v>270738</v>
      </c>
      <c r="M70" s="344" t="str">
        <f>_xlfn.XLOOKUP(QDC_Contratos[[#This Row],[Código Identificador do ID CLUSTER]],'Pontos e zonas por UF'!$A$2:$A$446,'Pontos e zonas por UF'!$G$2:$G$446)</f>
        <v>Ponto</v>
      </c>
    </row>
    <row r="71" spans="1:13" x14ac:dyDescent="0.35">
      <c r="A71" s="15">
        <v>70</v>
      </c>
      <c r="B71" s="338" t="s">
        <v>1373</v>
      </c>
      <c r="C71" s="8" t="s">
        <v>1287</v>
      </c>
      <c r="D71" s="15" t="s">
        <v>169</v>
      </c>
      <c r="E71" s="18">
        <v>350</v>
      </c>
      <c r="F71" s="473">
        <v>44571</v>
      </c>
      <c r="G71" s="473">
        <v>44571</v>
      </c>
      <c r="H71" s="449">
        <v>6.6260000000000003</v>
      </c>
      <c r="I71" s="15" t="s">
        <v>1279</v>
      </c>
      <c r="J71" s="15" t="str">
        <f>_xlfn.XLOOKUP(QDC_Contratos[[#This Row],[ID CLUSTER]],'Pontos e zonas por UF'!$B$2:$B$446,'Pontos e zonas por UF'!$H$2:$H$446)</f>
        <v>Mato Grosso do Sul</v>
      </c>
      <c r="K71" s="344"/>
      <c r="L71" s="8">
        <f>_xlfn.XLOOKUP(QDC_Contratos[[#This Row],[ID CLUSTER]],'Pontos e zonas por UF'!$B$2:$B$446,'Pontos e zonas por UF'!$A$2:$A$446)</f>
        <v>270738</v>
      </c>
      <c r="M71" s="344" t="str">
        <f>_xlfn.XLOOKUP(QDC_Contratos[[#This Row],[Código Identificador do ID CLUSTER]],'Pontos e zonas por UF'!$A$2:$A$446,'Pontos e zonas por UF'!$G$2:$G$446)</f>
        <v>Ponto</v>
      </c>
    </row>
    <row r="72" spans="1:13" x14ac:dyDescent="0.35">
      <c r="A72" s="15">
        <v>71</v>
      </c>
      <c r="B72" s="338" t="s">
        <v>1374</v>
      </c>
      <c r="C72" s="8" t="s">
        <v>1285</v>
      </c>
      <c r="D72" s="15" t="s">
        <v>162</v>
      </c>
      <c r="E72" s="18">
        <v>350</v>
      </c>
      <c r="F72" s="473">
        <v>44571</v>
      </c>
      <c r="G72" s="473">
        <v>44571</v>
      </c>
      <c r="H72" s="449">
        <v>2.7574999999999998</v>
      </c>
      <c r="I72" s="15" t="s">
        <v>1279</v>
      </c>
      <c r="J72" s="15" t="str">
        <f>_xlfn.XLOOKUP(QDC_Contratos[[#This Row],[ID CLUSTER]],'Pontos e zonas por UF'!$B$2:$B$446,'Pontos e zonas por UF'!$H$2:$H$446)</f>
        <v>Mato Grosso do Sul</v>
      </c>
      <c r="K72" s="344"/>
      <c r="L72" s="8">
        <f>_xlfn.XLOOKUP(QDC_Contratos[[#This Row],[ID CLUSTER]],'Pontos e zonas por UF'!$B$2:$B$446,'Pontos e zonas por UF'!$A$2:$A$446)</f>
        <v>207</v>
      </c>
      <c r="M72" s="344" t="str">
        <f>_xlfn.XLOOKUP(QDC_Contratos[[#This Row],[Código Identificador do ID CLUSTER]],'Pontos e zonas por UF'!$A$2:$A$446,'Pontos e zonas por UF'!$G$2:$G$446)</f>
        <v>Zona</v>
      </c>
    </row>
    <row r="73" spans="1:13" x14ac:dyDescent="0.35">
      <c r="A73" s="15">
        <v>72</v>
      </c>
      <c r="B73" s="338" t="s">
        <v>1375</v>
      </c>
      <c r="C73" s="8" t="s">
        <v>1287</v>
      </c>
      <c r="D73" s="15" t="s">
        <v>169</v>
      </c>
      <c r="E73" s="18">
        <v>200</v>
      </c>
      <c r="F73" s="473">
        <v>44572</v>
      </c>
      <c r="G73" s="473">
        <v>44572</v>
      </c>
      <c r="H73" s="449">
        <v>6.6260000000000003</v>
      </c>
      <c r="I73" s="15" t="s">
        <v>1279</v>
      </c>
      <c r="J73" s="15" t="str">
        <f>_xlfn.XLOOKUP(QDC_Contratos[[#This Row],[ID CLUSTER]],'Pontos e zonas por UF'!$B$2:$B$446,'Pontos e zonas por UF'!$H$2:$H$446)</f>
        <v>Mato Grosso do Sul</v>
      </c>
      <c r="K73" s="344"/>
      <c r="L73" s="8">
        <f>_xlfn.XLOOKUP(QDC_Contratos[[#This Row],[ID CLUSTER]],'Pontos e zonas por UF'!$B$2:$B$446,'Pontos e zonas por UF'!$A$2:$A$446)</f>
        <v>270738</v>
      </c>
      <c r="M73" s="344" t="str">
        <f>_xlfn.XLOOKUP(QDC_Contratos[[#This Row],[Código Identificador do ID CLUSTER]],'Pontos e zonas por UF'!$A$2:$A$446,'Pontos e zonas por UF'!$G$2:$G$446)</f>
        <v>Ponto</v>
      </c>
    </row>
    <row r="74" spans="1:13" x14ac:dyDescent="0.35">
      <c r="A74" s="15">
        <v>73</v>
      </c>
      <c r="B74" s="338" t="s">
        <v>1376</v>
      </c>
      <c r="C74" s="8" t="s">
        <v>1285</v>
      </c>
      <c r="D74" s="15" t="s">
        <v>162</v>
      </c>
      <c r="E74" s="18">
        <v>200</v>
      </c>
      <c r="F74" s="473">
        <v>44572</v>
      </c>
      <c r="G74" s="473">
        <v>44572</v>
      </c>
      <c r="H74" s="449">
        <v>2.7574999999999998</v>
      </c>
      <c r="I74" s="15" t="s">
        <v>1279</v>
      </c>
      <c r="J74" s="15" t="str">
        <f>_xlfn.XLOOKUP(QDC_Contratos[[#This Row],[ID CLUSTER]],'Pontos e zonas por UF'!$B$2:$B$446,'Pontos e zonas por UF'!$H$2:$H$446)</f>
        <v>Mato Grosso do Sul</v>
      </c>
      <c r="K74" s="344"/>
      <c r="L74" s="8">
        <f>_xlfn.XLOOKUP(QDC_Contratos[[#This Row],[ID CLUSTER]],'Pontos e zonas por UF'!$B$2:$B$446,'Pontos e zonas por UF'!$A$2:$A$446)</f>
        <v>207</v>
      </c>
      <c r="M74" s="344" t="str">
        <f>_xlfn.XLOOKUP(QDC_Contratos[[#This Row],[Código Identificador do ID CLUSTER]],'Pontos e zonas por UF'!$A$2:$A$446,'Pontos e zonas por UF'!$G$2:$G$446)</f>
        <v>Zona</v>
      </c>
    </row>
    <row r="75" spans="1:13" x14ac:dyDescent="0.35">
      <c r="A75" s="15">
        <v>74</v>
      </c>
      <c r="B75" s="338" t="s">
        <v>1377</v>
      </c>
      <c r="C75" s="8" t="s">
        <v>1287</v>
      </c>
      <c r="D75" s="15" t="s">
        <v>169</v>
      </c>
      <c r="E75" s="18">
        <v>200</v>
      </c>
      <c r="F75" s="473">
        <v>44573</v>
      </c>
      <c r="G75" s="473">
        <v>44573</v>
      </c>
      <c r="H75" s="449">
        <v>6.6260000000000003</v>
      </c>
      <c r="I75" s="15" t="s">
        <v>1279</v>
      </c>
      <c r="J75" s="15" t="str">
        <f>_xlfn.XLOOKUP(QDC_Contratos[[#This Row],[ID CLUSTER]],'Pontos e zonas por UF'!$B$2:$B$446,'Pontos e zonas por UF'!$H$2:$H$446)</f>
        <v>Mato Grosso do Sul</v>
      </c>
      <c r="K75" s="344"/>
      <c r="L75" s="8">
        <f>_xlfn.XLOOKUP(QDC_Contratos[[#This Row],[ID CLUSTER]],'Pontos e zonas por UF'!$B$2:$B$446,'Pontos e zonas por UF'!$A$2:$A$446)</f>
        <v>270738</v>
      </c>
      <c r="M75" s="344" t="str">
        <f>_xlfn.XLOOKUP(QDC_Contratos[[#This Row],[Código Identificador do ID CLUSTER]],'Pontos e zonas por UF'!$A$2:$A$446,'Pontos e zonas por UF'!$G$2:$G$446)</f>
        <v>Ponto</v>
      </c>
    </row>
    <row r="76" spans="1:13" x14ac:dyDescent="0.35">
      <c r="A76" s="15">
        <v>75</v>
      </c>
      <c r="B76" s="338" t="s">
        <v>1378</v>
      </c>
      <c r="C76" s="8" t="s">
        <v>1285</v>
      </c>
      <c r="D76" s="15" t="s">
        <v>162</v>
      </c>
      <c r="E76" s="18">
        <v>200</v>
      </c>
      <c r="F76" s="473">
        <v>44573</v>
      </c>
      <c r="G76" s="473">
        <v>44573</v>
      </c>
      <c r="H76" s="449">
        <v>2.7574999999999998</v>
      </c>
      <c r="I76" s="15" t="s">
        <v>1279</v>
      </c>
      <c r="J76" s="15" t="str">
        <f>_xlfn.XLOOKUP(QDC_Contratos[[#This Row],[ID CLUSTER]],'Pontos e zonas por UF'!$B$2:$B$446,'Pontos e zonas por UF'!$H$2:$H$446)</f>
        <v>Mato Grosso do Sul</v>
      </c>
      <c r="K76" s="344"/>
      <c r="L76" s="8">
        <f>_xlfn.XLOOKUP(QDC_Contratos[[#This Row],[ID CLUSTER]],'Pontos e zonas por UF'!$B$2:$B$446,'Pontos e zonas por UF'!$A$2:$A$446)</f>
        <v>207</v>
      </c>
      <c r="M76" s="344" t="str">
        <f>_xlfn.XLOOKUP(QDC_Contratos[[#This Row],[Código Identificador do ID CLUSTER]],'Pontos e zonas por UF'!$A$2:$A$446,'Pontos e zonas por UF'!$G$2:$G$446)</f>
        <v>Zona</v>
      </c>
    </row>
    <row r="77" spans="1:13" x14ac:dyDescent="0.35">
      <c r="A77" s="15">
        <v>76</v>
      </c>
      <c r="B77" s="338" t="s">
        <v>1379</v>
      </c>
      <c r="C77" s="8" t="s">
        <v>1350</v>
      </c>
      <c r="D77" s="15" t="s">
        <v>162</v>
      </c>
      <c r="E77" s="18">
        <v>24</v>
      </c>
      <c r="F77" s="473">
        <v>44594</v>
      </c>
      <c r="G77" s="473">
        <v>44926</v>
      </c>
      <c r="H77" s="449">
        <v>5.0801999999999996</v>
      </c>
      <c r="I77" s="15" t="s">
        <v>1279</v>
      </c>
      <c r="J77" s="15" t="str">
        <f>_xlfn.XLOOKUP(QDC_Contratos[[#This Row],[ID CLUSTER]],'Pontos e zonas por UF'!$B$2:$B$446,'Pontos e zonas por UF'!$H$2:$H$446)</f>
        <v>Rio Grande do Norte</v>
      </c>
      <c r="K77" s="344"/>
      <c r="L77" s="8">
        <f>_xlfn.XLOOKUP(QDC_Contratos[[#This Row],[ID CLUSTER]],'Pontos e zonas por UF'!$B$2:$B$446,'Pontos e zonas por UF'!$A$2:$A$446)</f>
        <v>243</v>
      </c>
      <c r="M77" s="344" t="str">
        <f>_xlfn.XLOOKUP(QDC_Contratos[[#This Row],[Código Identificador do ID CLUSTER]],'Pontos e zonas por UF'!$A$2:$A$446,'Pontos e zonas por UF'!$G$2:$G$446)</f>
        <v>Zona</v>
      </c>
    </row>
    <row r="78" spans="1:13" x14ac:dyDescent="0.35">
      <c r="A78" s="15">
        <v>77</v>
      </c>
      <c r="B78" s="338" t="s">
        <v>1380</v>
      </c>
      <c r="C78" s="8" t="s">
        <v>1381</v>
      </c>
      <c r="D78" s="15" t="s">
        <v>162</v>
      </c>
      <c r="E78" s="18">
        <v>1</v>
      </c>
      <c r="F78" s="473">
        <v>44616</v>
      </c>
      <c r="G78" s="473">
        <v>44926</v>
      </c>
      <c r="H78" s="449">
        <v>5.1791</v>
      </c>
      <c r="I78" s="15" t="s">
        <v>1279</v>
      </c>
      <c r="J78" s="15" t="str">
        <f>_xlfn.XLOOKUP(QDC_Contratos[[#This Row],[ID CLUSTER]],'Pontos e zonas por UF'!$B$2:$B$446,'Pontos e zonas por UF'!$H$2:$H$446)</f>
        <v>Ceará</v>
      </c>
      <c r="K78" s="344"/>
      <c r="L78" s="8">
        <f>_xlfn.XLOOKUP(QDC_Contratos[[#This Row],[ID CLUSTER]],'Pontos e zonas por UF'!$B$2:$B$446,'Pontos e zonas por UF'!$A$2:$A$446)</f>
        <v>246</v>
      </c>
      <c r="M78" s="344" t="str">
        <f>_xlfn.XLOOKUP(QDC_Contratos[[#This Row],[Código Identificador do ID CLUSTER]],'Pontos e zonas por UF'!$A$2:$A$446,'Pontos e zonas por UF'!$G$2:$G$446)</f>
        <v>Zona</v>
      </c>
    </row>
    <row r="79" spans="1:13" x14ac:dyDescent="0.35">
      <c r="A79" s="15">
        <v>78</v>
      </c>
      <c r="B79" s="338" t="s">
        <v>1382</v>
      </c>
      <c r="C79" s="8" t="s">
        <v>1333</v>
      </c>
      <c r="D79" s="15" t="s">
        <v>162</v>
      </c>
      <c r="E79" s="18">
        <v>40</v>
      </c>
      <c r="F79" s="473">
        <v>44690</v>
      </c>
      <c r="G79" s="473">
        <v>44926</v>
      </c>
      <c r="H79" s="449">
        <v>4.6914999999999996</v>
      </c>
      <c r="I79" s="15" t="s">
        <v>1279</v>
      </c>
      <c r="J79" s="15" t="str">
        <f>_xlfn.XLOOKUP(QDC_Contratos[[#This Row],[ID CLUSTER]],'Pontos e zonas por UF'!$B$2:$B$446,'Pontos e zonas por UF'!$H$2:$H$446)</f>
        <v>Bahia</v>
      </c>
      <c r="K79" s="344"/>
      <c r="L79" s="8">
        <f>_xlfn.XLOOKUP(QDC_Contratos[[#This Row],[ID CLUSTER]],'Pontos e zonas por UF'!$B$2:$B$446,'Pontos e zonas por UF'!$A$2:$A$446)</f>
        <v>233</v>
      </c>
      <c r="M79" s="344" t="str">
        <f>_xlfn.XLOOKUP(QDC_Contratos[[#This Row],[Código Identificador do ID CLUSTER]],'Pontos e zonas por UF'!$A$2:$A$446,'Pontos e zonas por UF'!$G$2:$G$446)</f>
        <v>Zona</v>
      </c>
    </row>
    <row r="80" spans="1:13" x14ac:dyDescent="0.35">
      <c r="A80" s="15">
        <v>79</v>
      </c>
      <c r="B80" s="338" t="s">
        <v>1383</v>
      </c>
      <c r="C80" s="8" t="s">
        <v>1311</v>
      </c>
      <c r="D80" s="15" t="s">
        <v>162</v>
      </c>
      <c r="E80" s="18">
        <v>745</v>
      </c>
      <c r="F80" s="473">
        <v>44690</v>
      </c>
      <c r="G80" s="473">
        <v>44926</v>
      </c>
      <c r="H80" s="449">
        <v>4.6914999999999996</v>
      </c>
      <c r="I80" s="15" t="s">
        <v>1279</v>
      </c>
      <c r="J80" s="15" t="str">
        <f>_xlfn.XLOOKUP(QDC_Contratos[[#This Row],[ID CLUSTER]],'Pontos e zonas por UF'!$B$2:$B$446,'Pontos e zonas por UF'!$H$2:$H$446)</f>
        <v>Bahia</v>
      </c>
      <c r="K80" s="344"/>
      <c r="L80" s="8">
        <f>_xlfn.XLOOKUP(QDC_Contratos[[#This Row],[ID CLUSTER]],'Pontos e zonas por UF'!$B$2:$B$446,'Pontos e zonas por UF'!$A$2:$A$446)</f>
        <v>235</v>
      </c>
      <c r="M80" s="344" t="str">
        <f>_xlfn.XLOOKUP(QDC_Contratos[[#This Row],[Código Identificador do ID CLUSTER]],'Pontos e zonas por UF'!$A$2:$A$446,'Pontos e zonas por UF'!$G$2:$G$446)</f>
        <v>Zona</v>
      </c>
    </row>
    <row r="81" spans="1:13" x14ac:dyDescent="0.35">
      <c r="A81" s="15">
        <v>80</v>
      </c>
      <c r="B81" s="338" t="s">
        <v>1384</v>
      </c>
      <c r="C81" s="8" t="s">
        <v>1338</v>
      </c>
      <c r="D81" s="15" t="s">
        <v>162</v>
      </c>
      <c r="E81" s="18">
        <v>65</v>
      </c>
      <c r="F81" s="473">
        <v>44690</v>
      </c>
      <c r="G81" s="473">
        <v>44926</v>
      </c>
      <c r="H81" s="449">
        <v>4.6914999999999996</v>
      </c>
      <c r="I81" s="15" t="s">
        <v>1279</v>
      </c>
      <c r="J81" s="15" t="str">
        <f>_xlfn.XLOOKUP(QDC_Contratos[[#This Row],[ID CLUSTER]],'Pontos e zonas por UF'!$B$2:$B$446,'Pontos e zonas por UF'!$H$2:$H$446)</f>
        <v>Bahia</v>
      </c>
      <c r="K81" s="344"/>
      <c r="L81" s="8">
        <f>_xlfn.XLOOKUP(QDC_Contratos[[#This Row],[ID CLUSTER]],'Pontos e zonas por UF'!$B$2:$B$446,'Pontos e zonas por UF'!$A$2:$A$446)</f>
        <v>236</v>
      </c>
      <c r="M81" s="344" t="str">
        <f>_xlfn.XLOOKUP(QDC_Contratos[[#This Row],[Código Identificador do ID CLUSTER]],'Pontos e zonas por UF'!$A$2:$A$446,'Pontos e zonas por UF'!$G$2:$G$446)</f>
        <v>Zona</v>
      </c>
    </row>
    <row r="82" spans="1:13" x14ac:dyDescent="0.35">
      <c r="A82" s="15">
        <v>81</v>
      </c>
      <c r="B82" s="338" t="s">
        <v>1385</v>
      </c>
      <c r="C82" s="8" t="s">
        <v>1329</v>
      </c>
      <c r="D82" s="15" t="s">
        <v>162</v>
      </c>
      <c r="E82" s="18">
        <v>450</v>
      </c>
      <c r="F82" s="473">
        <v>44690</v>
      </c>
      <c r="G82" s="473">
        <v>44926</v>
      </c>
      <c r="H82" s="449">
        <v>4.6914999999999996</v>
      </c>
      <c r="I82" s="15" t="s">
        <v>1279</v>
      </c>
      <c r="J82" s="15" t="str">
        <f>_xlfn.XLOOKUP(QDC_Contratos[[#This Row],[ID CLUSTER]],'Pontos e zonas por UF'!$B$2:$B$446,'Pontos e zonas por UF'!$H$2:$H$446)</f>
        <v>Bahia</v>
      </c>
      <c r="K82" s="344"/>
      <c r="L82" s="8">
        <f>_xlfn.XLOOKUP(QDC_Contratos[[#This Row],[ID CLUSTER]],'Pontos e zonas por UF'!$B$2:$B$446,'Pontos e zonas por UF'!$A$2:$A$446)</f>
        <v>237</v>
      </c>
      <c r="M82" s="344" t="str">
        <f>_xlfn.XLOOKUP(QDC_Contratos[[#This Row],[Código Identificador do ID CLUSTER]],'Pontos e zonas por UF'!$A$2:$A$446,'Pontos e zonas por UF'!$G$2:$G$446)</f>
        <v>Zona</v>
      </c>
    </row>
    <row r="83" spans="1:13" x14ac:dyDescent="0.35">
      <c r="A83" s="15">
        <v>82</v>
      </c>
      <c r="B83" s="338" t="s">
        <v>1386</v>
      </c>
      <c r="C83" s="8" t="s">
        <v>1362</v>
      </c>
      <c r="D83" s="15" t="s">
        <v>162</v>
      </c>
      <c r="E83" s="18">
        <v>220</v>
      </c>
      <c r="F83" s="473">
        <v>44927</v>
      </c>
      <c r="G83" s="473">
        <v>45291</v>
      </c>
      <c r="H83" s="451">
        <f>SUM(1.3543, 1.6306,0.0007,0.1435)</f>
        <v>3.1291000000000002</v>
      </c>
      <c r="I83" s="15" t="s">
        <v>1279</v>
      </c>
      <c r="J83" s="15" t="str">
        <f>_xlfn.XLOOKUP(QDC_Contratos[[#This Row],[ID CLUSTER]],'Pontos e zonas por UF'!$B$2:$B$446,'Pontos e zonas por UF'!$H$2:$H$446)</f>
        <v>Rio Grande do Sul</v>
      </c>
      <c r="K83" s="344"/>
      <c r="L83" s="8">
        <f>_xlfn.XLOOKUP(QDC_Contratos[[#This Row],[ID CLUSTER]],'Pontos e zonas por UF'!$B$2:$B$446,'Pontos e zonas por UF'!$A$2:$A$446)</f>
        <v>215</v>
      </c>
      <c r="M83" s="344" t="str">
        <f>_xlfn.XLOOKUP(QDC_Contratos[[#This Row],[Código Identificador do ID CLUSTER]],'Pontos e zonas por UF'!$A$2:$A$446,'Pontos e zonas por UF'!$G$2:$G$446)</f>
        <v>Zona</v>
      </c>
    </row>
    <row r="84" spans="1:13" x14ac:dyDescent="0.35">
      <c r="A84" s="15">
        <v>83</v>
      </c>
      <c r="B84" s="338" t="s">
        <v>1387</v>
      </c>
      <c r="C84" s="8" t="s">
        <v>1362</v>
      </c>
      <c r="D84" s="15" t="s">
        <v>162</v>
      </c>
      <c r="E84" s="18">
        <v>1.0940000000000001</v>
      </c>
      <c r="F84" s="473">
        <v>45292</v>
      </c>
      <c r="G84" s="473">
        <v>45657</v>
      </c>
      <c r="H84" s="451">
        <f>SUM(0.9571, 1.7905, 0.0007, 0.1276)</f>
        <v>2.8759000000000001</v>
      </c>
      <c r="I84" s="15" t="s">
        <v>1279</v>
      </c>
      <c r="J84" s="15" t="str">
        <f>_xlfn.XLOOKUP(QDC_Contratos[[#This Row],[ID CLUSTER]],'Pontos e zonas por UF'!$B$2:$B$446,'Pontos e zonas por UF'!$H$2:$H$446)</f>
        <v>Rio Grande do Sul</v>
      </c>
      <c r="K84" s="344"/>
      <c r="L84" s="8">
        <f>_xlfn.XLOOKUP(QDC_Contratos[[#This Row],[ID CLUSTER]],'Pontos e zonas por UF'!$B$2:$B$446,'Pontos e zonas por UF'!$A$2:$A$446)</f>
        <v>215</v>
      </c>
      <c r="M84" s="344" t="str">
        <f>_xlfn.XLOOKUP(QDC_Contratos[[#This Row],[Código Identificador do ID CLUSTER]],'Pontos e zonas por UF'!$A$2:$A$446,'Pontos e zonas por UF'!$G$2:$G$446)</f>
        <v>Zona</v>
      </c>
    </row>
    <row r="85" spans="1:13" x14ac:dyDescent="0.35">
      <c r="A85" s="15">
        <v>84</v>
      </c>
      <c r="B85" s="338" t="s">
        <v>1388</v>
      </c>
      <c r="C85" s="8" t="s">
        <v>1362</v>
      </c>
      <c r="D85" s="15" t="s">
        <v>162</v>
      </c>
      <c r="E85" s="18">
        <v>1.097</v>
      </c>
      <c r="F85" s="473">
        <v>45658</v>
      </c>
      <c r="G85" s="473">
        <v>46022</v>
      </c>
      <c r="H85" s="451">
        <f>SUM(0.9571,1.7905, 0.0007, 0.1276)</f>
        <v>2.8759000000000001</v>
      </c>
      <c r="I85" s="15" t="s">
        <v>1279</v>
      </c>
      <c r="J85" s="15" t="str">
        <f>_xlfn.XLOOKUP(QDC_Contratos[[#This Row],[ID CLUSTER]],'Pontos e zonas por UF'!$B$2:$B$446,'Pontos e zonas por UF'!$H$2:$H$446)</f>
        <v>Rio Grande do Sul</v>
      </c>
      <c r="K85" s="344"/>
      <c r="L85" s="8">
        <f>_xlfn.XLOOKUP(QDC_Contratos[[#This Row],[ID CLUSTER]],'Pontos e zonas por UF'!$B$2:$B$446,'Pontos e zonas por UF'!$A$2:$A$446)</f>
        <v>215</v>
      </c>
      <c r="M85" s="344" t="str">
        <f>_xlfn.XLOOKUP(QDC_Contratos[[#This Row],[Código Identificador do ID CLUSTER]],'Pontos e zonas por UF'!$A$2:$A$446,'Pontos e zonas por UF'!$G$2:$G$446)</f>
        <v>Zona</v>
      </c>
    </row>
    <row r="86" spans="1:13" x14ac:dyDescent="0.35">
      <c r="A86" s="15">
        <v>85</v>
      </c>
      <c r="B86" s="338" t="s">
        <v>1389</v>
      </c>
      <c r="C86" s="8" t="s">
        <v>1362</v>
      </c>
      <c r="D86" s="15" t="s">
        <v>162</v>
      </c>
      <c r="E86" s="18">
        <v>1.6559999999999999</v>
      </c>
      <c r="F86" s="473">
        <v>46023</v>
      </c>
      <c r="G86" s="473">
        <v>46387</v>
      </c>
      <c r="H86" s="451">
        <f>SUM( 0.8701,1.6277,0.0006,0.116)</f>
        <v>2.6143999999999998</v>
      </c>
      <c r="I86" s="15" t="s">
        <v>1279</v>
      </c>
      <c r="J86" s="15" t="str">
        <f>_xlfn.XLOOKUP(QDC_Contratos[[#This Row],[ID CLUSTER]],'Pontos e zonas por UF'!$B$2:$B$446,'Pontos e zonas por UF'!$H$2:$H$446)</f>
        <v>Rio Grande do Sul</v>
      </c>
      <c r="K86" s="344"/>
      <c r="L86" s="8">
        <f>_xlfn.XLOOKUP(QDC_Contratos[[#This Row],[ID CLUSTER]],'Pontos e zonas por UF'!$B$2:$B$446,'Pontos e zonas por UF'!$A$2:$A$446)</f>
        <v>215</v>
      </c>
      <c r="M86" s="344" t="str">
        <f>_xlfn.XLOOKUP(QDC_Contratos[[#This Row],[Código Identificador do ID CLUSTER]],'Pontos e zonas por UF'!$A$2:$A$446,'Pontos e zonas por UF'!$G$2:$G$446)</f>
        <v>Zona</v>
      </c>
    </row>
    <row r="87" spans="1:13" x14ac:dyDescent="0.35">
      <c r="A87" s="15">
        <v>86</v>
      </c>
      <c r="B87" s="338" t="s">
        <v>1390</v>
      </c>
      <c r="C87" s="8" t="s">
        <v>1283</v>
      </c>
      <c r="D87" s="15" t="s">
        <v>162</v>
      </c>
      <c r="E87" s="18">
        <v>60</v>
      </c>
      <c r="F87" s="473">
        <v>44927</v>
      </c>
      <c r="G87" s="473">
        <v>45291</v>
      </c>
      <c r="H87" s="448">
        <v>2.0407999999999999</v>
      </c>
      <c r="I87" s="15" t="s">
        <v>1279</v>
      </c>
      <c r="J87" s="15" t="str">
        <f>_xlfn.XLOOKUP(QDC_Contratos[[#This Row],[ID CLUSTER]],'Pontos e zonas por UF'!$B$2:$B$446,'Pontos e zonas por UF'!$H$2:$H$446)</f>
        <v>Santa Catarina</v>
      </c>
      <c r="K87" s="344"/>
      <c r="L87" s="8">
        <f>_xlfn.XLOOKUP(QDC_Contratos[[#This Row],[ID CLUSTER]],'Pontos e zonas por UF'!$B$2:$B$446,'Pontos e zonas por UF'!$A$2:$A$446)</f>
        <v>214</v>
      </c>
      <c r="M87" s="344" t="str">
        <f>_xlfn.XLOOKUP(QDC_Contratos[[#This Row],[Código Identificador do ID CLUSTER]],'Pontos e zonas por UF'!$A$2:$A$446,'Pontos e zonas por UF'!$G$2:$G$446)</f>
        <v>Zona</v>
      </c>
    </row>
    <row r="88" spans="1:13" x14ac:dyDescent="0.35">
      <c r="A88" s="15">
        <v>87</v>
      </c>
      <c r="B88" s="338" t="s">
        <v>1391</v>
      </c>
      <c r="C88" s="8" t="s">
        <v>1283</v>
      </c>
      <c r="D88" s="15" t="s">
        <v>162</v>
      </c>
      <c r="E88" s="18">
        <v>1060</v>
      </c>
      <c r="F88" s="473">
        <v>45292</v>
      </c>
      <c r="G88" s="473">
        <v>45657</v>
      </c>
      <c r="H88" s="451">
        <f>SUM(0.8701,1.3001, 0.0006, 0.116)</f>
        <v>2.2867999999999999</v>
      </c>
      <c r="I88" s="15" t="s">
        <v>1279</v>
      </c>
      <c r="J88" s="15" t="str">
        <f>_xlfn.XLOOKUP(QDC_Contratos[[#This Row],[ID CLUSTER]],'Pontos e zonas por UF'!$B$2:$B$446,'Pontos e zonas por UF'!$H$2:$H$446)</f>
        <v>Santa Catarina</v>
      </c>
      <c r="K88" s="344"/>
      <c r="L88" s="8">
        <f>_xlfn.XLOOKUP(QDC_Contratos[[#This Row],[ID CLUSTER]],'Pontos e zonas por UF'!$B$2:$B$446,'Pontos e zonas por UF'!$A$2:$A$446)</f>
        <v>214</v>
      </c>
      <c r="M88" s="344" t="str">
        <f>_xlfn.XLOOKUP(QDC_Contratos[[#This Row],[Código Identificador do ID CLUSTER]],'Pontos e zonas por UF'!$A$2:$A$446,'Pontos e zonas por UF'!$G$2:$G$446)</f>
        <v>Zona</v>
      </c>
    </row>
    <row r="89" spans="1:13" x14ac:dyDescent="0.35">
      <c r="A89" s="15">
        <v>88</v>
      </c>
      <c r="B89" s="338" t="s">
        <v>1392</v>
      </c>
      <c r="C89" s="8" t="s">
        <v>1283</v>
      </c>
      <c r="D89" s="15" t="s">
        <v>162</v>
      </c>
      <c r="E89" s="18">
        <v>1130</v>
      </c>
      <c r="F89" s="473">
        <v>45658</v>
      </c>
      <c r="G89" s="473">
        <v>46022</v>
      </c>
      <c r="H89" s="452">
        <f>SUM(0.8701,1.3001,0.0006,0.116)</f>
        <v>2.2867999999999999</v>
      </c>
      <c r="I89" s="15" t="s">
        <v>1279</v>
      </c>
      <c r="J89" s="15" t="str">
        <f>_xlfn.XLOOKUP(QDC_Contratos[[#This Row],[ID CLUSTER]],'Pontos e zonas por UF'!$B$2:$B$446,'Pontos e zonas por UF'!$H$2:$H$446)</f>
        <v>Santa Catarina</v>
      </c>
      <c r="K89" s="344"/>
      <c r="L89" s="8">
        <f>_xlfn.XLOOKUP(QDC_Contratos[[#This Row],[ID CLUSTER]],'Pontos e zonas por UF'!$B$2:$B$446,'Pontos e zonas por UF'!$A$2:$A$446)</f>
        <v>214</v>
      </c>
      <c r="M89" s="344" t="str">
        <f>_xlfn.XLOOKUP(QDC_Contratos[[#This Row],[Código Identificador do ID CLUSTER]],'Pontos e zonas por UF'!$A$2:$A$446,'Pontos e zonas por UF'!$G$2:$G$446)</f>
        <v>Zona</v>
      </c>
    </row>
    <row r="90" spans="1:13" x14ac:dyDescent="0.35">
      <c r="A90" s="15">
        <v>89</v>
      </c>
      <c r="B90" s="338" t="s">
        <v>1393</v>
      </c>
      <c r="C90" s="8" t="s">
        <v>1283</v>
      </c>
      <c r="D90" s="15" t="s">
        <v>162</v>
      </c>
      <c r="E90" s="18">
        <v>1469</v>
      </c>
      <c r="F90" s="473">
        <v>46023</v>
      </c>
      <c r="G90" s="473">
        <v>46387</v>
      </c>
      <c r="H90" s="451">
        <f>SUM(0.8701,1.3001,0.0006, 0.116)</f>
        <v>2.2867999999999999</v>
      </c>
      <c r="I90" s="15" t="s">
        <v>1279</v>
      </c>
      <c r="J90" s="15" t="str">
        <f>_xlfn.XLOOKUP(QDC_Contratos[[#This Row],[ID CLUSTER]],'Pontos e zonas por UF'!$B$2:$B$446,'Pontos e zonas por UF'!$H$2:$H$446)</f>
        <v>Santa Catarina</v>
      </c>
      <c r="K90" s="344"/>
      <c r="L90" s="8">
        <f>_xlfn.XLOOKUP(QDC_Contratos[[#This Row],[ID CLUSTER]],'Pontos e zonas por UF'!$B$2:$B$446,'Pontos e zonas por UF'!$A$2:$A$446)</f>
        <v>214</v>
      </c>
      <c r="M90" s="344" t="str">
        <f>_xlfn.XLOOKUP(QDC_Contratos[[#This Row],[Código Identificador do ID CLUSTER]],'Pontos e zonas por UF'!$A$2:$A$446,'Pontos e zonas por UF'!$G$2:$G$446)</f>
        <v>Zona</v>
      </c>
    </row>
    <row r="91" spans="1:13" x14ac:dyDescent="0.35">
      <c r="A91" s="15">
        <v>90</v>
      </c>
      <c r="B91" s="338" t="s">
        <v>1394</v>
      </c>
      <c r="C91" s="8" t="s">
        <v>1287</v>
      </c>
      <c r="D91" s="15" t="s">
        <v>169</v>
      </c>
      <c r="E91" s="18">
        <v>14000</v>
      </c>
      <c r="F91" s="473">
        <v>44743</v>
      </c>
      <c r="G91" s="473">
        <v>44926</v>
      </c>
      <c r="H91" s="452">
        <f>SUM(1.3796, 2.3747, 0.0005,0.1098)</f>
        <v>3.8645999999999998</v>
      </c>
      <c r="I91" s="15" t="s">
        <v>1279</v>
      </c>
      <c r="J91" s="15" t="str">
        <f>_xlfn.XLOOKUP(QDC_Contratos[[#This Row],[ID CLUSTER]],'Pontos e zonas por UF'!$B$2:$B$446,'Pontos e zonas por UF'!$H$2:$H$446)</f>
        <v>Mato Grosso do Sul</v>
      </c>
      <c r="K91" s="344"/>
      <c r="L91" s="8">
        <f>_xlfn.XLOOKUP(QDC_Contratos[[#This Row],[ID CLUSTER]],'Pontos e zonas por UF'!$B$2:$B$446,'Pontos e zonas por UF'!$A$2:$A$446)</f>
        <v>270738</v>
      </c>
      <c r="M91" s="344" t="str">
        <f>_xlfn.XLOOKUP(QDC_Contratos[[#This Row],[Código Identificador do ID CLUSTER]],'Pontos e zonas por UF'!$A$2:$A$446,'Pontos e zonas por UF'!$G$2:$G$446)</f>
        <v>Ponto</v>
      </c>
    </row>
    <row r="92" spans="1:13" x14ac:dyDescent="0.35">
      <c r="A92" s="15">
        <v>91</v>
      </c>
      <c r="B92" s="338" t="s">
        <v>1395</v>
      </c>
      <c r="C92" s="8" t="s">
        <v>1295</v>
      </c>
      <c r="D92" s="15" t="s">
        <v>169</v>
      </c>
      <c r="E92" s="18">
        <v>5858</v>
      </c>
      <c r="F92" s="473">
        <v>44743</v>
      </c>
      <c r="G92" s="473">
        <v>44926</v>
      </c>
      <c r="H92" s="452">
        <f>SUM( 0.2705,2.3747,0.0005,0.1098)</f>
        <v>2.7555000000000001</v>
      </c>
      <c r="I92" s="15" t="s">
        <v>1279</v>
      </c>
      <c r="J92" s="15" t="str">
        <f>_xlfn.XLOOKUP(QDC_Contratos[[#This Row],[ID CLUSTER]],'Pontos e zonas por UF'!$B$2:$B$446,'Pontos e zonas por UF'!$H$2:$H$446)</f>
        <v>São Paulo</v>
      </c>
      <c r="K92" s="344"/>
      <c r="L92" s="8">
        <f>_xlfn.XLOOKUP(QDC_Contratos[[#This Row],[ID CLUSTER]],'Pontos e zonas por UF'!$B$2:$B$446,'Pontos e zonas por UF'!$A$2:$A$446)</f>
        <v>1</v>
      </c>
      <c r="M92" s="344" t="str">
        <f>_xlfn.XLOOKUP(QDC_Contratos[[#This Row],[Código Identificador do ID CLUSTER]],'Pontos e zonas por UF'!$A$2:$A$446,'Pontos e zonas por UF'!$G$2:$G$446)</f>
        <v>Ponto</v>
      </c>
    </row>
    <row r="93" spans="1:13" x14ac:dyDescent="0.35">
      <c r="A93" s="15">
        <v>92</v>
      </c>
      <c r="B93" s="338" t="s">
        <v>1396</v>
      </c>
      <c r="C93" s="8" t="s">
        <v>1281</v>
      </c>
      <c r="D93" s="15" t="s">
        <v>162</v>
      </c>
      <c r="E93" s="18">
        <v>935</v>
      </c>
      <c r="F93" s="473">
        <v>44743</v>
      </c>
      <c r="G93" s="473">
        <v>44926</v>
      </c>
      <c r="H93" s="448">
        <v>1.6745000000000001</v>
      </c>
      <c r="I93" s="15" t="s">
        <v>1279</v>
      </c>
      <c r="J93" s="15" t="str">
        <f>_xlfn.XLOOKUP(QDC_Contratos[[#This Row],[ID CLUSTER]],'Pontos e zonas por UF'!$B$2:$B$446,'Pontos e zonas por UF'!$H$2:$H$446)</f>
        <v>São Paulo</v>
      </c>
      <c r="K93" s="344"/>
      <c r="L93" s="8">
        <f>_xlfn.XLOOKUP(QDC_Contratos[[#This Row],[ID CLUSTER]],'Pontos e zonas por UF'!$B$2:$B$446,'Pontos e zonas por UF'!$A$2:$A$446)</f>
        <v>441</v>
      </c>
      <c r="M93" s="344" t="str">
        <f>_xlfn.XLOOKUP(QDC_Contratos[[#This Row],[Código Identificador do ID CLUSTER]],'Pontos e zonas por UF'!$A$2:$A$446,'Pontos e zonas por UF'!$G$2:$G$446)</f>
        <v>Zona</v>
      </c>
    </row>
    <row r="94" spans="1:13" x14ac:dyDescent="0.35">
      <c r="A94" s="15">
        <v>93</v>
      </c>
      <c r="B94" s="338" t="s">
        <v>1397</v>
      </c>
      <c r="C94" s="132" t="s">
        <v>1278</v>
      </c>
      <c r="D94" s="15" t="s">
        <v>162</v>
      </c>
      <c r="E94" s="18">
        <v>11836</v>
      </c>
      <c r="F94" s="473">
        <v>44743</v>
      </c>
      <c r="G94" s="473">
        <v>44926</v>
      </c>
      <c r="H94" s="451">
        <f>SUM(1.187,0.4314,0.0005,0.1098)</f>
        <v>1.7286999999999999</v>
      </c>
      <c r="I94" s="15" t="s">
        <v>1279</v>
      </c>
      <c r="J94" s="15" t="str">
        <f>_xlfn.XLOOKUP(QDC_Contratos[[#This Row],[ID CLUSTER]],'Pontos e zonas por UF'!$B$2:$B$446,'Pontos e zonas por UF'!$H$2:$H$446)</f>
        <v>São Paulo</v>
      </c>
      <c r="K94" s="344"/>
      <c r="L94" s="8">
        <f>_xlfn.XLOOKUP(QDC_Contratos[[#This Row],[ID CLUSTER]],'Pontos e zonas por UF'!$B$2:$B$446,'Pontos e zonas por UF'!$A$2:$A$446)</f>
        <v>442</v>
      </c>
      <c r="M94" s="344" t="str">
        <f>_xlfn.XLOOKUP(QDC_Contratos[[#This Row],[Código Identificador do ID CLUSTER]],'Pontos e zonas por UF'!$A$2:$A$446,'Pontos e zonas por UF'!$G$2:$G$446)</f>
        <v>Zona</v>
      </c>
    </row>
    <row r="95" spans="1:13" x14ac:dyDescent="0.35">
      <c r="A95" s="15">
        <v>94</v>
      </c>
      <c r="B95" s="338" t="s">
        <v>1398</v>
      </c>
      <c r="C95" s="8" t="s">
        <v>1293</v>
      </c>
      <c r="D95" s="15" t="s">
        <v>162</v>
      </c>
      <c r="E95" s="18">
        <v>1343</v>
      </c>
      <c r="F95" s="473">
        <v>44743</v>
      </c>
      <c r="G95" s="473">
        <v>44926</v>
      </c>
      <c r="H95" s="449">
        <f>1.187+0.7436+0.0005+0.1098</f>
        <v>2.0409000000000002</v>
      </c>
      <c r="I95" s="15" t="s">
        <v>1279</v>
      </c>
      <c r="J95" s="15" t="str">
        <f>_xlfn.XLOOKUP(QDC_Contratos[[#This Row],[ID CLUSTER]],'Pontos e zonas por UF'!$B$2:$B$446,'Pontos e zonas por UF'!$H$2:$H$446)</f>
        <v>Santa Catarina</v>
      </c>
      <c r="K95" s="344"/>
      <c r="L95" s="8">
        <f>_xlfn.XLOOKUP(QDC_Contratos[[#This Row],[ID CLUSTER]],'Pontos e zonas por UF'!$B$2:$B$446,'Pontos e zonas por UF'!$A$2:$A$446)</f>
        <v>213</v>
      </c>
      <c r="M95" s="344" t="str">
        <f>_xlfn.XLOOKUP(QDC_Contratos[[#This Row],[Código Identificador do ID CLUSTER]],'Pontos e zonas por UF'!$A$2:$A$446,'Pontos e zonas por UF'!$G$2:$G$446)</f>
        <v>Zona</v>
      </c>
    </row>
    <row r="96" spans="1:13" x14ac:dyDescent="0.35">
      <c r="A96" s="15">
        <v>95</v>
      </c>
      <c r="B96" s="338" t="s">
        <v>1399</v>
      </c>
      <c r="C96" s="8" t="s">
        <v>1283</v>
      </c>
      <c r="D96" s="15" t="s">
        <v>162</v>
      </c>
      <c r="E96" s="18">
        <v>826</v>
      </c>
      <c r="F96" s="473">
        <v>44743</v>
      </c>
      <c r="G96" s="473">
        <v>44926</v>
      </c>
      <c r="H96" s="451">
        <f>1.187+0.7436+0.0005+0.1098</f>
        <v>2.0409000000000002</v>
      </c>
      <c r="I96" s="15" t="s">
        <v>1279</v>
      </c>
      <c r="J96" s="15" t="str">
        <f>_xlfn.XLOOKUP(QDC_Contratos[[#This Row],[ID CLUSTER]],'Pontos e zonas por UF'!$B$2:$B$446,'Pontos e zonas por UF'!$H$2:$H$446)</f>
        <v>Santa Catarina</v>
      </c>
      <c r="K96" s="344"/>
      <c r="L96" s="8">
        <f>_xlfn.XLOOKUP(QDC_Contratos[[#This Row],[ID CLUSTER]],'Pontos e zonas por UF'!$B$2:$B$446,'Pontos e zonas por UF'!$A$2:$A$446)</f>
        <v>214</v>
      </c>
      <c r="M96" s="344" t="str">
        <f>_xlfn.XLOOKUP(QDC_Contratos[[#This Row],[Código Identificador do ID CLUSTER]],'Pontos e zonas por UF'!$A$2:$A$446,'Pontos e zonas por UF'!$G$2:$G$446)</f>
        <v>Zona</v>
      </c>
    </row>
    <row r="97" spans="1:13" x14ac:dyDescent="0.35">
      <c r="A97" s="15">
        <v>96</v>
      </c>
      <c r="B97" s="338" t="s">
        <v>1400</v>
      </c>
      <c r="C97" s="8" t="s">
        <v>1362</v>
      </c>
      <c r="D97" s="15" t="s">
        <v>162</v>
      </c>
      <c r="E97" s="18">
        <v>1727</v>
      </c>
      <c r="F97" s="473">
        <v>44743</v>
      </c>
      <c r="G97" s="473">
        <v>44926</v>
      </c>
      <c r="H97" s="451">
        <f>1.187+0.9376+0.0005+0.1098</f>
        <v>2.2349000000000001</v>
      </c>
      <c r="I97" s="15" t="s">
        <v>1279</v>
      </c>
      <c r="J97" s="15" t="str">
        <f>_xlfn.XLOOKUP(QDC_Contratos[[#This Row],[ID CLUSTER]],'Pontos e zonas por UF'!$B$2:$B$446,'Pontos e zonas por UF'!$H$2:$H$446)</f>
        <v>Rio Grande do Sul</v>
      </c>
      <c r="K97" s="344"/>
      <c r="L97" s="8">
        <f>_xlfn.XLOOKUP(QDC_Contratos[[#This Row],[ID CLUSTER]],'Pontos e zonas por UF'!$B$2:$B$446,'Pontos e zonas por UF'!$A$2:$A$446)</f>
        <v>215</v>
      </c>
      <c r="M97" s="344" t="str">
        <f>_xlfn.XLOOKUP(QDC_Contratos[[#This Row],[Código Identificador do ID CLUSTER]],'Pontos e zonas por UF'!$A$2:$A$446,'Pontos e zonas por UF'!$G$2:$G$446)</f>
        <v>Zona</v>
      </c>
    </row>
    <row r="98" spans="1:13" x14ac:dyDescent="0.35">
      <c r="A98" s="15">
        <v>97</v>
      </c>
      <c r="B98" s="338" t="s">
        <v>1401</v>
      </c>
      <c r="C98" s="8" t="s">
        <v>1293</v>
      </c>
      <c r="D98" s="15" t="s">
        <v>162</v>
      </c>
      <c r="E98" s="18">
        <v>1241</v>
      </c>
      <c r="F98" s="473">
        <v>44927</v>
      </c>
      <c r="G98" s="473">
        <v>45291</v>
      </c>
      <c r="H98" s="451">
        <f>1.0418+0.0998+0.0005+0.1104</f>
        <v>1.2524999999999999</v>
      </c>
      <c r="I98" s="15" t="s">
        <v>1279</v>
      </c>
      <c r="J98" s="15" t="str">
        <f>_xlfn.XLOOKUP(QDC_Contratos[[#This Row],[ID CLUSTER]],'Pontos e zonas por UF'!$B$2:$B$446,'Pontos e zonas por UF'!$H$2:$H$446)</f>
        <v>Santa Catarina</v>
      </c>
      <c r="K98" s="344"/>
      <c r="L98" s="8">
        <f>_xlfn.XLOOKUP(QDC_Contratos[[#This Row],[ID CLUSTER]],'Pontos e zonas por UF'!$B$2:$B$446,'Pontos e zonas por UF'!$A$2:$A$446)</f>
        <v>213</v>
      </c>
      <c r="M98" s="344" t="str">
        <f>_xlfn.XLOOKUP(QDC_Contratos[[#This Row],[Código Identificador do ID CLUSTER]],'Pontos e zonas por UF'!$A$2:$A$446,'Pontos e zonas por UF'!$G$2:$G$446)</f>
        <v>Zona</v>
      </c>
    </row>
    <row r="99" spans="1:13" x14ac:dyDescent="0.35">
      <c r="A99" s="15">
        <v>98</v>
      </c>
      <c r="B99" s="338" t="s">
        <v>1402</v>
      </c>
      <c r="C99" s="8" t="s">
        <v>1283</v>
      </c>
      <c r="D99" s="15" t="s">
        <v>162</v>
      </c>
      <c r="E99" s="18">
        <v>764</v>
      </c>
      <c r="F99" s="473">
        <v>44927</v>
      </c>
      <c r="G99" s="473">
        <v>45291</v>
      </c>
      <c r="H99" s="451">
        <f>1.0418+0.998+0.0005+0.1104</f>
        <v>2.1507000000000001</v>
      </c>
      <c r="I99" s="15" t="s">
        <v>1279</v>
      </c>
      <c r="J99" s="15" t="str">
        <f>_xlfn.XLOOKUP(QDC_Contratos[[#This Row],[ID CLUSTER]],'Pontos e zonas por UF'!$B$2:$B$446,'Pontos e zonas por UF'!$H$2:$H$446)</f>
        <v>Santa Catarina</v>
      </c>
      <c r="K99" s="344"/>
      <c r="L99" s="8">
        <f>_xlfn.XLOOKUP(QDC_Contratos[[#This Row],[ID CLUSTER]],'Pontos e zonas por UF'!$B$2:$B$446,'Pontos e zonas por UF'!$A$2:$A$446)</f>
        <v>214</v>
      </c>
      <c r="M99" s="344" t="str">
        <f>_xlfn.XLOOKUP(QDC_Contratos[[#This Row],[Código Identificador do ID CLUSTER]],'Pontos e zonas por UF'!$A$2:$A$446,'Pontos e zonas por UF'!$G$2:$G$446)</f>
        <v>Zona</v>
      </c>
    </row>
    <row r="100" spans="1:13" x14ac:dyDescent="0.35">
      <c r="A100" s="15">
        <v>99</v>
      </c>
      <c r="B100" s="338" t="s">
        <v>1403</v>
      </c>
      <c r="C100" s="8" t="s">
        <v>1293</v>
      </c>
      <c r="D100" s="15" t="s">
        <v>162</v>
      </c>
      <c r="E100" s="18">
        <v>661</v>
      </c>
      <c r="F100" s="473">
        <v>45292</v>
      </c>
      <c r="G100" s="473">
        <v>45657</v>
      </c>
      <c r="H100" s="451">
        <f>0.8701+1.3001+0.0006+0.116</f>
        <v>2.2867999999999999</v>
      </c>
      <c r="I100" s="15" t="s">
        <v>1279</v>
      </c>
      <c r="J100" s="15" t="str">
        <f>_xlfn.XLOOKUP(QDC_Contratos[[#This Row],[ID CLUSTER]],'Pontos e zonas por UF'!$B$2:$B$446,'Pontos e zonas por UF'!$H$2:$H$446)</f>
        <v>Santa Catarina</v>
      </c>
      <c r="K100" s="344"/>
      <c r="L100" s="8">
        <f>_xlfn.XLOOKUP(QDC_Contratos[[#This Row],[ID CLUSTER]],'Pontos e zonas por UF'!$B$2:$B$446,'Pontos e zonas por UF'!$A$2:$A$446)</f>
        <v>213</v>
      </c>
      <c r="M100" s="344" t="str">
        <f>_xlfn.XLOOKUP(QDC_Contratos[[#This Row],[Código Identificador do ID CLUSTER]],'Pontos e zonas por UF'!$A$2:$A$446,'Pontos e zonas por UF'!$G$2:$G$446)</f>
        <v>Zona</v>
      </c>
    </row>
    <row r="101" spans="1:13" x14ac:dyDescent="0.35">
      <c r="A101" s="15">
        <v>100</v>
      </c>
      <c r="B101" s="338" t="s">
        <v>1404</v>
      </c>
      <c r="C101" s="8" t="s">
        <v>1283</v>
      </c>
      <c r="D101" s="15" t="s">
        <v>162</v>
      </c>
      <c r="E101" s="18">
        <v>407</v>
      </c>
      <c r="F101" s="473">
        <v>45292</v>
      </c>
      <c r="G101" s="473">
        <v>45657</v>
      </c>
      <c r="H101" s="451">
        <f>0.8701+1.3001+0.0006+0.116</f>
        <v>2.2867999999999999</v>
      </c>
      <c r="I101" s="15" t="s">
        <v>1279</v>
      </c>
      <c r="J101" s="15" t="str">
        <f>_xlfn.XLOOKUP(QDC_Contratos[[#This Row],[ID CLUSTER]],'Pontos e zonas por UF'!$B$2:$B$446,'Pontos e zonas por UF'!$H$2:$H$446)</f>
        <v>Santa Catarina</v>
      </c>
      <c r="K101" s="344"/>
      <c r="L101" s="8">
        <f>_xlfn.XLOOKUP(QDC_Contratos[[#This Row],[ID CLUSTER]],'Pontos e zonas por UF'!$B$2:$B$446,'Pontos e zonas por UF'!$A$2:$A$446)</f>
        <v>214</v>
      </c>
      <c r="M101" s="344" t="str">
        <f>_xlfn.XLOOKUP(QDC_Contratos[[#This Row],[Código Identificador do ID CLUSTER]],'Pontos e zonas por UF'!$A$2:$A$446,'Pontos e zonas por UF'!$G$2:$G$446)</f>
        <v>Zona</v>
      </c>
    </row>
    <row r="102" spans="1:13" x14ac:dyDescent="0.35">
      <c r="A102" s="15">
        <v>101</v>
      </c>
      <c r="B102" s="338" t="s">
        <v>1405</v>
      </c>
      <c r="C102" s="8" t="s">
        <v>1293</v>
      </c>
      <c r="D102" s="15" t="s">
        <v>162</v>
      </c>
      <c r="E102" s="18">
        <v>551</v>
      </c>
      <c r="F102" s="473">
        <v>45658</v>
      </c>
      <c r="G102" s="473">
        <v>46022</v>
      </c>
      <c r="H102" s="451">
        <f>0.8701+1.3001+0.0006+0.116</f>
        <v>2.2867999999999999</v>
      </c>
      <c r="I102" s="15" t="s">
        <v>1279</v>
      </c>
      <c r="J102" s="15" t="str">
        <f>_xlfn.XLOOKUP(QDC_Contratos[[#This Row],[ID CLUSTER]],'Pontos e zonas por UF'!$B$2:$B$446,'Pontos e zonas por UF'!$H$2:$H$446)</f>
        <v>Santa Catarina</v>
      </c>
      <c r="K102" s="344"/>
      <c r="L102" s="8">
        <f>_xlfn.XLOOKUP(QDC_Contratos[[#This Row],[ID CLUSTER]],'Pontos e zonas por UF'!$B$2:$B$446,'Pontos e zonas por UF'!$A$2:$A$446)</f>
        <v>213</v>
      </c>
      <c r="M102" s="344" t="str">
        <f>_xlfn.XLOOKUP(QDC_Contratos[[#This Row],[Código Identificador do ID CLUSTER]],'Pontos e zonas por UF'!$A$2:$A$446,'Pontos e zonas por UF'!$G$2:$G$446)</f>
        <v>Zona</v>
      </c>
    </row>
    <row r="103" spans="1:13" x14ac:dyDescent="0.35">
      <c r="A103" s="15">
        <v>102</v>
      </c>
      <c r="B103" s="338" t="s">
        <v>1406</v>
      </c>
      <c r="C103" s="8" t="s">
        <v>1283</v>
      </c>
      <c r="D103" s="15" t="s">
        <v>162</v>
      </c>
      <c r="E103" s="18">
        <v>339</v>
      </c>
      <c r="F103" s="473">
        <v>45658</v>
      </c>
      <c r="G103" s="473">
        <v>46022</v>
      </c>
      <c r="H103" s="451">
        <f>0.8701+1.3001+0.0006+0.116</f>
        <v>2.2867999999999999</v>
      </c>
      <c r="I103" s="15" t="s">
        <v>1279</v>
      </c>
      <c r="J103" s="15" t="str">
        <f>_xlfn.XLOOKUP(QDC_Contratos[[#This Row],[ID CLUSTER]],'Pontos e zonas por UF'!$B$2:$B$446,'Pontos e zonas por UF'!$H$2:$H$446)</f>
        <v>Santa Catarina</v>
      </c>
      <c r="K103" s="344"/>
      <c r="L103" s="8">
        <f>_xlfn.XLOOKUP(QDC_Contratos[[#This Row],[ID CLUSTER]],'Pontos e zonas por UF'!$B$2:$B$446,'Pontos e zonas por UF'!$A$2:$A$446)</f>
        <v>214</v>
      </c>
      <c r="M103" s="344" t="str">
        <f>_xlfn.XLOOKUP(QDC_Contratos[[#This Row],[Código Identificador do ID CLUSTER]],'Pontos e zonas por UF'!$A$2:$A$446,'Pontos e zonas por UF'!$G$2:$G$446)</f>
        <v>Zona</v>
      </c>
    </row>
    <row r="104" spans="1:13" x14ac:dyDescent="0.35">
      <c r="A104" s="15">
        <v>103</v>
      </c>
      <c r="B104" s="338" t="s">
        <v>1407</v>
      </c>
      <c r="C104" s="8" t="s">
        <v>1362</v>
      </c>
      <c r="D104" s="15" t="s">
        <v>162</v>
      </c>
      <c r="E104" s="18">
        <v>1508</v>
      </c>
      <c r="F104" s="473">
        <v>44927</v>
      </c>
      <c r="G104" s="473">
        <v>45291</v>
      </c>
      <c r="H104" s="451">
        <f>1.3543+1.6306+0.0007+0.1435</f>
        <v>3.1291000000000002</v>
      </c>
      <c r="I104" s="15" t="s">
        <v>1279</v>
      </c>
      <c r="J104" s="15" t="str">
        <f>_xlfn.XLOOKUP(QDC_Contratos[[#This Row],[ID CLUSTER]],'Pontos e zonas por UF'!$B$2:$B$446,'Pontos e zonas por UF'!$H$2:$H$446)</f>
        <v>Rio Grande do Sul</v>
      </c>
      <c r="K104" s="344"/>
      <c r="L104" s="8">
        <f>_xlfn.XLOOKUP(QDC_Contratos[[#This Row],[ID CLUSTER]],'Pontos e zonas por UF'!$B$2:$B$446,'Pontos e zonas por UF'!$A$2:$A$446)</f>
        <v>215</v>
      </c>
      <c r="M104" s="344" t="str">
        <f>_xlfn.XLOOKUP(QDC_Contratos[[#This Row],[Código Identificador do ID CLUSTER]],'Pontos e zonas por UF'!$A$2:$A$446,'Pontos e zonas por UF'!$G$2:$G$446)</f>
        <v>Zona</v>
      </c>
    </row>
    <row r="105" spans="1:13" x14ac:dyDescent="0.35">
      <c r="A105" s="15">
        <v>104</v>
      </c>
      <c r="B105" s="338" t="s">
        <v>1408</v>
      </c>
      <c r="C105" s="8" t="s">
        <v>1362</v>
      </c>
      <c r="D105" s="15" t="s">
        <v>162</v>
      </c>
      <c r="E105" s="18">
        <v>634</v>
      </c>
      <c r="F105" s="473">
        <v>45292</v>
      </c>
      <c r="G105" s="473">
        <v>45657</v>
      </c>
      <c r="H105" s="451">
        <f>0.9571+1.7905+0.0007+0.1276</f>
        <v>2.8759000000000001</v>
      </c>
      <c r="I105" s="15" t="s">
        <v>1279</v>
      </c>
      <c r="J105" s="15" t="str">
        <f>_xlfn.XLOOKUP(QDC_Contratos[[#This Row],[ID CLUSTER]],'Pontos e zonas por UF'!$B$2:$B$446,'Pontos e zonas por UF'!$H$2:$H$446)</f>
        <v>Rio Grande do Sul</v>
      </c>
      <c r="K105" s="344"/>
      <c r="L105" s="8">
        <f>_xlfn.XLOOKUP(QDC_Contratos[[#This Row],[ID CLUSTER]],'Pontos e zonas por UF'!$B$2:$B$446,'Pontos e zonas por UF'!$A$2:$A$446)</f>
        <v>215</v>
      </c>
      <c r="M105" s="344" t="str">
        <f>_xlfn.XLOOKUP(QDC_Contratos[[#This Row],[Código Identificador do ID CLUSTER]],'Pontos e zonas por UF'!$A$2:$A$446,'Pontos e zonas por UF'!$G$2:$G$446)</f>
        <v>Zona</v>
      </c>
    </row>
    <row r="106" spans="1:13" x14ac:dyDescent="0.35">
      <c r="A106" s="15">
        <v>105</v>
      </c>
      <c r="B106" s="338" t="s">
        <v>1409</v>
      </c>
      <c r="C106" s="8" t="s">
        <v>1362</v>
      </c>
      <c r="D106" s="15" t="s">
        <v>162</v>
      </c>
      <c r="E106" s="18">
        <v>631</v>
      </c>
      <c r="F106" s="473">
        <v>45658</v>
      </c>
      <c r="G106" s="473">
        <v>46022</v>
      </c>
      <c r="H106" s="451">
        <f>0.9571+1.7905+0.0007+0.1276</f>
        <v>2.8759000000000001</v>
      </c>
      <c r="I106" s="15" t="s">
        <v>1279</v>
      </c>
      <c r="J106" s="15" t="str">
        <f>_xlfn.XLOOKUP(QDC_Contratos[[#This Row],[ID CLUSTER]],'Pontos e zonas por UF'!$B$2:$B$446,'Pontos e zonas por UF'!$H$2:$H$446)</f>
        <v>Rio Grande do Sul</v>
      </c>
      <c r="K106" s="344"/>
      <c r="L106" s="8">
        <f>_xlfn.XLOOKUP(QDC_Contratos[[#This Row],[ID CLUSTER]],'Pontos e zonas por UF'!$B$2:$B$446,'Pontos e zonas por UF'!$A$2:$A$446)</f>
        <v>215</v>
      </c>
      <c r="M106" s="344" t="str">
        <f>_xlfn.XLOOKUP(QDC_Contratos[[#This Row],[Código Identificador do ID CLUSTER]],'Pontos e zonas por UF'!$A$2:$A$446,'Pontos e zonas por UF'!$G$2:$G$446)</f>
        <v>Zona</v>
      </c>
    </row>
    <row r="107" spans="1:13" x14ac:dyDescent="0.35">
      <c r="A107" s="15">
        <v>106</v>
      </c>
      <c r="B107" s="338" t="s">
        <v>1410</v>
      </c>
      <c r="C107" s="8" t="s">
        <v>1362</v>
      </c>
      <c r="D107" s="15" t="s">
        <v>162</v>
      </c>
      <c r="E107" s="18">
        <v>72</v>
      </c>
      <c r="F107" s="473">
        <v>46023</v>
      </c>
      <c r="G107" s="473">
        <v>46387</v>
      </c>
      <c r="H107" s="451">
        <f>0.8701+1.6277+0.0006+0.116</f>
        <v>2.6143999999999998</v>
      </c>
      <c r="I107" s="15" t="s">
        <v>1279</v>
      </c>
      <c r="J107" s="15" t="str">
        <f>_xlfn.XLOOKUP(QDC_Contratos[[#This Row],[ID CLUSTER]],'Pontos e zonas por UF'!$B$2:$B$446,'Pontos e zonas por UF'!$H$2:$H$446)</f>
        <v>Rio Grande do Sul</v>
      </c>
      <c r="K107" s="344"/>
      <c r="L107" s="8">
        <f>_xlfn.XLOOKUP(QDC_Contratos[[#This Row],[ID CLUSTER]],'Pontos e zonas por UF'!$B$2:$B$446,'Pontos e zonas por UF'!$A$2:$A$446)</f>
        <v>215</v>
      </c>
      <c r="M107" s="344" t="str">
        <f>_xlfn.XLOOKUP(QDC_Contratos[[#This Row],[Código Identificador do ID CLUSTER]],'Pontos e zonas por UF'!$A$2:$A$446,'Pontos e zonas por UF'!$G$2:$G$446)</f>
        <v>Zona</v>
      </c>
    </row>
    <row r="108" spans="1:13" x14ac:dyDescent="0.35">
      <c r="A108" s="15">
        <v>107</v>
      </c>
      <c r="B108" s="338" t="s">
        <v>1411</v>
      </c>
      <c r="C108" s="8" t="s">
        <v>1412</v>
      </c>
      <c r="D108" s="15" t="s">
        <v>162</v>
      </c>
      <c r="E108" s="18">
        <v>7</v>
      </c>
      <c r="F108" s="473">
        <v>44733</v>
      </c>
      <c r="G108" s="473">
        <v>44733</v>
      </c>
      <c r="H108" s="449">
        <v>3.9359000000000002</v>
      </c>
      <c r="I108" s="15" t="s">
        <v>1279</v>
      </c>
      <c r="J108" s="15" t="str">
        <f>_xlfn.XLOOKUP(QDC_Contratos[[#This Row],[ID CLUSTER]],'Pontos e zonas por UF'!$B$2:$B$446,'Pontos e zonas por UF'!$H$2:$H$446)</f>
        <v>Paraná</v>
      </c>
      <c r="K108" s="344"/>
      <c r="L108" s="8">
        <f>_xlfn.XLOOKUP(QDC_Contratos[[#This Row],[ID CLUSTER]],'Pontos e zonas por UF'!$B$2:$B$446,'Pontos e zonas por UF'!$A$2:$A$446)</f>
        <v>212</v>
      </c>
      <c r="M108" s="344" t="str">
        <f>_xlfn.XLOOKUP(QDC_Contratos[[#This Row],[Código Identificador do ID CLUSTER]],'Pontos e zonas por UF'!$A$2:$A$446,'Pontos e zonas por UF'!$G$2:$G$446)</f>
        <v>Zona</v>
      </c>
    </row>
    <row r="109" spans="1:13" x14ac:dyDescent="0.35">
      <c r="A109" s="15">
        <v>108</v>
      </c>
      <c r="B109" s="338" t="s">
        <v>1413</v>
      </c>
      <c r="C109" s="8" t="s">
        <v>1287</v>
      </c>
      <c r="D109" s="15" t="s">
        <v>169</v>
      </c>
      <c r="E109" s="18">
        <v>7</v>
      </c>
      <c r="F109" s="473">
        <v>44733</v>
      </c>
      <c r="G109" s="473">
        <v>44733</v>
      </c>
      <c r="H109" s="448">
        <v>7.5739000000000001</v>
      </c>
      <c r="I109" s="15" t="s">
        <v>1279</v>
      </c>
      <c r="J109" s="15" t="str">
        <f>_xlfn.XLOOKUP(QDC_Contratos[[#This Row],[ID CLUSTER]],'Pontos e zonas por UF'!$B$2:$B$446,'Pontos e zonas por UF'!$H$2:$H$446)</f>
        <v>Mato Grosso do Sul</v>
      </c>
      <c r="K109" s="344"/>
      <c r="L109" s="8">
        <f>_xlfn.XLOOKUP(QDC_Contratos[[#This Row],[ID CLUSTER]],'Pontos e zonas por UF'!$B$2:$B$446,'Pontos e zonas por UF'!$A$2:$A$446)</f>
        <v>270738</v>
      </c>
      <c r="M109" s="344" t="str">
        <f>_xlfn.XLOOKUP(QDC_Contratos[[#This Row],[Código Identificador do ID CLUSTER]],'Pontos e zonas por UF'!$A$2:$A$446,'Pontos e zonas por UF'!$G$2:$G$446)</f>
        <v>Ponto</v>
      </c>
    </row>
    <row r="110" spans="1:13" x14ac:dyDescent="0.35">
      <c r="A110" s="15">
        <v>109</v>
      </c>
      <c r="B110" s="338" t="s">
        <v>1414</v>
      </c>
      <c r="C110" s="8" t="s">
        <v>1287</v>
      </c>
      <c r="D110" s="15" t="s">
        <v>169</v>
      </c>
      <c r="E110" s="18" t="s">
        <v>1415</v>
      </c>
      <c r="F110" s="473">
        <v>44734</v>
      </c>
      <c r="G110" s="473">
        <v>44734</v>
      </c>
      <c r="H110" s="448">
        <v>7.5739000000000001</v>
      </c>
      <c r="I110" s="15" t="s">
        <v>1279</v>
      </c>
      <c r="J110" s="15" t="str">
        <f>_xlfn.XLOOKUP(QDC_Contratos[[#This Row],[ID CLUSTER]],'Pontos e zonas por UF'!$B$2:$B$446,'Pontos e zonas por UF'!$H$2:$H$446)</f>
        <v>Mato Grosso do Sul</v>
      </c>
      <c r="K110" s="344"/>
      <c r="L110" s="8">
        <f>_xlfn.XLOOKUP(QDC_Contratos[[#This Row],[ID CLUSTER]],'Pontos e zonas por UF'!$B$2:$B$446,'Pontos e zonas por UF'!$A$2:$A$446)</f>
        <v>270738</v>
      </c>
      <c r="M110" s="344" t="str">
        <f>_xlfn.XLOOKUP(QDC_Contratos[[#This Row],[Código Identificador do ID CLUSTER]],'Pontos e zonas por UF'!$A$2:$A$446,'Pontos e zonas por UF'!$G$2:$G$446)</f>
        <v>Ponto</v>
      </c>
    </row>
    <row r="111" spans="1:13" x14ac:dyDescent="0.35">
      <c r="A111" s="15">
        <v>110</v>
      </c>
      <c r="B111" s="338" t="s">
        <v>1416</v>
      </c>
      <c r="C111" s="8" t="s">
        <v>1412</v>
      </c>
      <c r="D111" s="15" t="s">
        <v>162</v>
      </c>
      <c r="E111" s="18" t="s">
        <v>1415</v>
      </c>
      <c r="F111" s="473">
        <v>44734</v>
      </c>
      <c r="G111" s="473">
        <v>44734</v>
      </c>
      <c r="H111" s="448">
        <v>3.9359000000000002</v>
      </c>
      <c r="I111" s="15" t="s">
        <v>1279</v>
      </c>
      <c r="J111" s="15" t="str">
        <f>_xlfn.XLOOKUP(QDC_Contratos[[#This Row],[ID CLUSTER]],'Pontos e zonas por UF'!$B$2:$B$446,'Pontos e zonas por UF'!$H$2:$H$446)</f>
        <v>Paraná</v>
      </c>
      <c r="K111" s="344"/>
      <c r="L111" s="8">
        <f>_xlfn.XLOOKUP(QDC_Contratos[[#This Row],[ID CLUSTER]],'Pontos e zonas por UF'!$B$2:$B$446,'Pontos e zonas por UF'!$A$2:$A$446)</f>
        <v>212</v>
      </c>
      <c r="M111" s="344" t="str">
        <f>_xlfn.XLOOKUP(QDC_Contratos[[#This Row],[Código Identificador do ID CLUSTER]],'Pontos e zonas por UF'!$A$2:$A$446,'Pontos e zonas por UF'!$G$2:$G$446)</f>
        <v>Zona</v>
      </c>
    </row>
    <row r="112" spans="1:13" x14ac:dyDescent="0.35">
      <c r="A112" s="15">
        <v>111</v>
      </c>
      <c r="B112" s="338" t="s">
        <v>1417</v>
      </c>
      <c r="C112" s="8" t="s">
        <v>1412</v>
      </c>
      <c r="D112" s="15" t="s">
        <v>162</v>
      </c>
      <c r="E112" s="18" t="s">
        <v>1415</v>
      </c>
      <c r="F112" s="473">
        <v>44735</v>
      </c>
      <c r="G112" s="473">
        <v>44735</v>
      </c>
      <c r="H112" s="448">
        <v>3.9359000000000002</v>
      </c>
      <c r="I112" s="15" t="s">
        <v>1279</v>
      </c>
      <c r="J112" s="15" t="str">
        <f>_xlfn.XLOOKUP(QDC_Contratos[[#This Row],[ID CLUSTER]],'Pontos e zonas por UF'!$B$2:$B$446,'Pontos e zonas por UF'!$H$2:$H$446)</f>
        <v>Paraná</v>
      </c>
      <c r="K112" s="344"/>
      <c r="L112" s="8">
        <f>_xlfn.XLOOKUP(QDC_Contratos[[#This Row],[ID CLUSTER]],'Pontos e zonas por UF'!$B$2:$B$446,'Pontos e zonas por UF'!$A$2:$A$446)</f>
        <v>212</v>
      </c>
      <c r="M112" s="344" t="str">
        <f>_xlfn.XLOOKUP(QDC_Contratos[[#This Row],[Código Identificador do ID CLUSTER]],'Pontos e zonas por UF'!$A$2:$A$446,'Pontos e zonas por UF'!$G$2:$G$446)</f>
        <v>Zona</v>
      </c>
    </row>
    <row r="113" spans="1:13" x14ac:dyDescent="0.35">
      <c r="A113" s="15">
        <v>112</v>
      </c>
      <c r="B113" s="338" t="s">
        <v>1418</v>
      </c>
      <c r="C113" s="8" t="s">
        <v>1287</v>
      </c>
      <c r="D113" s="15" t="s">
        <v>169</v>
      </c>
      <c r="E113" s="18" t="s">
        <v>1415</v>
      </c>
      <c r="F113" s="473">
        <v>44735</v>
      </c>
      <c r="G113" s="473">
        <v>44735</v>
      </c>
      <c r="H113" s="448">
        <v>7.5739000000000001</v>
      </c>
      <c r="I113" s="15" t="s">
        <v>1279</v>
      </c>
      <c r="J113" s="15" t="str">
        <f>_xlfn.XLOOKUP(QDC_Contratos[[#This Row],[ID CLUSTER]],'Pontos e zonas por UF'!$B$2:$B$446,'Pontos e zonas por UF'!$H$2:$H$446)</f>
        <v>Mato Grosso do Sul</v>
      </c>
      <c r="K113" s="344"/>
      <c r="L113" s="8">
        <f>_xlfn.XLOOKUP(QDC_Contratos[[#This Row],[ID CLUSTER]],'Pontos e zonas por UF'!$B$2:$B$446,'Pontos e zonas por UF'!$A$2:$A$446)</f>
        <v>270738</v>
      </c>
      <c r="M113" s="344" t="str">
        <f>_xlfn.XLOOKUP(QDC_Contratos[[#This Row],[Código Identificador do ID CLUSTER]],'Pontos e zonas por UF'!$A$2:$A$446,'Pontos e zonas por UF'!$G$2:$G$446)</f>
        <v>Ponto</v>
      </c>
    </row>
    <row r="114" spans="1:13" x14ac:dyDescent="0.35">
      <c r="A114" s="15">
        <v>113</v>
      </c>
      <c r="B114" s="338" t="s">
        <v>1419</v>
      </c>
      <c r="C114" s="8" t="s">
        <v>1287</v>
      </c>
      <c r="D114" s="15" t="s">
        <v>169</v>
      </c>
      <c r="E114" s="18">
        <v>10</v>
      </c>
      <c r="F114" s="473">
        <v>44736</v>
      </c>
      <c r="G114" s="473">
        <v>44736</v>
      </c>
      <c r="H114" s="448">
        <v>7.5739000000000001</v>
      </c>
      <c r="I114" s="15" t="s">
        <v>1279</v>
      </c>
      <c r="J114" s="15" t="str">
        <f>_xlfn.XLOOKUP(QDC_Contratos[[#This Row],[ID CLUSTER]],'Pontos e zonas por UF'!$B$2:$B$446,'Pontos e zonas por UF'!$H$2:$H$446)</f>
        <v>Mato Grosso do Sul</v>
      </c>
      <c r="K114" s="344"/>
      <c r="L114" s="8">
        <f>_xlfn.XLOOKUP(QDC_Contratos[[#This Row],[ID CLUSTER]],'Pontos e zonas por UF'!$B$2:$B$446,'Pontos e zonas por UF'!$A$2:$A$446)</f>
        <v>270738</v>
      </c>
      <c r="M114" s="344" t="str">
        <f>_xlfn.XLOOKUP(QDC_Contratos[[#This Row],[Código Identificador do ID CLUSTER]],'Pontos e zonas por UF'!$A$2:$A$446,'Pontos e zonas por UF'!$G$2:$G$446)</f>
        <v>Ponto</v>
      </c>
    </row>
    <row r="115" spans="1:13" x14ac:dyDescent="0.35">
      <c r="A115" s="15">
        <v>114</v>
      </c>
      <c r="B115" s="338" t="s">
        <v>1420</v>
      </c>
      <c r="C115" s="8" t="s">
        <v>1412</v>
      </c>
      <c r="D115" s="15" t="s">
        <v>162</v>
      </c>
      <c r="E115" s="18">
        <v>10</v>
      </c>
      <c r="F115" s="473">
        <v>44736</v>
      </c>
      <c r="G115" s="473">
        <v>44736</v>
      </c>
      <c r="H115" s="448">
        <v>3.9359000000000002</v>
      </c>
      <c r="I115" s="15" t="s">
        <v>1279</v>
      </c>
      <c r="J115" s="15" t="str">
        <f>_xlfn.XLOOKUP(QDC_Contratos[[#This Row],[ID CLUSTER]],'Pontos e zonas por UF'!$B$2:$B$446,'Pontos e zonas por UF'!$H$2:$H$446)</f>
        <v>Paraná</v>
      </c>
      <c r="K115" s="344"/>
      <c r="L115" s="8">
        <f>_xlfn.XLOOKUP(QDC_Contratos[[#This Row],[ID CLUSTER]],'Pontos e zonas por UF'!$B$2:$B$446,'Pontos e zonas por UF'!$A$2:$A$446)</f>
        <v>212</v>
      </c>
      <c r="M115" s="344" t="str">
        <f>_xlfn.XLOOKUP(QDC_Contratos[[#This Row],[Código Identificador do ID CLUSTER]],'Pontos e zonas por UF'!$A$2:$A$446,'Pontos e zonas por UF'!$G$2:$G$446)</f>
        <v>Zona</v>
      </c>
    </row>
    <row r="116" spans="1:13" x14ac:dyDescent="0.35">
      <c r="A116" s="15">
        <v>115</v>
      </c>
      <c r="B116" s="338" t="s">
        <v>1421</v>
      </c>
      <c r="C116" s="8" t="s">
        <v>1412</v>
      </c>
      <c r="D116" s="15" t="s">
        <v>162</v>
      </c>
      <c r="E116" s="18">
        <v>10</v>
      </c>
      <c r="F116" s="473">
        <v>44737</v>
      </c>
      <c r="G116" s="473">
        <v>44737</v>
      </c>
      <c r="H116" s="448">
        <v>3.9359000000000002</v>
      </c>
      <c r="I116" s="15" t="s">
        <v>1279</v>
      </c>
      <c r="J116" s="15" t="str">
        <f>_xlfn.XLOOKUP(QDC_Contratos[[#This Row],[ID CLUSTER]],'Pontos e zonas por UF'!$B$2:$B$446,'Pontos e zonas por UF'!$H$2:$H$446)</f>
        <v>Paraná</v>
      </c>
      <c r="K116" s="344"/>
      <c r="L116" s="8">
        <f>_xlfn.XLOOKUP(QDC_Contratos[[#This Row],[ID CLUSTER]],'Pontos e zonas por UF'!$B$2:$B$446,'Pontos e zonas por UF'!$A$2:$A$446)</f>
        <v>212</v>
      </c>
      <c r="M116" s="344" t="str">
        <f>_xlfn.XLOOKUP(QDC_Contratos[[#This Row],[Código Identificador do ID CLUSTER]],'Pontos e zonas por UF'!$A$2:$A$446,'Pontos e zonas por UF'!$G$2:$G$446)</f>
        <v>Zona</v>
      </c>
    </row>
    <row r="117" spans="1:13" x14ac:dyDescent="0.35">
      <c r="A117" s="15">
        <v>116</v>
      </c>
      <c r="B117" s="338" t="s">
        <v>1422</v>
      </c>
      <c r="C117" s="8" t="s">
        <v>1412</v>
      </c>
      <c r="D117" s="15" t="s">
        <v>162</v>
      </c>
      <c r="E117" s="18">
        <v>3</v>
      </c>
      <c r="F117" s="473">
        <v>44738</v>
      </c>
      <c r="G117" s="473">
        <v>44738</v>
      </c>
      <c r="H117" s="448">
        <v>3.9359000000000002</v>
      </c>
      <c r="I117" s="15" t="s">
        <v>1279</v>
      </c>
      <c r="J117" s="15" t="str">
        <f>_xlfn.XLOOKUP(QDC_Contratos[[#This Row],[ID CLUSTER]],'Pontos e zonas por UF'!$B$2:$B$446,'Pontos e zonas por UF'!$H$2:$H$446)</f>
        <v>Paraná</v>
      </c>
      <c r="K117" s="344"/>
      <c r="L117" s="8">
        <f>_xlfn.XLOOKUP(QDC_Contratos[[#This Row],[ID CLUSTER]],'Pontos e zonas por UF'!$B$2:$B$446,'Pontos e zonas por UF'!$A$2:$A$446)</f>
        <v>212</v>
      </c>
      <c r="M117" s="344" t="str">
        <f>_xlfn.XLOOKUP(QDC_Contratos[[#This Row],[Código Identificador do ID CLUSTER]],'Pontos e zonas por UF'!$A$2:$A$446,'Pontos e zonas por UF'!$G$2:$G$446)</f>
        <v>Zona</v>
      </c>
    </row>
    <row r="118" spans="1:13" x14ac:dyDescent="0.35">
      <c r="A118" s="15">
        <v>117</v>
      </c>
      <c r="B118" s="338" t="s">
        <v>1423</v>
      </c>
      <c r="C118" s="8" t="s">
        <v>1287</v>
      </c>
      <c r="D118" s="15" t="s">
        <v>169</v>
      </c>
      <c r="E118" s="18">
        <v>3</v>
      </c>
      <c r="F118" s="473">
        <v>44738</v>
      </c>
      <c r="G118" s="473">
        <v>44738</v>
      </c>
      <c r="H118" s="448">
        <v>7.5739000000000001</v>
      </c>
      <c r="I118" s="15" t="s">
        <v>1279</v>
      </c>
      <c r="J118" s="15" t="str">
        <f>_xlfn.XLOOKUP(QDC_Contratos[[#This Row],[ID CLUSTER]],'Pontos e zonas por UF'!$B$2:$B$446,'Pontos e zonas por UF'!$H$2:$H$446)</f>
        <v>Mato Grosso do Sul</v>
      </c>
      <c r="K118" s="344"/>
      <c r="L118" s="8">
        <f>_xlfn.XLOOKUP(QDC_Contratos[[#This Row],[ID CLUSTER]],'Pontos e zonas por UF'!$B$2:$B$446,'Pontos e zonas por UF'!$A$2:$A$446)</f>
        <v>270738</v>
      </c>
      <c r="M118" s="344" t="str">
        <f>_xlfn.XLOOKUP(QDC_Contratos[[#This Row],[Código Identificador do ID CLUSTER]],'Pontos e zonas por UF'!$A$2:$A$446,'Pontos e zonas por UF'!$G$2:$G$446)</f>
        <v>Ponto</v>
      </c>
    </row>
    <row r="119" spans="1:13" x14ac:dyDescent="0.35">
      <c r="A119" s="15">
        <v>118</v>
      </c>
      <c r="B119" s="338" t="s">
        <v>1424</v>
      </c>
      <c r="C119" s="8" t="s">
        <v>1342</v>
      </c>
      <c r="D119" s="15" t="s">
        <v>169</v>
      </c>
      <c r="E119" s="18">
        <v>15</v>
      </c>
      <c r="F119" s="473">
        <v>44713</v>
      </c>
      <c r="G119" s="473">
        <v>44926</v>
      </c>
      <c r="H119" s="448">
        <v>5.4736000000000002</v>
      </c>
      <c r="I119" s="15" t="s">
        <v>1279</v>
      </c>
      <c r="J119" s="15" t="str">
        <f>_xlfn.XLOOKUP(QDC_Contratos[[#This Row],[ID CLUSTER]],'Pontos e zonas por UF'!$B$2:$B$446,'Pontos e zonas por UF'!$H$2:$H$446)</f>
        <v>Bahia</v>
      </c>
      <c r="K119" s="344"/>
      <c r="L119" s="8">
        <f>_xlfn.XLOOKUP(QDC_Contratos[[#This Row],[ID CLUSTER]],'Pontos e zonas por UF'!$B$2:$B$446,'Pontos e zonas por UF'!$A$2:$A$446)</f>
        <v>305299</v>
      </c>
      <c r="M119" s="344" t="str">
        <f>_xlfn.XLOOKUP(QDC_Contratos[[#This Row],[Código Identificador do ID CLUSTER]],'Pontos e zonas por UF'!$A$2:$A$446,'Pontos e zonas por UF'!$G$2:$G$446)</f>
        <v>Ponto</v>
      </c>
    </row>
    <row r="120" spans="1:13" x14ac:dyDescent="0.35">
      <c r="A120" s="15">
        <v>119</v>
      </c>
      <c r="B120" s="338" t="s">
        <v>1425</v>
      </c>
      <c r="C120" s="8" t="s">
        <v>1381</v>
      </c>
      <c r="D120" s="15" t="s">
        <v>162</v>
      </c>
      <c r="E120" s="18">
        <v>30</v>
      </c>
      <c r="F120" s="473">
        <v>44779</v>
      </c>
      <c r="G120" s="473">
        <v>44926</v>
      </c>
      <c r="H120" s="448">
        <v>5.1791</v>
      </c>
      <c r="I120" s="15" t="s">
        <v>1279</v>
      </c>
      <c r="J120" s="15" t="str">
        <f>_xlfn.XLOOKUP(QDC_Contratos[[#This Row],[ID CLUSTER]],'Pontos e zonas por UF'!$B$2:$B$446,'Pontos e zonas por UF'!$H$2:$H$446)</f>
        <v>Ceará</v>
      </c>
      <c r="K120" s="344"/>
      <c r="L120" s="8">
        <f>_xlfn.XLOOKUP(QDC_Contratos[[#This Row],[ID CLUSTER]],'Pontos e zonas por UF'!$B$2:$B$446,'Pontos e zonas por UF'!$A$2:$A$446)</f>
        <v>246</v>
      </c>
      <c r="M120" s="344" t="str">
        <f>_xlfn.XLOOKUP(QDC_Contratos[[#This Row],[Código Identificador do ID CLUSTER]],'Pontos e zonas por UF'!$A$2:$A$446,'Pontos e zonas por UF'!$G$2:$G$446)</f>
        <v>Zona</v>
      </c>
    </row>
    <row r="121" spans="1:13" x14ac:dyDescent="0.35">
      <c r="A121" s="15">
        <v>120</v>
      </c>
      <c r="B121" s="338" t="s">
        <v>1426</v>
      </c>
      <c r="C121" s="8" t="s">
        <v>1342</v>
      </c>
      <c r="D121" s="15" t="s">
        <v>169</v>
      </c>
      <c r="E121" s="18">
        <v>80</v>
      </c>
      <c r="F121" s="473">
        <v>44713</v>
      </c>
      <c r="G121" s="473">
        <v>44926</v>
      </c>
      <c r="H121" s="448">
        <v>5.4736000000000002</v>
      </c>
      <c r="I121" s="15" t="s">
        <v>1279</v>
      </c>
      <c r="J121" s="15" t="str">
        <f>_xlfn.XLOOKUP(QDC_Contratos[[#This Row],[ID CLUSTER]],'Pontos e zonas por UF'!$B$2:$B$446,'Pontos e zonas por UF'!$H$2:$H$446)</f>
        <v>Bahia</v>
      </c>
      <c r="K121" s="344"/>
      <c r="L121" s="8">
        <f>_xlfn.XLOOKUP(QDC_Contratos[[#This Row],[ID CLUSTER]],'Pontos e zonas por UF'!$B$2:$B$446,'Pontos e zonas por UF'!$A$2:$A$446)</f>
        <v>305299</v>
      </c>
      <c r="M121" s="344" t="str">
        <f>_xlfn.XLOOKUP(QDC_Contratos[[#This Row],[Código Identificador do ID CLUSTER]],'Pontos e zonas por UF'!$A$2:$A$446,'Pontos e zonas por UF'!$G$2:$G$446)</f>
        <v>Ponto</v>
      </c>
    </row>
    <row r="122" spans="1:13" x14ac:dyDescent="0.35">
      <c r="A122" s="15">
        <v>121</v>
      </c>
      <c r="B122" s="338" t="s">
        <v>1427</v>
      </c>
      <c r="C122" s="8" t="s">
        <v>1295</v>
      </c>
      <c r="D122" s="15" t="s">
        <v>169</v>
      </c>
      <c r="E122" s="18">
        <v>15000</v>
      </c>
      <c r="F122" s="473">
        <v>44774</v>
      </c>
      <c r="G122" s="473">
        <v>44926</v>
      </c>
      <c r="H122" s="448"/>
      <c r="I122" s="15" t="s">
        <v>1279</v>
      </c>
      <c r="J122" s="15" t="str">
        <f>_xlfn.XLOOKUP(QDC_Contratos[[#This Row],[ID CLUSTER]],'Pontos e zonas por UF'!$B$2:$B$446,'Pontos e zonas por UF'!$H$2:$H$446)</f>
        <v>São Paulo</v>
      </c>
      <c r="K122" s="344"/>
      <c r="L122" s="8">
        <f>_xlfn.XLOOKUP(QDC_Contratos[[#This Row],[ID CLUSTER]],'Pontos e zonas por UF'!$B$2:$B$446,'Pontos e zonas por UF'!$A$2:$A$446)</f>
        <v>1</v>
      </c>
      <c r="M122" s="344" t="str">
        <f>_xlfn.XLOOKUP(QDC_Contratos[[#This Row],[Código Identificador do ID CLUSTER]],'Pontos e zonas por UF'!$A$2:$A$446,'Pontos e zonas por UF'!$G$2:$G$446)</f>
        <v>Ponto</v>
      </c>
    </row>
    <row r="123" spans="1:13" x14ac:dyDescent="0.35">
      <c r="A123" s="15">
        <v>122</v>
      </c>
      <c r="B123" s="338" t="s">
        <v>1428</v>
      </c>
      <c r="C123" s="8" t="s">
        <v>1285</v>
      </c>
      <c r="D123" s="15" t="s">
        <v>162</v>
      </c>
      <c r="E123" s="18">
        <v>150</v>
      </c>
      <c r="F123" s="473">
        <v>44774</v>
      </c>
      <c r="G123" s="473">
        <v>44926</v>
      </c>
      <c r="H123" s="448"/>
      <c r="I123" s="15" t="s">
        <v>1279</v>
      </c>
      <c r="J123" s="15" t="str">
        <f>_xlfn.XLOOKUP(QDC_Contratos[[#This Row],[ID CLUSTER]],'Pontos e zonas por UF'!$B$2:$B$446,'Pontos e zonas por UF'!$H$2:$H$446)</f>
        <v>Mato Grosso do Sul</v>
      </c>
      <c r="K123" s="344"/>
      <c r="L123" s="8">
        <f>_xlfn.XLOOKUP(QDC_Contratos[[#This Row],[ID CLUSTER]],'Pontos e zonas por UF'!$B$2:$B$446,'Pontos e zonas por UF'!$A$2:$A$446)</f>
        <v>207</v>
      </c>
      <c r="M123" s="344" t="str">
        <f>_xlfn.XLOOKUP(QDC_Contratos[[#This Row],[Código Identificador do ID CLUSTER]],'Pontos e zonas por UF'!$A$2:$A$446,'Pontos e zonas por UF'!$G$2:$G$446)</f>
        <v>Zona</v>
      </c>
    </row>
    <row r="124" spans="1:13" x14ac:dyDescent="0.35">
      <c r="A124" s="15">
        <v>123</v>
      </c>
      <c r="B124" s="338" t="s">
        <v>1429</v>
      </c>
      <c r="C124" s="8" t="s">
        <v>1293</v>
      </c>
      <c r="D124" s="15" t="s">
        <v>162</v>
      </c>
      <c r="E124" s="18">
        <v>60</v>
      </c>
      <c r="F124" s="473">
        <v>44774</v>
      </c>
      <c r="G124" s="473">
        <v>44926</v>
      </c>
      <c r="H124" s="448"/>
      <c r="I124" s="15" t="s">
        <v>1279</v>
      </c>
      <c r="J124" s="15" t="str">
        <f>_xlfn.XLOOKUP(QDC_Contratos[[#This Row],[ID CLUSTER]],'Pontos e zonas por UF'!$B$2:$B$446,'Pontos e zonas por UF'!$H$2:$H$446)</f>
        <v>Santa Catarina</v>
      </c>
      <c r="K124" s="344"/>
      <c r="L124" s="8">
        <f>_xlfn.XLOOKUP(QDC_Contratos[[#This Row],[ID CLUSTER]],'Pontos e zonas por UF'!$B$2:$B$446,'Pontos e zonas por UF'!$A$2:$A$446)</f>
        <v>213</v>
      </c>
      <c r="M124" s="344" t="str">
        <f>_xlfn.XLOOKUP(QDC_Contratos[[#This Row],[Código Identificador do ID CLUSTER]],'Pontos e zonas por UF'!$A$2:$A$446,'Pontos e zonas por UF'!$G$2:$G$446)</f>
        <v>Zona</v>
      </c>
    </row>
    <row r="125" spans="1:13" x14ac:dyDescent="0.35">
      <c r="A125" s="15">
        <v>124</v>
      </c>
      <c r="B125" s="338" t="s">
        <v>1430</v>
      </c>
      <c r="C125" s="8" t="s">
        <v>1283</v>
      </c>
      <c r="D125" s="15" t="s">
        <v>162</v>
      </c>
      <c r="E125" s="18">
        <v>60</v>
      </c>
      <c r="F125" s="473">
        <v>44774</v>
      </c>
      <c r="G125" s="473">
        <v>44926</v>
      </c>
      <c r="H125" s="448"/>
      <c r="I125" s="15" t="s">
        <v>1279</v>
      </c>
      <c r="J125" s="15" t="str">
        <f>_xlfn.XLOOKUP(QDC_Contratos[[#This Row],[ID CLUSTER]],'Pontos e zonas por UF'!$B$2:$B$446,'Pontos e zonas por UF'!$H$2:$H$446)</f>
        <v>Santa Catarina</v>
      </c>
      <c r="K125" s="344"/>
      <c r="L125" s="8">
        <f>_xlfn.XLOOKUP(QDC_Contratos[[#This Row],[ID CLUSTER]],'Pontos e zonas por UF'!$B$2:$B$446,'Pontos e zonas por UF'!$A$2:$A$446)</f>
        <v>214</v>
      </c>
      <c r="M125" s="344" t="str">
        <f>_xlfn.XLOOKUP(QDC_Contratos[[#This Row],[Código Identificador do ID CLUSTER]],'Pontos e zonas por UF'!$A$2:$A$446,'Pontos e zonas por UF'!$G$2:$G$446)</f>
        <v>Zona</v>
      </c>
    </row>
    <row r="126" spans="1:13" x14ac:dyDescent="0.35">
      <c r="A126" s="15">
        <v>125</v>
      </c>
      <c r="B126" s="338" t="s">
        <v>1431</v>
      </c>
      <c r="C126" s="8" t="s">
        <v>1412</v>
      </c>
      <c r="D126" s="15" t="s">
        <v>162</v>
      </c>
      <c r="E126" s="18">
        <v>50</v>
      </c>
      <c r="F126" s="473">
        <v>44779</v>
      </c>
      <c r="G126" s="473">
        <v>44926</v>
      </c>
      <c r="H126" s="448">
        <v>2.1825000000000001</v>
      </c>
      <c r="I126" s="15" t="s">
        <v>1279</v>
      </c>
      <c r="J126" s="15" t="str">
        <f>_xlfn.XLOOKUP(QDC_Contratos[[#This Row],[ID CLUSTER]],'Pontos e zonas por UF'!$B$2:$B$446,'Pontos e zonas por UF'!$H$2:$H$446)</f>
        <v>Paraná</v>
      </c>
      <c r="K126" s="344"/>
      <c r="L126" s="8">
        <f>_xlfn.XLOOKUP(QDC_Contratos[[#This Row],[ID CLUSTER]],'Pontos e zonas por UF'!$B$2:$B$446,'Pontos e zonas por UF'!$A$2:$A$446)</f>
        <v>212</v>
      </c>
      <c r="M126" s="344" t="str">
        <f>_xlfn.XLOOKUP(QDC_Contratos[[#This Row],[Código Identificador do ID CLUSTER]],'Pontos e zonas por UF'!$A$2:$A$446,'Pontos e zonas por UF'!$G$2:$G$446)</f>
        <v>Zona</v>
      </c>
    </row>
    <row r="127" spans="1:13" x14ac:dyDescent="0.35">
      <c r="A127" s="15">
        <v>126</v>
      </c>
      <c r="B127" s="338" t="s">
        <v>1432</v>
      </c>
      <c r="C127" s="8" t="s">
        <v>1433</v>
      </c>
      <c r="D127" s="15" t="s">
        <v>169</v>
      </c>
      <c r="E127" s="18">
        <v>800</v>
      </c>
      <c r="F127" s="473">
        <v>44803</v>
      </c>
      <c r="G127" s="473">
        <v>44926</v>
      </c>
      <c r="H127" s="448">
        <v>5.6985000000000001</v>
      </c>
      <c r="I127" s="15" t="s">
        <v>1279</v>
      </c>
      <c r="J127" s="15" t="str">
        <f>_xlfn.XLOOKUP(QDC_Contratos[[#This Row],[ID CLUSTER]],'Pontos e zonas por UF'!$B$2:$B$446,'Pontos e zonas por UF'!$H$2:$H$446)</f>
        <v>Rio de Janeiro</v>
      </c>
      <c r="K127" s="344"/>
      <c r="L127" s="8">
        <f>_xlfn.XLOOKUP(QDC_Contratos[[#This Row],[ID CLUSTER]],'Pontos e zonas por UF'!$B$2:$B$446,'Pontos e zonas por UF'!$A$2:$A$446)</f>
        <v>264</v>
      </c>
      <c r="M127" s="344" t="str">
        <f>_xlfn.XLOOKUP(QDC_Contratos[[#This Row],[Código Identificador do ID CLUSTER]],'Pontos e zonas por UF'!$A$2:$A$446,'Pontos e zonas por UF'!$G$2:$G$446)</f>
        <v>Cluster</v>
      </c>
    </row>
    <row r="128" spans="1:13" x14ac:dyDescent="0.35">
      <c r="A128" s="15">
        <v>127</v>
      </c>
      <c r="B128" s="338" t="s">
        <v>1434</v>
      </c>
      <c r="C128" s="8" t="s">
        <v>1435</v>
      </c>
      <c r="D128" s="15" t="s">
        <v>162</v>
      </c>
      <c r="E128" s="18">
        <v>800</v>
      </c>
      <c r="F128" s="473">
        <v>44803</v>
      </c>
      <c r="G128" s="473">
        <v>44926</v>
      </c>
      <c r="H128" s="448">
        <v>2.7702</v>
      </c>
      <c r="I128" s="15" t="s">
        <v>1279</v>
      </c>
      <c r="J128" s="15" t="str">
        <f>_xlfn.XLOOKUP(QDC_Contratos[[#This Row],[ID CLUSTER]],'Pontos e zonas por UF'!$B$2:$B$446,'Pontos e zonas por UF'!$H$2:$H$446)</f>
        <v>Rio de Janeiro</v>
      </c>
      <c r="K128" s="344"/>
      <c r="L128" s="8">
        <f>_xlfn.XLOOKUP(QDC_Contratos[[#This Row],[ID CLUSTER]],'Pontos e zonas por UF'!$B$2:$B$446,'Pontos e zonas por UF'!$A$2:$A$446)</f>
        <v>230</v>
      </c>
      <c r="M128" s="344" t="str">
        <f>_xlfn.XLOOKUP(QDC_Contratos[[#This Row],[Código Identificador do ID CLUSTER]],'Pontos e zonas por UF'!$A$2:$A$446,'Pontos e zonas por UF'!$G$2:$G$446)</f>
        <v>Zona</v>
      </c>
    </row>
    <row r="129" spans="1:13" x14ac:dyDescent="0.35">
      <c r="A129" s="15">
        <v>128</v>
      </c>
      <c r="B129" s="338" t="s">
        <v>1436</v>
      </c>
      <c r="C129" s="8" t="s">
        <v>1437</v>
      </c>
      <c r="D129" s="15" t="s">
        <v>162</v>
      </c>
      <c r="E129" s="18">
        <v>300</v>
      </c>
      <c r="F129" s="473">
        <v>44834</v>
      </c>
      <c r="G129" s="473">
        <v>44926</v>
      </c>
      <c r="H129" s="448">
        <v>2.2709000000000001</v>
      </c>
      <c r="I129" s="15" t="s">
        <v>1279</v>
      </c>
      <c r="J129" s="15" t="str">
        <f>_xlfn.XLOOKUP(QDC_Contratos[[#This Row],[ID CLUSTER]],'Pontos e zonas por UF'!$B$2:$B$446,'Pontos e zonas por UF'!$H$2:$H$446)</f>
        <v>Minas Gerais</v>
      </c>
      <c r="K129" s="344"/>
      <c r="L129" s="8">
        <f>_xlfn.XLOOKUP(QDC_Contratos[[#This Row],[ID CLUSTER]],'Pontos e zonas por UF'!$B$2:$B$446,'Pontos e zonas por UF'!$A$2:$A$446)</f>
        <v>73</v>
      </c>
      <c r="M129" s="344" t="str">
        <f>_xlfn.XLOOKUP(QDC_Contratos[[#This Row],[Código Identificador do ID CLUSTER]],'Pontos e zonas por UF'!$A$2:$A$446,'Pontos e zonas por UF'!$G$2:$G$446)</f>
        <v>Zona</v>
      </c>
    </row>
    <row r="130" spans="1:13" x14ac:dyDescent="0.35">
      <c r="A130" s="15">
        <v>129</v>
      </c>
      <c r="B130" s="338" t="s">
        <v>1438</v>
      </c>
      <c r="C130" s="8" t="s">
        <v>1338</v>
      </c>
      <c r="D130" s="15" t="s">
        <v>162</v>
      </c>
      <c r="E130" s="18">
        <v>600</v>
      </c>
      <c r="F130" s="473">
        <v>44896</v>
      </c>
      <c r="G130" s="473">
        <v>44926</v>
      </c>
      <c r="H130" s="448">
        <v>4.6914999999999996</v>
      </c>
      <c r="I130" s="15" t="s">
        <v>1279</v>
      </c>
      <c r="J130" s="15" t="str">
        <f>_xlfn.XLOOKUP(QDC_Contratos[[#This Row],[ID CLUSTER]],'Pontos e zonas por UF'!$B$2:$B$446,'Pontos e zonas por UF'!$H$2:$H$446)</f>
        <v>Bahia</v>
      </c>
      <c r="K130" s="344"/>
      <c r="L130" s="8">
        <f>_xlfn.XLOOKUP(QDC_Contratos[[#This Row],[ID CLUSTER]],'Pontos e zonas por UF'!$B$2:$B$446,'Pontos e zonas por UF'!$A$2:$A$446)</f>
        <v>236</v>
      </c>
      <c r="M130" s="344" t="str">
        <f>_xlfn.XLOOKUP(QDC_Contratos[[#This Row],[Código Identificador do ID CLUSTER]],'Pontos e zonas por UF'!$A$2:$A$446,'Pontos e zonas por UF'!$G$2:$G$446)</f>
        <v>Zona</v>
      </c>
    </row>
    <row r="131" spans="1:13" x14ac:dyDescent="0.35">
      <c r="A131" s="15">
        <v>130</v>
      </c>
      <c r="B131" s="338" t="s">
        <v>1439</v>
      </c>
      <c r="C131" s="8" t="s">
        <v>1381</v>
      </c>
      <c r="D131" s="15" t="s">
        <v>162</v>
      </c>
      <c r="E131" s="18">
        <v>50</v>
      </c>
      <c r="F131" s="473">
        <v>44834</v>
      </c>
      <c r="G131" s="473">
        <v>44926</v>
      </c>
      <c r="H131" s="448">
        <v>5.1791</v>
      </c>
      <c r="I131" s="15" t="s">
        <v>1279</v>
      </c>
      <c r="J131" s="15" t="str">
        <f>_xlfn.XLOOKUP(QDC_Contratos[[#This Row],[ID CLUSTER]],'Pontos e zonas por UF'!$B$2:$B$446,'Pontos e zonas por UF'!$H$2:$H$446)</f>
        <v>Ceará</v>
      </c>
      <c r="K131" s="344"/>
      <c r="L131" s="8">
        <f>_xlfn.XLOOKUP(QDC_Contratos[[#This Row],[ID CLUSTER]],'Pontos e zonas por UF'!$B$2:$B$446,'Pontos e zonas por UF'!$A$2:$A$446)</f>
        <v>246</v>
      </c>
      <c r="M131" s="344" t="str">
        <f>_xlfn.XLOOKUP(QDC_Contratos[[#This Row],[Código Identificador do ID CLUSTER]],'Pontos e zonas por UF'!$A$2:$A$446,'Pontos e zonas por UF'!$G$2:$G$446)</f>
        <v>Zona</v>
      </c>
    </row>
    <row r="132" spans="1:13" x14ac:dyDescent="0.35">
      <c r="A132" s="15">
        <v>131</v>
      </c>
      <c r="B132" s="338" t="s">
        <v>1440</v>
      </c>
      <c r="C132" s="8" t="s">
        <v>1441</v>
      </c>
      <c r="D132" s="15" t="s">
        <v>162</v>
      </c>
      <c r="E132" s="18">
        <v>30</v>
      </c>
      <c r="F132" s="473">
        <v>44834</v>
      </c>
      <c r="G132" s="473">
        <v>44926</v>
      </c>
      <c r="H132" s="448">
        <v>5.1791</v>
      </c>
      <c r="I132" s="15" t="s">
        <v>1279</v>
      </c>
      <c r="J132" s="15" t="str">
        <f>_xlfn.XLOOKUP(QDC_Contratos[[#This Row],[ID CLUSTER]],'Pontos e zonas por UF'!$B$2:$B$446,'Pontos e zonas por UF'!$H$2:$H$446)</f>
        <v>Ceará</v>
      </c>
      <c r="K132" s="344"/>
      <c r="L132" s="8">
        <f>_xlfn.XLOOKUP(QDC_Contratos[[#This Row],[ID CLUSTER]],'Pontos e zonas por UF'!$B$2:$B$446,'Pontos e zonas por UF'!$A$2:$A$446)</f>
        <v>247</v>
      </c>
      <c r="M132" s="344" t="str">
        <f>_xlfn.XLOOKUP(QDC_Contratos[[#This Row],[Código Identificador do ID CLUSTER]],'Pontos e zonas por UF'!$A$2:$A$446,'Pontos e zonas por UF'!$G$2:$G$446)</f>
        <v>Zona</v>
      </c>
    </row>
    <row r="133" spans="1:13" x14ac:dyDescent="0.35">
      <c r="A133" s="15">
        <v>132</v>
      </c>
      <c r="B133" s="338" t="s">
        <v>1442</v>
      </c>
      <c r="C133" s="8" t="s">
        <v>1381</v>
      </c>
      <c r="D133" s="15" t="s">
        <v>162</v>
      </c>
      <c r="E133" s="18">
        <v>29</v>
      </c>
      <c r="F133" s="473">
        <v>44746</v>
      </c>
      <c r="G133" s="473">
        <v>44926</v>
      </c>
      <c r="H133" s="448">
        <v>5.1791</v>
      </c>
      <c r="I133" s="15" t="s">
        <v>1279</v>
      </c>
      <c r="J133" s="15" t="str">
        <f>_xlfn.XLOOKUP(QDC_Contratos[[#This Row],[ID CLUSTER]],'Pontos e zonas por UF'!$B$2:$B$446,'Pontos e zonas por UF'!$H$2:$H$446)</f>
        <v>Ceará</v>
      </c>
      <c r="K133" s="344"/>
      <c r="L133" s="8">
        <f>_xlfn.XLOOKUP(QDC_Contratos[[#This Row],[ID CLUSTER]],'Pontos e zonas por UF'!$B$2:$B$446,'Pontos e zonas por UF'!$A$2:$A$446)</f>
        <v>246</v>
      </c>
      <c r="M133" s="344" t="str">
        <f>_xlfn.XLOOKUP(QDC_Contratos[[#This Row],[Código Identificador do ID CLUSTER]],'Pontos e zonas por UF'!$A$2:$A$446,'Pontos e zonas por UF'!$G$2:$G$446)</f>
        <v>Zona</v>
      </c>
    </row>
    <row r="134" spans="1:13" x14ac:dyDescent="0.35">
      <c r="A134" s="15">
        <v>133</v>
      </c>
      <c r="B134" s="338" t="s">
        <v>1443</v>
      </c>
      <c r="C134" s="8" t="s">
        <v>1441</v>
      </c>
      <c r="D134" s="15" t="s">
        <v>162</v>
      </c>
      <c r="E134" s="18">
        <v>1</v>
      </c>
      <c r="F134" s="473">
        <v>44746</v>
      </c>
      <c r="G134" s="473">
        <v>44926</v>
      </c>
      <c r="H134" s="448">
        <v>5.1791</v>
      </c>
      <c r="I134" s="15" t="s">
        <v>1279</v>
      </c>
      <c r="J134" s="15" t="str">
        <f>_xlfn.XLOOKUP(QDC_Contratos[[#This Row],[ID CLUSTER]],'Pontos e zonas por UF'!$B$2:$B$446,'Pontos e zonas por UF'!$H$2:$H$446)</f>
        <v>Ceará</v>
      </c>
      <c r="K134" s="344"/>
      <c r="L134" s="8">
        <f>_xlfn.XLOOKUP(QDC_Contratos[[#This Row],[ID CLUSTER]],'Pontos e zonas por UF'!$B$2:$B$446,'Pontos e zonas por UF'!$A$2:$A$446)</f>
        <v>247</v>
      </c>
      <c r="M134" s="344" t="str">
        <f>_xlfn.XLOOKUP(QDC_Contratos[[#This Row],[Código Identificador do ID CLUSTER]],'Pontos e zonas por UF'!$A$2:$A$446,'Pontos e zonas por UF'!$G$2:$G$446)</f>
        <v>Zona</v>
      </c>
    </row>
    <row r="135" spans="1:13" x14ac:dyDescent="0.35">
      <c r="A135" s="15">
        <v>134</v>
      </c>
      <c r="B135" s="338" t="s">
        <v>1444</v>
      </c>
      <c r="C135" s="8" t="s">
        <v>1295</v>
      </c>
      <c r="D135" s="15" t="s">
        <v>169</v>
      </c>
      <c r="E135" s="18">
        <v>10</v>
      </c>
      <c r="F135" s="473">
        <v>44835</v>
      </c>
      <c r="G135" s="473">
        <v>44926</v>
      </c>
      <c r="H135" s="448">
        <v>3.9371999999999998</v>
      </c>
      <c r="I135" s="15" t="s">
        <v>1279</v>
      </c>
      <c r="J135" s="15" t="str">
        <f>_xlfn.XLOOKUP(QDC_Contratos[[#This Row],[ID CLUSTER]],'Pontos e zonas por UF'!$B$2:$B$446,'Pontos e zonas por UF'!$H$2:$H$446)</f>
        <v>São Paulo</v>
      </c>
      <c r="K135" s="344"/>
      <c r="L135" s="8">
        <f>_xlfn.XLOOKUP(QDC_Contratos[[#This Row],[ID CLUSTER]],'Pontos e zonas por UF'!$B$2:$B$446,'Pontos e zonas por UF'!$A$2:$A$446)</f>
        <v>1</v>
      </c>
      <c r="M135" s="344" t="str">
        <f>_xlfn.XLOOKUP(QDC_Contratos[[#This Row],[Código Identificador do ID CLUSTER]],'Pontos e zonas por UF'!$A$2:$A$446,'Pontos e zonas por UF'!$G$2:$G$446)</f>
        <v>Ponto</v>
      </c>
    </row>
    <row r="136" spans="1:13" x14ac:dyDescent="0.35">
      <c r="A136" s="15">
        <v>135</v>
      </c>
      <c r="B136" s="338" t="s">
        <v>1445</v>
      </c>
      <c r="C136" s="6" t="s">
        <v>1317</v>
      </c>
      <c r="D136" s="15" t="s">
        <v>169</v>
      </c>
      <c r="E136" s="18">
        <v>35</v>
      </c>
      <c r="F136" s="473">
        <v>44434</v>
      </c>
      <c r="G136" s="473">
        <v>44926</v>
      </c>
      <c r="H136" s="448"/>
      <c r="I136" s="15" t="s">
        <v>1279</v>
      </c>
      <c r="J136" s="15" t="str">
        <f>_xlfn.XLOOKUP(QDC_Contratos[[#This Row],[ID CLUSTER]],'Pontos e zonas por UF'!$B$2:$B$446,'Pontos e zonas por UF'!$H$2:$H$446)</f>
        <v>Mato Grosso</v>
      </c>
      <c r="K136" s="344"/>
      <c r="L136" s="8">
        <f>_xlfn.XLOOKUP(QDC_Contratos[[#This Row],[ID CLUSTER]],'Pontos e zonas por UF'!$B$2:$B$446,'Pontos e zonas por UF'!$A$2:$A$446)</f>
        <v>283474</v>
      </c>
      <c r="M136" s="344" t="str">
        <f>_xlfn.XLOOKUP(QDC_Contratos[[#This Row],[Código Identificador do ID CLUSTER]],'Pontos e zonas por UF'!$A$2:$A$446,'Pontos e zonas por UF'!$G$2:$G$446)</f>
        <v>Ponto</v>
      </c>
    </row>
    <row r="137" spans="1:13" x14ac:dyDescent="0.35">
      <c r="A137" s="15">
        <v>136</v>
      </c>
      <c r="B137" s="338" t="s">
        <v>1446</v>
      </c>
      <c r="C137" s="8" t="s">
        <v>1447</v>
      </c>
      <c r="D137" s="15" t="s">
        <v>162</v>
      </c>
      <c r="E137" s="18">
        <v>160</v>
      </c>
      <c r="F137" s="473">
        <v>44970</v>
      </c>
      <c r="G137" s="473">
        <v>45291</v>
      </c>
      <c r="H137" s="448"/>
      <c r="I137" s="15" t="s">
        <v>1279</v>
      </c>
      <c r="J137" s="15" t="str">
        <f>_xlfn.XLOOKUP(QDC_Contratos[[#This Row],[ID CLUSTER]],'Pontos e zonas por UF'!$B$2:$B$446,'Pontos e zonas por UF'!$H$2:$H$446)</f>
        <v>São Paulo</v>
      </c>
      <c r="K137" s="344"/>
      <c r="L137" s="8">
        <f>_xlfn.XLOOKUP(QDC_Contratos[[#This Row],[ID CLUSTER]],'Pontos e zonas por UF'!$B$2:$B$446,'Pontos e zonas por UF'!$A$2:$A$446)</f>
        <v>817352</v>
      </c>
      <c r="M137" s="344" t="str">
        <f>_xlfn.XLOOKUP(QDC_Contratos[[#This Row],[Código Identificador do ID CLUSTER]],'Pontos e zonas por UF'!$A$2:$A$446,'Pontos e zonas por UF'!$G$2:$G$446)</f>
        <v>Ponto</v>
      </c>
    </row>
    <row r="138" spans="1:13" x14ac:dyDescent="0.35">
      <c r="A138" s="15">
        <v>137</v>
      </c>
      <c r="B138" s="338" t="s">
        <v>1448</v>
      </c>
      <c r="C138" s="8" t="s">
        <v>1311</v>
      </c>
      <c r="D138" s="15" t="s">
        <v>162</v>
      </c>
      <c r="E138" s="18">
        <v>830</v>
      </c>
      <c r="F138" s="473">
        <v>44713</v>
      </c>
      <c r="G138" s="473">
        <v>44926</v>
      </c>
      <c r="H138" s="448"/>
      <c r="I138" s="15" t="s">
        <v>1279</v>
      </c>
      <c r="J138" s="15" t="str">
        <f>_xlfn.XLOOKUP(QDC_Contratos[[#This Row],[ID CLUSTER]],'Pontos e zonas por UF'!$B$2:$B$446,'Pontos e zonas por UF'!$H$2:$H$446)</f>
        <v>Bahia</v>
      </c>
      <c r="K138" s="344"/>
      <c r="L138" s="8">
        <f>_xlfn.XLOOKUP(QDC_Contratos[[#This Row],[ID CLUSTER]],'Pontos e zonas por UF'!$B$2:$B$446,'Pontos e zonas por UF'!$A$2:$A$446)</f>
        <v>235</v>
      </c>
      <c r="M138" s="344" t="str">
        <f>_xlfn.XLOOKUP(QDC_Contratos[[#This Row],[Código Identificador do ID CLUSTER]],'Pontos e zonas por UF'!$A$2:$A$446,'Pontos e zonas por UF'!$G$2:$G$446)</f>
        <v>Zona</v>
      </c>
    </row>
    <row r="139" spans="1:13" x14ac:dyDescent="0.35">
      <c r="A139" s="15">
        <v>138</v>
      </c>
      <c r="B139" s="338" t="s">
        <v>1449</v>
      </c>
      <c r="C139" s="8" t="s">
        <v>1338</v>
      </c>
      <c r="D139" s="15" t="s">
        <v>162</v>
      </c>
      <c r="E139" s="18">
        <v>70</v>
      </c>
      <c r="F139" s="473">
        <v>44713</v>
      </c>
      <c r="G139" s="473">
        <v>44926</v>
      </c>
      <c r="H139" s="448"/>
      <c r="I139" s="15" t="s">
        <v>1279</v>
      </c>
      <c r="J139" s="15" t="str">
        <f>_xlfn.XLOOKUP(QDC_Contratos[[#This Row],[ID CLUSTER]],'Pontos e zonas por UF'!$B$2:$B$446,'Pontos e zonas por UF'!$H$2:$H$446)</f>
        <v>Bahia</v>
      </c>
      <c r="K139" s="344"/>
      <c r="L139" s="8">
        <f>_xlfn.XLOOKUP(QDC_Contratos[[#This Row],[ID CLUSTER]],'Pontos e zonas por UF'!$B$2:$B$446,'Pontos e zonas por UF'!$A$2:$A$446)</f>
        <v>236</v>
      </c>
      <c r="M139" s="344" t="str">
        <f>_xlfn.XLOOKUP(QDC_Contratos[[#This Row],[Código Identificador do ID CLUSTER]],'Pontos e zonas por UF'!$A$2:$A$446,'Pontos e zonas por UF'!$G$2:$G$446)</f>
        <v>Zona</v>
      </c>
    </row>
    <row r="140" spans="1:13" x14ac:dyDescent="0.35">
      <c r="A140" s="15">
        <v>139</v>
      </c>
      <c r="B140" s="338" t="s">
        <v>1450</v>
      </c>
      <c r="C140" s="8" t="s">
        <v>1311</v>
      </c>
      <c r="D140" s="15" t="s">
        <v>162</v>
      </c>
      <c r="E140" s="18">
        <v>880</v>
      </c>
      <c r="F140" s="473">
        <v>44746</v>
      </c>
      <c r="G140" s="473">
        <v>44926</v>
      </c>
      <c r="H140" s="448"/>
      <c r="I140" s="15" t="s">
        <v>1279</v>
      </c>
      <c r="J140" s="15" t="str">
        <f>_xlfn.XLOOKUP(QDC_Contratos[[#This Row],[ID CLUSTER]],'Pontos e zonas por UF'!$B$2:$B$446,'Pontos e zonas por UF'!$H$2:$H$446)</f>
        <v>Bahia</v>
      </c>
      <c r="K140" s="344"/>
      <c r="L140" s="8">
        <f>_xlfn.XLOOKUP(QDC_Contratos[[#This Row],[ID CLUSTER]],'Pontos e zonas por UF'!$B$2:$B$446,'Pontos e zonas por UF'!$A$2:$A$446)</f>
        <v>235</v>
      </c>
      <c r="M140" s="344" t="str">
        <f>_xlfn.XLOOKUP(QDC_Contratos[[#This Row],[Código Identificador do ID CLUSTER]],'Pontos e zonas por UF'!$A$2:$A$446,'Pontos e zonas por UF'!$G$2:$G$446)</f>
        <v>Zona</v>
      </c>
    </row>
    <row r="141" spans="1:13" x14ac:dyDescent="0.35">
      <c r="A141" s="15">
        <v>140</v>
      </c>
      <c r="B141" s="338" t="s">
        <v>1451</v>
      </c>
      <c r="C141" s="8" t="s">
        <v>1311</v>
      </c>
      <c r="D141" s="15" t="s">
        <v>162</v>
      </c>
      <c r="E141" s="18">
        <v>300</v>
      </c>
      <c r="F141" s="473">
        <v>44746</v>
      </c>
      <c r="G141" s="473">
        <v>44926</v>
      </c>
      <c r="H141" s="448"/>
      <c r="I141" s="15" t="s">
        <v>1279</v>
      </c>
      <c r="J141" s="15" t="str">
        <f>_xlfn.XLOOKUP(QDC_Contratos[[#This Row],[ID CLUSTER]],'Pontos e zonas por UF'!$B$2:$B$446,'Pontos e zonas por UF'!$H$2:$H$446)</f>
        <v>Bahia</v>
      </c>
      <c r="K141" s="344"/>
      <c r="L141" s="8">
        <f>_xlfn.XLOOKUP(QDC_Contratos[[#This Row],[ID CLUSTER]],'Pontos e zonas por UF'!$B$2:$B$446,'Pontos e zonas por UF'!$A$2:$A$446)</f>
        <v>235</v>
      </c>
      <c r="M141" s="344" t="str">
        <f>_xlfn.XLOOKUP(QDC_Contratos[[#This Row],[Código Identificador do ID CLUSTER]],'Pontos e zonas por UF'!$A$2:$A$446,'Pontos e zonas por UF'!$G$2:$G$446)</f>
        <v>Zona</v>
      </c>
    </row>
    <row r="142" spans="1:13" x14ac:dyDescent="0.35">
      <c r="A142" s="15">
        <v>141</v>
      </c>
      <c r="B142" s="338" t="s">
        <v>1452</v>
      </c>
      <c r="C142" s="8" t="s">
        <v>1335</v>
      </c>
      <c r="D142" s="15" t="s">
        <v>162</v>
      </c>
      <c r="E142" s="18">
        <v>10</v>
      </c>
      <c r="F142" s="473">
        <v>44753</v>
      </c>
      <c r="G142" s="473">
        <v>44926</v>
      </c>
      <c r="H142" s="448"/>
      <c r="I142" s="15" t="s">
        <v>1279</v>
      </c>
      <c r="J142" s="15" t="str">
        <f>_xlfn.XLOOKUP(QDC_Contratos[[#This Row],[ID CLUSTER]],'Pontos e zonas por UF'!$B$2:$B$446,'Pontos e zonas por UF'!$H$2:$H$446)</f>
        <v>Bahia</v>
      </c>
      <c r="K142" s="344"/>
      <c r="L142" s="8">
        <f>_xlfn.XLOOKUP(QDC_Contratos[[#This Row],[ID CLUSTER]],'Pontos e zonas por UF'!$B$2:$B$446,'Pontos e zonas por UF'!$A$2:$A$446)</f>
        <v>234</v>
      </c>
      <c r="M142" s="344" t="str">
        <f>_xlfn.XLOOKUP(QDC_Contratos[[#This Row],[Código Identificador do ID CLUSTER]],'Pontos e zonas por UF'!$A$2:$A$446,'Pontos e zonas por UF'!$G$2:$G$446)</f>
        <v>Zona</v>
      </c>
    </row>
    <row r="143" spans="1:13" x14ac:dyDescent="0.35">
      <c r="A143" s="15">
        <v>142</v>
      </c>
      <c r="B143" s="338" t="s">
        <v>1453</v>
      </c>
      <c r="C143" s="8" t="s">
        <v>1342</v>
      </c>
      <c r="D143" s="15" t="s">
        <v>169</v>
      </c>
      <c r="E143" s="18">
        <v>51.4</v>
      </c>
      <c r="F143" s="473">
        <v>44802</v>
      </c>
      <c r="G143" s="473">
        <v>44926</v>
      </c>
      <c r="H143" s="448"/>
      <c r="I143" s="15" t="s">
        <v>1279</v>
      </c>
      <c r="J143" s="15" t="str">
        <f>_xlfn.XLOOKUP(QDC_Contratos[[#This Row],[ID CLUSTER]],'Pontos e zonas por UF'!$B$2:$B$446,'Pontos e zonas por UF'!$H$2:$H$446)</f>
        <v>Bahia</v>
      </c>
      <c r="K143" s="344"/>
      <c r="L143" s="8">
        <f>_xlfn.XLOOKUP(QDC_Contratos[[#This Row],[ID CLUSTER]],'Pontos e zonas por UF'!$B$2:$B$446,'Pontos e zonas por UF'!$A$2:$A$446)</f>
        <v>305299</v>
      </c>
      <c r="M143" s="344" t="str">
        <f>_xlfn.XLOOKUP(QDC_Contratos[[#This Row],[Código Identificador do ID CLUSTER]],'Pontos e zonas por UF'!$A$2:$A$446,'Pontos e zonas por UF'!$G$2:$G$446)</f>
        <v>Ponto</v>
      </c>
    </row>
    <row r="144" spans="1:13" x14ac:dyDescent="0.35">
      <c r="A144" s="15">
        <v>143</v>
      </c>
      <c r="B144" s="338" t="s">
        <v>1454</v>
      </c>
      <c r="C144" s="8" t="s">
        <v>1342</v>
      </c>
      <c r="D144" s="15" t="s">
        <v>169</v>
      </c>
      <c r="E144" s="18">
        <v>105</v>
      </c>
      <c r="F144" s="473">
        <v>44746</v>
      </c>
      <c r="G144" s="473">
        <v>44926</v>
      </c>
      <c r="H144" s="448"/>
      <c r="I144" s="15" t="s">
        <v>1279</v>
      </c>
      <c r="J144" s="15" t="str">
        <f>_xlfn.XLOOKUP(QDC_Contratos[[#This Row],[ID CLUSTER]],'Pontos e zonas por UF'!$B$2:$B$446,'Pontos e zonas por UF'!$H$2:$H$446)</f>
        <v>Bahia</v>
      </c>
      <c r="K144" s="344"/>
      <c r="L144" s="8">
        <f>_xlfn.XLOOKUP(QDC_Contratos[[#This Row],[ID CLUSTER]],'Pontos e zonas por UF'!$B$2:$B$446,'Pontos e zonas por UF'!$A$2:$A$446)</f>
        <v>305299</v>
      </c>
      <c r="M144" s="344" t="str">
        <f>_xlfn.XLOOKUP(QDC_Contratos[[#This Row],[Código Identificador do ID CLUSTER]],'Pontos e zonas por UF'!$A$2:$A$446,'Pontos e zonas por UF'!$G$2:$G$446)</f>
        <v>Ponto</v>
      </c>
    </row>
    <row r="145" spans="1:13" x14ac:dyDescent="0.35">
      <c r="A145" s="15">
        <v>144</v>
      </c>
      <c r="B145" s="338" t="s">
        <v>1455</v>
      </c>
      <c r="C145" s="8" t="s">
        <v>1333</v>
      </c>
      <c r="D145" s="15" t="s">
        <v>162</v>
      </c>
      <c r="E145" s="18">
        <v>40</v>
      </c>
      <c r="F145" s="473">
        <v>44665</v>
      </c>
      <c r="G145" s="473">
        <v>44926</v>
      </c>
      <c r="H145" s="448"/>
      <c r="I145" s="15" t="s">
        <v>1279</v>
      </c>
      <c r="J145" s="15" t="str">
        <f>_xlfn.XLOOKUP(QDC_Contratos[[#This Row],[ID CLUSTER]],'Pontos e zonas por UF'!$B$2:$B$446,'Pontos e zonas por UF'!$H$2:$H$446)</f>
        <v>Bahia</v>
      </c>
      <c r="K145" s="344"/>
      <c r="L145" s="8">
        <f>_xlfn.XLOOKUP(QDC_Contratos[[#This Row],[ID CLUSTER]],'Pontos e zonas por UF'!$B$2:$B$446,'Pontos e zonas por UF'!$A$2:$A$446)</f>
        <v>233</v>
      </c>
      <c r="M145" s="344" t="str">
        <f>_xlfn.XLOOKUP(QDC_Contratos[[#This Row],[Código Identificador do ID CLUSTER]],'Pontos e zonas por UF'!$A$2:$A$446,'Pontos e zonas por UF'!$G$2:$G$446)</f>
        <v>Zona</v>
      </c>
    </row>
    <row r="146" spans="1:13" x14ac:dyDescent="0.35">
      <c r="A146" s="15">
        <v>145</v>
      </c>
      <c r="B146" s="453" t="s">
        <v>1456</v>
      </c>
      <c r="C146" s="8" t="s">
        <v>1338</v>
      </c>
      <c r="D146" s="15" t="s">
        <v>162</v>
      </c>
      <c r="E146" s="18">
        <v>65</v>
      </c>
      <c r="F146" s="473">
        <v>44665</v>
      </c>
      <c r="G146" s="473">
        <v>44926</v>
      </c>
      <c r="H146" s="448"/>
      <c r="I146" s="15" t="s">
        <v>1279</v>
      </c>
      <c r="J146" s="15" t="str">
        <f>_xlfn.XLOOKUP(QDC_Contratos[[#This Row],[ID CLUSTER]],'Pontos e zonas por UF'!$B$2:$B$446,'Pontos e zonas por UF'!$H$2:$H$446)</f>
        <v>Bahia</v>
      </c>
      <c r="K146" s="344"/>
      <c r="L146" s="8">
        <f>_xlfn.XLOOKUP(QDC_Contratos[[#This Row],[ID CLUSTER]],'Pontos e zonas por UF'!$B$2:$B$446,'Pontos e zonas por UF'!$A$2:$A$446)</f>
        <v>236</v>
      </c>
      <c r="M146" s="344" t="str">
        <f>_xlfn.XLOOKUP(QDC_Contratos[[#This Row],[Código Identificador do ID CLUSTER]],'Pontos e zonas por UF'!$A$2:$A$446,'Pontos e zonas por UF'!$G$2:$G$446)</f>
        <v>Zona</v>
      </c>
    </row>
    <row r="147" spans="1:13" x14ac:dyDescent="0.35">
      <c r="A147" s="15">
        <v>146</v>
      </c>
      <c r="B147" s="338" t="s">
        <v>1457</v>
      </c>
      <c r="C147" s="8" t="s">
        <v>1329</v>
      </c>
      <c r="D147" s="15" t="s">
        <v>162</v>
      </c>
      <c r="E147" s="18">
        <v>240</v>
      </c>
      <c r="F147" s="473">
        <v>44665</v>
      </c>
      <c r="G147" s="473">
        <v>44926</v>
      </c>
      <c r="H147" s="448"/>
      <c r="I147" s="15" t="s">
        <v>1279</v>
      </c>
      <c r="J147" s="15" t="str">
        <f>_xlfn.XLOOKUP(QDC_Contratos[[#This Row],[ID CLUSTER]],'Pontos e zonas por UF'!$B$2:$B$446,'Pontos e zonas por UF'!$H$2:$H$446)</f>
        <v>Bahia</v>
      </c>
      <c r="K147" s="344"/>
      <c r="L147" s="8">
        <f>_xlfn.XLOOKUP(QDC_Contratos[[#This Row],[ID CLUSTER]],'Pontos e zonas por UF'!$B$2:$B$446,'Pontos e zonas por UF'!$A$2:$A$446)</f>
        <v>237</v>
      </c>
      <c r="M147" s="344" t="str">
        <f>_xlfn.XLOOKUP(QDC_Contratos[[#This Row],[Código Identificador do ID CLUSTER]],'Pontos e zonas por UF'!$A$2:$A$446,'Pontos e zonas por UF'!$G$2:$G$446)</f>
        <v>Zona</v>
      </c>
    </row>
    <row r="148" spans="1:13" x14ac:dyDescent="0.35">
      <c r="A148" s="15">
        <v>147</v>
      </c>
      <c r="B148" s="338" t="s">
        <v>1458</v>
      </c>
      <c r="C148" s="8" t="s">
        <v>1342</v>
      </c>
      <c r="D148" s="15" t="s">
        <v>169</v>
      </c>
      <c r="E148" s="18">
        <v>535</v>
      </c>
      <c r="F148" s="473">
        <v>44753</v>
      </c>
      <c r="G148" s="473">
        <v>44926</v>
      </c>
      <c r="H148" s="448"/>
      <c r="I148" s="15" t="s">
        <v>1279</v>
      </c>
      <c r="J148" s="15" t="str">
        <f>_xlfn.XLOOKUP(QDC_Contratos[[#This Row],[ID CLUSTER]],'Pontos e zonas por UF'!$B$2:$B$446,'Pontos e zonas por UF'!$H$2:$H$446)</f>
        <v>Bahia</v>
      </c>
      <c r="K148" s="344"/>
      <c r="L148" s="8">
        <f>_xlfn.XLOOKUP(QDC_Contratos[[#This Row],[ID CLUSTER]],'Pontos e zonas por UF'!$B$2:$B$446,'Pontos e zonas por UF'!$A$2:$A$446)</f>
        <v>305299</v>
      </c>
      <c r="M148" s="344" t="str">
        <f>_xlfn.XLOOKUP(QDC_Contratos[[#This Row],[Código Identificador do ID CLUSTER]],'Pontos e zonas por UF'!$A$2:$A$446,'Pontos e zonas por UF'!$G$2:$G$446)</f>
        <v>Ponto</v>
      </c>
    </row>
    <row r="149" spans="1:13" x14ac:dyDescent="0.35">
      <c r="A149" s="15">
        <v>148</v>
      </c>
      <c r="B149" s="338" t="s">
        <v>1459</v>
      </c>
      <c r="C149" s="8" t="s">
        <v>1342</v>
      </c>
      <c r="D149" s="15" t="s">
        <v>169</v>
      </c>
      <c r="E149" s="18">
        <v>565</v>
      </c>
      <c r="F149" s="473">
        <v>44900</v>
      </c>
      <c r="G149" s="473">
        <v>44926</v>
      </c>
      <c r="H149" s="448"/>
      <c r="I149" s="15" t="s">
        <v>1279</v>
      </c>
      <c r="J149" s="15" t="str">
        <f>_xlfn.XLOOKUP(QDC_Contratos[[#This Row],[ID CLUSTER]],'Pontos e zonas por UF'!$B$2:$B$446,'Pontos e zonas por UF'!$H$2:$H$446)</f>
        <v>Bahia</v>
      </c>
      <c r="K149" s="344"/>
      <c r="L149" s="8">
        <f>_xlfn.XLOOKUP(QDC_Contratos[[#This Row],[ID CLUSTER]],'Pontos e zonas por UF'!$B$2:$B$446,'Pontos e zonas por UF'!$A$2:$A$446)</f>
        <v>305299</v>
      </c>
      <c r="M149" s="344" t="str">
        <f>_xlfn.XLOOKUP(QDC_Contratos[[#This Row],[Código Identificador do ID CLUSTER]],'Pontos e zonas por UF'!$A$2:$A$446,'Pontos e zonas por UF'!$G$2:$G$446)</f>
        <v>Ponto</v>
      </c>
    </row>
    <row r="150" spans="1:13" x14ac:dyDescent="0.35">
      <c r="A150" s="15">
        <v>149</v>
      </c>
      <c r="B150" s="338" t="s">
        <v>1460</v>
      </c>
      <c r="C150" s="8" t="s">
        <v>1329</v>
      </c>
      <c r="D150" s="15" t="s">
        <v>162</v>
      </c>
      <c r="E150" s="18">
        <v>160</v>
      </c>
      <c r="F150" s="473">
        <v>44636</v>
      </c>
      <c r="G150" s="473">
        <v>44926</v>
      </c>
      <c r="H150" s="448"/>
      <c r="I150" s="15" t="s">
        <v>1279</v>
      </c>
      <c r="J150" s="15" t="str">
        <f>_xlfn.XLOOKUP(QDC_Contratos[[#This Row],[ID CLUSTER]],'Pontos e zonas por UF'!$B$2:$B$446,'Pontos e zonas por UF'!$H$2:$H$446)</f>
        <v>Bahia</v>
      </c>
      <c r="K150" s="344"/>
      <c r="L150" s="8">
        <f>_xlfn.XLOOKUP(QDC_Contratos[[#This Row],[ID CLUSTER]],'Pontos e zonas por UF'!$B$2:$B$446,'Pontos e zonas por UF'!$A$2:$A$446)</f>
        <v>237</v>
      </c>
      <c r="M150" s="344" t="str">
        <f>_xlfn.XLOOKUP(QDC_Contratos[[#This Row],[Código Identificador do ID CLUSTER]],'Pontos e zonas por UF'!$A$2:$A$446,'Pontos e zonas por UF'!$G$2:$G$446)</f>
        <v>Zona</v>
      </c>
    </row>
    <row r="151" spans="1:13" x14ac:dyDescent="0.35">
      <c r="A151" s="15">
        <v>150</v>
      </c>
      <c r="B151" s="338" t="s">
        <v>1461</v>
      </c>
      <c r="C151" s="8" t="s">
        <v>1311</v>
      </c>
      <c r="D151" s="15" t="s">
        <v>162</v>
      </c>
      <c r="E151" s="18">
        <v>740</v>
      </c>
      <c r="F151" s="473">
        <v>44636</v>
      </c>
      <c r="G151" s="473">
        <v>44926</v>
      </c>
      <c r="H151" s="448"/>
      <c r="I151" s="15" t="s">
        <v>1279</v>
      </c>
      <c r="J151" s="15" t="str">
        <f>_xlfn.XLOOKUP(QDC_Contratos[[#This Row],[ID CLUSTER]],'Pontos e zonas por UF'!$B$2:$B$446,'Pontos e zonas por UF'!$H$2:$H$446)</f>
        <v>Bahia</v>
      </c>
      <c r="K151" s="344"/>
      <c r="L151" s="8">
        <f>_xlfn.XLOOKUP(QDC_Contratos[[#This Row],[ID CLUSTER]],'Pontos e zonas por UF'!$B$2:$B$446,'Pontos e zonas por UF'!$A$2:$A$446)</f>
        <v>235</v>
      </c>
      <c r="M151" s="344" t="str">
        <f>_xlfn.XLOOKUP(QDC_Contratos[[#This Row],[Código Identificador do ID CLUSTER]],'Pontos e zonas por UF'!$A$2:$A$446,'Pontos e zonas por UF'!$G$2:$G$446)</f>
        <v>Zona</v>
      </c>
    </row>
    <row r="152" spans="1:13" x14ac:dyDescent="0.35">
      <c r="A152" s="15">
        <v>151</v>
      </c>
      <c r="B152" s="338" t="s">
        <v>1462</v>
      </c>
      <c r="C152" s="8" t="s">
        <v>1324</v>
      </c>
      <c r="D152" s="15" t="s">
        <v>169</v>
      </c>
      <c r="E152" s="18">
        <v>1014</v>
      </c>
      <c r="F152" s="473">
        <v>44725</v>
      </c>
      <c r="G152" s="473">
        <v>44926</v>
      </c>
      <c r="H152" s="448"/>
      <c r="I152" s="15" t="s">
        <v>1279</v>
      </c>
      <c r="J152" s="15" t="str">
        <f>_xlfn.XLOOKUP(QDC_Contratos[[#This Row],[ID CLUSTER]],'Pontos e zonas por UF'!$B$2:$B$446,'Pontos e zonas por UF'!$H$2:$H$446)</f>
        <v>Rio de Janeiro</v>
      </c>
      <c r="K152" s="344"/>
      <c r="L152" s="8">
        <f>_xlfn.XLOOKUP(QDC_Contratos[[#This Row],[ID CLUSTER]],'Pontos e zonas por UF'!$B$2:$B$446,'Pontos e zonas por UF'!$A$2:$A$446)</f>
        <v>756635</v>
      </c>
      <c r="M152" s="344" t="str">
        <f>_xlfn.XLOOKUP(QDC_Contratos[[#This Row],[Código Identificador do ID CLUSTER]],'Pontos e zonas por UF'!$A$2:$A$446,'Pontos e zonas por UF'!$G$2:$G$446)</f>
        <v>Ponto</v>
      </c>
    </row>
    <row r="153" spans="1:13" x14ac:dyDescent="0.35">
      <c r="A153" s="15">
        <v>152</v>
      </c>
      <c r="B153" s="338" t="s">
        <v>1463</v>
      </c>
      <c r="C153" s="8" t="s">
        <v>1381</v>
      </c>
      <c r="D153" s="15" t="s">
        <v>162</v>
      </c>
      <c r="E153" s="18">
        <v>20</v>
      </c>
      <c r="F153" s="473">
        <v>44725</v>
      </c>
      <c r="G153" s="473">
        <v>44926</v>
      </c>
      <c r="H153" s="448"/>
      <c r="I153" s="15" t="s">
        <v>1279</v>
      </c>
      <c r="J153" s="15" t="str">
        <f>_xlfn.XLOOKUP(QDC_Contratos[[#This Row],[ID CLUSTER]],'Pontos e zonas por UF'!$B$2:$B$446,'Pontos e zonas por UF'!$H$2:$H$446)</f>
        <v>Ceará</v>
      </c>
      <c r="K153" s="344"/>
      <c r="L153" s="8">
        <f>_xlfn.XLOOKUP(QDC_Contratos[[#This Row],[ID CLUSTER]],'Pontos e zonas por UF'!$B$2:$B$446,'Pontos e zonas por UF'!$A$2:$A$446)</f>
        <v>246</v>
      </c>
      <c r="M153" s="344" t="str">
        <f>_xlfn.XLOOKUP(QDC_Contratos[[#This Row],[Código Identificador do ID CLUSTER]],'Pontos e zonas por UF'!$A$2:$A$446,'Pontos e zonas por UF'!$G$2:$G$446)</f>
        <v>Zona</v>
      </c>
    </row>
    <row r="154" spans="1:13" x14ac:dyDescent="0.35">
      <c r="A154" s="15">
        <v>153</v>
      </c>
      <c r="B154" s="338" t="s">
        <v>1464</v>
      </c>
      <c r="C154" s="8" t="s">
        <v>1324</v>
      </c>
      <c r="D154" s="15" t="s">
        <v>169</v>
      </c>
      <c r="E154" s="18">
        <v>1210</v>
      </c>
      <c r="F154" s="473">
        <v>44927</v>
      </c>
      <c r="G154" s="473">
        <v>45291</v>
      </c>
      <c r="H154" s="448"/>
      <c r="I154" s="15" t="s">
        <v>1279</v>
      </c>
      <c r="J154" s="15" t="str">
        <f>_xlfn.XLOOKUP(QDC_Contratos[[#This Row],[ID CLUSTER]],'Pontos e zonas por UF'!$B$2:$B$446,'Pontos e zonas por UF'!$H$2:$H$446)</f>
        <v>Rio de Janeiro</v>
      </c>
      <c r="K154" s="344"/>
      <c r="L154" s="8">
        <f>_xlfn.XLOOKUP(QDC_Contratos[[#This Row],[ID CLUSTER]],'Pontos e zonas por UF'!$B$2:$B$446,'Pontos e zonas por UF'!$A$2:$A$446)</f>
        <v>756635</v>
      </c>
      <c r="M154" s="344" t="str">
        <f>_xlfn.XLOOKUP(QDC_Contratos[[#This Row],[Código Identificador do ID CLUSTER]],'Pontos e zonas por UF'!$A$2:$A$446,'Pontos e zonas por UF'!$G$2:$G$446)</f>
        <v>Ponto</v>
      </c>
    </row>
    <row r="155" spans="1:13" x14ac:dyDescent="0.35">
      <c r="A155" s="15">
        <v>154</v>
      </c>
      <c r="B155" s="338" t="s">
        <v>1465</v>
      </c>
      <c r="C155" s="8" t="s">
        <v>1466</v>
      </c>
      <c r="D155" s="15" t="s">
        <v>162</v>
      </c>
      <c r="E155" s="18">
        <v>150</v>
      </c>
      <c r="F155" s="473">
        <v>44937</v>
      </c>
      <c r="G155" s="473">
        <v>45291</v>
      </c>
      <c r="H155" s="448"/>
      <c r="I155" s="15" t="s">
        <v>1279</v>
      </c>
      <c r="J155" s="15" t="str">
        <f>_xlfn.XLOOKUP(QDC_Contratos[[#This Row],[ID CLUSTER]],'Pontos e zonas por UF'!$B$2:$B$446,'Pontos e zonas por UF'!$H$2:$H$446)</f>
        <v>Espírito Santo</v>
      </c>
      <c r="K155" s="344"/>
      <c r="L155" s="8">
        <f>_xlfn.XLOOKUP(QDC_Contratos[[#This Row],[ID CLUSTER]],'Pontos e zonas por UF'!$B$2:$B$446,'Pontos e zonas por UF'!$A$2:$A$446)</f>
        <v>231</v>
      </c>
      <c r="M155" s="344" t="str">
        <f>_xlfn.XLOOKUP(QDC_Contratos[[#This Row],[Código Identificador do ID CLUSTER]],'Pontos e zonas por UF'!$A$2:$A$446,'Pontos e zonas por UF'!$G$2:$G$446)</f>
        <v>Zona</v>
      </c>
    </row>
    <row r="156" spans="1:13" x14ac:dyDescent="0.35">
      <c r="A156" s="15">
        <v>155</v>
      </c>
      <c r="B156" s="338" t="s">
        <v>1467</v>
      </c>
      <c r="C156" s="8" t="s">
        <v>1324</v>
      </c>
      <c r="D156" s="15" t="s">
        <v>169</v>
      </c>
      <c r="E156" s="18">
        <v>1310</v>
      </c>
      <c r="F156" s="473">
        <v>44993</v>
      </c>
      <c r="G156" s="473">
        <v>45291</v>
      </c>
      <c r="H156" s="448"/>
      <c r="I156" s="15" t="s">
        <v>1279</v>
      </c>
      <c r="J156" s="15" t="str">
        <f>_xlfn.XLOOKUP(QDC_Contratos[[#This Row],[ID CLUSTER]],'Pontos e zonas por UF'!$B$2:$B$446,'Pontos e zonas por UF'!$H$2:$H$446)</f>
        <v>Rio de Janeiro</v>
      </c>
      <c r="K156" s="344"/>
      <c r="L156" s="8">
        <f>_xlfn.XLOOKUP(QDC_Contratos[[#This Row],[ID CLUSTER]],'Pontos e zonas por UF'!$B$2:$B$446,'Pontos e zonas por UF'!$A$2:$A$446)</f>
        <v>756635</v>
      </c>
      <c r="M156" s="344" t="str">
        <f>_xlfn.XLOOKUP(QDC_Contratos[[#This Row],[Código Identificador do ID CLUSTER]],'Pontos e zonas por UF'!$A$2:$A$446,'Pontos e zonas por UF'!$G$2:$G$446)</f>
        <v>Ponto</v>
      </c>
    </row>
    <row r="157" spans="1:13" x14ac:dyDescent="0.35">
      <c r="A157" s="15">
        <v>156</v>
      </c>
      <c r="B157" s="338" t="s">
        <v>1468</v>
      </c>
      <c r="C157" s="8" t="s">
        <v>1469</v>
      </c>
      <c r="D157" s="15" t="s">
        <v>162</v>
      </c>
      <c r="E157" s="18">
        <v>70</v>
      </c>
      <c r="F157" s="473">
        <v>45092</v>
      </c>
      <c r="G157" s="473">
        <v>45291</v>
      </c>
      <c r="H157" s="448"/>
      <c r="I157" s="15" t="s">
        <v>1279</v>
      </c>
      <c r="J157" s="15" t="str">
        <f>_xlfn.XLOOKUP(QDC_Contratos[[#This Row],[ID CLUSTER]],'Pontos e zonas por UF'!$B$2:$B$446,'Pontos e zonas por UF'!$H$2:$H$446)</f>
        <v>Espírito Santo</v>
      </c>
      <c r="K157" s="344"/>
      <c r="L157" s="8">
        <f>_xlfn.XLOOKUP(QDC_Contratos[[#This Row],[ID CLUSTER]],'Pontos e zonas por UF'!$B$2:$B$446,'Pontos e zonas por UF'!$A$2:$A$446)</f>
        <v>230</v>
      </c>
      <c r="M157" s="344" t="str">
        <f>_xlfn.XLOOKUP(QDC_Contratos[[#This Row],[Código Identificador do ID CLUSTER]],'Pontos e zonas por UF'!$A$2:$A$446,'Pontos e zonas por UF'!$G$2:$G$446)</f>
        <v>Zona</v>
      </c>
    </row>
    <row r="158" spans="1:13" x14ac:dyDescent="0.35">
      <c r="A158" s="15">
        <v>157</v>
      </c>
      <c r="B158" s="338" t="s">
        <v>1470</v>
      </c>
      <c r="C158" s="8" t="s">
        <v>1466</v>
      </c>
      <c r="D158" s="15" t="s">
        <v>162</v>
      </c>
      <c r="E158" s="18">
        <v>250</v>
      </c>
      <c r="F158" s="473">
        <v>45092</v>
      </c>
      <c r="G158" s="473">
        <v>45291</v>
      </c>
      <c r="H158" s="448"/>
      <c r="I158" s="15" t="s">
        <v>1279</v>
      </c>
      <c r="J158" s="15" t="str">
        <f>_xlfn.XLOOKUP(QDC_Contratos[[#This Row],[ID CLUSTER]],'Pontos e zonas por UF'!$B$2:$B$446,'Pontos e zonas por UF'!$H$2:$H$446)</f>
        <v>Espírito Santo</v>
      </c>
      <c r="K158" s="344"/>
      <c r="L158" s="8">
        <f>_xlfn.XLOOKUP(QDC_Contratos[[#This Row],[ID CLUSTER]],'Pontos e zonas por UF'!$B$2:$B$446,'Pontos e zonas por UF'!$A$2:$A$446)</f>
        <v>231</v>
      </c>
      <c r="M158" s="344" t="str">
        <f>_xlfn.XLOOKUP(QDC_Contratos[[#This Row],[Código Identificador do ID CLUSTER]],'Pontos e zonas por UF'!$A$2:$A$446,'Pontos e zonas por UF'!$G$2:$G$446)</f>
        <v>Zona</v>
      </c>
    </row>
    <row r="159" spans="1:13" x14ac:dyDescent="0.35">
      <c r="A159" s="15">
        <v>158</v>
      </c>
      <c r="B159" s="338" t="s">
        <v>1471</v>
      </c>
      <c r="C159" s="8" t="s">
        <v>1324</v>
      </c>
      <c r="D159" s="15" t="s">
        <v>169</v>
      </c>
      <c r="E159" s="18">
        <v>1430</v>
      </c>
      <c r="F159" s="473">
        <v>45105</v>
      </c>
      <c r="G159" s="473">
        <v>45291</v>
      </c>
      <c r="H159" s="448"/>
      <c r="I159" s="15" t="s">
        <v>1279</v>
      </c>
      <c r="J159" s="15" t="str">
        <f>_xlfn.XLOOKUP(QDC_Contratos[[#This Row],[ID CLUSTER]],'Pontos e zonas por UF'!$B$2:$B$446,'Pontos e zonas por UF'!$H$2:$H$446)</f>
        <v>Rio de Janeiro</v>
      </c>
      <c r="K159" s="344"/>
      <c r="L159" s="8">
        <f>_xlfn.XLOOKUP(QDC_Contratos[[#This Row],[ID CLUSTER]],'Pontos e zonas por UF'!$B$2:$B$446,'Pontos e zonas por UF'!$A$2:$A$446)</f>
        <v>756635</v>
      </c>
      <c r="M159" s="344" t="str">
        <f>_xlfn.XLOOKUP(QDC_Contratos[[#This Row],[Código Identificador do ID CLUSTER]],'Pontos e zonas por UF'!$A$2:$A$446,'Pontos e zonas por UF'!$G$2:$G$446)</f>
        <v>Ponto</v>
      </c>
    </row>
    <row r="160" spans="1:13" x14ac:dyDescent="0.35">
      <c r="A160" s="15">
        <v>159</v>
      </c>
      <c r="B160" s="338" t="s">
        <v>1472</v>
      </c>
      <c r="C160" s="8" t="s">
        <v>1313</v>
      </c>
      <c r="D160" s="15" t="s">
        <v>162</v>
      </c>
      <c r="E160" s="18">
        <v>225</v>
      </c>
      <c r="F160" s="473">
        <v>45119</v>
      </c>
      <c r="G160" s="473">
        <v>45291</v>
      </c>
      <c r="H160" s="448"/>
      <c r="I160" s="15" t="s">
        <v>1279</v>
      </c>
      <c r="J160" s="15" t="str">
        <f>_xlfn.XLOOKUP(QDC_Contratos[[#This Row],[ID CLUSTER]],'Pontos e zonas por UF'!$B$2:$B$446,'Pontos e zonas por UF'!$H$2:$H$446)</f>
        <v>Sergipe</v>
      </c>
      <c r="K160" s="344"/>
      <c r="L160" s="8">
        <f>_xlfn.XLOOKUP(QDC_Contratos[[#This Row],[ID CLUSTER]],'Pontos e zonas por UF'!$B$2:$B$446,'Pontos e zonas por UF'!$A$2:$A$446)</f>
        <v>198</v>
      </c>
      <c r="M160" s="344" t="str">
        <f>_xlfn.XLOOKUP(QDC_Contratos[[#This Row],[Código Identificador do ID CLUSTER]],'Pontos e zonas por UF'!$A$2:$A$446,'Pontos e zonas por UF'!$G$2:$G$446)</f>
        <v>Zona</v>
      </c>
    </row>
    <row r="161" spans="1:13" x14ac:dyDescent="0.35">
      <c r="A161" s="15">
        <v>160</v>
      </c>
      <c r="B161" s="338" t="s">
        <v>1473</v>
      </c>
      <c r="C161" s="8" t="s">
        <v>1293</v>
      </c>
      <c r="D161" s="15" t="s">
        <v>162</v>
      </c>
      <c r="E161" s="18">
        <v>1241</v>
      </c>
      <c r="F161" s="473">
        <v>44927</v>
      </c>
      <c r="G161" s="473">
        <v>45291</v>
      </c>
      <c r="H161" s="448"/>
      <c r="I161" s="15" t="s">
        <v>1279</v>
      </c>
      <c r="J161" s="15" t="str">
        <f>_xlfn.XLOOKUP(QDC_Contratos[[#This Row],[ID CLUSTER]],'Pontos e zonas por UF'!$B$2:$B$446,'Pontos e zonas por UF'!$H$2:$H$446)</f>
        <v>Santa Catarina</v>
      </c>
      <c r="K161" s="344"/>
      <c r="L161" s="8">
        <f>_xlfn.XLOOKUP(QDC_Contratos[[#This Row],[ID CLUSTER]],'Pontos e zonas por UF'!$B$2:$B$446,'Pontos e zonas por UF'!$A$2:$A$446)</f>
        <v>213</v>
      </c>
      <c r="M161" s="344" t="str">
        <f>_xlfn.XLOOKUP(QDC_Contratos[[#This Row],[Código Identificador do ID CLUSTER]],'Pontos e zonas por UF'!$A$2:$A$446,'Pontos e zonas por UF'!$G$2:$G$446)</f>
        <v>Zona</v>
      </c>
    </row>
    <row r="162" spans="1:13" x14ac:dyDescent="0.35">
      <c r="A162" s="15">
        <v>161</v>
      </c>
      <c r="B162" s="338" t="s">
        <v>1474</v>
      </c>
      <c r="C162" s="8" t="s">
        <v>1283</v>
      </c>
      <c r="D162" s="15" t="s">
        <v>162</v>
      </c>
      <c r="E162" s="18">
        <v>764</v>
      </c>
      <c r="F162" s="473">
        <v>44927</v>
      </c>
      <c r="G162" s="473">
        <v>45291</v>
      </c>
      <c r="H162" s="448"/>
      <c r="I162" s="15" t="s">
        <v>1279</v>
      </c>
      <c r="J162" s="15" t="str">
        <f>_xlfn.XLOOKUP(QDC_Contratos[[#This Row],[ID CLUSTER]],'Pontos e zonas por UF'!$B$2:$B$446,'Pontos e zonas por UF'!$H$2:$H$446)</f>
        <v>Santa Catarina</v>
      </c>
      <c r="K162" s="344"/>
      <c r="L162" s="8">
        <f>_xlfn.XLOOKUP(QDC_Contratos[[#This Row],[ID CLUSTER]],'Pontos e zonas por UF'!$B$2:$B$446,'Pontos e zonas por UF'!$A$2:$A$446)</f>
        <v>214</v>
      </c>
      <c r="M162" s="344" t="str">
        <f>_xlfn.XLOOKUP(QDC_Contratos[[#This Row],[Código Identificador do ID CLUSTER]],'Pontos e zonas por UF'!$A$2:$A$446,'Pontos e zonas por UF'!$G$2:$G$446)</f>
        <v>Zona</v>
      </c>
    </row>
    <row r="163" spans="1:13" x14ac:dyDescent="0.35">
      <c r="A163" s="15">
        <v>162</v>
      </c>
      <c r="B163" s="338" t="s">
        <v>1475</v>
      </c>
      <c r="C163" s="8" t="s">
        <v>1293</v>
      </c>
      <c r="D163" s="15" t="s">
        <v>162</v>
      </c>
      <c r="E163" s="18">
        <v>661</v>
      </c>
      <c r="F163" s="473">
        <v>45292</v>
      </c>
      <c r="G163" s="473">
        <v>45657</v>
      </c>
      <c r="H163" s="448"/>
      <c r="I163" s="15" t="s">
        <v>1279</v>
      </c>
      <c r="J163" s="15" t="str">
        <f>_xlfn.XLOOKUP(QDC_Contratos[[#This Row],[ID CLUSTER]],'Pontos e zonas por UF'!$B$2:$B$446,'Pontos e zonas por UF'!$H$2:$H$446)</f>
        <v>Santa Catarina</v>
      </c>
      <c r="K163" s="344"/>
      <c r="L163" s="8">
        <f>_xlfn.XLOOKUP(QDC_Contratos[[#This Row],[ID CLUSTER]],'Pontos e zonas por UF'!$B$2:$B$446,'Pontos e zonas por UF'!$A$2:$A$446)</f>
        <v>213</v>
      </c>
      <c r="M163" s="344" t="str">
        <f>_xlfn.XLOOKUP(QDC_Contratos[[#This Row],[Código Identificador do ID CLUSTER]],'Pontos e zonas por UF'!$A$2:$A$446,'Pontos e zonas por UF'!$G$2:$G$446)</f>
        <v>Zona</v>
      </c>
    </row>
    <row r="164" spans="1:13" x14ac:dyDescent="0.35">
      <c r="A164" s="15">
        <v>163</v>
      </c>
      <c r="B164" s="338" t="s">
        <v>1476</v>
      </c>
      <c r="C164" s="8" t="s">
        <v>1283</v>
      </c>
      <c r="D164" s="15" t="s">
        <v>162</v>
      </c>
      <c r="E164" s="18">
        <v>407</v>
      </c>
      <c r="F164" s="473">
        <v>45292</v>
      </c>
      <c r="G164" s="473">
        <v>45657</v>
      </c>
      <c r="H164" s="448"/>
      <c r="I164" s="15" t="s">
        <v>1279</v>
      </c>
      <c r="J164" s="15" t="str">
        <f>_xlfn.XLOOKUP(QDC_Contratos[[#This Row],[ID CLUSTER]],'Pontos e zonas por UF'!$B$2:$B$446,'Pontos e zonas por UF'!$H$2:$H$446)</f>
        <v>Santa Catarina</v>
      </c>
      <c r="K164" s="344"/>
      <c r="L164" s="8">
        <f>_xlfn.XLOOKUP(QDC_Contratos[[#This Row],[ID CLUSTER]],'Pontos e zonas por UF'!$B$2:$B$446,'Pontos e zonas por UF'!$A$2:$A$446)</f>
        <v>214</v>
      </c>
      <c r="M164" s="344" t="str">
        <f>_xlfn.XLOOKUP(QDC_Contratos[[#This Row],[Código Identificador do ID CLUSTER]],'Pontos e zonas por UF'!$A$2:$A$446,'Pontos e zonas por UF'!$G$2:$G$446)</f>
        <v>Zona</v>
      </c>
    </row>
    <row r="165" spans="1:13" x14ac:dyDescent="0.35">
      <c r="A165" s="15">
        <v>164</v>
      </c>
      <c r="B165" s="338" t="s">
        <v>1477</v>
      </c>
      <c r="C165" s="8" t="s">
        <v>1293</v>
      </c>
      <c r="D165" s="15" t="s">
        <v>162</v>
      </c>
      <c r="E165" s="18">
        <v>551</v>
      </c>
      <c r="F165" s="473">
        <v>45658</v>
      </c>
      <c r="G165" s="473">
        <v>46022</v>
      </c>
      <c r="H165" s="448"/>
      <c r="I165" s="15" t="s">
        <v>1279</v>
      </c>
      <c r="J165" s="15" t="str">
        <f>_xlfn.XLOOKUP(QDC_Contratos[[#This Row],[ID CLUSTER]],'Pontos e zonas por UF'!$B$2:$B$446,'Pontos e zonas por UF'!$H$2:$H$446)</f>
        <v>Santa Catarina</v>
      </c>
      <c r="K165" s="344"/>
      <c r="L165" s="8">
        <f>_xlfn.XLOOKUP(QDC_Contratos[[#This Row],[ID CLUSTER]],'Pontos e zonas por UF'!$B$2:$B$446,'Pontos e zonas por UF'!$A$2:$A$446)</f>
        <v>213</v>
      </c>
      <c r="M165" s="344" t="str">
        <f>_xlfn.XLOOKUP(QDC_Contratos[[#This Row],[Código Identificador do ID CLUSTER]],'Pontos e zonas por UF'!$A$2:$A$446,'Pontos e zonas por UF'!$G$2:$G$446)</f>
        <v>Zona</v>
      </c>
    </row>
    <row r="166" spans="1:13" x14ac:dyDescent="0.35">
      <c r="A166" s="15">
        <v>165</v>
      </c>
      <c r="B166" s="338" t="s">
        <v>1478</v>
      </c>
      <c r="C166" s="8" t="s">
        <v>1283</v>
      </c>
      <c r="D166" s="15" t="s">
        <v>162</v>
      </c>
      <c r="E166" s="18">
        <v>339</v>
      </c>
      <c r="F166" s="473">
        <v>45658</v>
      </c>
      <c r="G166" s="473">
        <v>46022</v>
      </c>
      <c r="H166" s="448"/>
      <c r="I166" s="15" t="s">
        <v>1279</v>
      </c>
      <c r="J166" s="15" t="str">
        <f>_xlfn.XLOOKUP(QDC_Contratos[[#This Row],[ID CLUSTER]],'Pontos e zonas por UF'!$B$2:$B$446,'Pontos e zonas por UF'!$H$2:$H$446)</f>
        <v>Santa Catarina</v>
      </c>
      <c r="K166" s="344"/>
      <c r="L166" s="8">
        <f>_xlfn.XLOOKUP(QDC_Contratos[[#This Row],[ID CLUSTER]],'Pontos e zonas por UF'!$B$2:$B$446,'Pontos e zonas por UF'!$A$2:$A$446)</f>
        <v>214</v>
      </c>
      <c r="M166" s="344" t="str">
        <f>_xlfn.XLOOKUP(QDC_Contratos[[#This Row],[Código Identificador do ID CLUSTER]],'Pontos e zonas por UF'!$A$2:$A$446,'Pontos e zonas por UF'!$G$2:$G$446)</f>
        <v>Zona</v>
      </c>
    </row>
    <row r="167" spans="1:13" x14ac:dyDescent="0.35">
      <c r="A167" s="15">
        <v>166</v>
      </c>
      <c r="B167" s="338" t="s">
        <v>1479</v>
      </c>
      <c r="C167" s="8" t="s">
        <v>1283</v>
      </c>
      <c r="D167" s="15" t="s">
        <v>162</v>
      </c>
      <c r="E167" s="18">
        <v>60</v>
      </c>
      <c r="F167" s="473">
        <v>44927</v>
      </c>
      <c r="G167" s="473">
        <v>45291</v>
      </c>
      <c r="H167" s="448"/>
      <c r="I167" s="15" t="s">
        <v>1279</v>
      </c>
      <c r="J167" s="15" t="str">
        <f>_xlfn.XLOOKUP(QDC_Contratos[[#This Row],[ID CLUSTER]],'Pontos e zonas por UF'!$B$2:$B$446,'Pontos e zonas por UF'!$H$2:$H$446)</f>
        <v>Santa Catarina</v>
      </c>
      <c r="K167" s="344"/>
      <c r="L167" s="8">
        <f>_xlfn.XLOOKUP(QDC_Contratos[[#This Row],[ID CLUSTER]],'Pontos e zonas por UF'!$B$2:$B$446,'Pontos e zonas por UF'!$A$2:$A$446)</f>
        <v>214</v>
      </c>
      <c r="M167" s="344" t="str">
        <f>_xlfn.XLOOKUP(QDC_Contratos[[#This Row],[Código Identificador do ID CLUSTER]],'Pontos e zonas por UF'!$A$2:$A$446,'Pontos e zonas por UF'!$G$2:$G$446)</f>
        <v>Zona</v>
      </c>
    </row>
    <row r="168" spans="1:13" x14ac:dyDescent="0.35">
      <c r="A168" s="15">
        <v>167</v>
      </c>
      <c r="B168" s="338" t="s">
        <v>1480</v>
      </c>
      <c r="C168" s="8" t="s">
        <v>1283</v>
      </c>
      <c r="D168" s="15" t="s">
        <v>162</v>
      </c>
      <c r="E168" s="18">
        <v>1060</v>
      </c>
      <c r="F168" s="473">
        <v>45292</v>
      </c>
      <c r="G168" s="473">
        <v>45657</v>
      </c>
      <c r="H168" s="448"/>
      <c r="I168" s="15" t="s">
        <v>1279</v>
      </c>
      <c r="J168" s="15" t="str">
        <f>_xlfn.XLOOKUP(QDC_Contratos[[#This Row],[ID CLUSTER]],'Pontos e zonas por UF'!$B$2:$B$446,'Pontos e zonas por UF'!$H$2:$H$446)</f>
        <v>Santa Catarina</v>
      </c>
      <c r="K168" s="344"/>
      <c r="L168" s="8">
        <f>_xlfn.XLOOKUP(QDC_Contratos[[#This Row],[ID CLUSTER]],'Pontos e zonas por UF'!$B$2:$B$446,'Pontos e zonas por UF'!$A$2:$A$446)</f>
        <v>214</v>
      </c>
      <c r="M168" s="344" t="str">
        <f>_xlfn.XLOOKUP(QDC_Contratos[[#This Row],[Código Identificador do ID CLUSTER]],'Pontos e zonas por UF'!$A$2:$A$446,'Pontos e zonas por UF'!$G$2:$G$446)</f>
        <v>Zona</v>
      </c>
    </row>
    <row r="169" spans="1:13" x14ac:dyDescent="0.35">
      <c r="A169" s="15">
        <v>168</v>
      </c>
      <c r="B169" s="338" t="s">
        <v>1481</v>
      </c>
      <c r="C169" s="8" t="s">
        <v>1283</v>
      </c>
      <c r="D169" s="15" t="s">
        <v>162</v>
      </c>
      <c r="E169" s="18">
        <v>1130</v>
      </c>
      <c r="F169" s="473">
        <v>45658</v>
      </c>
      <c r="G169" s="473">
        <v>46022</v>
      </c>
      <c r="H169" s="448"/>
      <c r="I169" s="15" t="s">
        <v>1279</v>
      </c>
      <c r="J169" s="15" t="str">
        <f>_xlfn.XLOOKUP(QDC_Contratos[[#This Row],[ID CLUSTER]],'Pontos e zonas por UF'!$B$2:$B$446,'Pontos e zonas por UF'!$H$2:$H$446)</f>
        <v>Santa Catarina</v>
      </c>
      <c r="K169" s="344"/>
      <c r="L169" s="8">
        <f>_xlfn.XLOOKUP(QDC_Contratos[[#This Row],[ID CLUSTER]],'Pontos e zonas por UF'!$B$2:$B$446,'Pontos e zonas por UF'!$A$2:$A$446)</f>
        <v>214</v>
      </c>
      <c r="M169" s="344" t="str">
        <f>_xlfn.XLOOKUP(QDC_Contratos[[#This Row],[Código Identificador do ID CLUSTER]],'Pontos e zonas por UF'!$A$2:$A$446,'Pontos e zonas por UF'!$G$2:$G$446)</f>
        <v>Zona</v>
      </c>
    </row>
    <row r="170" spans="1:13" x14ac:dyDescent="0.35">
      <c r="A170" s="15">
        <v>169</v>
      </c>
      <c r="B170" s="338" t="s">
        <v>1482</v>
      </c>
      <c r="C170" s="8" t="s">
        <v>1283</v>
      </c>
      <c r="D170" s="15" t="s">
        <v>162</v>
      </c>
      <c r="E170" s="18">
        <v>1469</v>
      </c>
      <c r="F170" s="473">
        <v>46023</v>
      </c>
      <c r="G170" s="473">
        <v>46387</v>
      </c>
      <c r="H170" s="448"/>
      <c r="I170" s="15" t="s">
        <v>1279</v>
      </c>
      <c r="J170" s="15" t="str">
        <f>_xlfn.XLOOKUP(QDC_Contratos[[#This Row],[ID CLUSTER]],'Pontos e zonas por UF'!$B$2:$B$446,'Pontos e zonas por UF'!$H$2:$H$446)</f>
        <v>Santa Catarina</v>
      </c>
      <c r="K170" s="344"/>
      <c r="L170" s="8">
        <f>_xlfn.XLOOKUP(QDC_Contratos[[#This Row],[ID CLUSTER]],'Pontos e zonas por UF'!$B$2:$B$446,'Pontos e zonas por UF'!$A$2:$A$446)</f>
        <v>214</v>
      </c>
      <c r="M170" s="344" t="str">
        <f>_xlfn.XLOOKUP(QDC_Contratos[[#This Row],[Código Identificador do ID CLUSTER]],'Pontos e zonas por UF'!$A$2:$A$446,'Pontos e zonas por UF'!$G$2:$G$446)</f>
        <v>Zona</v>
      </c>
    </row>
    <row r="171" spans="1:13" x14ac:dyDescent="0.35">
      <c r="A171" s="15">
        <v>170</v>
      </c>
      <c r="B171" s="454" t="s">
        <v>1483</v>
      </c>
      <c r="C171" s="8" t="s">
        <v>1362</v>
      </c>
      <c r="D171" s="15" t="s">
        <v>162</v>
      </c>
      <c r="E171" s="18">
        <v>1508</v>
      </c>
      <c r="F171" s="473">
        <v>44927</v>
      </c>
      <c r="G171" s="473">
        <v>45291</v>
      </c>
      <c r="H171" s="448"/>
      <c r="I171" s="15" t="s">
        <v>1279</v>
      </c>
      <c r="J171" s="15" t="str">
        <f>_xlfn.XLOOKUP(QDC_Contratos[[#This Row],[ID CLUSTER]],'Pontos e zonas por UF'!$B$2:$B$446,'Pontos e zonas por UF'!$H$2:$H$446)</f>
        <v>Rio Grande do Sul</v>
      </c>
      <c r="K171" s="344"/>
      <c r="L171" s="8">
        <f>_xlfn.XLOOKUP(QDC_Contratos[[#This Row],[ID CLUSTER]],'Pontos e zonas por UF'!$B$2:$B$446,'Pontos e zonas por UF'!$A$2:$A$446)</f>
        <v>215</v>
      </c>
      <c r="M171" s="344" t="str">
        <f>_xlfn.XLOOKUP(QDC_Contratos[[#This Row],[Código Identificador do ID CLUSTER]],'Pontos e zonas por UF'!$A$2:$A$446,'Pontos e zonas por UF'!$G$2:$G$446)</f>
        <v>Zona</v>
      </c>
    </row>
    <row r="172" spans="1:13" x14ac:dyDescent="0.35">
      <c r="A172" s="15">
        <v>171</v>
      </c>
      <c r="B172" s="338" t="s">
        <v>1484</v>
      </c>
      <c r="C172" s="8" t="s">
        <v>1362</v>
      </c>
      <c r="D172" s="15" t="s">
        <v>162</v>
      </c>
      <c r="E172" s="18">
        <v>634</v>
      </c>
      <c r="F172" s="473">
        <v>45292</v>
      </c>
      <c r="G172" s="473">
        <v>45657</v>
      </c>
      <c r="H172" s="448"/>
      <c r="I172" s="15" t="s">
        <v>1279</v>
      </c>
      <c r="J172" s="15" t="str">
        <f>_xlfn.XLOOKUP(QDC_Contratos[[#This Row],[ID CLUSTER]],'Pontos e zonas por UF'!$B$2:$B$446,'Pontos e zonas por UF'!$H$2:$H$446)</f>
        <v>Rio Grande do Sul</v>
      </c>
      <c r="K172" s="344"/>
      <c r="L172" s="8">
        <f>_xlfn.XLOOKUP(QDC_Contratos[[#This Row],[ID CLUSTER]],'Pontos e zonas por UF'!$B$2:$B$446,'Pontos e zonas por UF'!$A$2:$A$446)</f>
        <v>215</v>
      </c>
      <c r="M172" s="344" t="str">
        <f>_xlfn.XLOOKUP(QDC_Contratos[[#This Row],[Código Identificador do ID CLUSTER]],'Pontos e zonas por UF'!$A$2:$A$446,'Pontos e zonas por UF'!$G$2:$G$446)</f>
        <v>Zona</v>
      </c>
    </row>
    <row r="173" spans="1:13" x14ac:dyDescent="0.35">
      <c r="A173" s="15">
        <v>172</v>
      </c>
      <c r="B173" s="338" t="s">
        <v>1485</v>
      </c>
      <c r="C173" s="8" t="s">
        <v>1362</v>
      </c>
      <c r="D173" s="15" t="s">
        <v>162</v>
      </c>
      <c r="E173" s="18">
        <v>631</v>
      </c>
      <c r="F173" s="473">
        <v>45658</v>
      </c>
      <c r="G173" s="473">
        <v>46022</v>
      </c>
      <c r="H173" s="448"/>
      <c r="I173" s="15" t="s">
        <v>1279</v>
      </c>
      <c r="J173" s="15" t="str">
        <f>_xlfn.XLOOKUP(QDC_Contratos[[#This Row],[ID CLUSTER]],'Pontos e zonas por UF'!$B$2:$B$446,'Pontos e zonas por UF'!$H$2:$H$446)</f>
        <v>Rio Grande do Sul</v>
      </c>
      <c r="K173" s="344"/>
      <c r="L173" s="8">
        <f>_xlfn.XLOOKUP(QDC_Contratos[[#This Row],[ID CLUSTER]],'Pontos e zonas por UF'!$B$2:$B$446,'Pontos e zonas por UF'!$A$2:$A$446)</f>
        <v>215</v>
      </c>
      <c r="M173" s="344" t="str">
        <f>_xlfn.XLOOKUP(QDC_Contratos[[#This Row],[Código Identificador do ID CLUSTER]],'Pontos e zonas por UF'!$A$2:$A$446,'Pontos e zonas por UF'!$G$2:$G$446)</f>
        <v>Zona</v>
      </c>
    </row>
    <row r="174" spans="1:13" x14ac:dyDescent="0.35">
      <c r="A174" s="15">
        <v>173</v>
      </c>
      <c r="B174" s="338" t="s">
        <v>1486</v>
      </c>
      <c r="C174" s="8" t="s">
        <v>1362</v>
      </c>
      <c r="D174" s="15" t="s">
        <v>162</v>
      </c>
      <c r="E174" s="18">
        <v>72</v>
      </c>
      <c r="F174" s="473">
        <v>46023</v>
      </c>
      <c r="G174" s="473">
        <v>46387</v>
      </c>
      <c r="H174" s="448"/>
      <c r="I174" s="15" t="s">
        <v>1279</v>
      </c>
      <c r="J174" s="15" t="str">
        <f>_xlfn.XLOOKUP(QDC_Contratos[[#This Row],[ID CLUSTER]],'Pontos e zonas por UF'!$B$2:$B$446,'Pontos e zonas por UF'!$H$2:$H$446)</f>
        <v>Rio Grande do Sul</v>
      </c>
      <c r="K174" s="344"/>
      <c r="L174" s="8">
        <f>_xlfn.XLOOKUP(QDC_Contratos[[#This Row],[ID CLUSTER]],'Pontos e zonas por UF'!$B$2:$B$446,'Pontos e zonas por UF'!$A$2:$A$446)</f>
        <v>215</v>
      </c>
      <c r="M174" s="344" t="str">
        <f>_xlfn.XLOOKUP(QDC_Contratos[[#This Row],[Código Identificador do ID CLUSTER]],'Pontos e zonas por UF'!$A$2:$A$446,'Pontos e zonas por UF'!$G$2:$G$446)</f>
        <v>Zona</v>
      </c>
    </row>
    <row r="175" spans="1:13" x14ac:dyDescent="0.35">
      <c r="A175" s="15">
        <v>174</v>
      </c>
      <c r="B175" s="338" t="s">
        <v>1487</v>
      </c>
      <c r="C175" s="8" t="s">
        <v>1362</v>
      </c>
      <c r="D175" s="15" t="s">
        <v>162</v>
      </c>
      <c r="E175" s="18">
        <v>220</v>
      </c>
      <c r="F175" s="473">
        <v>44927</v>
      </c>
      <c r="G175" s="473">
        <v>45291</v>
      </c>
      <c r="H175" s="448"/>
      <c r="I175" s="15" t="s">
        <v>1279</v>
      </c>
      <c r="J175" s="15" t="str">
        <f>_xlfn.XLOOKUP(QDC_Contratos[[#This Row],[ID CLUSTER]],'Pontos e zonas por UF'!$B$2:$B$446,'Pontos e zonas por UF'!$H$2:$H$446)</f>
        <v>Rio Grande do Sul</v>
      </c>
      <c r="K175" s="344"/>
      <c r="L175" s="8">
        <f>_xlfn.XLOOKUP(QDC_Contratos[[#This Row],[ID CLUSTER]],'Pontos e zonas por UF'!$B$2:$B$446,'Pontos e zonas por UF'!$A$2:$A$446)</f>
        <v>215</v>
      </c>
      <c r="M175" s="344" t="str">
        <f>_xlfn.XLOOKUP(QDC_Contratos[[#This Row],[Código Identificador do ID CLUSTER]],'Pontos e zonas por UF'!$A$2:$A$446,'Pontos e zonas por UF'!$G$2:$G$446)</f>
        <v>Zona</v>
      </c>
    </row>
    <row r="176" spans="1:13" x14ac:dyDescent="0.35">
      <c r="A176" s="15">
        <v>175</v>
      </c>
      <c r="B176" s="338" t="s">
        <v>1488</v>
      </c>
      <c r="C176" s="8" t="s">
        <v>1362</v>
      </c>
      <c r="D176" s="15" t="s">
        <v>162</v>
      </c>
      <c r="E176" s="18">
        <v>1094</v>
      </c>
      <c r="F176" s="473">
        <v>45292</v>
      </c>
      <c r="G176" s="473">
        <v>45657</v>
      </c>
      <c r="H176" s="448"/>
      <c r="I176" s="15" t="s">
        <v>1279</v>
      </c>
      <c r="J176" s="15" t="str">
        <f>_xlfn.XLOOKUP(QDC_Contratos[[#This Row],[ID CLUSTER]],'Pontos e zonas por UF'!$B$2:$B$446,'Pontos e zonas por UF'!$H$2:$H$446)</f>
        <v>Rio Grande do Sul</v>
      </c>
      <c r="K176" s="344"/>
      <c r="L176" s="8">
        <f>_xlfn.XLOOKUP(QDC_Contratos[[#This Row],[ID CLUSTER]],'Pontos e zonas por UF'!$B$2:$B$446,'Pontos e zonas por UF'!$A$2:$A$446)</f>
        <v>215</v>
      </c>
      <c r="M176" s="344" t="str">
        <f>_xlfn.XLOOKUP(QDC_Contratos[[#This Row],[Código Identificador do ID CLUSTER]],'Pontos e zonas por UF'!$A$2:$A$446,'Pontos e zonas por UF'!$G$2:$G$446)</f>
        <v>Zona</v>
      </c>
    </row>
    <row r="177" spans="1:13" x14ac:dyDescent="0.35">
      <c r="A177" s="15">
        <v>176</v>
      </c>
      <c r="B177" s="338" t="s">
        <v>1489</v>
      </c>
      <c r="C177" s="8" t="s">
        <v>1362</v>
      </c>
      <c r="D177" s="15" t="s">
        <v>162</v>
      </c>
      <c r="E177" s="18">
        <v>1097</v>
      </c>
      <c r="F177" s="473">
        <v>45658</v>
      </c>
      <c r="G177" s="473">
        <v>46022</v>
      </c>
      <c r="H177" s="448"/>
      <c r="I177" s="15" t="s">
        <v>1279</v>
      </c>
      <c r="J177" s="15" t="str">
        <f>_xlfn.XLOOKUP(QDC_Contratos[[#This Row],[ID CLUSTER]],'Pontos e zonas por UF'!$B$2:$B$446,'Pontos e zonas por UF'!$H$2:$H$446)</f>
        <v>Rio Grande do Sul</v>
      </c>
      <c r="K177" s="344"/>
      <c r="L177" s="8">
        <f>_xlfn.XLOOKUP(QDC_Contratos[[#This Row],[ID CLUSTER]],'Pontos e zonas por UF'!$B$2:$B$446,'Pontos e zonas por UF'!$A$2:$A$446)</f>
        <v>215</v>
      </c>
      <c r="M177" s="344" t="str">
        <f>_xlfn.XLOOKUP(QDC_Contratos[[#This Row],[Código Identificador do ID CLUSTER]],'Pontos e zonas por UF'!$A$2:$A$446,'Pontos e zonas por UF'!$G$2:$G$446)</f>
        <v>Zona</v>
      </c>
    </row>
    <row r="178" spans="1:13" x14ac:dyDescent="0.35">
      <c r="A178" s="15">
        <v>177</v>
      </c>
      <c r="B178" s="338" t="s">
        <v>1490</v>
      </c>
      <c r="C178" s="8" t="s">
        <v>1362</v>
      </c>
      <c r="D178" s="15" t="s">
        <v>162</v>
      </c>
      <c r="E178" s="18">
        <v>1.6559999999999999</v>
      </c>
      <c r="F178" s="473">
        <v>46023</v>
      </c>
      <c r="G178" s="473">
        <v>46387</v>
      </c>
      <c r="H178" s="448"/>
      <c r="I178" s="15" t="s">
        <v>1279</v>
      </c>
      <c r="J178" s="15" t="str">
        <f>_xlfn.XLOOKUP(QDC_Contratos[[#This Row],[ID CLUSTER]],'Pontos e zonas por UF'!$B$2:$B$446,'Pontos e zonas por UF'!$H$2:$H$446)</f>
        <v>Rio Grande do Sul</v>
      </c>
      <c r="K178" s="344"/>
      <c r="L178" s="8">
        <f>_xlfn.XLOOKUP(QDC_Contratos[[#This Row],[ID CLUSTER]],'Pontos e zonas por UF'!$B$2:$B$446,'Pontos e zonas por UF'!$A$2:$A$446)</f>
        <v>215</v>
      </c>
      <c r="M178" s="344" t="str">
        <f>_xlfn.XLOOKUP(QDC_Contratos[[#This Row],[Código Identificador do ID CLUSTER]],'Pontos e zonas por UF'!$A$2:$A$446,'Pontos e zonas por UF'!$G$2:$G$446)</f>
        <v>Zona</v>
      </c>
    </row>
    <row r="179" spans="1:13" x14ac:dyDescent="0.35">
      <c r="A179" s="15">
        <v>178</v>
      </c>
      <c r="B179" s="338" t="s">
        <v>1491</v>
      </c>
      <c r="C179" s="8" t="s">
        <v>1342</v>
      </c>
      <c r="D179" s="15" t="s">
        <v>169</v>
      </c>
      <c r="E179" s="18">
        <v>65</v>
      </c>
      <c r="F179" s="473">
        <v>44753</v>
      </c>
      <c r="G179" s="473">
        <v>44926</v>
      </c>
      <c r="H179" s="448"/>
      <c r="I179" s="15" t="s">
        <v>1279</v>
      </c>
      <c r="J179" s="15" t="str">
        <f>_xlfn.XLOOKUP(QDC_Contratos[[#This Row],[ID CLUSTER]],'Pontos e zonas por UF'!$B$2:$B$446,'Pontos e zonas por UF'!$H$2:$H$446)</f>
        <v>Bahia</v>
      </c>
      <c r="K179" s="344"/>
      <c r="L179" s="8">
        <f>_xlfn.XLOOKUP(QDC_Contratos[[#This Row],[ID CLUSTER]],'Pontos e zonas por UF'!$B$2:$B$446,'Pontos e zonas por UF'!$A$2:$A$446)</f>
        <v>305299</v>
      </c>
      <c r="M179" s="344" t="str">
        <f>_xlfn.XLOOKUP(QDC_Contratos[[#This Row],[Código Identificador do ID CLUSTER]],'Pontos e zonas por UF'!$A$2:$A$446,'Pontos e zonas por UF'!$G$2:$G$446)</f>
        <v>Ponto</v>
      </c>
    </row>
    <row r="180" spans="1:13" x14ac:dyDescent="0.35">
      <c r="A180" s="15">
        <v>179</v>
      </c>
      <c r="B180" s="338" t="s">
        <v>1492</v>
      </c>
      <c r="C180" s="132" t="s">
        <v>1278</v>
      </c>
      <c r="D180" s="15" t="s">
        <v>162</v>
      </c>
      <c r="E180" s="18">
        <v>8084</v>
      </c>
      <c r="F180" s="473">
        <v>44197</v>
      </c>
      <c r="G180" s="473">
        <v>44561</v>
      </c>
      <c r="H180" s="448">
        <v>1.3474999999999999</v>
      </c>
      <c r="I180" s="15" t="s">
        <v>1279</v>
      </c>
      <c r="J180" s="15" t="str">
        <f>_xlfn.XLOOKUP(QDC_Contratos[[#This Row],[ID CLUSTER]],'Pontos e zonas por UF'!$B$2:$B$446,'Pontos e zonas por UF'!$H$2:$H$446)</f>
        <v>São Paulo</v>
      </c>
      <c r="K180" s="344"/>
      <c r="L180" s="8">
        <f>_xlfn.XLOOKUP(QDC_Contratos[[#This Row],[ID CLUSTER]],'Pontos e zonas por UF'!$B$2:$B$446,'Pontos e zonas por UF'!$A$2:$A$446)</f>
        <v>442</v>
      </c>
      <c r="M180" s="344" t="str">
        <f>_xlfn.XLOOKUP(QDC_Contratos[[#This Row],[Código Identificador do ID CLUSTER]],'Pontos e zonas por UF'!$A$2:$A$446,'Pontos e zonas por UF'!$G$2:$G$446)</f>
        <v>Zona</v>
      </c>
    </row>
    <row r="181" spans="1:13" x14ac:dyDescent="0.35">
      <c r="A181" s="15">
        <v>180</v>
      </c>
      <c r="B181" s="338" t="s">
        <v>1493</v>
      </c>
      <c r="C181" s="8" t="s">
        <v>1287</v>
      </c>
      <c r="D181" s="15" t="s">
        <v>169</v>
      </c>
      <c r="E181" s="18">
        <v>18080</v>
      </c>
      <c r="F181" s="473">
        <v>44075</v>
      </c>
      <c r="G181" s="473">
        <v>44196</v>
      </c>
      <c r="H181" s="448"/>
      <c r="I181" s="15" t="s">
        <v>1279</v>
      </c>
      <c r="J181" s="15" t="str">
        <f>_xlfn.XLOOKUP(QDC_Contratos[[#This Row],[ID CLUSTER]],'Pontos e zonas por UF'!$B$2:$B$446,'Pontos e zonas por UF'!$H$2:$H$446)</f>
        <v>Mato Grosso do Sul</v>
      </c>
      <c r="K181" s="344"/>
      <c r="L181" s="8">
        <f>_xlfn.XLOOKUP(QDC_Contratos[[#This Row],[ID CLUSTER]],'Pontos e zonas por UF'!$B$2:$B$446,'Pontos e zonas por UF'!$A$2:$A$446)</f>
        <v>270738</v>
      </c>
      <c r="M181" s="344" t="str">
        <f>_xlfn.XLOOKUP(QDC_Contratos[[#This Row],[Código Identificador do ID CLUSTER]],'Pontos e zonas por UF'!$A$2:$A$446,'Pontos e zonas por UF'!$G$2:$G$446)</f>
        <v>Ponto</v>
      </c>
    </row>
    <row r="182" spans="1:13" x14ac:dyDescent="0.35">
      <c r="A182" s="15">
        <v>181</v>
      </c>
      <c r="B182" s="338" t="s">
        <v>1494</v>
      </c>
      <c r="C182" s="8" t="s">
        <v>1293</v>
      </c>
      <c r="D182" s="15" t="s">
        <v>162</v>
      </c>
      <c r="E182" s="18">
        <v>40</v>
      </c>
      <c r="F182" s="473">
        <v>44197</v>
      </c>
      <c r="G182" s="473">
        <v>44561</v>
      </c>
      <c r="H182" s="448">
        <v>1.4927999999999999</v>
      </c>
      <c r="I182" s="15" t="s">
        <v>1279</v>
      </c>
      <c r="J182" s="15" t="str">
        <f>_xlfn.XLOOKUP(QDC_Contratos[[#This Row],[ID CLUSTER]],'Pontos e zonas por UF'!$B$2:$B$446,'Pontos e zonas por UF'!$H$2:$H$446)</f>
        <v>Santa Catarina</v>
      </c>
      <c r="K182" s="344"/>
      <c r="L182" s="8">
        <f>_xlfn.XLOOKUP(QDC_Contratos[[#This Row],[ID CLUSTER]],'Pontos e zonas por UF'!$B$2:$B$446,'Pontos e zonas por UF'!$A$2:$A$446)</f>
        <v>213</v>
      </c>
      <c r="M182" s="344" t="str">
        <f>_xlfn.XLOOKUP(QDC_Contratos[[#This Row],[Código Identificador do ID CLUSTER]],'Pontos e zonas por UF'!$A$2:$A$446,'Pontos e zonas por UF'!$G$2:$G$446)</f>
        <v>Zona</v>
      </c>
    </row>
    <row r="183" spans="1:13" x14ac:dyDescent="0.35">
      <c r="A183" s="15">
        <v>182</v>
      </c>
      <c r="B183" s="338" t="s">
        <v>1495</v>
      </c>
      <c r="C183" s="8" t="s">
        <v>1287</v>
      </c>
      <c r="D183" s="15" t="s">
        <v>169</v>
      </c>
      <c r="E183" s="18">
        <v>8000</v>
      </c>
      <c r="F183" s="473">
        <v>44197</v>
      </c>
      <c r="G183" s="473">
        <v>44561</v>
      </c>
      <c r="H183" s="448">
        <v>3.1248</v>
      </c>
      <c r="I183" s="15" t="s">
        <v>1279</v>
      </c>
      <c r="J183" s="15" t="str">
        <f>_xlfn.XLOOKUP(QDC_Contratos[[#This Row],[ID CLUSTER]],'Pontos e zonas por UF'!$B$2:$B$446,'Pontos e zonas por UF'!$H$2:$H$446)</f>
        <v>Mato Grosso do Sul</v>
      </c>
      <c r="K183" s="344"/>
      <c r="L183" s="8">
        <f>_xlfn.XLOOKUP(QDC_Contratos[[#This Row],[ID CLUSTER]],'Pontos e zonas por UF'!$B$2:$B$446,'Pontos e zonas por UF'!$A$2:$A$446)</f>
        <v>270738</v>
      </c>
      <c r="M183" s="344" t="str">
        <f>_xlfn.XLOOKUP(QDC_Contratos[[#This Row],[Código Identificador do ID CLUSTER]],'Pontos e zonas por UF'!$A$2:$A$446,'Pontos e zonas por UF'!$G$2:$G$446)</f>
        <v>Ponto</v>
      </c>
    </row>
    <row r="184" spans="1:13" x14ac:dyDescent="0.35">
      <c r="A184" s="15">
        <v>183</v>
      </c>
      <c r="B184" s="338" t="s">
        <v>1496</v>
      </c>
      <c r="C184" s="8" t="s">
        <v>1497</v>
      </c>
      <c r="D184" s="15" t="s">
        <v>162</v>
      </c>
      <c r="E184" s="18">
        <v>3000</v>
      </c>
      <c r="F184" s="473">
        <v>44075</v>
      </c>
      <c r="G184" s="473">
        <v>44196</v>
      </c>
      <c r="H184" s="448"/>
      <c r="I184" s="15" t="s">
        <v>1279</v>
      </c>
      <c r="J184" s="15" t="str">
        <f>_xlfn.XLOOKUP(QDC_Contratos[[#This Row],[ID CLUSTER]],'Pontos e zonas por UF'!$B$2:$B$446,'Pontos e zonas por UF'!$H$2:$H$446)</f>
        <v>São Paulo</v>
      </c>
      <c r="K184" s="344"/>
      <c r="L184" s="8">
        <f>_xlfn.XLOOKUP(QDC_Contratos[[#This Row],[ID CLUSTER]],'Pontos e zonas por UF'!$B$2:$B$446,'Pontos e zonas por UF'!$A$2:$A$446)</f>
        <v>3</v>
      </c>
      <c r="M184" s="344" t="str">
        <f>_xlfn.XLOOKUP(QDC_Contratos[[#This Row],[Código Identificador do ID CLUSTER]],'Pontos e zonas por UF'!$A$2:$A$446,'Pontos e zonas por UF'!$G$2:$G$446)</f>
        <v>Ponto</v>
      </c>
    </row>
    <row r="185" spans="1:13" x14ac:dyDescent="0.35">
      <c r="A185" s="15">
        <v>184</v>
      </c>
      <c r="B185" s="338" t="s">
        <v>1498</v>
      </c>
      <c r="C185" s="8" t="s">
        <v>1283</v>
      </c>
      <c r="D185" s="15" t="s">
        <v>162</v>
      </c>
      <c r="E185" s="18">
        <v>686</v>
      </c>
      <c r="F185" s="473">
        <v>44197</v>
      </c>
      <c r="G185" s="473">
        <v>44561</v>
      </c>
      <c r="H185" s="448">
        <v>1.4823999999999999</v>
      </c>
      <c r="I185" s="15" t="s">
        <v>1279</v>
      </c>
      <c r="J185" s="15" t="str">
        <f>_xlfn.XLOOKUP(QDC_Contratos[[#This Row],[ID CLUSTER]],'Pontos e zonas por UF'!$B$2:$B$446,'Pontos e zonas por UF'!$H$2:$H$446)</f>
        <v>Santa Catarina</v>
      </c>
      <c r="K185" s="344"/>
      <c r="L185" s="8">
        <f>_xlfn.XLOOKUP(QDC_Contratos[[#This Row],[ID CLUSTER]],'Pontos e zonas por UF'!$B$2:$B$446,'Pontos e zonas por UF'!$A$2:$A$446)</f>
        <v>214</v>
      </c>
      <c r="M185" s="344" t="str">
        <f>_xlfn.XLOOKUP(QDC_Contratos[[#This Row],[Código Identificador do ID CLUSTER]],'Pontos e zonas por UF'!$A$2:$A$446,'Pontos e zonas por UF'!$G$2:$G$446)</f>
        <v>Zona</v>
      </c>
    </row>
    <row r="186" spans="1:13" x14ac:dyDescent="0.35">
      <c r="A186" s="15">
        <v>185</v>
      </c>
      <c r="B186" s="338" t="s">
        <v>1499</v>
      </c>
      <c r="C186" s="8" t="s">
        <v>1285</v>
      </c>
      <c r="D186" s="15" t="s">
        <v>162</v>
      </c>
      <c r="E186" s="18">
        <v>465.05</v>
      </c>
      <c r="F186" s="473">
        <v>44075</v>
      </c>
      <c r="G186" s="473">
        <v>44196</v>
      </c>
      <c r="H186" s="448"/>
      <c r="I186" s="15" t="s">
        <v>1279</v>
      </c>
      <c r="J186" s="15" t="str">
        <f>_xlfn.XLOOKUP(QDC_Contratos[[#This Row],[ID CLUSTER]],'Pontos e zonas por UF'!$B$2:$B$446,'Pontos e zonas por UF'!$H$2:$H$446)</f>
        <v>Mato Grosso do Sul</v>
      </c>
      <c r="K186" s="344"/>
      <c r="L186" s="8">
        <f>_xlfn.XLOOKUP(QDC_Contratos[[#This Row],[ID CLUSTER]],'Pontos e zonas por UF'!$B$2:$B$446,'Pontos e zonas por UF'!$A$2:$A$446)</f>
        <v>207</v>
      </c>
      <c r="M186" s="344" t="str">
        <f>_xlfn.XLOOKUP(QDC_Contratos[[#This Row],[Código Identificador do ID CLUSTER]],'Pontos e zonas por UF'!$A$2:$A$446,'Pontos e zonas por UF'!$G$2:$G$446)</f>
        <v>Zona</v>
      </c>
    </row>
    <row r="187" spans="1:13" x14ac:dyDescent="0.35">
      <c r="A187" s="15">
        <v>186</v>
      </c>
      <c r="B187" s="338" t="s">
        <v>1500</v>
      </c>
      <c r="C187" s="8" t="s">
        <v>1293</v>
      </c>
      <c r="D187" s="15" t="s">
        <v>162</v>
      </c>
      <c r="E187" s="18">
        <v>1134</v>
      </c>
      <c r="F187" s="473">
        <v>44075</v>
      </c>
      <c r="G187" s="473">
        <v>44196</v>
      </c>
      <c r="H187" s="448"/>
      <c r="I187" s="15" t="s">
        <v>1279</v>
      </c>
      <c r="J187" s="15" t="str">
        <f>_xlfn.XLOOKUP(QDC_Contratos[[#This Row],[ID CLUSTER]],'Pontos e zonas por UF'!$B$2:$B$446,'Pontos e zonas por UF'!$H$2:$H$446)</f>
        <v>Santa Catarina</v>
      </c>
      <c r="K187" s="344"/>
      <c r="L187" s="8">
        <f>_xlfn.XLOOKUP(QDC_Contratos[[#This Row],[ID CLUSTER]],'Pontos e zonas por UF'!$B$2:$B$446,'Pontos e zonas por UF'!$A$2:$A$446)</f>
        <v>213</v>
      </c>
      <c r="M187" s="344" t="str">
        <f>_xlfn.XLOOKUP(QDC_Contratos[[#This Row],[Código Identificador do ID CLUSTER]],'Pontos e zonas por UF'!$A$2:$A$446,'Pontos e zonas por UF'!$G$2:$G$446)</f>
        <v>Zona</v>
      </c>
    </row>
    <row r="188" spans="1:13" x14ac:dyDescent="0.35">
      <c r="A188" s="15">
        <v>187</v>
      </c>
      <c r="B188" s="338" t="s">
        <v>1290</v>
      </c>
      <c r="C188" s="6" t="s">
        <v>1317</v>
      </c>
      <c r="D188" s="8" t="s">
        <v>169</v>
      </c>
      <c r="E188" s="18">
        <v>35</v>
      </c>
      <c r="F188" s="473">
        <v>44069</v>
      </c>
      <c r="G188" s="473">
        <v>44433</v>
      </c>
      <c r="H188" s="448">
        <v>3.1865999999999999</v>
      </c>
      <c r="I188" s="15" t="s">
        <v>1279</v>
      </c>
      <c r="J188" s="15" t="str">
        <f>_xlfn.XLOOKUP(QDC_Contratos[[#This Row],[ID CLUSTER]],'Pontos e zonas por UF'!$B$2:$B$446,'Pontos e zonas por UF'!$H$2:$H$446)</f>
        <v>Mato Grosso</v>
      </c>
      <c r="K188" s="344"/>
      <c r="L188" s="8">
        <f>_xlfn.XLOOKUP(QDC_Contratos[[#This Row],[ID CLUSTER]],'Pontos e zonas por UF'!$B$2:$B$446,'Pontos e zonas por UF'!$A$2:$A$446)</f>
        <v>283474</v>
      </c>
      <c r="M188" s="344" t="str">
        <f>_xlfn.XLOOKUP(QDC_Contratos[[#This Row],[Código Identificador do ID CLUSTER]],'Pontos e zonas por UF'!$A$2:$A$446,'Pontos e zonas por UF'!$G$2:$G$446)</f>
        <v>Ponto</v>
      </c>
    </row>
    <row r="189" spans="1:13" x14ac:dyDescent="0.35">
      <c r="A189" s="15">
        <v>188</v>
      </c>
      <c r="B189" s="338" t="s">
        <v>1501</v>
      </c>
      <c r="C189" s="8" t="s">
        <v>1283</v>
      </c>
      <c r="D189" s="15" t="s">
        <v>162</v>
      </c>
      <c r="E189" s="18">
        <v>686</v>
      </c>
      <c r="F189" s="473">
        <v>44075</v>
      </c>
      <c r="G189" s="473">
        <v>44196</v>
      </c>
      <c r="H189" s="448"/>
      <c r="I189" s="15" t="s">
        <v>1279</v>
      </c>
      <c r="J189" s="15" t="str">
        <f>_xlfn.XLOOKUP(QDC_Contratos[[#This Row],[ID CLUSTER]],'Pontos e zonas por UF'!$B$2:$B$446,'Pontos e zonas por UF'!$H$2:$H$446)</f>
        <v>Santa Catarina</v>
      </c>
      <c r="K189" s="344"/>
      <c r="L189" s="8">
        <f>_xlfn.XLOOKUP(QDC_Contratos[[#This Row],[ID CLUSTER]],'Pontos e zonas por UF'!$B$2:$B$446,'Pontos e zonas por UF'!$A$2:$A$446)</f>
        <v>214</v>
      </c>
      <c r="M189" s="344" t="str">
        <f>_xlfn.XLOOKUP(QDC_Contratos[[#This Row],[Código Identificador do ID CLUSTER]],'Pontos e zonas por UF'!$A$2:$A$446,'Pontos e zonas por UF'!$G$2:$G$446)</f>
        <v>Zona</v>
      </c>
    </row>
    <row r="190" spans="1:13" x14ac:dyDescent="0.35">
      <c r="A190" s="15">
        <v>189</v>
      </c>
      <c r="B190" s="338" t="s">
        <v>1288</v>
      </c>
      <c r="C190" s="6" t="s">
        <v>1317</v>
      </c>
      <c r="D190" s="8" t="s">
        <v>169</v>
      </c>
      <c r="E190" s="18">
        <v>2240</v>
      </c>
      <c r="F190" s="473">
        <v>43831</v>
      </c>
      <c r="G190" s="473">
        <v>44196</v>
      </c>
      <c r="H190" s="448">
        <v>2.4725999999999999</v>
      </c>
      <c r="I190" s="15" t="s">
        <v>1279</v>
      </c>
      <c r="J190" s="15" t="str">
        <f>_xlfn.XLOOKUP(QDC_Contratos[[#This Row],[ID CLUSTER]],'Pontos e zonas por UF'!$B$2:$B$446,'Pontos e zonas por UF'!$H$2:$H$446)</f>
        <v>Mato Grosso</v>
      </c>
      <c r="K190" s="344"/>
      <c r="L190" s="8">
        <f>_xlfn.XLOOKUP(QDC_Contratos[[#This Row],[ID CLUSTER]],'Pontos e zonas por UF'!$B$2:$B$446,'Pontos e zonas por UF'!$A$2:$A$446)</f>
        <v>283474</v>
      </c>
      <c r="M190" s="344" t="str">
        <f>_xlfn.XLOOKUP(QDC_Contratos[[#This Row],[Código Identificador do ID CLUSTER]],'Pontos e zonas por UF'!$A$2:$A$446,'Pontos e zonas por UF'!$G$2:$G$446)</f>
        <v>Ponto</v>
      </c>
    </row>
    <row r="191" spans="1:13" x14ac:dyDescent="0.35">
      <c r="A191" s="15">
        <v>190</v>
      </c>
      <c r="B191" s="338" t="s">
        <v>1502</v>
      </c>
      <c r="C191" s="8" t="s">
        <v>1281</v>
      </c>
      <c r="D191" s="15" t="s">
        <v>162</v>
      </c>
      <c r="E191" s="18">
        <v>846.3</v>
      </c>
      <c r="F191" s="473">
        <v>44075</v>
      </c>
      <c r="G191" s="473">
        <v>44196</v>
      </c>
      <c r="H191" s="448"/>
      <c r="I191" s="15" t="s">
        <v>1279</v>
      </c>
      <c r="J191" s="15" t="str">
        <f>_xlfn.XLOOKUP(QDC_Contratos[[#This Row],[ID CLUSTER]],'Pontos e zonas por UF'!$B$2:$B$446,'Pontos e zonas por UF'!$H$2:$H$446)</f>
        <v>São Paulo</v>
      </c>
      <c r="K191" s="344"/>
      <c r="L191" s="8">
        <f>_xlfn.XLOOKUP(QDC_Contratos[[#This Row],[ID CLUSTER]],'Pontos e zonas por UF'!$B$2:$B$446,'Pontos e zonas por UF'!$A$2:$A$446)</f>
        <v>441</v>
      </c>
      <c r="M191" s="344" t="str">
        <f>_xlfn.XLOOKUP(QDC_Contratos[[#This Row],[Código Identificador do ID CLUSTER]],'Pontos e zonas por UF'!$A$2:$A$446,'Pontos e zonas por UF'!$G$2:$G$446)</f>
        <v>Zona</v>
      </c>
    </row>
    <row r="192" spans="1:13" x14ac:dyDescent="0.35">
      <c r="A192" s="15">
        <v>191</v>
      </c>
      <c r="B192" s="338" t="s">
        <v>1503</v>
      </c>
      <c r="C192" s="8" t="s">
        <v>1497</v>
      </c>
      <c r="D192" s="15" t="s">
        <v>162</v>
      </c>
      <c r="E192" s="18">
        <v>3000</v>
      </c>
      <c r="F192" s="473">
        <v>43831</v>
      </c>
      <c r="G192" s="473">
        <v>44196</v>
      </c>
      <c r="H192" s="448">
        <v>1.4331</v>
      </c>
      <c r="I192" s="15" t="s">
        <v>1279</v>
      </c>
      <c r="J192" s="15" t="str">
        <f>_xlfn.XLOOKUP(QDC_Contratos[[#This Row],[ID CLUSTER]],'Pontos e zonas por UF'!$B$2:$B$446,'Pontos e zonas por UF'!$H$2:$H$446)</f>
        <v>São Paulo</v>
      </c>
      <c r="K192" s="344"/>
      <c r="L192" s="8">
        <f>_xlfn.XLOOKUP(QDC_Contratos[[#This Row],[ID CLUSTER]],'Pontos e zonas por UF'!$B$2:$B$446,'Pontos e zonas por UF'!$A$2:$A$446)</f>
        <v>3</v>
      </c>
      <c r="M192" s="344" t="str">
        <f>_xlfn.XLOOKUP(QDC_Contratos[[#This Row],[Código Identificador do ID CLUSTER]],'Pontos e zonas por UF'!$A$2:$A$446,'Pontos e zonas por UF'!$G$2:$G$446)</f>
        <v>Ponto</v>
      </c>
    </row>
    <row r="193" spans="1:13" x14ac:dyDescent="0.35">
      <c r="A193" s="15">
        <v>192</v>
      </c>
      <c r="B193" s="338" t="s">
        <v>1504</v>
      </c>
      <c r="C193" s="132" t="s">
        <v>1278</v>
      </c>
      <c r="D193" s="15" t="s">
        <v>162</v>
      </c>
      <c r="E193" s="18">
        <v>9037.1</v>
      </c>
      <c r="F193" s="473">
        <v>44075</v>
      </c>
      <c r="G193" s="473">
        <v>44196</v>
      </c>
      <c r="H193" s="448"/>
      <c r="I193" s="15" t="s">
        <v>1279</v>
      </c>
      <c r="J193" s="15" t="str">
        <f>_xlfn.XLOOKUP(QDC_Contratos[[#This Row],[ID CLUSTER]],'Pontos e zonas por UF'!$B$2:$B$446,'Pontos e zonas por UF'!$H$2:$H$446)</f>
        <v>São Paulo</v>
      </c>
      <c r="K193" s="344"/>
      <c r="L193" s="8">
        <f>_xlfn.XLOOKUP(QDC_Contratos[[#This Row],[ID CLUSTER]],'Pontos e zonas por UF'!$B$2:$B$446,'Pontos e zonas por UF'!$A$2:$A$446)</f>
        <v>442</v>
      </c>
      <c r="M193" s="344" t="str">
        <f>_xlfn.XLOOKUP(QDC_Contratos[[#This Row],[Código Identificador do ID CLUSTER]],'Pontos e zonas por UF'!$A$2:$A$446,'Pontos e zonas por UF'!$G$2:$G$446)</f>
        <v>Zona</v>
      </c>
    </row>
    <row r="194" spans="1:13" x14ac:dyDescent="0.35">
      <c r="A194" s="15">
        <v>193</v>
      </c>
      <c r="B194" s="338" t="s">
        <v>1505</v>
      </c>
      <c r="C194" s="8" t="s">
        <v>1293</v>
      </c>
      <c r="D194" s="15" t="s">
        <v>162</v>
      </c>
      <c r="E194" s="18">
        <v>1134</v>
      </c>
      <c r="F194" s="473">
        <v>43831</v>
      </c>
      <c r="G194" s="473">
        <v>44196</v>
      </c>
      <c r="H194" s="448">
        <v>1.5952999999999999</v>
      </c>
      <c r="I194" s="15" t="s">
        <v>1279</v>
      </c>
      <c r="J194" s="15" t="str">
        <f>_xlfn.XLOOKUP(QDC_Contratos[[#This Row],[ID CLUSTER]],'Pontos e zonas por UF'!$B$2:$B$446,'Pontos e zonas por UF'!$H$2:$H$446)</f>
        <v>Santa Catarina</v>
      </c>
      <c r="K194" s="344"/>
      <c r="L194" s="8">
        <f>_xlfn.XLOOKUP(QDC_Contratos[[#This Row],[ID CLUSTER]],'Pontos e zonas por UF'!$B$2:$B$446,'Pontos e zonas por UF'!$A$2:$A$446)</f>
        <v>213</v>
      </c>
      <c r="M194" s="344" t="str">
        <f>_xlfn.XLOOKUP(QDC_Contratos[[#This Row],[Código Identificador do ID CLUSTER]],'Pontos e zonas por UF'!$A$2:$A$446,'Pontos e zonas por UF'!$G$2:$G$446)</f>
        <v>Zona</v>
      </c>
    </row>
    <row r="195" spans="1:13" x14ac:dyDescent="0.35">
      <c r="A195" s="15">
        <v>194</v>
      </c>
      <c r="B195" s="338" t="s">
        <v>1506</v>
      </c>
      <c r="C195" s="8" t="s">
        <v>1298</v>
      </c>
      <c r="D195" s="15" t="s">
        <v>162</v>
      </c>
      <c r="E195" s="18">
        <v>1260</v>
      </c>
      <c r="F195" s="473">
        <v>44075</v>
      </c>
      <c r="G195" s="473">
        <v>44196</v>
      </c>
      <c r="H195" s="448"/>
      <c r="I195" s="15" t="s">
        <v>1279</v>
      </c>
      <c r="J195" s="15" t="str">
        <f>_xlfn.XLOOKUP(QDC_Contratos[[#This Row],[ID CLUSTER]],'Pontos e zonas por UF'!$B$2:$B$446,'Pontos e zonas por UF'!$H$2:$H$446)</f>
        <v>São Paulo</v>
      </c>
      <c r="K195" s="344"/>
      <c r="L195" s="8">
        <f>_xlfn.XLOOKUP(QDC_Contratos[[#This Row],[ID CLUSTER]],'Pontos e zonas por UF'!$B$2:$B$446,'Pontos e zonas por UF'!$A$2:$A$446)</f>
        <v>444</v>
      </c>
      <c r="M195" s="344" t="str">
        <f>_xlfn.XLOOKUP(QDC_Contratos[[#This Row],[Código Identificador do ID CLUSTER]],'Pontos e zonas por UF'!$A$2:$A$446,'Pontos e zonas por UF'!$G$2:$G$446)</f>
        <v>Zona</v>
      </c>
    </row>
    <row r="196" spans="1:13" x14ac:dyDescent="0.35">
      <c r="A196" s="15">
        <v>195</v>
      </c>
      <c r="B196" s="338" t="s">
        <v>1507</v>
      </c>
      <c r="C196" s="8" t="s">
        <v>1311</v>
      </c>
      <c r="D196" s="15" t="s">
        <v>162</v>
      </c>
      <c r="E196" s="18">
        <v>740</v>
      </c>
      <c r="F196" s="473">
        <v>44562</v>
      </c>
      <c r="G196" s="473">
        <v>44926</v>
      </c>
      <c r="H196" s="449">
        <v>3.9828000000000001</v>
      </c>
      <c r="I196" s="15" t="s">
        <v>1279</v>
      </c>
      <c r="J196" s="15" t="str">
        <f>_xlfn.XLOOKUP(QDC_Contratos[[#This Row],[ID CLUSTER]],'Pontos e zonas por UF'!$B$2:$B$446,'Pontos e zonas por UF'!$H$2:$H$446)</f>
        <v>Bahia</v>
      </c>
      <c r="K196" s="344"/>
      <c r="L196" s="8">
        <f>_xlfn.XLOOKUP(QDC_Contratos[[#This Row],[ID CLUSTER]],'Pontos e zonas por UF'!$B$2:$B$446,'Pontos e zonas por UF'!$A$2:$A$446)</f>
        <v>235</v>
      </c>
      <c r="M196" s="344" t="str">
        <f>_xlfn.XLOOKUP(QDC_Contratos[[#This Row],[Código Identificador do ID CLUSTER]],'Pontos e zonas por UF'!$A$2:$A$446,'Pontos e zonas por UF'!$G$2:$G$446)</f>
        <v>Zona</v>
      </c>
    </row>
    <row r="197" spans="1:13" x14ac:dyDescent="0.35">
      <c r="A197" s="15">
        <v>196</v>
      </c>
      <c r="B197" s="338" t="s">
        <v>1508</v>
      </c>
      <c r="C197" s="8" t="s">
        <v>1311</v>
      </c>
      <c r="D197" s="15" t="s">
        <v>169</v>
      </c>
      <c r="E197" s="18">
        <v>1100</v>
      </c>
      <c r="F197" s="473">
        <v>44590</v>
      </c>
      <c r="G197" s="473">
        <v>44590</v>
      </c>
      <c r="H197" s="448"/>
      <c r="I197" s="15" t="s">
        <v>1279</v>
      </c>
      <c r="J197" s="15" t="str">
        <f>_xlfn.XLOOKUP(QDC_Contratos[[#This Row],[ID CLUSTER]],'Pontos e zonas por UF'!$B$2:$B$446,'Pontos e zonas por UF'!$H$2:$H$446)</f>
        <v>Bahia</v>
      </c>
      <c r="K197" s="344"/>
      <c r="L197" s="8">
        <f>_xlfn.XLOOKUP(QDC_Contratos[[#This Row],[ID CLUSTER]],'Pontos e zonas por UF'!$B$2:$B$446,'Pontos e zonas por UF'!$A$2:$A$446)</f>
        <v>235</v>
      </c>
      <c r="M197" s="344" t="str">
        <f>_xlfn.XLOOKUP(QDC_Contratos[[#This Row],[Código Identificador do ID CLUSTER]],'Pontos e zonas por UF'!$A$2:$A$446,'Pontos e zonas por UF'!$G$2:$G$446)</f>
        <v>Zona</v>
      </c>
    </row>
    <row r="198" spans="1:13" x14ac:dyDescent="0.35">
      <c r="A198" s="15">
        <v>197</v>
      </c>
      <c r="B198" s="338" t="s">
        <v>1509</v>
      </c>
      <c r="C198" s="8" t="s">
        <v>1311</v>
      </c>
      <c r="D198" s="15" t="s">
        <v>162</v>
      </c>
      <c r="E198" s="18">
        <v>895</v>
      </c>
      <c r="F198" s="473">
        <v>44562</v>
      </c>
      <c r="G198" s="473">
        <v>44926</v>
      </c>
      <c r="H198" s="449">
        <v>3.9828000000000001</v>
      </c>
      <c r="I198" s="15" t="s">
        <v>1279</v>
      </c>
      <c r="J198" s="15" t="str">
        <f>_xlfn.XLOOKUP(QDC_Contratos[[#This Row],[ID CLUSTER]],'Pontos e zonas por UF'!$B$2:$B$446,'Pontos e zonas por UF'!$H$2:$H$446)</f>
        <v>Bahia</v>
      </c>
      <c r="K198" s="344"/>
      <c r="L198" s="8">
        <f>_xlfn.XLOOKUP(QDC_Contratos[[#This Row],[ID CLUSTER]],'Pontos e zonas por UF'!$B$2:$B$446,'Pontos e zonas por UF'!$A$2:$A$446)</f>
        <v>235</v>
      </c>
      <c r="M198" s="344" t="str">
        <f>_xlfn.XLOOKUP(QDC_Contratos[[#This Row],[Código Identificador do ID CLUSTER]],'Pontos e zonas por UF'!$A$2:$A$446,'Pontos e zonas por UF'!$G$2:$G$446)</f>
        <v>Zona</v>
      </c>
    </row>
    <row r="199" spans="1:13" x14ac:dyDescent="0.35">
      <c r="A199" s="15">
        <v>198</v>
      </c>
      <c r="B199" s="338" t="s">
        <v>1510</v>
      </c>
      <c r="C199" s="8" t="s">
        <v>1511</v>
      </c>
      <c r="D199" s="15" t="s">
        <v>162</v>
      </c>
      <c r="E199" s="18">
        <v>1100</v>
      </c>
      <c r="F199" s="473">
        <v>44546</v>
      </c>
      <c r="G199" s="473">
        <v>44675</v>
      </c>
      <c r="H199" s="448"/>
      <c r="I199" s="15" t="s">
        <v>1279</v>
      </c>
      <c r="J199" s="15" t="str">
        <f>_xlfn.XLOOKUP(QDC_Contratos[[#This Row],[ID CLUSTER]],'Pontos e zonas por UF'!$B$2:$B$446,'Pontos e zonas por UF'!$H$2:$H$446)</f>
        <v>Bahia</v>
      </c>
      <c r="K199" s="344"/>
      <c r="L199" s="8">
        <f>_xlfn.XLOOKUP(QDC_Contratos[[#This Row],[ID CLUSTER]],'Pontos e zonas por UF'!$B$2:$B$446,'Pontos e zonas por UF'!$A$2:$A$446)</f>
        <v>305295</v>
      </c>
      <c r="M199" s="344" t="str">
        <f>_xlfn.XLOOKUP(QDC_Contratos[[#This Row],[Código Identificador do ID CLUSTER]],'Pontos e zonas por UF'!$A$2:$A$446,'Pontos e zonas por UF'!$G$2:$G$446)</f>
        <v>Ponto</v>
      </c>
    </row>
    <row r="200" spans="1:13" x14ac:dyDescent="0.35">
      <c r="A200" s="15">
        <v>199</v>
      </c>
      <c r="B200" s="338" t="s">
        <v>1512</v>
      </c>
      <c r="C200" s="8" t="s">
        <v>1513</v>
      </c>
      <c r="D200" s="15" t="s">
        <v>162</v>
      </c>
      <c r="E200" s="18">
        <v>418</v>
      </c>
      <c r="F200" s="473">
        <v>44562</v>
      </c>
      <c r="G200" s="473">
        <v>44926</v>
      </c>
      <c r="H200" s="449">
        <v>4.1577000000000002</v>
      </c>
      <c r="I200" s="15" t="s">
        <v>1279</v>
      </c>
      <c r="J200" s="15" t="str">
        <f>_xlfn.XLOOKUP(QDC_Contratos[[#This Row],[ID CLUSTER]],'Pontos e zonas por UF'!$B$2:$B$446,'Pontos e zonas por UF'!$H$2:$H$446)</f>
        <v>Pernambuco</v>
      </c>
      <c r="K200" s="344"/>
      <c r="L200" s="8">
        <f>_xlfn.XLOOKUP(QDC_Contratos[[#This Row],[ID CLUSTER]],'Pontos e zonas por UF'!$B$2:$B$446,'Pontos e zonas por UF'!$A$2:$A$446)</f>
        <v>241</v>
      </c>
      <c r="M200" s="344" t="str">
        <f>_xlfn.XLOOKUP(QDC_Contratos[[#This Row],[Código Identificador do ID CLUSTER]],'Pontos e zonas por UF'!$A$2:$A$446,'Pontos e zonas por UF'!$G$2:$G$446)</f>
        <v>Zona</v>
      </c>
    </row>
    <row r="201" spans="1:13" x14ac:dyDescent="0.35">
      <c r="A201" s="15">
        <v>200</v>
      </c>
      <c r="B201" s="338" t="s">
        <v>1514</v>
      </c>
      <c r="C201" s="8" t="s">
        <v>1313</v>
      </c>
      <c r="D201" s="15" t="s">
        <v>162</v>
      </c>
      <c r="E201" s="18">
        <v>1200</v>
      </c>
      <c r="F201" s="473">
        <v>44546</v>
      </c>
      <c r="G201" s="473">
        <v>44590</v>
      </c>
      <c r="H201" s="448"/>
      <c r="I201" s="15" t="s">
        <v>1279</v>
      </c>
      <c r="J201" s="15" t="str">
        <f>_xlfn.XLOOKUP(QDC_Contratos[[#This Row],[ID CLUSTER]],'Pontos e zonas por UF'!$B$2:$B$446,'Pontos e zonas por UF'!$H$2:$H$446)</f>
        <v>Sergipe</v>
      </c>
      <c r="K201" s="344"/>
      <c r="L201" s="8">
        <f>_xlfn.XLOOKUP(QDC_Contratos[[#This Row],[ID CLUSTER]],'Pontos e zonas por UF'!$B$2:$B$446,'Pontos e zonas por UF'!$A$2:$A$446)</f>
        <v>198</v>
      </c>
      <c r="M201" s="344" t="str">
        <f>_xlfn.XLOOKUP(QDC_Contratos[[#This Row],[Código Identificador do ID CLUSTER]],'Pontos e zonas por UF'!$A$2:$A$446,'Pontos e zonas por UF'!$G$2:$G$446)</f>
        <v>Zona</v>
      </c>
    </row>
    <row r="202" spans="1:13" x14ac:dyDescent="0.35">
      <c r="A202" s="15">
        <v>201</v>
      </c>
      <c r="B202" s="338" t="s">
        <v>1515</v>
      </c>
      <c r="C202" s="8" t="s">
        <v>1285</v>
      </c>
      <c r="D202" s="15" t="s">
        <v>162</v>
      </c>
      <c r="E202" s="18">
        <v>300</v>
      </c>
      <c r="F202" s="473">
        <v>44569</v>
      </c>
      <c r="G202" s="473">
        <v>44569</v>
      </c>
      <c r="H202" s="449">
        <v>2.7574999999999998</v>
      </c>
      <c r="I202" s="15" t="s">
        <v>1279</v>
      </c>
      <c r="J202" s="15" t="str">
        <f>_xlfn.XLOOKUP(QDC_Contratos[[#This Row],[ID CLUSTER]],'Pontos e zonas por UF'!$B$2:$B$446,'Pontos e zonas por UF'!$H$2:$H$446)</f>
        <v>Mato Grosso do Sul</v>
      </c>
      <c r="K202" s="344"/>
      <c r="L202" s="8">
        <f>_xlfn.XLOOKUP(QDC_Contratos[[#This Row],[ID CLUSTER]],'Pontos e zonas por UF'!$B$2:$B$446,'Pontos e zonas por UF'!$A$2:$A$446)</f>
        <v>207</v>
      </c>
      <c r="M202" s="344" t="str">
        <f>_xlfn.XLOOKUP(QDC_Contratos[[#This Row],[Código Identificador do ID CLUSTER]],'Pontos e zonas por UF'!$A$2:$A$446,'Pontos e zonas por UF'!$G$2:$G$446)</f>
        <v>Zona</v>
      </c>
    </row>
    <row r="203" spans="1:13" x14ac:dyDescent="0.35">
      <c r="A203" s="15">
        <v>202</v>
      </c>
      <c r="B203" s="338" t="s">
        <v>1516</v>
      </c>
      <c r="C203" s="8" t="s">
        <v>1350</v>
      </c>
      <c r="D203" s="15" t="s">
        <v>162</v>
      </c>
      <c r="E203" s="18">
        <v>203</v>
      </c>
      <c r="F203" s="473">
        <v>44665</v>
      </c>
      <c r="G203" s="473">
        <v>44926</v>
      </c>
      <c r="H203" s="448"/>
      <c r="I203" s="15" t="s">
        <v>1279</v>
      </c>
      <c r="J203" s="15" t="str">
        <f>_xlfn.XLOOKUP(QDC_Contratos[[#This Row],[ID CLUSTER]],'Pontos e zonas por UF'!$B$2:$B$446,'Pontos e zonas por UF'!$H$2:$H$446)</f>
        <v>Rio Grande do Norte</v>
      </c>
      <c r="K203" s="344"/>
      <c r="L203" s="8">
        <f>_xlfn.XLOOKUP(QDC_Contratos[[#This Row],[ID CLUSTER]],'Pontos e zonas por UF'!$B$2:$B$446,'Pontos e zonas por UF'!$A$2:$A$446)</f>
        <v>243</v>
      </c>
      <c r="M203" s="344" t="str">
        <f>_xlfn.XLOOKUP(QDC_Contratos[[#This Row],[Código Identificador do ID CLUSTER]],'Pontos e zonas por UF'!$A$2:$A$446,'Pontos e zonas por UF'!$G$2:$G$446)</f>
        <v>Zona</v>
      </c>
    </row>
    <row r="204" spans="1:13" x14ac:dyDescent="0.35">
      <c r="A204" s="15">
        <v>203</v>
      </c>
      <c r="B204" s="338" t="s">
        <v>1517</v>
      </c>
      <c r="C204" s="8" t="s">
        <v>1285</v>
      </c>
      <c r="D204" s="15" t="s">
        <v>162</v>
      </c>
      <c r="E204" s="18">
        <v>300</v>
      </c>
      <c r="F204" s="473">
        <v>44570</v>
      </c>
      <c r="G204" s="473">
        <v>44570</v>
      </c>
      <c r="H204" s="449">
        <v>2.7574999999999998</v>
      </c>
      <c r="I204" s="15" t="s">
        <v>1279</v>
      </c>
      <c r="J204" s="15" t="str">
        <f>_xlfn.XLOOKUP(QDC_Contratos[[#This Row],[ID CLUSTER]],'Pontos e zonas por UF'!$B$2:$B$446,'Pontos e zonas por UF'!$H$2:$H$446)</f>
        <v>Mato Grosso do Sul</v>
      </c>
      <c r="K204" s="344"/>
      <c r="L204" s="8">
        <f>_xlfn.XLOOKUP(QDC_Contratos[[#This Row],[ID CLUSTER]],'Pontos e zonas por UF'!$B$2:$B$446,'Pontos e zonas por UF'!$A$2:$A$446)</f>
        <v>207</v>
      </c>
      <c r="M204" s="344" t="str">
        <f>_xlfn.XLOOKUP(QDC_Contratos[[#This Row],[Código Identificador do ID CLUSTER]],'Pontos e zonas por UF'!$A$2:$A$446,'Pontos e zonas por UF'!$G$2:$G$446)</f>
        <v>Zona</v>
      </c>
    </row>
    <row r="205" spans="1:13" x14ac:dyDescent="0.35">
      <c r="A205" s="15">
        <v>204</v>
      </c>
      <c r="B205" s="338" t="s">
        <v>1518</v>
      </c>
      <c r="C205" s="8" t="s">
        <v>1352</v>
      </c>
      <c r="D205" s="15" t="s">
        <v>162</v>
      </c>
      <c r="E205" s="18">
        <v>33</v>
      </c>
      <c r="F205" s="473">
        <v>44665</v>
      </c>
      <c r="G205" s="473">
        <v>44926</v>
      </c>
      <c r="H205" s="448"/>
      <c r="I205" s="15" t="s">
        <v>1279</v>
      </c>
      <c r="J205" s="15" t="str">
        <f>_xlfn.XLOOKUP(QDC_Contratos[[#This Row],[ID CLUSTER]],'Pontos e zonas por UF'!$B$2:$B$446,'Pontos e zonas por UF'!$H$2:$H$446)</f>
        <v>Rio Grande do Norte</v>
      </c>
      <c r="K205" s="344"/>
      <c r="L205" s="8">
        <f>_xlfn.XLOOKUP(QDC_Contratos[[#This Row],[ID CLUSTER]],'Pontos e zonas por UF'!$B$2:$B$446,'Pontos e zonas por UF'!$A$2:$A$446)</f>
        <v>245</v>
      </c>
      <c r="M205" s="344" t="str">
        <f>_xlfn.XLOOKUP(QDC_Contratos[[#This Row],[Código Identificador do ID CLUSTER]],'Pontos e zonas por UF'!$A$2:$A$446,'Pontos e zonas por UF'!$G$2:$G$446)</f>
        <v>Zona</v>
      </c>
    </row>
    <row r="206" spans="1:13" x14ac:dyDescent="0.35">
      <c r="A206" s="15">
        <v>205</v>
      </c>
      <c r="B206" s="338" t="s">
        <v>1519</v>
      </c>
      <c r="C206" s="8" t="s">
        <v>1287</v>
      </c>
      <c r="D206" s="15" t="s">
        <v>169</v>
      </c>
      <c r="E206" s="18">
        <v>300</v>
      </c>
      <c r="F206" s="473">
        <v>44568</v>
      </c>
      <c r="G206" s="473">
        <v>44568</v>
      </c>
      <c r="H206" s="449">
        <v>6.6260000000000003</v>
      </c>
      <c r="I206" s="15" t="s">
        <v>1279</v>
      </c>
      <c r="J206" s="15" t="str">
        <f>_xlfn.XLOOKUP(QDC_Contratos[[#This Row],[ID CLUSTER]],'Pontos e zonas por UF'!$B$2:$B$446,'Pontos e zonas por UF'!$H$2:$H$446)</f>
        <v>Mato Grosso do Sul</v>
      </c>
      <c r="K206" s="344"/>
      <c r="L206" s="8">
        <f>_xlfn.XLOOKUP(QDC_Contratos[[#This Row],[ID CLUSTER]],'Pontos e zonas por UF'!$B$2:$B$446,'Pontos e zonas por UF'!$A$2:$A$446)</f>
        <v>270738</v>
      </c>
      <c r="M206" s="344" t="str">
        <f>_xlfn.XLOOKUP(QDC_Contratos[[#This Row],[Código Identificador do ID CLUSTER]],'Pontos e zonas por UF'!$A$2:$A$446,'Pontos e zonas por UF'!$G$2:$G$446)</f>
        <v>Ponto</v>
      </c>
    </row>
    <row r="207" spans="1:13" x14ac:dyDescent="0.35">
      <c r="A207" s="15">
        <v>206</v>
      </c>
      <c r="B207" s="338" t="s">
        <v>1520</v>
      </c>
      <c r="C207" s="8" t="s">
        <v>1346</v>
      </c>
      <c r="D207" s="15" t="s">
        <v>169</v>
      </c>
      <c r="E207" s="18">
        <v>346</v>
      </c>
      <c r="F207" s="473">
        <v>44746</v>
      </c>
      <c r="G207" s="473">
        <v>44926</v>
      </c>
      <c r="H207" s="448"/>
      <c r="I207" s="15" t="s">
        <v>1279</v>
      </c>
      <c r="J207" s="15" t="str">
        <f>_xlfn.XLOOKUP(QDC_Contratos[[#This Row],[ID CLUSTER]],'Pontos e zonas por UF'!$B$2:$B$446,'Pontos e zonas por UF'!$H$2:$H$446)</f>
        <v>Rio Grande do Norte</v>
      </c>
      <c r="K207" s="344"/>
      <c r="L207" s="8">
        <f>_xlfn.XLOOKUP(QDC_Contratos[[#This Row],[ID CLUSTER]],'Pontos e zonas por UF'!$B$2:$B$446,'Pontos e zonas por UF'!$A$2:$A$446)</f>
        <v>755548</v>
      </c>
      <c r="M207" s="344" t="str">
        <f>_xlfn.XLOOKUP(QDC_Contratos[[#This Row],[Código Identificador do ID CLUSTER]],'Pontos e zonas por UF'!$A$2:$A$446,'Pontos e zonas por UF'!$G$2:$G$446)</f>
        <v>Ponto</v>
      </c>
    </row>
    <row r="208" spans="1:13" x14ac:dyDescent="0.35">
      <c r="A208" s="15">
        <v>207</v>
      </c>
      <c r="B208" s="453" t="s">
        <v>1521</v>
      </c>
      <c r="C208" s="8" t="s">
        <v>1324</v>
      </c>
      <c r="D208" s="15" t="s">
        <v>169</v>
      </c>
      <c r="E208" s="18">
        <v>600</v>
      </c>
      <c r="F208" s="473">
        <v>45050</v>
      </c>
      <c r="G208" s="473">
        <v>45291</v>
      </c>
      <c r="H208" s="448"/>
      <c r="I208" s="15" t="s">
        <v>1279</v>
      </c>
      <c r="J208" s="15" t="str">
        <f>_xlfn.XLOOKUP(QDC_Contratos[[#This Row],[ID CLUSTER]],'Pontos e zonas por UF'!$B$2:$B$446,'Pontos e zonas por UF'!$H$2:$H$446)</f>
        <v>Rio de Janeiro</v>
      </c>
      <c r="K208" s="344"/>
      <c r="L208" s="8">
        <f>_xlfn.XLOOKUP(QDC_Contratos[[#This Row],[ID CLUSTER]],'Pontos e zonas por UF'!$B$2:$B$446,'Pontos e zonas por UF'!$A$2:$A$446)</f>
        <v>756635</v>
      </c>
      <c r="M208" s="344" t="str">
        <f>_xlfn.XLOOKUP(QDC_Contratos[[#This Row],[Código Identificador do ID CLUSTER]],'Pontos e zonas por UF'!$A$2:$A$446,'Pontos e zonas por UF'!$G$2:$G$446)</f>
        <v>Ponto</v>
      </c>
    </row>
    <row r="209" spans="1:13" x14ac:dyDescent="0.35">
      <c r="A209" s="15">
        <v>208</v>
      </c>
      <c r="B209" s="338" t="s">
        <v>1522</v>
      </c>
      <c r="C209" s="8" t="s">
        <v>1441</v>
      </c>
      <c r="D209" s="15" t="s">
        <v>162</v>
      </c>
      <c r="E209" s="18">
        <v>29</v>
      </c>
      <c r="F209" s="473">
        <v>44802</v>
      </c>
      <c r="G209" s="473">
        <v>44926</v>
      </c>
      <c r="H209" s="448"/>
      <c r="I209" s="15" t="s">
        <v>1279</v>
      </c>
      <c r="J209" s="15" t="str">
        <f>_xlfn.XLOOKUP(QDC_Contratos[[#This Row],[ID CLUSTER]],'Pontos e zonas por UF'!$B$2:$B$446,'Pontos e zonas por UF'!$H$2:$H$446)</f>
        <v>Ceará</v>
      </c>
      <c r="K209" s="344"/>
      <c r="L209" s="8">
        <f>_xlfn.XLOOKUP(QDC_Contratos[[#This Row],[ID CLUSTER]],'Pontos e zonas por UF'!$B$2:$B$446,'Pontos e zonas por UF'!$A$2:$A$446)</f>
        <v>247</v>
      </c>
      <c r="M209" s="344" t="str">
        <f>_xlfn.XLOOKUP(QDC_Contratos[[#This Row],[Código Identificador do ID CLUSTER]],'Pontos e zonas por UF'!$A$2:$A$446,'Pontos e zonas por UF'!$G$2:$G$446)</f>
        <v>Zona</v>
      </c>
    </row>
    <row r="210" spans="1:13" x14ac:dyDescent="0.35">
      <c r="A210" s="15">
        <v>209</v>
      </c>
      <c r="B210" s="455" t="s">
        <v>1523</v>
      </c>
      <c r="C210" s="456" t="s">
        <v>1313</v>
      </c>
      <c r="D210" s="457" t="s">
        <v>162</v>
      </c>
      <c r="E210" s="458">
        <v>740</v>
      </c>
      <c r="F210" s="480">
        <v>44927</v>
      </c>
      <c r="G210" s="480">
        <v>45016</v>
      </c>
      <c r="H210" s="449">
        <v>5.8423999999999996</v>
      </c>
      <c r="I210" s="15" t="s">
        <v>1279</v>
      </c>
      <c r="J210" s="15" t="str">
        <f>_xlfn.XLOOKUP(QDC_Contratos[[#This Row],[ID CLUSTER]],'Pontos e zonas por UF'!$B$2:$B$446,'Pontos e zonas por UF'!$H$2:$H$446)</f>
        <v>Sergipe</v>
      </c>
      <c r="K210" s="344"/>
      <c r="L210" s="8">
        <f>_xlfn.XLOOKUP(QDC_Contratos[[#This Row],[ID CLUSTER]],'Pontos e zonas por UF'!$B$2:$B$446,'Pontos e zonas por UF'!$A$2:$A$446)</f>
        <v>198</v>
      </c>
      <c r="M210" s="344" t="str">
        <f>_xlfn.XLOOKUP(QDC_Contratos[[#This Row],[Código Identificador do ID CLUSTER]],'Pontos e zonas por UF'!$A$2:$A$446,'Pontos e zonas por UF'!$G$2:$G$446)</f>
        <v>Zona</v>
      </c>
    </row>
    <row r="211" spans="1:13" x14ac:dyDescent="0.35">
      <c r="A211" s="15">
        <v>210</v>
      </c>
      <c r="B211" s="338" t="s">
        <v>1524</v>
      </c>
      <c r="C211" s="8" t="s">
        <v>1298</v>
      </c>
      <c r="D211" s="15" t="s">
        <v>162</v>
      </c>
      <c r="E211" s="18">
        <v>8.5</v>
      </c>
      <c r="F211" s="473">
        <v>43831</v>
      </c>
      <c r="G211" s="473">
        <v>44196</v>
      </c>
      <c r="H211" s="448">
        <v>1.4531000000000001</v>
      </c>
      <c r="I211" s="15" t="s">
        <v>1279</v>
      </c>
      <c r="J211" s="15" t="str">
        <f>_xlfn.XLOOKUP(QDC_Contratos[[#This Row],[ID CLUSTER]],'Pontos e zonas por UF'!$B$2:$B$446,'Pontos e zonas por UF'!$H$2:$H$446)</f>
        <v>São Paulo</v>
      </c>
      <c r="K211" s="344"/>
      <c r="L211" s="8">
        <f>_xlfn.XLOOKUP(QDC_Contratos[[#This Row],[ID CLUSTER]],'Pontos e zonas por UF'!$B$2:$B$446,'Pontos e zonas por UF'!$A$2:$A$446)</f>
        <v>444</v>
      </c>
      <c r="M211" s="344" t="str">
        <f>_xlfn.XLOOKUP(QDC_Contratos[[#This Row],[Código Identificador do ID CLUSTER]],'Pontos e zonas por UF'!$A$2:$A$446,'Pontos e zonas por UF'!$G$2:$G$446)</f>
        <v>Zona</v>
      </c>
    </row>
    <row r="212" spans="1:13" x14ac:dyDescent="0.35">
      <c r="A212" s="15">
        <v>211</v>
      </c>
      <c r="B212" s="338" t="s">
        <v>1525</v>
      </c>
      <c r="C212" s="8" t="s">
        <v>1298</v>
      </c>
      <c r="D212" s="15" t="s">
        <v>162</v>
      </c>
      <c r="E212" s="18">
        <v>1260</v>
      </c>
      <c r="F212" s="473">
        <v>43831</v>
      </c>
      <c r="G212" s="473">
        <v>44196</v>
      </c>
      <c r="H212" s="448">
        <v>1.4531000000000001</v>
      </c>
      <c r="I212" s="15" t="s">
        <v>1279</v>
      </c>
      <c r="J212" s="15" t="str">
        <f>_xlfn.XLOOKUP(QDC_Contratos[[#This Row],[ID CLUSTER]],'Pontos e zonas por UF'!$B$2:$B$446,'Pontos e zonas por UF'!$H$2:$H$446)</f>
        <v>São Paulo</v>
      </c>
      <c r="K212" s="344"/>
      <c r="L212" s="8">
        <f>_xlfn.XLOOKUP(QDC_Contratos[[#This Row],[ID CLUSTER]],'Pontos e zonas por UF'!$B$2:$B$446,'Pontos e zonas por UF'!$A$2:$A$446)</f>
        <v>444</v>
      </c>
      <c r="M212" s="344" t="str">
        <f>_xlfn.XLOOKUP(QDC_Contratos[[#This Row],[Código Identificador do ID CLUSTER]],'Pontos e zonas por UF'!$A$2:$A$446,'Pontos e zonas por UF'!$G$2:$G$446)</f>
        <v>Zona</v>
      </c>
    </row>
    <row r="213" spans="1:13" x14ac:dyDescent="0.35">
      <c r="A213" s="15">
        <v>212</v>
      </c>
      <c r="B213" s="338" t="s">
        <v>1526</v>
      </c>
      <c r="C213" s="8" t="s">
        <v>1412</v>
      </c>
      <c r="D213" s="15" t="s">
        <v>162</v>
      </c>
      <c r="E213" s="18">
        <v>3860</v>
      </c>
      <c r="F213" s="473">
        <v>44562</v>
      </c>
      <c r="G213" s="473">
        <v>47756</v>
      </c>
      <c r="H213" s="448"/>
      <c r="I213" s="15" t="s">
        <v>1279</v>
      </c>
      <c r="J213" s="15" t="str">
        <f>_xlfn.XLOOKUP(QDC_Contratos[[#This Row],[ID CLUSTER]],'Pontos e zonas por UF'!$B$2:$B$446,'Pontos e zonas por UF'!$H$2:$H$446)</f>
        <v>Paraná</v>
      </c>
      <c r="K213" s="344"/>
      <c r="L213" s="8">
        <f>_xlfn.XLOOKUP(QDC_Contratos[[#This Row],[ID CLUSTER]],'Pontos e zonas por UF'!$B$2:$B$446,'Pontos e zonas por UF'!$A$2:$A$446)</f>
        <v>212</v>
      </c>
      <c r="M213" s="344" t="str">
        <f>_xlfn.XLOOKUP(QDC_Contratos[[#This Row],[Código Identificador do ID CLUSTER]],'Pontos e zonas por UF'!$A$2:$A$446,'Pontos e zonas por UF'!$G$2:$G$446)</f>
        <v>Zona</v>
      </c>
    </row>
    <row r="214" spans="1:13" x14ac:dyDescent="0.35">
      <c r="A214" s="15">
        <v>213</v>
      </c>
      <c r="B214" s="338" t="s">
        <v>1527</v>
      </c>
      <c r="C214" s="8" t="s">
        <v>1298</v>
      </c>
      <c r="D214" s="15" t="s">
        <v>162</v>
      </c>
      <c r="E214" s="18">
        <v>950</v>
      </c>
      <c r="F214" s="473">
        <v>44562</v>
      </c>
      <c r="G214" s="473">
        <v>44926</v>
      </c>
      <c r="H214" s="449">
        <v>1.9541999999999999</v>
      </c>
      <c r="I214" s="15" t="s">
        <v>1279</v>
      </c>
      <c r="J214" s="15" t="str">
        <f>_xlfn.XLOOKUP(QDC_Contratos[[#This Row],[ID CLUSTER]],'Pontos e zonas por UF'!$B$2:$B$446,'Pontos e zonas por UF'!$H$2:$H$446)</f>
        <v>São Paulo</v>
      </c>
      <c r="K214" s="344"/>
      <c r="L214" s="8">
        <f>_xlfn.XLOOKUP(QDC_Contratos[[#This Row],[ID CLUSTER]],'Pontos e zonas por UF'!$B$2:$B$446,'Pontos e zonas por UF'!$A$2:$A$446)</f>
        <v>444</v>
      </c>
      <c r="M214" s="344" t="str">
        <f>_xlfn.XLOOKUP(QDC_Contratos[[#This Row],[Código Identificador do ID CLUSTER]],'Pontos e zonas por UF'!$A$2:$A$446,'Pontos e zonas por UF'!$G$2:$G$446)</f>
        <v>Zona</v>
      </c>
    </row>
    <row r="215" spans="1:13" x14ac:dyDescent="0.35">
      <c r="A215" s="15">
        <v>214</v>
      </c>
      <c r="B215" s="447" t="s">
        <v>1528</v>
      </c>
      <c r="C215" s="6" t="s">
        <v>1529</v>
      </c>
      <c r="D215" s="3" t="s">
        <v>162</v>
      </c>
      <c r="E215" s="12">
        <v>0</v>
      </c>
      <c r="F215" s="480">
        <v>45292</v>
      </c>
      <c r="G215" s="480">
        <v>46022</v>
      </c>
      <c r="H215" s="449"/>
      <c r="I215" s="15" t="s">
        <v>1530</v>
      </c>
      <c r="J215" s="15" t="str">
        <f>_xlfn.XLOOKUP(QDC_Contratos[[#This Row],[ID CLUSTER]],'Pontos e zonas por UF'!$B$2:$B$446,'Pontos e zonas por UF'!$H$2:$H$446)</f>
        <v>Pernambuco</v>
      </c>
      <c r="K215" s="344"/>
      <c r="L215" s="8">
        <f>_xlfn.XLOOKUP(QDC_Contratos[[#This Row],[ID CLUSTER]],'Pontos e zonas por UF'!$B$2:$B$446,'Pontos e zonas por UF'!$A$2:$A$446)</f>
        <v>344</v>
      </c>
      <c r="M215" s="344" t="str">
        <f>_xlfn.XLOOKUP(QDC_Contratos[[#This Row],[Código Identificador do ID CLUSTER]],'Pontos e zonas por UF'!$A$2:$A$446,'Pontos e zonas por UF'!$G$2:$G$446)</f>
        <v>Cluster</v>
      </c>
    </row>
    <row r="216" spans="1:13" x14ac:dyDescent="0.35">
      <c r="A216" s="15">
        <v>215</v>
      </c>
      <c r="B216" s="338" t="s">
        <v>1531</v>
      </c>
      <c r="C216" s="8" t="s">
        <v>1340</v>
      </c>
      <c r="D216" s="15" t="s">
        <v>169</v>
      </c>
      <c r="E216" s="18">
        <v>220</v>
      </c>
      <c r="F216" s="473">
        <v>44753</v>
      </c>
      <c r="G216" s="473">
        <v>44926</v>
      </c>
      <c r="H216" s="448"/>
      <c r="I216" s="15" t="s">
        <v>1279</v>
      </c>
      <c r="J216" s="15" t="str">
        <f>_xlfn.XLOOKUP(QDC_Contratos[[#This Row],[ID CLUSTER]],'Pontos e zonas por UF'!$B$2:$B$446,'Pontos e zonas por UF'!$H$2:$H$446)</f>
        <v>Alagoas</v>
      </c>
      <c r="K216" s="344"/>
      <c r="L216" s="8">
        <f>_xlfn.XLOOKUP(QDC_Contratos[[#This Row],[ID CLUSTER]],'Pontos e zonas por UF'!$B$2:$B$446,'Pontos e zonas por UF'!$A$2:$A$446)</f>
        <v>823527</v>
      </c>
      <c r="M216" s="344" t="str">
        <f>_xlfn.XLOOKUP(QDC_Contratos[[#This Row],[Código Identificador do ID CLUSTER]],'Pontos e zonas por UF'!$A$2:$A$446,'Pontos e zonas por UF'!$G$2:$G$446)</f>
        <v>Ponto</v>
      </c>
    </row>
    <row r="217" spans="1:13" x14ac:dyDescent="0.35">
      <c r="A217" s="15">
        <v>216</v>
      </c>
      <c r="B217" s="338" t="s">
        <v>1532</v>
      </c>
      <c r="C217" s="8" t="s">
        <v>1340</v>
      </c>
      <c r="D217" s="15" t="s">
        <v>169</v>
      </c>
      <c r="E217" s="18">
        <v>600</v>
      </c>
      <c r="F217" s="473">
        <v>45050</v>
      </c>
      <c r="G217" s="473">
        <v>45291</v>
      </c>
      <c r="H217" s="448"/>
      <c r="I217" s="15" t="s">
        <v>1279</v>
      </c>
      <c r="J217" s="15" t="str">
        <f>_xlfn.XLOOKUP(QDC_Contratos[[#This Row],[ID CLUSTER]],'Pontos e zonas por UF'!$B$2:$B$446,'Pontos e zonas por UF'!$H$2:$H$446)</f>
        <v>Alagoas</v>
      </c>
      <c r="K217" s="344"/>
      <c r="L217" s="8">
        <f>_xlfn.XLOOKUP(QDC_Contratos[[#This Row],[ID CLUSTER]],'Pontos e zonas por UF'!$B$2:$B$446,'Pontos e zonas por UF'!$A$2:$A$446)</f>
        <v>823527</v>
      </c>
      <c r="M217" s="344" t="str">
        <f>_xlfn.XLOOKUP(QDC_Contratos[[#This Row],[Código Identificador do ID CLUSTER]],'Pontos e zonas por UF'!$A$2:$A$446,'Pontos e zonas por UF'!$G$2:$G$446)</f>
        <v>Ponto</v>
      </c>
    </row>
    <row r="218" spans="1:13" x14ac:dyDescent="0.35">
      <c r="A218" s="15">
        <v>217</v>
      </c>
      <c r="B218" s="338" t="s">
        <v>1533</v>
      </c>
      <c r="C218" s="6" t="s">
        <v>1317</v>
      </c>
      <c r="D218" s="3" t="s">
        <v>169</v>
      </c>
      <c r="E218" s="12">
        <v>80</v>
      </c>
      <c r="F218" s="480">
        <v>44927</v>
      </c>
      <c r="G218" s="480">
        <v>45016</v>
      </c>
      <c r="H218" s="449">
        <v>3.4171</v>
      </c>
      <c r="I218" s="15" t="s">
        <v>1279</v>
      </c>
      <c r="J218" s="15" t="str">
        <f>_xlfn.XLOOKUP(QDC_Contratos[[#This Row],[ID CLUSTER]],'Pontos e zonas por UF'!$B$2:$B$446,'Pontos e zonas por UF'!$H$2:$H$446)</f>
        <v>Mato Grosso</v>
      </c>
      <c r="K218" s="344"/>
      <c r="L218" s="8">
        <f>_xlfn.XLOOKUP(QDC_Contratos[[#This Row],[ID CLUSTER]],'Pontos e zonas por UF'!$B$2:$B$446,'Pontos e zonas por UF'!$A$2:$A$446)</f>
        <v>283474</v>
      </c>
      <c r="M218" s="344" t="str">
        <f>_xlfn.XLOOKUP(QDC_Contratos[[#This Row],[Código Identificador do ID CLUSTER]],'Pontos e zonas por UF'!$A$2:$A$446,'Pontos e zonas por UF'!$G$2:$G$446)</f>
        <v>Ponto</v>
      </c>
    </row>
    <row r="219" spans="1:13" x14ac:dyDescent="0.35">
      <c r="A219" s="15">
        <v>218</v>
      </c>
      <c r="B219" s="338" t="s">
        <v>1534</v>
      </c>
      <c r="C219" s="6" t="s">
        <v>1535</v>
      </c>
      <c r="D219" s="3" t="s">
        <v>169</v>
      </c>
      <c r="E219" s="13">
        <v>1</v>
      </c>
      <c r="F219" s="480">
        <v>44927</v>
      </c>
      <c r="G219" s="480">
        <v>45291</v>
      </c>
      <c r="H219" s="449">
        <v>6.2554999999999996</v>
      </c>
      <c r="I219" s="15" t="s">
        <v>1279</v>
      </c>
      <c r="J219" s="15" t="str">
        <f>_xlfn.XLOOKUP(QDC_Contratos[[#This Row],[ID CLUSTER]],'Pontos e zonas por UF'!$B$2:$B$446,'Pontos e zonas por UF'!$H$2:$H$446)</f>
        <v>São Paulo</v>
      </c>
      <c r="K219" s="344"/>
      <c r="L219" s="8">
        <f>_xlfn.XLOOKUP(QDC_Contratos[[#This Row],[ID CLUSTER]],'Pontos e zonas por UF'!$B$2:$B$446,'Pontos e zonas por UF'!$A$2:$A$446)</f>
        <v>756911</v>
      </c>
      <c r="M219" s="344" t="str">
        <f>_xlfn.XLOOKUP(QDC_Contratos[[#This Row],[Código Identificador do ID CLUSTER]],'Pontos e zonas por UF'!$A$2:$A$446,'Pontos e zonas por UF'!$G$2:$G$446)</f>
        <v>Ponto</v>
      </c>
    </row>
    <row r="220" spans="1:13" x14ac:dyDescent="0.35">
      <c r="A220" s="15">
        <v>219</v>
      </c>
      <c r="B220" s="338" t="s">
        <v>1536</v>
      </c>
      <c r="C220" s="6" t="s">
        <v>1537</v>
      </c>
      <c r="D220" s="3" t="s">
        <v>169</v>
      </c>
      <c r="E220" s="12">
        <v>1</v>
      </c>
      <c r="F220" s="480">
        <v>44927</v>
      </c>
      <c r="G220" s="480">
        <v>45291</v>
      </c>
      <c r="H220" s="449">
        <v>6.2554999999999996</v>
      </c>
      <c r="I220" s="15" t="s">
        <v>1279</v>
      </c>
      <c r="J220" s="15" t="str">
        <f>_xlfn.XLOOKUP(QDC_Contratos[[#This Row],[ID CLUSTER]],'Pontos e zonas por UF'!$B$2:$B$446,'Pontos e zonas por UF'!$H$2:$H$446)</f>
        <v>Rio de Janeiro</v>
      </c>
      <c r="K220" s="344"/>
      <c r="L220" s="8">
        <f>_xlfn.XLOOKUP(QDC_Contratos[[#This Row],[ID CLUSTER]],'Pontos e zonas por UF'!$B$2:$B$446,'Pontos e zonas por UF'!$A$2:$A$446)</f>
        <v>757856</v>
      </c>
      <c r="M220" s="344" t="str">
        <f>_xlfn.XLOOKUP(QDC_Contratos[[#This Row],[Código Identificador do ID CLUSTER]],'Pontos e zonas por UF'!$A$2:$A$446,'Pontos e zonas por UF'!$G$2:$G$446)</f>
        <v>Ponto</v>
      </c>
    </row>
    <row r="221" spans="1:13" x14ac:dyDescent="0.35">
      <c r="A221" s="15">
        <v>220</v>
      </c>
      <c r="B221" s="338" t="s">
        <v>1538</v>
      </c>
      <c r="C221" s="6" t="s">
        <v>1535</v>
      </c>
      <c r="D221" s="3" t="s">
        <v>169</v>
      </c>
      <c r="E221" s="13">
        <v>1</v>
      </c>
      <c r="F221" s="480">
        <v>44927</v>
      </c>
      <c r="G221" s="480">
        <v>45291</v>
      </c>
      <c r="H221" s="449">
        <v>3.3214000000000001</v>
      </c>
      <c r="I221" s="15" t="s">
        <v>1279</v>
      </c>
      <c r="J221" s="15" t="str">
        <f>_xlfn.XLOOKUP(QDC_Contratos[[#This Row],[ID CLUSTER]],'Pontos e zonas por UF'!$B$2:$B$446,'Pontos e zonas por UF'!$H$2:$H$446)</f>
        <v>São Paulo</v>
      </c>
      <c r="K221" s="344"/>
      <c r="L221" s="8">
        <f>_xlfn.XLOOKUP(QDC_Contratos[[#This Row],[ID CLUSTER]],'Pontos e zonas por UF'!$B$2:$B$446,'Pontos e zonas por UF'!$A$2:$A$446)</f>
        <v>756911</v>
      </c>
      <c r="M221" s="344" t="str">
        <f>_xlfn.XLOOKUP(QDC_Contratos[[#This Row],[Código Identificador do ID CLUSTER]],'Pontos e zonas por UF'!$A$2:$A$446,'Pontos e zonas por UF'!$G$2:$G$446)</f>
        <v>Ponto</v>
      </c>
    </row>
    <row r="222" spans="1:13" x14ac:dyDescent="0.35">
      <c r="A222" s="15">
        <v>221</v>
      </c>
      <c r="B222" s="338" t="s">
        <v>1539</v>
      </c>
      <c r="C222" s="6" t="s">
        <v>1540</v>
      </c>
      <c r="D222" s="3" t="s">
        <v>162</v>
      </c>
      <c r="E222" s="12">
        <v>1</v>
      </c>
      <c r="F222" s="480">
        <v>44927</v>
      </c>
      <c r="G222" s="480">
        <v>45291</v>
      </c>
      <c r="H222" s="449">
        <v>6.2554999999999996</v>
      </c>
      <c r="I222" s="15" t="s">
        <v>1279</v>
      </c>
      <c r="J222" s="15" t="str">
        <f>_xlfn.XLOOKUP(QDC_Contratos[[#This Row],[ID CLUSTER]],'Pontos e zonas por UF'!$B$2:$B$446,'Pontos e zonas por UF'!$H$2:$H$446)</f>
        <v>Minas Gerais</v>
      </c>
      <c r="K222" s="344"/>
      <c r="L222" s="8">
        <f>_xlfn.XLOOKUP(QDC_Contratos[[#This Row],[ID CLUSTER]],'Pontos e zonas por UF'!$B$2:$B$446,'Pontos e zonas por UF'!$A$2:$A$446)</f>
        <v>50</v>
      </c>
      <c r="M222" s="344" t="str">
        <f>_xlfn.XLOOKUP(QDC_Contratos[[#This Row],[Código Identificador do ID CLUSTER]],'Pontos e zonas por UF'!$A$2:$A$446,'Pontos e zonas por UF'!$G$2:$G$446)</f>
        <v>Zona</v>
      </c>
    </row>
    <row r="223" spans="1:13" x14ac:dyDescent="0.35">
      <c r="A223" s="15">
        <v>222</v>
      </c>
      <c r="B223" s="338" t="s">
        <v>1541</v>
      </c>
      <c r="C223" s="6" t="s">
        <v>1437</v>
      </c>
      <c r="D223" s="3" t="s">
        <v>162</v>
      </c>
      <c r="E223" s="12">
        <v>448</v>
      </c>
      <c r="F223" s="480">
        <v>44927</v>
      </c>
      <c r="G223" s="480">
        <v>45291</v>
      </c>
      <c r="H223" s="449">
        <v>3.3214000000000001</v>
      </c>
      <c r="I223" s="15" t="s">
        <v>1279</v>
      </c>
      <c r="J223" s="15" t="str">
        <f>_xlfn.XLOOKUP(QDC_Contratos[[#This Row],[ID CLUSTER]],'Pontos e zonas por UF'!$B$2:$B$446,'Pontos e zonas por UF'!$H$2:$H$446)</f>
        <v>Minas Gerais</v>
      </c>
      <c r="K223" s="344"/>
      <c r="L223" s="8">
        <f>_xlfn.XLOOKUP(QDC_Contratos[[#This Row],[ID CLUSTER]],'Pontos e zonas por UF'!$B$2:$B$446,'Pontos e zonas por UF'!$A$2:$A$446)</f>
        <v>73</v>
      </c>
      <c r="M223" s="344" t="str">
        <f>_xlfn.XLOOKUP(QDC_Contratos[[#This Row],[Código Identificador do ID CLUSTER]],'Pontos e zonas por UF'!$A$2:$A$446,'Pontos e zonas por UF'!$G$2:$G$446)</f>
        <v>Zona</v>
      </c>
    </row>
    <row r="224" spans="1:13" x14ac:dyDescent="0.35">
      <c r="A224" s="15">
        <v>223</v>
      </c>
      <c r="B224" s="338" t="s">
        <v>1542</v>
      </c>
      <c r="C224" s="6" t="s">
        <v>1543</v>
      </c>
      <c r="D224" s="3" t="s">
        <v>162</v>
      </c>
      <c r="E224" s="12">
        <v>1</v>
      </c>
      <c r="F224" s="480">
        <v>44927</v>
      </c>
      <c r="G224" s="480">
        <v>45291</v>
      </c>
      <c r="H224" s="449">
        <v>3.3214000000000001</v>
      </c>
      <c r="I224" s="15" t="s">
        <v>1279</v>
      </c>
      <c r="J224" s="15" t="str">
        <f>_xlfn.XLOOKUP(QDC_Contratos[[#This Row],[ID CLUSTER]],'Pontos e zonas por UF'!$B$2:$B$446,'Pontos e zonas por UF'!$H$2:$H$446)</f>
        <v>Minas Gerais</v>
      </c>
      <c r="K224" s="344"/>
      <c r="L224" s="8">
        <f>_xlfn.XLOOKUP(QDC_Contratos[[#This Row],[ID CLUSTER]],'Pontos e zonas por UF'!$B$2:$B$446,'Pontos e zonas por UF'!$A$2:$A$446)</f>
        <v>411</v>
      </c>
      <c r="M224" s="344" t="str">
        <f>_xlfn.XLOOKUP(QDC_Contratos[[#This Row],[Código Identificador do ID CLUSTER]],'Pontos e zonas por UF'!$A$2:$A$446,'Pontos e zonas por UF'!$G$2:$G$446)</f>
        <v>Zona</v>
      </c>
    </row>
    <row r="225" spans="1:13" x14ac:dyDescent="0.35">
      <c r="A225" s="15">
        <v>224</v>
      </c>
      <c r="B225" s="338" t="s">
        <v>1544</v>
      </c>
      <c r="C225" s="8" t="s">
        <v>1281</v>
      </c>
      <c r="D225" s="3" t="s">
        <v>162</v>
      </c>
      <c r="E225" s="12">
        <v>945</v>
      </c>
      <c r="F225" s="480">
        <v>44927</v>
      </c>
      <c r="G225" s="480">
        <v>45291</v>
      </c>
      <c r="H225" s="449">
        <v>1.9538</v>
      </c>
      <c r="I225" s="15" t="s">
        <v>1279</v>
      </c>
      <c r="J225" s="15" t="str">
        <f>_xlfn.XLOOKUP(QDC_Contratos[[#This Row],[ID CLUSTER]],'Pontos e zonas por UF'!$B$2:$B$446,'Pontos e zonas por UF'!$H$2:$H$446)</f>
        <v>São Paulo</v>
      </c>
      <c r="K225" s="344"/>
      <c r="L225" s="8">
        <f>_xlfn.XLOOKUP(QDC_Contratos[[#This Row],[ID CLUSTER]],'Pontos e zonas por UF'!$B$2:$B$446,'Pontos e zonas por UF'!$A$2:$A$446)</f>
        <v>441</v>
      </c>
      <c r="M225" s="344" t="str">
        <f>_xlfn.XLOOKUP(QDC_Contratos[[#This Row],[Código Identificador do ID CLUSTER]],'Pontos e zonas por UF'!$A$2:$A$446,'Pontos e zonas por UF'!$G$2:$G$446)</f>
        <v>Zona</v>
      </c>
    </row>
    <row r="226" spans="1:13" x14ac:dyDescent="0.35">
      <c r="A226" s="15">
        <v>225</v>
      </c>
      <c r="B226" s="338" t="s">
        <v>1545</v>
      </c>
      <c r="C226" s="6" t="s">
        <v>1466</v>
      </c>
      <c r="D226" s="3" t="s">
        <v>162</v>
      </c>
      <c r="E226" s="12">
        <v>50</v>
      </c>
      <c r="F226" s="480">
        <v>44927</v>
      </c>
      <c r="G226" s="480">
        <v>45291</v>
      </c>
      <c r="H226" s="449">
        <v>4.7633000000000001</v>
      </c>
      <c r="I226" s="15" t="s">
        <v>1279</v>
      </c>
      <c r="J226" s="15" t="str">
        <f>_xlfn.XLOOKUP(QDC_Contratos[[#This Row],[ID CLUSTER]],'Pontos e zonas por UF'!$B$2:$B$446,'Pontos e zonas por UF'!$H$2:$H$446)</f>
        <v>Espírito Santo</v>
      </c>
      <c r="K226" s="344"/>
      <c r="L226" s="8">
        <f>_xlfn.XLOOKUP(QDC_Contratos[[#This Row],[ID CLUSTER]],'Pontos e zonas por UF'!$B$2:$B$446,'Pontos e zonas por UF'!$A$2:$A$446)</f>
        <v>231</v>
      </c>
      <c r="M226" s="344" t="str">
        <f>_xlfn.XLOOKUP(QDC_Contratos[[#This Row],[Código Identificador do ID CLUSTER]],'Pontos e zonas por UF'!$A$2:$A$446,'Pontos e zonas por UF'!$G$2:$G$446)</f>
        <v>Zona</v>
      </c>
    </row>
    <row r="227" spans="1:13" x14ac:dyDescent="0.35">
      <c r="A227" s="15">
        <v>226</v>
      </c>
      <c r="B227" s="338" t="s">
        <v>1546</v>
      </c>
      <c r="C227" s="8" t="s">
        <v>1295</v>
      </c>
      <c r="D227" s="3" t="s">
        <v>169</v>
      </c>
      <c r="E227" s="12">
        <v>100</v>
      </c>
      <c r="F227" s="480">
        <v>45076</v>
      </c>
      <c r="G227" s="480">
        <v>45076</v>
      </c>
      <c r="H227" s="449">
        <v>0.42259999999999998</v>
      </c>
      <c r="I227" s="15" t="s">
        <v>1279</v>
      </c>
      <c r="J227" s="15" t="str">
        <f>_xlfn.XLOOKUP(QDC_Contratos[[#This Row],[ID CLUSTER]],'Pontos e zonas por UF'!$B$2:$B$446,'Pontos e zonas por UF'!$H$2:$H$446)</f>
        <v>São Paulo</v>
      </c>
      <c r="K227" s="344"/>
      <c r="L227" s="8">
        <f>_xlfn.XLOOKUP(QDC_Contratos[[#This Row],[ID CLUSTER]],'Pontos e zonas por UF'!$B$2:$B$446,'Pontos e zonas por UF'!$A$2:$A$446)</f>
        <v>1</v>
      </c>
      <c r="M227" s="344" t="str">
        <f>_xlfn.XLOOKUP(QDC_Contratos[[#This Row],[Código Identificador do ID CLUSTER]],'Pontos e zonas por UF'!$A$2:$A$446,'Pontos e zonas por UF'!$G$2:$G$446)</f>
        <v>Ponto</v>
      </c>
    </row>
    <row r="228" spans="1:13" x14ac:dyDescent="0.35">
      <c r="A228" s="15">
        <v>227</v>
      </c>
      <c r="B228" s="338" t="s">
        <v>1547</v>
      </c>
      <c r="C228" s="8" t="s">
        <v>1295</v>
      </c>
      <c r="D228" s="3" t="s">
        <v>169</v>
      </c>
      <c r="E228" s="12">
        <v>100</v>
      </c>
      <c r="F228" s="480">
        <v>45070</v>
      </c>
      <c r="G228" s="480">
        <v>45070</v>
      </c>
      <c r="H228" s="449">
        <v>0.42259999999999998</v>
      </c>
      <c r="I228" s="15" t="s">
        <v>1279</v>
      </c>
      <c r="J228" s="15" t="str">
        <f>_xlfn.XLOOKUP(QDC_Contratos[[#This Row],[ID CLUSTER]],'Pontos e zonas por UF'!$B$2:$B$446,'Pontos e zonas por UF'!$H$2:$H$446)</f>
        <v>São Paulo</v>
      </c>
      <c r="K228" s="344"/>
      <c r="L228" s="8">
        <f>_xlfn.XLOOKUP(QDC_Contratos[[#This Row],[ID CLUSTER]],'Pontos e zonas por UF'!$B$2:$B$446,'Pontos e zonas por UF'!$A$2:$A$446)</f>
        <v>1</v>
      </c>
      <c r="M228" s="344" t="str">
        <f>_xlfn.XLOOKUP(QDC_Contratos[[#This Row],[Código Identificador do ID CLUSTER]],'Pontos e zonas por UF'!$A$2:$A$446,'Pontos e zonas por UF'!$G$2:$G$446)</f>
        <v>Ponto</v>
      </c>
    </row>
    <row r="229" spans="1:13" x14ac:dyDescent="0.35">
      <c r="A229" s="15">
        <v>228</v>
      </c>
      <c r="B229" s="338" t="s">
        <v>1548</v>
      </c>
      <c r="C229" s="8" t="s">
        <v>1295</v>
      </c>
      <c r="D229" s="3" t="s">
        <v>169</v>
      </c>
      <c r="E229" s="12">
        <v>840</v>
      </c>
      <c r="F229" s="480">
        <v>44980</v>
      </c>
      <c r="G229" s="480">
        <v>44980</v>
      </c>
      <c r="H229" s="449">
        <v>0.42259999999999998</v>
      </c>
      <c r="I229" s="15" t="s">
        <v>1279</v>
      </c>
      <c r="J229" s="15" t="str">
        <f>_xlfn.XLOOKUP(QDC_Contratos[[#This Row],[ID CLUSTER]],'Pontos e zonas por UF'!$B$2:$B$446,'Pontos e zonas por UF'!$H$2:$H$446)</f>
        <v>São Paulo</v>
      </c>
      <c r="K229" s="344"/>
      <c r="L229" s="8">
        <f>_xlfn.XLOOKUP(QDC_Contratos[[#This Row],[ID CLUSTER]],'Pontos e zonas por UF'!$B$2:$B$446,'Pontos e zonas por UF'!$A$2:$A$446)</f>
        <v>1</v>
      </c>
      <c r="M229" s="344" t="str">
        <f>_xlfn.XLOOKUP(QDC_Contratos[[#This Row],[Código Identificador do ID CLUSTER]],'Pontos e zonas por UF'!$A$2:$A$446,'Pontos e zonas por UF'!$G$2:$G$446)</f>
        <v>Ponto</v>
      </c>
    </row>
    <row r="230" spans="1:13" x14ac:dyDescent="0.35">
      <c r="A230" s="15">
        <v>229</v>
      </c>
      <c r="B230" s="338" t="s">
        <v>1549</v>
      </c>
      <c r="C230" s="8" t="s">
        <v>1295</v>
      </c>
      <c r="D230" s="3" t="s">
        <v>169</v>
      </c>
      <c r="E230" s="12">
        <v>100</v>
      </c>
      <c r="F230" s="480">
        <v>45005</v>
      </c>
      <c r="G230" s="480">
        <v>45005</v>
      </c>
      <c r="H230" s="449">
        <v>0.42259999999999998</v>
      </c>
      <c r="I230" s="15" t="s">
        <v>1279</v>
      </c>
      <c r="J230" s="15" t="str">
        <f>_xlfn.XLOOKUP(QDC_Contratos[[#This Row],[ID CLUSTER]],'Pontos e zonas por UF'!$B$2:$B$446,'Pontos e zonas por UF'!$H$2:$H$446)</f>
        <v>São Paulo</v>
      </c>
      <c r="K230" s="344"/>
      <c r="L230" s="8">
        <f>_xlfn.XLOOKUP(QDC_Contratos[[#This Row],[ID CLUSTER]],'Pontos e zonas por UF'!$B$2:$B$446,'Pontos e zonas por UF'!$A$2:$A$446)</f>
        <v>1</v>
      </c>
      <c r="M230" s="344" t="str">
        <f>_xlfn.XLOOKUP(QDC_Contratos[[#This Row],[Código Identificador do ID CLUSTER]],'Pontos e zonas por UF'!$A$2:$A$446,'Pontos e zonas por UF'!$G$2:$G$446)</f>
        <v>Ponto</v>
      </c>
    </row>
    <row r="231" spans="1:13" x14ac:dyDescent="0.35">
      <c r="A231" s="15">
        <v>230</v>
      </c>
      <c r="B231" s="338" t="s">
        <v>1550</v>
      </c>
      <c r="C231" s="8" t="s">
        <v>1295</v>
      </c>
      <c r="D231" s="3" t="s">
        <v>169</v>
      </c>
      <c r="E231" s="12">
        <v>100</v>
      </c>
      <c r="F231" s="480">
        <v>45014</v>
      </c>
      <c r="G231" s="480">
        <v>45014</v>
      </c>
      <c r="H231" s="449">
        <v>0.42259999999999998</v>
      </c>
      <c r="I231" s="15" t="s">
        <v>1279</v>
      </c>
      <c r="J231" s="15" t="str">
        <f>_xlfn.XLOOKUP(QDC_Contratos[[#This Row],[ID CLUSTER]],'Pontos e zonas por UF'!$B$2:$B$446,'Pontos e zonas por UF'!$H$2:$H$446)</f>
        <v>São Paulo</v>
      </c>
      <c r="K231" s="344"/>
      <c r="L231" s="8">
        <f>_xlfn.XLOOKUP(QDC_Contratos[[#This Row],[ID CLUSTER]],'Pontos e zonas por UF'!$B$2:$B$446,'Pontos e zonas por UF'!$A$2:$A$446)</f>
        <v>1</v>
      </c>
      <c r="M231" s="344" t="str">
        <f>_xlfn.XLOOKUP(QDC_Contratos[[#This Row],[Código Identificador do ID CLUSTER]],'Pontos e zonas por UF'!$A$2:$A$446,'Pontos e zonas por UF'!$G$2:$G$446)</f>
        <v>Ponto</v>
      </c>
    </row>
    <row r="232" spans="1:13" x14ac:dyDescent="0.35">
      <c r="A232" s="15">
        <v>231</v>
      </c>
      <c r="B232" s="338" t="s">
        <v>1551</v>
      </c>
      <c r="C232" s="8" t="s">
        <v>1295</v>
      </c>
      <c r="D232" s="3" t="s">
        <v>169</v>
      </c>
      <c r="E232" s="12">
        <v>100</v>
      </c>
      <c r="F232" s="480">
        <v>44965</v>
      </c>
      <c r="G232" s="480">
        <v>44965</v>
      </c>
      <c r="H232" s="449">
        <v>0.42259999999999998</v>
      </c>
      <c r="I232" s="15" t="s">
        <v>1279</v>
      </c>
      <c r="J232" s="15" t="str">
        <f>_xlfn.XLOOKUP(QDC_Contratos[[#This Row],[ID CLUSTER]],'Pontos e zonas por UF'!$B$2:$B$446,'Pontos e zonas por UF'!$H$2:$H$446)</f>
        <v>São Paulo</v>
      </c>
      <c r="K232" s="344"/>
      <c r="L232" s="8">
        <f>_xlfn.XLOOKUP(QDC_Contratos[[#This Row],[ID CLUSTER]],'Pontos e zonas por UF'!$B$2:$B$446,'Pontos e zonas por UF'!$A$2:$A$446)</f>
        <v>1</v>
      </c>
      <c r="M232" s="344" t="str">
        <f>_xlfn.XLOOKUP(QDC_Contratos[[#This Row],[Código Identificador do ID CLUSTER]],'Pontos e zonas por UF'!$A$2:$A$446,'Pontos e zonas por UF'!$G$2:$G$446)</f>
        <v>Ponto</v>
      </c>
    </row>
    <row r="233" spans="1:13" x14ac:dyDescent="0.35">
      <c r="A233" s="15">
        <v>232</v>
      </c>
      <c r="B233" s="338" t="s">
        <v>1552</v>
      </c>
      <c r="C233" s="8" t="s">
        <v>1295</v>
      </c>
      <c r="D233" s="3" t="s">
        <v>169</v>
      </c>
      <c r="E233" s="12">
        <v>150</v>
      </c>
      <c r="F233" s="480">
        <v>45017</v>
      </c>
      <c r="G233" s="480">
        <v>45107</v>
      </c>
      <c r="H233" s="449">
        <v>0.3281</v>
      </c>
      <c r="I233" s="15" t="s">
        <v>1279</v>
      </c>
      <c r="J233" s="15" t="str">
        <f>_xlfn.XLOOKUP(QDC_Contratos[[#This Row],[ID CLUSTER]],'Pontos e zonas por UF'!$B$2:$B$446,'Pontos e zonas por UF'!$H$2:$H$446)</f>
        <v>São Paulo</v>
      </c>
      <c r="K233" s="344"/>
      <c r="L233" s="8">
        <f>_xlfn.XLOOKUP(QDC_Contratos[[#This Row],[ID CLUSTER]],'Pontos e zonas por UF'!$B$2:$B$446,'Pontos e zonas por UF'!$A$2:$A$446)</f>
        <v>1</v>
      </c>
      <c r="M233" s="344" t="str">
        <f>_xlfn.XLOOKUP(QDC_Contratos[[#This Row],[Código Identificador do ID CLUSTER]],'Pontos e zonas por UF'!$A$2:$A$446,'Pontos e zonas por UF'!$G$2:$G$446)</f>
        <v>Ponto</v>
      </c>
    </row>
    <row r="234" spans="1:13" x14ac:dyDescent="0.35">
      <c r="A234" s="15">
        <v>233</v>
      </c>
      <c r="B234" s="338" t="s">
        <v>1553</v>
      </c>
      <c r="C234" s="6" t="s">
        <v>1554</v>
      </c>
      <c r="D234" s="3" t="s">
        <v>169</v>
      </c>
      <c r="E234" s="12">
        <v>800</v>
      </c>
      <c r="F234" s="480">
        <v>44927</v>
      </c>
      <c r="G234" s="480">
        <v>45291</v>
      </c>
      <c r="H234" s="449">
        <v>0.98509999999999998</v>
      </c>
      <c r="I234" s="15" t="s">
        <v>1279</v>
      </c>
      <c r="J234" s="15" t="str">
        <f>_xlfn.XLOOKUP(QDC_Contratos[[#This Row],[ID CLUSTER]],'Pontos e zonas por UF'!$B$2:$B$446,'Pontos e zonas por UF'!$H$2:$H$446)</f>
        <v>Rio Grande do Sul</v>
      </c>
      <c r="K234" s="344"/>
      <c r="L234" s="8">
        <f>_xlfn.XLOOKUP(QDC_Contratos[[#This Row],[ID CLUSTER]],'Pontos e zonas por UF'!$B$2:$B$446,'Pontos e zonas por UF'!$A$2:$A$446)</f>
        <v>272153</v>
      </c>
      <c r="M234" s="344" t="str">
        <f>_xlfn.XLOOKUP(QDC_Contratos[[#This Row],[Código Identificador do ID CLUSTER]],'Pontos e zonas por UF'!$A$2:$A$446,'Pontos e zonas por UF'!$G$2:$G$446)</f>
        <v>Ponto</v>
      </c>
    </row>
    <row r="235" spans="1:13" x14ac:dyDescent="0.35">
      <c r="A235" s="15">
        <v>234</v>
      </c>
      <c r="B235" s="338" t="s">
        <v>1555</v>
      </c>
      <c r="C235" s="8" t="s">
        <v>1556</v>
      </c>
      <c r="D235" s="3" t="s">
        <v>162</v>
      </c>
      <c r="E235" s="12">
        <v>800</v>
      </c>
      <c r="F235" s="480">
        <v>44927</v>
      </c>
      <c r="G235" s="480">
        <v>45291</v>
      </c>
      <c r="H235" s="449">
        <v>0.42409999999999998</v>
      </c>
      <c r="I235" s="15" t="s">
        <v>1279</v>
      </c>
      <c r="J235" s="15" t="str">
        <f>_xlfn.XLOOKUP(QDC_Contratos[[#This Row],[ID CLUSTER]],'Pontos e zonas por UF'!$B$2:$B$446,'Pontos e zonas por UF'!$H$2:$H$446)</f>
        <v>Rio Grande do Sul</v>
      </c>
      <c r="K235" s="344"/>
      <c r="L235" s="8">
        <f>_xlfn.XLOOKUP(QDC_Contratos[[#This Row],[ID CLUSTER]],'Pontos e zonas por UF'!$B$2:$B$446,'Pontos e zonas por UF'!$A$2:$A$446)</f>
        <v>303454</v>
      </c>
      <c r="M235" s="344" t="str">
        <f>_xlfn.XLOOKUP(QDC_Contratos[[#This Row],[Código Identificador do ID CLUSTER]],'Pontos e zonas por UF'!$A$2:$A$446,'Pontos e zonas por UF'!$G$2:$G$446)</f>
        <v>Ponto</v>
      </c>
    </row>
    <row r="236" spans="1:13" x14ac:dyDescent="0.35">
      <c r="A236" s="15">
        <v>235</v>
      </c>
      <c r="B236" s="338" t="s">
        <v>1533</v>
      </c>
      <c r="C236" s="6" t="s">
        <v>1291</v>
      </c>
      <c r="D236" s="3" t="s">
        <v>162</v>
      </c>
      <c r="E236" s="12">
        <v>80</v>
      </c>
      <c r="F236" s="480">
        <v>44927</v>
      </c>
      <c r="G236" s="480">
        <v>45016</v>
      </c>
      <c r="H236" s="449">
        <v>3.4171</v>
      </c>
      <c r="I236" s="15" t="s">
        <v>1279</v>
      </c>
      <c r="J236" s="15" t="str">
        <f>_xlfn.XLOOKUP(QDC_Contratos[[#This Row],[ID CLUSTER]],'Pontos e zonas por UF'!$B$2:$B$446,'Pontos e zonas por UF'!$H$2:$H$446)</f>
        <v>Mato Grosso</v>
      </c>
      <c r="K236" s="344"/>
      <c r="L236" s="8">
        <f>_xlfn.XLOOKUP(QDC_Contratos[[#This Row],[ID CLUSTER]],'Pontos e zonas por UF'!$B$2:$B$446,'Pontos e zonas por UF'!$A$2:$A$446)</f>
        <v>283473</v>
      </c>
      <c r="M236" s="344" t="str">
        <f>_xlfn.XLOOKUP(QDC_Contratos[[#This Row],[Código Identificador do ID CLUSTER]],'Pontos e zonas por UF'!$A$2:$A$446,'Pontos e zonas por UF'!$G$2:$G$446)</f>
        <v>Ponto</v>
      </c>
    </row>
    <row r="237" spans="1:13" x14ac:dyDescent="0.35">
      <c r="A237" s="15">
        <v>236</v>
      </c>
      <c r="B237" s="338" t="s">
        <v>1533</v>
      </c>
      <c r="C237" s="6" t="s">
        <v>1317</v>
      </c>
      <c r="D237" s="3" t="s">
        <v>169</v>
      </c>
      <c r="E237" s="12">
        <v>215</v>
      </c>
      <c r="F237" s="480">
        <v>45017</v>
      </c>
      <c r="G237" s="480">
        <v>45291</v>
      </c>
      <c r="H237" s="449">
        <v>3.4171</v>
      </c>
      <c r="I237" s="15" t="s">
        <v>1279</v>
      </c>
      <c r="J237" s="15" t="str">
        <f>_xlfn.XLOOKUP(QDC_Contratos[[#This Row],[ID CLUSTER]],'Pontos e zonas por UF'!$B$2:$B$446,'Pontos e zonas por UF'!$H$2:$H$446)</f>
        <v>Mato Grosso</v>
      </c>
      <c r="K237" s="344"/>
      <c r="L237" s="8">
        <f>_xlfn.XLOOKUP(QDC_Contratos[[#This Row],[ID CLUSTER]],'Pontos e zonas por UF'!$B$2:$B$446,'Pontos e zonas por UF'!$A$2:$A$446)</f>
        <v>283474</v>
      </c>
      <c r="M237" s="344" t="str">
        <f>_xlfn.XLOOKUP(QDC_Contratos[[#This Row],[Código Identificador do ID CLUSTER]],'Pontos e zonas por UF'!$A$2:$A$446,'Pontos e zonas por UF'!$G$2:$G$446)</f>
        <v>Ponto</v>
      </c>
    </row>
    <row r="238" spans="1:13" x14ac:dyDescent="0.35">
      <c r="A238" s="15">
        <v>237</v>
      </c>
      <c r="B238" s="338" t="s">
        <v>1533</v>
      </c>
      <c r="C238" s="6" t="s">
        <v>1291</v>
      </c>
      <c r="D238" s="69" t="s">
        <v>162</v>
      </c>
      <c r="E238" s="459">
        <v>215</v>
      </c>
      <c r="F238" s="480">
        <v>45017</v>
      </c>
      <c r="G238" s="480">
        <v>45291</v>
      </c>
      <c r="H238" s="449">
        <v>3.4171</v>
      </c>
      <c r="I238" s="15" t="s">
        <v>1279</v>
      </c>
      <c r="J238" s="15" t="str">
        <f>_xlfn.XLOOKUP(QDC_Contratos[[#This Row],[ID CLUSTER]],'Pontos e zonas por UF'!$B$2:$B$446,'Pontos e zonas por UF'!$H$2:$H$446)</f>
        <v>Mato Grosso</v>
      </c>
      <c r="K238" s="344"/>
      <c r="L238" s="8">
        <f>_xlfn.XLOOKUP(QDC_Contratos[[#This Row],[ID CLUSTER]],'Pontos e zonas por UF'!$B$2:$B$446,'Pontos e zonas por UF'!$A$2:$A$446)</f>
        <v>283473</v>
      </c>
      <c r="M238" s="344" t="str">
        <f>_xlfn.XLOOKUP(QDC_Contratos[[#This Row],[Código Identificador do ID CLUSTER]],'Pontos e zonas por UF'!$A$2:$A$446,'Pontos e zonas por UF'!$G$2:$G$446)</f>
        <v>Ponto</v>
      </c>
    </row>
    <row r="239" spans="1:13" x14ac:dyDescent="0.35">
      <c r="A239" s="15">
        <v>238</v>
      </c>
      <c r="B239" s="338" t="s">
        <v>1557</v>
      </c>
      <c r="C239" s="8" t="s">
        <v>1447</v>
      </c>
      <c r="D239" s="3" t="s">
        <v>162</v>
      </c>
      <c r="E239" s="12">
        <v>110</v>
      </c>
      <c r="F239" s="480">
        <v>45017</v>
      </c>
      <c r="G239" s="480">
        <v>45046</v>
      </c>
      <c r="H239" s="449">
        <v>0.91200000000000003</v>
      </c>
      <c r="I239" s="15" t="s">
        <v>1279</v>
      </c>
      <c r="J239" s="15" t="str">
        <f>_xlfn.XLOOKUP(QDC_Contratos[[#This Row],[ID CLUSTER]],'Pontos e zonas por UF'!$B$2:$B$446,'Pontos e zonas por UF'!$H$2:$H$446)</f>
        <v>São Paulo</v>
      </c>
      <c r="K239" s="344"/>
      <c r="L239" s="8">
        <f>_xlfn.XLOOKUP(QDC_Contratos[[#This Row],[ID CLUSTER]],'Pontos e zonas por UF'!$B$2:$B$446,'Pontos e zonas por UF'!$A$2:$A$446)</f>
        <v>817352</v>
      </c>
      <c r="M239" s="344" t="str">
        <f>_xlfn.XLOOKUP(QDC_Contratos[[#This Row],[Código Identificador do ID CLUSTER]],'Pontos e zonas por UF'!$A$2:$A$446,'Pontos e zonas por UF'!$G$2:$G$446)</f>
        <v>Ponto</v>
      </c>
    </row>
    <row r="240" spans="1:13" x14ac:dyDescent="0.35">
      <c r="A240" s="15">
        <v>239</v>
      </c>
      <c r="B240" s="338" t="s">
        <v>1558</v>
      </c>
      <c r="C240" s="6" t="s">
        <v>1537</v>
      </c>
      <c r="D240" s="3" t="s">
        <v>169</v>
      </c>
      <c r="E240" s="12">
        <v>110</v>
      </c>
      <c r="F240" s="480">
        <v>45017</v>
      </c>
      <c r="G240" s="480">
        <v>45046</v>
      </c>
      <c r="H240" s="449">
        <v>9.5557999999999996</v>
      </c>
      <c r="I240" s="15" t="s">
        <v>1279</v>
      </c>
      <c r="J240" s="15" t="str">
        <f>_xlfn.XLOOKUP(QDC_Contratos[[#This Row],[ID CLUSTER]],'Pontos e zonas por UF'!$B$2:$B$446,'Pontos e zonas por UF'!$H$2:$H$446)</f>
        <v>Rio de Janeiro</v>
      </c>
      <c r="K240" s="344"/>
      <c r="L240" s="8">
        <f>_xlfn.XLOOKUP(QDC_Contratos[[#This Row],[ID CLUSTER]],'Pontos e zonas por UF'!$B$2:$B$446,'Pontos e zonas por UF'!$A$2:$A$446)</f>
        <v>757856</v>
      </c>
      <c r="M240" s="344" t="str">
        <f>_xlfn.XLOOKUP(QDC_Contratos[[#This Row],[Código Identificador do ID CLUSTER]],'Pontos e zonas por UF'!$A$2:$A$446,'Pontos e zonas por UF'!$G$2:$G$446)</f>
        <v>Ponto</v>
      </c>
    </row>
    <row r="241" spans="1:13" x14ac:dyDescent="0.35">
      <c r="A241" s="15">
        <v>240</v>
      </c>
      <c r="B241" s="338" t="s">
        <v>1559</v>
      </c>
      <c r="C241" s="8" t="s">
        <v>1447</v>
      </c>
      <c r="D241" s="3" t="s">
        <v>162</v>
      </c>
      <c r="E241" s="12">
        <v>855</v>
      </c>
      <c r="F241" s="480">
        <v>45003</v>
      </c>
      <c r="G241" s="480">
        <v>45003</v>
      </c>
      <c r="H241" s="449">
        <v>0.97889999999999999</v>
      </c>
      <c r="I241" s="15" t="s">
        <v>1279</v>
      </c>
      <c r="J241" s="15" t="str">
        <f>_xlfn.XLOOKUP(QDC_Contratos[[#This Row],[ID CLUSTER]],'Pontos e zonas por UF'!$B$2:$B$446,'Pontos e zonas por UF'!$H$2:$H$446)</f>
        <v>São Paulo</v>
      </c>
      <c r="K241" s="344"/>
      <c r="L241" s="8">
        <f>_xlfn.XLOOKUP(QDC_Contratos[[#This Row],[ID CLUSTER]],'Pontos e zonas por UF'!$B$2:$B$446,'Pontos e zonas por UF'!$A$2:$A$446)</f>
        <v>817352</v>
      </c>
      <c r="M241" s="344" t="str">
        <f>_xlfn.XLOOKUP(QDC_Contratos[[#This Row],[Código Identificador do ID CLUSTER]],'Pontos e zonas por UF'!$A$2:$A$446,'Pontos e zonas por UF'!$G$2:$G$446)</f>
        <v>Ponto</v>
      </c>
    </row>
    <row r="242" spans="1:13" x14ac:dyDescent="0.35">
      <c r="A242" s="15">
        <v>241</v>
      </c>
      <c r="B242" s="338" t="s">
        <v>1560</v>
      </c>
      <c r="C242" s="8" t="s">
        <v>1447</v>
      </c>
      <c r="D242" s="3" t="s">
        <v>162</v>
      </c>
      <c r="E242" s="12">
        <v>855</v>
      </c>
      <c r="F242" s="480">
        <v>45004</v>
      </c>
      <c r="G242" s="480">
        <v>45004</v>
      </c>
      <c r="H242" s="449">
        <v>0.97889999999999999</v>
      </c>
      <c r="I242" s="15" t="s">
        <v>1279</v>
      </c>
      <c r="J242" s="15" t="str">
        <f>_xlfn.XLOOKUP(QDC_Contratos[[#This Row],[ID CLUSTER]],'Pontos e zonas por UF'!$B$2:$B$446,'Pontos e zonas por UF'!$H$2:$H$446)</f>
        <v>São Paulo</v>
      </c>
      <c r="K242" s="344"/>
      <c r="L242" s="8">
        <f>_xlfn.XLOOKUP(QDC_Contratos[[#This Row],[ID CLUSTER]],'Pontos e zonas por UF'!$B$2:$B$446,'Pontos e zonas por UF'!$A$2:$A$446)</f>
        <v>817352</v>
      </c>
      <c r="M242" s="344" t="str">
        <f>_xlfn.XLOOKUP(QDC_Contratos[[#This Row],[Código Identificador do ID CLUSTER]],'Pontos e zonas por UF'!$A$2:$A$446,'Pontos e zonas por UF'!$G$2:$G$446)</f>
        <v>Ponto</v>
      </c>
    </row>
    <row r="243" spans="1:13" x14ac:dyDescent="0.35">
      <c r="A243" s="15">
        <v>242</v>
      </c>
      <c r="B243" s="338" t="s">
        <v>1561</v>
      </c>
      <c r="C243" s="6" t="s">
        <v>1537</v>
      </c>
      <c r="D243" s="3" t="s">
        <v>169</v>
      </c>
      <c r="E243" s="12">
        <v>300</v>
      </c>
      <c r="F243" s="480">
        <v>45037</v>
      </c>
      <c r="G243" s="480">
        <v>45037</v>
      </c>
      <c r="H243" s="449">
        <v>10.256500000000001</v>
      </c>
      <c r="I243" s="15" t="s">
        <v>1279</v>
      </c>
      <c r="J243" s="15" t="str">
        <f>_xlfn.XLOOKUP(QDC_Contratos[[#This Row],[ID CLUSTER]],'Pontos e zonas por UF'!$B$2:$B$446,'Pontos e zonas por UF'!$H$2:$H$446)</f>
        <v>Rio de Janeiro</v>
      </c>
      <c r="K243" s="344"/>
      <c r="L243" s="8">
        <f>_xlfn.XLOOKUP(QDC_Contratos[[#This Row],[ID CLUSTER]],'Pontos e zonas por UF'!$B$2:$B$446,'Pontos e zonas por UF'!$A$2:$A$446)</f>
        <v>757856</v>
      </c>
      <c r="M243" s="344" t="str">
        <f>_xlfn.XLOOKUP(QDC_Contratos[[#This Row],[Código Identificador do ID CLUSTER]],'Pontos e zonas por UF'!$A$2:$A$446,'Pontos e zonas por UF'!$G$2:$G$446)</f>
        <v>Ponto</v>
      </c>
    </row>
    <row r="244" spans="1:13" x14ac:dyDescent="0.35">
      <c r="A244" s="15">
        <v>243</v>
      </c>
      <c r="B244" s="338" t="s">
        <v>1562</v>
      </c>
      <c r="C244" s="6" t="s">
        <v>1437</v>
      </c>
      <c r="D244" s="3" t="s">
        <v>162</v>
      </c>
      <c r="E244" s="12">
        <v>45</v>
      </c>
      <c r="F244" s="480">
        <v>45035</v>
      </c>
      <c r="G244" s="480">
        <v>45035</v>
      </c>
      <c r="H244" s="449">
        <v>5.2549999999999999</v>
      </c>
      <c r="I244" s="15" t="s">
        <v>1279</v>
      </c>
      <c r="J244" s="15" t="str">
        <f>_xlfn.XLOOKUP(QDC_Contratos[[#This Row],[ID CLUSTER]],'Pontos e zonas por UF'!$B$2:$B$446,'Pontos e zonas por UF'!$H$2:$H$446)</f>
        <v>Minas Gerais</v>
      </c>
      <c r="K244" s="344"/>
      <c r="L244" s="8">
        <f>_xlfn.XLOOKUP(QDC_Contratos[[#This Row],[ID CLUSTER]],'Pontos e zonas por UF'!$B$2:$B$446,'Pontos e zonas por UF'!$A$2:$A$446)</f>
        <v>73</v>
      </c>
      <c r="M244" s="344" t="str">
        <f>_xlfn.XLOOKUP(QDC_Contratos[[#This Row],[Código Identificador do ID CLUSTER]],'Pontos e zonas por UF'!$A$2:$A$446,'Pontos e zonas por UF'!$G$2:$G$446)</f>
        <v>Zona</v>
      </c>
    </row>
    <row r="245" spans="1:13" x14ac:dyDescent="0.35">
      <c r="A245" s="15">
        <v>244</v>
      </c>
      <c r="B245" s="338" t="s">
        <v>1563</v>
      </c>
      <c r="C245" s="6" t="s">
        <v>1437</v>
      </c>
      <c r="D245" s="3" t="s">
        <v>162</v>
      </c>
      <c r="E245" s="12">
        <v>85</v>
      </c>
      <c r="F245" s="480">
        <v>45036</v>
      </c>
      <c r="G245" s="480">
        <v>45036</v>
      </c>
      <c r="H245" s="449">
        <v>5.2549999999999999</v>
      </c>
      <c r="I245" s="15" t="s">
        <v>1279</v>
      </c>
      <c r="J245" s="15" t="str">
        <f>_xlfn.XLOOKUP(QDC_Contratos[[#This Row],[ID CLUSTER]],'Pontos e zonas por UF'!$B$2:$B$446,'Pontos e zonas por UF'!$H$2:$H$446)</f>
        <v>Minas Gerais</v>
      </c>
      <c r="K245" s="344"/>
      <c r="L245" s="8">
        <f>_xlfn.XLOOKUP(QDC_Contratos[[#This Row],[ID CLUSTER]],'Pontos e zonas por UF'!$B$2:$B$446,'Pontos e zonas por UF'!$A$2:$A$446)</f>
        <v>73</v>
      </c>
      <c r="M245" s="344" t="str">
        <f>_xlfn.XLOOKUP(QDC_Contratos[[#This Row],[Código Identificador do ID CLUSTER]],'Pontos e zonas por UF'!$A$2:$A$446,'Pontos e zonas por UF'!$G$2:$G$446)</f>
        <v>Zona</v>
      </c>
    </row>
    <row r="246" spans="1:13" x14ac:dyDescent="0.35">
      <c r="A246" s="15">
        <v>245</v>
      </c>
      <c r="B246" s="338" t="s">
        <v>1564</v>
      </c>
      <c r="C246" s="6" t="s">
        <v>1437</v>
      </c>
      <c r="D246" s="3" t="s">
        <v>162</v>
      </c>
      <c r="E246" s="12">
        <v>43</v>
      </c>
      <c r="F246" s="480">
        <v>45038</v>
      </c>
      <c r="G246" s="480">
        <v>45038</v>
      </c>
      <c r="H246" s="449">
        <v>5.2549999999999999</v>
      </c>
      <c r="I246" s="15" t="s">
        <v>1279</v>
      </c>
      <c r="J246" s="15" t="str">
        <f>_xlfn.XLOOKUP(QDC_Contratos[[#This Row],[ID CLUSTER]],'Pontos e zonas por UF'!$B$2:$B$446,'Pontos e zonas por UF'!$H$2:$H$446)</f>
        <v>Minas Gerais</v>
      </c>
      <c r="K246" s="344"/>
      <c r="L246" s="8">
        <f>_xlfn.XLOOKUP(QDC_Contratos[[#This Row],[ID CLUSTER]],'Pontos e zonas por UF'!$B$2:$B$446,'Pontos e zonas por UF'!$A$2:$A$446)</f>
        <v>73</v>
      </c>
      <c r="M246" s="344" t="str">
        <f>_xlfn.XLOOKUP(QDC_Contratos[[#This Row],[Código Identificador do ID CLUSTER]],'Pontos e zonas por UF'!$A$2:$A$446,'Pontos e zonas por UF'!$G$2:$G$446)</f>
        <v>Zona</v>
      </c>
    </row>
    <row r="247" spans="1:13" x14ac:dyDescent="0.35">
      <c r="A247" s="15">
        <v>246</v>
      </c>
      <c r="B247" s="338" t="s">
        <v>1565</v>
      </c>
      <c r="C247" s="6" t="s">
        <v>1437</v>
      </c>
      <c r="D247" s="3" t="s">
        <v>162</v>
      </c>
      <c r="E247" s="12">
        <v>48</v>
      </c>
      <c r="F247" s="480">
        <v>45039</v>
      </c>
      <c r="G247" s="480">
        <v>45039</v>
      </c>
      <c r="H247" s="449">
        <v>5.2549999999999999</v>
      </c>
      <c r="I247" s="15" t="s">
        <v>1279</v>
      </c>
      <c r="J247" s="15" t="str">
        <f>_xlfn.XLOOKUP(QDC_Contratos[[#This Row],[ID CLUSTER]],'Pontos e zonas por UF'!$B$2:$B$446,'Pontos e zonas por UF'!$H$2:$H$446)</f>
        <v>Minas Gerais</v>
      </c>
      <c r="K247" s="344"/>
      <c r="L247" s="8">
        <f>_xlfn.XLOOKUP(QDC_Contratos[[#This Row],[ID CLUSTER]],'Pontos e zonas por UF'!$B$2:$B$446,'Pontos e zonas por UF'!$A$2:$A$446)</f>
        <v>73</v>
      </c>
      <c r="M247" s="344" t="str">
        <f>_xlfn.XLOOKUP(QDC_Contratos[[#This Row],[Código Identificador do ID CLUSTER]],'Pontos e zonas por UF'!$A$2:$A$446,'Pontos e zonas por UF'!$G$2:$G$446)</f>
        <v>Zona</v>
      </c>
    </row>
    <row r="248" spans="1:13" x14ac:dyDescent="0.35">
      <c r="A248" s="15">
        <v>247</v>
      </c>
      <c r="B248" s="338" t="s">
        <v>1566</v>
      </c>
      <c r="C248" s="6" t="s">
        <v>1437</v>
      </c>
      <c r="D248" s="3" t="s">
        <v>162</v>
      </c>
      <c r="E248" s="12">
        <v>70</v>
      </c>
      <c r="F248" s="480">
        <v>45040</v>
      </c>
      <c r="G248" s="480">
        <v>45040</v>
      </c>
      <c r="H248" s="449">
        <v>5.2549999999999999</v>
      </c>
      <c r="I248" s="15" t="s">
        <v>1279</v>
      </c>
      <c r="J248" s="15" t="str">
        <f>_xlfn.XLOOKUP(QDC_Contratos[[#This Row],[ID CLUSTER]],'Pontos e zonas por UF'!$B$2:$B$446,'Pontos e zonas por UF'!$H$2:$H$446)</f>
        <v>Minas Gerais</v>
      </c>
      <c r="K248" s="344"/>
      <c r="L248" s="8">
        <f>_xlfn.XLOOKUP(QDC_Contratos[[#This Row],[ID CLUSTER]],'Pontos e zonas por UF'!$B$2:$B$446,'Pontos e zonas por UF'!$A$2:$A$446)</f>
        <v>73</v>
      </c>
      <c r="M248" s="344" t="str">
        <f>_xlfn.XLOOKUP(QDC_Contratos[[#This Row],[Código Identificador do ID CLUSTER]],'Pontos e zonas por UF'!$A$2:$A$446,'Pontos e zonas por UF'!$G$2:$G$446)</f>
        <v>Zona</v>
      </c>
    </row>
    <row r="249" spans="1:13" x14ac:dyDescent="0.35">
      <c r="A249" s="15">
        <v>248</v>
      </c>
      <c r="B249" s="338" t="s">
        <v>1567</v>
      </c>
      <c r="C249" s="6" t="s">
        <v>1437</v>
      </c>
      <c r="D249" s="3" t="s">
        <v>162</v>
      </c>
      <c r="E249" s="12">
        <v>70</v>
      </c>
      <c r="F249" s="480">
        <v>45041</v>
      </c>
      <c r="G249" s="480">
        <v>45041</v>
      </c>
      <c r="H249" s="449">
        <v>5.2549999999999999</v>
      </c>
      <c r="I249" s="15" t="s">
        <v>1279</v>
      </c>
      <c r="J249" s="15" t="str">
        <f>_xlfn.XLOOKUP(QDC_Contratos[[#This Row],[ID CLUSTER]],'Pontos e zonas por UF'!$B$2:$B$446,'Pontos e zonas por UF'!$H$2:$H$446)</f>
        <v>Minas Gerais</v>
      </c>
      <c r="K249" s="344"/>
      <c r="L249" s="8">
        <f>_xlfn.XLOOKUP(QDC_Contratos[[#This Row],[ID CLUSTER]],'Pontos e zonas por UF'!$B$2:$B$446,'Pontos e zonas por UF'!$A$2:$A$446)</f>
        <v>73</v>
      </c>
      <c r="M249" s="344" t="str">
        <f>_xlfn.XLOOKUP(QDC_Contratos[[#This Row],[Código Identificador do ID CLUSTER]],'Pontos e zonas por UF'!$A$2:$A$446,'Pontos e zonas por UF'!$G$2:$G$446)</f>
        <v>Zona</v>
      </c>
    </row>
    <row r="250" spans="1:13" x14ac:dyDescent="0.35">
      <c r="A250" s="15">
        <v>249</v>
      </c>
      <c r="B250" s="338" t="s">
        <v>1568</v>
      </c>
      <c r="C250" s="6" t="s">
        <v>1437</v>
      </c>
      <c r="D250" s="3" t="s">
        <v>162</v>
      </c>
      <c r="E250" s="12">
        <v>70</v>
      </c>
      <c r="F250" s="480">
        <v>45042</v>
      </c>
      <c r="G250" s="480">
        <v>45042</v>
      </c>
      <c r="H250" s="449">
        <v>5.2549999999999999</v>
      </c>
      <c r="I250" s="15" t="s">
        <v>1279</v>
      </c>
      <c r="J250" s="15" t="str">
        <f>_xlfn.XLOOKUP(QDC_Contratos[[#This Row],[ID CLUSTER]],'Pontos e zonas por UF'!$B$2:$B$446,'Pontos e zonas por UF'!$H$2:$H$446)</f>
        <v>Minas Gerais</v>
      </c>
      <c r="K250" s="344"/>
      <c r="L250" s="8">
        <f>_xlfn.XLOOKUP(QDC_Contratos[[#This Row],[ID CLUSTER]],'Pontos e zonas por UF'!$B$2:$B$446,'Pontos e zonas por UF'!$A$2:$A$446)</f>
        <v>73</v>
      </c>
      <c r="M250" s="344" t="str">
        <f>_xlfn.XLOOKUP(QDC_Contratos[[#This Row],[Código Identificador do ID CLUSTER]],'Pontos e zonas por UF'!$A$2:$A$446,'Pontos e zonas por UF'!$G$2:$G$446)</f>
        <v>Zona</v>
      </c>
    </row>
    <row r="251" spans="1:13" x14ac:dyDescent="0.35">
      <c r="A251" s="15">
        <v>250</v>
      </c>
      <c r="B251" s="338" t="s">
        <v>1569</v>
      </c>
      <c r="C251" s="6" t="s">
        <v>1537</v>
      </c>
      <c r="D251" s="3" t="s">
        <v>169</v>
      </c>
      <c r="E251" s="12">
        <v>475</v>
      </c>
      <c r="F251" s="480">
        <v>45042</v>
      </c>
      <c r="G251" s="480">
        <v>45042</v>
      </c>
      <c r="H251" s="449">
        <v>10.256500000000001</v>
      </c>
      <c r="I251" s="15" t="s">
        <v>1279</v>
      </c>
      <c r="J251" s="15" t="str">
        <f>_xlfn.XLOOKUP(QDC_Contratos[[#This Row],[ID CLUSTER]],'Pontos e zonas por UF'!$B$2:$B$446,'Pontos e zonas por UF'!$H$2:$H$446)</f>
        <v>Rio de Janeiro</v>
      </c>
      <c r="K251" s="344"/>
      <c r="L251" s="8">
        <f>_xlfn.XLOOKUP(QDC_Contratos[[#This Row],[ID CLUSTER]],'Pontos e zonas por UF'!$B$2:$B$446,'Pontos e zonas por UF'!$A$2:$A$446)</f>
        <v>757856</v>
      </c>
      <c r="M251" s="344" t="str">
        <f>_xlfn.XLOOKUP(QDC_Contratos[[#This Row],[Código Identificador do ID CLUSTER]],'Pontos e zonas por UF'!$A$2:$A$446,'Pontos e zonas por UF'!$G$2:$G$446)</f>
        <v>Ponto</v>
      </c>
    </row>
    <row r="252" spans="1:13" x14ac:dyDescent="0.35">
      <c r="A252" s="15">
        <v>251</v>
      </c>
      <c r="B252" s="338" t="s">
        <v>1570</v>
      </c>
      <c r="C252" s="6" t="s">
        <v>1437</v>
      </c>
      <c r="D252" s="3" t="s">
        <v>162</v>
      </c>
      <c r="E252" s="12">
        <v>100</v>
      </c>
      <c r="F252" s="480">
        <v>45043</v>
      </c>
      <c r="G252" s="480">
        <v>45043</v>
      </c>
      <c r="H252" s="449">
        <v>5.2549999999999999</v>
      </c>
      <c r="I252" s="15" t="s">
        <v>1279</v>
      </c>
      <c r="J252" s="15" t="str">
        <f>_xlfn.XLOOKUP(QDC_Contratos[[#This Row],[ID CLUSTER]],'Pontos e zonas por UF'!$B$2:$B$446,'Pontos e zonas por UF'!$H$2:$H$446)</f>
        <v>Minas Gerais</v>
      </c>
      <c r="K252" s="344"/>
      <c r="L252" s="8">
        <f>_xlfn.XLOOKUP(QDC_Contratos[[#This Row],[ID CLUSTER]],'Pontos e zonas por UF'!$B$2:$B$446,'Pontos e zonas por UF'!$A$2:$A$446)</f>
        <v>73</v>
      </c>
      <c r="M252" s="344" t="str">
        <f>_xlfn.XLOOKUP(QDC_Contratos[[#This Row],[Código Identificador do ID CLUSTER]],'Pontos e zonas por UF'!$A$2:$A$446,'Pontos e zonas por UF'!$G$2:$G$446)</f>
        <v>Zona</v>
      </c>
    </row>
    <row r="253" spans="1:13" x14ac:dyDescent="0.35">
      <c r="A253" s="15">
        <v>252</v>
      </c>
      <c r="B253" s="338" t="s">
        <v>1571</v>
      </c>
      <c r="C253" s="6" t="s">
        <v>1437</v>
      </c>
      <c r="D253" s="3" t="s">
        <v>162</v>
      </c>
      <c r="E253" s="12">
        <v>95</v>
      </c>
      <c r="F253" s="480">
        <v>45045</v>
      </c>
      <c r="G253" s="480">
        <v>45045</v>
      </c>
      <c r="H253" s="449">
        <v>5.2549999999999999</v>
      </c>
      <c r="I253" s="15" t="s">
        <v>1279</v>
      </c>
      <c r="J253" s="15" t="str">
        <f>_xlfn.XLOOKUP(QDC_Contratos[[#This Row],[ID CLUSTER]],'Pontos e zonas por UF'!$B$2:$B$446,'Pontos e zonas por UF'!$H$2:$H$446)</f>
        <v>Minas Gerais</v>
      </c>
      <c r="K253" s="344"/>
      <c r="L253" s="8">
        <f>_xlfn.XLOOKUP(QDC_Contratos[[#This Row],[ID CLUSTER]],'Pontos e zonas por UF'!$B$2:$B$446,'Pontos e zonas por UF'!$A$2:$A$446)</f>
        <v>73</v>
      </c>
      <c r="M253" s="344" t="str">
        <f>_xlfn.XLOOKUP(QDC_Contratos[[#This Row],[Código Identificador do ID CLUSTER]],'Pontos e zonas por UF'!$A$2:$A$446,'Pontos e zonas por UF'!$G$2:$G$446)</f>
        <v>Zona</v>
      </c>
    </row>
    <row r="254" spans="1:13" x14ac:dyDescent="0.35">
      <c r="A254" s="15">
        <v>253</v>
      </c>
      <c r="B254" s="338" t="s">
        <v>1572</v>
      </c>
      <c r="C254" s="8" t="s">
        <v>1447</v>
      </c>
      <c r="D254" s="3" t="s">
        <v>162</v>
      </c>
      <c r="E254" s="12">
        <v>100</v>
      </c>
      <c r="F254" s="480">
        <v>45047</v>
      </c>
      <c r="G254" s="480">
        <v>45077</v>
      </c>
      <c r="H254" s="449">
        <v>0.42259999999999998</v>
      </c>
      <c r="I254" s="15" t="s">
        <v>1279</v>
      </c>
      <c r="J254" s="15" t="str">
        <f>_xlfn.XLOOKUP(QDC_Contratos[[#This Row],[ID CLUSTER]],'Pontos e zonas por UF'!$B$2:$B$446,'Pontos e zonas por UF'!$H$2:$H$446)</f>
        <v>São Paulo</v>
      </c>
      <c r="K254" s="344"/>
      <c r="L254" s="8">
        <f>_xlfn.XLOOKUP(QDC_Contratos[[#This Row],[ID CLUSTER]],'Pontos e zonas por UF'!$B$2:$B$446,'Pontos e zonas por UF'!$A$2:$A$446)</f>
        <v>817352</v>
      </c>
      <c r="M254" s="344" t="str">
        <f>_xlfn.XLOOKUP(QDC_Contratos[[#This Row],[Código Identificador do ID CLUSTER]],'Pontos e zonas por UF'!$A$2:$A$446,'Pontos e zonas por UF'!$G$2:$G$446)</f>
        <v>Ponto</v>
      </c>
    </row>
    <row r="255" spans="1:13" x14ac:dyDescent="0.35">
      <c r="A255" s="15">
        <v>254</v>
      </c>
      <c r="B255" s="338" t="s">
        <v>1573</v>
      </c>
      <c r="C255" s="8" t="s">
        <v>1295</v>
      </c>
      <c r="D255" s="3" t="s">
        <v>169</v>
      </c>
      <c r="E255" s="12">
        <v>100</v>
      </c>
      <c r="F255" s="480">
        <v>45047</v>
      </c>
      <c r="G255" s="480">
        <v>45047</v>
      </c>
      <c r="H255" s="449">
        <v>0.42259999999999998</v>
      </c>
      <c r="I255" s="15" t="s">
        <v>1279</v>
      </c>
      <c r="J255" s="15" t="str">
        <f>_xlfn.XLOOKUP(QDC_Contratos[[#This Row],[ID CLUSTER]],'Pontos e zonas por UF'!$B$2:$B$446,'Pontos e zonas por UF'!$H$2:$H$446)</f>
        <v>São Paulo</v>
      </c>
      <c r="K255" s="344"/>
      <c r="L255" s="8">
        <f>_xlfn.XLOOKUP(QDC_Contratos[[#This Row],[ID CLUSTER]],'Pontos e zonas por UF'!$B$2:$B$446,'Pontos e zonas por UF'!$A$2:$A$446)</f>
        <v>1</v>
      </c>
      <c r="M255" s="344" t="str">
        <f>_xlfn.XLOOKUP(QDC_Contratos[[#This Row],[Código Identificador do ID CLUSTER]],'Pontos e zonas por UF'!$A$2:$A$446,'Pontos e zonas por UF'!$G$2:$G$446)</f>
        <v>Ponto</v>
      </c>
    </row>
    <row r="256" spans="1:13" x14ac:dyDescent="0.35">
      <c r="A256" s="15">
        <v>255</v>
      </c>
      <c r="B256" s="338" t="s">
        <v>1574</v>
      </c>
      <c r="C256" s="8" t="s">
        <v>1295</v>
      </c>
      <c r="D256" s="3" t="s">
        <v>169</v>
      </c>
      <c r="E256" s="12">
        <v>100</v>
      </c>
      <c r="F256" s="480">
        <v>45048</v>
      </c>
      <c r="G256" s="480">
        <v>45048</v>
      </c>
      <c r="H256" s="449">
        <v>0.42259999999999998</v>
      </c>
      <c r="I256" s="15" t="s">
        <v>1279</v>
      </c>
      <c r="J256" s="15" t="str">
        <f>_xlfn.XLOOKUP(QDC_Contratos[[#This Row],[ID CLUSTER]],'Pontos e zonas por UF'!$B$2:$B$446,'Pontos e zonas por UF'!$H$2:$H$446)</f>
        <v>São Paulo</v>
      </c>
      <c r="K256" s="344"/>
      <c r="L256" s="8">
        <f>_xlfn.XLOOKUP(QDC_Contratos[[#This Row],[ID CLUSTER]],'Pontos e zonas por UF'!$B$2:$B$446,'Pontos e zonas por UF'!$A$2:$A$446)</f>
        <v>1</v>
      </c>
      <c r="M256" s="344" t="str">
        <f>_xlfn.XLOOKUP(QDC_Contratos[[#This Row],[Código Identificador do ID CLUSTER]],'Pontos e zonas por UF'!$A$2:$A$446,'Pontos e zonas por UF'!$G$2:$G$446)</f>
        <v>Ponto</v>
      </c>
    </row>
    <row r="257" spans="1:13" x14ac:dyDescent="0.35">
      <c r="A257" s="15">
        <v>256</v>
      </c>
      <c r="B257" s="338" t="s">
        <v>1575</v>
      </c>
      <c r="C257" s="8" t="s">
        <v>1295</v>
      </c>
      <c r="D257" s="3" t="s">
        <v>169</v>
      </c>
      <c r="E257" s="12">
        <v>100</v>
      </c>
      <c r="F257" s="480">
        <v>45049</v>
      </c>
      <c r="G257" s="480">
        <v>45049</v>
      </c>
      <c r="H257" s="449">
        <v>0.42259999999999998</v>
      </c>
      <c r="I257" s="15" t="s">
        <v>1279</v>
      </c>
      <c r="J257" s="15" t="str">
        <f>_xlfn.XLOOKUP(QDC_Contratos[[#This Row],[ID CLUSTER]],'Pontos e zonas por UF'!$B$2:$B$446,'Pontos e zonas por UF'!$H$2:$H$446)</f>
        <v>São Paulo</v>
      </c>
      <c r="K257" s="344"/>
      <c r="L257" s="8">
        <f>_xlfn.XLOOKUP(QDC_Contratos[[#This Row],[ID CLUSTER]],'Pontos e zonas por UF'!$B$2:$B$446,'Pontos e zonas por UF'!$A$2:$A$446)</f>
        <v>1</v>
      </c>
      <c r="M257" s="344" t="str">
        <f>_xlfn.XLOOKUP(QDC_Contratos[[#This Row],[Código Identificador do ID CLUSTER]],'Pontos e zonas por UF'!$A$2:$A$446,'Pontos e zonas por UF'!$G$2:$G$446)</f>
        <v>Ponto</v>
      </c>
    </row>
    <row r="258" spans="1:13" x14ac:dyDescent="0.35">
      <c r="A258" s="15">
        <v>257</v>
      </c>
      <c r="B258" s="338" t="s">
        <v>1576</v>
      </c>
      <c r="C258" s="8" t="s">
        <v>1295</v>
      </c>
      <c r="D258" s="3" t="s">
        <v>169</v>
      </c>
      <c r="E258" s="12">
        <v>100</v>
      </c>
      <c r="F258" s="480">
        <v>45053</v>
      </c>
      <c r="G258" s="480">
        <v>45053</v>
      </c>
      <c r="H258" s="449">
        <v>0.42259999999999998</v>
      </c>
      <c r="I258" s="15" t="s">
        <v>1279</v>
      </c>
      <c r="J258" s="15" t="str">
        <f>_xlfn.XLOOKUP(QDC_Contratos[[#This Row],[ID CLUSTER]],'Pontos e zonas por UF'!$B$2:$B$446,'Pontos e zonas por UF'!$H$2:$H$446)</f>
        <v>São Paulo</v>
      </c>
      <c r="K258" s="344"/>
      <c r="L258" s="8">
        <f>_xlfn.XLOOKUP(QDC_Contratos[[#This Row],[ID CLUSTER]],'Pontos e zonas por UF'!$B$2:$B$446,'Pontos e zonas por UF'!$A$2:$A$446)</f>
        <v>1</v>
      </c>
      <c r="M258" s="344" t="str">
        <f>_xlfn.XLOOKUP(QDC_Contratos[[#This Row],[Código Identificador do ID CLUSTER]],'Pontos e zonas por UF'!$A$2:$A$446,'Pontos e zonas por UF'!$G$2:$G$446)</f>
        <v>Ponto</v>
      </c>
    </row>
    <row r="259" spans="1:13" x14ac:dyDescent="0.35">
      <c r="A259" s="15">
        <v>258</v>
      </c>
      <c r="B259" s="338" t="s">
        <v>1577</v>
      </c>
      <c r="C259" s="8" t="s">
        <v>1295</v>
      </c>
      <c r="D259" s="3" t="s">
        <v>169</v>
      </c>
      <c r="E259" s="12">
        <v>100</v>
      </c>
      <c r="F259" s="480">
        <v>45054</v>
      </c>
      <c r="G259" s="480">
        <v>45054</v>
      </c>
      <c r="H259" s="449">
        <v>0.42259999999999998</v>
      </c>
      <c r="I259" s="15" t="s">
        <v>1279</v>
      </c>
      <c r="J259" s="15" t="str">
        <f>_xlfn.XLOOKUP(QDC_Contratos[[#This Row],[ID CLUSTER]],'Pontos e zonas por UF'!$B$2:$B$446,'Pontos e zonas por UF'!$H$2:$H$446)</f>
        <v>São Paulo</v>
      </c>
      <c r="K259" s="344"/>
      <c r="L259" s="8">
        <f>_xlfn.XLOOKUP(QDC_Contratos[[#This Row],[ID CLUSTER]],'Pontos e zonas por UF'!$B$2:$B$446,'Pontos e zonas por UF'!$A$2:$A$446)</f>
        <v>1</v>
      </c>
      <c r="M259" s="344" t="str">
        <f>_xlfn.XLOOKUP(QDC_Contratos[[#This Row],[Código Identificador do ID CLUSTER]],'Pontos e zonas por UF'!$A$2:$A$446,'Pontos e zonas por UF'!$G$2:$G$446)</f>
        <v>Ponto</v>
      </c>
    </row>
    <row r="260" spans="1:13" x14ac:dyDescent="0.35">
      <c r="A260" s="15">
        <v>259</v>
      </c>
      <c r="B260" s="338" t="s">
        <v>1578</v>
      </c>
      <c r="C260" s="6" t="s">
        <v>1311</v>
      </c>
      <c r="D260" s="3" t="s">
        <v>162</v>
      </c>
      <c r="E260" s="12">
        <v>30</v>
      </c>
      <c r="F260" s="480">
        <v>44927</v>
      </c>
      <c r="G260" s="480">
        <v>45291</v>
      </c>
      <c r="H260" s="449">
        <v>4.6914999999999996</v>
      </c>
      <c r="I260" s="15" t="s">
        <v>1279</v>
      </c>
      <c r="J260" s="15" t="str">
        <f>_xlfn.XLOOKUP(QDC_Contratos[[#This Row],[ID CLUSTER]],'Pontos e zonas por UF'!$B$2:$B$446,'Pontos e zonas por UF'!$H$2:$H$446)</f>
        <v>Bahia</v>
      </c>
      <c r="K260" s="344"/>
      <c r="L260" s="8">
        <f>_xlfn.XLOOKUP(QDC_Contratos[[#This Row],[ID CLUSTER]],'Pontos e zonas por UF'!$B$2:$B$446,'Pontos e zonas por UF'!$A$2:$A$446)</f>
        <v>235</v>
      </c>
      <c r="M260" s="344" t="str">
        <f>_xlfn.XLOOKUP(QDC_Contratos[[#This Row],[Código Identificador do ID CLUSTER]],'Pontos e zonas por UF'!$A$2:$A$446,'Pontos e zonas por UF'!$G$2:$G$446)</f>
        <v>Zona</v>
      </c>
    </row>
    <row r="261" spans="1:13" x14ac:dyDescent="0.35">
      <c r="A261" s="15">
        <v>260</v>
      </c>
      <c r="B261" s="338" t="s">
        <v>1579</v>
      </c>
      <c r="C261" s="8" t="s">
        <v>1287</v>
      </c>
      <c r="D261" s="3" t="s">
        <v>169</v>
      </c>
      <c r="E261" s="12">
        <v>400</v>
      </c>
      <c r="F261" s="480">
        <v>44835</v>
      </c>
      <c r="G261" s="480">
        <v>44926</v>
      </c>
      <c r="H261" s="449">
        <v>4.4175000000000004</v>
      </c>
      <c r="I261" s="15" t="s">
        <v>1279</v>
      </c>
      <c r="J261" s="15" t="str">
        <f>_xlfn.XLOOKUP(QDC_Contratos[[#This Row],[ID CLUSTER]],'Pontos e zonas por UF'!$B$2:$B$446,'Pontos e zonas por UF'!$H$2:$H$446)</f>
        <v>Mato Grosso do Sul</v>
      </c>
      <c r="K261" s="344"/>
      <c r="L261" s="8">
        <f>_xlfn.XLOOKUP(QDC_Contratos[[#This Row],[ID CLUSTER]],'Pontos e zonas por UF'!$B$2:$B$446,'Pontos e zonas por UF'!$A$2:$A$446)</f>
        <v>270738</v>
      </c>
      <c r="M261" s="344" t="str">
        <f>_xlfn.XLOOKUP(QDC_Contratos[[#This Row],[Código Identificador do ID CLUSTER]],'Pontos e zonas por UF'!$A$2:$A$446,'Pontos e zonas por UF'!$G$2:$G$446)</f>
        <v>Ponto</v>
      </c>
    </row>
    <row r="262" spans="1:13" x14ac:dyDescent="0.35">
      <c r="A262" s="15">
        <v>261</v>
      </c>
      <c r="B262" s="338" t="s">
        <v>1580</v>
      </c>
      <c r="C262" s="6" t="s">
        <v>1293</v>
      </c>
      <c r="D262" s="3" t="s">
        <v>162</v>
      </c>
      <c r="E262" s="12">
        <v>250</v>
      </c>
      <c r="F262" s="480">
        <v>44835</v>
      </c>
      <c r="G262" s="480">
        <v>44926</v>
      </c>
      <c r="H262" s="449">
        <v>2.3329</v>
      </c>
      <c r="I262" s="15" t="s">
        <v>1279</v>
      </c>
      <c r="J262" s="15" t="str">
        <f>_xlfn.XLOOKUP(QDC_Contratos[[#This Row],[ID CLUSTER]],'Pontos e zonas por UF'!$B$2:$B$446,'Pontos e zonas por UF'!$H$2:$H$446)</f>
        <v>Santa Catarina</v>
      </c>
      <c r="K262" s="344"/>
      <c r="L262" s="8">
        <f>_xlfn.XLOOKUP(QDC_Contratos[[#This Row],[ID CLUSTER]],'Pontos e zonas por UF'!$B$2:$B$446,'Pontos e zonas por UF'!$A$2:$A$446)</f>
        <v>213</v>
      </c>
      <c r="M262" s="344" t="str">
        <f>_xlfn.XLOOKUP(QDC_Contratos[[#This Row],[Código Identificador do ID CLUSTER]],'Pontos e zonas por UF'!$A$2:$A$446,'Pontos e zonas por UF'!$G$2:$G$446)</f>
        <v>Zona</v>
      </c>
    </row>
    <row r="263" spans="1:13" x14ac:dyDescent="0.35">
      <c r="A263" s="15">
        <v>262</v>
      </c>
      <c r="B263" s="338" t="s">
        <v>1581</v>
      </c>
      <c r="C263" s="6" t="s">
        <v>1412</v>
      </c>
      <c r="D263" s="3" t="s">
        <v>162</v>
      </c>
      <c r="E263" s="12">
        <v>150</v>
      </c>
      <c r="F263" s="480">
        <v>44835</v>
      </c>
      <c r="G263" s="480">
        <v>44926</v>
      </c>
      <c r="H263" s="449">
        <v>2.1825000000000001</v>
      </c>
      <c r="I263" s="15" t="s">
        <v>1279</v>
      </c>
      <c r="J263" s="15" t="str">
        <f>_xlfn.XLOOKUP(QDC_Contratos[[#This Row],[ID CLUSTER]],'Pontos e zonas por UF'!$B$2:$B$446,'Pontos e zonas por UF'!$H$2:$H$446)</f>
        <v>Paraná</v>
      </c>
      <c r="K263" s="344"/>
      <c r="L263" s="8">
        <f>_xlfn.XLOOKUP(QDC_Contratos[[#This Row],[ID CLUSTER]],'Pontos e zonas por UF'!$B$2:$B$446,'Pontos e zonas por UF'!$A$2:$A$446)</f>
        <v>212</v>
      </c>
      <c r="M263" s="344" t="str">
        <f>_xlfn.XLOOKUP(QDC_Contratos[[#This Row],[Código Identificador do ID CLUSTER]],'Pontos e zonas por UF'!$A$2:$A$446,'Pontos e zonas por UF'!$G$2:$G$446)</f>
        <v>Zona</v>
      </c>
    </row>
    <row r="264" spans="1:13" x14ac:dyDescent="0.35">
      <c r="A264" s="15">
        <v>263</v>
      </c>
      <c r="B264" s="338" t="s">
        <v>1582</v>
      </c>
      <c r="C264" s="6" t="s">
        <v>1283</v>
      </c>
      <c r="D264" s="3" t="s">
        <v>162</v>
      </c>
      <c r="E264" s="12">
        <v>350</v>
      </c>
      <c r="F264" s="480">
        <v>44849</v>
      </c>
      <c r="G264" s="480">
        <v>44926</v>
      </c>
      <c r="H264" s="449">
        <v>2.3329</v>
      </c>
      <c r="I264" s="15" t="s">
        <v>1279</v>
      </c>
      <c r="J264" s="15" t="str">
        <f>_xlfn.XLOOKUP(QDC_Contratos[[#This Row],[ID CLUSTER]],'Pontos e zonas por UF'!$B$2:$B$446,'Pontos e zonas por UF'!$H$2:$H$446)</f>
        <v>Santa Catarina</v>
      </c>
      <c r="K264" s="344"/>
      <c r="L264" s="8">
        <f>_xlfn.XLOOKUP(QDC_Contratos[[#This Row],[ID CLUSTER]],'Pontos e zonas por UF'!$B$2:$B$446,'Pontos e zonas por UF'!$A$2:$A$446)</f>
        <v>214</v>
      </c>
      <c r="M264" s="344" t="str">
        <f>_xlfn.XLOOKUP(QDC_Contratos[[#This Row],[Código Identificador do ID CLUSTER]],'Pontos e zonas por UF'!$A$2:$A$446,'Pontos e zonas por UF'!$G$2:$G$446)</f>
        <v>Zona</v>
      </c>
    </row>
    <row r="265" spans="1:13" x14ac:dyDescent="0.35">
      <c r="A265" s="15">
        <v>264</v>
      </c>
      <c r="B265" s="338" t="s">
        <v>1583</v>
      </c>
      <c r="C265" s="6" t="s">
        <v>1412</v>
      </c>
      <c r="D265" s="3" t="s">
        <v>162</v>
      </c>
      <c r="E265" s="12">
        <v>100</v>
      </c>
      <c r="F265" s="480">
        <v>45033</v>
      </c>
      <c r="G265" s="480">
        <v>45291</v>
      </c>
      <c r="H265" s="449">
        <v>2.2955000000000001</v>
      </c>
      <c r="I265" s="15" t="s">
        <v>1279</v>
      </c>
      <c r="J265" s="15" t="str">
        <f>_xlfn.XLOOKUP(QDC_Contratos[[#This Row],[ID CLUSTER]],'Pontos e zonas por UF'!$B$2:$B$446,'Pontos e zonas por UF'!$H$2:$H$446)</f>
        <v>Paraná</v>
      </c>
      <c r="K265" s="344"/>
      <c r="L265" s="8">
        <f>_xlfn.XLOOKUP(QDC_Contratos[[#This Row],[ID CLUSTER]],'Pontos e zonas por UF'!$B$2:$B$446,'Pontos e zonas por UF'!$A$2:$A$446)</f>
        <v>212</v>
      </c>
      <c r="M265" s="344" t="str">
        <f>_xlfn.XLOOKUP(QDC_Contratos[[#This Row],[Código Identificador do ID CLUSTER]],'Pontos e zonas por UF'!$A$2:$A$446,'Pontos e zonas por UF'!$G$2:$G$446)</f>
        <v>Zona</v>
      </c>
    </row>
    <row r="266" spans="1:13" x14ac:dyDescent="0.35">
      <c r="A266" s="15">
        <v>265</v>
      </c>
      <c r="B266" s="447" t="s">
        <v>1528</v>
      </c>
      <c r="C266" s="6" t="s">
        <v>1584</v>
      </c>
      <c r="D266" s="3" t="s">
        <v>162</v>
      </c>
      <c r="E266" s="12">
        <v>1627.5</v>
      </c>
      <c r="F266" s="480">
        <v>44562</v>
      </c>
      <c r="G266" s="480">
        <v>45291</v>
      </c>
      <c r="H266" s="449"/>
      <c r="I266" s="15" t="s">
        <v>1530</v>
      </c>
      <c r="J266" s="15" t="str">
        <f>_xlfn.XLOOKUP(QDC_Contratos[[#This Row],[ID CLUSTER]],'Pontos e zonas por UF'!$B$2:$B$446,'Pontos e zonas por UF'!$H$2:$H$446)</f>
        <v>Ceará</v>
      </c>
      <c r="K266" s="344"/>
      <c r="L266" s="8">
        <f>_xlfn.XLOOKUP(QDC_Contratos[[#This Row],[ID CLUSTER]],'Pontos e zonas por UF'!$B$2:$B$446,'Pontos e zonas por UF'!$A$2:$A$446)</f>
        <v>755562</v>
      </c>
      <c r="M266" s="344" t="str">
        <f>_xlfn.XLOOKUP(QDC_Contratos[[#This Row],[Código Identificador do ID CLUSTER]],'Pontos e zonas por UF'!$A$2:$A$446,'Pontos e zonas por UF'!$G$2:$G$446)</f>
        <v>Ponto</v>
      </c>
    </row>
    <row r="267" spans="1:13" x14ac:dyDescent="0.35">
      <c r="A267" s="15">
        <v>266</v>
      </c>
      <c r="B267" s="447" t="s">
        <v>1528</v>
      </c>
      <c r="C267" s="6" t="s">
        <v>1584</v>
      </c>
      <c r="D267" s="3" t="s">
        <v>162</v>
      </c>
      <c r="E267" s="12">
        <v>0</v>
      </c>
      <c r="F267" s="480">
        <v>45292</v>
      </c>
      <c r="G267" s="480">
        <v>46022</v>
      </c>
      <c r="H267" s="449"/>
      <c r="I267" s="15" t="s">
        <v>1530</v>
      </c>
      <c r="J267" s="15" t="str">
        <f>_xlfn.XLOOKUP(QDC_Contratos[[#This Row],[ID CLUSTER]],'Pontos e zonas por UF'!$B$2:$B$446,'Pontos e zonas por UF'!$H$2:$H$446)</f>
        <v>Ceará</v>
      </c>
      <c r="K267" s="344"/>
      <c r="L267" s="8">
        <f>_xlfn.XLOOKUP(QDC_Contratos[[#This Row],[ID CLUSTER]],'Pontos e zonas por UF'!$B$2:$B$446,'Pontos e zonas por UF'!$A$2:$A$446)</f>
        <v>755562</v>
      </c>
      <c r="M267" s="344" t="str">
        <f>_xlfn.XLOOKUP(QDC_Contratos[[#This Row],[Código Identificador do ID CLUSTER]],'Pontos e zonas por UF'!$A$2:$A$446,'Pontos e zonas por UF'!$G$2:$G$446)</f>
        <v>Ponto</v>
      </c>
    </row>
    <row r="268" spans="1:13" x14ac:dyDescent="0.35">
      <c r="A268" s="15">
        <v>267</v>
      </c>
      <c r="B268" s="447" t="s">
        <v>1528</v>
      </c>
      <c r="C268" s="6" t="s">
        <v>1585</v>
      </c>
      <c r="D268" s="3" t="s">
        <v>162</v>
      </c>
      <c r="E268" s="12">
        <v>50</v>
      </c>
      <c r="F268" s="480">
        <v>44562</v>
      </c>
      <c r="G268" s="480">
        <v>44926</v>
      </c>
      <c r="H268" s="449"/>
      <c r="I268" s="15" t="s">
        <v>1530</v>
      </c>
      <c r="J268" s="15" t="str">
        <f>_xlfn.XLOOKUP(QDC_Contratos[[#This Row],[ID CLUSTER]],'Pontos e zonas por UF'!$B$2:$B$446,'Pontos e zonas por UF'!$H$2:$H$446)</f>
        <v>Ceará</v>
      </c>
      <c r="K268" s="344"/>
      <c r="L268" s="8">
        <f>_xlfn.XLOOKUP(QDC_Contratos[[#This Row],[ID CLUSTER]],'Pontos e zonas por UF'!$B$2:$B$446,'Pontos e zonas por UF'!$A$2:$A$446)</f>
        <v>755551</v>
      </c>
      <c r="M268" s="344" t="str">
        <f>_xlfn.XLOOKUP(QDC_Contratos[[#This Row],[Código Identificador do ID CLUSTER]],'Pontos e zonas por UF'!$A$2:$A$446,'Pontos e zonas por UF'!$G$2:$G$446)</f>
        <v>Ponto</v>
      </c>
    </row>
    <row r="269" spans="1:13" x14ac:dyDescent="0.35">
      <c r="A269" s="15">
        <v>268</v>
      </c>
      <c r="B269" s="447" t="s">
        <v>1528</v>
      </c>
      <c r="C269" s="6" t="s">
        <v>1585</v>
      </c>
      <c r="D269" s="3" t="s">
        <v>162</v>
      </c>
      <c r="E269" s="12">
        <v>0</v>
      </c>
      <c r="F269" s="480">
        <v>44927</v>
      </c>
      <c r="G269" s="480">
        <v>46022</v>
      </c>
      <c r="H269" s="449"/>
      <c r="I269" s="15" t="s">
        <v>1530</v>
      </c>
      <c r="J269" s="15" t="str">
        <f>_xlfn.XLOOKUP(QDC_Contratos[[#This Row],[ID CLUSTER]],'Pontos e zonas por UF'!$B$2:$B$446,'Pontos e zonas por UF'!$H$2:$H$446)</f>
        <v>Ceará</v>
      </c>
      <c r="K269" s="344"/>
      <c r="L269" s="8">
        <f>_xlfn.XLOOKUP(QDC_Contratos[[#This Row],[ID CLUSTER]],'Pontos e zonas por UF'!$B$2:$B$446,'Pontos e zonas por UF'!$A$2:$A$446)</f>
        <v>755551</v>
      </c>
      <c r="M269" s="344" t="str">
        <f>_xlfn.XLOOKUP(QDC_Contratos[[#This Row],[Código Identificador do ID CLUSTER]],'Pontos e zonas por UF'!$A$2:$A$446,'Pontos e zonas por UF'!$G$2:$G$446)</f>
        <v>Ponto</v>
      </c>
    </row>
    <row r="270" spans="1:13" x14ac:dyDescent="0.35">
      <c r="A270" s="15">
        <v>269</v>
      </c>
      <c r="B270" s="447" t="s">
        <v>1528</v>
      </c>
      <c r="C270" s="6" t="s">
        <v>1586</v>
      </c>
      <c r="D270" s="3" t="s">
        <v>162</v>
      </c>
      <c r="E270" s="12">
        <v>0</v>
      </c>
      <c r="F270" s="480">
        <v>44562</v>
      </c>
      <c r="G270" s="480">
        <v>46022</v>
      </c>
      <c r="H270" s="449"/>
      <c r="I270" s="15" t="s">
        <v>1530</v>
      </c>
      <c r="J270" s="15" t="str">
        <f>_xlfn.XLOOKUP(QDC_Contratos[[#This Row],[ID CLUSTER]],'Pontos e zonas por UF'!$B$2:$B$446,'Pontos e zonas por UF'!$H$2:$H$446)</f>
        <v>Rio Grande do Norte</v>
      </c>
      <c r="K270" s="344"/>
      <c r="L270" s="8">
        <f>_xlfn.XLOOKUP(QDC_Contratos[[#This Row],[ID CLUSTER]],'Pontos e zonas por UF'!$B$2:$B$446,'Pontos e zonas por UF'!$A$2:$A$446)</f>
        <v>755550</v>
      </c>
      <c r="M270" s="344" t="str">
        <f>_xlfn.XLOOKUP(QDC_Contratos[[#This Row],[Código Identificador do ID CLUSTER]],'Pontos e zonas por UF'!$A$2:$A$446,'Pontos e zonas por UF'!$G$2:$G$446)</f>
        <v>Ponto</v>
      </c>
    </row>
    <row r="271" spans="1:13" x14ac:dyDescent="0.35">
      <c r="A271" s="15">
        <v>270</v>
      </c>
      <c r="B271" s="447" t="s">
        <v>1528</v>
      </c>
      <c r="C271" s="6" t="s">
        <v>1587</v>
      </c>
      <c r="D271" s="3" t="s">
        <v>162</v>
      </c>
      <c r="E271" s="12">
        <v>2150</v>
      </c>
      <c r="F271" s="480">
        <v>44562</v>
      </c>
      <c r="G271" s="480">
        <v>45291</v>
      </c>
      <c r="H271" s="449"/>
      <c r="I271" s="15" t="s">
        <v>1530</v>
      </c>
      <c r="J271" s="15" t="str">
        <f>_xlfn.XLOOKUP(QDC_Contratos[[#This Row],[ID CLUSTER]],'Pontos e zonas por UF'!$B$2:$B$446,'Pontos e zonas por UF'!$H$2:$H$446)</f>
        <v>Rio Grande do Norte</v>
      </c>
      <c r="K271" s="344"/>
      <c r="L271" s="8">
        <f>_xlfn.XLOOKUP(QDC_Contratos[[#This Row],[ID CLUSTER]],'Pontos e zonas por UF'!$B$2:$B$446,'Pontos e zonas por UF'!$A$2:$A$446)</f>
        <v>823349</v>
      </c>
      <c r="M271" s="344" t="str">
        <f>_xlfn.XLOOKUP(QDC_Contratos[[#This Row],[Código Identificador do ID CLUSTER]],'Pontos e zonas por UF'!$A$2:$A$446,'Pontos e zonas por UF'!$G$2:$G$446)</f>
        <v>Ponto</v>
      </c>
    </row>
    <row r="272" spans="1:13" x14ac:dyDescent="0.35">
      <c r="A272" s="15">
        <v>271</v>
      </c>
      <c r="B272" s="447" t="s">
        <v>1528</v>
      </c>
      <c r="C272" s="6" t="s">
        <v>1587</v>
      </c>
      <c r="D272" s="3" t="s">
        <v>162</v>
      </c>
      <c r="E272" s="12">
        <v>0</v>
      </c>
      <c r="F272" s="480">
        <v>45292</v>
      </c>
      <c r="G272" s="480">
        <v>46022</v>
      </c>
      <c r="H272" s="449"/>
      <c r="I272" s="15" t="s">
        <v>1530</v>
      </c>
      <c r="J272" s="15" t="str">
        <f>_xlfn.XLOOKUP(QDC_Contratos[[#This Row],[ID CLUSTER]],'Pontos e zonas por UF'!$B$2:$B$446,'Pontos e zonas por UF'!$H$2:$H$446)</f>
        <v>Rio Grande do Norte</v>
      </c>
      <c r="K272" s="344"/>
      <c r="L272" s="8">
        <f>_xlfn.XLOOKUP(QDC_Contratos[[#This Row],[ID CLUSTER]],'Pontos e zonas por UF'!$B$2:$B$446,'Pontos e zonas por UF'!$A$2:$A$446)</f>
        <v>823349</v>
      </c>
      <c r="M272" s="344" t="str">
        <f>_xlfn.XLOOKUP(QDC_Contratos[[#This Row],[Código Identificador do ID CLUSTER]],'Pontos e zonas por UF'!$A$2:$A$446,'Pontos e zonas por UF'!$G$2:$G$446)</f>
        <v>Ponto</v>
      </c>
    </row>
    <row r="273" spans="1:13" x14ac:dyDescent="0.35">
      <c r="A273" s="15">
        <v>272</v>
      </c>
      <c r="B273" s="447" t="s">
        <v>1528</v>
      </c>
      <c r="C273" s="6" t="s">
        <v>1588</v>
      </c>
      <c r="D273" s="3" t="s">
        <v>162</v>
      </c>
      <c r="E273" s="12">
        <v>0</v>
      </c>
      <c r="F273" s="480">
        <v>44562</v>
      </c>
      <c r="G273" s="480">
        <v>46022</v>
      </c>
      <c r="H273" s="449"/>
      <c r="I273" s="15" t="s">
        <v>1530</v>
      </c>
      <c r="J273" s="15" t="str">
        <f>_xlfn.XLOOKUP(QDC_Contratos[[#This Row],[ID CLUSTER]],'Pontos e zonas por UF'!$B$2:$B$446,'Pontos e zonas por UF'!$H$2:$H$446)</f>
        <v>Rio Grande do Norte</v>
      </c>
      <c r="K273" s="344"/>
      <c r="L273" s="8">
        <f>_xlfn.XLOOKUP(QDC_Contratos[[#This Row],[ID CLUSTER]],'Pontos e zonas por UF'!$B$2:$B$446,'Pontos e zonas por UF'!$A$2:$A$446)</f>
        <v>342</v>
      </c>
      <c r="M273" s="344" t="str">
        <f>_xlfn.XLOOKUP(QDC_Contratos[[#This Row],[Código Identificador do ID CLUSTER]],'Pontos e zonas por UF'!$A$2:$A$446,'Pontos e zonas por UF'!$G$2:$G$446)</f>
        <v>Cluster</v>
      </c>
    </row>
    <row r="274" spans="1:13" x14ac:dyDescent="0.35">
      <c r="A274" s="15">
        <v>273</v>
      </c>
      <c r="B274" s="447" t="s">
        <v>1528</v>
      </c>
      <c r="C274" s="6" t="s">
        <v>1589</v>
      </c>
      <c r="D274" s="3" t="s">
        <v>162</v>
      </c>
      <c r="E274" s="12">
        <v>80</v>
      </c>
      <c r="F274" s="480">
        <v>44562</v>
      </c>
      <c r="G274" s="480">
        <v>45291</v>
      </c>
      <c r="H274" s="449"/>
      <c r="I274" s="15" t="s">
        <v>1530</v>
      </c>
      <c r="J274" s="15" t="str">
        <f>_xlfn.XLOOKUP(QDC_Contratos[[#This Row],[ID CLUSTER]],'Pontos e zonas por UF'!$B$2:$B$446,'Pontos e zonas por UF'!$H$2:$H$446)</f>
        <v>Paraíba</v>
      </c>
      <c r="K274" s="344"/>
      <c r="L274" s="8">
        <f>_xlfn.XLOOKUP(QDC_Contratos[[#This Row],[ID CLUSTER]],'Pontos e zonas por UF'!$B$2:$B$446,'Pontos e zonas por UF'!$A$2:$A$446)</f>
        <v>343</v>
      </c>
      <c r="M274" s="344" t="str">
        <f>_xlfn.XLOOKUP(QDC_Contratos[[#This Row],[Código Identificador do ID CLUSTER]],'Pontos e zonas por UF'!$A$2:$A$446,'Pontos e zonas por UF'!$G$2:$G$446)</f>
        <v>Cluster</v>
      </c>
    </row>
    <row r="275" spans="1:13" x14ac:dyDescent="0.35">
      <c r="A275" s="15">
        <v>274</v>
      </c>
      <c r="B275" s="447" t="s">
        <v>1528</v>
      </c>
      <c r="C275" s="6" t="s">
        <v>1589</v>
      </c>
      <c r="D275" s="3" t="s">
        <v>162</v>
      </c>
      <c r="E275" s="12">
        <v>0</v>
      </c>
      <c r="F275" s="480">
        <v>45292</v>
      </c>
      <c r="G275" s="480">
        <v>46022</v>
      </c>
      <c r="H275" s="449"/>
      <c r="I275" s="15" t="s">
        <v>1530</v>
      </c>
      <c r="J275" s="15" t="str">
        <f>_xlfn.XLOOKUP(QDC_Contratos[[#This Row],[ID CLUSTER]],'Pontos e zonas por UF'!$B$2:$B$446,'Pontos e zonas por UF'!$H$2:$H$446)</f>
        <v>Paraíba</v>
      </c>
      <c r="K275" s="344"/>
      <c r="L275" s="8">
        <f>_xlfn.XLOOKUP(QDC_Contratos[[#This Row],[ID CLUSTER]],'Pontos e zonas por UF'!$B$2:$B$446,'Pontos e zonas por UF'!$A$2:$A$446)</f>
        <v>343</v>
      </c>
      <c r="M275" s="344" t="str">
        <f>_xlfn.XLOOKUP(QDC_Contratos[[#This Row],[Código Identificador do ID CLUSTER]],'Pontos e zonas por UF'!$A$2:$A$446,'Pontos e zonas por UF'!$G$2:$G$446)</f>
        <v>Cluster</v>
      </c>
    </row>
    <row r="276" spans="1:13" x14ac:dyDescent="0.35">
      <c r="A276" s="15">
        <v>275</v>
      </c>
      <c r="B276" s="447" t="s">
        <v>1528</v>
      </c>
      <c r="C276" s="6" t="s">
        <v>1529</v>
      </c>
      <c r="D276" s="398" t="s">
        <v>162</v>
      </c>
      <c r="E276" s="460">
        <v>436.9</v>
      </c>
      <c r="F276" s="480">
        <v>44562</v>
      </c>
      <c r="G276" s="480">
        <v>44926</v>
      </c>
      <c r="H276" s="449"/>
      <c r="I276" s="15" t="s">
        <v>1530</v>
      </c>
      <c r="J276" s="15" t="str">
        <f>_xlfn.XLOOKUP(QDC_Contratos[[#This Row],[ID CLUSTER]],'Pontos e zonas por UF'!$B$2:$B$446,'Pontos e zonas por UF'!$H$2:$H$446)</f>
        <v>Pernambuco</v>
      </c>
      <c r="K276" s="344"/>
      <c r="L276" s="8">
        <f>_xlfn.XLOOKUP(QDC_Contratos[[#This Row],[ID CLUSTER]],'Pontos e zonas por UF'!$B$2:$B$446,'Pontos e zonas por UF'!$A$2:$A$446)</f>
        <v>344</v>
      </c>
      <c r="M276" s="344" t="str">
        <f>_xlfn.XLOOKUP(QDC_Contratos[[#This Row],[Código Identificador do ID CLUSTER]],'Pontos e zonas por UF'!$A$2:$A$446,'Pontos e zonas por UF'!$G$2:$G$446)</f>
        <v>Cluster</v>
      </c>
    </row>
    <row r="277" spans="1:13" x14ac:dyDescent="0.35">
      <c r="A277" s="15">
        <v>276</v>
      </c>
      <c r="B277" s="447" t="s">
        <v>1528</v>
      </c>
      <c r="C277" s="6" t="s">
        <v>1529</v>
      </c>
      <c r="D277" s="3" t="s">
        <v>162</v>
      </c>
      <c r="E277" s="12">
        <v>298.60000000000002</v>
      </c>
      <c r="F277" s="480">
        <v>44927</v>
      </c>
      <c r="G277" s="480">
        <v>45291</v>
      </c>
      <c r="H277" s="449"/>
      <c r="I277" s="15" t="s">
        <v>1530</v>
      </c>
      <c r="J277" s="15" t="str">
        <f>_xlfn.XLOOKUP(QDC_Contratos[[#This Row],[ID CLUSTER]],'Pontos e zonas por UF'!$B$2:$B$446,'Pontos e zonas por UF'!$H$2:$H$446)</f>
        <v>Pernambuco</v>
      </c>
      <c r="K277" s="344"/>
      <c r="L277" s="8">
        <f>_xlfn.XLOOKUP(QDC_Contratos[[#This Row],[ID CLUSTER]],'Pontos e zonas por UF'!$B$2:$B$446,'Pontos e zonas por UF'!$A$2:$A$446)</f>
        <v>344</v>
      </c>
      <c r="M277" s="344" t="str">
        <f>_xlfn.XLOOKUP(QDC_Contratos[[#This Row],[Código Identificador do ID CLUSTER]],'Pontos e zonas por UF'!$A$2:$A$446,'Pontos e zonas por UF'!$G$2:$G$446)</f>
        <v>Cluster</v>
      </c>
    </row>
    <row r="278" spans="1:13" x14ac:dyDescent="0.35">
      <c r="A278" s="15">
        <v>277</v>
      </c>
      <c r="B278" s="447" t="s">
        <v>1528</v>
      </c>
      <c r="C278" s="6" t="s">
        <v>1590</v>
      </c>
      <c r="D278" s="3" t="s">
        <v>162</v>
      </c>
      <c r="E278" s="12">
        <v>353.1</v>
      </c>
      <c r="F278" s="480">
        <v>44562</v>
      </c>
      <c r="G278" s="480">
        <v>44926</v>
      </c>
      <c r="H278" s="449"/>
      <c r="I278" s="15" t="s">
        <v>1530</v>
      </c>
      <c r="J278" s="15" t="str">
        <f>_xlfn.XLOOKUP(QDC_Contratos[[#This Row],[ID CLUSTER]],'Pontos e zonas por UF'!$B$2:$B$446,'Pontos e zonas por UF'!$H$2:$H$446)</f>
        <v>Pernambuco</v>
      </c>
      <c r="K278" s="344"/>
      <c r="L278" s="8">
        <f>_xlfn.XLOOKUP(QDC_Contratos[[#This Row],[ID CLUSTER]],'Pontos e zonas por UF'!$B$2:$B$446,'Pontos e zonas por UF'!$A$2:$A$446)</f>
        <v>345</v>
      </c>
      <c r="M278" s="344" t="str">
        <f>_xlfn.XLOOKUP(QDC_Contratos[[#This Row],[Código Identificador do ID CLUSTER]],'Pontos e zonas por UF'!$A$2:$A$446,'Pontos e zonas por UF'!$G$2:$G$446)</f>
        <v>Cluster</v>
      </c>
    </row>
    <row r="279" spans="1:13" x14ac:dyDescent="0.35">
      <c r="A279" s="15">
        <v>278</v>
      </c>
      <c r="B279" s="447" t="s">
        <v>1528</v>
      </c>
      <c r="C279" s="6" t="s">
        <v>1590</v>
      </c>
      <c r="D279" s="3" t="s">
        <v>162</v>
      </c>
      <c r="E279" s="12">
        <v>241.4</v>
      </c>
      <c r="F279" s="480">
        <v>44927</v>
      </c>
      <c r="G279" s="480">
        <v>45291</v>
      </c>
      <c r="H279" s="449"/>
      <c r="I279" s="15" t="s">
        <v>1530</v>
      </c>
      <c r="J279" s="15" t="str">
        <f>_xlfn.XLOOKUP(QDC_Contratos[[#This Row],[ID CLUSTER]],'Pontos e zonas por UF'!$B$2:$B$446,'Pontos e zonas por UF'!$H$2:$H$446)</f>
        <v>Pernambuco</v>
      </c>
      <c r="K279" s="344"/>
      <c r="L279" s="8">
        <f>_xlfn.XLOOKUP(QDC_Contratos[[#This Row],[ID CLUSTER]],'Pontos e zonas por UF'!$B$2:$B$446,'Pontos e zonas por UF'!$A$2:$A$446)</f>
        <v>345</v>
      </c>
      <c r="M279" s="344" t="str">
        <f>_xlfn.XLOOKUP(QDC_Contratos[[#This Row],[Código Identificador do ID CLUSTER]],'Pontos e zonas por UF'!$A$2:$A$446,'Pontos e zonas por UF'!$G$2:$G$446)</f>
        <v>Cluster</v>
      </c>
    </row>
    <row r="280" spans="1:13" x14ac:dyDescent="0.35">
      <c r="A280" s="15">
        <v>279</v>
      </c>
      <c r="B280" s="447" t="s">
        <v>1528</v>
      </c>
      <c r="C280" s="6" t="s">
        <v>1590</v>
      </c>
      <c r="D280" s="3" t="s">
        <v>162</v>
      </c>
      <c r="E280" s="12">
        <v>0</v>
      </c>
      <c r="F280" s="480">
        <v>45292</v>
      </c>
      <c r="G280" s="480">
        <v>46022</v>
      </c>
      <c r="H280" s="449"/>
      <c r="I280" s="15" t="s">
        <v>1530</v>
      </c>
      <c r="J280" s="15" t="str">
        <f>_xlfn.XLOOKUP(QDC_Contratos[[#This Row],[ID CLUSTER]],'Pontos e zonas por UF'!$B$2:$B$446,'Pontos e zonas por UF'!$H$2:$H$446)</f>
        <v>Pernambuco</v>
      </c>
      <c r="K280" s="344"/>
      <c r="L280" s="8">
        <f>_xlfn.XLOOKUP(QDC_Contratos[[#This Row],[ID CLUSTER]],'Pontos e zonas por UF'!$B$2:$B$446,'Pontos e zonas por UF'!$A$2:$A$446)</f>
        <v>345</v>
      </c>
      <c r="M280" s="344" t="str">
        <f>_xlfn.XLOOKUP(QDC_Contratos[[#This Row],[Código Identificador do ID CLUSTER]],'Pontos e zonas por UF'!$A$2:$A$446,'Pontos e zonas por UF'!$G$2:$G$446)</f>
        <v>Cluster</v>
      </c>
    </row>
    <row r="281" spans="1:13" x14ac:dyDescent="0.35">
      <c r="A281" s="15">
        <v>280</v>
      </c>
      <c r="B281" s="447" t="s">
        <v>1528</v>
      </c>
      <c r="C281" s="6" t="s">
        <v>1591</v>
      </c>
      <c r="D281" s="3" t="s">
        <v>162</v>
      </c>
      <c r="E281" s="12">
        <v>2257.5</v>
      </c>
      <c r="F281" s="480">
        <v>44562</v>
      </c>
      <c r="G281" s="480">
        <v>45657</v>
      </c>
      <c r="H281" s="449"/>
      <c r="I281" s="15" t="s">
        <v>1530</v>
      </c>
      <c r="J281" s="15" t="str">
        <f>_xlfn.XLOOKUP(QDC_Contratos[[#This Row],[ID CLUSTER]],'Pontos e zonas por UF'!$B$2:$B$446,'Pontos e zonas por UF'!$H$2:$H$446)</f>
        <v>Pernambuco</v>
      </c>
      <c r="K281" s="344"/>
      <c r="L281" s="8">
        <f>_xlfn.XLOOKUP(QDC_Contratos[[#This Row],[ID CLUSTER]],'Pontos e zonas por UF'!$B$2:$B$446,'Pontos e zonas por UF'!$A$2:$A$446)</f>
        <v>754909</v>
      </c>
      <c r="M281" s="344" t="str">
        <f>_xlfn.XLOOKUP(QDC_Contratos[[#This Row],[Código Identificador do ID CLUSTER]],'Pontos e zonas por UF'!$A$2:$A$446,'Pontos e zonas por UF'!$G$2:$G$446)</f>
        <v>Ponto</v>
      </c>
    </row>
    <row r="282" spans="1:13" x14ac:dyDescent="0.35">
      <c r="A282" s="15">
        <v>281</v>
      </c>
      <c r="B282" s="447" t="s">
        <v>1528</v>
      </c>
      <c r="C282" s="6" t="s">
        <v>1591</v>
      </c>
      <c r="D282" s="3" t="s">
        <v>162</v>
      </c>
      <c r="E282" s="12">
        <v>0</v>
      </c>
      <c r="F282" s="480">
        <v>45658</v>
      </c>
      <c r="G282" s="480">
        <v>46022</v>
      </c>
      <c r="H282" s="449"/>
      <c r="I282" s="15" t="s">
        <v>1530</v>
      </c>
      <c r="J282" s="15" t="str">
        <f>_xlfn.XLOOKUP(QDC_Contratos[[#This Row],[ID CLUSTER]],'Pontos e zonas por UF'!$B$2:$B$446,'Pontos e zonas por UF'!$H$2:$H$446)</f>
        <v>Pernambuco</v>
      </c>
      <c r="K282" s="344"/>
      <c r="L282" s="8">
        <f>_xlfn.XLOOKUP(QDC_Contratos[[#This Row],[ID CLUSTER]],'Pontos e zonas por UF'!$B$2:$B$446,'Pontos e zonas por UF'!$A$2:$A$446)</f>
        <v>754909</v>
      </c>
      <c r="M282" s="344" t="str">
        <f>_xlfn.XLOOKUP(QDC_Contratos[[#This Row],[Código Identificador do ID CLUSTER]],'Pontos e zonas por UF'!$A$2:$A$446,'Pontos e zonas por UF'!$G$2:$G$446)</f>
        <v>Ponto</v>
      </c>
    </row>
    <row r="283" spans="1:13" x14ac:dyDescent="0.35">
      <c r="A283" s="15">
        <v>282</v>
      </c>
      <c r="B283" s="447" t="s">
        <v>1528</v>
      </c>
      <c r="C283" s="6" t="s">
        <v>1592</v>
      </c>
      <c r="D283" s="3" t="s">
        <v>162</v>
      </c>
      <c r="E283" s="12">
        <v>0</v>
      </c>
      <c r="F283" s="480">
        <v>44562</v>
      </c>
      <c r="G283" s="480">
        <v>46022</v>
      </c>
      <c r="H283" s="449"/>
      <c r="I283" s="15" t="s">
        <v>1530</v>
      </c>
      <c r="J283" s="15" t="str">
        <f>_xlfn.XLOOKUP(QDC_Contratos[[#This Row],[ID CLUSTER]],'Pontos e zonas por UF'!$B$2:$B$446,'Pontos e zonas por UF'!$H$2:$H$446)</f>
        <v>Alagoas</v>
      </c>
      <c r="K283" s="344"/>
      <c r="L283" s="8">
        <f>_xlfn.XLOOKUP(QDC_Contratos[[#This Row],[ID CLUSTER]],'Pontos e zonas por UF'!$B$2:$B$446,'Pontos e zonas por UF'!$A$2:$A$446)</f>
        <v>348</v>
      </c>
      <c r="M283" s="344" t="str">
        <f>_xlfn.XLOOKUP(QDC_Contratos[[#This Row],[Código Identificador do ID CLUSTER]],'Pontos e zonas por UF'!$A$2:$A$446,'Pontos e zonas por UF'!$G$2:$G$446)</f>
        <v>Cluster</v>
      </c>
    </row>
    <row r="284" spans="1:13" x14ac:dyDescent="0.35">
      <c r="A284" s="15">
        <v>283</v>
      </c>
      <c r="B284" s="447" t="s">
        <v>1528</v>
      </c>
      <c r="C284" s="6" t="s">
        <v>1593</v>
      </c>
      <c r="D284" s="3" t="s">
        <v>162</v>
      </c>
      <c r="E284" s="12">
        <v>0</v>
      </c>
      <c r="F284" s="480">
        <v>44562</v>
      </c>
      <c r="G284" s="480">
        <v>46022</v>
      </c>
      <c r="H284" s="449"/>
      <c r="I284" s="15" t="s">
        <v>1530</v>
      </c>
      <c r="J284" s="15" t="str">
        <f>_xlfn.XLOOKUP(QDC_Contratos[[#This Row],[ID CLUSTER]],'Pontos e zonas por UF'!$B$2:$B$446,'Pontos e zonas por UF'!$H$2:$H$446)</f>
        <v>Alagoas</v>
      </c>
      <c r="K284" s="344"/>
      <c r="L284" s="8">
        <f>_xlfn.XLOOKUP(QDC_Contratos[[#This Row],[ID CLUSTER]],'Pontos e zonas por UF'!$B$2:$B$446,'Pontos e zonas por UF'!$A$2:$A$446)</f>
        <v>349</v>
      </c>
      <c r="M284" s="344" t="str">
        <f>_xlfn.XLOOKUP(QDC_Contratos[[#This Row],[Código Identificador do ID CLUSTER]],'Pontos e zonas por UF'!$A$2:$A$446,'Pontos e zonas por UF'!$G$2:$G$446)</f>
        <v>Cluster</v>
      </c>
    </row>
    <row r="285" spans="1:13" x14ac:dyDescent="0.35">
      <c r="A285" s="15">
        <v>284</v>
      </c>
      <c r="B285" s="447" t="s">
        <v>1528</v>
      </c>
      <c r="C285" s="6" t="s">
        <v>1594</v>
      </c>
      <c r="D285" s="3" t="s">
        <v>162</v>
      </c>
      <c r="E285" s="12">
        <v>15</v>
      </c>
      <c r="F285" s="480">
        <v>44562</v>
      </c>
      <c r="G285" s="480">
        <v>44926</v>
      </c>
      <c r="H285" s="449"/>
      <c r="I285" s="15" t="s">
        <v>1530</v>
      </c>
      <c r="J285" s="15" t="str">
        <f>_xlfn.XLOOKUP(QDC_Contratos[[#This Row],[ID CLUSTER]],'Pontos e zonas por UF'!$B$2:$B$446,'Pontos e zonas por UF'!$H$2:$H$446)</f>
        <v>Sergipe</v>
      </c>
      <c r="K285" s="344"/>
      <c r="L285" s="8">
        <f>_xlfn.XLOOKUP(QDC_Contratos[[#This Row],[ID CLUSTER]],'Pontos e zonas por UF'!$B$2:$B$446,'Pontos e zonas por UF'!$A$2:$A$446)</f>
        <v>823753</v>
      </c>
      <c r="M285" s="344" t="str">
        <f>_xlfn.XLOOKUP(QDC_Contratos[[#This Row],[Código Identificador do ID CLUSTER]],'Pontos e zonas por UF'!$A$2:$A$446,'Pontos e zonas por UF'!$G$2:$G$446)</f>
        <v>Ponto</v>
      </c>
    </row>
    <row r="286" spans="1:13" x14ac:dyDescent="0.35">
      <c r="A286" s="15">
        <v>285</v>
      </c>
      <c r="B286" s="338" t="s">
        <v>1595</v>
      </c>
      <c r="C286" s="8" t="s">
        <v>1447</v>
      </c>
      <c r="D286" s="3" t="s">
        <v>162</v>
      </c>
      <c r="E286" s="12">
        <v>60</v>
      </c>
      <c r="F286" s="480">
        <v>44927</v>
      </c>
      <c r="G286" s="480">
        <v>45291</v>
      </c>
      <c r="H286" s="449">
        <v>0.6129</v>
      </c>
      <c r="I286" s="15" t="s">
        <v>1279</v>
      </c>
      <c r="J286" s="15" t="str">
        <f>_xlfn.XLOOKUP(QDC_Contratos[[#This Row],[ID CLUSTER]],'Pontos e zonas por UF'!$B$2:$B$446,'Pontos e zonas por UF'!$H$2:$H$446)</f>
        <v>São Paulo</v>
      </c>
      <c r="K286" s="344"/>
      <c r="L286" s="8">
        <f>_xlfn.XLOOKUP(QDC_Contratos[[#This Row],[ID CLUSTER]],'Pontos e zonas por UF'!$B$2:$B$446,'Pontos e zonas por UF'!$A$2:$A$446)</f>
        <v>817352</v>
      </c>
      <c r="M286" s="344" t="str">
        <f>_xlfn.XLOOKUP(QDC_Contratos[[#This Row],[Código Identificador do ID CLUSTER]],'Pontos e zonas por UF'!$A$2:$A$446,'Pontos e zonas por UF'!$G$2:$G$446)</f>
        <v>Ponto</v>
      </c>
    </row>
    <row r="287" spans="1:13" x14ac:dyDescent="0.35">
      <c r="A287" s="15">
        <v>286</v>
      </c>
      <c r="B287" s="338" t="s">
        <v>1596</v>
      </c>
      <c r="C287" s="6" t="s">
        <v>1537</v>
      </c>
      <c r="D287" s="3" t="s">
        <v>169</v>
      </c>
      <c r="E287" s="12">
        <v>510</v>
      </c>
      <c r="F287" s="480">
        <v>44927</v>
      </c>
      <c r="G287" s="480">
        <v>45291</v>
      </c>
      <c r="H287" s="449">
        <v>6.4222999999999999</v>
      </c>
      <c r="I287" s="15" t="s">
        <v>1279</v>
      </c>
      <c r="J287" s="15" t="str">
        <f>_xlfn.XLOOKUP(QDC_Contratos[[#This Row],[ID CLUSTER]],'Pontos e zonas por UF'!$B$2:$B$446,'Pontos e zonas por UF'!$H$2:$H$446)</f>
        <v>Rio de Janeiro</v>
      </c>
      <c r="K287" s="344"/>
      <c r="L287" s="8">
        <f>_xlfn.XLOOKUP(QDC_Contratos[[#This Row],[ID CLUSTER]],'Pontos e zonas por UF'!$B$2:$B$446,'Pontos e zonas por UF'!$A$2:$A$446)</f>
        <v>757856</v>
      </c>
      <c r="M287" s="344" t="str">
        <f>_xlfn.XLOOKUP(QDC_Contratos[[#This Row],[Código Identificador do ID CLUSTER]],'Pontos e zonas por UF'!$A$2:$A$446,'Pontos e zonas por UF'!$G$2:$G$446)</f>
        <v>Ponto</v>
      </c>
    </row>
    <row r="288" spans="1:13" x14ac:dyDescent="0.35">
      <c r="A288" s="15">
        <v>287</v>
      </c>
      <c r="B288" s="338" t="s">
        <v>1597</v>
      </c>
      <c r="C288" s="6" t="s">
        <v>1535</v>
      </c>
      <c r="D288" s="3" t="s">
        <v>169</v>
      </c>
      <c r="E288" s="13">
        <v>25</v>
      </c>
      <c r="F288" s="480">
        <v>44958</v>
      </c>
      <c r="G288" s="480">
        <v>45291</v>
      </c>
      <c r="H288" s="449">
        <v>6.2245999999999997</v>
      </c>
      <c r="I288" s="15" t="s">
        <v>1279</v>
      </c>
      <c r="J288" s="15" t="str">
        <f>_xlfn.XLOOKUP(QDC_Contratos[[#This Row],[ID CLUSTER]],'Pontos e zonas por UF'!$B$2:$B$446,'Pontos e zonas por UF'!$H$2:$H$446)</f>
        <v>São Paulo</v>
      </c>
      <c r="K288" s="344"/>
      <c r="L288" s="8">
        <f>_xlfn.XLOOKUP(QDC_Contratos[[#This Row],[ID CLUSTER]],'Pontos e zonas por UF'!$B$2:$B$446,'Pontos e zonas por UF'!$A$2:$A$446)</f>
        <v>756911</v>
      </c>
      <c r="M288" s="344" t="str">
        <f>_xlfn.XLOOKUP(QDC_Contratos[[#This Row],[Código Identificador do ID CLUSTER]],'Pontos e zonas por UF'!$A$2:$A$446,'Pontos e zonas por UF'!$G$2:$G$446)</f>
        <v>Ponto</v>
      </c>
    </row>
    <row r="289" spans="1:13" x14ac:dyDescent="0.35">
      <c r="A289" s="15">
        <v>288</v>
      </c>
      <c r="B289" s="338" t="s">
        <v>1598</v>
      </c>
      <c r="C289" s="8" t="s">
        <v>1295</v>
      </c>
      <c r="D289" s="3" t="s">
        <v>169</v>
      </c>
      <c r="E289" s="12">
        <v>50</v>
      </c>
      <c r="F289" s="480">
        <v>44927</v>
      </c>
      <c r="G289" s="480">
        <v>45016</v>
      </c>
      <c r="H289" s="449">
        <v>0.33229999999999998</v>
      </c>
      <c r="I289" s="15" t="s">
        <v>1279</v>
      </c>
      <c r="J289" s="15" t="str">
        <f>_xlfn.XLOOKUP(QDC_Contratos[[#This Row],[ID CLUSTER]],'Pontos e zonas por UF'!$B$2:$B$446,'Pontos e zonas por UF'!$H$2:$H$446)</f>
        <v>São Paulo</v>
      </c>
      <c r="K289" s="344"/>
      <c r="L289" s="8">
        <f>_xlfn.XLOOKUP(QDC_Contratos[[#This Row],[ID CLUSTER]],'Pontos e zonas por UF'!$B$2:$B$446,'Pontos e zonas por UF'!$A$2:$A$446)</f>
        <v>1</v>
      </c>
      <c r="M289" s="344" t="str">
        <f>_xlfn.XLOOKUP(QDC_Contratos[[#This Row],[Código Identificador do ID CLUSTER]],'Pontos e zonas por UF'!$A$2:$A$446,'Pontos e zonas por UF'!$G$2:$G$446)</f>
        <v>Ponto</v>
      </c>
    </row>
    <row r="290" spans="1:13" x14ac:dyDescent="0.35">
      <c r="A290" s="15">
        <v>289</v>
      </c>
      <c r="B290" s="338" t="s">
        <v>1599</v>
      </c>
      <c r="C290" s="456" t="s">
        <v>1313</v>
      </c>
      <c r="D290" s="457" t="s">
        <v>162</v>
      </c>
      <c r="E290" s="461">
        <v>40</v>
      </c>
      <c r="F290" s="480">
        <v>44697</v>
      </c>
      <c r="G290" s="480">
        <v>44926</v>
      </c>
      <c r="H290" s="449">
        <v>4.7499000000000002</v>
      </c>
      <c r="I290" s="15" t="s">
        <v>1279</v>
      </c>
      <c r="J290" s="15" t="str">
        <f>_xlfn.XLOOKUP(QDC_Contratos[[#This Row],[ID CLUSTER]],'Pontos e zonas por UF'!$B$2:$B$446,'Pontos e zonas por UF'!$H$2:$H$446)</f>
        <v>Sergipe</v>
      </c>
      <c r="K290" s="344"/>
      <c r="L290" s="8">
        <f>_xlfn.XLOOKUP(QDC_Contratos[[#This Row],[ID CLUSTER]],'Pontos e zonas por UF'!$B$2:$B$446,'Pontos e zonas por UF'!$A$2:$A$446)</f>
        <v>198</v>
      </c>
      <c r="M290" s="344" t="str">
        <f>_xlfn.XLOOKUP(QDC_Contratos[[#This Row],[Código Identificador do ID CLUSTER]],'Pontos e zonas por UF'!$A$2:$A$446,'Pontos e zonas por UF'!$G$2:$G$446)</f>
        <v>Zona</v>
      </c>
    </row>
    <row r="291" spans="1:13" x14ac:dyDescent="0.35">
      <c r="A291" s="15">
        <v>290</v>
      </c>
      <c r="B291" s="338" t="s">
        <v>1600</v>
      </c>
      <c r="C291" s="8" t="s">
        <v>1295</v>
      </c>
      <c r="D291" s="3" t="s">
        <v>169</v>
      </c>
      <c r="E291" s="12">
        <v>10</v>
      </c>
      <c r="F291" s="480">
        <v>44927</v>
      </c>
      <c r="G291" s="480">
        <v>45291</v>
      </c>
      <c r="H291" s="449">
        <v>0.26579999999999998</v>
      </c>
      <c r="I291" s="15" t="s">
        <v>1279</v>
      </c>
      <c r="J291" s="15" t="str">
        <f>_xlfn.XLOOKUP(QDC_Contratos[[#This Row],[ID CLUSTER]],'Pontos e zonas por UF'!$B$2:$B$446,'Pontos e zonas por UF'!$H$2:$H$446)</f>
        <v>São Paulo</v>
      </c>
      <c r="K291" s="344"/>
      <c r="L291" s="8">
        <f>_xlfn.XLOOKUP(QDC_Contratos[[#This Row],[ID CLUSTER]],'Pontos e zonas por UF'!$B$2:$B$446,'Pontos e zonas por UF'!$A$2:$A$446)</f>
        <v>1</v>
      </c>
      <c r="M291" s="344" t="str">
        <f>_xlfn.XLOOKUP(QDC_Contratos[[#This Row],[Código Identificador do ID CLUSTER]],'Pontos e zonas por UF'!$A$2:$A$446,'Pontos e zonas por UF'!$G$2:$G$446)</f>
        <v>Ponto</v>
      </c>
    </row>
    <row r="292" spans="1:13" x14ac:dyDescent="0.35">
      <c r="A292" s="15">
        <v>291</v>
      </c>
      <c r="B292" s="338" t="s">
        <v>1601</v>
      </c>
      <c r="C292" s="8" t="s">
        <v>1287</v>
      </c>
      <c r="D292" s="3" t="s">
        <v>169</v>
      </c>
      <c r="E292" s="12">
        <v>14000</v>
      </c>
      <c r="F292" s="480">
        <v>44927</v>
      </c>
      <c r="G292" s="480">
        <v>45291</v>
      </c>
      <c r="H292" s="449">
        <v>5.6708999999999996</v>
      </c>
      <c r="I292" s="15" t="s">
        <v>1279</v>
      </c>
      <c r="J292" s="15" t="str">
        <f>_xlfn.XLOOKUP(QDC_Contratos[[#This Row],[ID CLUSTER]],'Pontos e zonas por UF'!$B$2:$B$446,'Pontos e zonas por UF'!$H$2:$H$446)</f>
        <v>Mato Grosso do Sul</v>
      </c>
      <c r="K292" s="344"/>
      <c r="L292" s="8">
        <f>_xlfn.XLOOKUP(QDC_Contratos[[#This Row],[ID CLUSTER]],'Pontos e zonas por UF'!$B$2:$B$446,'Pontos e zonas por UF'!$A$2:$A$446)</f>
        <v>270738</v>
      </c>
      <c r="M292" s="344" t="str">
        <f>_xlfn.XLOOKUP(QDC_Contratos[[#This Row],[Código Identificador do ID CLUSTER]],'Pontos e zonas por UF'!$A$2:$A$446,'Pontos e zonas por UF'!$G$2:$G$446)</f>
        <v>Ponto</v>
      </c>
    </row>
    <row r="293" spans="1:13" x14ac:dyDescent="0.35">
      <c r="A293" s="15">
        <v>292</v>
      </c>
      <c r="B293" s="338" t="s">
        <v>1602</v>
      </c>
      <c r="C293" s="8" t="s">
        <v>1295</v>
      </c>
      <c r="D293" s="3" t="s">
        <v>169</v>
      </c>
      <c r="E293" s="12">
        <v>8000</v>
      </c>
      <c r="F293" s="480">
        <v>44927</v>
      </c>
      <c r="G293" s="480">
        <v>45291</v>
      </c>
      <c r="H293" s="449">
        <v>0.26579999999999998</v>
      </c>
      <c r="I293" s="15" t="s">
        <v>1279</v>
      </c>
      <c r="J293" s="15" t="str">
        <f>_xlfn.XLOOKUP(QDC_Contratos[[#This Row],[ID CLUSTER]],'Pontos e zonas por UF'!$B$2:$B$446,'Pontos e zonas por UF'!$H$2:$H$446)</f>
        <v>São Paulo</v>
      </c>
      <c r="K293" s="344"/>
      <c r="L293" s="8">
        <f>_xlfn.XLOOKUP(QDC_Contratos[[#This Row],[ID CLUSTER]],'Pontos e zonas por UF'!$B$2:$B$446,'Pontos e zonas por UF'!$A$2:$A$446)</f>
        <v>1</v>
      </c>
      <c r="M293" s="344" t="str">
        <f>_xlfn.XLOOKUP(QDC_Contratos[[#This Row],[Código Identificador do ID CLUSTER]],'Pontos e zonas por UF'!$A$2:$A$446,'Pontos e zonas por UF'!$G$2:$G$446)</f>
        <v>Ponto</v>
      </c>
    </row>
    <row r="294" spans="1:13" x14ac:dyDescent="0.35">
      <c r="A294" s="15">
        <v>293</v>
      </c>
      <c r="B294" s="338" t="s">
        <v>1603</v>
      </c>
      <c r="C294" s="132" t="s">
        <v>1278</v>
      </c>
      <c r="D294" s="3" t="s">
        <v>162</v>
      </c>
      <c r="E294" s="12">
        <v>11165</v>
      </c>
      <c r="F294" s="480">
        <v>44927</v>
      </c>
      <c r="G294" s="480">
        <v>45291</v>
      </c>
      <c r="H294" s="449">
        <v>2.0373000000000001</v>
      </c>
      <c r="I294" s="15" t="s">
        <v>1279</v>
      </c>
      <c r="J294" s="15" t="str">
        <f>_xlfn.XLOOKUP(QDC_Contratos[[#This Row],[ID CLUSTER]],'Pontos e zonas por UF'!$B$2:$B$446,'Pontos e zonas por UF'!$H$2:$H$446)</f>
        <v>São Paulo</v>
      </c>
      <c r="K294" s="344"/>
      <c r="L294" s="8">
        <f>_xlfn.XLOOKUP(QDC_Contratos[[#This Row],[ID CLUSTER]],'Pontos e zonas por UF'!$B$2:$B$446,'Pontos e zonas por UF'!$A$2:$A$446)</f>
        <v>442</v>
      </c>
      <c r="M294" s="344" t="str">
        <f>_xlfn.XLOOKUP(QDC_Contratos[[#This Row],[Código Identificador do ID CLUSTER]],'Pontos e zonas por UF'!$A$2:$A$446,'Pontos e zonas por UF'!$G$2:$G$446)</f>
        <v>Zona</v>
      </c>
    </row>
    <row r="295" spans="1:13" x14ac:dyDescent="0.35">
      <c r="A295" s="15">
        <v>294</v>
      </c>
      <c r="B295" s="338" t="s">
        <v>1604</v>
      </c>
      <c r="C295" s="6" t="s">
        <v>1362</v>
      </c>
      <c r="D295" s="3" t="s">
        <v>162</v>
      </c>
      <c r="E295" s="12">
        <v>208.42</v>
      </c>
      <c r="F295" s="480">
        <v>46388</v>
      </c>
      <c r="G295" s="480">
        <v>46752</v>
      </c>
      <c r="H295" s="449">
        <v>2.9853999999999998</v>
      </c>
      <c r="I295" s="15" t="s">
        <v>1279</v>
      </c>
      <c r="J295" s="15" t="str">
        <f>_xlfn.XLOOKUP(QDC_Contratos[[#This Row],[ID CLUSTER]],'Pontos e zonas por UF'!$B$2:$B$446,'Pontos e zonas por UF'!$H$2:$H$446)</f>
        <v>Rio Grande do Sul</v>
      </c>
      <c r="K295" s="344"/>
      <c r="L295" s="8">
        <f>_xlfn.XLOOKUP(QDC_Contratos[[#This Row],[ID CLUSTER]],'Pontos e zonas por UF'!$B$2:$B$446,'Pontos e zonas por UF'!$A$2:$A$446)</f>
        <v>215</v>
      </c>
      <c r="M295" s="344" t="str">
        <f>_xlfn.XLOOKUP(QDC_Contratos[[#This Row],[Código Identificador do ID CLUSTER]],'Pontos e zonas por UF'!$A$2:$A$446,'Pontos e zonas por UF'!$G$2:$G$446)</f>
        <v>Zona</v>
      </c>
    </row>
    <row r="296" spans="1:13" x14ac:dyDescent="0.35">
      <c r="A296" s="15">
        <v>295</v>
      </c>
      <c r="B296" s="338" t="s">
        <v>1605</v>
      </c>
      <c r="C296" s="6" t="s">
        <v>1362</v>
      </c>
      <c r="D296" s="3" t="s">
        <v>162</v>
      </c>
      <c r="E296" s="12">
        <v>1519.58</v>
      </c>
      <c r="F296" s="480">
        <v>46388</v>
      </c>
      <c r="G296" s="480">
        <v>46752</v>
      </c>
      <c r="H296" s="449">
        <v>2.9853999999999998</v>
      </c>
      <c r="I296" s="15" t="s">
        <v>1279</v>
      </c>
      <c r="J296" s="15" t="str">
        <f>_xlfn.XLOOKUP(QDC_Contratos[[#This Row],[ID CLUSTER]],'Pontos e zonas por UF'!$B$2:$B$446,'Pontos e zonas por UF'!$H$2:$H$446)</f>
        <v>Rio Grande do Sul</v>
      </c>
      <c r="K296" s="344"/>
      <c r="L296" s="8">
        <f>_xlfn.XLOOKUP(QDC_Contratos[[#This Row],[ID CLUSTER]],'Pontos e zonas por UF'!$B$2:$B$446,'Pontos e zonas por UF'!$A$2:$A$446)</f>
        <v>215</v>
      </c>
      <c r="M296" s="344" t="str">
        <f>_xlfn.XLOOKUP(QDC_Contratos[[#This Row],[Código Identificador do ID CLUSTER]],'Pontos e zonas por UF'!$A$2:$A$446,'Pontos e zonas por UF'!$G$2:$G$446)</f>
        <v>Zona</v>
      </c>
    </row>
    <row r="297" spans="1:13" x14ac:dyDescent="0.35">
      <c r="A297" s="15">
        <v>296</v>
      </c>
      <c r="B297" s="338" t="s">
        <v>1606</v>
      </c>
      <c r="C297" s="8" t="s">
        <v>1324</v>
      </c>
      <c r="D297" s="3" t="s">
        <v>169</v>
      </c>
      <c r="E297" s="12">
        <v>750</v>
      </c>
      <c r="F297" s="480">
        <v>45108</v>
      </c>
      <c r="G297" s="480">
        <v>45138</v>
      </c>
      <c r="H297" s="449">
        <v>9.0132999999999992</v>
      </c>
      <c r="I297" s="15" t="s">
        <v>1279</v>
      </c>
      <c r="J297" s="15" t="str">
        <f>_xlfn.XLOOKUP(QDC_Contratos[[#This Row],[ID CLUSTER]],'Pontos e zonas por UF'!$B$2:$B$446,'Pontos e zonas por UF'!$H$2:$H$446)</f>
        <v>Rio de Janeiro</v>
      </c>
      <c r="K297" s="344"/>
      <c r="L297" s="8">
        <f>_xlfn.XLOOKUP(QDC_Contratos[[#This Row],[ID CLUSTER]],'Pontos e zonas por UF'!$B$2:$B$446,'Pontos e zonas por UF'!$A$2:$A$446)</f>
        <v>756635</v>
      </c>
      <c r="M297" s="344" t="str">
        <f>_xlfn.XLOOKUP(QDC_Contratos[[#This Row],[Código Identificador do ID CLUSTER]],'Pontos e zonas por UF'!$A$2:$A$446,'Pontos e zonas por UF'!$G$2:$G$446)</f>
        <v>Ponto</v>
      </c>
    </row>
    <row r="298" spans="1:13" x14ac:dyDescent="0.35">
      <c r="A298" s="15">
        <v>297</v>
      </c>
      <c r="B298" s="338" t="s">
        <v>1607</v>
      </c>
      <c r="C298" s="6" t="s">
        <v>1342</v>
      </c>
      <c r="D298" s="3" t="s">
        <v>169</v>
      </c>
      <c r="E298" s="12">
        <v>103</v>
      </c>
      <c r="F298" s="480">
        <v>44927</v>
      </c>
      <c r="G298" s="480">
        <v>45291</v>
      </c>
      <c r="H298" s="449">
        <v>5.4736000000000002</v>
      </c>
      <c r="I298" s="15" t="s">
        <v>1279</v>
      </c>
      <c r="J298" s="15" t="str">
        <f>_xlfn.XLOOKUP(QDC_Contratos[[#This Row],[ID CLUSTER]],'Pontos e zonas por UF'!$B$2:$B$446,'Pontos e zonas por UF'!$H$2:$H$446)</f>
        <v>Bahia</v>
      </c>
      <c r="K298" s="344"/>
      <c r="L298" s="8">
        <f>_xlfn.XLOOKUP(QDC_Contratos[[#This Row],[ID CLUSTER]],'Pontos e zonas por UF'!$B$2:$B$446,'Pontos e zonas por UF'!$A$2:$A$446)</f>
        <v>305299</v>
      </c>
      <c r="M298" s="344" t="str">
        <f>_xlfn.XLOOKUP(QDC_Contratos[[#This Row],[Código Identificador do ID CLUSTER]],'Pontos e zonas por UF'!$A$2:$A$446,'Pontos e zonas por UF'!$G$2:$G$446)</f>
        <v>Ponto</v>
      </c>
    </row>
    <row r="299" spans="1:13" x14ac:dyDescent="0.35">
      <c r="A299" s="15">
        <v>298</v>
      </c>
      <c r="B299" s="338" t="s">
        <v>1608</v>
      </c>
      <c r="C299" s="8" t="s">
        <v>1295</v>
      </c>
      <c r="D299" s="3" t="s">
        <v>169</v>
      </c>
      <c r="E299" s="12">
        <v>100</v>
      </c>
      <c r="F299" s="480">
        <v>45064</v>
      </c>
      <c r="G299" s="480">
        <v>45064</v>
      </c>
      <c r="H299" s="449">
        <v>0.42259999999999998</v>
      </c>
      <c r="I299" s="15" t="s">
        <v>1279</v>
      </c>
      <c r="J299" s="15" t="str">
        <f>_xlfn.XLOOKUP(QDC_Contratos[[#This Row],[ID CLUSTER]],'Pontos e zonas por UF'!$B$2:$B$446,'Pontos e zonas por UF'!$H$2:$H$446)</f>
        <v>São Paulo</v>
      </c>
      <c r="K299" s="344"/>
      <c r="L299" s="8">
        <f>_xlfn.XLOOKUP(QDC_Contratos[[#This Row],[ID CLUSTER]],'Pontos e zonas por UF'!$B$2:$B$446,'Pontos e zonas por UF'!$A$2:$A$446)</f>
        <v>1</v>
      </c>
      <c r="M299" s="344" t="str">
        <f>_xlfn.XLOOKUP(QDC_Contratos[[#This Row],[Código Identificador do ID CLUSTER]],'Pontos e zonas por UF'!$A$2:$A$446,'Pontos e zonas por UF'!$G$2:$G$446)</f>
        <v>Ponto</v>
      </c>
    </row>
    <row r="300" spans="1:13" x14ac:dyDescent="0.35">
      <c r="A300" s="15">
        <v>299</v>
      </c>
      <c r="B300" s="338" t="s">
        <v>1609</v>
      </c>
      <c r="C300" s="8" t="s">
        <v>1295</v>
      </c>
      <c r="D300" s="3" t="s">
        <v>169</v>
      </c>
      <c r="E300" s="12">
        <v>100</v>
      </c>
      <c r="F300" s="480">
        <v>45063</v>
      </c>
      <c r="G300" s="480">
        <v>45063</v>
      </c>
      <c r="H300" s="449">
        <v>0.42259999999999998</v>
      </c>
      <c r="I300" s="15" t="s">
        <v>1279</v>
      </c>
      <c r="J300" s="15" t="str">
        <f>_xlfn.XLOOKUP(QDC_Contratos[[#This Row],[ID CLUSTER]],'Pontos e zonas por UF'!$B$2:$B$446,'Pontos e zonas por UF'!$H$2:$H$446)</f>
        <v>São Paulo</v>
      </c>
      <c r="K300" s="344"/>
      <c r="L300" s="8">
        <f>_xlfn.XLOOKUP(QDC_Contratos[[#This Row],[ID CLUSTER]],'Pontos e zonas por UF'!$B$2:$B$446,'Pontos e zonas por UF'!$A$2:$A$446)</f>
        <v>1</v>
      </c>
      <c r="M300" s="344" t="str">
        <f>_xlfn.XLOOKUP(QDC_Contratos[[#This Row],[Código Identificador do ID CLUSTER]],'Pontos e zonas por UF'!$A$2:$A$446,'Pontos e zonas por UF'!$G$2:$G$446)</f>
        <v>Ponto</v>
      </c>
    </row>
    <row r="301" spans="1:13" x14ac:dyDescent="0.35">
      <c r="A301" s="15">
        <v>300</v>
      </c>
      <c r="B301" s="338" t="s">
        <v>1610</v>
      </c>
      <c r="C301" s="6" t="s">
        <v>1381</v>
      </c>
      <c r="D301" s="3" t="s">
        <v>162</v>
      </c>
      <c r="E301" s="12">
        <v>36</v>
      </c>
      <c r="F301" s="480">
        <v>44927</v>
      </c>
      <c r="G301" s="480">
        <v>45291</v>
      </c>
      <c r="H301" s="449">
        <v>5.1791</v>
      </c>
      <c r="I301" s="15" t="s">
        <v>1279</v>
      </c>
      <c r="J301" s="15" t="str">
        <f>_xlfn.XLOOKUP(QDC_Contratos[[#This Row],[ID CLUSTER]],'Pontos e zonas por UF'!$B$2:$B$446,'Pontos e zonas por UF'!$H$2:$H$446)</f>
        <v>Ceará</v>
      </c>
      <c r="K301" s="344"/>
      <c r="L301" s="8">
        <f>_xlfn.XLOOKUP(QDC_Contratos[[#This Row],[ID CLUSTER]],'Pontos e zonas por UF'!$B$2:$B$446,'Pontos e zonas por UF'!$A$2:$A$446)</f>
        <v>246</v>
      </c>
      <c r="M301" s="344" t="str">
        <f>_xlfn.XLOOKUP(QDC_Contratos[[#This Row],[Código Identificador do ID CLUSTER]],'Pontos e zonas por UF'!$A$2:$A$446,'Pontos e zonas por UF'!$G$2:$G$446)</f>
        <v>Zona</v>
      </c>
    </row>
    <row r="302" spans="1:13" x14ac:dyDescent="0.35">
      <c r="A302" s="15">
        <v>301</v>
      </c>
      <c r="B302" s="338" t="s">
        <v>1611</v>
      </c>
      <c r="C302" s="6" t="s">
        <v>1469</v>
      </c>
      <c r="D302" s="3" t="s">
        <v>162</v>
      </c>
      <c r="E302" s="12">
        <v>200</v>
      </c>
      <c r="F302" s="480">
        <v>45124</v>
      </c>
      <c r="G302" s="480">
        <v>45291</v>
      </c>
      <c r="H302" s="449">
        <v>5.0716999999999999</v>
      </c>
      <c r="I302" s="15" t="s">
        <v>1279</v>
      </c>
      <c r="J302" s="15" t="str">
        <f>_xlfn.XLOOKUP(QDC_Contratos[[#This Row],[ID CLUSTER]],'Pontos e zonas por UF'!$B$2:$B$446,'Pontos e zonas por UF'!$H$2:$H$446)</f>
        <v>Espírito Santo</v>
      </c>
      <c r="K302" s="344"/>
      <c r="L302" s="8">
        <f>_xlfn.XLOOKUP(QDC_Contratos[[#This Row],[ID CLUSTER]],'Pontos e zonas por UF'!$B$2:$B$446,'Pontos e zonas por UF'!$A$2:$A$446)</f>
        <v>230</v>
      </c>
      <c r="M302" s="344" t="str">
        <f>_xlfn.XLOOKUP(QDC_Contratos[[#This Row],[Código Identificador do ID CLUSTER]],'Pontos e zonas por UF'!$A$2:$A$446,'Pontos e zonas por UF'!$G$2:$G$446)</f>
        <v>Zona</v>
      </c>
    </row>
    <row r="303" spans="1:13" x14ac:dyDescent="0.35">
      <c r="A303" s="15">
        <v>302</v>
      </c>
      <c r="B303" s="338" t="s">
        <v>1612</v>
      </c>
      <c r="C303" s="6" t="s">
        <v>1466</v>
      </c>
      <c r="D303" s="3" t="s">
        <v>162</v>
      </c>
      <c r="E303" s="12">
        <v>200</v>
      </c>
      <c r="F303" s="480">
        <v>45124</v>
      </c>
      <c r="G303" s="480">
        <v>45291</v>
      </c>
      <c r="H303" s="449">
        <v>5.0716999999999999</v>
      </c>
      <c r="I303" s="15" t="s">
        <v>1279</v>
      </c>
      <c r="J303" s="15" t="str">
        <f>_xlfn.XLOOKUP(QDC_Contratos[[#This Row],[ID CLUSTER]],'Pontos e zonas por UF'!$B$2:$B$446,'Pontos e zonas por UF'!$H$2:$H$446)</f>
        <v>Espírito Santo</v>
      </c>
      <c r="K303" s="344"/>
      <c r="L303" s="8">
        <f>_xlfn.XLOOKUP(QDC_Contratos[[#This Row],[ID CLUSTER]],'Pontos e zonas por UF'!$B$2:$B$446,'Pontos e zonas por UF'!$A$2:$A$446)</f>
        <v>231</v>
      </c>
      <c r="M303" s="344" t="str">
        <f>_xlfn.XLOOKUP(QDC_Contratos[[#This Row],[Código Identificador do ID CLUSTER]],'Pontos e zonas por UF'!$A$2:$A$446,'Pontos e zonas por UF'!$G$2:$G$446)</f>
        <v>Zona</v>
      </c>
    </row>
    <row r="304" spans="1:13" x14ac:dyDescent="0.35">
      <c r="A304" s="15">
        <v>303</v>
      </c>
      <c r="B304" s="338" t="s">
        <v>1613</v>
      </c>
      <c r="C304" s="8" t="s">
        <v>1295</v>
      </c>
      <c r="D304" s="3" t="s">
        <v>169</v>
      </c>
      <c r="E304" s="12">
        <v>100</v>
      </c>
      <c r="F304" s="480">
        <v>45055</v>
      </c>
      <c r="G304" s="480">
        <v>45055</v>
      </c>
      <c r="H304" s="449">
        <v>0.42259999999999998</v>
      </c>
      <c r="I304" s="15" t="s">
        <v>1279</v>
      </c>
      <c r="J304" s="15" t="str">
        <f>_xlfn.XLOOKUP(QDC_Contratos[[#This Row],[ID CLUSTER]],'Pontos e zonas por UF'!$B$2:$B$446,'Pontos e zonas por UF'!$H$2:$H$446)</f>
        <v>São Paulo</v>
      </c>
      <c r="K304" s="344"/>
      <c r="L304" s="8">
        <f>_xlfn.XLOOKUP(QDC_Contratos[[#This Row],[ID CLUSTER]],'Pontos e zonas por UF'!$B$2:$B$446,'Pontos e zonas por UF'!$A$2:$A$446)</f>
        <v>1</v>
      </c>
      <c r="M304" s="344" t="str">
        <f>_xlfn.XLOOKUP(QDC_Contratos[[#This Row],[Código Identificador do ID CLUSTER]],'Pontos e zonas por UF'!$A$2:$A$446,'Pontos e zonas por UF'!$G$2:$G$446)</f>
        <v>Ponto</v>
      </c>
    </row>
    <row r="305" spans="1:13" x14ac:dyDescent="0.35">
      <c r="A305" s="15">
        <v>304</v>
      </c>
      <c r="B305" s="338" t="s">
        <v>1614</v>
      </c>
      <c r="C305" s="6" t="s">
        <v>1537</v>
      </c>
      <c r="D305" s="3" t="s">
        <v>169</v>
      </c>
      <c r="E305" s="12">
        <v>300</v>
      </c>
      <c r="F305" s="480">
        <v>44614</v>
      </c>
      <c r="G305" s="480">
        <v>44926</v>
      </c>
      <c r="H305" s="449">
        <v>4.8323999999999998</v>
      </c>
      <c r="I305" s="15" t="s">
        <v>1279</v>
      </c>
      <c r="J305" s="15" t="str">
        <f>_xlfn.XLOOKUP(QDC_Contratos[[#This Row],[ID CLUSTER]],'Pontos e zonas por UF'!$B$2:$B$446,'Pontos e zonas por UF'!$H$2:$H$446)</f>
        <v>Rio de Janeiro</v>
      </c>
      <c r="K305" s="344"/>
      <c r="L305" s="8">
        <f>_xlfn.XLOOKUP(QDC_Contratos[[#This Row],[ID CLUSTER]],'Pontos e zonas por UF'!$B$2:$B$446,'Pontos e zonas por UF'!$A$2:$A$446)</f>
        <v>757856</v>
      </c>
      <c r="M305" s="344" t="str">
        <f>_xlfn.XLOOKUP(QDC_Contratos[[#This Row],[Código Identificador do ID CLUSTER]],'Pontos e zonas por UF'!$A$2:$A$446,'Pontos e zonas por UF'!$G$2:$G$446)</f>
        <v>Ponto</v>
      </c>
    </row>
    <row r="306" spans="1:13" x14ac:dyDescent="0.35">
      <c r="A306" s="15">
        <v>305</v>
      </c>
      <c r="B306" s="338" t="s">
        <v>1615</v>
      </c>
      <c r="C306" s="462" t="s">
        <v>1335</v>
      </c>
      <c r="D306" s="3" t="s">
        <v>162</v>
      </c>
      <c r="E306" s="12">
        <v>5</v>
      </c>
      <c r="F306" s="480">
        <v>44713</v>
      </c>
      <c r="G306" s="480">
        <v>44926</v>
      </c>
      <c r="H306" s="449">
        <v>4.6914999999999996</v>
      </c>
      <c r="I306" s="15" t="s">
        <v>1279</v>
      </c>
      <c r="J306" s="15" t="str">
        <f>_xlfn.XLOOKUP(QDC_Contratos[[#This Row],[ID CLUSTER]],'Pontos e zonas por UF'!$B$2:$B$446,'Pontos e zonas por UF'!$H$2:$H$446)</f>
        <v>Bahia</v>
      </c>
      <c r="K306" s="344"/>
      <c r="L306" s="8">
        <f>_xlfn.XLOOKUP(QDC_Contratos[[#This Row],[ID CLUSTER]],'Pontos e zonas por UF'!$B$2:$B$446,'Pontos e zonas por UF'!$A$2:$A$446)</f>
        <v>234</v>
      </c>
      <c r="M306" s="344" t="str">
        <f>_xlfn.XLOOKUP(QDC_Contratos[[#This Row],[Código Identificador do ID CLUSTER]],'Pontos e zonas por UF'!$A$2:$A$446,'Pontos e zonas por UF'!$G$2:$G$446)</f>
        <v>Zona</v>
      </c>
    </row>
    <row r="307" spans="1:13" x14ac:dyDescent="0.35">
      <c r="A307" s="15">
        <v>306</v>
      </c>
      <c r="B307" s="338" t="s">
        <v>1616</v>
      </c>
      <c r="C307" s="6" t="s">
        <v>1537</v>
      </c>
      <c r="D307" s="3" t="s">
        <v>169</v>
      </c>
      <c r="E307" s="12">
        <v>250</v>
      </c>
      <c r="F307" s="480">
        <v>44560</v>
      </c>
      <c r="G307" s="480">
        <v>44926</v>
      </c>
      <c r="H307" s="449">
        <v>4.8323999999999998</v>
      </c>
      <c r="I307" s="15" t="s">
        <v>1279</v>
      </c>
      <c r="J307" s="15" t="str">
        <f>_xlfn.XLOOKUP(QDC_Contratos[[#This Row],[ID CLUSTER]],'Pontos e zonas por UF'!$B$2:$B$446,'Pontos e zonas por UF'!$H$2:$H$446)</f>
        <v>Rio de Janeiro</v>
      </c>
      <c r="K307" s="344"/>
      <c r="L307" s="8">
        <f>_xlfn.XLOOKUP(QDC_Contratos[[#This Row],[ID CLUSTER]],'Pontos e zonas por UF'!$B$2:$B$446,'Pontos e zonas por UF'!$A$2:$A$446)</f>
        <v>757856</v>
      </c>
      <c r="M307" s="344" t="str">
        <f>_xlfn.XLOOKUP(QDC_Contratos[[#This Row],[Código Identificador do ID CLUSTER]],'Pontos e zonas por UF'!$A$2:$A$446,'Pontos e zonas por UF'!$G$2:$G$446)</f>
        <v>Ponto</v>
      </c>
    </row>
    <row r="308" spans="1:13" x14ac:dyDescent="0.35">
      <c r="A308" s="15">
        <v>307</v>
      </c>
      <c r="B308" s="338" t="s">
        <v>1617</v>
      </c>
      <c r="C308" s="6" t="s">
        <v>1333</v>
      </c>
      <c r="D308" s="3" t="s">
        <v>162</v>
      </c>
      <c r="E308" s="12">
        <v>38</v>
      </c>
      <c r="F308" s="480">
        <v>44927</v>
      </c>
      <c r="G308" s="480">
        <v>45291</v>
      </c>
      <c r="H308" s="449">
        <v>4.6914999999999996</v>
      </c>
      <c r="I308" s="15" t="s">
        <v>1279</v>
      </c>
      <c r="J308" s="15" t="str">
        <f>_xlfn.XLOOKUP(QDC_Contratos[[#This Row],[ID CLUSTER]],'Pontos e zonas por UF'!$B$2:$B$446,'Pontos e zonas por UF'!$H$2:$H$446)</f>
        <v>Bahia</v>
      </c>
      <c r="K308" s="344"/>
      <c r="L308" s="8">
        <f>_xlfn.XLOOKUP(QDC_Contratos[[#This Row],[ID CLUSTER]],'Pontos e zonas por UF'!$B$2:$B$446,'Pontos e zonas por UF'!$A$2:$A$446)</f>
        <v>233</v>
      </c>
      <c r="M308" s="344" t="str">
        <f>_xlfn.XLOOKUP(QDC_Contratos[[#This Row],[Código Identificador do ID CLUSTER]],'Pontos e zonas por UF'!$A$2:$A$446,'Pontos e zonas por UF'!$G$2:$G$446)</f>
        <v>Zona</v>
      </c>
    </row>
    <row r="309" spans="1:13" x14ac:dyDescent="0.35">
      <c r="A309" s="15">
        <v>308</v>
      </c>
      <c r="B309" s="338" t="s">
        <v>1618</v>
      </c>
      <c r="C309" s="6" t="s">
        <v>1335</v>
      </c>
      <c r="D309" s="3" t="s">
        <v>162</v>
      </c>
      <c r="E309" s="12">
        <v>5</v>
      </c>
      <c r="F309" s="480">
        <v>44927</v>
      </c>
      <c r="G309" s="480">
        <v>45291</v>
      </c>
      <c r="H309" s="449">
        <v>4.6914999999999996</v>
      </c>
      <c r="I309" s="15" t="s">
        <v>1279</v>
      </c>
      <c r="J309" s="15" t="str">
        <f>_xlfn.XLOOKUP(QDC_Contratos[[#This Row],[ID CLUSTER]],'Pontos e zonas por UF'!$B$2:$B$446,'Pontos e zonas por UF'!$H$2:$H$446)</f>
        <v>Bahia</v>
      </c>
      <c r="K309" s="344"/>
      <c r="L309" s="8">
        <f>_xlfn.XLOOKUP(QDC_Contratos[[#This Row],[ID CLUSTER]],'Pontos e zonas por UF'!$B$2:$B$446,'Pontos e zonas por UF'!$A$2:$A$446)</f>
        <v>234</v>
      </c>
      <c r="M309" s="344" t="str">
        <f>_xlfn.XLOOKUP(QDC_Contratos[[#This Row],[Código Identificador do ID CLUSTER]],'Pontos e zonas por UF'!$A$2:$A$446,'Pontos e zonas por UF'!$G$2:$G$446)</f>
        <v>Zona</v>
      </c>
    </row>
    <row r="310" spans="1:13" x14ac:dyDescent="0.35">
      <c r="A310" s="15">
        <v>309</v>
      </c>
      <c r="B310" s="338" t="s">
        <v>1619</v>
      </c>
      <c r="C310" s="6" t="s">
        <v>1342</v>
      </c>
      <c r="D310" s="3" t="s">
        <v>169</v>
      </c>
      <c r="E310" s="12">
        <v>110</v>
      </c>
      <c r="F310" s="480">
        <v>44927</v>
      </c>
      <c r="G310" s="480">
        <v>45291</v>
      </c>
      <c r="H310" s="449">
        <v>5.4736000000000002</v>
      </c>
      <c r="I310" s="15" t="s">
        <v>1279</v>
      </c>
      <c r="J310" s="15" t="str">
        <f>_xlfn.XLOOKUP(QDC_Contratos[[#This Row],[ID CLUSTER]],'Pontos e zonas por UF'!$B$2:$B$446,'Pontos e zonas por UF'!$H$2:$H$446)</f>
        <v>Bahia</v>
      </c>
      <c r="K310" s="344"/>
      <c r="L310" s="8">
        <f>_xlfn.XLOOKUP(QDC_Contratos[[#This Row],[ID CLUSTER]],'Pontos e zonas por UF'!$B$2:$B$446,'Pontos e zonas por UF'!$A$2:$A$446)</f>
        <v>305299</v>
      </c>
      <c r="M310" s="344" t="str">
        <f>_xlfn.XLOOKUP(QDC_Contratos[[#This Row],[Código Identificador do ID CLUSTER]],'Pontos e zonas por UF'!$A$2:$A$446,'Pontos e zonas por UF'!$G$2:$G$446)</f>
        <v>Ponto</v>
      </c>
    </row>
    <row r="311" spans="1:13" x14ac:dyDescent="0.35">
      <c r="A311" s="15">
        <v>310</v>
      </c>
      <c r="B311" s="338" t="s">
        <v>1620</v>
      </c>
      <c r="C311" s="6" t="s">
        <v>1311</v>
      </c>
      <c r="D311" s="3" t="s">
        <v>162</v>
      </c>
      <c r="E311" s="12">
        <v>1970</v>
      </c>
      <c r="F311" s="480">
        <v>44927</v>
      </c>
      <c r="G311" s="480">
        <v>45291</v>
      </c>
      <c r="H311" s="449">
        <v>4.6914999999999996</v>
      </c>
      <c r="I311" s="15" t="s">
        <v>1279</v>
      </c>
      <c r="J311" s="15" t="str">
        <f>_xlfn.XLOOKUP(QDC_Contratos[[#This Row],[ID CLUSTER]],'Pontos e zonas por UF'!$B$2:$B$446,'Pontos e zonas por UF'!$H$2:$H$446)</f>
        <v>Bahia</v>
      </c>
      <c r="K311" s="344"/>
      <c r="L311" s="8">
        <f>_xlfn.XLOOKUP(QDC_Contratos[[#This Row],[ID CLUSTER]],'Pontos e zonas por UF'!$B$2:$B$446,'Pontos e zonas por UF'!$A$2:$A$446)</f>
        <v>235</v>
      </c>
      <c r="M311" s="344" t="str">
        <f>_xlfn.XLOOKUP(QDC_Contratos[[#This Row],[Código Identificador do ID CLUSTER]],'Pontos e zonas por UF'!$A$2:$A$446,'Pontos e zonas por UF'!$G$2:$G$446)</f>
        <v>Zona</v>
      </c>
    </row>
    <row r="312" spans="1:13" x14ac:dyDescent="0.35">
      <c r="A312" s="15">
        <v>311</v>
      </c>
      <c r="B312" s="338" t="s">
        <v>1621</v>
      </c>
      <c r="C312" s="6" t="s">
        <v>1338</v>
      </c>
      <c r="D312" s="3" t="s">
        <v>162</v>
      </c>
      <c r="E312" s="12">
        <v>310</v>
      </c>
      <c r="F312" s="480">
        <v>44927</v>
      </c>
      <c r="G312" s="480">
        <v>45291</v>
      </c>
      <c r="H312" s="449">
        <v>4.6914999999999996</v>
      </c>
      <c r="I312" s="15" t="s">
        <v>1279</v>
      </c>
      <c r="J312" s="15" t="str">
        <f>_xlfn.XLOOKUP(QDC_Contratos[[#This Row],[ID CLUSTER]],'Pontos e zonas por UF'!$B$2:$B$446,'Pontos e zonas por UF'!$H$2:$H$446)</f>
        <v>Bahia</v>
      </c>
      <c r="K312" s="344"/>
      <c r="L312" s="8">
        <f>_xlfn.XLOOKUP(QDC_Contratos[[#This Row],[ID CLUSTER]],'Pontos e zonas por UF'!$B$2:$B$446,'Pontos e zonas por UF'!$A$2:$A$446)</f>
        <v>236</v>
      </c>
      <c r="M312" s="344" t="str">
        <f>_xlfn.XLOOKUP(QDC_Contratos[[#This Row],[Código Identificador do ID CLUSTER]],'Pontos e zonas por UF'!$A$2:$A$446,'Pontos e zonas por UF'!$G$2:$G$446)</f>
        <v>Zona</v>
      </c>
    </row>
    <row r="313" spans="1:13" x14ac:dyDescent="0.35">
      <c r="A313" s="15">
        <v>312</v>
      </c>
      <c r="B313" s="338" t="s">
        <v>1622</v>
      </c>
      <c r="C313" s="6" t="s">
        <v>1329</v>
      </c>
      <c r="D313" s="3" t="s">
        <v>162</v>
      </c>
      <c r="E313" s="12">
        <v>435</v>
      </c>
      <c r="F313" s="480">
        <v>44927</v>
      </c>
      <c r="G313" s="480">
        <v>45291</v>
      </c>
      <c r="H313" s="449">
        <v>4.6914999999999996</v>
      </c>
      <c r="I313" s="15" t="s">
        <v>1279</v>
      </c>
      <c r="J313" s="15" t="str">
        <f>_xlfn.XLOOKUP(QDC_Contratos[[#This Row],[ID CLUSTER]],'Pontos e zonas por UF'!$B$2:$B$446,'Pontos e zonas por UF'!$H$2:$H$446)</f>
        <v>Bahia</v>
      </c>
      <c r="K313" s="344"/>
      <c r="L313" s="8">
        <f>_xlfn.XLOOKUP(QDC_Contratos[[#This Row],[ID CLUSTER]],'Pontos e zonas por UF'!$B$2:$B$446,'Pontos e zonas por UF'!$A$2:$A$446)</f>
        <v>237</v>
      </c>
      <c r="M313" s="344" t="str">
        <f>_xlfn.XLOOKUP(QDC_Contratos[[#This Row],[Código Identificador do ID CLUSTER]],'Pontos e zonas por UF'!$A$2:$A$446,'Pontos e zonas por UF'!$G$2:$G$446)</f>
        <v>Zona</v>
      </c>
    </row>
    <row r="314" spans="1:13" x14ac:dyDescent="0.35">
      <c r="A314" s="15">
        <v>313</v>
      </c>
      <c r="B314" s="338" t="s">
        <v>1623</v>
      </c>
      <c r="C314" s="8" t="s">
        <v>1295</v>
      </c>
      <c r="D314" s="3" t="s">
        <v>169</v>
      </c>
      <c r="E314" s="12">
        <v>100</v>
      </c>
      <c r="F314" s="480">
        <v>45062</v>
      </c>
      <c r="G314" s="480">
        <v>45062</v>
      </c>
      <c r="H314" s="449">
        <v>0.42259999999999998</v>
      </c>
      <c r="I314" s="15" t="s">
        <v>1279</v>
      </c>
      <c r="J314" s="15" t="str">
        <f>_xlfn.XLOOKUP(QDC_Contratos[[#This Row],[ID CLUSTER]],'Pontos e zonas por UF'!$B$2:$B$446,'Pontos e zonas por UF'!$H$2:$H$446)</f>
        <v>São Paulo</v>
      </c>
      <c r="K314" s="344"/>
      <c r="L314" s="8">
        <f>_xlfn.XLOOKUP(QDC_Contratos[[#This Row],[ID CLUSTER]],'Pontos e zonas por UF'!$B$2:$B$446,'Pontos e zonas por UF'!$A$2:$A$446)</f>
        <v>1</v>
      </c>
      <c r="M314" s="344" t="str">
        <f>_xlfn.XLOOKUP(QDC_Contratos[[#This Row],[Código Identificador do ID CLUSTER]],'Pontos e zonas por UF'!$A$2:$A$446,'Pontos e zonas por UF'!$G$2:$G$446)</f>
        <v>Ponto</v>
      </c>
    </row>
    <row r="315" spans="1:13" x14ac:dyDescent="0.35">
      <c r="A315" s="15">
        <v>314</v>
      </c>
      <c r="B315" s="338" t="s">
        <v>1624</v>
      </c>
      <c r="C315" s="6" t="s">
        <v>1381</v>
      </c>
      <c r="D315" s="3" t="s">
        <v>162</v>
      </c>
      <c r="E315" s="12">
        <v>350</v>
      </c>
      <c r="F315" s="480">
        <v>44927</v>
      </c>
      <c r="G315" s="480">
        <v>45291</v>
      </c>
      <c r="H315" s="449">
        <v>5.1791</v>
      </c>
      <c r="I315" s="15" t="s">
        <v>1279</v>
      </c>
      <c r="J315" s="15" t="str">
        <f>_xlfn.XLOOKUP(QDC_Contratos[[#This Row],[ID CLUSTER]],'Pontos e zonas por UF'!$B$2:$B$446,'Pontos e zonas por UF'!$H$2:$H$446)</f>
        <v>Ceará</v>
      </c>
      <c r="K315" s="344"/>
      <c r="L315" s="8">
        <f>_xlfn.XLOOKUP(QDC_Contratos[[#This Row],[ID CLUSTER]],'Pontos e zonas por UF'!$B$2:$B$446,'Pontos e zonas por UF'!$A$2:$A$446)</f>
        <v>246</v>
      </c>
      <c r="M315" s="344" t="str">
        <f>_xlfn.XLOOKUP(QDC_Contratos[[#This Row],[Código Identificador do ID CLUSTER]],'Pontos e zonas por UF'!$A$2:$A$446,'Pontos e zonas por UF'!$G$2:$G$446)</f>
        <v>Zona</v>
      </c>
    </row>
    <row r="316" spans="1:13" x14ac:dyDescent="0.35">
      <c r="A316" s="15">
        <v>315</v>
      </c>
      <c r="B316" s="338" t="s">
        <v>1625</v>
      </c>
      <c r="C316" s="6" t="s">
        <v>1441</v>
      </c>
      <c r="D316" s="3" t="s">
        <v>162</v>
      </c>
      <c r="E316" s="12">
        <v>30</v>
      </c>
      <c r="F316" s="480">
        <v>44725</v>
      </c>
      <c r="G316" s="480">
        <v>44926</v>
      </c>
      <c r="H316" s="449">
        <v>5.1791</v>
      </c>
      <c r="I316" s="15" t="s">
        <v>1279</v>
      </c>
      <c r="J316" s="15" t="str">
        <f>_xlfn.XLOOKUP(QDC_Contratos[[#This Row],[ID CLUSTER]],'Pontos e zonas por UF'!$B$2:$B$446,'Pontos e zonas por UF'!$H$2:$H$446)</f>
        <v>Ceará</v>
      </c>
      <c r="K316" s="344"/>
      <c r="L316" s="8">
        <f>_xlfn.XLOOKUP(QDC_Contratos[[#This Row],[ID CLUSTER]],'Pontos e zonas por UF'!$B$2:$B$446,'Pontos e zonas por UF'!$A$2:$A$446)</f>
        <v>247</v>
      </c>
      <c r="M316" s="344" t="str">
        <f>_xlfn.XLOOKUP(QDC_Contratos[[#This Row],[Código Identificador do ID CLUSTER]],'Pontos e zonas por UF'!$A$2:$A$446,'Pontos e zonas por UF'!$G$2:$G$446)</f>
        <v>Zona</v>
      </c>
    </row>
    <row r="317" spans="1:13" x14ac:dyDescent="0.35">
      <c r="A317" s="15">
        <v>316</v>
      </c>
      <c r="B317" s="338" t="s">
        <v>1626</v>
      </c>
      <c r="C317" s="8" t="s">
        <v>1324</v>
      </c>
      <c r="D317" s="3" t="s">
        <v>169</v>
      </c>
      <c r="E317" s="12">
        <v>350</v>
      </c>
      <c r="F317" s="480">
        <v>44927</v>
      </c>
      <c r="G317" s="480">
        <v>45291</v>
      </c>
      <c r="H317" s="449">
        <v>5.7198000000000002</v>
      </c>
      <c r="I317" s="15" t="s">
        <v>1279</v>
      </c>
      <c r="J317" s="15" t="str">
        <f>_xlfn.XLOOKUP(QDC_Contratos[[#This Row],[ID CLUSTER]],'Pontos e zonas por UF'!$B$2:$B$446,'Pontos e zonas por UF'!$H$2:$H$446)</f>
        <v>Rio de Janeiro</v>
      </c>
      <c r="K317" s="344"/>
      <c r="L317" s="8">
        <f>_xlfn.XLOOKUP(QDC_Contratos[[#This Row],[ID CLUSTER]],'Pontos e zonas por UF'!$B$2:$B$446,'Pontos e zonas por UF'!$A$2:$A$446)</f>
        <v>756635</v>
      </c>
      <c r="M317" s="344" t="str">
        <f>_xlfn.XLOOKUP(QDC_Contratos[[#This Row],[Código Identificador do ID CLUSTER]],'Pontos e zonas por UF'!$A$2:$A$446,'Pontos e zonas por UF'!$G$2:$G$446)</f>
        <v>Ponto</v>
      </c>
    </row>
    <row r="318" spans="1:13" x14ac:dyDescent="0.35">
      <c r="A318" s="15">
        <v>317</v>
      </c>
      <c r="B318" s="338" t="s">
        <v>1627</v>
      </c>
      <c r="C318" s="6" t="s">
        <v>1469</v>
      </c>
      <c r="D318" s="3" t="s">
        <v>162</v>
      </c>
      <c r="E318" s="12">
        <v>1</v>
      </c>
      <c r="F318" s="480">
        <v>44837</v>
      </c>
      <c r="G318" s="480">
        <v>44926</v>
      </c>
      <c r="H318" s="449">
        <v>4.7633000000000001</v>
      </c>
      <c r="I318" s="15" t="s">
        <v>1279</v>
      </c>
      <c r="J318" s="15" t="str">
        <f>_xlfn.XLOOKUP(QDC_Contratos[[#This Row],[ID CLUSTER]],'Pontos e zonas por UF'!$B$2:$B$446,'Pontos e zonas por UF'!$H$2:$H$446)</f>
        <v>Espírito Santo</v>
      </c>
      <c r="K318" s="344"/>
      <c r="L318" s="8">
        <f>_xlfn.XLOOKUP(QDC_Contratos[[#This Row],[ID CLUSTER]],'Pontos e zonas por UF'!$B$2:$B$446,'Pontos e zonas por UF'!$A$2:$A$446)</f>
        <v>230</v>
      </c>
      <c r="M318" s="344" t="str">
        <f>_xlfn.XLOOKUP(QDC_Contratos[[#This Row],[Código Identificador do ID CLUSTER]],'Pontos e zonas por UF'!$A$2:$A$446,'Pontos e zonas por UF'!$G$2:$G$446)</f>
        <v>Zona</v>
      </c>
    </row>
    <row r="319" spans="1:13" x14ac:dyDescent="0.35">
      <c r="A319" s="15">
        <v>318</v>
      </c>
      <c r="B319" s="338" t="s">
        <v>1628</v>
      </c>
      <c r="C319" s="6" t="s">
        <v>1338</v>
      </c>
      <c r="D319" s="3" t="s">
        <v>162</v>
      </c>
      <c r="E319" s="12">
        <v>1</v>
      </c>
      <c r="F319" s="480">
        <v>44858</v>
      </c>
      <c r="G319" s="480">
        <v>44926</v>
      </c>
      <c r="H319" s="449">
        <v>4.6914999999999996</v>
      </c>
      <c r="I319" s="15" t="s">
        <v>1279</v>
      </c>
      <c r="J319" s="15" t="str">
        <f>_xlfn.XLOOKUP(QDC_Contratos[[#This Row],[ID CLUSTER]],'Pontos e zonas por UF'!$B$2:$B$446,'Pontos e zonas por UF'!$H$2:$H$446)</f>
        <v>Bahia</v>
      </c>
      <c r="K319" s="344"/>
      <c r="L319" s="8">
        <f>_xlfn.XLOOKUP(QDC_Contratos[[#This Row],[ID CLUSTER]],'Pontos e zonas por UF'!$B$2:$B$446,'Pontos e zonas por UF'!$A$2:$A$446)</f>
        <v>236</v>
      </c>
      <c r="M319" s="344" t="str">
        <f>_xlfn.XLOOKUP(QDC_Contratos[[#This Row],[Código Identificador do ID CLUSTER]],'Pontos e zonas por UF'!$A$2:$A$446,'Pontos e zonas por UF'!$G$2:$G$446)</f>
        <v>Zona</v>
      </c>
    </row>
    <row r="320" spans="1:13" x14ac:dyDescent="0.35">
      <c r="A320" s="15">
        <v>319</v>
      </c>
      <c r="B320" s="338" t="s">
        <v>1629</v>
      </c>
      <c r="C320" s="456" t="s">
        <v>1342</v>
      </c>
      <c r="D320" s="457" t="s">
        <v>169</v>
      </c>
      <c r="E320" s="12">
        <v>657</v>
      </c>
      <c r="F320" s="480">
        <v>44927</v>
      </c>
      <c r="G320" s="480">
        <v>45291</v>
      </c>
      <c r="H320" s="449">
        <v>5.4736000000000002</v>
      </c>
      <c r="I320" s="15" t="s">
        <v>1279</v>
      </c>
      <c r="J320" s="15" t="str">
        <f>_xlfn.XLOOKUP(QDC_Contratos[[#This Row],[ID CLUSTER]],'Pontos e zonas por UF'!$B$2:$B$446,'Pontos e zonas por UF'!$H$2:$H$446)</f>
        <v>Bahia</v>
      </c>
      <c r="K320" s="344"/>
      <c r="L320" s="8">
        <f>_xlfn.XLOOKUP(QDC_Contratos[[#This Row],[ID CLUSTER]],'Pontos e zonas por UF'!$B$2:$B$446,'Pontos e zonas por UF'!$A$2:$A$446)</f>
        <v>305299</v>
      </c>
      <c r="M320" s="344" t="str">
        <f>_xlfn.XLOOKUP(QDC_Contratos[[#This Row],[Código Identificador do ID CLUSTER]],'Pontos e zonas por UF'!$A$2:$A$446,'Pontos e zonas por UF'!$G$2:$G$446)</f>
        <v>Ponto</v>
      </c>
    </row>
    <row r="321" spans="1:13" x14ac:dyDescent="0.35">
      <c r="A321" s="15">
        <v>320</v>
      </c>
      <c r="B321" s="338" t="s">
        <v>1630</v>
      </c>
      <c r="C321" s="6" t="s">
        <v>1350</v>
      </c>
      <c r="D321" s="3" t="s">
        <v>162</v>
      </c>
      <c r="E321" s="12">
        <v>23</v>
      </c>
      <c r="F321" s="480">
        <v>44958</v>
      </c>
      <c r="G321" s="480">
        <v>44985</v>
      </c>
      <c r="H321" s="449">
        <v>7.5186999999999999</v>
      </c>
      <c r="I321" s="15" t="s">
        <v>1279</v>
      </c>
      <c r="J321" s="15" t="str">
        <f>_xlfn.XLOOKUP(QDC_Contratos[[#This Row],[ID CLUSTER]],'Pontos e zonas por UF'!$B$2:$B$446,'Pontos e zonas por UF'!$H$2:$H$446)</f>
        <v>Rio Grande do Norte</v>
      </c>
      <c r="K321" s="344"/>
      <c r="L321" s="8">
        <f>_xlfn.XLOOKUP(QDC_Contratos[[#This Row],[ID CLUSTER]],'Pontos e zonas por UF'!$B$2:$B$446,'Pontos e zonas por UF'!$A$2:$A$446)</f>
        <v>243</v>
      </c>
      <c r="M321" s="344" t="str">
        <f>_xlfn.XLOOKUP(QDC_Contratos[[#This Row],[Código Identificador do ID CLUSTER]],'Pontos e zonas por UF'!$A$2:$A$446,'Pontos e zonas por UF'!$G$2:$G$446)</f>
        <v>Zona</v>
      </c>
    </row>
    <row r="322" spans="1:13" x14ac:dyDescent="0.35">
      <c r="A322" s="15">
        <v>321</v>
      </c>
      <c r="B322" s="338" t="s">
        <v>1631</v>
      </c>
      <c r="C322" s="6" t="s">
        <v>1469</v>
      </c>
      <c r="D322" s="3" t="s">
        <v>162</v>
      </c>
      <c r="E322" s="12">
        <v>50</v>
      </c>
      <c r="F322" s="480">
        <v>44927</v>
      </c>
      <c r="G322" s="480">
        <v>45291</v>
      </c>
      <c r="H322" s="449">
        <v>4.7633000000000001</v>
      </c>
      <c r="I322" s="15" t="s">
        <v>1279</v>
      </c>
      <c r="J322" s="15" t="str">
        <f>_xlfn.XLOOKUP(QDC_Contratos[[#This Row],[ID CLUSTER]],'Pontos e zonas por UF'!$B$2:$B$446,'Pontos e zonas por UF'!$H$2:$H$446)</f>
        <v>Espírito Santo</v>
      </c>
      <c r="K322" s="344"/>
      <c r="L322" s="8">
        <f>_xlfn.XLOOKUP(QDC_Contratos[[#This Row],[ID CLUSTER]],'Pontos e zonas por UF'!$B$2:$B$446,'Pontos e zonas por UF'!$A$2:$A$446)</f>
        <v>230</v>
      </c>
      <c r="M322" s="344" t="str">
        <f>_xlfn.XLOOKUP(QDC_Contratos[[#This Row],[Código Identificador do ID CLUSTER]],'Pontos e zonas por UF'!$A$2:$A$446,'Pontos e zonas por UF'!$G$2:$G$446)</f>
        <v>Zona</v>
      </c>
    </row>
    <row r="323" spans="1:13" x14ac:dyDescent="0.35">
      <c r="A323" s="15">
        <v>322</v>
      </c>
      <c r="B323" s="338" t="s">
        <v>1632</v>
      </c>
      <c r="C323" s="456" t="s">
        <v>1313</v>
      </c>
      <c r="D323" s="457" t="s">
        <v>162</v>
      </c>
      <c r="E323" s="12">
        <v>40</v>
      </c>
      <c r="F323" s="480">
        <v>44927</v>
      </c>
      <c r="G323" s="480">
        <v>45291</v>
      </c>
      <c r="H323" s="449">
        <v>4.7499000000000002</v>
      </c>
      <c r="I323" s="15" t="s">
        <v>1279</v>
      </c>
      <c r="J323" s="15" t="str">
        <f>_xlfn.XLOOKUP(QDC_Contratos[[#This Row],[ID CLUSTER]],'Pontos e zonas por UF'!$B$2:$B$446,'Pontos e zonas por UF'!$H$2:$H$446)</f>
        <v>Sergipe</v>
      </c>
      <c r="K323" s="344"/>
      <c r="L323" s="8">
        <f>_xlfn.XLOOKUP(QDC_Contratos[[#This Row],[ID CLUSTER]],'Pontos e zonas por UF'!$B$2:$B$446,'Pontos e zonas por UF'!$A$2:$A$446)</f>
        <v>198</v>
      </c>
      <c r="M323" s="344" t="str">
        <f>_xlfn.XLOOKUP(QDC_Contratos[[#This Row],[Código Identificador do ID CLUSTER]],'Pontos e zonas por UF'!$A$2:$A$446,'Pontos e zonas por UF'!$G$2:$G$446)</f>
        <v>Zona</v>
      </c>
    </row>
    <row r="324" spans="1:13" x14ac:dyDescent="0.35">
      <c r="A324" s="15">
        <v>323</v>
      </c>
      <c r="B324" s="338" t="s">
        <v>1633</v>
      </c>
      <c r="C324" s="8" t="s">
        <v>1324</v>
      </c>
      <c r="D324" s="457" t="s">
        <v>169</v>
      </c>
      <c r="E324" s="12">
        <v>1090</v>
      </c>
      <c r="F324" s="480">
        <v>44927</v>
      </c>
      <c r="G324" s="480">
        <v>45291</v>
      </c>
      <c r="H324" s="449">
        <v>5.7198000000000002</v>
      </c>
      <c r="I324" s="15" t="s">
        <v>1279</v>
      </c>
      <c r="J324" s="15" t="str">
        <f>_xlfn.XLOOKUP(QDC_Contratos[[#This Row],[ID CLUSTER]],'Pontos e zonas por UF'!$B$2:$B$446,'Pontos e zonas por UF'!$H$2:$H$446)</f>
        <v>Rio de Janeiro</v>
      </c>
      <c r="K324" s="344"/>
      <c r="L324" s="8">
        <f>_xlfn.XLOOKUP(QDC_Contratos[[#This Row],[ID CLUSTER]],'Pontos e zonas por UF'!$B$2:$B$446,'Pontos e zonas por UF'!$A$2:$A$446)</f>
        <v>756635</v>
      </c>
      <c r="M324" s="344" t="str">
        <f>_xlfn.XLOOKUP(QDC_Contratos[[#This Row],[Código Identificador do ID CLUSTER]],'Pontos e zonas por UF'!$A$2:$A$446,'Pontos e zonas por UF'!$G$2:$G$446)</f>
        <v>Ponto</v>
      </c>
    </row>
    <row r="325" spans="1:13" x14ac:dyDescent="0.35">
      <c r="A325" s="15">
        <v>324</v>
      </c>
      <c r="B325" s="338" t="s">
        <v>1634</v>
      </c>
      <c r="C325" s="456" t="s">
        <v>1350</v>
      </c>
      <c r="D325" s="457" t="s">
        <v>162</v>
      </c>
      <c r="E325" s="12">
        <v>1</v>
      </c>
      <c r="F325" s="481">
        <v>44937</v>
      </c>
      <c r="G325" s="480">
        <v>45291</v>
      </c>
      <c r="H325" s="449">
        <v>5.0801999999999996</v>
      </c>
      <c r="I325" s="15" t="s">
        <v>1279</v>
      </c>
      <c r="J325" s="15" t="str">
        <f>_xlfn.XLOOKUP(QDC_Contratos[[#This Row],[ID CLUSTER]],'Pontos e zonas por UF'!$B$2:$B$446,'Pontos e zonas por UF'!$H$2:$H$446)</f>
        <v>Rio Grande do Norte</v>
      </c>
      <c r="K325" s="344"/>
      <c r="L325" s="8">
        <f>_xlfn.XLOOKUP(QDC_Contratos[[#This Row],[ID CLUSTER]],'Pontos e zonas por UF'!$B$2:$B$446,'Pontos e zonas por UF'!$A$2:$A$446)</f>
        <v>243</v>
      </c>
      <c r="M325" s="344" t="str">
        <f>_xlfn.XLOOKUP(QDC_Contratos[[#This Row],[Código Identificador do ID CLUSTER]],'Pontos e zonas por UF'!$A$2:$A$446,'Pontos e zonas por UF'!$G$2:$G$446)</f>
        <v>Zona</v>
      </c>
    </row>
    <row r="326" spans="1:13" x14ac:dyDescent="0.35">
      <c r="A326" s="15">
        <v>325</v>
      </c>
      <c r="B326" s="338" t="s">
        <v>1635</v>
      </c>
      <c r="C326" s="456" t="s">
        <v>1342</v>
      </c>
      <c r="D326" s="457" t="s">
        <v>169</v>
      </c>
      <c r="E326" s="12">
        <v>60</v>
      </c>
      <c r="F326" s="480">
        <v>44927</v>
      </c>
      <c r="G326" s="480">
        <v>45291</v>
      </c>
      <c r="H326" s="449">
        <v>5.4736000000000002</v>
      </c>
      <c r="I326" s="15" t="s">
        <v>1279</v>
      </c>
      <c r="J326" s="15" t="str">
        <f>_xlfn.XLOOKUP(QDC_Contratos[[#This Row],[ID CLUSTER]],'Pontos e zonas por UF'!$B$2:$B$446,'Pontos e zonas por UF'!$H$2:$H$446)</f>
        <v>Bahia</v>
      </c>
      <c r="K326" s="344"/>
      <c r="L326" s="8">
        <f>_xlfn.XLOOKUP(QDC_Contratos[[#This Row],[ID CLUSTER]],'Pontos e zonas por UF'!$B$2:$B$446,'Pontos e zonas por UF'!$A$2:$A$446)</f>
        <v>305299</v>
      </c>
      <c r="M326" s="344" t="str">
        <f>_xlfn.XLOOKUP(QDC_Contratos[[#This Row],[Código Identificador do ID CLUSTER]],'Pontos e zonas por UF'!$A$2:$A$446,'Pontos e zonas por UF'!$G$2:$G$446)</f>
        <v>Ponto</v>
      </c>
    </row>
    <row r="327" spans="1:13" x14ac:dyDescent="0.35">
      <c r="A327" s="15">
        <v>326</v>
      </c>
      <c r="B327" s="338" t="s">
        <v>1636</v>
      </c>
      <c r="C327" s="456" t="s">
        <v>1637</v>
      </c>
      <c r="D327" s="457" t="s">
        <v>162</v>
      </c>
      <c r="E327" s="12">
        <v>490</v>
      </c>
      <c r="F327" s="480">
        <v>44927</v>
      </c>
      <c r="G327" s="480">
        <v>45291</v>
      </c>
      <c r="H327" s="449">
        <v>4.7633000000000001</v>
      </c>
      <c r="I327" s="15" t="s">
        <v>1279</v>
      </c>
      <c r="J327" s="15" t="str">
        <f>_xlfn.XLOOKUP(QDC_Contratos[[#This Row],[ID CLUSTER]],'Pontos e zonas por UF'!$B$2:$B$446,'Pontos e zonas por UF'!$H$2:$H$446)</f>
        <v>Espírito Santo</v>
      </c>
      <c r="K327" s="344"/>
      <c r="L327" s="8">
        <f>_xlfn.XLOOKUP(QDC_Contratos[[#This Row],[ID CLUSTER]],'Pontos e zonas por UF'!$B$2:$B$446,'Pontos e zonas por UF'!$A$2:$A$446)</f>
        <v>232</v>
      </c>
      <c r="M327" s="344" t="str">
        <f>_xlfn.XLOOKUP(QDC_Contratos[[#This Row],[Código Identificador do ID CLUSTER]],'Pontos e zonas por UF'!$A$2:$A$446,'Pontos e zonas por UF'!$G$2:$G$446)</f>
        <v>Zona</v>
      </c>
    </row>
    <row r="328" spans="1:13" x14ac:dyDescent="0.35">
      <c r="A328" s="15">
        <v>327</v>
      </c>
      <c r="B328" s="338" t="s">
        <v>1638</v>
      </c>
      <c r="C328" s="8" t="s">
        <v>1324</v>
      </c>
      <c r="D328" s="457" t="s">
        <v>169</v>
      </c>
      <c r="E328" s="12">
        <v>1</v>
      </c>
      <c r="F328" s="481">
        <v>44775</v>
      </c>
      <c r="G328" s="480">
        <v>45291</v>
      </c>
      <c r="H328" s="449">
        <v>5.7582000000000004</v>
      </c>
      <c r="I328" s="15" t="s">
        <v>1279</v>
      </c>
      <c r="J328" s="15" t="str">
        <f>_xlfn.XLOOKUP(QDC_Contratos[[#This Row],[ID CLUSTER]],'Pontos e zonas por UF'!$B$2:$B$446,'Pontos e zonas por UF'!$H$2:$H$446)</f>
        <v>Rio de Janeiro</v>
      </c>
      <c r="K328" s="344"/>
      <c r="L328" s="8">
        <f>_xlfn.XLOOKUP(QDC_Contratos[[#This Row],[ID CLUSTER]],'Pontos e zonas por UF'!$B$2:$B$446,'Pontos e zonas por UF'!$A$2:$A$446)</f>
        <v>756635</v>
      </c>
      <c r="M328" s="344" t="str">
        <f>_xlfn.XLOOKUP(QDC_Contratos[[#This Row],[Código Identificador do ID CLUSTER]],'Pontos e zonas por UF'!$A$2:$A$446,'Pontos e zonas por UF'!$G$2:$G$446)</f>
        <v>Ponto</v>
      </c>
    </row>
    <row r="329" spans="1:13" x14ac:dyDescent="0.35">
      <c r="A329" s="15">
        <v>328</v>
      </c>
      <c r="B329" s="338" t="s">
        <v>1639</v>
      </c>
      <c r="C329" s="456" t="s">
        <v>1466</v>
      </c>
      <c r="D329" s="463" t="s">
        <v>162</v>
      </c>
      <c r="E329" s="464">
        <v>260</v>
      </c>
      <c r="F329" s="480">
        <v>45078</v>
      </c>
      <c r="G329" s="480">
        <v>45107</v>
      </c>
      <c r="H329" s="449">
        <v>7.5061</v>
      </c>
      <c r="I329" s="15" t="s">
        <v>1279</v>
      </c>
      <c r="J329" s="15" t="str">
        <f>_xlfn.XLOOKUP(QDC_Contratos[[#This Row],[ID CLUSTER]],'Pontos e zonas por UF'!$B$2:$B$446,'Pontos e zonas por UF'!$H$2:$H$446)</f>
        <v>Espírito Santo</v>
      </c>
      <c r="K329" s="344"/>
      <c r="L329" s="8">
        <f>_xlfn.XLOOKUP(QDC_Contratos[[#This Row],[ID CLUSTER]],'Pontos e zonas por UF'!$B$2:$B$446,'Pontos e zonas por UF'!$A$2:$A$446)</f>
        <v>231</v>
      </c>
      <c r="M329" s="344" t="str">
        <f>_xlfn.XLOOKUP(QDC_Contratos[[#This Row],[Código Identificador do ID CLUSTER]],'Pontos e zonas por UF'!$A$2:$A$446,'Pontos e zonas por UF'!$G$2:$G$446)</f>
        <v>Zona</v>
      </c>
    </row>
    <row r="330" spans="1:13" x14ac:dyDescent="0.35">
      <c r="A330" s="15">
        <v>329</v>
      </c>
      <c r="B330" s="338" t="s">
        <v>1640</v>
      </c>
      <c r="C330" s="456" t="s">
        <v>1381</v>
      </c>
      <c r="D330" s="457" t="s">
        <v>162</v>
      </c>
      <c r="E330" s="12">
        <v>1</v>
      </c>
      <c r="F330" s="480">
        <v>44805</v>
      </c>
      <c r="G330" s="480">
        <v>44926</v>
      </c>
      <c r="H330" s="449">
        <v>5.1791</v>
      </c>
      <c r="I330" s="15" t="s">
        <v>1279</v>
      </c>
      <c r="J330" s="15" t="str">
        <f>_xlfn.XLOOKUP(QDC_Contratos[[#This Row],[ID CLUSTER]],'Pontos e zonas por UF'!$B$2:$B$446,'Pontos e zonas por UF'!$H$2:$H$446)</f>
        <v>Ceará</v>
      </c>
      <c r="K330" s="344"/>
      <c r="L330" s="8">
        <f>_xlfn.XLOOKUP(QDC_Contratos[[#This Row],[ID CLUSTER]],'Pontos e zonas por UF'!$B$2:$B$446,'Pontos e zonas por UF'!$A$2:$A$446)</f>
        <v>246</v>
      </c>
      <c r="M330" s="344" t="str">
        <f>_xlfn.XLOOKUP(QDC_Contratos[[#This Row],[Código Identificador do ID CLUSTER]],'Pontos e zonas por UF'!$A$2:$A$446,'Pontos e zonas por UF'!$G$2:$G$446)</f>
        <v>Zona</v>
      </c>
    </row>
    <row r="331" spans="1:13" x14ac:dyDescent="0.35">
      <c r="A331" s="15">
        <v>330</v>
      </c>
      <c r="B331" s="338" t="s">
        <v>1641</v>
      </c>
      <c r="C331" s="8" t="s">
        <v>1447</v>
      </c>
      <c r="D331" s="23" t="s">
        <v>162</v>
      </c>
      <c r="E331" s="12">
        <v>300</v>
      </c>
      <c r="F331" s="481">
        <v>44753</v>
      </c>
      <c r="G331" s="480">
        <v>44926</v>
      </c>
      <c r="H331" s="449">
        <v>0.54390000000000005</v>
      </c>
      <c r="I331" s="15" t="s">
        <v>1279</v>
      </c>
      <c r="J331" s="15" t="str">
        <f>_xlfn.XLOOKUP(QDC_Contratos[[#This Row],[ID CLUSTER]],'Pontos e zonas por UF'!$B$2:$B$446,'Pontos e zonas por UF'!$H$2:$H$446)</f>
        <v>São Paulo</v>
      </c>
      <c r="K331" s="344"/>
      <c r="L331" s="8">
        <f>_xlfn.XLOOKUP(QDC_Contratos[[#This Row],[ID CLUSTER]],'Pontos e zonas por UF'!$B$2:$B$446,'Pontos e zonas por UF'!$A$2:$A$446)</f>
        <v>817352</v>
      </c>
      <c r="M331" s="344" t="str">
        <f>_xlfn.XLOOKUP(QDC_Contratos[[#This Row],[Código Identificador do ID CLUSTER]],'Pontos e zonas por UF'!$A$2:$A$446,'Pontos e zonas por UF'!$G$2:$G$446)</f>
        <v>Ponto</v>
      </c>
    </row>
    <row r="332" spans="1:13" x14ac:dyDescent="0.35">
      <c r="A332" s="15">
        <v>331</v>
      </c>
      <c r="B332" s="338" t="s">
        <v>1642</v>
      </c>
      <c r="C332" s="6" t="s">
        <v>1643</v>
      </c>
      <c r="D332" s="3" t="s">
        <v>169</v>
      </c>
      <c r="E332" s="465">
        <v>300</v>
      </c>
      <c r="F332" s="481">
        <v>44753</v>
      </c>
      <c r="G332" s="480">
        <v>44926</v>
      </c>
      <c r="H332" s="449">
        <v>5.5231000000000003</v>
      </c>
      <c r="I332" s="15" t="s">
        <v>1279</v>
      </c>
      <c r="J332" s="15" t="str">
        <f>_xlfn.XLOOKUP(QDC_Contratos[[#This Row],[ID CLUSTER]],'Pontos e zonas por UF'!$B$2:$B$446,'Pontos e zonas por UF'!$H$2:$H$446)</f>
        <v>São Paulo</v>
      </c>
      <c r="K332" s="344"/>
      <c r="L332" s="8">
        <f>_xlfn.XLOOKUP(QDC_Contratos[[#This Row],[ID CLUSTER]],'Pontos e zonas por UF'!$B$2:$B$446,'Pontos e zonas por UF'!$A$2:$A$446)</f>
        <v>756911</v>
      </c>
      <c r="M332" s="344" t="str">
        <f>_xlfn.XLOOKUP(QDC_Contratos[[#This Row],[Código Identificador do ID CLUSTER]],'Pontos e zonas por UF'!$A$2:$A$446,'Pontos e zonas por UF'!$G$2:$G$446)</f>
        <v>Ponto</v>
      </c>
    </row>
    <row r="333" spans="1:13" x14ac:dyDescent="0.35">
      <c r="A333" s="15">
        <v>332</v>
      </c>
      <c r="B333" s="338" t="s">
        <v>1644</v>
      </c>
      <c r="C333" s="456" t="s">
        <v>1331</v>
      </c>
      <c r="D333" s="457" t="s">
        <v>162</v>
      </c>
      <c r="E333" s="12">
        <v>100</v>
      </c>
      <c r="F333" s="480">
        <v>44927</v>
      </c>
      <c r="G333" s="480">
        <v>45291</v>
      </c>
      <c r="H333" s="449">
        <v>4.8094000000000001</v>
      </c>
      <c r="I333" s="15" t="s">
        <v>1279</v>
      </c>
      <c r="J333" s="15" t="str">
        <f>_xlfn.XLOOKUP(QDC_Contratos[[#This Row],[ID CLUSTER]],'Pontos e zonas por UF'!$B$2:$B$446,'Pontos e zonas por UF'!$H$2:$H$446)</f>
        <v>Alagoas</v>
      </c>
      <c r="K333" s="344"/>
      <c r="L333" s="8">
        <f>_xlfn.XLOOKUP(QDC_Contratos[[#This Row],[ID CLUSTER]],'Pontos e zonas por UF'!$B$2:$B$446,'Pontos e zonas por UF'!$A$2:$A$446)</f>
        <v>195</v>
      </c>
      <c r="M333" s="344" t="str">
        <f>_xlfn.XLOOKUP(QDC_Contratos[[#This Row],[Código Identificador do ID CLUSTER]],'Pontos e zonas por UF'!$A$2:$A$446,'Pontos e zonas por UF'!$G$2:$G$446)</f>
        <v>Zona</v>
      </c>
    </row>
    <row r="334" spans="1:13" x14ac:dyDescent="0.35">
      <c r="A334" s="15">
        <v>333</v>
      </c>
      <c r="B334" s="338" t="s">
        <v>1645</v>
      </c>
      <c r="C334" s="466" t="s">
        <v>1340</v>
      </c>
      <c r="D334" s="23" t="s">
        <v>169</v>
      </c>
      <c r="E334" s="12">
        <v>300</v>
      </c>
      <c r="F334" s="480">
        <v>44927</v>
      </c>
      <c r="G334" s="480">
        <v>45291</v>
      </c>
      <c r="H334" s="449">
        <v>5.516</v>
      </c>
      <c r="I334" s="15" t="s">
        <v>1279</v>
      </c>
      <c r="J334" s="15" t="str">
        <f>_xlfn.XLOOKUP(QDC_Contratos[[#This Row],[ID CLUSTER]],'Pontos e zonas por UF'!$B$2:$B$446,'Pontos e zonas por UF'!$H$2:$H$446)</f>
        <v>Alagoas</v>
      </c>
      <c r="K334" s="344"/>
      <c r="L334" s="8">
        <f>_xlfn.XLOOKUP(QDC_Contratos[[#This Row],[ID CLUSTER]],'Pontos e zonas por UF'!$B$2:$B$446,'Pontos e zonas por UF'!$A$2:$A$446)</f>
        <v>823527</v>
      </c>
      <c r="M334" s="344" t="str">
        <f>_xlfn.XLOOKUP(QDC_Contratos[[#This Row],[Código Identificador do ID CLUSTER]],'Pontos e zonas por UF'!$A$2:$A$446,'Pontos e zonas por UF'!$G$2:$G$446)</f>
        <v>Ponto</v>
      </c>
    </row>
    <row r="335" spans="1:13" x14ac:dyDescent="0.35">
      <c r="A335" s="15">
        <v>334</v>
      </c>
      <c r="B335" s="338" t="s">
        <v>1646</v>
      </c>
      <c r="C335" s="8" t="s">
        <v>1324</v>
      </c>
      <c r="D335" s="3" t="s">
        <v>169</v>
      </c>
      <c r="E335" s="12">
        <v>1221</v>
      </c>
      <c r="F335" s="480">
        <v>45017</v>
      </c>
      <c r="G335" s="480">
        <v>45107</v>
      </c>
      <c r="H335" s="449">
        <v>7.4908000000000001</v>
      </c>
      <c r="I335" s="15" t="s">
        <v>1279</v>
      </c>
      <c r="J335" s="15" t="str">
        <f>_xlfn.XLOOKUP(QDC_Contratos[[#This Row],[ID CLUSTER]],'Pontos e zonas por UF'!$B$2:$B$446,'Pontos e zonas por UF'!$H$2:$H$446)</f>
        <v>Rio de Janeiro</v>
      </c>
      <c r="K335" s="344"/>
      <c r="L335" s="8">
        <f>_xlfn.XLOOKUP(QDC_Contratos[[#This Row],[ID CLUSTER]],'Pontos e zonas por UF'!$B$2:$B$446,'Pontos e zonas por UF'!$A$2:$A$446)</f>
        <v>756635</v>
      </c>
      <c r="M335" s="344" t="str">
        <f>_xlfn.XLOOKUP(QDC_Contratos[[#This Row],[Código Identificador do ID CLUSTER]],'Pontos e zonas por UF'!$A$2:$A$446,'Pontos e zonas por UF'!$G$2:$G$446)</f>
        <v>Ponto</v>
      </c>
    </row>
    <row r="336" spans="1:13" x14ac:dyDescent="0.35">
      <c r="A336" s="15">
        <v>335</v>
      </c>
      <c r="B336" s="338" t="s">
        <v>1647</v>
      </c>
      <c r="C336" s="8" t="s">
        <v>1324</v>
      </c>
      <c r="D336" s="3" t="s">
        <v>169</v>
      </c>
      <c r="E336" s="12">
        <v>200</v>
      </c>
      <c r="F336" s="480">
        <v>45047</v>
      </c>
      <c r="G336" s="480">
        <v>45077</v>
      </c>
      <c r="H336" s="449">
        <v>9.0132999999999992</v>
      </c>
      <c r="I336" s="15" t="s">
        <v>1279</v>
      </c>
      <c r="J336" s="15" t="str">
        <f>_xlfn.XLOOKUP(QDC_Contratos[[#This Row],[ID CLUSTER]],'Pontos e zonas por UF'!$B$2:$B$446,'Pontos e zonas por UF'!$H$2:$H$446)</f>
        <v>Rio de Janeiro</v>
      </c>
      <c r="K336" s="344"/>
      <c r="L336" s="8">
        <f>_xlfn.XLOOKUP(QDC_Contratos[[#This Row],[ID CLUSTER]],'Pontos e zonas por UF'!$B$2:$B$446,'Pontos e zonas por UF'!$A$2:$A$446)</f>
        <v>756635</v>
      </c>
      <c r="M336" s="344" t="str">
        <f>_xlfn.XLOOKUP(QDC_Contratos[[#This Row],[Código Identificador do ID CLUSTER]],'Pontos e zonas por UF'!$A$2:$A$446,'Pontos e zonas por UF'!$G$2:$G$446)</f>
        <v>Ponto</v>
      </c>
    </row>
    <row r="337" spans="1:13" x14ac:dyDescent="0.35">
      <c r="A337" s="15">
        <v>336</v>
      </c>
      <c r="B337" s="338" t="s">
        <v>1648</v>
      </c>
      <c r="C337" s="456" t="s">
        <v>1311</v>
      </c>
      <c r="D337" s="457" t="s">
        <v>162</v>
      </c>
      <c r="E337" s="12">
        <v>1</v>
      </c>
      <c r="F337" s="481">
        <v>45077</v>
      </c>
      <c r="G337" s="480">
        <v>45291</v>
      </c>
      <c r="H337" s="449">
        <v>4.9950999999999999</v>
      </c>
      <c r="I337" s="15" t="s">
        <v>1279</v>
      </c>
      <c r="J337" s="15" t="str">
        <f>_xlfn.XLOOKUP(QDC_Contratos[[#This Row],[ID CLUSTER]],'Pontos e zonas por UF'!$B$2:$B$446,'Pontos e zonas por UF'!$H$2:$H$446)</f>
        <v>Bahia</v>
      </c>
      <c r="K337" s="344"/>
      <c r="L337" s="8">
        <f>_xlfn.XLOOKUP(QDC_Contratos[[#This Row],[ID CLUSTER]],'Pontos e zonas por UF'!$B$2:$B$446,'Pontos e zonas por UF'!$A$2:$A$446)</f>
        <v>235</v>
      </c>
      <c r="M337" s="344" t="str">
        <f>_xlfn.XLOOKUP(QDC_Contratos[[#This Row],[Código Identificador do ID CLUSTER]],'Pontos e zonas por UF'!$A$2:$A$446,'Pontos e zonas por UF'!$G$2:$G$446)</f>
        <v>Zona</v>
      </c>
    </row>
    <row r="338" spans="1:13" x14ac:dyDescent="0.35">
      <c r="A338" s="15">
        <v>337</v>
      </c>
      <c r="B338" s="338" t="s">
        <v>1649</v>
      </c>
      <c r="C338" s="456" t="s">
        <v>1342</v>
      </c>
      <c r="D338" s="457" t="s">
        <v>169</v>
      </c>
      <c r="E338" s="12">
        <v>60</v>
      </c>
      <c r="F338" s="480">
        <v>44927</v>
      </c>
      <c r="G338" s="480">
        <v>45291</v>
      </c>
      <c r="H338" s="449">
        <v>5.4736000000000002</v>
      </c>
      <c r="I338" s="15" t="s">
        <v>1279</v>
      </c>
      <c r="J338" s="15" t="str">
        <f>_xlfn.XLOOKUP(QDC_Contratos[[#This Row],[ID CLUSTER]],'Pontos e zonas por UF'!$B$2:$B$446,'Pontos e zonas por UF'!$H$2:$H$446)</f>
        <v>Bahia</v>
      </c>
      <c r="K338" s="344"/>
      <c r="L338" s="8">
        <f>_xlfn.XLOOKUP(QDC_Contratos[[#This Row],[ID CLUSTER]],'Pontos e zonas por UF'!$B$2:$B$446,'Pontos e zonas por UF'!$A$2:$A$446)</f>
        <v>305299</v>
      </c>
      <c r="M338" s="344" t="str">
        <f>_xlfn.XLOOKUP(QDC_Contratos[[#This Row],[Código Identificador do ID CLUSTER]],'Pontos e zonas por UF'!$A$2:$A$446,'Pontos e zonas por UF'!$G$2:$G$446)</f>
        <v>Ponto</v>
      </c>
    </row>
    <row r="339" spans="1:13" x14ac:dyDescent="0.35">
      <c r="A339" s="15">
        <v>338</v>
      </c>
      <c r="B339" s="338" t="s">
        <v>1650</v>
      </c>
      <c r="C339" s="8" t="s">
        <v>1324</v>
      </c>
      <c r="D339" s="3" t="s">
        <v>169</v>
      </c>
      <c r="E339" s="12">
        <v>338</v>
      </c>
      <c r="F339" s="480">
        <v>45017</v>
      </c>
      <c r="G339" s="480">
        <v>45046</v>
      </c>
      <c r="H339" s="449">
        <v>9.0132999999999992</v>
      </c>
      <c r="I339" s="15" t="s">
        <v>1279</v>
      </c>
      <c r="J339" s="15" t="str">
        <f>_xlfn.XLOOKUP(QDC_Contratos[[#This Row],[ID CLUSTER]],'Pontos e zonas por UF'!$B$2:$B$446,'Pontos e zonas por UF'!$H$2:$H$446)</f>
        <v>Rio de Janeiro</v>
      </c>
      <c r="K339" s="344"/>
      <c r="L339" s="8">
        <f>_xlfn.XLOOKUP(QDC_Contratos[[#This Row],[ID CLUSTER]],'Pontos e zonas por UF'!$B$2:$B$446,'Pontos e zonas por UF'!$A$2:$A$446)</f>
        <v>756635</v>
      </c>
      <c r="M339" s="344" t="str">
        <f>_xlfn.XLOOKUP(QDC_Contratos[[#This Row],[Código Identificador do ID CLUSTER]],'Pontos e zonas por UF'!$A$2:$A$446,'Pontos e zonas por UF'!$G$2:$G$446)</f>
        <v>Ponto</v>
      </c>
    </row>
    <row r="340" spans="1:13" x14ac:dyDescent="0.35">
      <c r="A340" s="15">
        <v>339</v>
      </c>
      <c r="B340" s="338" t="s">
        <v>1651</v>
      </c>
      <c r="C340" s="6" t="s">
        <v>1412</v>
      </c>
      <c r="D340" s="3" t="s">
        <v>162</v>
      </c>
      <c r="E340" s="12">
        <v>10</v>
      </c>
      <c r="F340" s="480">
        <v>45108</v>
      </c>
      <c r="G340" s="480">
        <v>45199</v>
      </c>
      <c r="H340" s="449">
        <v>2.9641000000000002</v>
      </c>
      <c r="I340" s="15" t="s">
        <v>1279</v>
      </c>
      <c r="J340" s="15" t="str">
        <f>_xlfn.XLOOKUP(QDC_Contratos[[#This Row],[ID CLUSTER]],'Pontos e zonas por UF'!$B$2:$B$446,'Pontos e zonas por UF'!$H$2:$H$446)</f>
        <v>Paraná</v>
      </c>
      <c r="K340" s="344"/>
      <c r="L340" s="8">
        <f>_xlfn.XLOOKUP(QDC_Contratos[[#This Row],[ID CLUSTER]],'Pontos e zonas por UF'!$B$2:$B$446,'Pontos e zonas por UF'!$A$2:$A$446)</f>
        <v>212</v>
      </c>
      <c r="M340" s="344" t="str">
        <f>_xlfn.XLOOKUP(QDC_Contratos[[#This Row],[Código Identificador do ID CLUSTER]],'Pontos e zonas por UF'!$A$2:$A$446,'Pontos e zonas por UF'!$G$2:$G$446)</f>
        <v>Zona</v>
      </c>
    </row>
    <row r="341" spans="1:13" x14ac:dyDescent="0.35">
      <c r="A341" s="15">
        <v>340</v>
      </c>
      <c r="B341" s="338" t="s">
        <v>1652</v>
      </c>
      <c r="C341" s="8" t="s">
        <v>1324</v>
      </c>
      <c r="D341" s="3" t="s">
        <v>169</v>
      </c>
      <c r="E341" s="12">
        <v>580</v>
      </c>
      <c r="F341" s="480">
        <v>44986</v>
      </c>
      <c r="G341" s="480">
        <v>45016</v>
      </c>
      <c r="H341" s="449">
        <v>9.0132999999999992</v>
      </c>
      <c r="I341" s="15" t="s">
        <v>1279</v>
      </c>
      <c r="J341" s="15" t="str">
        <f>_xlfn.XLOOKUP(QDC_Contratos[[#This Row],[ID CLUSTER]],'Pontos e zonas por UF'!$B$2:$B$446,'Pontos e zonas por UF'!$H$2:$H$446)</f>
        <v>Rio de Janeiro</v>
      </c>
      <c r="K341" s="344"/>
      <c r="L341" s="8">
        <f>_xlfn.XLOOKUP(QDC_Contratos[[#This Row],[ID CLUSTER]],'Pontos e zonas por UF'!$B$2:$B$446,'Pontos e zonas por UF'!$A$2:$A$446)</f>
        <v>756635</v>
      </c>
      <c r="M341" s="344" t="str">
        <f>_xlfn.XLOOKUP(QDC_Contratos[[#This Row],[Código Identificador do ID CLUSTER]],'Pontos e zonas por UF'!$A$2:$A$446,'Pontos e zonas por UF'!$G$2:$G$446)</f>
        <v>Ponto</v>
      </c>
    </row>
    <row r="342" spans="1:13" x14ac:dyDescent="0.35">
      <c r="A342" s="15">
        <v>341</v>
      </c>
      <c r="B342" s="338" t="s">
        <v>1653</v>
      </c>
      <c r="C342" s="8" t="s">
        <v>1295</v>
      </c>
      <c r="D342" s="3" t="s">
        <v>169</v>
      </c>
      <c r="E342" s="12">
        <v>100</v>
      </c>
      <c r="F342" s="480">
        <v>45060</v>
      </c>
      <c r="G342" s="480">
        <v>45060</v>
      </c>
      <c r="H342" s="449">
        <v>0.42259999999999998</v>
      </c>
      <c r="I342" s="15" t="s">
        <v>1279</v>
      </c>
      <c r="J342" s="15" t="str">
        <f>_xlfn.XLOOKUP(QDC_Contratos[[#This Row],[ID CLUSTER]],'Pontos e zonas por UF'!$B$2:$B$446,'Pontos e zonas por UF'!$H$2:$H$446)</f>
        <v>São Paulo</v>
      </c>
      <c r="K342" s="344"/>
      <c r="L342" s="8">
        <f>_xlfn.XLOOKUP(QDC_Contratos[[#This Row],[ID CLUSTER]],'Pontos e zonas por UF'!$B$2:$B$446,'Pontos e zonas por UF'!$A$2:$A$446)</f>
        <v>1</v>
      </c>
      <c r="M342" s="344" t="str">
        <f>_xlfn.XLOOKUP(QDC_Contratos[[#This Row],[Código Identificador do ID CLUSTER]],'Pontos e zonas por UF'!$A$2:$A$446,'Pontos e zonas por UF'!$G$2:$G$446)</f>
        <v>Ponto</v>
      </c>
    </row>
    <row r="343" spans="1:13" x14ac:dyDescent="0.35">
      <c r="A343" s="15">
        <v>342</v>
      </c>
      <c r="B343" s="338" t="s">
        <v>1654</v>
      </c>
      <c r="C343" s="456" t="s">
        <v>1346</v>
      </c>
      <c r="D343" s="457" t="s">
        <v>169</v>
      </c>
      <c r="E343" s="12">
        <v>499.99</v>
      </c>
      <c r="F343" s="480">
        <v>44927</v>
      </c>
      <c r="G343" s="480">
        <v>45291</v>
      </c>
      <c r="H343" s="449">
        <v>5.6806999999999999</v>
      </c>
      <c r="I343" s="15" t="s">
        <v>1279</v>
      </c>
      <c r="J343" s="15" t="str">
        <f>_xlfn.XLOOKUP(QDC_Contratos[[#This Row],[ID CLUSTER]],'Pontos e zonas por UF'!$B$2:$B$446,'Pontos e zonas por UF'!$H$2:$H$446)</f>
        <v>Rio Grande do Norte</v>
      </c>
      <c r="K343" s="344"/>
      <c r="L343" s="8">
        <f>_xlfn.XLOOKUP(QDC_Contratos[[#This Row],[ID CLUSTER]],'Pontos e zonas por UF'!$B$2:$B$446,'Pontos e zonas por UF'!$A$2:$A$446)</f>
        <v>755548</v>
      </c>
      <c r="M343" s="344" t="str">
        <f>_xlfn.XLOOKUP(QDC_Contratos[[#This Row],[Código Identificador do ID CLUSTER]],'Pontos e zonas por UF'!$A$2:$A$446,'Pontos e zonas por UF'!$G$2:$G$446)</f>
        <v>Ponto</v>
      </c>
    </row>
    <row r="344" spans="1:13" x14ac:dyDescent="0.35">
      <c r="A344" s="15">
        <v>343</v>
      </c>
      <c r="B344" s="338" t="s">
        <v>1655</v>
      </c>
      <c r="C344" s="456" t="s">
        <v>1348</v>
      </c>
      <c r="D344" s="457" t="s">
        <v>162</v>
      </c>
      <c r="E344" s="12">
        <v>120</v>
      </c>
      <c r="F344" s="480">
        <v>44927</v>
      </c>
      <c r="G344" s="480">
        <v>45291</v>
      </c>
      <c r="H344" s="449">
        <v>4.9476000000000004</v>
      </c>
      <c r="I344" s="15" t="s">
        <v>1279</v>
      </c>
      <c r="J344" s="15" t="str">
        <f>_xlfn.XLOOKUP(QDC_Contratos[[#This Row],[ID CLUSTER]],'Pontos e zonas por UF'!$B$2:$B$446,'Pontos e zonas por UF'!$H$2:$H$446)</f>
        <v>Paraíba</v>
      </c>
      <c r="K344" s="344"/>
      <c r="L344" s="8">
        <f>_xlfn.XLOOKUP(QDC_Contratos[[#This Row],[ID CLUSTER]],'Pontos e zonas por UF'!$B$2:$B$446,'Pontos e zonas por UF'!$A$2:$A$446)</f>
        <v>202</v>
      </c>
      <c r="M344" s="344" t="str">
        <f>_xlfn.XLOOKUP(QDC_Contratos[[#This Row],[Código Identificador do ID CLUSTER]],'Pontos e zonas por UF'!$A$2:$A$446,'Pontos e zonas por UF'!$G$2:$G$446)</f>
        <v>Zona</v>
      </c>
    </row>
    <row r="345" spans="1:13" x14ac:dyDescent="0.35">
      <c r="A345" s="15">
        <v>344</v>
      </c>
      <c r="B345" s="338" t="s">
        <v>1656</v>
      </c>
      <c r="C345" s="456" t="s">
        <v>1350</v>
      </c>
      <c r="D345" s="457" t="s">
        <v>162</v>
      </c>
      <c r="E345" s="12">
        <v>203</v>
      </c>
      <c r="F345" s="480">
        <v>44927</v>
      </c>
      <c r="G345" s="480">
        <v>45291</v>
      </c>
      <c r="H345" s="449">
        <v>5.0801999999999996</v>
      </c>
      <c r="I345" s="15" t="s">
        <v>1279</v>
      </c>
      <c r="J345" s="15" t="str">
        <f>_xlfn.XLOOKUP(QDC_Contratos[[#This Row],[ID CLUSTER]],'Pontos e zonas por UF'!$B$2:$B$446,'Pontos e zonas por UF'!$H$2:$H$446)</f>
        <v>Rio Grande do Norte</v>
      </c>
      <c r="K345" s="344"/>
      <c r="L345" s="8">
        <f>_xlfn.XLOOKUP(QDC_Contratos[[#This Row],[ID CLUSTER]],'Pontos e zonas por UF'!$B$2:$B$446,'Pontos e zonas por UF'!$A$2:$A$446)</f>
        <v>243</v>
      </c>
      <c r="M345" s="344" t="str">
        <f>_xlfn.XLOOKUP(QDC_Contratos[[#This Row],[Código Identificador do ID CLUSTER]],'Pontos e zonas por UF'!$A$2:$A$446,'Pontos e zonas por UF'!$G$2:$G$446)</f>
        <v>Zona</v>
      </c>
    </row>
    <row r="346" spans="1:13" x14ac:dyDescent="0.35">
      <c r="A346" s="15">
        <v>345</v>
      </c>
      <c r="B346" s="338" t="s">
        <v>1657</v>
      </c>
      <c r="C346" s="456" t="s">
        <v>1352</v>
      </c>
      <c r="D346" s="457" t="s">
        <v>162</v>
      </c>
      <c r="E346" s="12">
        <v>33</v>
      </c>
      <c r="F346" s="480">
        <v>44927</v>
      </c>
      <c r="G346" s="480">
        <v>45291</v>
      </c>
      <c r="H346" s="449">
        <v>5.0801999999999996</v>
      </c>
      <c r="I346" s="15" t="s">
        <v>1279</v>
      </c>
      <c r="J346" s="15" t="str">
        <f>_xlfn.XLOOKUP(QDC_Contratos[[#This Row],[ID CLUSTER]],'Pontos e zonas por UF'!$B$2:$B$446,'Pontos e zonas por UF'!$H$2:$H$446)</f>
        <v>Rio Grande do Norte</v>
      </c>
      <c r="K346" s="344"/>
      <c r="L346" s="8">
        <f>_xlfn.XLOOKUP(QDC_Contratos[[#This Row],[ID CLUSTER]],'Pontos e zonas por UF'!$B$2:$B$446,'Pontos e zonas por UF'!$A$2:$A$446)</f>
        <v>245</v>
      </c>
      <c r="M346" s="344" t="str">
        <f>_xlfn.XLOOKUP(QDC_Contratos[[#This Row],[Código Identificador do ID CLUSTER]],'Pontos e zonas por UF'!$A$2:$A$446,'Pontos e zonas por UF'!$G$2:$G$446)</f>
        <v>Zona</v>
      </c>
    </row>
    <row r="347" spans="1:13" x14ac:dyDescent="0.35">
      <c r="A347" s="15">
        <v>346</v>
      </c>
      <c r="B347" s="338" t="s">
        <v>1658</v>
      </c>
      <c r="C347" s="456" t="s">
        <v>1326</v>
      </c>
      <c r="D347" s="457" t="s">
        <v>162</v>
      </c>
      <c r="E347" s="12">
        <v>400</v>
      </c>
      <c r="F347" s="480">
        <v>44927</v>
      </c>
      <c r="G347" s="480">
        <v>45291</v>
      </c>
      <c r="H347" s="449">
        <v>4.8974000000000002</v>
      </c>
      <c r="I347" s="15" t="s">
        <v>1279</v>
      </c>
      <c r="J347" s="15" t="str">
        <f>_xlfn.XLOOKUP(QDC_Contratos[[#This Row],[ID CLUSTER]],'Pontos e zonas por UF'!$B$2:$B$446,'Pontos e zonas por UF'!$H$2:$H$446)</f>
        <v>Pernambuco</v>
      </c>
      <c r="K347" s="344"/>
      <c r="L347" s="8">
        <f>_xlfn.XLOOKUP(QDC_Contratos[[#This Row],[ID CLUSTER]],'Pontos e zonas por UF'!$B$2:$B$446,'Pontos e zonas por UF'!$A$2:$A$446)</f>
        <v>240</v>
      </c>
      <c r="M347" s="344" t="str">
        <f>_xlfn.XLOOKUP(QDC_Contratos[[#This Row],[Código Identificador do ID CLUSTER]],'Pontos e zonas por UF'!$A$2:$A$446,'Pontos e zonas por UF'!$G$2:$G$446)</f>
        <v>Zona</v>
      </c>
    </row>
    <row r="348" spans="1:13" x14ac:dyDescent="0.35">
      <c r="A348" s="15">
        <v>347</v>
      </c>
      <c r="B348" s="338" t="s">
        <v>1659</v>
      </c>
      <c r="C348" s="456" t="s">
        <v>1513</v>
      </c>
      <c r="D348" s="457" t="s">
        <v>162</v>
      </c>
      <c r="E348" s="12">
        <v>600</v>
      </c>
      <c r="F348" s="480">
        <v>44927</v>
      </c>
      <c r="G348" s="480">
        <v>45291</v>
      </c>
      <c r="H348" s="449">
        <v>4.8974000000000002</v>
      </c>
      <c r="I348" s="15" t="s">
        <v>1279</v>
      </c>
      <c r="J348" s="15" t="str">
        <f>_xlfn.XLOOKUP(QDC_Contratos[[#This Row],[ID CLUSTER]],'Pontos e zonas por UF'!$B$2:$B$446,'Pontos e zonas por UF'!$H$2:$H$446)</f>
        <v>Pernambuco</v>
      </c>
      <c r="K348" s="344"/>
      <c r="L348" s="8">
        <f>_xlfn.XLOOKUP(QDC_Contratos[[#This Row],[ID CLUSTER]],'Pontos e zonas por UF'!$B$2:$B$446,'Pontos e zonas por UF'!$A$2:$A$446)</f>
        <v>241</v>
      </c>
      <c r="M348" s="344" t="str">
        <f>_xlfn.XLOOKUP(QDC_Contratos[[#This Row],[Código Identificador do ID CLUSTER]],'Pontos e zonas por UF'!$A$2:$A$446,'Pontos e zonas por UF'!$G$2:$G$446)</f>
        <v>Zona</v>
      </c>
    </row>
    <row r="349" spans="1:13" x14ac:dyDescent="0.35">
      <c r="A349" s="15">
        <v>348</v>
      </c>
      <c r="B349" s="338" t="s">
        <v>1660</v>
      </c>
      <c r="C349" s="8" t="s">
        <v>1324</v>
      </c>
      <c r="D349" s="457" t="s">
        <v>169</v>
      </c>
      <c r="E349" s="12">
        <v>1900</v>
      </c>
      <c r="F349" s="480">
        <v>44927</v>
      </c>
      <c r="G349" s="480">
        <v>45291</v>
      </c>
      <c r="H349" s="449">
        <v>5.7198000000000002</v>
      </c>
      <c r="I349" s="15" t="s">
        <v>1279</v>
      </c>
      <c r="J349" s="15" t="str">
        <f>_xlfn.XLOOKUP(QDC_Contratos[[#This Row],[ID CLUSTER]],'Pontos e zonas por UF'!$B$2:$B$446,'Pontos e zonas por UF'!$H$2:$H$446)</f>
        <v>Rio de Janeiro</v>
      </c>
      <c r="K349" s="344"/>
      <c r="L349" s="8">
        <f>_xlfn.XLOOKUP(QDC_Contratos[[#This Row],[ID CLUSTER]],'Pontos e zonas por UF'!$B$2:$B$446,'Pontos e zonas por UF'!$A$2:$A$446)</f>
        <v>756635</v>
      </c>
      <c r="M349" s="344" t="str">
        <f>_xlfn.XLOOKUP(QDC_Contratos[[#This Row],[Código Identificador do ID CLUSTER]],'Pontos e zonas por UF'!$A$2:$A$446,'Pontos e zonas por UF'!$G$2:$G$446)</f>
        <v>Ponto</v>
      </c>
    </row>
    <row r="350" spans="1:13" x14ac:dyDescent="0.35">
      <c r="A350" s="15">
        <v>349</v>
      </c>
      <c r="B350" s="338" t="s">
        <v>1661</v>
      </c>
      <c r="C350" s="8" t="s">
        <v>1324</v>
      </c>
      <c r="D350" s="457" t="s">
        <v>169</v>
      </c>
      <c r="E350" s="12">
        <v>343</v>
      </c>
      <c r="F350" s="480">
        <v>44927</v>
      </c>
      <c r="G350" s="480">
        <v>44957</v>
      </c>
      <c r="H350" s="449">
        <v>8.4652999999999992</v>
      </c>
      <c r="I350" s="15" t="s">
        <v>1279</v>
      </c>
      <c r="J350" s="15" t="str">
        <f>_xlfn.XLOOKUP(QDC_Contratos[[#This Row],[ID CLUSTER]],'Pontos e zonas por UF'!$B$2:$B$446,'Pontos e zonas por UF'!$H$2:$H$446)</f>
        <v>Rio de Janeiro</v>
      </c>
      <c r="K350" s="344"/>
      <c r="L350" s="8">
        <f>_xlfn.XLOOKUP(QDC_Contratos[[#This Row],[ID CLUSTER]],'Pontos e zonas por UF'!$B$2:$B$446,'Pontos e zonas por UF'!$A$2:$A$446)</f>
        <v>756635</v>
      </c>
      <c r="M350" s="344" t="str">
        <f>_xlfn.XLOOKUP(QDC_Contratos[[#This Row],[Código Identificador do ID CLUSTER]],'Pontos e zonas por UF'!$A$2:$A$446,'Pontos e zonas por UF'!$G$2:$G$446)</f>
        <v>Ponto</v>
      </c>
    </row>
    <row r="351" spans="1:13" x14ac:dyDescent="0.35">
      <c r="A351" s="15">
        <v>350</v>
      </c>
      <c r="B351" s="338" t="s">
        <v>1662</v>
      </c>
      <c r="C351" s="8" t="s">
        <v>1324</v>
      </c>
      <c r="D351" s="457" t="s">
        <v>169</v>
      </c>
      <c r="E351" s="12">
        <v>1025</v>
      </c>
      <c r="F351" s="480">
        <v>44927</v>
      </c>
      <c r="G351" s="480">
        <v>45016</v>
      </c>
      <c r="H351" s="449">
        <v>7.0354000000000001</v>
      </c>
      <c r="I351" s="15" t="s">
        <v>1279</v>
      </c>
      <c r="J351" s="15" t="str">
        <f>_xlfn.XLOOKUP(QDC_Contratos[[#This Row],[ID CLUSTER]],'Pontos e zonas por UF'!$B$2:$B$446,'Pontos e zonas por UF'!$H$2:$H$446)</f>
        <v>Rio de Janeiro</v>
      </c>
      <c r="K351" s="344"/>
      <c r="L351" s="8">
        <f>_xlfn.XLOOKUP(QDC_Contratos[[#This Row],[ID CLUSTER]],'Pontos e zonas por UF'!$B$2:$B$446,'Pontos e zonas por UF'!$A$2:$A$446)</f>
        <v>756635</v>
      </c>
      <c r="M351" s="344" t="str">
        <f>_xlfn.XLOOKUP(QDC_Contratos[[#This Row],[Código Identificador do ID CLUSTER]],'Pontos e zonas por UF'!$A$2:$A$446,'Pontos e zonas por UF'!$G$2:$G$446)</f>
        <v>Ponto</v>
      </c>
    </row>
    <row r="352" spans="1:13" x14ac:dyDescent="0.35">
      <c r="A352" s="15">
        <v>351</v>
      </c>
      <c r="B352" s="338" t="s">
        <v>1663</v>
      </c>
      <c r="C352" s="8" t="s">
        <v>1324</v>
      </c>
      <c r="D352" s="457" t="s">
        <v>169</v>
      </c>
      <c r="E352" s="12">
        <v>200</v>
      </c>
      <c r="F352" s="480">
        <v>45078</v>
      </c>
      <c r="G352" s="480">
        <v>45107</v>
      </c>
      <c r="H352" s="449">
        <v>9.0132999999999992</v>
      </c>
      <c r="I352" s="15" t="s">
        <v>1279</v>
      </c>
      <c r="J352" s="15" t="str">
        <f>_xlfn.XLOOKUP(QDC_Contratos[[#This Row],[ID CLUSTER]],'Pontos e zonas por UF'!$B$2:$B$446,'Pontos e zonas por UF'!$H$2:$H$446)</f>
        <v>Rio de Janeiro</v>
      </c>
      <c r="K352" s="344"/>
      <c r="L352" s="8">
        <f>_xlfn.XLOOKUP(QDC_Contratos[[#This Row],[ID CLUSTER]],'Pontos e zonas por UF'!$B$2:$B$446,'Pontos e zonas por UF'!$A$2:$A$446)</f>
        <v>756635</v>
      </c>
      <c r="M352" s="344" t="str">
        <f>_xlfn.XLOOKUP(QDC_Contratos[[#This Row],[Código Identificador do ID CLUSTER]],'Pontos e zonas por UF'!$A$2:$A$446,'Pontos e zonas por UF'!$G$2:$G$446)</f>
        <v>Ponto</v>
      </c>
    </row>
    <row r="353" spans="1:13" x14ac:dyDescent="0.35">
      <c r="A353" s="15">
        <v>352</v>
      </c>
      <c r="B353" s="338" t="s">
        <v>1664</v>
      </c>
      <c r="C353" s="8" t="s">
        <v>1324</v>
      </c>
      <c r="D353" s="457" t="s">
        <v>169</v>
      </c>
      <c r="E353" s="12">
        <v>460</v>
      </c>
      <c r="F353" s="480">
        <v>45108</v>
      </c>
      <c r="G353" s="480">
        <v>45199</v>
      </c>
      <c r="H353" s="449">
        <v>7.4908000000000001</v>
      </c>
      <c r="I353" s="15" t="s">
        <v>1279</v>
      </c>
      <c r="J353" s="15" t="str">
        <f>_xlfn.XLOOKUP(QDC_Contratos[[#This Row],[ID CLUSTER]],'Pontos e zonas por UF'!$B$2:$B$446,'Pontos e zonas por UF'!$H$2:$H$446)</f>
        <v>Rio de Janeiro</v>
      </c>
      <c r="K353" s="344"/>
      <c r="L353" s="8">
        <f>_xlfn.XLOOKUP(QDC_Contratos[[#This Row],[ID CLUSTER]],'Pontos e zonas por UF'!$B$2:$B$446,'Pontos e zonas por UF'!$A$2:$A$446)</f>
        <v>756635</v>
      </c>
      <c r="M353" s="344" t="str">
        <f>_xlfn.XLOOKUP(QDC_Contratos[[#This Row],[Código Identificador do ID CLUSTER]],'Pontos e zonas por UF'!$A$2:$A$446,'Pontos e zonas por UF'!$G$2:$G$446)</f>
        <v>Ponto</v>
      </c>
    </row>
    <row r="354" spans="1:13" x14ac:dyDescent="0.35">
      <c r="A354" s="15">
        <v>353</v>
      </c>
      <c r="B354" s="338" t="s">
        <v>1665</v>
      </c>
      <c r="C354" s="8" t="s">
        <v>1295</v>
      </c>
      <c r="D354" s="3" t="s">
        <v>169</v>
      </c>
      <c r="E354" s="12">
        <v>160</v>
      </c>
      <c r="F354" s="480">
        <v>45200</v>
      </c>
      <c r="G354" s="480">
        <v>45291</v>
      </c>
      <c r="H354" s="449">
        <v>0.3281</v>
      </c>
      <c r="I354" s="15" t="s">
        <v>1279</v>
      </c>
      <c r="J354" s="15" t="str">
        <f>_xlfn.XLOOKUP(QDC_Contratos[[#This Row],[ID CLUSTER]],'Pontos e zonas por UF'!$B$2:$B$446,'Pontos e zonas por UF'!$H$2:$H$446)</f>
        <v>São Paulo</v>
      </c>
      <c r="K354" s="344"/>
      <c r="L354" s="8">
        <f>_xlfn.XLOOKUP(QDC_Contratos[[#This Row],[ID CLUSTER]],'Pontos e zonas por UF'!$B$2:$B$446,'Pontos e zonas por UF'!$A$2:$A$446)</f>
        <v>1</v>
      </c>
      <c r="M354" s="344" t="str">
        <f>_xlfn.XLOOKUP(QDC_Contratos[[#This Row],[Código Identificador do ID CLUSTER]],'Pontos e zonas por UF'!$A$2:$A$446,'Pontos e zonas por UF'!$G$2:$G$446)</f>
        <v>Ponto</v>
      </c>
    </row>
    <row r="355" spans="1:13" x14ac:dyDescent="0.35">
      <c r="A355" s="15">
        <v>354</v>
      </c>
      <c r="B355" s="338" t="s">
        <v>1666</v>
      </c>
      <c r="C355" s="8" t="s">
        <v>1295</v>
      </c>
      <c r="D355" s="3" t="s">
        <v>169</v>
      </c>
      <c r="E355" s="12">
        <v>100</v>
      </c>
      <c r="F355" s="480">
        <v>45077</v>
      </c>
      <c r="G355" s="480">
        <v>45077</v>
      </c>
      <c r="H355" s="449">
        <v>0.42259999999999998</v>
      </c>
      <c r="I355" s="15" t="s">
        <v>1279</v>
      </c>
      <c r="J355" s="15" t="str">
        <f>_xlfn.XLOOKUP(QDC_Contratos[[#This Row],[ID CLUSTER]],'Pontos e zonas por UF'!$B$2:$B$446,'Pontos e zonas por UF'!$H$2:$H$446)</f>
        <v>São Paulo</v>
      </c>
      <c r="K355" s="344"/>
      <c r="L355" s="8">
        <f>_xlfn.XLOOKUP(QDC_Contratos[[#This Row],[ID CLUSTER]],'Pontos e zonas por UF'!$B$2:$B$446,'Pontos e zonas por UF'!$A$2:$A$446)</f>
        <v>1</v>
      </c>
      <c r="M355" s="344" t="str">
        <f>_xlfn.XLOOKUP(QDC_Contratos[[#This Row],[Código Identificador do ID CLUSTER]],'Pontos e zonas por UF'!$A$2:$A$446,'Pontos e zonas por UF'!$G$2:$G$446)</f>
        <v>Ponto</v>
      </c>
    </row>
    <row r="356" spans="1:13" x14ac:dyDescent="0.35">
      <c r="A356" s="15">
        <v>355</v>
      </c>
      <c r="B356" s="338" t="s">
        <v>1667</v>
      </c>
      <c r="C356" s="456" t="s">
        <v>1338</v>
      </c>
      <c r="D356" s="457" t="s">
        <v>162</v>
      </c>
      <c r="E356" s="12">
        <v>800</v>
      </c>
      <c r="F356" s="480">
        <v>44927</v>
      </c>
      <c r="G356" s="480">
        <v>45291</v>
      </c>
      <c r="H356" s="449">
        <v>4.6914999999999996</v>
      </c>
      <c r="I356" s="15" t="s">
        <v>1279</v>
      </c>
      <c r="J356" s="15" t="str">
        <f>_xlfn.XLOOKUP(QDC_Contratos[[#This Row],[ID CLUSTER]],'Pontos e zonas por UF'!$B$2:$B$446,'Pontos e zonas por UF'!$H$2:$H$446)</f>
        <v>Bahia</v>
      </c>
      <c r="K356" s="344"/>
      <c r="L356" s="8">
        <f>_xlfn.XLOOKUP(QDC_Contratos[[#This Row],[ID CLUSTER]],'Pontos e zonas por UF'!$B$2:$B$446,'Pontos e zonas por UF'!$A$2:$A$446)</f>
        <v>236</v>
      </c>
      <c r="M356" s="344" t="str">
        <f>_xlfn.XLOOKUP(QDC_Contratos[[#This Row],[Código Identificador do ID CLUSTER]],'Pontos e zonas por UF'!$A$2:$A$446,'Pontos e zonas por UF'!$G$2:$G$446)</f>
        <v>Zona</v>
      </c>
    </row>
    <row r="357" spans="1:13" x14ac:dyDescent="0.35">
      <c r="A357" s="15">
        <v>356</v>
      </c>
      <c r="B357" s="338" t="s">
        <v>1668</v>
      </c>
      <c r="C357" s="456" t="s">
        <v>1338</v>
      </c>
      <c r="D357" s="457" t="s">
        <v>162</v>
      </c>
      <c r="E357" s="12">
        <v>250</v>
      </c>
      <c r="F357" s="480">
        <v>44927</v>
      </c>
      <c r="G357" s="480">
        <v>45016</v>
      </c>
      <c r="H357" s="449">
        <v>5.7705000000000002</v>
      </c>
      <c r="I357" s="15" t="s">
        <v>1279</v>
      </c>
      <c r="J357" s="15" t="str">
        <f>_xlfn.XLOOKUP(QDC_Contratos[[#This Row],[ID CLUSTER]],'Pontos e zonas por UF'!$B$2:$B$446,'Pontos e zonas por UF'!$H$2:$H$446)</f>
        <v>Bahia</v>
      </c>
      <c r="K357" s="344"/>
      <c r="L357" s="8">
        <f>_xlfn.XLOOKUP(QDC_Contratos[[#This Row],[ID CLUSTER]],'Pontos e zonas por UF'!$B$2:$B$446,'Pontos e zonas por UF'!$A$2:$A$446)</f>
        <v>236</v>
      </c>
      <c r="M357" s="344" t="str">
        <f>_xlfn.XLOOKUP(QDC_Contratos[[#This Row],[Código Identificador do ID CLUSTER]],'Pontos e zonas por UF'!$A$2:$A$446,'Pontos e zonas por UF'!$G$2:$G$446)</f>
        <v>Zona</v>
      </c>
    </row>
    <row r="358" spans="1:13" x14ac:dyDescent="0.35">
      <c r="A358" s="15">
        <v>357</v>
      </c>
      <c r="B358" s="338" t="s">
        <v>1669</v>
      </c>
      <c r="C358" s="8" t="s">
        <v>1295</v>
      </c>
      <c r="D358" s="3" t="s">
        <v>169</v>
      </c>
      <c r="E358" s="12">
        <v>160</v>
      </c>
      <c r="F358" s="480">
        <v>45108</v>
      </c>
      <c r="G358" s="480">
        <v>45199</v>
      </c>
      <c r="H358" s="449">
        <v>0.3281</v>
      </c>
      <c r="I358" s="15" t="s">
        <v>1279</v>
      </c>
      <c r="J358" s="15" t="str">
        <f>_xlfn.XLOOKUP(QDC_Contratos[[#This Row],[ID CLUSTER]],'Pontos e zonas por UF'!$B$2:$B$446,'Pontos e zonas por UF'!$H$2:$H$446)</f>
        <v>São Paulo</v>
      </c>
      <c r="K358" s="344"/>
      <c r="L358" s="8">
        <f>_xlfn.XLOOKUP(QDC_Contratos[[#This Row],[ID CLUSTER]],'Pontos e zonas por UF'!$B$2:$B$446,'Pontos e zonas por UF'!$A$2:$A$446)</f>
        <v>1</v>
      </c>
      <c r="M358" s="344" t="str">
        <f>_xlfn.XLOOKUP(QDC_Contratos[[#This Row],[Código Identificador do ID CLUSTER]],'Pontos e zonas por UF'!$A$2:$A$446,'Pontos e zonas por UF'!$G$2:$G$446)</f>
        <v>Ponto</v>
      </c>
    </row>
    <row r="359" spans="1:13" x14ac:dyDescent="0.35">
      <c r="A359" s="15">
        <v>358</v>
      </c>
      <c r="B359" s="338" t="s">
        <v>1670</v>
      </c>
      <c r="C359" s="8" t="s">
        <v>1295</v>
      </c>
      <c r="D359" s="3" t="s">
        <v>169</v>
      </c>
      <c r="E359" s="12">
        <v>100</v>
      </c>
      <c r="F359" s="480">
        <v>45059</v>
      </c>
      <c r="G359" s="480">
        <v>45059</v>
      </c>
      <c r="H359" s="449">
        <v>0.42259999999999998</v>
      </c>
      <c r="I359" s="15" t="s">
        <v>1279</v>
      </c>
      <c r="J359" s="15" t="str">
        <f>_xlfn.XLOOKUP(QDC_Contratos[[#This Row],[ID CLUSTER]],'Pontos e zonas por UF'!$B$2:$B$446,'Pontos e zonas por UF'!$H$2:$H$446)</f>
        <v>São Paulo</v>
      </c>
      <c r="K359" s="344"/>
      <c r="L359" s="8">
        <f>_xlfn.XLOOKUP(QDC_Contratos[[#This Row],[ID CLUSTER]],'Pontos e zonas por UF'!$B$2:$B$446,'Pontos e zonas por UF'!$A$2:$A$446)</f>
        <v>1</v>
      </c>
      <c r="M359" s="344" t="str">
        <f>_xlfn.XLOOKUP(QDC_Contratos[[#This Row],[Código Identificador do ID CLUSTER]],'Pontos e zonas por UF'!$A$2:$A$446,'Pontos e zonas por UF'!$G$2:$G$446)</f>
        <v>Ponto</v>
      </c>
    </row>
    <row r="360" spans="1:13" x14ac:dyDescent="0.35">
      <c r="A360" s="15">
        <v>359</v>
      </c>
      <c r="B360" s="338" t="s">
        <v>1671</v>
      </c>
      <c r="C360" s="8" t="s">
        <v>1295</v>
      </c>
      <c r="D360" s="3" t="s">
        <v>169</v>
      </c>
      <c r="E360" s="12">
        <v>100</v>
      </c>
      <c r="F360" s="480">
        <v>45058</v>
      </c>
      <c r="G360" s="480">
        <v>45058</v>
      </c>
      <c r="H360" s="449">
        <v>0.42259999999999998</v>
      </c>
      <c r="I360" s="15" t="s">
        <v>1279</v>
      </c>
      <c r="J360" s="15" t="str">
        <f>_xlfn.XLOOKUP(QDC_Contratos[[#This Row],[ID CLUSTER]],'Pontos e zonas por UF'!$B$2:$B$446,'Pontos e zonas por UF'!$H$2:$H$446)</f>
        <v>São Paulo</v>
      </c>
      <c r="K360" s="344"/>
      <c r="L360" s="8">
        <f>_xlfn.XLOOKUP(QDC_Contratos[[#This Row],[ID CLUSTER]],'Pontos e zonas por UF'!$B$2:$B$446,'Pontos e zonas por UF'!$A$2:$A$446)</f>
        <v>1</v>
      </c>
      <c r="M360" s="344" t="str">
        <f>_xlfn.XLOOKUP(QDC_Contratos[[#This Row],[Código Identificador do ID CLUSTER]],'Pontos e zonas por UF'!$A$2:$A$446,'Pontos e zonas por UF'!$G$2:$G$446)</f>
        <v>Ponto</v>
      </c>
    </row>
    <row r="361" spans="1:13" x14ac:dyDescent="0.35">
      <c r="A361" s="15">
        <v>360</v>
      </c>
      <c r="B361" s="338" t="s">
        <v>1672</v>
      </c>
      <c r="C361" s="8" t="s">
        <v>1295</v>
      </c>
      <c r="D361" s="3" t="s">
        <v>169</v>
      </c>
      <c r="E361" s="12">
        <v>100</v>
      </c>
      <c r="F361" s="480">
        <v>45057</v>
      </c>
      <c r="G361" s="480">
        <v>45057</v>
      </c>
      <c r="H361" s="449">
        <v>0.42259999999999998</v>
      </c>
      <c r="I361" s="15" t="s">
        <v>1279</v>
      </c>
      <c r="J361" s="15" t="str">
        <f>_xlfn.XLOOKUP(QDC_Contratos[[#This Row],[ID CLUSTER]],'Pontos e zonas por UF'!$B$2:$B$446,'Pontos e zonas por UF'!$H$2:$H$446)</f>
        <v>São Paulo</v>
      </c>
      <c r="K361" s="344"/>
      <c r="L361" s="8">
        <f>_xlfn.XLOOKUP(QDC_Contratos[[#This Row],[ID CLUSTER]],'Pontos e zonas por UF'!$B$2:$B$446,'Pontos e zonas por UF'!$A$2:$A$446)</f>
        <v>1</v>
      </c>
      <c r="M361" s="344" t="str">
        <f>_xlfn.XLOOKUP(QDC_Contratos[[#This Row],[Código Identificador do ID CLUSTER]],'Pontos e zonas por UF'!$A$2:$A$446,'Pontos e zonas por UF'!$G$2:$G$446)</f>
        <v>Ponto</v>
      </c>
    </row>
    <row r="362" spans="1:13" x14ac:dyDescent="0.35">
      <c r="A362" s="15">
        <v>361</v>
      </c>
      <c r="B362" s="338" t="s">
        <v>1673</v>
      </c>
      <c r="C362" s="8" t="s">
        <v>1295</v>
      </c>
      <c r="D362" s="3" t="s">
        <v>169</v>
      </c>
      <c r="E362" s="12">
        <v>100</v>
      </c>
      <c r="F362" s="480">
        <v>45056</v>
      </c>
      <c r="G362" s="480">
        <v>45056</v>
      </c>
      <c r="H362" s="449">
        <v>0.42259999999999998</v>
      </c>
      <c r="I362" s="15" t="s">
        <v>1279</v>
      </c>
      <c r="J362" s="15" t="str">
        <f>_xlfn.XLOOKUP(QDC_Contratos[[#This Row],[ID CLUSTER]],'Pontos e zonas por UF'!$B$2:$B$446,'Pontos e zonas por UF'!$H$2:$H$446)</f>
        <v>São Paulo</v>
      </c>
      <c r="K362" s="344"/>
      <c r="L362" s="8">
        <f>_xlfn.XLOOKUP(QDC_Contratos[[#This Row],[ID CLUSTER]],'Pontos e zonas por UF'!$B$2:$B$446,'Pontos e zonas por UF'!$A$2:$A$446)</f>
        <v>1</v>
      </c>
      <c r="M362" s="344" t="str">
        <f>_xlfn.XLOOKUP(QDC_Contratos[[#This Row],[Código Identificador do ID CLUSTER]],'Pontos e zonas por UF'!$A$2:$A$446,'Pontos e zonas por UF'!$G$2:$G$446)</f>
        <v>Ponto</v>
      </c>
    </row>
    <row r="363" spans="1:13" x14ac:dyDescent="0.35">
      <c r="A363" s="15">
        <v>362</v>
      </c>
      <c r="B363" s="338" t="s">
        <v>1674</v>
      </c>
      <c r="C363" s="8" t="s">
        <v>1324</v>
      </c>
      <c r="D363" s="3" t="s">
        <v>169</v>
      </c>
      <c r="E363" s="12">
        <v>500</v>
      </c>
      <c r="F363" s="480">
        <v>44958</v>
      </c>
      <c r="G363" s="480">
        <v>44985</v>
      </c>
      <c r="H363" s="449">
        <v>8.4652999999999992</v>
      </c>
      <c r="I363" s="15" t="s">
        <v>1279</v>
      </c>
      <c r="J363" s="15" t="str">
        <f>_xlfn.XLOOKUP(QDC_Contratos[[#This Row],[ID CLUSTER]],'Pontos e zonas por UF'!$B$2:$B$446,'Pontos e zonas por UF'!$H$2:$H$446)</f>
        <v>Rio de Janeiro</v>
      </c>
      <c r="K363" s="344"/>
      <c r="L363" s="8">
        <f>_xlfn.XLOOKUP(QDC_Contratos[[#This Row],[ID CLUSTER]],'Pontos e zonas por UF'!$B$2:$B$446,'Pontos e zonas por UF'!$A$2:$A$446)</f>
        <v>756635</v>
      </c>
      <c r="M363" s="344" t="str">
        <f>_xlfn.XLOOKUP(QDC_Contratos[[#This Row],[Código Identificador do ID CLUSTER]],'Pontos e zonas por UF'!$A$2:$A$446,'Pontos e zonas por UF'!$G$2:$G$446)</f>
        <v>Ponto</v>
      </c>
    </row>
    <row r="364" spans="1:13" x14ac:dyDescent="0.35">
      <c r="A364" s="15">
        <v>363</v>
      </c>
      <c r="B364" s="338" t="s">
        <v>1675</v>
      </c>
      <c r="C364" s="8" t="s">
        <v>1295</v>
      </c>
      <c r="D364" s="3" t="s">
        <v>169</v>
      </c>
      <c r="E364" s="12">
        <v>100</v>
      </c>
      <c r="F364" s="480">
        <v>45072</v>
      </c>
      <c r="G364" s="480">
        <v>45072</v>
      </c>
      <c r="H364" s="449">
        <v>0.42259999999999998</v>
      </c>
      <c r="I364" s="15" t="s">
        <v>1279</v>
      </c>
      <c r="J364" s="15" t="str">
        <f>_xlfn.XLOOKUP(QDC_Contratos[[#This Row],[ID CLUSTER]],'Pontos e zonas por UF'!$B$2:$B$446,'Pontos e zonas por UF'!$H$2:$H$446)</f>
        <v>São Paulo</v>
      </c>
      <c r="K364" s="344"/>
      <c r="L364" s="8">
        <f>_xlfn.XLOOKUP(QDC_Contratos[[#This Row],[ID CLUSTER]],'Pontos e zonas por UF'!$B$2:$B$446,'Pontos e zonas por UF'!$A$2:$A$446)</f>
        <v>1</v>
      </c>
      <c r="M364" s="344" t="str">
        <f>_xlfn.XLOOKUP(QDC_Contratos[[#This Row],[Código Identificador do ID CLUSTER]],'Pontos e zonas por UF'!$A$2:$A$446,'Pontos e zonas por UF'!$G$2:$G$446)</f>
        <v>Ponto</v>
      </c>
    </row>
    <row r="365" spans="1:13" x14ac:dyDescent="0.35">
      <c r="A365" s="15">
        <v>364</v>
      </c>
      <c r="B365" s="338" t="s">
        <v>1676</v>
      </c>
      <c r="C365" s="8" t="s">
        <v>1295</v>
      </c>
      <c r="D365" s="3" t="s">
        <v>169</v>
      </c>
      <c r="E365" s="12">
        <v>100</v>
      </c>
      <c r="F365" s="480">
        <v>45071</v>
      </c>
      <c r="G365" s="480">
        <v>45071</v>
      </c>
      <c r="H365" s="449">
        <v>0.42259999999999998</v>
      </c>
      <c r="I365" s="15" t="s">
        <v>1279</v>
      </c>
      <c r="J365" s="15" t="str">
        <f>_xlfn.XLOOKUP(QDC_Contratos[[#This Row],[ID CLUSTER]],'Pontos e zonas por UF'!$B$2:$B$446,'Pontos e zonas por UF'!$H$2:$H$446)</f>
        <v>São Paulo</v>
      </c>
      <c r="K365" s="344"/>
      <c r="L365" s="8">
        <f>_xlfn.XLOOKUP(QDC_Contratos[[#This Row],[ID CLUSTER]],'Pontos e zonas por UF'!$B$2:$B$446,'Pontos e zonas por UF'!$A$2:$A$446)</f>
        <v>1</v>
      </c>
      <c r="M365" s="344" t="str">
        <f>_xlfn.XLOOKUP(QDC_Contratos[[#This Row],[Código Identificador do ID CLUSTER]],'Pontos e zonas por UF'!$A$2:$A$446,'Pontos e zonas por UF'!$G$2:$G$446)</f>
        <v>Ponto</v>
      </c>
    </row>
    <row r="366" spans="1:13" x14ac:dyDescent="0.35">
      <c r="A366" s="15">
        <v>365</v>
      </c>
      <c r="B366" s="338" t="s">
        <v>1677</v>
      </c>
      <c r="C366" s="8" t="s">
        <v>1295</v>
      </c>
      <c r="D366" s="3" t="s">
        <v>169</v>
      </c>
      <c r="E366" s="12">
        <v>100</v>
      </c>
      <c r="F366" s="480">
        <v>45075</v>
      </c>
      <c r="G366" s="480">
        <v>45075</v>
      </c>
      <c r="H366" s="449">
        <v>0.42259999999999998</v>
      </c>
      <c r="I366" s="15" t="s">
        <v>1279</v>
      </c>
      <c r="J366" s="15" t="str">
        <f>_xlfn.XLOOKUP(QDC_Contratos[[#This Row],[ID CLUSTER]],'Pontos e zonas por UF'!$B$2:$B$446,'Pontos e zonas por UF'!$H$2:$H$446)</f>
        <v>São Paulo</v>
      </c>
      <c r="K366" s="344"/>
      <c r="L366" s="8">
        <f>_xlfn.XLOOKUP(QDC_Contratos[[#This Row],[ID CLUSTER]],'Pontos e zonas por UF'!$B$2:$B$446,'Pontos e zonas por UF'!$A$2:$A$446)</f>
        <v>1</v>
      </c>
      <c r="M366" s="344" t="str">
        <f>_xlfn.XLOOKUP(QDC_Contratos[[#This Row],[Código Identificador do ID CLUSTER]],'Pontos e zonas por UF'!$A$2:$A$446,'Pontos e zonas por UF'!$G$2:$G$446)</f>
        <v>Ponto</v>
      </c>
    </row>
    <row r="367" spans="1:13" x14ac:dyDescent="0.35">
      <c r="A367" s="15">
        <v>366</v>
      </c>
      <c r="B367" s="338" t="s">
        <v>1678</v>
      </c>
      <c r="C367" s="8" t="s">
        <v>1295</v>
      </c>
      <c r="D367" s="3" t="s">
        <v>169</v>
      </c>
      <c r="E367" s="12">
        <v>100</v>
      </c>
      <c r="F367" s="480">
        <v>45074</v>
      </c>
      <c r="G367" s="480">
        <v>45074</v>
      </c>
      <c r="H367" s="449">
        <v>0.42259999999999998</v>
      </c>
      <c r="I367" s="15" t="s">
        <v>1279</v>
      </c>
      <c r="J367" s="15" t="str">
        <f>_xlfn.XLOOKUP(QDC_Contratos[[#This Row],[ID CLUSTER]],'Pontos e zonas por UF'!$B$2:$B$446,'Pontos e zonas por UF'!$H$2:$H$446)</f>
        <v>São Paulo</v>
      </c>
      <c r="K367" s="344"/>
      <c r="L367" s="8">
        <f>_xlfn.XLOOKUP(QDC_Contratos[[#This Row],[ID CLUSTER]],'Pontos e zonas por UF'!$B$2:$B$446,'Pontos e zonas por UF'!$A$2:$A$446)</f>
        <v>1</v>
      </c>
      <c r="M367" s="344" t="str">
        <f>_xlfn.XLOOKUP(QDC_Contratos[[#This Row],[Código Identificador do ID CLUSTER]],'Pontos e zonas por UF'!$A$2:$A$446,'Pontos e zonas por UF'!$G$2:$G$446)</f>
        <v>Ponto</v>
      </c>
    </row>
    <row r="368" spans="1:13" x14ac:dyDescent="0.35">
      <c r="A368" s="15">
        <v>367</v>
      </c>
      <c r="B368" s="338" t="s">
        <v>1679</v>
      </c>
      <c r="C368" s="8" t="s">
        <v>1295</v>
      </c>
      <c r="D368" s="3" t="s">
        <v>169</v>
      </c>
      <c r="E368" s="12">
        <v>100</v>
      </c>
      <c r="F368" s="480">
        <v>45073</v>
      </c>
      <c r="G368" s="480">
        <v>45073</v>
      </c>
      <c r="H368" s="449">
        <v>0.42259999999999998</v>
      </c>
      <c r="I368" s="15" t="s">
        <v>1279</v>
      </c>
      <c r="J368" s="15" t="str">
        <f>_xlfn.XLOOKUP(QDC_Contratos[[#This Row],[ID CLUSTER]],'Pontos e zonas por UF'!$B$2:$B$446,'Pontos e zonas por UF'!$H$2:$H$446)</f>
        <v>São Paulo</v>
      </c>
      <c r="K368" s="344"/>
      <c r="L368" s="8">
        <f>_xlfn.XLOOKUP(QDC_Contratos[[#This Row],[ID CLUSTER]],'Pontos e zonas por UF'!$B$2:$B$446,'Pontos e zonas por UF'!$A$2:$A$446)</f>
        <v>1</v>
      </c>
      <c r="M368" s="344" t="str">
        <f>_xlfn.XLOOKUP(QDC_Contratos[[#This Row],[Código Identificador do ID CLUSTER]],'Pontos e zonas por UF'!$A$2:$A$446,'Pontos e zonas por UF'!$G$2:$G$446)</f>
        <v>Ponto</v>
      </c>
    </row>
    <row r="369" spans="1:13" x14ac:dyDescent="0.35">
      <c r="A369" s="15">
        <v>368</v>
      </c>
      <c r="B369" s="338" t="s">
        <v>1680</v>
      </c>
      <c r="C369" s="8" t="s">
        <v>1295</v>
      </c>
      <c r="D369" s="3" t="s">
        <v>169</v>
      </c>
      <c r="E369" s="12">
        <v>100</v>
      </c>
      <c r="F369" s="480">
        <v>45067</v>
      </c>
      <c r="G369" s="480">
        <v>45067</v>
      </c>
      <c r="H369" s="449">
        <v>0.42259999999999998</v>
      </c>
      <c r="I369" s="15" t="s">
        <v>1279</v>
      </c>
      <c r="J369" s="15" t="str">
        <f>_xlfn.XLOOKUP(QDC_Contratos[[#This Row],[ID CLUSTER]],'Pontos e zonas por UF'!$B$2:$B$446,'Pontos e zonas por UF'!$H$2:$H$446)</f>
        <v>São Paulo</v>
      </c>
      <c r="K369" s="344"/>
      <c r="L369" s="8">
        <f>_xlfn.XLOOKUP(QDC_Contratos[[#This Row],[ID CLUSTER]],'Pontos e zonas por UF'!$B$2:$B$446,'Pontos e zonas por UF'!$A$2:$A$446)</f>
        <v>1</v>
      </c>
      <c r="M369" s="344" t="str">
        <f>_xlfn.XLOOKUP(QDC_Contratos[[#This Row],[Código Identificador do ID CLUSTER]],'Pontos e zonas por UF'!$A$2:$A$446,'Pontos e zonas por UF'!$G$2:$G$446)</f>
        <v>Ponto</v>
      </c>
    </row>
    <row r="370" spans="1:13" x14ac:dyDescent="0.35">
      <c r="A370" s="15">
        <v>369</v>
      </c>
      <c r="B370" s="338" t="s">
        <v>1681</v>
      </c>
      <c r="C370" s="8" t="s">
        <v>1295</v>
      </c>
      <c r="D370" s="3" t="s">
        <v>169</v>
      </c>
      <c r="E370" s="12">
        <v>100</v>
      </c>
      <c r="F370" s="480">
        <v>45066</v>
      </c>
      <c r="G370" s="480">
        <v>45066</v>
      </c>
      <c r="H370" s="449">
        <v>0.42259999999999998</v>
      </c>
      <c r="I370" s="15" t="s">
        <v>1279</v>
      </c>
      <c r="J370" s="15" t="str">
        <f>_xlfn.XLOOKUP(QDC_Contratos[[#This Row],[ID CLUSTER]],'Pontos e zonas por UF'!$B$2:$B$446,'Pontos e zonas por UF'!$H$2:$H$446)</f>
        <v>São Paulo</v>
      </c>
      <c r="K370" s="344"/>
      <c r="L370" s="8">
        <f>_xlfn.XLOOKUP(QDC_Contratos[[#This Row],[ID CLUSTER]],'Pontos e zonas por UF'!$B$2:$B$446,'Pontos e zonas por UF'!$A$2:$A$446)</f>
        <v>1</v>
      </c>
      <c r="M370" s="344" t="str">
        <f>_xlfn.XLOOKUP(QDC_Contratos[[#This Row],[Código Identificador do ID CLUSTER]],'Pontos e zonas por UF'!$A$2:$A$446,'Pontos e zonas por UF'!$G$2:$G$446)</f>
        <v>Ponto</v>
      </c>
    </row>
    <row r="371" spans="1:13" x14ac:dyDescent="0.35">
      <c r="A371" s="15">
        <v>370</v>
      </c>
      <c r="B371" s="338" t="s">
        <v>1682</v>
      </c>
      <c r="C371" s="8" t="s">
        <v>1295</v>
      </c>
      <c r="D371" s="3" t="s">
        <v>169</v>
      </c>
      <c r="E371" s="12">
        <v>100</v>
      </c>
      <c r="F371" s="480">
        <v>45065</v>
      </c>
      <c r="G371" s="480">
        <v>45065</v>
      </c>
      <c r="H371" s="449">
        <v>0.42259999999999998</v>
      </c>
      <c r="I371" s="15" t="s">
        <v>1279</v>
      </c>
      <c r="J371" s="15" t="str">
        <f>_xlfn.XLOOKUP(QDC_Contratos[[#This Row],[ID CLUSTER]],'Pontos e zonas por UF'!$B$2:$B$446,'Pontos e zonas por UF'!$H$2:$H$446)</f>
        <v>São Paulo</v>
      </c>
      <c r="K371" s="344"/>
      <c r="L371" s="8">
        <f>_xlfn.XLOOKUP(QDC_Contratos[[#This Row],[ID CLUSTER]],'Pontos e zonas por UF'!$B$2:$B$446,'Pontos e zonas por UF'!$A$2:$A$446)</f>
        <v>1</v>
      </c>
      <c r="M371" s="344" t="str">
        <f>_xlfn.XLOOKUP(QDC_Contratos[[#This Row],[Código Identificador do ID CLUSTER]],'Pontos e zonas por UF'!$A$2:$A$446,'Pontos e zonas por UF'!$G$2:$G$446)</f>
        <v>Ponto</v>
      </c>
    </row>
    <row r="372" spans="1:13" x14ac:dyDescent="0.35">
      <c r="A372" s="15">
        <v>371</v>
      </c>
      <c r="B372" s="338" t="s">
        <v>1683</v>
      </c>
      <c r="C372" s="8" t="s">
        <v>1295</v>
      </c>
      <c r="D372" s="3" t="s">
        <v>169</v>
      </c>
      <c r="E372" s="12">
        <v>100</v>
      </c>
      <c r="F372" s="480">
        <v>45068</v>
      </c>
      <c r="G372" s="480">
        <v>45068</v>
      </c>
      <c r="H372" s="449">
        <v>0.42259999999999998</v>
      </c>
      <c r="I372" s="15" t="s">
        <v>1279</v>
      </c>
      <c r="J372" s="15" t="str">
        <f>_xlfn.XLOOKUP(QDC_Contratos[[#This Row],[ID CLUSTER]],'Pontos e zonas por UF'!$B$2:$B$446,'Pontos e zonas por UF'!$H$2:$H$446)</f>
        <v>São Paulo</v>
      </c>
      <c r="K372" s="344"/>
      <c r="L372" s="8">
        <f>_xlfn.XLOOKUP(QDC_Contratos[[#This Row],[ID CLUSTER]],'Pontos e zonas por UF'!$B$2:$B$446,'Pontos e zonas por UF'!$A$2:$A$446)</f>
        <v>1</v>
      </c>
      <c r="M372" s="344" t="str">
        <f>_xlfn.XLOOKUP(QDC_Contratos[[#This Row],[Código Identificador do ID CLUSTER]],'Pontos e zonas por UF'!$A$2:$A$446,'Pontos e zonas por UF'!$G$2:$G$446)</f>
        <v>Ponto</v>
      </c>
    </row>
    <row r="373" spans="1:13" x14ac:dyDescent="0.35">
      <c r="A373" s="15">
        <v>372</v>
      </c>
      <c r="B373" s="338" t="s">
        <v>1684</v>
      </c>
      <c r="C373" s="8" t="s">
        <v>1295</v>
      </c>
      <c r="D373" s="3" t="s">
        <v>169</v>
      </c>
      <c r="E373" s="12">
        <v>100</v>
      </c>
      <c r="F373" s="480">
        <v>45069</v>
      </c>
      <c r="G373" s="480">
        <v>45069</v>
      </c>
      <c r="H373" s="449">
        <v>0.42259999999999998</v>
      </c>
      <c r="I373" s="15" t="s">
        <v>1279</v>
      </c>
      <c r="J373" s="15" t="str">
        <f>_xlfn.XLOOKUP(QDC_Contratos[[#This Row],[ID CLUSTER]],'Pontos e zonas por UF'!$B$2:$B$446,'Pontos e zonas por UF'!$H$2:$H$446)</f>
        <v>São Paulo</v>
      </c>
      <c r="K373" s="344"/>
      <c r="L373" s="8">
        <f>_xlfn.XLOOKUP(QDC_Contratos[[#This Row],[ID CLUSTER]],'Pontos e zonas por UF'!$B$2:$B$446,'Pontos e zonas por UF'!$A$2:$A$446)</f>
        <v>1</v>
      </c>
      <c r="M373" s="344" t="str">
        <f>_xlfn.XLOOKUP(QDC_Contratos[[#This Row],[Código Identificador do ID CLUSTER]],'Pontos e zonas por UF'!$A$2:$A$446,'Pontos e zonas por UF'!$G$2:$G$446)</f>
        <v>Ponto</v>
      </c>
    </row>
    <row r="374" spans="1:13" x14ac:dyDescent="0.35">
      <c r="A374" s="15">
        <v>373</v>
      </c>
      <c r="B374" s="338" t="s">
        <v>1685</v>
      </c>
      <c r="C374" s="8" t="s">
        <v>1295</v>
      </c>
      <c r="D374" s="3" t="s">
        <v>169</v>
      </c>
      <c r="E374" s="12">
        <v>100</v>
      </c>
      <c r="F374" s="480">
        <v>44981</v>
      </c>
      <c r="G374" s="480">
        <v>44981</v>
      </c>
      <c r="H374" s="449">
        <v>0.42259999999999998</v>
      </c>
      <c r="I374" s="15" t="s">
        <v>1279</v>
      </c>
      <c r="J374" s="15" t="str">
        <f>_xlfn.XLOOKUP(QDC_Contratos[[#This Row],[ID CLUSTER]],'Pontos e zonas por UF'!$B$2:$B$446,'Pontos e zonas por UF'!$H$2:$H$446)</f>
        <v>São Paulo</v>
      </c>
      <c r="K374" s="344"/>
      <c r="L374" s="8">
        <f>_xlfn.XLOOKUP(QDC_Contratos[[#This Row],[ID CLUSTER]],'Pontos e zonas por UF'!$B$2:$B$446,'Pontos e zonas por UF'!$A$2:$A$446)</f>
        <v>1</v>
      </c>
      <c r="M374" s="344" t="str">
        <f>_xlfn.XLOOKUP(QDC_Contratos[[#This Row],[Código Identificador do ID CLUSTER]],'Pontos e zonas por UF'!$A$2:$A$446,'Pontos e zonas por UF'!$G$2:$G$446)</f>
        <v>Ponto</v>
      </c>
    </row>
    <row r="375" spans="1:13" x14ac:dyDescent="0.35">
      <c r="A375" s="15">
        <v>374</v>
      </c>
      <c r="B375" s="338" t="s">
        <v>1686</v>
      </c>
      <c r="C375" s="8" t="s">
        <v>1295</v>
      </c>
      <c r="D375" s="3" t="s">
        <v>169</v>
      </c>
      <c r="E375" s="12">
        <v>95</v>
      </c>
      <c r="F375" s="480">
        <v>44982</v>
      </c>
      <c r="G375" s="480">
        <v>44982</v>
      </c>
      <c r="H375" s="449">
        <v>0.42259999999999998</v>
      </c>
      <c r="I375" s="15" t="s">
        <v>1279</v>
      </c>
      <c r="J375" s="15" t="str">
        <f>_xlfn.XLOOKUP(QDC_Contratos[[#This Row],[ID CLUSTER]],'Pontos e zonas por UF'!$B$2:$B$446,'Pontos e zonas por UF'!$H$2:$H$446)</f>
        <v>São Paulo</v>
      </c>
      <c r="K375" s="344"/>
      <c r="L375" s="8">
        <f>_xlfn.XLOOKUP(QDC_Contratos[[#This Row],[ID CLUSTER]],'Pontos e zonas por UF'!$B$2:$B$446,'Pontos e zonas por UF'!$A$2:$A$446)</f>
        <v>1</v>
      </c>
      <c r="M375" s="344" t="str">
        <f>_xlfn.XLOOKUP(QDC_Contratos[[#This Row],[Código Identificador do ID CLUSTER]],'Pontos e zonas por UF'!$A$2:$A$446,'Pontos e zonas por UF'!$G$2:$G$446)</f>
        <v>Ponto</v>
      </c>
    </row>
    <row r="376" spans="1:13" x14ac:dyDescent="0.35">
      <c r="A376" s="15">
        <v>375</v>
      </c>
      <c r="B376" s="338" t="s">
        <v>1687</v>
      </c>
      <c r="C376" s="8" t="s">
        <v>1295</v>
      </c>
      <c r="D376" s="3" t="s">
        <v>169</v>
      </c>
      <c r="E376" s="12">
        <v>95</v>
      </c>
      <c r="F376" s="480">
        <v>44983</v>
      </c>
      <c r="G376" s="480">
        <v>44983</v>
      </c>
      <c r="H376" s="449">
        <v>0.42259999999999998</v>
      </c>
      <c r="I376" s="15" t="s">
        <v>1279</v>
      </c>
      <c r="J376" s="15" t="str">
        <f>_xlfn.XLOOKUP(QDC_Contratos[[#This Row],[ID CLUSTER]],'Pontos e zonas por UF'!$B$2:$B$446,'Pontos e zonas por UF'!$H$2:$H$446)</f>
        <v>São Paulo</v>
      </c>
      <c r="K376" s="344"/>
      <c r="L376" s="8">
        <f>_xlfn.XLOOKUP(QDC_Contratos[[#This Row],[ID CLUSTER]],'Pontos e zonas por UF'!$B$2:$B$446,'Pontos e zonas por UF'!$A$2:$A$446)</f>
        <v>1</v>
      </c>
      <c r="M376" s="344" t="str">
        <f>_xlfn.XLOOKUP(QDC_Contratos[[#This Row],[Código Identificador do ID CLUSTER]],'Pontos e zonas por UF'!$A$2:$A$446,'Pontos e zonas por UF'!$G$2:$G$446)</f>
        <v>Ponto</v>
      </c>
    </row>
    <row r="377" spans="1:13" x14ac:dyDescent="0.35">
      <c r="A377" s="15">
        <v>376</v>
      </c>
      <c r="B377" s="338" t="s">
        <v>1688</v>
      </c>
      <c r="C377" s="8" t="s">
        <v>1295</v>
      </c>
      <c r="D377" s="3" t="s">
        <v>169</v>
      </c>
      <c r="E377" s="12">
        <v>100</v>
      </c>
      <c r="F377" s="480">
        <v>44984</v>
      </c>
      <c r="G377" s="480">
        <v>44984</v>
      </c>
      <c r="H377" s="449">
        <v>0.42259999999999998</v>
      </c>
      <c r="I377" s="15" t="s">
        <v>1279</v>
      </c>
      <c r="J377" s="15" t="str">
        <f>_xlfn.XLOOKUP(QDC_Contratos[[#This Row],[ID CLUSTER]],'Pontos e zonas por UF'!$B$2:$B$446,'Pontos e zonas por UF'!$H$2:$H$446)</f>
        <v>São Paulo</v>
      </c>
      <c r="K377" s="344"/>
      <c r="L377" s="8">
        <f>_xlfn.XLOOKUP(QDC_Contratos[[#This Row],[ID CLUSTER]],'Pontos e zonas por UF'!$B$2:$B$446,'Pontos e zonas por UF'!$A$2:$A$446)</f>
        <v>1</v>
      </c>
      <c r="M377" s="344" t="str">
        <f>_xlfn.XLOOKUP(QDC_Contratos[[#This Row],[Código Identificador do ID CLUSTER]],'Pontos e zonas por UF'!$A$2:$A$446,'Pontos e zonas por UF'!$G$2:$G$446)</f>
        <v>Ponto</v>
      </c>
    </row>
    <row r="378" spans="1:13" x14ac:dyDescent="0.35">
      <c r="A378" s="15">
        <v>377</v>
      </c>
      <c r="B378" s="338" t="s">
        <v>1689</v>
      </c>
      <c r="C378" s="8" t="s">
        <v>1295</v>
      </c>
      <c r="D378" s="3" t="s">
        <v>169</v>
      </c>
      <c r="E378" s="12">
        <v>100</v>
      </c>
      <c r="F378" s="480">
        <v>44985</v>
      </c>
      <c r="G378" s="480">
        <v>44985</v>
      </c>
      <c r="H378" s="449">
        <v>0.42259999999999998</v>
      </c>
      <c r="I378" s="15" t="s">
        <v>1279</v>
      </c>
      <c r="J378" s="15" t="str">
        <f>_xlfn.XLOOKUP(QDC_Contratos[[#This Row],[ID CLUSTER]],'Pontos e zonas por UF'!$B$2:$B$446,'Pontos e zonas por UF'!$H$2:$H$446)</f>
        <v>São Paulo</v>
      </c>
      <c r="K378" s="344"/>
      <c r="L378" s="8">
        <f>_xlfn.XLOOKUP(QDC_Contratos[[#This Row],[ID CLUSTER]],'Pontos e zonas por UF'!$B$2:$B$446,'Pontos e zonas por UF'!$A$2:$A$446)</f>
        <v>1</v>
      </c>
      <c r="M378" s="344" t="str">
        <f>_xlfn.XLOOKUP(QDC_Contratos[[#This Row],[Código Identificador do ID CLUSTER]],'Pontos e zonas por UF'!$A$2:$A$446,'Pontos e zonas por UF'!$G$2:$G$446)</f>
        <v>Ponto</v>
      </c>
    </row>
    <row r="379" spans="1:13" x14ac:dyDescent="0.35">
      <c r="A379" s="15">
        <v>378</v>
      </c>
      <c r="B379" s="338" t="s">
        <v>1690</v>
      </c>
      <c r="C379" s="8" t="s">
        <v>1295</v>
      </c>
      <c r="D379" s="3" t="s">
        <v>169</v>
      </c>
      <c r="E379" s="12">
        <v>845</v>
      </c>
      <c r="F379" s="480">
        <v>44978</v>
      </c>
      <c r="G379" s="480">
        <v>44978</v>
      </c>
      <c r="H379" s="449">
        <v>0.42259999999999998</v>
      </c>
      <c r="I379" s="15" t="s">
        <v>1279</v>
      </c>
      <c r="J379" s="15" t="str">
        <f>_xlfn.XLOOKUP(QDC_Contratos[[#This Row],[ID CLUSTER]],'Pontos e zonas por UF'!$B$2:$B$446,'Pontos e zonas por UF'!$H$2:$H$446)</f>
        <v>São Paulo</v>
      </c>
      <c r="K379" s="344"/>
      <c r="L379" s="8">
        <f>_xlfn.XLOOKUP(QDC_Contratos[[#This Row],[ID CLUSTER]],'Pontos e zonas por UF'!$B$2:$B$446,'Pontos e zonas por UF'!$A$2:$A$446)</f>
        <v>1</v>
      </c>
      <c r="M379" s="344" t="str">
        <f>_xlfn.XLOOKUP(QDC_Contratos[[#This Row],[Código Identificador do ID CLUSTER]],'Pontos e zonas por UF'!$A$2:$A$446,'Pontos e zonas por UF'!$G$2:$G$446)</f>
        <v>Ponto</v>
      </c>
    </row>
    <row r="380" spans="1:13" x14ac:dyDescent="0.35">
      <c r="A380" s="15">
        <v>379</v>
      </c>
      <c r="B380" s="338" t="s">
        <v>1691</v>
      </c>
      <c r="C380" s="8" t="s">
        <v>1295</v>
      </c>
      <c r="D380" s="3" t="s">
        <v>169</v>
      </c>
      <c r="E380" s="12">
        <v>840</v>
      </c>
      <c r="F380" s="480">
        <v>44979</v>
      </c>
      <c r="G380" s="480">
        <v>44979</v>
      </c>
      <c r="H380" s="449">
        <v>0.42259999999999998</v>
      </c>
      <c r="I380" s="15" t="s">
        <v>1279</v>
      </c>
      <c r="J380" s="15" t="str">
        <f>_xlfn.XLOOKUP(QDC_Contratos[[#This Row],[ID CLUSTER]],'Pontos e zonas por UF'!$B$2:$B$446,'Pontos e zonas por UF'!$H$2:$H$446)</f>
        <v>São Paulo</v>
      </c>
      <c r="K380" s="344"/>
      <c r="L380" s="8">
        <f>_xlfn.XLOOKUP(QDC_Contratos[[#This Row],[ID CLUSTER]],'Pontos e zonas por UF'!$B$2:$B$446,'Pontos e zonas por UF'!$A$2:$A$446)</f>
        <v>1</v>
      </c>
      <c r="M380" s="344" t="str">
        <f>_xlfn.XLOOKUP(QDC_Contratos[[#This Row],[Código Identificador do ID CLUSTER]],'Pontos e zonas por UF'!$A$2:$A$446,'Pontos e zonas por UF'!$G$2:$G$446)</f>
        <v>Ponto</v>
      </c>
    </row>
    <row r="381" spans="1:13" x14ac:dyDescent="0.35">
      <c r="A381" s="15">
        <v>380</v>
      </c>
      <c r="B381" s="338" t="s">
        <v>1692</v>
      </c>
      <c r="C381" s="8" t="s">
        <v>1295</v>
      </c>
      <c r="D381" s="3" t="s">
        <v>169</v>
      </c>
      <c r="E381" s="12">
        <v>840</v>
      </c>
      <c r="F381" s="480">
        <v>44981</v>
      </c>
      <c r="G381" s="480">
        <v>44981</v>
      </c>
      <c r="H381" s="449">
        <v>0.42259999999999998</v>
      </c>
      <c r="I381" s="15" t="s">
        <v>1279</v>
      </c>
      <c r="J381" s="15" t="str">
        <f>_xlfn.XLOOKUP(QDC_Contratos[[#This Row],[ID CLUSTER]],'Pontos e zonas por UF'!$B$2:$B$446,'Pontos e zonas por UF'!$H$2:$H$446)</f>
        <v>São Paulo</v>
      </c>
      <c r="K381" s="344"/>
      <c r="L381" s="8">
        <f>_xlfn.XLOOKUP(QDC_Contratos[[#This Row],[ID CLUSTER]],'Pontos e zonas por UF'!$B$2:$B$446,'Pontos e zonas por UF'!$A$2:$A$446)</f>
        <v>1</v>
      </c>
      <c r="M381" s="344" t="str">
        <f>_xlfn.XLOOKUP(QDC_Contratos[[#This Row],[Código Identificador do ID CLUSTER]],'Pontos e zonas por UF'!$A$2:$A$446,'Pontos e zonas por UF'!$G$2:$G$446)</f>
        <v>Ponto</v>
      </c>
    </row>
    <row r="382" spans="1:13" x14ac:dyDescent="0.35">
      <c r="A382" s="15">
        <v>381</v>
      </c>
      <c r="B382" s="338" t="s">
        <v>1693</v>
      </c>
      <c r="C382" s="8" t="s">
        <v>1447</v>
      </c>
      <c r="D382" s="3" t="s">
        <v>162</v>
      </c>
      <c r="E382" s="12">
        <v>775</v>
      </c>
      <c r="F382" s="480">
        <v>44978</v>
      </c>
      <c r="G382" s="480">
        <v>44978</v>
      </c>
      <c r="H382" s="449">
        <f>1.1364+0.2903+0.004+0.026</f>
        <v>1.4567000000000001</v>
      </c>
      <c r="I382" s="15" t="s">
        <v>1279</v>
      </c>
      <c r="J382" s="15" t="str">
        <f>_xlfn.XLOOKUP(QDC_Contratos[[#This Row],[ID CLUSTER]],'Pontos e zonas por UF'!$B$2:$B$446,'Pontos e zonas por UF'!$H$2:$H$446)</f>
        <v>São Paulo</v>
      </c>
      <c r="K382" s="344"/>
      <c r="L382" s="8">
        <f>_xlfn.XLOOKUP(QDC_Contratos[[#This Row],[ID CLUSTER]],'Pontos e zonas por UF'!$B$2:$B$446,'Pontos e zonas por UF'!$A$2:$A$446)</f>
        <v>817352</v>
      </c>
      <c r="M382" s="344" t="str">
        <f>_xlfn.XLOOKUP(QDC_Contratos[[#This Row],[Código Identificador do ID CLUSTER]],'Pontos e zonas por UF'!$A$2:$A$446,'Pontos e zonas por UF'!$G$2:$G$446)</f>
        <v>Ponto</v>
      </c>
    </row>
    <row r="383" spans="1:13" x14ac:dyDescent="0.35">
      <c r="A383" s="15">
        <v>382</v>
      </c>
      <c r="B383" s="338" t="s">
        <v>1694</v>
      </c>
      <c r="C383" s="8" t="s">
        <v>1447</v>
      </c>
      <c r="D383" s="3" t="s">
        <v>162</v>
      </c>
      <c r="E383" s="12">
        <v>775</v>
      </c>
      <c r="F383" s="480">
        <v>44979</v>
      </c>
      <c r="G383" s="480">
        <v>44979</v>
      </c>
      <c r="H383" s="449">
        <f>1.1364+0.2903+0.004+0.026</f>
        <v>1.4567000000000001</v>
      </c>
      <c r="I383" s="15" t="s">
        <v>1279</v>
      </c>
      <c r="J383" s="15" t="str">
        <f>_xlfn.XLOOKUP(QDC_Contratos[[#This Row],[ID CLUSTER]],'Pontos e zonas por UF'!$B$2:$B$446,'Pontos e zonas por UF'!$H$2:$H$446)</f>
        <v>São Paulo</v>
      </c>
      <c r="K383" s="344"/>
      <c r="L383" s="8">
        <f>_xlfn.XLOOKUP(QDC_Contratos[[#This Row],[ID CLUSTER]],'Pontos e zonas por UF'!$B$2:$B$446,'Pontos e zonas por UF'!$A$2:$A$446)</f>
        <v>817352</v>
      </c>
      <c r="M383" s="344" t="str">
        <f>_xlfn.XLOOKUP(QDC_Contratos[[#This Row],[Código Identificador do ID CLUSTER]],'Pontos e zonas por UF'!$A$2:$A$446,'Pontos e zonas por UF'!$G$2:$G$446)</f>
        <v>Ponto</v>
      </c>
    </row>
    <row r="384" spans="1:13" x14ac:dyDescent="0.35">
      <c r="A384" s="15">
        <v>383</v>
      </c>
      <c r="B384" s="338" t="s">
        <v>1695</v>
      </c>
      <c r="C384" s="8" t="s">
        <v>1447</v>
      </c>
      <c r="D384" s="3" t="s">
        <v>162</v>
      </c>
      <c r="E384" s="12">
        <v>775</v>
      </c>
      <c r="F384" s="480">
        <v>44980</v>
      </c>
      <c r="G384" s="480">
        <v>44980</v>
      </c>
      <c r="H384" s="449">
        <f>1.1364+0.2903+0.004+0.026</f>
        <v>1.4567000000000001</v>
      </c>
      <c r="I384" s="15" t="s">
        <v>1279</v>
      </c>
      <c r="J384" s="15" t="str">
        <f>_xlfn.XLOOKUP(QDC_Contratos[[#This Row],[ID CLUSTER]],'Pontos e zonas por UF'!$B$2:$B$446,'Pontos e zonas por UF'!$H$2:$H$446)</f>
        <v>São Paulo</v>
      </c>
      <c r="K384" s="344"/>
      <c r="L384" s="8">
        <f>_xlfn.XLOOKUP(QDC_Contratos[[#This Row],[ID CLUSTER]],'Pontos e zonas por UF'!$B$2:$B$446,'Pontos e zonas por UF'!$A$2:$A$446)</f>
        <v>817352</v>
      </c>
      <c r="M384" s="344" t="str">
        <f>_xlfn.XLOOKUP(QDC_Contratos[[#This Row],[Código Identificador do ID CLUSTER]],'Pontos e zonas por UF'!$A$2:$A$446,'Pontos e zonas por UF'!$G$2:$G$446)</f>
        <v>Ponto</v>
      </c>
    </row>
    <row r="385" spans="1:13" x14ac:dyDescent="0.35">
      <c r="A385" s="15">
        <v>384</v>
      </c>
      <c r="B385" s="338" t="s">
        <v>1696</v>
      </c>
      <c r="C385" s="8" t="s">
        <v>1447</v>
      </c>
      <c r="D385" s="3" t="s">
        <v>162</v>
      </c>
      <c r="E385" s="12">
        <v>775</v>
      </c>
      <c r="F385" s="480">
        <v>44981</v>
      </c>
      <c r="G385" s="480">
        <v>44981</v>
      </c>
      <c r="H385" s="449">
        <f>1.1364+0.2903+0.004+0.026</f>
        <v>1.4567000000000001</v>
      </c>
      <c r="I385" s="15" t="s">
        <v>1279</v>
      </c>
      <c r="J385" s="15" t="str">
        <f>_xlfn.XLOOKUP(QDC_Contratos[[#This Row],[ID CLUSTER]],'Pontos e zonas por UF'!$B$2:$B$446,'Pontos e zonas por UF'!$H$2:$H$446)</f>
        <v>São Paulo</v>
      </c>
      <c r="K385" s="344"/>
      <c r="L385" s="8">
        <f>_xlfn.XLOOKUP(QDC_Contratos[[#This Row],[ID CLUSTER]],'Pontos e zonas por UF'!$B$2:$B$446,'Pontos e zonas por UF'!$A$2:$A$446)</f>
        <v>817352</v>
      </c>
      <c r="M385" s="344" t="str">
        <f>_xlfn.XLOOKUP(QDC_Contratos[[#This Row],[Código Identificador do ID CLUSTER]],'Pontos e zonas por UF'!$A$2:$A$446,'Pontos e zonas por UF'!$G$2:$G$446)</f>
        <v>Ponto</v>
      </c>
    </row>
    <row r="386" spans="1:13" x14ac:dyDescent="0.35">
      <c r="A386" s="15">
        <v>385</v>
      </c>
      <c r="B386" s="338" t="s">
        <v>1697</v>
      </c>
      <c r="C386" s="8" t="s">
        <v>1295</v>
      </c>
      <c r="D386" s="3" t="s">
        <v>169</v>
      </c>
      <c r="E386" s="12">
        <v>100</v>
      </c>
      <c r="F386" s="480">
        <v>45001</v>
      </c>
      <c r="G386" s="480">
        <v>45001</v>
      </c>
      <c r="H386" s="449">
        <v>0.42259999999999998</v>
      </c>
      <c r="I386" s="15" t="s">
        <v>1279</v>
      </c>
      <c r="J386" s="15" t="str">
        <f>_xlfn.XLOOKUP(QDC_Contratos[[#This Row],[ID CLUSTER]],'Pontos e zonas por UF'!$B$2:$B$446,'Pontos e zonas por UF'!$H$2:$H$446)</f>
        <v>São Paulo</v>
      </c>
      <c r="K386" s="344"/>
      <c r="L386" s="8">
        <f>_xlfn.XLOOKUP(QDC_Contratos[[#This Row],[ID CLUSTER]],'Pontos e zonas por UF'!$B$2:$B$446,'Pontos e zonas por UF'!$A$2:$A$446)</f>
        <v>1</v>
      </c>
      <c r="M386" s="344" t="str">
        <f>_xlfn.XLOOKUP(QDC_Contratos[[#This Row],[Código Identificador do ID CLUSTER]],'Pontos e zonas por UF'!$A$2:$A$446,'Pontos e zonas por UF'!$G$2:$G$446)</f>
        <v>Ponto</v>
      </c>
    </row>
    <row r="387" spans="1:13" x14ac:dyDescent="0.35">
      <c r="A387" s="15">
        <v>386</v>
      </c>
      <c r="B387" s="338" t="s">
        <v>1698</v>
      </c>
      <c r="C387" s="8" t="s">
        <v>1295</v>
      </c>
      <c r="D387" s="3" t="s">
        <v>169</v>
      </c>
      <c r="E387" s="12">
        <v>100</v>
      </c>
      <c r="F387" s="480">
        <v>45002</v>
      </c>
      <c r="G387" s="480">
        <v>45002</v>
      </c>
      <c r="H387" s="449">
        <v>0.42259999999999998</v>
      </c>
      <c r="I387" s="15" t="s">
        <v>1279</v>
      </c>
      <c r="J387" s="15" t="str">
        <f>_xlfn.XLOOKUP(QDC_Contratos[[#This Row],[ID CLUSTER]],'Pontos e zonas por UF'!$B$2:$B$446,'Pontos e zonas por UF'!$H$2:$H$446)</f>
        <v>São Paulo</v>
      </c>
      <c r="K387" s="344"/>
      <c r="L387" s="8">
        <f>_xlfn.XLOOKUP(QDC_Contratos[[#This Row],[ID CLUSTER]],'Pontos e zonas por UF'!$B$2:$B$446,'Pontos e zonas por UF'!$A$2:$A$446)</f>
        <v>1</v>
      </c>
      <c r="M387" s="344" t="str">
        <f>_xlfn.XLOOKUP(QDC_Contratos[[#This Row],[Código Identificador do ID CLUSTER]],'Pontos e zonas por UF'!$A$2:$A$446,'Pontos e zonas por UF'!$G$2:$G$446)</f>
        <v>Ponto</v>
      </c>
    </row>
    <row r="388" spans="1:13" x14ac:dyDescent="0.35">
      <c r="A388" s="15">
        <v>387</v>
      </c>
      <c r="B388" s="338" t="s">
        <v>1699</v>
      </c>
      <c r="C388" s="6" t="s">
        <v>1437</v>
      </c>
      <c r="D388" s="3" t="s">
        <v>162</v>
      </c>
      <c r="E388" s="12">
        <v>99</v>
      </c>
      <c r="F388" s="480">
        <v>45037</v>
      </c>
      <c r="G388" s="480">
        <v>45037</v>
      </c>
      <c r="H388" s="449">
        <v>5.2549999999999999</v>
      </c>
      <c r="I388" s="15" t="s">
        <v>1279</v>
      </c>
      <c r="J388" s="15" t="str">
        <f>_xlfn.XLOOKUP(QDC_Contratos[[#This Row],[ID CLUSTER]],'Pontos e zonas por UF'!$B$2:$B$446,'Pontos e zonas por UF'!$H$2:$H$446)</f>
        <v>Minas Gerais</v>
      </c>
      <c r="K388" s="344"/>
      <c r="L388" s="8">
        <f>_xlfn.XLOOKUP(QDC_Contratos[[#This Row],[ID CLUSTER]],'Pontos e zonas por UF'!$B$2:$B$446,'Pontos e zonas por UF'!$A$2:$A$446)</f>
        <v>73</v>
      </c>
      <c r="M388" s="344" t="str">
        <f>_xlfn.XLOOKUP(QDC_Contratos[[#This Row],[Código Identificador do ID CLUSTER]],'Pontos e zonas por UF'!$A$2:$A$446,'Pontos e zonas por UF'!$G$2:$G$446)</f>
        <v>Zona</v>
      </c>
    </row>
    <row r="389" spans="1:13" x14ac:dyDescent="0.35">
      <c r="A389" s="15">
        <v>388</v>
      </c>
      <c r="B389" s="338" t="s">
        <v>1700</v>
      </c>
      <c r="C389" s="8" t="s">
        <v>1295</v>
      </c>
      <c r="D389" s="3" t="s">
        <v>169</v>
      </c>
      <c r="E389" s="12">
        <v>100</v>
      </c>
      <c r="F389" s="480">
        <v>45003</v>
      </c>
      <c r="G389" s="480">
        <v>45003</v>
      </c>
      <c r="H389" s="449">
        <v>0.42259999999999998</v>
      </c>
      <c r="I389" s="15" t="s">
        <v>1279</v>
      </c>
      <c r="J389" s="15" t="str">
        <f>_xlfn.XLOOKUP(QDC_Contratos[[#This Row],[ID CLUSTER]],'Pontos e zonas por UF'!$B$2:$B$446,'Pontos e zonas por UF'!$H$2:$H$446)</f>
        <v>São Paulo</v>
      </c>
      <c r="K389" s="344"/>
      <c r="L389" s="8">
        <f>_xlfn.XLOOKUP(QDC_Contratos[[#This Row],[ID CLUSTER]],'Pontos e zonas por UF'!$B$2:$B$446,'Pontos e zonas por UF'!$A$2:$A$446)</f>
        <v>1</v>
      </c>
      <c r="M389" s="344" t="str">
        <f>_xlfn.XLOOKUP(QDC_Contratos[[#This Row],[Código Identificador do ID CLUSTER]],'Pontos e zonas por UF'!$A$2:$A$446,'Pontos e zonas por UF'!$G$2:$G$446)</f>
        <v>Ponto</v>
      </c>
    </row>
    <row r="390" spans="1:13" x14ac:dyDescent="0.35">
      <c r="A390" s="15">
        <v>389</v>
      </c>
      <c r="B390" s="338" t="s">
        <v>1701</v>
      </c>
      <c r="C390" s="8" t="s">
        <v>1295</v>
      </c>
      <c r="D390" s="3" t="s">
        <v>169</v>
      </c>
      <c r="E390" s="12">
        <v>100</v>
      </c>
      <c r="F390" s="480">
        <v>45004</v>
      </c>
      <c r="G390" s="480">
        <v>45004</v>
      </c>
      <c r="H390" s="449">
        <v>0.42259999999999998</v>
      </c>
      <c r="I390" s="15" t="s">
        <v>1279</v>
      </c>
      <c r="J390" s="15" t="str">
        <f>_xlfn.XLOOKUP(QDC_Contratos[[#This Row],[ID CLUSTER]],'Pontos e zonas por UF'!$B$2:$B$446,'Pontos e zonas por UF'!$H$2:$H$446)</f>
        <v>São Paulo</v>
      </c>
      <c r="K390" s="344"/>
      <c r="L390" s="8">
        <f>_xlfn.XLOOKUP(QDC_Contratos[[#This Row],[ID CLUSTER]],'Pontos e zonas por UF'!$B$2:$B$446,'Pontos e zonas por UF'!$A$2:$A$446)</f>
        <v>1</v>
      </c>
      <c r="M390" s="344" t="str">
        <f>_xlfn.XLOOKUP(QDC_Contratos[[#This Row],[Código Identificador do ID CLUSTER]],'Pontos e zonas por UF'!$A$2:$A$446,'Pontos e zonas por UF'!$G$2:$G$446)</f>
        <v>Ponto</v>
      </c>
    </row>
    <row r="391" spans="1:13" x14ac:dyDescent="0.35">
      <c r="A391" s="15">
        <v>390</v>
      </c>
      <c r="B391" s="338" t="s">
        <v>1702</v>
      </c>
      <c r="C391" s="8" t="s">
        <v>1295</v>
      </c>
      <c r="D391" s="3" t="s">
        <v>169</v>
      </c>
      <c r="E391" s="12">
        <v>100</v>
      </c>
      <c r="F391" s="480">
        <v>45007</v>
      </c>
      <c r="G391" s="480">
        <v>45007</v>
      </c>
      <c r="H391" s="449">
        <v>0.42259999999999998</v>
      </c>
      <c r="I391" s="15" t="s">
        <v>1279</v>
      </c>
      <c r="J391" s="15" t="str">
        <f>_xlfn.XLOOKUP(QDC_Contratos[[#This Row],[ID CLUSTER]],'Pontos e zonas por UF'!$B$2:$B$446,'Pontos e zonas por UF'!$H$2:$H$446)</f>
        <v>São Paulo</v>
      </c>
      <c r="K391" s="344"/>
      <c r="L391" s="8">
        <f>_xlfn.XLOOKUP(QDC_Contratos[[#This Row],[ID CLUSTER]],'Pontos e zonas por UF'!$B$2:$B$446,'Pontos e zonas por UF'!$A$2:$A$446)</f>
        <v>1</v>
      </c>
      <c r="M391" s="344" t="str">
        <f>_xlfn.XLOOKUP(QDC_Contratos[[#This Row],[Código Identificador do ID CLUSTER]],'Pontos e zonas por UF'!$A$2:$A$446,'Pontos e zonas por UF'!$G$2:$G$446)</f>
        <v>Ponto</v>
      </c>
    </row>
    <row r="392" spans="1:13" x14ac:dyDescent="0.35">
      <c r="A392" s="15">
        <v>391</v>
      </c>
      <c r="B392" s="338" t="s">
        <v>1703</v>
      </c>
      <c r="C392" s="8" t="s">
        <v>1295</v>
      </c>
      <c r="D392" s="3" t="s">
        <v>169</v>
      </c>
      <c r="E392" s="12">
        <v>100</v>
      </c>
      <c r="F392" s="480">
        <v>45008</v>
      </c>
      <c r="G392" s="480">
        <v>45008</v>
      </c>
      <c r="H392" s="449">
        <v>0.42259999999999998</v>
      </c>
      <c r="I392" s="15" t="s">
        <v>1279</v>
      </c>
      <c r="J392" s="15" t="str">
        <f>_xlfn.XLOOKUP(QDC_Contratos[[#This Row],[ID CLUSTER]],'Pontos e zonas por UF'!$B$2:$B$446,'Pontos e zonas por UF'!$H$2:$H$446)</f>
        <v>São Paulo</v>
      </c>
      <c r="K392" s="344"/>
      <c r="L392" s="8">
        <f>_xlfn.XLOOKUP(QDC_Contratos[[#This Row],[ID CLUSTER]],'Pontos e zonas por UF'!$B$2:$B$446,'Pontos e zonas por UF'!$A$2:$A$446)</f>
        <v>1</v>
      </c>
      <c r="M392" s="344" t="str">
        <f>_xlfn.XLOOKUP(QDC_Contratos[[#This Row],[Código Identificador do ID CLUSTER]],'Pontos e zonas por UF'!$A$2:$A$446,'Pontos e zonas por UF'!$G$2:$G$446)</f>
        <v>Ponto</v>
      </c>
    </row>
    <row r="393" spans="1:13" x14ac:dyDescent="0.35">
      <c r="A393" s="15">
        <v>392</v>
      </c>
      <c r="B393" s="338" t="s">
        <v>1704</v>
      </c>
      <c r="C393" s="8" t="s">
        <v>1295</v>
      </c>
      <c r="D393" s="3" t="s">
        <v>169</v>
      </c>
      <c r="E393" s="12">
        <v>100</v>
      </c>
      <c r="F393" s="480">
        <v>45009</v>
      </c>
      <c r="G393" s="480">
        <v>45009</v>
      </c>
      <c r="H393" s="449">
        <v>0.42259999999999998</v>
      </c>
      <c r="I393" s="15" t="s">
        <v>1279</v>
      </c>
      <c r="J393" s="15" t="str">
        <f>_xlfn.XLOOKUP(QDC_Contratos[[#This Row],[ID CLUSTER]],'Pontos e zonas por UF'!$B$2:$B$446,'Pontos e zonas por UF'!$H$2:$H$446)</f>
        <v>São Paulo</v>
      </c>
      <c r="K393" s="344"/>
      <c r="L393" s="8">
        <f>_xlfn.XLOOKUP(QDC_Contratos[[#This Row],[ID CLUSTER]],'Pontos e zonas por UF'!$B$2:$B$446,'Pontos e zonas por UF'!$A$2:$A$446)</f>
        <v>1</v>
      </c>
      <c r="M393" s="344" t="str">
        <f>_xlfn.XLOOKUP(QDC_Contratos[[#This Row],[Código Identificador do ID CLUSTER]],'Pontos e zonas por UF'!$A$2:$A$446,'Pontos e zonas por UF'!$G$2:$G$446)</f>
        <v>Ponto</v>
      </c>
    </row>
    <row r="394" spans="1:13" x14ac:dyDescent="0.35">
      <c r="A394" s="15">
        <v>393</v>
      </c>
      <c r="B394" s="338" t="s">
        <v>1705</v>
      </c>
      <c r="C394" s="8" t="s">
        <v>1295</v>
      </c>
      <c r="D394" s="3" t="s">
        <v>169</v>
      </c>
      <c r="E394" s="12">
        <v>100</v>
      </c>
      <c r="F394" s="480">
        <v>45010</v>
      </c>
      <c r="G394" s="480">
        <v>45010</v>
      </c>
      <c r="H394" s="449">
        <v>0.42259999999999998</v>
      </c>
      <c r="I394" s="15" t="s">
        <v>1279</v>
      </c>
      <c r="J394" s="15" t="str">
        <f>_xlfn.XLOOKUP(QDC_Contratos[[#This Row],[ID CLUSTER]],'Pontos e zonas por UF'!$B$2:$B$446,'Pontos e zonas por UF'!$H$2:$H$446)</f>
        <v>São Paulo</v>
      </c>
      <c r="K394" s="344"/>
      <c r="L394" s="8">
        <f>_xlfn.XLOOKUP(QDC_Contratos[[#This Row],[ID CLUSTER]],'Pontos e zonas por UF'!$B$2:$B$446,'Pontos e zonas por UF'!$A$2:$A$446)</f>
        <v>1</v>
      </c>
      <c r="M394" s="344" t="str">
        <f>_xlfn.XLOOKUP(QDC_Contratos[[#This Row],[Código Identificador do ID CLUSTER]],'Pontos e zonas por UF'!$A$2:$A$446,'Pontos e zonas por UF'!$G$2:$G$446)</f>
        <v>Ponto</v>
      </c>
    </row>
    <row r="395" spans="1:13" x14ac:dyDescent="0.35">
      <c r="A395" s="15">
        <v>394</v>
      </c>
      <c r="B395" s="338" t="s">
        <v>1706</v>
      </c>
      <c r="C395" s="8" t="s">
        <v>1295</v>
      </c>
      <c r="D395" s="3" t="s">
        <v>169</v>
      </c>
      <c r="E395" s="12">
        <v>100</v>
      </c>
      <c r="F395" s="480">
        <v>45011</v>
      </c>
      <c r="G395" s="480">
        <v>45011</v>
      </c>
      <c r="H395" s="449">
        <v>0.42259999999999998</v>
      </c>
      <c r="I395" s="15" t="s">
        <v>1279</v>
      </c>
      <c r="J395" s="15" t="str">
        <f>_xlfn.XLOOKUP(QDC_Contratos[[#This Row],[ID CLUSTER]],'Pontos e zonas por UF'!$B$2:$B$446,'Pontos e zonas por UF'!$H$2:$H$446)</f>
        <v>São Paulo</v>
      </c>
      <c r="K395" s="344"/>
      <c r="L395" s="8">
        <f>_xlfn.XLOOKUP(QDC_Contratos[[#This Row],[ID CLUSTER]],'Pontos e zonas por UF'!$B$2:$B$446,'Pontos e zonas por UF'!$A$2:$A$446)</f>
        <v>1</v>
      </c>
      <c r="M395" s="344" t="str">
        <f>_xlfn.XLOOKUP(QDC_Contratos[[#This Row],[Código Identificador do ID CLUSTER]],'Pontos e zonas por UF'!$A$2:$A$446,'Pontos e zonas por UF'!$G$2:$G$446)</f>
        <v>Ponto</v>
      </c>
    </row>
    <row r="396" spans="1:13" x14ac:dyDescent="0.35">
      <c r="A396" s="15">
        <v>395</v>
      </c>
      <c r="B396" s="338" t="s">
        <v>1707</v>
      </c>
      <c r="C396" s="8" t="s">
        <v>1295</v>
      </c>
      <c r="D396" s="3" t="s">
        <v>169</v>
      </c>
      <c r="E396" s="12">
        <v>100</v>
      </c>
      <c r="F396" s="480">
        <v>45012</v>
      </c>
      <c r="G396" s="480">
        <v>45012</v>
      </c>
      <c r="H396" s="449">
        <v>0.42259999999999998</v>
      </c>
      <c r="I396" s="15" t="s">
        <v>1279</v>
      </c>
      <c r="J396" s="15" t="str">
        <f>_xlfn.XLOOKUP(QDC_Contratos[[#This Row],[ID CLUSTER]],'Pontos e zonas por UF'!$B$2:$B$446,'Pontos e zonas por UF'!$H$2:$H$446)</f>
        <v>São Paulo</v>
      </c>
      <c r="K396" s="344"/>
      <c r="L396" s="8">
        <f>_xlfn.XLOOKUP(QDC_Contratos[[#This Row],[ID CLUSTER]],'Pontos e zonas por UF'!$B$2:$B$446,'Pontos e zonas por UF'!$A$2:$A$446)</f>
        <v>1</v>
      </c>
      <c r="M396" s="344" t="str">
        <f>_xlfn.XLOOKUP(QDC_Contratos[[#This Row],[Código Identificador do ID CLUSTER]],'Pontos e zonas por UF'!$A$2:$A$446,'Pontos e zonas por UF'!$G$2:$G$446)</f>
        <v>Ponto</v>
      </c>
    </row>
    <row r="397" spans="1:13" x14ac:dyDescent="0.35">
      <c r="A397" s="15">
        <v>396</v>
      </c>
      <c r="B397" s="338" t="s">
        <v>1708</v>
      </c>
      <c r="C397" s="6" t="s">
        <v>1412</v>
      </c>
      <c r="D397" s="3" t="s">
        <v>162</v>
      </c>
      <c r="E397" s="12">
        <v>10</v>
      </c>
      <c r="F397" s="480">
        <v>45017</v>
      </c>
      <c r="G397" s="480">
        <v>45107</v>
      </c>
      <c r="H397" s="449">
        <v>2.9641000000000002</v>
      </c>
      <c r="I397" s="15" t="s">
        <v>1279</v>
      </c>
      <c r="J397" s="15" t="str">
        <f>_xlfn.XLOOKUP(QDC_Contratos[[#This Row],[ID CLUSTER]],'Pontos e zonas por UF'!$B$2:$B$446,'Pontos e zonas por UF'!$H$2:$H$446)</f>
        <v>Paraná</v>
      </c>
      <c r="K397" s="344"/>
      <c r="L397" s="8">
        <f>_xlfn.XLOOKUP(QDC_Contratos[[#This Row],[ID CLUSTER]],'Pontos e zonas por UF'!$B$2:$B$446,'Pontos e zonas por UF'!$A$2:$A$446)</f>
        <v>212</v>
      </c>
      <c r="M397" s="344" t="str">
        <f>_xlfn.XLOOKUP(QDC_Contratos[[#This Row],[Código Identificador do ID CLUSTER]],'Pontos e zonas por UF'!$A$2:$A$446,'Pontos e zonas por UF'!$G$2:$G$446)</f>
        <v>Zona</v>
      </c>
    </row>
    <row r="398" spans="1:13" x14ac:dyDescent="0.35">
      <c r="A398" s="15">
        <v>397</v>
      </c>
      <c r="B398" s="338" t="s">
        <v>1709</v>
      </c>
      <c r="C398" s="8" t="s">
        <v>1295</v>
      </c>
      <c r="D398" s="3" t="s">
        <v>169</v>
      </c>
      <c r="E398" s="12">
        <v>100</v>
      </c>
      <c r="F398" s="480">
        <v>45013</v>
      </c>
      <c r="G398" s="480">
        <v>45013</v>
      </c>
      <c r="H398" s="449">
        <v>0.42259999999999998</v>
      </c>
      <c r="I398" s="15" t="s">
        <v>1279</v>
      </c>
      <c r="J398" s="15" t="str">
        <f>_xlfn.XLOOKUP(QDC_Contratos[[#This Row],[ID CLUSTER]],'Pontos e zonas por UF'!$B$2:$B$446,'Pontos e zonas por UF'!$H$2:$H$446)</f>
        <v>São Paulo</v>
      </c>
      <c r="K398" s="344"/>
      <c r="L398" s="8">
        <f>_xlfn.XLOOKUP(QDC_Contratos[[#This Row],[ID CLUSTER]],'Pontos e zonas por UF'!$B$2:$B$446,'Pontos e zonas por UF'!$A$2:$A$446)</f>
        <v>1</v>
      </c>
      <c r="M398" s="344" t="str">
        <f>_xlfn.XLOOKUP(QDC_Contratos[[#This Row],[Código Identificador do ID CLUSTER]],'Pontos e zonas por UF'!$A$2:$A$446,'Pontos e zonas por UF'!$G$2:$G$446)</f>
        <v>Ponto</v>
      </c>
    </row>
    <row r="399" spans="1:13" x14ac:dyDescent="0.35">
      <c r="A399" s="15">
        <v>398</v>
      </c>
      <c r="B399" s="338" t="s">
        <v>1710</v>
      </c>
      <c r="C399" s="8" t="s">
        <v>1295</v>
      </c>
      <c r="D399" s="3" t="s">
        <v>169</v>
      </c>
      <c r="E399" s="12">
        <v>100</v>
      </c>
      <c r="F399" s="480">
        <v>45015</v>
      </c>
      <c r="G399" s="480">
        <v>45015</v>
      </c>
      <c r="H399" s="449">
        <v>0.42259999999999998</v>
      </c>
      <c r="I399" s="15" t="s">
        <v>1279</v>
      </c>
      <c r="J399" s="15" t="str">
        <f>_xlfn.XLOOKUP(QDC_Contratos[[#This Row],[ID CLUSTER]],'Pontos e zonas por UF'!$B$2:$B$446,'Pontos e zonas por UF'!$H$2:$H$446)</f>
        <v>São Paulo</v>
      </c>
      <c r="K399" s="344"/>
      <c r="L399" s="8">
        <f>_xlfn.XLOOKUP(QDC_Contratos[[#This Row],[ID CLUSTER]],'Pontos e zonas por UF'!$B$2:$B$446,'Pontos e zonas por UF'!$A$2:$A$446)</f>
        <v>1</v>
      </c>
      <c r="M399" s="344" t="str">
        <f>_xlfn.XLOOKUP(QDC_Contratos[[#This Row],[Código Identificador do ID CLUSTER]],'Pontos e zonas por UF'!$A$2:$A$446,'Pontos e zonas por UF'!$G$2:$G$446)</f>
        <v>Ponto</v>
      </c>
    </row>
    <row r="400" spans="1:13" x14ac:dyDescent="0.35">
      <c r="A400" s="15">
        <v>399</v>
      </c>
      <c r="B400" s="338" t="s">
        <v>1711</v>
      </c>
      <c r="C400" s="8" t="s">
        <v>1295</v>
      </c>
      <c r="D400" s="3" t="s">
        <v>169</v>
      </c>
      <c r="E400" s="12">
        <v>100</v>
      </c>
      <c r="F400" s="480">
        <v>45016</v>
      </c>
      <c r="G400" s="480">
        <v>45016</v>
      </c>
      <c r="H400" s="449">
        <v>0.42259999999999998</v>
      </c>
      <c r="I400" s="15" t="s">
        <v>1279</v>
      </c>
      <c r="J400" s="15" t="str">
        <f>_xlfn.XLOOKUP(QDC_Contratos[[#This Row],[ID CLUSTER]],'Pontos e zonas por UF'!$B$2:$B$446,'Pontos e zonas por UF'!$H$2:$H$446)</f>
        <v>São Paulo</v>
      </c>
      <c r="K400" s="344"/>
      <c r="L400" s="8">
        <f>_xlfn.XLOOKUP(QDC_Contratos[[#This Row],[ID CLUSTER]],'Pontos e zonas por UF'!$B$2:$B$446,'Pontos e zonas por UF'!$A$2:$A$446)</f>
        <v>1</v>
      </c>
      <c r="M400" s="344" t="str">
        <f>_xlfn.XLOOKUP(QDC_Contratos[[#This Row],[Código Identificador do ID CLUSTER]],'Pontos e zonas por UF'!$A$2:$A$446,'Pontos e zonas por UF'!$G$2:$G$446)</f>
        <v>Ponto</v>
      </c>
    </row>
    <row r="401" spans="1:13" x14ac:dyDescent="0.35">
      <c r="A401" s="15">
        <v>400</v>
      </c>
      <c r="B401" s="338" t="s">
        <v>1712</v>
      </c>
      <c r="C401" s="8" t="s">
        <v>1295</v>
      </c>
      <c r="D401" s="3" t="s">
        <v>169</v>
      </c>
      <c r="E401" s="12">
        <v>110</v>
      </c>
      <c r="F401" s="480">
        <v>45017</v>
      </c>
      <c r="G401" s="480">
        <v>45046</v>
      </c>
      <c r="H401" s="449">
        <v>0.42259999999999998</v>
      </c>
      <c r="I401" s="15" t="s">
        <v>1279</v>
      </c>
      <c r="J401" s="15" t="str">
        <f>_xlfn.XLOOKUP(QDC_Contratos[[#This Row],[ID CLUSTER]],'Pontos e zonas por UF'!$B$2:$B$446,'Pontos e zonas por UF'!$H$2:$H$446)</f>
        <v>São Paulo</v>
      </c>
      <c r="K401" s="344"/>
      <c r="L401" s="8">
        <f>_xlfn.XLOOKUP(QDC_Contratos[[#This Row],[ID CLUSTER]],'Pontos e zonas por UF'!$B$2:$B$446,'Pontos e zonas por UF'!$A$2:$A$446)</f>
        <v>1</v>
      </c>
      <c r="M401" s="344" t="str">
        <f>_xlfn.XLOOKUP(QDC_Contratos[[#This Row],[Código Identificador do ID CLUSTER]],'Pontos e zonas por UF'!$A$2:$A$446,'Pontos e zonas por UF'!$G$2:$G$446)</f>
        <v>Ponto</v>
      </c>
    </row>
    <row r="402" spans="1:13" x14ac:dyDescent="0.35">
      <c r="A402" s="15">
        <v>401</v>
      </c>
      <c r="B402" s="338" t="s">
        <v>1713</v>
      </c>
      <c r="C402" s="8" t="s">
        <v>1295</v>
      </c>
      <c r="D402" s="3" t="s">
        <v>169</v>
      </c>
      <c r="E402" s="12">
        <v>100</v>
      </c>
      <c r="F402" s="480">
        <v>44959</v>
      </c>
      <c r="G402" s="480">
        <v>44959</v>
      </c>
      <c r="H402" s="449">
        <v>0.42259999999999998</v>
      </c>
      <c r="I402" s="15" t="s">
        <v>1279</v>
      </c>
      <c r="J402" s="15" t="str">
        <f>_xlfn.XLOOKUP(QDC_Contratos[[#This Row],[ID CLUSTER]],'Pontos e zonas por UF'!$B$2:$B$446,'Pontos e zonas por UF'!$H$2:$H$446)</f>
        <v>São Paulo</v>
      </c>
      <c r="K402" s="344"/>
      <c r="L402" s="8">
        <f>_xlfn.XLOOKUP(QDC_Contratos[[#This Row],[ID CLUSTER]],'Pontos e zonas por UF'!$B$2:$B$446,'Pontos e zonas por UF'!$A$2:$A$446)</f>
        <v>1</v>
      </c>
      <c r="M402" s="344" t="str">
        <f>_xlfn.XLOOKUP(QDC_Contratos[[#This Row],[Código Identificador do ID CLUSTER]],'Pontos e zonas por UF'!$A$2:$A$446,'Pontos e zonas por UF'!$G$2:$G$446)</f>
        <v>Ponto</v>
      </c>
    </row>
    <row r="403" spans="1:13" x14ac:dyDescent="0.35">
      <c r="A403" s="15">
        <v>402</v>
      </c>
      <c r="B403" s="338" t="s">
        <v>1714</v>
      </c>
      <c r="C403" s="8" t="s">
        <v>1295</v>
      </c>
      <c r="D403" s="3" t="s">
        <v>169</v>
      </c>
      <c r="E403" s="12">
        <v>100</v>
      </c>
      <c r="F403" s="480">
        <v>44960</v>
      </c>
      <c r="G403" s="480">
        <v>44960</v>
      </c>
      <c r="H403" s="449">
        <v>0.42259999999999998</v>
      </c>
      <c r="I403" s="15" t="s">
        <v>1279</v>
      </c>
      <c r="J403" s="15" t="str">
        <f>_xlfn.XLOOKUP(QDC_Contratos[[#This Row],[ID CLUSTER]],'Pontos e zonas por UF'!$B$2:$B$446,'Pontos e zonas por UF'!$H$2:$H$446)</f>
        <v>São Paulo</v>
      </c>
      <c r="K403" s="344"/>
      <c r="L403" s="8">
        <f>_xlfn.XLOOKUP(QDC_Contratos[[#This Row],[ID CLUSTER]],'Pontos e zonas por UF'!$B$2:$B$446,'Pontos e zonas por UF'!$A$2:$A$446)</f>
        <v>1</v>
      </c>
      <c r="M403" s="344" t="str">
        <f>_xlfn.XLOOKUP(QDC_Contratos[[#This Row],[Código Identificador do ID CLUSTER]],'Pontos e zonas por UF'!$A$2:$A$446,'Pontos e zonas por UF'!$G$2:$G$446)</f>
        <v>Ponto</v>
      </c>
    </row>
    <row r="404" spans="1:13" x14ac:dyDescent="0.35">
      <c r="A404" s="15">
        <v>403</v>
      </c>
      <c r="B404" s="338" t="s">
        <v>1715</v>
      </c>
      <c r="C404" s="8" t="s">
        <v>1295</v>
      </c>
      <c r="D404" s="3" t="s">
        <v>169</v>
      </c>
      <c r="E404" s="12">
        <v>95</v>
      </c>
      <c r="F404" s="480">
        <v>44961</v>
      </c>
      <c r="G404" s="480">
        <v>44961</v>
      </c>
      <c r="H404" s="449">
        <v>0.42259999999999998</v>
      </c>
      <c r="I404" s="15" t="s">
        <v>1279</v>
      </c>
      <c r="J404" s="15" t="str">
        <f>_xlfn.XLOOKUP(QDC_Contratos[[#This Row],[ID CLUSTER]],'Pontos e zonas por UF'!$B$2:$B$446,'Pontos e zonas por UF'!$H$2:$H$446)</f>
        <v>São Paulo</v>
      </c>
      <c r="K404" s="344"/>
      <c r="L404" s="8">
        <f>_xlfn.XLOOKUP(QDC_Contratos[[#This Row],[ID CLUSTER]],'Pontos e zonas por UF'!$B$2:$B$446,'Pontos e zonas por UF'!$A$2:$A$446)</f>
        <v>1</v>
      </c>
      <c r="M404" s="344" t="str">
        <f>_xlfn.XLOOKUP(QDC_Contratos[[#This Row],[Código Identificador do ID CLUSTER]],'Pontos e zonas por UF'!$A$2:$A$446,'Pontos e zonas por UF'!$G$2:$G$446)</f>
        <v>Ponto</v>
      </c>
    </row>
    <row r="405" spans="1:13" x14ac:dyDescent="0.35">
      <c r="A405" s="15">
        <v>404</v>
      </c>
      <c r="B405" s="338" t="s">
        <v>1716</v>
      </c>
      <c r="C405" s="8" t="s">
        <v>1295</v>
      </c>
      <c r="D405" s="3" t="s">
        <v>169</v>
      </c>
      <c r="E405" s="12">
        <v>95</v>
      </c>
      <c r="F405" s="480">
        <v>44962</v>
      </c>
      <c r="G405" s="480">
        <v>44962</v>
      </c>
      <c r="H405" s="449">
        <v>0.42259999999999998</v>
      </c>
      <c r="I405" s="15" t="s">
        <v>1279</v>
      </c>
      <c r="J405" s="15" t="str">
        <f>_xlfn.XLOOKUP(QDC_Contratos[[#This Row],[ID CLUSTER]],'Pontos e zonas por UF'!$B$2:$B$446,'Pontos e zonas por UF'!$H$2:$H$446)</f>
        <v>São Paulo</v>
      </c>
      <c r="K405" s="344"/>
      <c r="L405" s="8">
        <f>_xlfn.XLOOKUP(QDC_Contratos[[#This Row],[ID CLUSTER]],'Pontos e zonas por UF'!$B$2:$B$446,'Pontos e zonas por UF'!$A$2:$A$446)</f>
        <v>1</v>
      </c>
      <c r="M405" s="344" t="str">
        <f>_xlfn.XLOOKUP(QDC_Contratos[[#This Row],[Código Identificador do ID CLUSTER]],'Pontos e zonas por UF'!$A$2:$A$446,'Pontos e zonas por UF'!$G$2:$G$446)</f>
        <v>Ponto</v>
      </c>
    </row>
    <row r="406" spans="1:13" x14ac:dyDescent="0.35">
      <c r="A406" s="15">
        <v>405</v>
      </c>
      <c r="B406" s="338" t="s">
        <v>1717</v>
      </c>
      <c r="C406" s="8" t="s">
        <v>1295</v>
      </c>
      <c r="D406" s="3" t="s">
        <v>169</v>
      </c>
      <c r="E406" s="12">
        <v>100</v>
      </c>
      <c r="F406" s="480">
        <v>44963</v>
      </c>
      <c r="G406" s="480">
        <v>44963</v>
      </c>
      <c r="H406" s="449">
        <v>0.42259999999999998</v>
      </c>
      <c r="I406" s="15" t="s">
        <v>1279</v>
      </c>
      <c r="J406" s="15" t="str">
        <f>_xlfn.XLOOKUP(QDC_Contratos[[#This Row],[ID CLUSTER]],'Pontos e zonas por UF'!$B$2:$B$446,'Pontos e zonas por UF'!$H$2:$H$446)</f>
        <v>São Paulo</v>
      </c>
      <c r="K406" s="344"/>
      <c r="L406" s="8">
        <f>_xlfn.XLOOKUP(QDC_Contratos[[#This Row],[ID CLUSTER]],'Pontos e zonas por UF'!$B$2:$B$446,'Pontos e zonas por UF'!$A$2:$A$446)</f>
        <v>1</v>
      </c>
      <c r="M406" s="344" t="str">
        <f>_xlfn.XLOOKUP(QDC_Contratos[[#This Row],[Código Identificador do ID CLUSTER]],'Pontos e zonas por UF'!$A$2:$A$446,'Pontos e zonas por UF'!$G$2:$G$446)</f>
        <v>Ponto</v>
      </c>
    </row>
    <row r="407" spans="1:13" x14ac:dyDescent="0.35">
      <c r="A407" s="15">
        <v>406</v>
      </c>
      <c r="B407" s="338" t="s">
        <v>1718</v>
      </c>
      <c r="C407" s="8" t="s">
        <v>1295</v>
      </c>
      <c r="D407" s="3" t="s">
        <v>169</v>
      </c>
      <c r="E407" s="12">
        <v>100</v>
      </c>
      <c r="F407" s="480">
        <v>44964</v>
      </c>
      <c r="G407" s="480">
        <v>44964</v>
      </c>
      <c r="H407" s="449">
        <v>0.42259999999999998</v>
      </c>
      <c r="I407" s="15" t="s">
        <v>1279</v>
      </c>
      <c r="J407" s="15" t="str">
        <f>_xlfn.XLOOKUP(QDC_Contratos[[#This Row],[ID CLUSTER]],'Pontos e zonas por UF'!$B$2:$B$446,'Pontos e zonas por UF'!$H$2:$H$446)</f>
        <v>São Paulo</v>
      </c>
      <c r="K407" s="344"/>
      <c r="L407" s="8">
        <f>_xlfn.XLOOKUP(QDC_Contratos[[#This Row],[ID CLUSTER]],'Pontos e zonas por UF'!$B$2:$B$446,'Pontos e zonas por UF'!$A$2:$A$446)</f>
        <v>1</v>
      </c>
      <c r="M407" s="344" t="str">
        <f>_xlfn.XLOOKUP(QDC_Contratos[[#This Row],[Código Identificador do ID CLUSTER]],'Pontos e zonas por UF'!$A$2:$A$446,'Pontos e zonas por UF'!$G$2:$G$446)</f>
        <v>Ponto</v>
      </c>
    </row>
    <row r="408" spans="1:13" x14ac:dyDescent="0.35">
      <c r="A408" s="15">
        <v>407</v>
      </c>
      <c r="B408" s="338" t="s">
        <v>1719</v>
      </c>
      <c r="C408" s="8" t="s">
        <v>1295</v>
      </c>
      <c r="D408" s="3" t="s">
        <v>169</v>
      </c>
      <c r="E408" s="12">
        <v>100</v>
      </c>
      <c r="F408" s="480">
        <v>44966</v>
      </c>
      <c r="G408" s="480">
        <v>44966</v>
      </c>
      <c r="H408" s="449">
        <v>0.42259999999999998</v>
      </c>
      <c r="I408" s="15" t="s">
        <v>1279</v>
      </c>
      <c r="J408" s="15" t="str">
        <f>_xlfn.XLOOKUP(QDC_Contratos[[#This Row],[ID CLUSTER]],'Pontos e zonas por UF'!$B$2:$B$446,'Pontos e zonas por UF'!$H$2:$H$446)</f>
        <v>São Paulo</v>
      </c>
      <c r="K408" s="344"/>
      <c r="L408" s="8">
        <f>_xlfn.XLOOKUP(QDC_Contratos[[#This Row],[ID CLUSTER]],'Pontos e zonas por UF'!$B$2:$B$446,'Pontos e zonas por UF'!$A$2:$A$446)</f>
        <v>1</v>
      </c>
      <c r="M408" s="344" t="str">
        <f>_xlfn.XLOOKUP(QDC_Contratos[[#This Row],[Código Identificador do ID CLUSTER]],'Pontos e zonas por UF'!$A$2:$A$446,'Pontos e zonas por UF'!$G$2:$G$446)</f>
        <v>Ponto</v>
      </c>
    </row>
    <row r="409" spans="1:13" x14ac:dyDescent="0.35">
      <c r="A409" s="15">
        <v>408</v>
      </c>
      <c r="B409" s="338" t="s">
        <v>1720</v>
      </c>
      <c r="C409" s="8" t="s">
        <v>1295</v>
      </c>
      <c r="D409" s="3" t="s">
        <v>169</v>
      </c>
      <c r="E409" s="12">
        <v>100</v>
      </c>
      <c r="F409" s="480">
        <v>44967</v>
      </c>
      <c r="G409" s="480">
        <v>44967</v>
      </c>
      <c r="H409" s="449">
        <v>0.42259999999999998</v>
      </c>
      <c r="I409" s="15" t="s">
        <v>1279</v>
      </c>
      <c r="J409" s="15" t="str">
        <f>_xlfn.XLOOKUP(QDC_Contratos[[#This Row],[ID CLUSTER]],'Pontos e zonas por UF'!$B$2:$B$446,'Pontos e zonas por UF'!$H$2:$H$446)</f>
        <v>São Paulo</v>
      </c>
      <c r="K409" s="344"/>
      <c r="L409" s="8">
        <f>_xlfn.XLOOKUP(QDC_Contratos[[#This Row],[ID CLUSTER]],'Pontos e zonas por UF'!$B$2:$B$446,'Pontos e zonas por UF'!$A$2:$A$446)</f>
        <v>1</v>
      </c>
      <c r="M409" s="344" t="str">
        <f>_xlfn.XLOOKUP(QDC_Contratos[[#This Row],[Código Identificador do ID CLUSTER]],'Pontos e zonas por UF'!$A$2:$A$446,'Pontos e zonas por UF'!$G$2:$G$446)</f>
        <v>Ponto</v>
      </c>
    </row>
    <row r="410" spans="1:13" x14ac:dyDescent="0.35">
      <c r="A410" s="15">
        <v>409</v>
      </c>
      <c r="B410" s="338" t="s">
        <v>1721</v>
      </c>
      <c r="C410" s="8" t="s">
        <v>1295</v>
      </c>
      <c r="D410" s="3" t="s">
        <v>169</v>
      </c>
      <c r="E410" s="12">
        <v>95</v>
      </c>
      <c r="F410" s="480">
        <v>44968</v>
      </c>
      <c r="G410" s="480">
        <v>44968</v>
      </c>
      <c r="H410" s="449">
        <v>0.42259999999999998</v>
      </c>
      <c r="I410" s="15" t="s">
        <v>1279</v>
      </c>
      <c r="J410" s="15" t="str">
        <f>_xlfn.XLOOKUP(QDC_Contratos[[#This Row],[ID CLUSTER]],'Pontos e zonas por UF'!$B$2:$B$446,'Pontos e zonas por UF'!$H$2:$H$446)</f>
        <v>São Paulo</v>
      </c>
      <c r="K410" s="344"/>
      <c r="L410" s="8">
        <f>_xlfn.XLOOKUP(QDC_Contratos[[#This Row],[ID CLUSTER]],'Pontos e zonas por UF'!$B$2:$B$446,'Pontos e zonas por UF'!$A$2:$A$446)</f>
        <v>1</v>
      </c>
      <c r="M410" s="344" t="str">
        <f>_xlfn.XLOOKUP(QDC_Contratos[[#This Row],[Código Identificador do ID CLUSTER]],'Pontos e zonas por UF'!$A$2:$A$446,'Pontos e zonas por UF'!$G$2:$G$446)</f>
        <v>Ponto</v>
      </c>
    </row>
    <row r="411" spans="1:13" x14ac:dyDescent="0.35">
      <c r="A411" s="15">
        <v>410</v>
      </c>
      <c r="B411" s="338" t="s">
        <v>1722</v>
      </c>
      <c r="C411" s="6" t="s">
        <v>1362</v>
      </c>
      <c r="D411" s="3" t="s">
        <v>162</v>
      </c>
      <c r="E411" s="12">
        <v>10</v>
      </c>
      <c r="F411" s="480">
        <v>45033</v>
      </c>
      <c r="G411" s="480">
        <v>45291</v>
      </c>
      <c r="H411" s="449"/>
      <c r="I411" s="15" t="s">
        <v>1279</v>
      </c>
      <c r="J411" s="15" t="str">
        <f>_xlfn.XLOOKUP(QDC_Contratos[[#This Row],[ID CLUSTER]],'Pontos e zonas por UF'!$B$2:$B$446,'Pontos e zonas por UF'!$H$2:$H$446)</f>
        <v>Rio Grande do Sul</v>
      </c>
      <c r="K411" s="344"/>
      <c r="L411" s="8">
        <f>_xlfn.XLOOKUP(QDC_Contratos[[#This Row],[ID CLUSTER]],'Pontos e zonas por UF'!$B$2:$B$446,'Pontos e zonas por UF'!$A$2:$A$446)</f>
        <v>215</v>
      </c>
      <c r="M411" s="344" t="str">
        <f>_xlfn.XLOOKUP(QDC_Contratos[[#This Row],[Código Identificador do ID CLUSTER]],'Pontos e zonas por UF'!$A$2:$A$446,'Pontos e zonas por UF'!$G$2:$G$446)</f>
        <v>Zona</v>
      </c>
    </row>
    <row r="412" spans="1:13" x14ac:dyDescent="0.35">
      <c r="A412" s="15">
        <v>411</v>
      </c>
      <c r="B412" s="447" t="s">
        <v>1528</v>
      </c>
      <c r="C412" s="6" t="s">
        <v>1723</v>
      </c>
      <c r="D412" s="3" t="s">
        <v>162</v>
      </c>
      <c r="E412" s="12">
        <v>1390.1</v>
      </c>
      <c r="F412" s="480">
        <v>44562</v>
      </c>
      <c r="G412" s="480">
        <v>46022</v>
      </c>
      <c r="H412" s="449"/>
      <c r="I412" s="15" t="s">
        <v>1530</v>
      </c>
      <c r="J412" s="15" t="str">
        <f>_xlfn.XLOOKUP(QDC_Contratos[[#This Row],[ID CLUSTER]],'Pontos e zonas por UF'!$B$2:$B$446,'Pontos e zonas por UF'!$H$2:$H$446)</f>
        <v>Pernambuco</v>
      </c>
      <c r="K412" s="344"/>
      <c r="L412" s="8">
        <f>_xlfn.XLOOKUP(QDC_Contratos[[#This Row],[ID CLUSTER]],'Pontos e zonas por UF'!$B$2:$B$446,'Pontos e zonas por UF'!$A$2:$A$446)</f>
        <v>754924</v>
      </c>
      <c r="M412" s="344" t="str">
        <f>_xlfn.XLOOKUP(QDC_Contratos[[#This Row],[Código Identificador do ID CLUSTER]],'Pontos e zonas por UF'!$A$2:$A$446,'Pontos e zonas por UF'!$G$2:$G$446)</f>
        <v>Ponto</v>
      </c>
    </row>
    <row r="413" spans="1:13" x14ac:dyDescent="0.35">
      <c r="A413" s="15">
        <v>412</v>
      </c>
      <c r="B413" s="338" t="s">
        <v>1724</v>
      </c>
      <c r="C413" s="8" t="s">
        <v>1311</v>
      </c>
      <c r="D413" s="15" t="s">
        <v>162</v>
      </c>
      <c r="E413" s="18">
        <v>3</v>
      </c>
      <c r="F413" s="473">
        <v>45140</v>
      </c>
      <c r="G413" s="473">
        <v>45291</v>
      </c>
      <c r="H413" s="448"/>
      <c r="I413" s="15" t="s">
        <v>1279</v>
      </c>
      <c r="J413" s="15" t="str">
        <f>_xlfn.XLOOKUP(QDC_Contratos[[#This Row],[ID CLUSTER]],'Pontos e zonas por UF'!$B$2:$B$446,'Pontos e zonas por UF'!$H$2:$H$446)</f>
        <v>Bahia</v>
      </c>
      <c r="K413" s="344"/>
      <c r="L413" s="8">
        <f>_xlfn.XLOOKUP(QDC_Contratos[[#This Row],[ID CLUSTER]],'Pontos e zonas por UF'!$B$2:$B$446,'Pontos e zonas por UF'!$A$2:$A$446)</f>
        <v>235</v>
      </c>
      <c r="M413" s="344" t="str">
        <f>_xlfn.XLOOKUP(QDC_Contratos[[#This Row],[Código Identificador do ID CLUSTER]],'Pontos e zonas por UF'!$A$2:$A$446,'Pontos e zonas por UF'!$G$2:$G$446)</f>
        <v>Zona</v>
      </c>
    </row>
    <row r="414" spans="1:13" x14ac:dyDescent="0.35">
      <c r="A414" s="15">
        <v>413</v>
      </c>
      <c r="B414" s="447" t="s">
        <v>1725</v>
      </c>
      <c r="C414" s="8" t="s">
        <v>1726</v>
      </c>
      <c r="D414" s="3" t="s">
        <v>169</v>
      </c>
      <c r="E414" s="12">
        <v>0</v>
      </c>
      <c r="F414" s="480">
        <v>44562</v>
      </c>
      <c r="G414" s="480">
        <v>46022</v>
      </c>
      <c r="H414" s="449"/>
      <c r="I414" s="15" t="s">
        <v>1530</v>
      </c>
      <c r="J414" s="15" t="str">
        <f>_xlfn.XLOOKUP(QDC_Contratos[[#This Row],[ID CLUSTER]],'Pontos e zonas por UF'!$B$2:$B$446,'Pontos e zonas por UF'!$H$2:$H$446)</f>
        <v>Rio de Janeiro</v>
      </c>
      <c r="K414" s="344"/>
      <c r="L414" s="8">
        <f>_xlfn.XLOOKUP(QDC_Contratos[[#This Row],[ID CLUSTER]],'Pontos e zonas por UF'!$B$2:$B$446,'Pontos e zonas por UF'!$A$2:$A$446)</f>
        <v>757856</v>
      </c>
      <c r="M414" s="344" t="str">
        <f>_xlfn.XLOOKUP(QDC_Contratos[[#This Row],[Código Identificador do ID CLUSTER]],'Pontos e zonas por UF'!$A$2:$A$446,'Pontos e zonas por UF'!$G$2:$G$446)</f>
        <v>Ponto</v>
      </c>
    </row>
    <row r="415" spans="1:13" x14ac:dyDescent="0.35">
      <c r="A415" s="15">
        <v>414</v>
      </c>
      <c r="B415" s="447" t="s">
        <v>1725</v>
      </c>
      <c r="C415" s="6" t="s">
        <v>1727</v>
      </c>
      <c r="D415" s="3" t="s">
        <v>169</v>
      </c>
      <c r="E415" s="12">
        <v>20000</v>
      </c>
      <c r="F415" s="480">
        <v>44562</v>
      </c>
      <c r="G415" s="480">
        <v>46022</v>
      </c>
      <c r="H415" s="449"/>
      <c r="I415" s="15" t="s">
        <v>1530</v>
      </c>
      <c r="J415" s="15" t="str">
        <f>_xlfn.XLOOKUP(QDC_Contratos[[#This Row],[ID CLUSTER]],'Pontos e zonas por UF'!$B$2:$B$446,'Pontos e zonas por UF'!$H$2:$H$446)</f>
        <v>Rio de Janeiro</v>
      </c>
      <c r="K415" s="344"/>
      <c r="L415" s="8">
        <f>_xlfn.XLOOKUP(QDC_Contratos[[#This Row],[ID CLUSTER]],'Pontos e zonas por UF'!$B$2:$B$446,'Pontos e zonas por UF'!$A$2:$A$446)</f>
        <v>757362</v>
      </c>
      <c r="M415" s="344" t="str">
        <f>_xlfn.XLOOKUP(QDC_Contratos[[#This Row],[Código Identificador do ID CLUSTER]],'Pontos e zonas por UF'!$A$2:$A$446,'Pontos e zonas por UF'!$G$2:$G$446)</f>
        <v>Ponto</v>
      </c>
    </row>
    <row r="416" spans="1:13" x14ac:dyDescent="0.35">
      <c r="A416" s="15">
        <v>415</v>
      </c>
      <c r="B416" s="447" t="s">
        <v>1528</v>
      </c>
      <c r="C416" s="6" t="s">
        <v>1728</v>
      </c>
      <c r="D416" s="3" t="s">
        <v>162</v>
      </c>
      <c r="E416" s="12">
        <v>0</v>
      </c>
      <c r="F416" s="480">
        <v>44562</v>
      </c>
      <c r="G416" s="480">
        <v>46022</v>
      </c>
      <c r="H416" s="449"/>
      <c r="I416" s="15" t="s">
        <v>1530</v>
      </c>
      <c r="J416" s="15" t="str">
        <f>_xlfn.XLOOKUP(QDC_Contratos[[#This Row],[ID CLUSTER]],'Pontos e zonas por UF'!$B$2:$B$446,'Pontos e zonas por UF'!$H$2:$H$446)</f>
        <v>Ceará</v>
      </c>
      <c r="K416" s="344"/>
      <c r="L416" s="8">
        <f>_xlfn.XLOOKUP(QDC_Contratos[[#This Row],[ID CLUSTER]],'Pontos e zonas por UF'!$B$2:$B$446,'Pontos e zonas por UF'!$A$2:$A$446)</f>
        <v>335</v>
      </c>
      <c r="M416" s="344" t="str">
        <f>_xlfn.XLOOKUP(QDC_Contratos[[#This Row],[Código Identificador do ID CLUSTER]],'Pontos e zonas por UF'!$A$2:$A$446,'Pontos e zonas por UF'!$G$2:$G$446)</f>
        <v>Cluster</v>
      </c>
    </row>
    <row r="417" spans="1:13" x14ac:dyDescent="0.35">
      <c r="A417" s="15">
        <v>416</v>
      </c>
      <c r="B417" s="447" t="s">
        <v>1725</v>
      </c>
      <c r="C417" s="8" t="s">
        <v>1729</v>
      </c>
      <c r="D417" s="3" t="s">
        <v>169</v>
      </c>
      <c r="E417" s="12">
        <v>6000</v>
      </c>
      <c r="F417" s="480">
        <v>44562</v>
      </c>
      <c r="G417" s="480">
        <v>46022</v>
      </c>
      <c r="H417" s="449"/>
      <c r="I417" s="15" t="s">
        <v>1530</v>
      </c>
      <c r="J417" s="15" t="str">
        <f>_xlfn.XLOOKUP(QDC_Contratos[[#This Row],[ID CLUSTER]],'Pontos e zonas por UF'!$B$2:$B$446,'Pontos e zonas por UF'!$H$2:$H$446)</f>
        <v>São Paulo</v>
      </c>
      <c r="K417" s="344"/>
      <c r="L417" s="8">
        <f>_xlfn.XLOOKUP(QDC_Contratos[[#This Row],[ID CLUSTER]],'Pontos e zonas por UF'!$B$2:$B$446,'Pontos e zonas por UF'!$A$2:$A$446)</f>
        <v>272181</v>
      </c>
      <c r="M417" s="344" t="str">
        <f>_xlfn.XLOOKUP(QDC_Contratos[[#This Row],[Código Identificador do ID CLUSTER]],'Pontos e zonas por UF'!$A$2:$A$446,'Pontos e zonas por UF'!$G$2:$G$446)</f>
        <v>Ponto</v>
      </c>
    </row>
    <row r="418" spans="1:13" x14ac:dyDescent="0.35">
      <c r="A418" s="15">
        <v>417</v>
      </c>
      <c r="B418" s="447" t="s">
        <v>1725</v>
      </c>
      <c r="C418" s="6" t="s">
        <v>1730</v>
      </c>
      <c r="D418" s="3" t="s">
        <v>169</v>
      </c>
      <c r="E418" s="12">
        <v>0</v>
      </c>
      <c r="F418" s="480">
        <v>44562</v>
      </c>
      <c r="G418" s="480">
        <v>46022</v>
      </c>
      <c r="H418" s="449"/>
      <c r="I418" s="15" t="s">
        <v>1530</v>
      </c>
      <c r="J418" s="15" t="str">
        <f>_xlfn.XLOOKUP(QDC_Contratos[[#This Row],[ID CLUSTER]],'Pontos e zonas por UF'!$B$2:$B$446,'Pontos e zonas por UF'!$H$2:$H$446)</f>
        <v>São Paulo</v>
      </c>
      <c r="K418" s="344"/>
      <c r="L418" s="8">
        <f>_xlfn.XLOOKUP(QDC_Contratos[[#This Row],[ID CLUSTER]],'Pontos e zonas por UF'!$B$2:$B$446,'Pontos e zonas por UF'!$A$2:$A$446)</f>
        <v>276645</v>
      </c>
      <c r="M418" s="344" t="str">
        <f>_xlfn.XLOOKUP(QDC_Contratos[[#This Row],[Código Identificador do ID CLUSTER]],'Pontos e zonas por UF'!$A$2:$A$446,'Pontos e zonas por UF'!$G$2:$G$446)</f>
        <v>Ponto</v>
      </c>
    </row>
    <row r="419" spans="1:13" x14ac:dyDescent="0.35">
      <c r="A419" s="15">
        <v>418</v>
      </c>
      <c r="B419" s="447" t="s">
        <v>1725</v>
      </c>
      <c r="C419" s="6" t="s">
        <v>1731</v>
      </c>
      <c r="D419" s="3" t="s">
        <v>169</v>
      </c>
      <c r="E419" s="12">
        <v>5200</v>
      </c>
      <c r="F419" s="480">
        <v>44562</v>
      </c>
      <c r="G419" s="480">
        <v>44926</v>
      </c>
      <c r="H419" s="449"/>
      <c r="I419" s="15" t="s">
        <v>1530</v>
      </c>
      <c r="J419" s="15" t="str">
        <f>_xlfn.XLOOKUP(QDC_Contratos[[#This Row],[ID CLUSTER]],'Pontos e zonas por UF'!$B$2:$B$446,'Pontos e zonas por UF'!$H$2:$H$446)</f>
        <v>Rio de Janeiro</v>
      </c>
      <c r="K419" s="344"/>
      <c r="L419" s="8">
        <f>_xlfn.XLOOKUP(QDC_Contratos[[#This Row],[ID CLUSTER]],'Pontos e zonas por UF'!$B$2:$B$446,'Pontos e zonas por UF'!$A$2:$A$446)</f>
        <v>385</v>
      </c>
      <c r="M419" s="344" t="str">
        <f>_xlfn.XLOOKUP(QDC_Contratos[[#This Row],[Código Identificador do ID CLUSTER]],'Pontos e zonas por UF'!$A$2:$A$446,'Pontos e zonas por UF'!$G$2:$G$446)</f>
        <v>Ponto</v>
      </c>
    </row>
    <row r="420" spans="1:13" x14ac:dyDescent="0.35">
      <c r="A420" s="15">
        <v>419</v>
      </c>
      <c r="B420" s="447" t="s">
        <v>1528</v>
      </c>
      <c r="C420" s="6" t="s">
        <v>1732</v>
      </c>
      <c r="D420" s="3" t="s">
        <v>162</v>
      </c>
      <c r="E420" s="12">
        <v>1450</v>
      </c>
      <c r="F420" s="480">
        <v>44562</v>
      </c>
      <c r="G420" s="480">
        <v>45291</v>
      </c>
      <c r="H420" s="449"/>
      <c r="I420" s="15" t="s">
        <v>1530</v>
      </c>
      <c r="J420" s="15" t="str">
        <f>_xlfn.XLOOKUP(QDC_Contratos[[#This Row],[ID CLUSTER]],'Pontos e zonas por UF'!$B$2:$B$446,'Pontos e zonas por UF'!$H$2:$H$446)</f>
        <v>Ceará</v>
      </c>
      <c r="K420" s="344"/>
      <c r="L420" s="8">
        <f>_xlfn.XLOOKUP(QDC_Contratos[[#This Row],[ID CLUSTER]],'Pontos e zonas por UF'!$B$2:$B$446,'Pontos e zonas por UF'!$A$2:$A$446)</f>
        <v>1001018</v>
      </c>
      <c r="M420" s="344" t="str">
        <f>_xlfn.XLOOKUP(QDC_Contratos[[#This Row],[Código Identificador do ID CLUSTER]],'Pontos e zonas por UF'!$A$2:$A$446,'Pontos e zonas por UF'!$G$2:$G$446)</f>
        <v>Ponto</v>
      </c>
    </row>
    <row r="421" spans="1:13" x14ac:dyDescent="0.35">
      <c r="A421" s="15">
        <v>420</v>
      </c>
      <c r="B421" s="447" t="s">
        <v>1725</v>
      </c>
      <c r="C421" s="6" t="s">
        <v>1731</v>
      </c>
      <c r="D421" s="3" t="s">
        <v>169</v>
      </c>
      <c r="E421" s="12">
        <v>5250</v>
      </c>
      <c r="F421" s="480">
        <v>44927</v>
      </c>
      <c r="G421" s="480">
        <v>45291</v>
      </c>
      <c r="H421" s="449"/>
      <c r="I421" s="15" t="s">
        <v>1530</v>
      </c>
      <c r="J421" s="15" t="str">
        <f>_xlfn.XLOOKUP(QDC_Contratos[[#This Row],[ID CLUSTER]],'Pontos e zonas por UF'!$B$2:$B$446,'Pontos e zonas por UF'!$H$2:$H$446)</f>
        <v>Rio de Janeiro</v>
      </c>
      <c r="K421" s="344"/>
      <c r="L421" s="8">
        <f>_xlfn.XLOOKUP(QDC_Contratos[[#This Row],[ID CLUSTER]],'Pontos e zonas por UF'!$B$2:$B$446,'Pontos e zonas por UF'!$A$2:$A$446)</f>
        <v>385</v>
      </c>
      <c r="M421" s="344" t="str">
        <f>_xlfn.XLOOKUP(QDC_Contratos[[#This Row],[Código Identificador do ID CLUSTER]],'Pontos e zonas por UF'!$A$2:$A$446,'Pontos e zonas por UF'!$G$2:$G$446)</f>
        <v>Ponto</v>
      </c>
    </row>
    <row r="422" spans="1:13" x14ac:dyDescent="0.35">
      <c r="A422" s="15">
        <v>421</v>
      </c>
      <c r="B422" s="447" t="s">
        <v>1528</v>
      </c>
      <c r="C422" s="6" t="s">
        <v>1732</v>
      </c>
      <c r="D422" s="3" t="s">
        <v>162</v>
      </c>
      <c r="E422" s="12">
        <v>0</v>
      </c>
      <c r="F422" s="480">
        <v>45292</v>
      </c>
      <c r="G422" s="480">
        <v>46022</v>
      </c>
      <c r="H422" s="449"/>
      <c r="I422" s="15" t="s">
        <v>1530</v>
      </c>
      <c r="J422" s="15" t="str">
        <f>_xlfn.XLOOKUP(QDC_Contratos[[#This Row],[ID CLUSTER]],'Pontos e zonas por UF'!$B$2:$B$446,'Pontos e zonas por UF'!$H$2:$H$446)</f>
        <v>Ceará</v>
      </c>
      <c r="K422" s="344"/>
      <c r="L422" s="8">
        <f>_xlfn.XLOOKUP(QDC_Contratos[[#This Row],[ID CLUSTER]],'Pontos e zonas por UF'!$B$2:$B$446,'Pontos e zonas por UF'!$A$2:$A$446)</f>
        <v>1001018</v>
      </c>
      <c r="M422" s="344" t="str">
        <f>_xlfn.XLOOKUP(QDC_Contratos[[#This Row],[Código Identificador do ID CLUSTER]],'Pontos e zonas por UF'!$A$2:$A$446,'Pontos e zonas por UF'!$G$2:$G$446)</f>
        <v>Ponto</v>
      </c>
    </row>
    <row r="423" spans="1:13" x14ac:dyDescent="0.35">
      <c r="A423" s="15">
        <v>422</v>
      </c>
      <c r="B423" s="447" t="s">
        <v>1725</v>
      </c>
      <c r="C423" s="6" t="s">
        <v>1731</v>
      </c>
      <c r="D423" s="3" t="s">
        <v>169</v>
      </c>
      <c r="E423" s="12">
        <v>6050</v>
      </c>
      <c r="F423" s="480">
        <v>45292</v>
      </c>
      <c r="G423" s="480">
        <v>45657</v>
      </c>
      <c r="H423" s="449"/>
      <c r="I423" s="15" t="s">
        <v>1530</v>
      </c>
      <c r="J423" s="15" t="str">
        <f>_xlfn.XLOOKUP(QDC_Contratos[[#This Row],[ID CLUSTER]],'Pontos e zonas por UF'!$B$2:$B$446,'Pontos e zonas por UF'!$H$2:$H$446)</f>
        <v>Rio de Janeiro</v>
      </c>
      <c r="K423" s="344"/>
      <c r="L423" s="8">
        <f>_xlfn.XLOOKUP(QDC_Contratos[[#This Row],[ID CLUSTER]],'Pontos e zonas por UF'!$B$2:$B$446,'Pontos e zonas por UF'!$A$2:$A$446)</f>
        <v>385</v>
      </c>
      <c r="M423" s="344" t="str">
        <f>_xlfn.XLOOKUP(QDC_Contratos[[#This Row],[Código Identificador do ID CLUSTER]],'Pontos e zonas por UF'!$A$2:$A$446,'Pontos e zonas por UF'!$G$2:$G$446)</f>
        <v>Ponto</v>
      </c>
    </row>
    <row r="424" spans="1:13" x14ac:dyDescent="0.35">
      <c r="A424" s="15">
        <v>423</v>
      </c>
      <c r="B424" s="447" t="s">
        <v>1528</v>
      </c>
      <c r="C424" s="6" t="s">
        <v>1733</v>
      </c>
      <c r="D424" s="3" t="s">
        <v>162</v>
      </c>
      <c r="E424" s="12">
        <v>94.2</v>
      </c>
      <c r="F424" s="480">
        <v>44562</v>
      </c>
      <c r="G424" s="480">
        <v>46022</v>
      </c>
      <c r="H424" s="449"/>
      <c r="I424" s="15" t="s">
        <v>1530</v>
      </c>
      <c r="J424" s="15" t="str">
        <f>_xlfn.XLOOKUP(QDC_Contratos[[#This Row],[ID CLUSTER]],'Pontos e zonas por UF'!$B$2:$B$446,'Pontos e zonas por UF'!$H$2:$H$446)</f>
        <v>Ceará</v>
      </c>
      <c r="K424" s="344"/>
      <c r="L424" s="8">
        <f>_xlfn.XLOOKUP(QDC_Contratos[[#This Row],[ID CLUSTER]],'Pontos e zonas por UF'!$B$2:$B$446,'Pontos e zonas por UF'!$A$2:$A$446)</f>
        <v>338</v>
      </c>
      <c r="M424" s="344" t="str">
        <f>_xlfn.XLOOKUP(QDC_Contratos[[#This Row],[Código Identificador do ID CLUSTER]],'Pontos e zonas por UF'!$A$2:$A$446,'Pontos e zonas por UF'!$G$2:$G$446)</f>
        <v>Cluster</v>
      </c>
    </row>
    <row r="425" spans="1:13" x14ac:dyDescent="0.35">
      <c r="A425" s="15">
        <v>424</v>
      </c>
      <c r="B425" s="447" t="s">
        <v>1725</v>
      </c>
      <c r="C425" s="6" t="s">
        <v>1731</v>
      </c>
      <c r="D425" s="3" t="s">
        <v>169</v>
      </c>
      <c r="E425" s="12">
        <v>5600</v>
      </c>
      <c r="F425" s="480">
        <v>45658</v>
      </c>
      <c r="G425" s="480">
        <v>46022</v>
      </c>
      <c r="H425" s="449"/>
      <c r="I425" s="15" t="s">
        <v>1530</v>
      </c>
      <c r="J425" s="15" t="str">
        <f>_xlfn.XLOOKUP(QDC_Contratos[[#This Row],[ID CLUSTER]],'Pontos e zonas por UF'!$B$2:$B$446,'Pontos e zonas por UF'!$H$2:$H$446)</f>
        <v>Rio de Janeiro</v>
      </c>
      <c r="K425" s="344"/>
      <c r="L425" s="8">
        <f>_xlfn.XLOOKUP(QDC_Contratos[[#This Row],[ID CLUSTER]],'Pontos e zonas por UF'!$B$2:$B$446,'Pontos e zonas por UF'!$A$2:$A$446)</f>
        <v>385</v>
      </c>
      <c r="M425" s="344" t="str">
        <f>_xlfn.XLOOKUP(QDC_Contratos[[#This Row],[Código Identificador do ID CLUSTER]],'Pontos e zonas por UF'!$A$2:$A$446,'Pontos e zonas por UF'!$G$2:$G$446)</f>
        <v>Ponto</v>
      </c>
    </row>
    <row r="426" spans="1:13" x14ac:dyDescent="0.35">
      <c r="A426" s="15">
        <v>425</v>
      </c>
      <c r="B426" s="447" t="s">
        <v>1725</v>
      </c>
      <c r="C426" s="6" t="s">
        <v>1734</v>
      </c>
      <c r="D426" s="3" t="s">
        <v>169</v>
      </c>
      <c r="E426" s="12">
        <v>7200</v>
      </c>
      <c r="F426" s="480">
        <v>44562</v>
      </c>
      <c r="G426" s="480">
        <v>44926</v>
      </c>
      <c r="H426" s="449"/>
      <c r="I426" s="15" t="s">
        <v>1530</v>
      </c>
      <c r="J426" s="15" t="str">
        <f>_xlfn.XLOOKUP(QDC_Contratos[[#This Row],[ID CLUSTER]],'Pontos e zonas por UF'!$B$2:$B$446,'Pontos e zonas por UF'!$H$2:$H$446)</f>
        <v>Rio de Janeiro</v>
      </c>
      <c r="K426" s="344"/>
      <c r="L426" s="8">
        <f>_xlfn.XLOOKUP(QDC_Contratos[[#This Row],[ID CLUSTER]],'Pontos e zonas por UF'!$B$2:$B$446,'Pontos e zonas por UF'!$A$2:$A$446)</f>
        <v>934963</v>
      </c>
      <c r="M426" s="344" t="str">
        <f>_xlfn.XLOOKUP(QDC_Contratos[[#This Row],[Código Identificador do ID CLUSTER]],'Pontos e zonas por UF'!$A$2:$A$446,'Pontos e zonas por UF'!$G$2:$G$446)</f>
        <v>Ponto</v>
      </c>
    </row>
    <row r="427" spans="1:13" x14ac:dyDescent="0.35">
      <c r="A427" s="15">
        <v>426</v>
      </c>
      <c r="B427" s="447" t="s">
        <v>1725</v>
      </c>
      <c r="C427" s="6" t="s">
        <v>1734</v>
      </c>
      <c r="D427" s="3" t="s">
        <v>169</v>
      </c>
      <c r="E427" s="12">
        <v>11700</v>
      </c>
      <c r="F427" s="480">
        <v>44927</v>
      </c>
      <c r="G427" s="480">
        <v>45291</v>
      </c>
      <c r="H427" s="449"/>
      <c r="I427" s="15" t="s">
        <v>1530</v>
      </c>
      <c r="J427" s="15" t="str">
        <f>_xlfn.XLOOKUP(QDC_Contratos[[#This Row],[ID CLUSTER]],'Pontos e zonas por UF'!$B$2:$B$446,'Pontos e zonas por UF'!$H$2:$H$446)</f>
        <v>Rio de Janeiro</v>
      </c>
      <c r="K427" s="344"/>
      <c r="L427" s="8">
        <f>_xlfn.XLOOKUP(QDC_Contratos[[#This Row],[ID CLUSTER]],'Pontos e zonas por UF'!$B$2:$B$446,'Pontos e zonas por UF'!$A$2:$A$446)</f>
        <v>934963</v>
      </c>
      <c r="M427" s="344" t="str">
        <f>_xlfn.XLOOKUP(QDC_Contratos[[#This Row],[Código Identificador do ID CLUSTER]],'Pontos e zonas por UF'!$A$2:$A$446,'Pontos e zonas por UF'!$G$2:$G$446)</f>
        <v>Ponto</v>
      </c>
    </row>
    <row r="428" spans="1:13" x14ac:dyDescent="0.35">
      <c r="A428" s="15">
        <v>427</v>
      </c>
      <c r="B428" s="447" t="s">
        <v>1725</v>
      </c>
      <c r="C428" s="6" t="s">
        <v>1734</v>
      </c>
      <c r="D428" s="3" t="s">
        <v>169</v>
      </c>
      <c r="E428" s="12">
        <v>11900</v>
      </c>
      <c r="F428" s="480">
        <v>45292</v>
      </c>
      <c r="G428" s="480">
        <v>45657</v>
      </c>
      <c r="H428" s="449"/>
      <c r="I428" s="15" t="s">
        <v>1530</v>
      </c>
      <c r="J428" s="15" t="str">
        <f>_xlfn.XLOOKUP(QDC_Contratos[[#This Row],[ID CLUSTER]],'Pontos e zonas por UF'!$B$2:$B$446,'Pontos e zonas por UF'!$H$2:$H$446)</f>
        <v>Rio de Janeiro</v>
      </c>
      <c r="K428" s="344"/>
      <c r="L428" s="8">
        <f>_xlfn.XLOOKUP(QDC_Contratos[[#This Row],[ID CLUSTER]],'Pontos e zonas por UF'!$B$2:$B$446,'Pontos e zonas por UF'!$A$2:$A$446)</f>
        <v>934963</v>
      </c>
      <c r="M428" s="344" t="str">
        <f>_xlfn.XLOOKUP(QDC_Contratos[[#This Row],[Código Identificador do ID CLUSTER]],'Pontos e zonas por UF'!$A$2:$A$446,'Pontos e zonas por UF'!$G$2:$G$446)</f>
        <v>Ponto</v>
      </c>
    </row>
    <row r="429" spans="1:13" x14ac:dyDescent="0.35">
      <c r="A429" s="15">
        <v>428</v>
      </c>
      <c r="B429" s="447" t="s">
        <v>1725</v>
      </c>
      <c r="C429" s="6" t="s">
        <v>1734</v>
      </c>
      <c r="D429" s="3" t="s">
        <v>169</v>
      </c>
      <c r="E429" s="12">
        <v>11600</v>
      </c>
      <c r="F429" s="480">
        <v>45658</v>
      </c>
      <c r="G429" s="480">
        <v>46022</v>
      </c>
      <c r="H429" s="449"/>
      <c r="I429" s="15" t="s">
        <v>1530</v>
      </c>
      <c r="J429" s="15" t="str">
        <f>_xlfn.XLOOKUP(QDC_Contratos[[#This Row],[ID CLUSTER]],'Pontos e zonas por UF'!$B$2:$B$446,'Pontos e zonas por UF'!$H$2:$H$446)</f>
        <v>Rio de Janeiro</v>
      </c>
      <c r="K429" s="344"/>
      <c r="L429" s="8">
        <f>_xlfn.XLOOKUP(QDC_Contratos[[#This Row],[ID CLUSTER]],'Pontos e zonas por UF'!$B$2:$B$446,'Pontos e zonas por UF'!$A$2:$A$446)</f>
        <v>934963</v>
      </c>
      <c r="M429" s="344" t="str">
        <f>_xlfn.XLOOKUP(QDC_Contratos[[#This Row],[Código Identificador do ID CLUSTER]],'Pontos e zonas por UF'!$A$2:$A$446,'Pontos e zonas por UF'!$G$2:$G$446)</f>
        <v>Ponto</v>
      </c>
    </row>
    <row r="430" spans="1:13" x14ac:dyDescent="0.35">
      <c r="A430" s="15">
        <v>429</v>
      </c>
      <c r="B430" s="447" t="s">
        <v>1725</v>
      </c>
      <c r="C430" s="8" t="s">
        <v>1735</v>
      </c>
      <c r="D430" s="3" t="s">
        <v>169</v>
      </c>
      <c r="E430" s="12">
        <v>305</v>
      </c>
      <c r="F430" s="480">
        <v>44562</v>
      </c>
      <c r="G430" s="480">
        <v>46022</v>
      </c>
      <c r="H430" s="449"/>
      <c r="I430" s="15" t="s">
        <v>1530</v>
      </c>
      <c r="J430" s="15" t="str">
        <f>_xlfn.XLOOKUP(QDC_Contratos[[#This Row],[ID CLUSTER]],'Pontos e zonas por UF'!$B$2:$B$446,'Pontos e zonas por UF'!$H$2:$H$446)</f>
        <v>São Paulo</v>
      </c>
      <c r="K430" s="344"/>
      <c r="L430" s="8">
        <f>_xlfn.XLOOKUP(QDC_Contratos[[#This Row],[ID CLUSTER]],'Pontos e zonas por UF'!$B$2:$B$446,'Pontos e zonas por UF'!$A$2:$A$446)</f>
        <v>283466</v>
      </c>
      <c r="M430" s="344" t="str">
        <f>_xlfn.XLOOKUP(QDC_Contratos[[#This Row],[Código Identificador do ID CLUSTER]],'Pontos e zonas por UF'!$A$2:$A$446,'Pontos e zonas por UF'!$G$2:$G$446)</f>
        <v>Ponto</v>
      </c>
    </row>
    <row r="431" spans="1:13" x14ac:dyDescent="0.35">
      <c r="A431" s="15">
        <v>430</v>
      </c>
      <c r="B431" s="447" t="s">
        <v>1725</v>
      </c>
      <c r="C431" s="6" t="s">
        <v>1736</v>
      </c>
      <c r="D431" s="3" t="s">
        <v>169</v>
      </c>
      <c r="E431" s="12">
        <v>0</v>
      </c>
      <c r="F431" s="480">
        <v>44562</v>
      </c>
      <c r="G431" s="480">
        <v>46022</v>
      </c>
      <c r="H431" s="449"/>
      <c r="I431" s="15" t="s">
        <v>1530</v>
      </c>
      <c r="J431" s="15" t="str">
        <f>_xlfn.XLOOKUP(QDC_Contratos[[#This Row],[ID CLUSTER]],'Pontos e zonas por UF'!$B$2:$B$446,'Pontos e zonas por UF'!$H$2:$H$446)</f>
        <v>São Paulo</v>
      </c>
      <c r="K431" s="344"/>
      <c r="L431" s="8">
        <f>_xlfn.XLOOKUP(QDC_Contratos[[#This Row],[ID CLUSTER]],'Pontos e zonas por UF'!$B$2:$B$446,'Pontos e zonas por UF'!$A$2:$A$446)</f>
        <v>758315</v>
      </c>
      <c r="M431" s="344" t="str">
        <f>_xlfn.XLOOKUP(QDC_Contratos[[#This Row],[Código Identificador do ID CLUSTER]],'Pontos e zonas por UF'!$A$2:$A$446,'Pontos e zonas por UF'!$G$2:$G$446)</f>
        <v>Ponto</v>
      </c>
    </row>
    <row r="432" spans="1:13" x14ac:dyDescent="0.35">
      <c r="A432" s="15">
        <v>431</v>
      </c>
      <c r="B432" s="447" t="s">
        <v>1725</v>
      </c>
      <c r="C432" s="6" t="s">
        <v>1737</v>
      </c>
      <c r="D432" s="3" t="s">
        <v>169</v>
      </c>
      <c r="E432" s="12">
        <v>0</v>
      </c>
      <c r="F432" s="480">
        <v>44562</v>
      </c>
      <c r="G432" s="480">
        <v>46022</v>
      </c>
      <c r="H432" s="449"/>
      <c r="I432" s="15" t="s">
        <v>1530</v>
      </c>
      <c r="J432" s="15" t="str">
        <f>_xlfn.XLOOKUP(QDC_Contratos[[#This Row],[ID CLUSTER]],'Pontos e zonas por UF'!$B$2:$B$446,'Pontos e zonas por UF'!$H$2:$H$446)</f>
        <v>Rio de Janeiro</v>
      </c>
      <c r="K432" s="344"/>
      <c r="L432" s="8">
        <f>_xlfn.XLOOKUP(QDC_Contratos[[#This Row],[ID CLUSTER]],'Pontos e zonas por UF'!$B$2:$B$446,'Pontos e zonas por UF'!$A$2:$A$446)</f>
        <v>756992</v>
      </c>
      <c r="M432" s="344" t="str">
        <f>_xlfn.XLOOKUP(QDC_Contratos[[#This Row],[Código Identificador do ID CLUSTER]],'Pontos e zonas por UF'!$A$2:$A$446,'Pontos e zonas por UF'!$G$2:$G$446)</f>
        <v>Ponto</v>
      </c>
    </row>
    <row r="433" spans="1:13" x14ac:dyDescent="0.35">
      <c r="A433" s="15">
        <v>432</v>
      </c>
      <c r="B433" s="447" t="s">
        <v>1725</v>
      </c>
      <c r="C433" s="6" t="s">
        <v>1643</v>
      </c>
      <c r="D433" s="3" t="s">
        <v>169</v>
      </c>
      <c r="E433" s="12">
        <v>10800</v>
      </c>
      <c r="F433" s="480">
        <v>44562</v>
      </c>
      <c r="G433" s="480">
        <v>44926</v>
      </c>
      <c r="H433" s="449"/>
      <c r="I433" s="15" t="s">
        <v>1530</v>
      </c>
      <c r="J433" s="15" t="str">
        <f>_xlfn.XLOOKUP(QDC_Contratos[[#This Row],[ID CLUSTER]],'Pontos e zonas por UF'!$B$2:$B$446,'Pontos e zonas por UF'!$H$2:$H$446)</f>
        <v>São Paulo</v>
      </c>
      <c r="K433" s="344"/>
      <c r="L433" s="8">
        <f>_xlfn.XLOOKUP(QDC_Contratos[[#This Row],[ID CLUSTER]],'Pontos e zonas por UF'!$B$2:$B$446,'Pontos e zonas por UF'!$A$2:$A$446)</f>
        <v>756911</v>
      </c>
      <c r="M433" s="344" t="str">
        <f>_xlfn.XLOOKUP(QDC_Contratos[[#This Row],[Código Identificador do ID CLUSTER]],'Pontos e zonas por UF'!$A$2:$A$446,'Pontos e zonas por UF'!$G$2:$G$446)</f>
        <v>Ponto</v>
      </c>
    </row>
    <row r="434" spans="1:13" x14ac:dyDescent="0.35">
      <c r="A434" s="15">
        <v>433</v>
      </c>
      <c r="B434" s="447" t="s">
        <v>1725</v>
      </c>
      <c r="C434" s="6" t="s">
        <v>1643</v>
      </c>
      <c r="D434" s="3" t="s">
        <v>169</v>
      </c>
      <c r="E434" s="12">
        <v>9100</v>
      </c>
      <c r="F434" s="480">
        <v>44927</v>
      </c>
      <c r="G434" s="480">
        <v>45291</v>
      </c>
      <c r="H434" s="449"/>
      <c r="I434" s="15" t="s">
        <v>1530</v>
      </c>
      <c r="J434" s="15" t="str">
        <f>_xlfn.XLOOKUP(QDC_Contratos[[#This Row],[ID CLUSTER]],'Pontos e zonas por UF'!$B$2:$B$446,'Pontos e zonas por UF'!$H$2:$H$446)</f>
        <v>São Paulo</v>
      </c>
      <c r="K434" s="344"/>
      <c r="L434" s="8">
        <f>_xlfn.XLOOKUP(QDC_Contratos[[#This Row],[ID CLUSTER]],'Pontos e zonas por UF'!$B$2:$B$446,'Pontos e zonas por UF'!$A$2:$A$446)</f>
        <v>756911</v>
      </c>
      <c r="M434" s="344" t="str">
        <f>_xlfn.XLOOKUP(QDC_Contratos[[#This Row],[Código Identificador do ID CLUSTER]],'Pontos e zonas por UF'!$A$2:$A$446,'Pontos e zonas por UF'!$G$2:$G$446)</f>
        <v>Ponto</v>
      </c>
    </row>
    <row r="435" spans="1:13" x14ac:dyDescent="0.35">
      <c r="A435" s="15">
        <v>434</v>
      </c>
      <c r="B435" s="447" t="s">
        <v>1725</v>
      </c>
      <c r="C435" s="6" t="s">
        <v>1643</v>
      </c>
      <c r="D435" s="3" t="s">
        <v>169</v>
      </c>
      <c r="E435" s="12">
        <v>7600</v>
      </c>
      <c r="F435" s="480">
        <v>45292</v>
      </c>
      <c r="G435" s="480">
        <v>45657</v>
      </c>
      <c r="H435" s="449"/>
      <c r="I435" s="15" t="s">
        <v>1530</v>
      </c>
      <c r="J435" s="15" t="str">
        <f>_xlfn.XLOOKUP(QDC_Contratos[[#This Row],[ID CLUSTER]],'Pontos e zonas por UF'!$B$2:$B$446,'Pontos e zonas por UF'!$H$2:$H$446)</f>
        <v>São Paulo</v>
      </c>
      <c r="K435" s="344"/>
      <c r="L435" s="8">
        <f>_xlfn.XLOOKUP(QDC_Contratos[[#This Row],[ID CLUSTER]],'Pontos e zonas por UF'!$B$2:$B$446,'Pontos e zonas por UF'!$A$2:$A$446)</f>
        <v>756911</v>
      </c>
      <c r="M435" s="344" t="str">
        <f>_xlfn.XLOOKUP(QDC_Contratos[[#This Row],[Código Identificador do ID CLUSTER]],'Pontos e zonas por UF'!$A$2:$A$446,'Pontos e zonas por UF'!$G$2:$G$446)</f>
        <v>Ponto</v>
      </c>
    </row>
    <row r="436" spans="1:13" x14ac:dyDescent="0.35">
      <c r="A436" s="15">
        <v>435</v>
      </c>
      <c r="B436" s="447" t="s">
        <v>1725</v>
      </c>
      <c r="C436" s="6" t="s">
        <v>1643</v>
      </c>
      <c r="D436" s="3" t="s">
        <v>169</v>
      </c>
      <c r="E436" s="12">
        <v>6900</v>
      </c>
      <c r="F436" s="480">
        <v>45658</v>
      </c>
      <c r="G436" s="480">
        <v>46022</v>
      </c>
      <c r="H436" s="449"/>
      <c r="I436" s="15" t="s">
        <v>1530</v>
      </c>
      <c r="J436" s="15" t="str">
        <f>_xlfn.XLOOKUP(QDC_Contratos[[#This Row],[ID CLUSTER]],'Pontos e zonas por UF'!$B$2:$B$446,'Pontos e zonas por UF'!$H$2:$H$446)</f>
        <v>São Paulo</v>
      </c>
      <c r="K436" s="344"/>
      <c r="L436" s="8">
        <f>_xlfn.XLOOKUP(QDC_Contratos[[#This Row],[ID CLUSTER]],'Pontos e zonas por UF'!$B$2:$B$446,'Pontos e zonas por UF'!$A$2:$A$446)</f>
        <v>756911</v>
      </c>
      <c r="M436" s="344" t="str">
        <f>_xlfn.XLOOKUP(QDC_Contratos[[#This Row],[Código Identificador do ID CLUSTER]],'Pontos e zonas por UF'!$A$2:$A$446,'Pontos e zonas por UF'!$G$2:$G$446)</f>
        <v>Ponto</v>
      </c>
    </row>
    <row r="437" spans="1:13" x14ac:dyDescent="0.35">
      <c r="A437" s="15">
        <v>436</v>
      </c>
      <c r="B437" s="447" t="s">
        <v>1725</v>
      </c>
      <c r="C437" s="6" t="s">
        <v>1738</v>
      </c>
      <c r="D437" s="3" t="s">
        <v>162</v>
      </c>
      <c r="E437" s="12">
        <v>5200</v>
      </c>
      <c r="F437" s="480">
        <v>44562</v>
      </c>
      <c r="G437" s="480">
        <v>46022</v>
      </c>
      <c r="H437" s="449"/>
      <c r="I437" s="15" t="s">
        <v>1530</v>
      </c>
      <c r="J437" s="15" t="str">
        <f>_xlfn.XLOOKUP(QDC_Contratos[[#This Row],[ID CLUSTER]],'Pontos e zonas por UF'!$B$2:$B$446,'Pontos e zonas por UF'!$H$2:$H$446)</f>
        <v>Rio de Janeiro</v>
      </c>
      <c r="K437" s="344"/>
      <c r="L437" s="8">
        <f>_xlfn.XLOOKUP(QDC_Contratos[[#This Row],[ID CLUSTER]],'Pontos e zonas por UF'!$B$2:$B$446,'Pontos e zonas por UF'!$A$2:$A$446)</f>
        <v>757191</v>
      </c>
      <c r="M437" s="344" t="str">
        <f>_xlfn.XLOOKUP(QDC_Contratos[[#This Row],[Código Identificador do ID CLUSTER]],'Pontos e zonas por UF'!$A$2:$A$446,'Pontos e zonas por UF'!$G$2:$G$446)</f>
        <v>Ponto</v>
      </c>
    </row>
    <row r="438" spans="1:13" x14ac:dyDescent="0.35">
      <c r="A438" s="15">
        <v>437</v>
      </c>
      <c r="B438" s="447" t="s">
        <v>1725</v>
      </c>
      <c r="C438" s="6" t="s">
        <v>1739</v>
      </c>
      <c r="D438" s="3" t="s">
        <v>162</v>
      </c>
      <c r="E438" s="12">
        <v>5250</v>
      </c>
      <c r="F438" s="480">
        <v>44562</v>
      </c>
      <c r="G438" s="480">
        <v>46022</v>
      </c>
      <c r="H438" s="449"/>
      <c r="I438" s="15" t="s">
        <v>1530</v>
      </c>
      <c r="J438" s="15" t="str">
        <f>_xlfn.XLOOKUP(QDC_Contratos[[#This Row],[ID CLUSTER]],'Pontos e zonas por UF'!$B$2:$B$446,'Pontos e zonas por UF'!$H$2:$H$446)</f>
        <v>Rio de Janeiro</v>
      </c>
      <c r="K438" s="344"/>
      <c r="L438" s="8">
        <f>_xlfn.XLOOKUP(QDC_Contratos[[#This Row],[ID CLUSTER]],'Pontos e zonas por UF'!$B$2:$B$446,'Pontos e zonas por UF'!$A$2:$A$446)</f>
        <v>757861</v>
      </c>
      <c r="M438" s="344" t="str">
        <f>_xlfn.XLOOKUP(QDC_Contratos[[#This Row],[Código Identificador do ID CLUSTER]],'Pontos e zonas por UF'!$A$2:$A$446,'Pontos e zonas por UF'!$G$2:$G$446)</f>
        <v>Ponto</v>
      </c>
    </row>
    <row r="439" spans="1:13" x14ac:dyDescent="0.35">
      <c r="A439" s="15">
        <v>438</v>
      </c>
      <c r="B439" s="447" t="s">
        <v>1725</v>
      </c>
      <c r="C439" s="6" t="s">
        <v>1740</v>
      </c>
      <c r="D439" s="3" t="s">
        <v>162</v>
      </c>
      <c r="E439" s="12">
        <v>3750</v>
      </c>
      <c r="F439" s="480">
        <v>44562</v>
      </c>
      <c r="G439" s="480">
        <v>45657</v>
      </c>
      <c r="H439" s="449"/>
      <c r="I439" s="15" t="s">
        <v>1530</v>
      </c>
      <c r="J439" s="15" t="str">
        <f>_xlfn.XLOOKUP(QDC_Contratos[[#This Row],[ID CLUSTER]],'Pontos e zonas por UF'!$B$2:$B$446,'Pontos e zonas por UF'!$H$2:$H$446)</f>
        <v>Rio de Janeiro</v>
      </c>
      <c r="K439" s="344"/>
      <c r="L439" s="8">
        <f>_xlfn.XLOOKUP(QDC_Contratos[[#This Row],[ID CLUSTER]],'Pontos e zonas por UF'!$B$2:$B$446,'Pontos e zonas por UF'!$A$2:$A$446)</f>
        <v>757860</v>
      </c>
      <c r="M439" s="344" t="str">
        <f>_xlfn.XLOOKUP(QDC_Contratos[[#This Row],[Código Identificador do ID CLUSTER]],'Pontos e zonas por UF'!$A$2:$A$446,'Pontos e zonas por UF'!$G$2:$G$446)</f>
        <v>Ponto</v>
      </c>
    </row>
    <row r="440" spans="1:13" x14ac:dyDescent="0.35">
      <c r="A440" s="15">
        <v>439</v>
      </c>
      <c r="B440" s="447" t="s">
        <v>1725</v>
      </c>
      <c r="C440" s="6" t="s">
        <v>1740</v>
      </c>
      <c r="D440" s="3" t="s">
        <v>162</v>
      </c>
      <c r="E440" s="12">
        <v>0</v>
      </c>
      <c r="F440" s="480">
        <v>45658</v>
      </c>
      <c r="G440" s="480">
        <v>46022</v>
      </c>
      <c r="H440" s="449"/>
      <c r="I440" s="15" t="s">
        <v>1530</v>
      </c>
      <c r="J440" s="15" t="str">
        <f>_xlfn.XLOOKUP(QDC_Contratos[[#This Row],[ID CLUSTER]],'Pontos e zonas por UF'!$B$2:$B$446,'Pontos e zonas por UF'!$H$2:$H$446)</f>
        <v>Rio de Janeiro</v>
      </c>
      <c r="K440" s="344"/>
      <c r="L440" s="8">
        <f>_xlfn.XLOOKUP(QDC_Contratos[[#This Row],[ID CLUSTER]],'Pontos e zonas por UF'!$B$2:$B$446,'Pontos e zonas por UF'!$A$2:$A$446)</f>
        <v>757860</v>
      </c>
      <c r="M440" s="344" t="str">
        <f>_xlfn.XLOOKUP(QDC_Contratos[[#This Row],[Código Identificador do ID CLUSTER]],'Pontos e zonas por UF'!$A$2:$A$446,'Pontos e zonas por UF'!$G$2:$G$446)</f>
        <v>Ponto</v>
      </c>
    </row>
    <row r="441" spans="1:13" x14ac:dyDescent="0.35">
      <c r="A441" s="15">
        <v>440</v>
      </c>
      <c r="B441" s="447" t="s">
        <v>1725</v>
      </c>
      <c r="C441" s="6" t="s">
        <v>1741</v>
      </c>
      <c r="D441" s="3" t="s">
        <v>162</v>
      </c>
      <c r="E441" s="12">
        <v>3410</v>
      </c>
      <c r="F441" s="480">
        <v>44562</v>
      </c>
      <c r="G441" s="480">
        <v>46022</v>
      </c>
      <c r="H441" s="449"/>
      <c r="I441" s="15" t="s">
        <v>1530</v>
      </c>
      <c r="J441" s="15" t="str">
        <f>_xlfn.XLOOKUP(QDC_Contratos[[#This Row],[ID CLUSTER]],'Pontos e zonas por UF'!$B$2:$B$446,'Pontos e zonas por UF'!$H$2:$H$446)</f>
        <v>Rio de Janeiro</v>
      </c>
      <c r="K441" s="344"/>
      <c r="L441" s="8">
        <f>_xlfn.XLOOKUP(QDC_Contratos[[#This Row],[ID CLUSTER]],'Pontos e zonas por UF'!$B$2:$B$446,'Pontos e zonas por UF'!$A$2:$A$446)</f>
        <v>404</v>
      </c>
      <c r="M441" s="344" t="str">
        <f>_xlfn.XLOOKUP(QDC_Contratos[[#This Row],[Código Identificador do ID CLUSTER]],'Pontos e zonas por UF'!$A$2:$A$446,'Pontos e zonas por UF'!$G$2:$G$446)</f>
        <v>Cluster</v>
      </c>
    </row>
    <row r="442" spans="1:13" x14ac:dyDescent="0.35">
      <c r="A442" s="15">
        <v>441</v>
      </c>
      <c r="B442" s="447" t="s">
        <v>1725</v>
      </c>
      <c r="C442" s="6" t="s">
        <v>1742</v>
      </c>
      <c r="D442" s="3" t="s">
        <v>162</v>
      </c>
      <c r="E442" s="12">
        <v>6133</v>
      </c>
      <c r="F442" s="480">
        <v>44562</v>
      </c>
      <c r="G442" s="480">
        <v>46022</v>
      </c>
      <c r="H442" s="449"/>
      <c r="I442" s="15" t="s">
        <v>1530</v>
      </c>
      <c r="J442" s="15" t="str">
        <f>_xlfn.XLOOKUP(QDC_Contratos[[#This Row],[ID CLUSTER]],'Pontos e zonas por UF'!$B$2:$B$446,'Pontos e zonas por UF'!$H$2:$H$446)</f>
        <v>Rio de Janeiro</v>
      </c>
      <c r="K442" s="344"/>
      <c r="L442" s="8">
        <f>_xlfn.XLOOKUP(QDC_Contratos[[#This Row],[ID CLUSTER]],'Pontos e zonas por UF'!$B$2:$B$446,'Pontos e zonas por UF'!$A$2:$A$446)</f>
        <v>405</v>
      </c>
      <c r="M442" s="344" t="str">
        <f>_xlfn.XLOOKUP(QDC_Contratos[[#This Row],[Código Identificador do ID CLUSTER]],'Pontos e zonas por UF'!$A$2:$A$446,'Pontos e zonas por UF'!$G$2:$G$446)</f>
        <v>Cluster</v>
      </c>
    </row>
    <row r="443" spans="1:13" x14ac:dyDescent="0.35">
      <c r="A443" s="15">
        <v>442</v>
      </c>
      <c r="B443" s="447" t="s">
        <v>1725</v>
      </c>
      <c r="C443" s="6" t="s">
        <v>1743</v>
      </c>
      <c r="D443" s="3" t="s">
        <v>162</v>
      </c>
      <c r="E443" s="12">
        <v>2270</v>
      </c>
      <c r="F443" s="480">
        <v>44562</v>
      </c>
      <c r="G443" s="480">
        <v>46022</v>
      </c>
      <c r="H443" s="449"/>
      <c r="I443" s="15" t="s">
        <v>1530</v>
      </c>
      <c r="J443" s="15" t="str">
        <f>_xlfn.XLOOKUP(QDC_Contratos[[#This Row],[ID CLUSTER]],'Pontos e zonas por UF'!$B$2:$B$446,'Pontos e zonas por UF'!$H$2:$H$446)</f>
        <v>Rio de Janeiro</v>
      </c>
      <c r="K443" s="344"/>
      <c r="L443" s="8">
        <f>_xlfn.XLOOKUP(QDC_Contratos[[#This Row],[ID CLUSTER]],'Pontos e zonas por UF'!$B$2:$B$446,'Pontos e zonas por UF'!$A$2:$A$446)</f>
        <v>757495</v>
      </c>
      <c r="M443" s="344" t="str">
        <f>_xlfn.XLOOKUP(QDC_Contratos[[#This Row],[Código Identificador do ID CLUSTER]],'Pontos e zonas por UF'!$A$2:$A$446,'Pontos e zonas por UF'!$G$2:$G$446)</f>
        <v>Ponto</v>
      </c>
    </row>
    <row r="444" spans="1:13" x14ac:dyDescent="0.35">
      <c r="A444" s="15">
        <v>443</v>
      </c>
      <c r="B444" s="447" t="s">
        <v>1725</v>
      </c>
      <c r="C444" s="6" t="s">
        <v>1744</v>
      </c>
      <c r="D444" s="3" t="s">
        <v>162</v>
      </c>
      <c r="E444" s="12">
        <v>1574</v>
      </c>
      <c r="F444" s="480">
        <v>44562</v>
      </c>
      <c r="G444" s="480">
        <v>46022</v>
      </c>
      <c r="H444" s="449"/>
      <c r="I444" s="15" t="s">
        <v>1530</v>
      </c>
      <c r="J444" s="15" t="str">
        <f>_xlfn.XLOOKUP(QDC_Contratos[[#This Row],[ID CLUSTER]],'Pontos e zonas por UF'!$B$2:$B$446,'Pontos e zonas por UF'!$H$2:$H$446)</f>
        <v>Rio de Janeiro</v>
      </c>
      <c r="K444" s="344"/>
      <c r="L444" s="8">
        <f>_xlfn.XLOOKUP(QDC_Contratos[[#This Row],[ID CLUSTER]],'Pontos e zonas por UF'!$B$2:$B$446,'Pontos e zonas por UF'!$A$2:$A$446)</f>
        <v>407</v>
      </c>
      <c r="M444" s="344" t="str">
        <f>_xlfn.XLOOKUP(QDC_Contratos[[#This Row],[Código Identificador do ID CLUSTER]],'Pontos e zonas por UF'!$A$2:$A$446,'Pontos e zonas por UF'!$G$2:$G$446)</f>
        <v>Cluster</v>
      </c>
    </row>
    <row r="445" spans="1:13" x14ac:dyDescent="0.35">
      <c r="A445" s="15">
        <v>444</v>
      </c>
      <c r="B445" s="447" t="s">
        <v>1725</v>
      </c>
      <c r="C445" s="6" t="s">
        <v>1745</v>
      </c>
      <c r="D445" s="3" t="s">
        <v>162</v>
      </c>
      <c r="E445" s="12">
        <v>283</v>
      </c>
      <c r="F445" s="480">
        <v>44562</v>
      </c>
      <c r="G445" s="480">
        <v>46022</v>
      </c>
      <c r="H445" s="449"/>
      <c r="I445" s="15" t="s">
        <v>1530</v>
      </c>
      <c r="J445" s="15" t="str">
        <f>_xlfn.XLOOKUP(QDC_Contratos[[#This Row],[ID CLUSTER]],'Pontos e zonas por UF'!$B$2:$B$446,'Pontos e zonas por UF'!$H$2:$H$446)</f>
        <v>Rio de Janeiro</v>
      </c>
      <c r="K445" s="344"/>
      <c r="L445" s="8">
        <f>_xlfn.XLOOKUP(QDC_Contratos[[#This Row],[ID CLUSTER]],'Pontos e zonas por UF'!$B$2:$B$446,'Pontos e zonas por UF'!$A$2:$A$446)</f>
        <v>756650</v>
      </c>
      <c r="M445" s="344" t="str">
        <f>_xlfn.XLOOKUP(QDC_Contratos[[#This Row],[Código Identificador do ID CLUSTER]],'Pontos e zonas por UF'!$A$2:$A$446,'Pontos e zonas por UF'!$G$2:$G$446)</f>
        <v>Ponto</v>
      </c>
    </row>
    <row r="446" spans="1:13" x14ac:dyDescent="0.35">
      <c r="A446" s="15">
        <v>445</v>
      </c>
      <c r="B446" s="447" t="s">
        <v>1725</v>
      </c>
      <c r="C446" s="6" t="s">
        <v>1746</v>
      </c>
      <c r="D446" s="3" t="s">
        <v>162</v>
      </c>
      <c r="E446" s="12">
        <v>55</v>
      </c>
      <c r="F446" s="480">
        <v>44562</v>
      </c>
      <c r="G446" s="480">
        <v>46022</v>
      </c>
      <c r="H446" s="449"/>
      <c r="I446" s="15" t="s">
        <v>1530</v>
      </c>
      <c r="J446" s="15" t="str">
        <f>_xlfn.XLOOKUP(QDC_Contratos[[#This Row],[ID CLUSTER]],'Pontos e zonas por UF'!$B$2:$B$446,'Pontos e zonas por UF'!$H$2:$H$446)</f>
        <v>Rio de Janeiro</v>
      </c>
      <c r="K446" s="344"/>
      <c r="L446" s="8">
        <f>_xlfn.XLOOKUP(QDC_Contratos[[#This Row],[ID CLUSTER]],'Pontos e zonas por UF'!$B$2:$B$446,'Pontos e zonas por UF'!$A$2:$A$446)</f>
        <v>757420</v>
      </c>
      <c r="M446" s="344" t="str">
        <f>_xlfn.XLOOKUP(QDC_Contratos[[#This Row],[Código Identificador do ID CLUSTER]],'Pontos e zonas por UF'!$A$2:$A$446,'Pontos e zonas por UF'!$G$2:$G$446)</f>
        <v>Ponto</v>
      </c>
    </row>
    <row r="447" spans="1:13" x14ac:dyDescent="0.35">
      <c r="A447" s="15">
        <v>446</v>
      </c>
      <c r="B447" s="447" t="s">
        <v>1725</v>
      </c>
      <c r="C447" s="6" t="s">
        <v>1747</v>
      </c>
      <c r="D447" s="3" t="s">
        <v>162</v>
      </c>
      <c r="E447" s="12">
        <v>2073</v>
      </c>
      <c r="F447" s="480">
        <v>44562</v>
      </c>
      <c r="G447" s="480">
        <v>46022</v>
      </c>
      <c r="H447" s="449"/>
      <c r="I447" s="15" t="s">
        <v>1530</v>
      </c>
      <c r="J447" s="15" t="str">
        <f>_xlfn.XLOOKUP(QDC_Contratos[[#This Row],[ID CLUSTER]],'Pontos e zonas por UF'!$B$2:$B$446,'Pontos e zonas por UF'!$H$2:$H$446)</f>
        <v>Rio de Janeiro</v>
      </c>
      <c r="K447" s="344"/>
      <c r="L447" s="8">
        <f>_xlfn.XLOOKUP(QDC_Contratos[[#This Row],[ID CLUSTER]],'Pontos e zonas por UF'!$B$2:$B$446,'Pontos e zonas por UF'!$A$2:$A$446)</f>
        <v>757192</v>
      </c>
      <c r="M447" s="344" t="str">
        <f>_xlfn.XLOOKUP(QDC_Contratos[[#This Row],[Código Identificador do ID CLUSTER]],'Pontos e zonas por UF'!$A$2:$A$446,'Pontos e zonas por UF'!$G$2:$G$446)</f>
        <v>Ponto</v>
      </c>
    </row>
    <row r="448" spans="1:13" x14ac:dyDescent="0.35">
      <c r="A448" s="15">
        <v>447</v>
      </c>
      <c r="B448" s="447" t="s">
        <v>1725</v>
      </c>
      <c r="C448" s="6" t="s">
        <v>1748</v>
      </c>
      <c r="D448" s="3" t="s">
        <v>162</v>
      </c>
      <c r="E448" s="12">
        <v>1149</v>
      </c>
      <c r="F448" s="480">
        <v>44562</v>
      </c>
      <c r="G448" s="480">
        <v>46022</v>
      </c>
      <c r="H448" s="449"/>
      <c r="I448" s="15" t="s">
        <v>1530</v>
      </c>
      <c r="J448" s="15" t="str">
        <f>_xlfn.XLOOKUP(QDC_Contratos[[#This Row],[ID CLUSTER]],'Pontos e zonas por UF'!$B$2:$B$446,'Pontos e zonas por UF'!$H$2:$H$446)</f>
        <v>Minas Gerais</v>
      </c>
      <c r="K448" s="344"/>
      <c r="L448" s="8">
        <f>_xlfn.XLOOKUP(QDC_Contratos[[#This Row],[ID CLUSTER]],'Pontos e zonas por UF'!$B$2:$B$446,'Pontos e zonas por UF'!$A$2:$A$446)</f>
        <v>74</v>
      </c>
      <c r="M448" s="344" t="str">
        <f>_xlfn.XLOOKUP(QDC_Contratos[[#This Row],[Código Identificador do ID CLUSTER]],'Pontos e zonas por UF'!$A$2:$A$446,'Pontos e zonas por UF'!$G$2:$G$446)</f>
        <v>Cluster</v>
      </c>
    </row>
    <row r="449" spans="1:13" x14ac:dyDescent="0.35">
      <c r="A449" s="15">
        <v>448</v>
      </c>
      <c r="B449" s="447" t="s">
        <v>1725</v>
      </c>
      <c r="C449" s="6" t="s">
        <v>1749</v>
      </c>
      <c r="D449" s="3" t="s">
        <v>162</v>
      </c>
      <c r="E449" s="12">
        <v>100</v>
      </c>
      <c r="F449" s="480">
        <v>44562</v>
      </c>
      <c r="G449" s="480">
        <v>46022</v>
      </c>
      <c r="H449" s="449"/>
      <c r="I449" s="15" t="s">
        <v>1530</v>
      </c>
      <c r="J449" s="15" t="str">
        <f>_xlfn.XLOOKUP(QDC_Contratos[[#This Row],[ID CLUSTER]],'Pontos e zonas por UF'!$B$2:$B$446,'Pontos e zonas por UF'!$H$2:$H$446)</f>
        <v>Minas Gerais</v>
      </c>
      <c r="K449" s="344"/>
      <c r="L449" s="8">
        <f>_xlfn.XLOOKUP(QDC_Contratos[[#This Row],[ID CLUSTER]],'Pontos e zonas por UF'!$B$2:$B$446,'Pontos e zonas por UF'!$A$2:$A$446)</f>
        <v>757422</v>
      </c>
      <c r="M449" s="344" t="str">
        <f>_xlfn.XLOOKUP(QDC_Contratos[[#This Row],[Código Identificador do ID CLUSTER]],'Pontos e zonas por UF'!$A$2:$A$446,'Pontos e zonas por UF'!$G$2:$G$446)</f>
        <v>Ponto</v>
      </c>
    </row>
    <row r="450" spans="1:13" x14ac:dyDescent="0.35">
      <c r="A450" s="15">
        <v>449</v>
      </c>
      <c r="B450" s="447" t="s">
        <v>1725</v>
      </c>
      <c r="C450" s="6" t="s">
        <v>1750</v>
      </c>
      <c r="D450" s="3" t="s">
        <v>162</v>
      </c>
      <c r="E450" s="12">
        <v>506</v>
      </c>
      <c r="F450" s="480">
        <v>44562</v>
      </c>
      <c r="G450" s="480">
        <v>46022</v>
      </c>
      <c r="H450" s="449"/>
      <c r="I450" s="15" t="s">
        <v>1530</v>
      </c>
      <c r="J450" s="15" t="str">
        <f>_xlfn.XLOOKUP(QDC_Contratos[[#This Row],[ID CLUSTER]],'Pontos e zonas por UF'!$B$2:$B$446,'Pontos e zonas por UF'!$H$2:$H$446)</f>
        <v>Minas Gerais</v>
      </c>
      <c r="K450" s="344"/>
      <c r="L450" s="8">
        <f>_xlfn.XLOOKUP(QDC_Contratos[[#This Row],[ID CLUSTER]],'Pontos e zonas por UF'!$B$2:$B$446,'Pontos e zonas por UF'!$A$2:$A$446)</f>
        <v>757421</v>
      </c>
      <c r="M450" s="344" t="str">
        <f>_xlfn.XLOOKUP(QDC_Contratos[[#This Row],[Código Identificador do ID CLUSTER]],'Pontos e zonas por UF'!$A$2:$A$446,'Pontos e zonas por UF'!$G$2:$G$446)</f>
        <v>Ponto</v>
      </c>
    </row>
    <row r="451" spans="1:13" x14ac:dyDescent="0.35">
      <c r="A451" s="15">
        <v>450</v>
      </c>
      <c r="B451" s="447" t="s">
        <v>1725</v>
      </c>
      <c r="C451" s="6" t="s">
        <v>1751</v>
      </c>
      <c r="D451" s="3" t="s">
        <v>162</v>
      </c>
      <c r="E451" s="12">
        <v>942</v>
      </c>
      <c r="F451" s="480">
        <v>44562</v>
      </c>
      <c r="G451" s="480">
        <v>46022</v>
      </c>
      <c r="H451" s="449"/>
      <c r="I451" s="15" t="s">
        <v>1530</v>
      </c>
      <c r="J451" s="15" t="str">
        <f>_xlfn.XLOOKUP(QDC_Contratos[[#This Row],[ID CLUSTER]],'Pontos e zonas por UF'!$B$2:$B$446,'Pontos e zonas por UF'!$H$2:$H$446)</f>
        <v>Minas Gerais</v>
      </c>
      <c r="K451" s="344"/>
      <c r="L451" s="8">
        <f>_xlfn.XLOOKUP(QDC_Contratos[[#This Row],[ID CLUSTER]],'Pontos e zonas por UF'!$B$2:$B$446,'Pontos e zonas por UF'!$A$2:$A$446)</f>
        <v>412</v>
      </c>
      <c r="M451" s="344" t="str">
        <f>_xlfn.XLOOKUP(QDC_Contratos[[#This Row],[Código Identificador do ID CLUSTER]],'Pontos e zonas por UF'!$A$2:$A$446,'Pontos e zonas por UF'!$G$2:$G$446)</f>
        <v>Cluster</v>
      </c>
    </row>
    <row r="452" spans="1:13" x14ac:dyDescent="0.35">
      <c r="A452" s="15">
        <v>451</v>
      </c>
      <c r="B452" s="447" t="s">
        <v>1725</v>
      </c>
      <c r="C452" s="6" t="s">
        <v>1752</v>
      </c>
      <c r="D452" s="3" t="s">
        <v>162</v>
      </c>
      <c r="E452" s="12">
        <v>1020</v>
      </c>
      <c r="F452" s="480">
        <v>44562</v>
      </c>
      <c r="G452" s="480">
        <v>46022</v>
      </c>
      <c r="H452" s="449"/>
      <c r="I452" s="15" t="s">
        <v>1530</v>
      </c>
      <c r="J452" s="15" t="str">
        <f>_xlfn.XLOOKUP(QDC_Contratos[[#This Row],[ID CLUSTER]],'Pontos e zonas por UF'!$B$2:$B$446,'Pontos e zonas por UF'!$H$2:$H$446)</f>
        <v>Minas Gerais</v>
      </c>
      <c r="K452" s="344"/>
      <c r="L452" s="8">
        <f>_xlfn.XLOOKUP(QDC_Contratos[[#This Row],[ID CLUSTER]],'Pontos e zonas por UF'!$B$2:$B$446,'Pontos e zonas por UF'!$A$2:$A$446)</f>
        <v>757429</v>
      </c>
      <c r="M452" s="344" t="str">
        <f>_xlfn.XLOOKUP(QDC_Contratos[[#This Row],[Código Identificador do ID CLUSTER]],'Pontos e zonas por UF'!$A$2:$A$446,'Pontos e zonas por UF'!$G$2:$G$446)</f>
        <v>Ponto</v>
      </c>
    </row>
    <row r="453" spans="1:13" x14ac:dyDescent="0.35">
      <c r="A453" s="15">
        <v>452</v>
      </c>
      <c r="B453" s="447" t="s">
        <v>1725</v>
      </c>
      <c r="C453" s="6" t="s">
        <v>1753</v>
      </c>
      <c r="D453" s="3" t="s">
        <v>162</v>
      </c>
      <c r="E453" s="12">
        <v>774</v>
      </c>
      <c r="F453" s="480">
        <v>44562</v>
      </c>
      <c r="G453" s="480">
        <v>46022</v>
      </c>
      <c r="H453" s="449"/>
      <c r="I453" s="15" t="s">
        <v>1530</v>
      </c>
      <c r="J453" s="15" t="str">
        <f>_xlfn.XLOOKUP(QDC_Contratos[[#This Row],[ID CLUSTER]],'Pontos e zonas por UF'!$B$2:$B$446,'Pontos e zonas por UF'!$H$2:$H$446)</f>
        <v>Minas Gerais</v>
      </c>
      <c r="K453" s="344"/>
      <c r="L453" s="8">
        <f>_xlfn.XLOOKUP(QDC_Contratos[[#This Row],[ID CLUSTER]],'Pontos e zonas por UF'!$B$2:$B$446,'Pontos e zonas por UF'!$A$2:$A$446)</f>
        <v>414</v>
      </c>
      <c r="M453" s="344" t="str">
        <f>_xlfn.XLOOKUP(QDC_Contratos[[#This Row],[Código Identificador do ID CLUSTER]],'Pontos e zonas por UF'!$A$2:$A$446,'Pontos e zonas por UF'!$G$2:$G$446)</f>
        <v>Cluster</v>
      </c>
    </row>
    <row r="454" spans="1:13" x14ac:dyDescent="0.35">
      <c r="A454" s="15">
        <v>453</v>
      </c>
      <c r="B454" s="447" t="s">
        <v>1725</v>
      </c>
      <c r="C454" s="6" t="s">
        <v>1754</v>
      </c>
      <c r="D454" s="3" t="s">
        <v>162</v>
      </c>
      <c r="E454" s="12">
        <v>305</v>
      </c>
      <c r="F454" s="480">
        <v>44562</v>
      </c>
      <c r="G454" s="480">
        <v>46022</v>
      </c>
      <c r="H454" s="449"/>
      <c r="I454" s="15" t="s">
        <v>1530</v>
      </c>
      <c r="J454" s="15" t="str">
        <f>_xlfn.XLOOKUP(QDC_Contratos[[#This Row],[ID CLUSTER]],'Pontos e zonas por UF'!$B$2:$B$446,'Pontos e zonas por UF'!$H$2:$H$446)</f>
        <v>Minas Gerais</v>
      </c>
      <c r="K454" s="344"/>
      <c r="L454" s="8">
        <f>_xlfn.XLOOKUP(QDC_Contratos[[#This Row],[ID CLUSTER]],'Pontos e zonas por UF'!$B$2:$B$446,'Pontos e zonas por UF'!$A$2:$A$446)</f>
        <v>283467</v>
      </c>
      <c r="M454" s="344" t="str">
        <f>_xlfn.XLOOKUP(QDC_Contratos[[#This Row],[Código Identificador do ID CLUSTER]],'Pontos e zonas por UF'!$A$2:$A$446,'Pontos e zonas por UF'!$G$2:$G$446)</f>
        <v>Ponto</v>
      </c>
    </row>
    <row r="455" spans="1:13" x14ac:dyDescent="0.35">
      <c r="A455" s="15">
        <v>454</v>
      </c>
      <c r="B455" s="447" t="s">
        <v>1725</v>
      </c>
      <c r="C455" s="6" t="s">
        <v>1755</v>
      </c>
      <c r="D455" s="3" t="s">
        <v>162</v>
      </c>
      <c r="E455" s="12">
        <v>1237</v>
      </c>
      <c r="F455" s="480">
        <v>44562</v>
      </c>
      <c r="G455" s="480">
        <v>46022</v>
      </c>
      <c r="H455" s="449"/>
      <c r="I455" s="15" t="s">
        <v>1530</v>
      </c>
      <c r="J455" s="15" t="str">
        <f>_xlfn.XLOOKUP(QDC_Contratos[[#This Row],[ID CLUSTER]],'Pontos e zonas por UF'!$B$2:$B$446,'Pontos e zonas por UF'!$H$2:$H$446)</f>
        <v>São Paulo</v>
      </c>
      <c r="K455" s="344"/>
      <c r="L455" s="8">
        <f>_xlfn.XLOOKUP(QDC_Contratos[[#This Row],[ID CLUSTER]],'Pontos e zonas por UF'!$B$2:$B$446,'Pontos e zonas por UF'!$A$2:$A$446)</f>
        <v>418</v>
      </c>
      <c r="M455" s="344" t="str">
        <f>_xlfn.XLOOKUP(QDC_Contratos[[#This Row],[Código Identificador do ID CLUSTER]],'Pontos e zonas por UF'!$A$2:$A$446,'Pontos e zonas por UF'!$G$2:$G$446)</f>
        <v>Cluster</v>
      </c>
    </row>
    <row r="456" spans="1:13" x14ac:dyDescent="0.35">
      <c r="A456" s="15">
        <v>455</v>
      </c>
      <c r="B456" s="447" t="s">
        <v>1725</v>
      </c>
      <c r="C456" s="6" t="s">
        <v>1756</v>
      </c>
      <c r="D456" s="3" t="s">
        <v>162</v>
      </c>
      <c r="E456" s="12">
        <v>404</v>
      </c>
      <c r="F456" s="480">
        <v>44562</v>
      </c>
      <c r="G456" s="480">
        <v>46022</v>
      </c>
      <c r="H456" s="449"/>
      <c r="I456" s="15" t="s">
        <v>1530</v>
      </c>
      <c r="J456" s="15" t="str">
        <f>_xlfn.XLOOKUP(QDC_Contratos[[#This Row],[ID CLUSTER]],'Pontos e zonas por UF'!$B$2:$B$446,'Pontos e zonas por UF'!$H$2:$H$446)</f>
        <v>São Paulo</v>
      </c>
      <c r="K456" s="344"/>
      <c r="L456" s="8">
        <f>_xlfn.XLOOKUP(QDC_Contratos[[#This Row],[ID CLUSTER]],'Pontos e zonas por UF'!$B$2:$B$446,'Pontos e zonas por UF'!$A$2:$A$446)</f>
        <v>419</v>
      </c>
      <c r="M456" s="344" t="str">
        <f>_xlfn.XLOOKUP(QDC_Contratos[[#This Row],[Código Identificador do ID CLUSTER]],'Pontos e zonas por UF'!$A$2:$A$446,'Pontos e zonas por UF'!$G$2:$G$446)</f>
        <v>Cluster</v>
      </c>
    </row>
    <row r="457" spans="1:13" x14ac:dyDescent="0.35">
      <c r="A457" s="15">
        <v>456</v>
      </c>
      <c r="B457" s="447" t="s">
        <v>1725</v>
      </c>
      <c r="C457" s="6" t="s">
        <v>1757</v>
      </c>
      <c r="D457" s="3" t="s">
        <v>162</v>
      </c>
      <c r="E457" s="12">
        <v>2568</v>
      </c>
      <c r="F457" s="480">
        <v>44562</v>
      </c>
      <c r="G457" s="480">
        <v>46022</v>
      </c>
      <c r="H457" s="449"/>
      <c r="I457" s="15" t="s">
        <v>1530</v>
      </c>
      <c r="J457" s="15" t="str">
        <f>_xlfn.XLOOKUP(QDC_Contratos[[#This Row],[ID CLUSTER]],'Pontos e zonas por UF'!$B$2:$B$446,'Pontos e zonas por UF'!$H$2:$H$446)</f>
        <v>São Paulo</v>
      </c>
      <c r="K457" s="344"/>
      <c r="L457" s="8">
        <f>_xlfn.XLOOKUP(QDC_Contratos[[#This Row],[ID CLUSTER]],'Pontos e zonas por UF'!$B$2:$B$446,'Pontos e zonas por UF'!$A$2:$A$446)</f>
        <v>758008</v>
      </c>
      <c r="M457" s="344" t="str">
        <f>_xlfn.XLOOKUP(QDC_Contratos[[#This Row],[Código Identificador do ID CLUSTER]],'Pontos e zonas por UF'!$A$2:$A$446,'Pontos e zonas por UF'!$G$2:$G$446)</f>
        <v>Ponto</v>
      </c>
    </row>
    <row r="458" spans="1:13" x14ac:dyDescent="0.35">
      <c r="A458" s="15">
        <v>457</v>
      </c>
      <c r="B458" s="447" t="s">
        <v>1725</v>
      </c>
      <c r="C458" s="6" t="s">
        <v>1758</v>
      </c>
      <c r="D458" s="3" t="s">
        <v>162</v>
      </c>
      <c r="E458" s="12">
        <v>434</v>
      </c>
      <c r="F458" s="480">
        <v>44562</v>
      </c>
      <c r="G458" s="480">
        <v>46022</v>
      </c>
      <c r="H458" s="449"/>
      <c r="I458" s="15" t="s">
        <v>1530</v>
      </c>
      <c r="J458" s="15" t="str">
        <f>_xlfn.XLOOKUP(QDC_Contratos[[#This Row],[ID CLUSTER]],'Pontos e zonas por UF'!$B$2:$B$446,'Pontos e zonas por UF'!$H$2:$H$446)</f>
        <v>São Paulo</v>
      </c>
      <c r="K458" s="344"/>
      <c r="L458" s="8">
        <f>_xlfn.XLOOKUP(QDC_Contratos[[#This Row],[ID CLUSTER]],'Pontos e zonas por UF'!$B$2:$B$446,'Pontos e zonas por UF'!$A$2:$A$446)</f>
        <v>758007</v>
      </c>
      <c r="M458" s="344" t="str">
        <f>_xlfn.XLOOKUP(QDC_Contratos[[#This Row],[Código Identificador do ID CLUSTER]],'Pontos e zonas por UF'!$A$2:$A$446,'Pontos e zonas por UF'!$G$2:$G$446)</f>
        <v>Ponto</v>
      </c>
    </row>
    <row r="459" spans="1:13" x14ac:dyDescent="0.35">
      <c r="A459" s="15">
        <v>458</v>
      </c>
      <c r="B459" s="447" t="s">
        <v>1725</v>
      </c>
      <c r="C459" s="6" t="s">
        <v>1759</v>
      </c>
      <c r="D459" s="3" t="s">
        <v>162</v>
      </c>
      <c r="E459" s="12">
        <v>7535</v>
      </c>
      <c r="F459" s="480">
        <v>44562</v>
      </c>
      <c r="G459" s="480">
        <v>46022</v>
      </c>
      <c r="H459" s="449"/>
      <c r="I459" s="15" t="s">
        <v>1530</v>
      </c>
      <c r="J459" s="15" t="str">
        <f>_xlfn.XLOOKUP(QDC_Contratos[[#This Row],[ID CLUSTER]],'Pontos e zonas por UF'!$B$2:$B$446,'Pontos e zonas por UF'!$H$2:$H$446)</f>
        <v>São Paulo</v>
      </c>
      <c r="K459" s="344"/>
      <c r="L459" s="8">
        <f>_xlfn.XLOOKUP(QDC_Contratos[[#This Row],[ID CLUSTER]],'Pontos e zonas por UF'!$B$2:$B$446,'Pontos e zonas por UF'!$A$2:$A$446)</f>
        <v>422</v>
      </c>
      <c r="M459" s="344" t="str">
        <f>_xlfn.XLOOKUP(QDC_Contratos[[#This Row],[Código Identificador do ID CLUSTER]],'Pontos e zonas por UF'!$A$2:$A$446,'Pontos e zonas por UF'!$G$2:$G$446)</f>
        <v>Cluster</v>
      </c>
    </row>
    <row r="460" spans="1:13" x14ac:dyDescent="0.35">
      <c r="A460" s="15">
        <v>459</v>
      </c>
      <c r="B460" s="447" t="s">
        <v>1725</v>
      </c>
      <c r="C460" s="6" t="s">
        <v>1760</v>
      </c>
      <c r="D460" s="3" t="s">
        <v>162</v>
      </c>
      <c r="E460" s="12">
        <v>1068</v>
      </c>
      <c r="F460" s="480">
        <v>44562</v>
      </c>
      <c r="G460" s="480">
        <v>46022</v>
      </c>
      <c r="H460" s="449"/>
      <c r="I460" s="15" t="s">
        <v>1530</v>
      </c>
      <c r="J460" s="15" t="str">
        <f>_xlfn.XLOOKUP(QDC_Contratos[[#This Row],[ID CLUSTER]],'Pontos e zonas por UF'!$B$2:$B$446,'Pontos e zonas por UF'!$H$2:$H$446)</f>
        <v>São Paulo</v>
      </c>
      <c r="K460" s="344"/>
      <c r="L460" s="8">
        <f>_xlfn.XLOOKUP(QDC_Contratos[[#This Row],[ID CLUSTER]],'Pontos e zonas por UF'!$B$2:$B$446,'Pontos e zonas por UF'!$A$2:$A$446)</f>
        <v>817735</v>
      </c>
      <c r="M460" s="344" t="str">
        <f>_xlfn.XLOOKUP(QDC_Contratos[[#This Row],[Código Identificador do ID CLUSTER]],'Pontos e zonas por UF'!$A$2:$A$446,'Pontos e zonas por UF'!$G$2:$G$446)</f>
        <v>Ponto</v>
      </c>
    </row>
    <row r="461" spans="1:13" x14ac:dyDescent="0.35">
      <c r="A461" s="15">
        <v>460</v>
      </c>
      <c r="B461" s="447" t="s">
        <v>1725</v>
      </c>
      <c r="C461" s="6" t="s">
        <v>1761</v>
      </c>
      <c r="D461" s="3" t="s">
        <v>162</v>
      </c>
      <c r="E461" s="12">
        <v>813</v>
      </c>
      <c r="F461" s="480">
        <v>44562</v>
      </c>
      <c r="G461" s="480">
        <v>46022</v>
      </c>
      <c r="H461" s="449"/>
      <c r="I461" s="15" t="s">
        <v>1530</v>
      </c>
      <c r="J461" s="15" t="str">
        <f>_xlfn.XLOOKUP(QDC_Contratos[[#This Row],[ID CLUSTER]],'Pontos e zonas por UF'!$B$2:$B$446,'Pontos e zonas por UF'!$H$2:$H$446)</f>
        <v>São Paulo</v>
      </c>
      <c r="K461" s="344"/>
      <c r="L461" s="8">
        <f>_xlfn.XLOOKUP(QDC_Contratos[[#This Row],[ID CLUSTER]],'Pontos e zonas por UF'!$B$2:$B$446,'Pontos e zonas por UF'!$A$2:$A$446)</f>
        <v>758317</v>
      </c>
      <c r="M461" s="344" t="str">
        <f>_xlfn.XLOOKUP(QDC_Contratos[[#This Row],[Código Identificador do ID CLUSTER]],'Pontos e zonas por UF'!$A$2:$A$446,'Pontos e zonas por UF'!$G$2:$G$446)</f>
        <v>Ponto</v>
      </c>
    </row>
    <row r="462" spans="1:13" x14ac:dyDescent="0.35">
      <c r="A462" s="15">
        <v>461</v>
      </c>
      <c r="B462" s="447" t="s">
        <v>1725</v>
      </c>
      <c r="C462" s="6" t="s">
        <v>1762</v>
      </c>
      <c r="D462" s="3" t="s">
        <v>162</v>
      </c>
      <c r="E462" s="12">
        <v>1400</v>
      </c>
      <c r="F462" s="480">
        <v>44562</v>
      </c>
      <c r="G462" s="480">
        <v>46022</v>
      </c>
      <c r="H462" s="449"/>
      <c r="I462" s="15" t="s">
        <v>1530</v>
      </c>
      <c r="J462" s="15" t="str">
        <f>_xlfn.XLOOKUP(QDC_Contratos[[#This Row],[ID CLUSTER]],'Pontos e zonas por UF'!$B$2:$B$446,'Pontos e zonas por UF'!$H$2:$H$446)</f>
        <v>São Paulo</v>
      </c>
      <c r="K462" s="344"/>
      <c r="L462" s="8">
        <f>_xlfn.XLOOKUP(QDC_Contratos[[#This Row],[ID CLUSTER]],'Pontos e zonas por UF'!$B$2:$B$446,'Pontos e zonas por UF'!$A$2:$A$446)</f>
        <v>758318</v>
      </c>
      <c r="M462" s="344" t="str">
        <f>_xlfn.XLOOKUP(QDC_Contratos[[#This Row],[Código Identificador do ID CLUSTER]],'Pontos e zonas por UF'!$A$2:$A$446,'Pontos e zonas por UF'!$G$2:$G$446)</f>
        <v>Ponto</v>
      </c>
    </row>
    <row r="463" spans="1:13" x14ac:dyDescent="0.35">
      <c r="A463" s="15">
        <v>462</v>
      </c>
      <c r="B463" s="447" t="s">
        <v>1725</v>
      </c>
      <c r="C463" s="8" t="s">
        <v>1447</v>
      </c>
      <c r="D463" s="3" t="s">
        <v>162</v>
      </c>
      <c r="E463" s="12">
        <v>6000</v>
      </c>
      <c r="F463" s="480">
        <v>44562</v>
      </c>
      <c r="G463" s="480">
        <v>46022</v>
      </c>
      <c r="H463" s="449"/>
      <c r="I463" s="15" t="s">
        <v>1530</v>
      </c>
      <c r="J463" s="15" t="str">
        <f>_xlfn.XLOOKUP(QDC_Contratos[[#This Row],[ID CLUSTER]],'Pontos e zonas por UF'!$B$2:$B$446,'Pontos e zonas por UF'!$H$2:$H$446)</f>
        <v>São Paulo</v>
      </c>
      <c r="K463" s="344"/>
      <c r="L463" s="8">
        <f>_xlfn.XLOOKUP(QDC_Contratos[[#This Row],[ID CLUSTER]],'Pontos e zonas por UF'!$B$2:$B$446,'Pontos e zonas por UF'!$A$2:$A$446)</f>
        <v>817352</v>
      </c>
      <c r="M463" s="344" t="str">
        <f>_xlfn.XLOOKUP(QDC_Contratos[[#This Row],[Código Identificador do ID CLUSTER]],'Pontos e zonas por UF'!$A$2:$A$446,'Pontos e zonas por UF'!$G$2:$G$446)</f>
        <v>Ponto</v>
      </c>
    </row>
    <row r="464" spans="1:13" x14ac:dyDescent="0.35">
      <c r="A464" s="15">
        <v>463</v>
      </c>
      <c r="B464" s="447" t="s">
        <v>1725</v>
      </c>
      <c r="C464" s="8" t="s">
        <v>1763</v>
      </c>
      <c r="D464" s="3" t="s">
        <v>162</v>
      </c>
      <c r="E464" s="12">
        <v>0</v>
      </c>
      <c r="F464" s="480">
        <v>44562</v>
      </c>
      <c r="G464" s="480">
        <v>46022</v>
      </c>
      <c r="H464" s="449"/>
      <c r="I464" s="15" t="s">
        <v>1530</v>
      </c>
      <c r="J464" s="15" t="str">
        <f>_xlfn.XLOOKUP(QDC_Contratos[[#This Row],[ID CLUSTER]],'Pontos e zonas por UF'!$B$2:$B$446,'Pontos e zonas por UF'!$H$2:$H$446)</f>
        <v>Rio de Janeiro</v>
      </c>
      <c r="K464" s="344"/>
      <c r="L464" s="8">
        <f>_xlfn.XLOOKUP(QDC_Contratos[[#This Row],[ID CLUSTER]],'Pontos e zonas por UF'!$B$2:$B$446,'Pontos e zonas por UF'!$A$2:$A$446)</f>
        <v>757858</v>
      </c>
      <c r="M464" s="344" t="str">
        <f>_xlfn.XLOOKUP(QDC_Contratos[[#This Row],[Código Identificador do ID CLUSTER]],'Pontos e zonas por UF'!$A$2:$A$446,'Pontos e zonas por UF'!$G$2:$G$446)</f>
        <v>Ponto</v>
      </c>
    </row>
    <row r="465" spans="1:13" x14ac:dyDescent="0.35">
      <c r="A465" s="15">
        <v>464</v>
      </c>
      <c r="B465" s="54" t="s">
        <v>1764</v>
      </c>
      <c r="C465" s="107" t="s">
        <v>1333</v>
      </c>
      <c r="D465" s="22" t="s">
        <v>162</v>
      </c>
      <c r="E465" s="12">
        <v>0</v>
      </c>
      <c r="F465" s="480">
        <v>44689</v>
      </c>
      <c r="G465" s="480">
        <v>44689</v>
      </c>
      <c r="H465" s="449"/>
      <c r="I465" s="15" t="s">
        <v>1279</v>
      </c>
      <c r="J465" s="15" t="str">
        <f>_xlfn.XLOOKUP(QDC_Contratos[[#This Row],[ID CLUSTER]],'Pontos e zonas por UF'!$B$2:$B$446,'Pontos e zonas por UF'!$H$2:$H$446)</f>
        <v>Bahia</v>
      </c>
      <c r="K465" s="344"/>
      <c r="L465" s="8">
        <f>_xlfn.XLOOKUP(QDC_Contratos[[#This Row],[ID CLUSTER]],'Pontos e zonas por UF'!$B$2:$B$446,'Pontos e zonas por UF'!$A$2:$A$446)</f>
        <v>233</v>
      </c>
      <c r="M465" s="344" t="str">
        <f>_xlfn.XLOOKUP(QDC_Contratos[[#This Row],[Código Identificador do ID CLUSTER]],'Pontos e zonas por UF'!$A$2:$A$446,'Pontos e zonas por UF'!$G$2:$G$446)</f>
        <v>Zona</v>
      </c>
    </row>
    <row r="466" spans="1:13" x14ac:dyDescent="0.35">
      <c r="A466" s="15">
        <v>465</v>
      </c>
      <c r="B466" s="54" t="s">
        <v>1765</v>
      </c>
      <c r="C466" s="107" t="s">
        <v>1311</v>
      </c>
      <c r="D466" s="22" t="s">
        <v>162</v>
      </c>
      <c r="E466" s="12">
        <v>0</v>
      </c>
      <c r="F466" s="480">
        <v>44689</v>
      </c>
      <c r="G466" s="480">
        <v>44689</v>
      </c>
      <c r="H466" s="449"/>
      <c r="I466" s="15" t="s">
        <v>1279</v>
      </c>
      <c r="J466" s="15" t="str">
        <f>_xlfn.XLOOKUP(QDC_Contratos[[#This Row],[ID CLUSTER]],'Pontos e zonas por UF'!$B$2:$B$446,'Pontos e zonas por UF'!$H$2:$H$446)</f>
        <v>Bahia</v>
      </c>
      <c r="K466" s="344"/>
      <c r="L466" s="8">
        <f>_xlfn.XLOOKUP(QDC_Contratos[[#This Row],[ID CLUSTER]],'Pontos e zonas por UF'!$B$2:$B$446,'Pontos e zonas por UF'!$A$2:$A$446)</f>
        <v>235</v>
      </c>
      <c r="M466" s="344" t="str">
        <f>_xlfn.XLOOKUP(QDC_Contratos[[#This Row],[Código Identificador do ID CLUSTER]],'Pontos e zonas por UF'!$A$2:$A$446,'Pontos e zonas por UF'!$G$2:$G$446)</f>
        <v>Zona</v>
      </c>
    </row>
    <row r="467" spans="1:13" x14ac:dyDescent="0.35">
      <c r="A467" s="15">
        <v>466</v>
      </c>
      <c r="B467" s="54" t="s">
        <v>1766</v>
      </c>
      <c r="C467" s="107" t="s">
        <v>1338</v>
      </c>
      <c r="D467" s="22" t="s">
        <v>162</v>
      </c>
      <c r="E467" s="12">
        <v>0</v>
      </c>
      <c r="F467" s="480">
        <v>44689</v>
      </c>
      <c r="G467" s="480">
        <v>44689</v>
      </c>
      <c r="H467" s="449"/>
      <c r="I467" s="15" t="s">
        <v>1279</v>
      </c>
      <c r="J467" s="15" t="str">
        <f>_xlfn.XLOOKUP(QDC_Contratos[[#This Row],[ID CLUSTER]],'Pontos e zonas por UF'!$B$2:$B$446,'Pontos e zonas por UF'!$H$2:$H$446)</f>
        <v>Bahia</v>
      </c>
      <c r="K467" s="344"/>
      <c r="L467" s="8">
        <f>_xlfn.XLOOKUP(QDC_Contratos[[#This Row],[ID CLUSTER]],'Pontos e zonas por UF'!$B$2:$B$446,'Pontos e zonas por UF'!$A$2:$A$446)</f>
        <v>236</v>
      </c>
      <c r="M467" s="344" t="str">
        <f>_xlfn.XLOOKUP(QDC_Contratos[[#This Row],[Código Identificador do ID CLUSTER]],'Pontos e zonas por UF'!$A$2:$A$446,'Pontos e zonas por UF'!$G$2:$G$446)</f>
        <v>Zona</v>
      </c>
    </row>
    <row r="468" spans="1:13" x14ac:dyDescent="0.35">
      <c r="A468" s="15">
        <v>467</v>
      </c>
      <c r="B468" s="54" t="s">
        <v>1767</v>
      </c>
      <c r="C468" s="107" t="s">
        <v>1329</v>
      </c>
      <c r="D468" s="22" t="s">
        <v>162</v>
      </c>
      <c r="E468" s="12">
        <v>0</v>
      </c>
      <c r="F468" s="480">
        <v>44689</v>
      </c>
      <c r="G468" s="480">
        <v>44689</v>
      </c>
      <c r="H468" s="449"/>
      <c r="I468" s="15" t="s">
        <v>1279</v>
      </c>
      <c r="J468" s="15" t="str">
        <f>_xlfn.XLOOKUP(QDC_Contratos[[#This Row],[ID CLUSTER]],'Pontos e zonas por UF'!$B$2:$B$446,'Pontos e zonas por UF'!$H$2:$H$446)</f>
        <v>Bahia</v>
      </c>
      <c r="K468" s="344"/>
      <c r="L468" s="8">
        <f>_xlfn.XLOOKUP(QDC_Contratos[[#This Row],[ID CLUSTER]],'Pontos e zonas por UF'!$B$2:$B$446,'Pontos e zonas por UF'!$A$2:$A$446)</f>
        <v>237</v>
      </c>
      <c r="M468" s="344" t="str">
        <f>_xlfn.XLOOKUP(QDC_Contratos[[#This Row],[Código Identificador do ID CLUSTER]],'Pontos e zonas por UF'!$A$2:$A$446,'Pontos e zonas por UF'!$G$2:$G$446)</f>
        <v>Zona</v>
      </c>
    </row>
    <row r="469" spans="1:13" x14ac:dyDescent="0.35">
      <c r="A469" s="15">
        <v>468</v>
      </c>
      <c r="B469" s="54" t="s">
        <v>1768</v>
      </c>
      <c r="C469" s="107" t="s">
        <v>1329</v>
      </c>
      <c r="D469" s="22" t="s">
        <v>162</v>
      </c>
      <c r="E469" s="12">
        <v>0</v>
      </c>
      <c r="F469" s="480">
        <v>44689</v>
      </c>
      <c r="G469" s="480">
        <v>44689</v>
      </c>
      <c r="H469" s="449"/>
      <c r="I469" s="15" t="s">
        <v>1279</v>
      </c>
      <c r="J469" s="15" t="str">
        <f>_xlfn.XLOOKUP(QDC_Contratos[[#This Row],[ID CLUSTER]],'Pontos e zonas por UF'!$B$2:$B$446,'Pontos e zonas por UF'!$H$2:$H$446)</f>
        <v>Bahia</v>
      </c>
      <c r="K469" s="344"/>
      <c r="L469" s="8">
        <f>_xlfn.XLOOKUP(QDC_Contratos[[#This Row],[ID CLUSTER]],'Pontos e zonas por UF'!$B$2:$B$446,'Pontos e zonas por UF'!$A$2:$A$446)</f>
        <v>237</v>
      </c>
      <c r="M469" s="344" t="str">
        <f>_xlfn.XLOOKUP(QDC_Contratos[[#This Row],[Código Identificador do ID CLUSTER]],'Pontos e zonas por UF'!$A$2:$A$446,'Pontos e zonas por UF'!$G$2:$G$446)</f>
        <v>Zona</v>
      </c>
    </row>
    <row r="470" spans="1:13" x14ac:dyDescent="0.35">
      <c r="A470" s="15">
        <v>469</v>
      </c>
      <c r="B470" s="54" t="s">
        <v>1769</v>
      </c>
      <c r="C470" s="107" t="s">
        <v>1311</v>
      </c>
      <c r="D470" s="22" t="s">
        <v>162</v>
      </c>
      <c r="E470" s="12">
        <v>0</v>
      </c>
      <c r="F470" s="480">
        <v>44689</v>
      </c>
      <c r="G470" s="480">
        <v>44689</v>
      </c>
      <c r="H470" s="449"/>
      <c r="I470" s="15" t="s">
        <v>1279</v>
      </c>
      <c r="J470" s="15" t="str">
        <f>_xlfn.XLOOKUP(QDC_Contratos[[#This Row],[ID CLUSTER]],'Pontos e zonas por UF'!$B$2:$B$446,'Pontos e zonas por UF'!$H$2:$H$446)</f>
        <v>Bahia</v>
      </c>
      <c r="K470" s="344"/>
      <c r="L470" s="8">
        <f>_xlfn.XLOOKUP(QDC_Contratos[[#This Row],[ID CLUSTER]],'Pontos e zonas por UF'!$B$2:$B$446,'Pontos e zonas por UF'!$A$2:$A$446)</f>
        <v>235</v>
      </c>
      <c r="M470" s="344" t="str">
        <f>_xlfn.XLOOKUP(QDC_Contratos[[#This Row],[Código Identificador do ID CLUSTER]],'Pontos e zonas por UF'!$A$2:$A$446,'Pontos e zonas por UF'!$G$2:$G$446)</f>
        <v>Zona</v>
      </c>
    </row>
    <row r="471" spans="1:13" x14ac:dyDescent="0.35">
      <c r="A471" s="15">
        <v>470</v>
      </c>
      <c r="B471" s="54" t="s">
        <v>1770</v>
      </c>
      <c r="C471" s="107" t="s">
        <v>1381</v>
      </c>
      <c r="D471" s="22" t="s">
        <v>162</v>
      </c>
      <c r="E471" s="12">
        <v>0</v>
      </c>
      <c r="F471" s="480">
        <v>44837</v>
      </c>
      <c r="G471" s="480">
        <v>44837</v>
      </c>
      <c r="H471" s="449"/>
      <c r="I471" s="15" t="s">
        <v>1279</v>
      </c>
      <c r="J471" s="15" t="str">
        <f>_xlfn.XLOOKUP(QDC_Contratos[[#This Row],[ID CLUSTER]],'Pontos e zonas por UF'!$B$2:$B$446,'Pontos e zonas por UF'!$H$2:$H$446)</f>
        <v>Ceará</v>
      </c>
      <c r="K471" s="344"/>
      <c r="L471" s="8">
        <f>_xlfn.XLOOKUP(QDC_Contratos[[#This Row],[ID CLUSTER]],'Pontos e zonas por UF'!$B$2:$B$446,'Pontos e zonas por UF'!$A$2:$A$446)</f>
        <v>246</v>
      </c>
      <c r="M471" s="344" t="str">
        <f>_xlfn.XLOOKUP(QDC_Contratos[[#This Row],[Código Identificador do ID CLUSTER]],'Pontos e zonas por UF'!$A$2:$A$446,'Pontos e zonas por UF'!$G$2:$G$446)</f>
        <v>Zona</v>
      </c>
    </row>
    <row r="472" spans="1:13" x14ac:dyDescent="0.35">
      <c r="A472" s="15">
        <v>471</v>
      </c>
      <c r="B472" s="54" t="s">
        <v>1771</v>
      </c>
      <c r="C472" s="107" t="s">
        <v>1441</v>
      </c>
      <c r="D472" s="22" t="s">
        <v>162</v>
      </c>
      <c r="E472" s="12">
        <v>0</v>
      </c>
      <c r="F472" s="480">
        <v>44837</v>
      </c>
      <c r="G472" s="480">
        <v>44837</v>
      </c>
      <c r="H472" s="449"/>
      <c r="I472" s="15" t="s">
        <v>1279</v>
      </c>
      <c r="J472" s="15" t="str">
        <f>_xlfn.XLOOKUP(QDC_Contratos[[#This Row],[ID CLUSTER]],'Pontos e zonas por UF'!$B$2:$B$446,'Pontos e zonas por UF'!$H$2:$H$446)</f>
        <v>Ceará</v>
      </c>
      <c r="K472" s="344"/>
      <c r="L472" s="8">
        <f>_xlfn.XLOOKUP(QDC_Contratos[[#This Row],[ID CLUSTER]],'Pontos e zonas por UF'!$B$2:$B$446,'Pontos e zonas por UF'!$A$2:$A$446)</f>
        <v>247</v>
      </c>
      <c r="M472" s="344" t="str">
        <f>_xlfn.XLOOKUP(QDC_Contratos[[#This Row],[Código Identificador do ID CLUSTER]],'Pontos e zonas por UF'!$A$2:$A$446,'Pontos e zonas por UF'!$G$2:$G$446)</f>
        <v>Zona</v>
      </c>
    </row>
    <row r="473" spans="1:13" x14ac:dyDescent="0.35">
      <c r="A473" s="15">
        <v>472</v>
      </c>
      <c r="B473" s="54" t="s">
        <v>1772</v>
      </c>
      <c r="C473" s="6" t="s">
        <v>1381</v>
      </c>
      <c r="D473" s="3" t="s">
        <v>162</v>
      </c>
      <c r="E473" s="12">
        <v>0</v>
      </c>
      <c r="F473" s="480">
        <v>44837</v>
      </c>
      <c r="G473" s="480">
        <v>44837</v>
      </c>
      <c r="H473" s="449"/>
      <c r="I473" s="15" t="s">
        <v>1279</v>
      </c>
      <c r="J473" s="15" t="str">
        <f>_xlfn.XLOOKUP(QDC_Contratos[[#This Row],[ID CLUSTER]],'Pontos e zonas por UF'!$B$2:$B$446,'Pontos e zonas por UF'!$H$2:$H$446)</f>
        <v>Ceará</v>
      </c>
      <c r="K473" s="344"/>
      <c r="L473" s="8">
        <f>_xlfn.XLOOKUP(QDC_Contratos[[#This Row],[ID CLUSTER]],'Pontos e zonas por UF'!$B$2:$B$446,'Pontos e zonas por UF'!$A$2:$A$446)</f>
        <v>246</v>
      </c>
      <c r="M473" s="344" t="str">
        <f>_xlfn.XLOOKUP(QDC_Contratos[[#This Row],[Código Identificador do ID CLUSTER]],'Pontos e zonas por UF'!$A$2:$A$446,'Pontos e zonas por UF'!$G$2:$G$446)</f>
        <v>Zona</v>
      </c>
    </row>
    <row r="474" spans="1:13" x14ac:dyDescent="0.35">
      <c r="A474" s="15">
        <v>473</v>
      </c>
      <c r="B474" s="54" t="s">
        <v>1773</v>
      </c>
      <c r="C474" s="6" t="s">
        <v>1441</v>
      </c>
      <c r="D474" s="3" t="s">
        <v>162</v>
      </c>
      <c r="E474" s="12">
        <v>0</v>
      </c>
      <c r="F474" s="480">
        <v>44837</v>
      </c>
      <c r="G474" s="480">
        <v>44837</v>
      </c>
      <c r="H474" s="449"/>
      <c r="I474" s="15" t="s">
        <v>1279</v>
      </c>
      <c r="J474" s="15" t="str">
        <f>_xlfn.XLOOKUP(QDC_Contratos[[#This Row],[ID CLUSTER]],'Pontos e zonas por UF'!$B$2:$B$446,'Pontos e zonas por UF'!$H$2:$H$446)</f>
        <v>Ceará</v>
      </c>
      <c r="K474" s="344"/>
      <c r="L474" s="8">
        <f>_xlfn.XLOOKUP(QDC_Contratos[[#This Row],[ID CLUSTER]],'Pontos e zonas por UF'!$B$2:$B$446,'Pontos e zonas por UF'!$A$2:$A$446)</f>
        <v>247</v>
      </c>
      <c r="M474" s="344" t="str">
        <f>_xlfn.XLOOKUP(QDC_Contratos[[#This Row],[Código Identificador do ID CLUSTER]],'Pontos e zonas por UF'!$A$2:$A$446,'Pontos e zonas por UF'!$G$2:$G$446)</f>
        <v>Zona</v>
      </c>
    </row>
    <row r="475" spans="1:13" x14ac:dyDescent="0.35">
      <c r="A475" s="15">
        <v>474</v>
      </c>
      <c r="B475" s="54" t="s">
        <v>1774</v>
      </c>
      <c r="C475" s="107" t="s">
        <v>1329</v>
      </c>
      <c r="D475" s="22" t="s">
        <v>162</v>
      </c>
      <c r="E475" s="12">
        <v>0</v>
      </c>
      <c r="F475" s="480">
        <v>44690</v>
      </c>
      <c r="G475" s="480">
        <v>44690</v>
      </c>
      <c r="H475" s="449"/>
      <c r="I475" s="15" t="s">
        <v>1279</v>
      </c>
      <c r="J475" s="15" t="str">
        <f>_xlfn.XLOOKUP(QDC_Contratos[[#This Row],[ID CLUSTER]],'Pontos e zonas por UF'!$B$2:$B$446,'Pontos e zonas por UF'!$H$2:$H$446)</f>
        <v>Bahia</v>
      </c>
      <c r="K475" s="344"/>
      <c r="L475" s="8">
        <f>_xlfn.XLOOKUP(QDC_Contratos[[#This Row],[ID CLUSTER]],'Pontos e zonas por UF'!$B$2:$B$446,'Pontos e zonas por UF'!$A$2:$A$446)</f>
        <v>237</v>
      </c>
      <c r="M475" s="344" t="str">
        <f>_xlfn.XLOOKUP(QDC_Contratos[[#This Row],[Código Identificador do ID CLUSTER]],'Pontos e zonas por UF'!$A$2:$A$446,'Pontos e zonas por UF'!$G$2:$G$446)</f>
        <v>Zona</v>
      </c>
    </row>
    <row r="476" spans="1:13" x14ac:dyDescent="0.35">
      <c r="A476" s="15">
        <v>475</v>
      </c>
      <c r="B476" s="54" t="s">
        <v>1775</v>
      </c>
      <c r="C476" s="8" t="s">
        <v>1320</v>
      </c>
      <c r="D476" s="6" t="s">
        <v>169</v>
      </c>
      <c r="E476" s="12">
        <v>0</v>
      </c>
      <c r="F476" s="480">
        <v>43584</v>
      </c>
      <c r="G476" s="480">
        <v>43584</v>
      </c>
      <c r="H476" s="449"/>
      <c r="I476" s="15" t="s">
        <v>1279</v>
      </c>
      <c r="J476" s="15" t="str">
        <f>_xlfn.XLOOKUP(QDC_Contratos[[#This Row],[ID CLUSTER]],'Pontos e zonas por UF'!$B$2:$B$446,'Pontos e zonas por UF'!$H$2:$H$446)</f>
        <v>Rio Grande do Sul</v>
      </c>
      <c r="K476" s="344"/>
      <c r="L476" s="8">
        <f>_xlfn.XLOOKUP(QDC_Contratos[[#This Row],[ID CLUSTER]],'Pontos e zonas por UF'!$B$2:$B$446,'Pontos e zonas por UF'!$A$2:$A$446)</f>
        <v>303451</v>
      </c>
      <c r="M476" s="344" t="str">
        <f>_xlfn.XLOOKUP(QDC_Contratos[[#This Row],[Código Identificador do ID CLUSTER]],'Pontos e zonas por UF'!$A$2:$A$446,'Pontos e zonas por UF'!$G$2:$G$446)</f>
        <v>Ponto</v>
      </c>
    </row>
    <row r="477" spans="1:13" x14ac:dyDescent="0.35">
      <c r="A477" s="15">
        <v>476</v>
      </c>
      <c r="B477" s="54" t="s">
        <v>1776</v>
      </c>
      <c r="C477" s="107" t="s">
        <v>1333</v>
      </c>
      <c r="D477" s="22" t="s">
        <v>162</v>
      </c>
      <c r="E477" s="12">
        <v>0</v>
      </c>
      <c r="F477" s="480">
        <v>44752</v>
      </c>
      <c r="G477" s="483">
        <v>44752</v>
      </c>
      <c r="H477" s="452"/>
      <c r="I477" s="15" t="s">
        <v>1279</v>
      </c>
      <c r="J477" s="15" t="str">
        <f>_xlfn.XLOOKUP(QDC_Contratos[[#This Row],[ID CLUSTER]],'Pontos e zonas por UF'!$B$2:$B$446,'Pontos e zonas por UF'!$H$2:$H$446)</f>
        <v>Bahia</v>
      </c>
      <c r="K477" s="344"/>
      <c r="L477" s="8">
        <f>_xlfn.XLOOKUP(QDC_Contratos[[#This Row],[ID CLUSTER]],'Pontos e zonas por UF'!$B$2:$B$446,'Pontos e zonas por UF'!$A$2:$A$446)</f>
        <v>233</v>
      </c>
      <c r="M477" s="344" t="str">
        <f>_xlfn.XLOOKUP(QDC_Contratos[[#This Row],[Código Identificador do ID CLUSTER]],'Pontos e zonas por UF'!$A$2:$A$446,'Pontos e zonas por UF'!$G$2:$G$446)</f>
        <v>Zona</v>
      </c>
    </row>
    <row r="478" spans="1:13" x14ac:dyDescent="0.35">
      <c r="A478" s="15">
        <v>477</v>
      </c>
      <c r="B478" s="54" t="s">
        <v>1777</v>
      </c>
      <c r="C478" s="107" t="s">
        <v>1335</v>
      </c>
      <c r="D478" s="22" t="s">
        <v>162</v>
      </c>
      <c r="E478" s="12">
        <v>0</v>
      </c>
      <c r="F478" s="480">
        <v>44752</v>
      </c>
      <c r="G478" s="483">
        <v>44752</v>
      </c>
      <c r="H478" s="452"/>
      <c r="I478" s="15" t="s">
        <v>1279</v>
      </c>
      <c r="J478" s="15" t="str">
        <f>_xlfn.XLOOKUP(QDC_Contratos[[#This Row],[ID CLUSTER]],'Pontos e zonas por UF'!$B$2:$B$446,'Pontos e zonas por UF'!$H$2:$H$446)</f>
        <v>Bahia</v>
      </c>
      <c r="K478" s="344"/>
      <c r="L478" s="8">
        <f>_xlfn.XLOOKUP(QDC_Contratos[[#This Row],[ID CLUSTER]],'Pontos e zonas por UF'!$B$2:$B$446,'Pontos e zonas por UF'!$A$2:$A$446)</f>
        <v>234</v>
      </c>
      <c r="M478" s="344" t="str">
        <f>_xlfn.XLOOKUP(QDC_Contratos[[#This Row],[Código Identificador do ID CLUSTER]],'Pontos e zonas por UF'!$A$2:$A$446,'Pontos e zonas por UF'!$G$2:$G$446)</f>
        <v>Zona</v>
      </c>
    </row>
    <row r="479" spans="1:13" x14ac:dyDescent="0.35">
      <c r="A479" s="15">
        <v>478</v>
      </c>
      <c r="B479" s="54" t="s">
        <v>1778</v>
      </c>
      <c r="C479" s="107" t="s">
        <v>1311</v>
      </c>
      <c r="D479" s="22" t="s">
        <v>162</v>
      </c>
      <c r="E479" s="12">
        <v>0</v>
      </c>
      <c r="F479" s="480">
        <v>44752</v>
      </c>
      <c r="G479" s="483">
        <v>44752</v>
      </c>
      <c r="H479" s="452"/>
      <c r="I479" s="15" t="s">
        <v>1279</v>
      </c>
      <c r="J479" s="15" t="str">
        <f>_xlfn.XLOOKUP(QDC_Contratos[[#This Row],[ID CLUSTER]],'Pontos e zonas por UF'!$B$2:$B$446,'Pontos e zonas por UF'!$H$2:$H$446)</f>
        <v>Bahia</v>
      </c>
      <c r="K479" s="344"/>
      <c r="L479" s="8">
        <f>_xlfn.XLOOKUP(QDC_Contratos[[#This Row],[ID CLUSTER]],'Pontos e zonas por UF'!$B$2:$B$446,'Pontos e zonas por UF'!$A$2:$A$446)</f>
        <v>235</v>
      </c>
      <c r="M479" s="344" t="str">
        <f>_xlfn.XLOOKUP(QDC_Contratos[[#This Row],[Código Identificador do ID CLUSTER]],'Pontos e zonas por UF'!$A$2:$A$446,'Pontos e zonas por UF'!$G$2:$G$446)</f>
        <v>Zona</v>
      </c>
    </row>
    <row r="480" spans="1:13" x14ac:dyDescent="0.35">
      <c r="A480" s="15">
        <v>479</v>
      </c>
      <c r="B480" s="54" t="s">
        <v>1779</v>
      </c>
      <c r="C480" s="107" t="s">
        <v>1338</v>
      </c>
      <c r="D480" s="22" t="s">
        <v>162</v>
      </c>
      <c r="E480" s="12">
        <v>0</v>
      </c>
      <c r="F480" s="480">
        <v>44752</v>
      </c>
      <c r="G480" s="483">
        <v>44752</v>
      </c>
      <c r="H480" s="452"/>
      <c r="I480" s="15" t="s">
        <v>1279</v>
      </c>
      <c r="J480" s="15" t="str">
        <f>_xlfn.XLOOKUP(QDC_Contratos[[#This Row],[ID CLUSTER]],'Pontos e zonas por UF'!$B$2:$B$446,'Pontos e zonas por UF'!$H$2:$H$446)</f>
        <v>Bahia</v>
      </c>
      <c r="K480" s="344"/>
      <c r="L480" s="8">
        <f>_xlfn.XLOOKUP(QDC_Contratos[[#This Row],[ID CLUSTER]],'Pontos e zonas por UF'!$B$2:$B$446,'Pontos e zonas por UF'!$A$2:$A$446)</f>
        <v>236</v>
      </c>
      <c r="M480" s="344" t="str">
        <f>_xlfn.XLOOKUP(QDC_Contratos[[#This Row],[Código Identificador do ID CLUSTER]],'Pontos e zonas por UF'!$A$2:$A$446,'Pontos e zonas por UF'!$G$2:$G$446)</f>
        <v>Zona</v>
      </c>
    </row>
    <row r="481" spans="1:13" x14ac:dyDescent="0.35">
      <c r="A481" s="15">
        <v>480</v>
      </c>
      <c r="B481" s="338" t="s">
        <v>1780</v>
      </c>
      <c r="C481" s="6" t="s">
        <v>1291</v>
      </c>
      <c r="D481" s="8" t="s">
        <v>162</v>
      </c>
      <c r="E481" s="18">
        <v>50</v>
      </c>
      <c r="F481" s="480">
        <v>43703</v>
      </c>
      <c r="G481" s="480">
        <v>44068</v>
      </c>
      <c r="H481" s="449">
        <v>2.9095</v>
      </c>
      <c r="I481" s="15" t="s">
        <v>1279</v>
      </c>
      <c r="J481" s="15" t="str">
        <f>_xlfn.XLOOKUP(QDC_Contratos[[#This Row],[ID CLUSTER]],'Pontos e zonas por UF'!$B$2:$B$446,'Pontos e zonas por UF'!$H$2:$H$446)</f>
        <v>Mato Grosso</v>
      </c>
      <c r="K481" s="344"/>
      <c r="L481" s="8">
        <f>_xlfn.XLOOKUP(QDC_Contratos[[#This Row],[ID CLUSTER]],'Pontos e zonas por UF'!$B$2:$B$446,'Pontos e zonas por UF'!$A$2:$A$446)</f>
        <v>283473</v>
      </c>
      <c r="M481" s="344" t="str">
        <f>_xlfn.XLOOKUP(QDC_Contratos[[#This Row],[Código Identificador do ID CLUSTER]],'Pontos e zonas por UF'!$A$2:$A$446,'Pontos e zonas por UF'!$G$2:$G$446)</f>
        <v>Ponto</v>
      </c>
    </row>
    <row r="482" spans="1:13" x14ac:dyDescent="0.35">
      <c r="A482" s="15">
        <v>481</v>
      </c>
      <c r="B482" s="338" t="s">
        <v>1780</v>
      </c>
      <c r="C482" s="8" t="s">
        <v>1317</v>
      </c>
      <c r="D482" s="15" t="s">
        <v>169</v>
      </c>
      <c r="E482" s="18">
        <v>50</v>
      </c>
      <c r="F482" s="480">
        <v>43703</v>
      </c>
      <c r="G482" s="480">
        <v>44068</v>
      </c>
      <c r="H482" s="449">
        <v>2.9095</v>
      </c>
      <c r="I482" s="15" t="s">
        <v>1279</v>
      </c>
      <c r="J482" s="15" t="str">
        <f>_xlfn.XLOOKUP(QDC_Contratos[[#This Row],[ID CLUSTER]],'Pontos e zonas por UF'!$B$2:$B$446,'Pontos e zonas por UF'!$H$2:$H$446)</f>
        <v>Mato Grosso</v>
      </c>
      <c r="K482" s="344"/>
      <c r="L482" s="8">
        <f>_xlfn.XLOOKUP(QDC_Contratos[[#This Row],[ID CLUSTER]],'Pontos e zonas por UF'!$B$2:$B$446,'Pontos e zonas por UF'!$A$2:$A$446)</f>
        <v>283474</v>
      </c>
      <c r="M482" s="344" t="str">
        <f>_xlfn.XLOOKUP(QDC_Contratos[[#This Row],[Código Identificador do ID CLUSTER]],'Pontos e zonas por UF'!$A$2:$A$446,'Pontos e zonas por UF'!$G$2:$G$446)</f>
        <v>Ponto</v>
      </c>
    </row>
    <row r="483" spans="1:13" x14ac:dyDescent="0.35">
      <c r="A483" s="15">
        <v>482</v>
      </c>
      <c r="B483" s="338" t="s">
        <v>1781</v>
      </c>
      <c r="C483" s="8" t="s">
        <v>1289</v>
      </c>
      <c r="D483" s="8" t="s">
        <v>162</v>
      </c>
      <c r="E483" s="12">
        <v>2240</v>
      </c>
      <c r="F483" s="480">
        <v>43521</v>
      </c>
      <c r="G483" s="480">
        <v>43555</v>
      </c>
      <c r="H483" s="449">
        <v>2.3041999999999998</v>
      </c>
      <c r="I483" s="15" t="s">
        <v>1279</v>
      </c>
      <c r="J483" s="15" t="str">
        <f>_xlfn.XLOOKUP(QDC_Contratos[[#This Row],[ID CLUSTER]],'Pontos e zonas por UF'!$B$2:$B$446,'Pontos e zonas por UF'!$H$2:$H$446)</f>
        <v>Mato Grosso</v>
      </c>
      <c r="K483" s="344"/>
      <c r="L483" s="8">
        <f>_xlfn.XLOOKUP(QDC_Contratos[[#This Row],[ID CLUSTER]],'Pontos e zonas por UF'!$B$2:$B$446,'Pontos e zonas por UF'!$A$2:$A$446)</f>
        <v>283472</v>
      </c>
      <c r="M483" s="344" t="str">
        <f>_xlfn.XLOOKUP(QDC_Contratos[[#This Row],[Código Identificador do ID CLUSTER]],'Pontos e zonas por UF'!$A$2:$A$446,'Pontos e zonas por UF'!$G$2:$G$446)</f>
        <v>Ponto</v>
      </c>
    </row>
    <row r="484" spans="1:13" x14ac:dyDescent="0.35">
      <c r="A484" s="15">
        <v>483</v>
      </c>
      <c r="B484" s="338" t="s">
        <v>1781</v>
      </c>
      <c r="C484" s="8" t="s">
        <v>1317</v>
      </c>
      <c r="D484" s="8" t="s">
        <v>169</v>
      </c>
      <c r="E484" s="12">
        <v>2240</v>
      </c>
      <c r="F484" s="480">
        <v>43521</v>
      </c>
      <c r="G484" s="480">
        <v>43555</v>
      </c>
      <c r="H484" s="449">
        <v>2.3041999999999998</v>
      </c>
      <c r="I484" s="15" t="s">
        <v>1279</v>
      </c>
      <c r="J484" s="15" t="str">
        <f>_xlfn.XLOOKUP(QDC_Contratos[[#This Row],[ID CLUSTER]],'Pontos e zonas por UF'!$B$2:$B$446,'Pontos e zonas por UF'!$H$2:$H$446)</f>
        <v>Mato Grosso</v>
      </c>
      <c r="K484" s="344"/>
      <c r="L484" s="8">
        <f>_xlfn.XLOOKUP(QDC_Contratos[[#This Row],[ID CLUSTER]],'Pontos e zonas por UF'!$B$2:$B$446,'Pontos e zonas por UF'!$A$2:$A$446)</f>
        <v>283474</v>
      </c>
      <c r="M484" s="344" t="str">
        <f>_xlfn.XLOOKUP(QDC_Contratos[[#This Row],[Código Identificador do ID CLUSTER]],'Pontos e zonas por UF'!$A$2:$A$446,'Pontos e zonas por UF'!$G$2:$G$446)</f>
        <v>Ponto</v>
      </c>
    </row>
    <row r="485" spans="1:13" x14ac:dyDescent="0.35">
      <c r="A485" s="15">
        <v>484</v>
      </c>
      <c r="B485" s="339" t="s">
        <v>1782</v>
      </c>
      <c r="C485" s="8" t="s">
        <v>1540</v>
      </c>
      <c r="D485" s="15" t="s">
        <v>162</v>
      </c>
      <c r="E485" s="18">
        <v>100</v>
      </c>
      <c r="F485" s="473">
        <v>44617</v>
      </c>
      <c r="G485" s="480">
        <v>44926</v>
      </c>
      <c r="H485" s="449">
        <v>2.4759000000000002</v>
      </c>
      <c r="I485" s="15" t="s">
        <v>1279</v>
      </c>
      <c r="J485" s="15" t="str">
        <f>_xlfn.XLOOKUP(QDC_Contratos[[#This Row],[ID CLUSTER]],'Pontos e zonas por UF'!$B$2:$B$446,'Pontos e zonas por UF'!$H$2:$H$446)</f>
        <v>Minas Gerais</v>
      </c>
      <c r="K485" s="344"/>
      <c r="L485" s="8">
        <f>_xlfn.XLOOKUP(QDC_Contratos[[#This Row],[ID CLUSTER]],'Pontos e zonas por UF'!$B$2:$B$446,'Pontos e zonas por UF'!$A$2:$A$446)</f>
        <v>50</v>
      </c>
      <c r="M485" s="344" t="str">
        <f>_xlfn.XLOOKUP(QDC_Contratos[[#This Row],[Código Identificador do ID CLUSTER]],'Pontos e zonas por UF'!$A$2:$A$446,'Pontos e zonas por UF'!$G$2:$G$446)</f>
        <v>Zona</v>
      </c>
    </row>
    <row r="486" spans="1:13" x14ac:dyDescent="0.35">
      <c r="A486" s="15">
        <v>485</v>
      </c>
      <c r="B486" s="339" t="s">
        <v>1782</v>
      </c>
      <c r="C486" s="8" t="s">
        <v>1437</v>
      </c>
      <c r="D486" s="15" t="s">
        <v>162</v>
      </c>
      <c r="E486" s="18">
        <v>100</v>
      </c>
      <c r="F486" s="473">
        <v>44617</v>
      </c>
      <c r="G486" s="480">
        <v>44926</v>
      </c>
      <c r="H486" s="449">
        <v>2.4759000000000002</v>
      </c>
      <c r="I486" s="15" t="s">
        <v>1279</v>
      </c>
      <c r="J486" s="15" t="str">
        <f>_xlfn.XLOOKUP(QDC_Contratos[[#This Row],[ID CLUSTER]],'Pontos e zonas por UF'!$B$2:$B$446,'Pontos e zonas por UF'!$H$2:$H$446)</f>
        <v>Minas Gerais</v>
      </c>
      <c r="K486" s="344"/>
      <c r="L486" s="8">
        <f>_xlfn.XLOOKUP(QDC_Contratos[[#This Row],[ID CLUSTER]],'Pontos e zonas por UF'!$B$2:$B$446,'Pontos e zonas por UF'!$A$2:$A$446)</f>
        <v>73</v>
      </c>
      <c r="M486" s="344" t="str">
        <f>_xlfn.XLOOKUP(QDC_Contratos[[#This Row],[Código Identificador do ID CLUSTER]],'Pontos e zonas por UF'!$A$2:$A$446,'Pontos e zonas por UF'!$G$2:$G$446)</f>
        <v>Zona</v>
      </c>
    </row>
    <row r="487" spans="1:13" x14ac:dyDescent="0.35">
      <c r="A487" s="15">
        <v>486</v>
      </c>
      <c r="B487" s="339" t="s">
        <v>1782</v>
      </c>
      <c r="C487" s="8" t="s">
        <v>1543</v>
      </c>
      <c r="D487" s="15" t="s">
        <v>162</v>
      </c>
      <c r="E487" s="18">
        <v>100</v>
      </c>
      <c r="F487" s="473">
        <v>44617</v>
      </c>
      <c r="G487" s="480">
        <v>44926</v>
      </c>
      <c r="H487" s="449">
        <v>2.4759000000000002</v>
      </c>
      <c r="I487" s="15" t="s">
        <v>1279</v>
      </c>
      <c r="J487" s="15" t="str">
        <f>_xlfn.XLOOKUP(QDC_Contratos[[#This Row],[ID CLUSTER]],'Pontos e zonas por UF'!$B$2:$B$446,'Pontos e zonas por UF'!$H$2:$H$446)</f>
        <v>Minas Gerais</v>
      </c>
      <c r="K487" s="344"/>
      <c r="L487" s="8">
        <f>_xlfn.XLOOKUP(QDC_Contratos[[#This Row],[ID CLUSTER]],'Pontos e zonas por UF'!$B$2:$B$446,'Pontos e zonas por UF'!$A$2:$A$446)</f>
        <v>411</v>
      </c>
      <c r="M487" s="344" t="str">
        <f>_xlfn.XLOOKUP(QDC_Contratos[[#This Row],[Código Identificador do ID CLUSTER]],'Pontos e zonas por UF'!$A$2:$A$446,'Pontos e zonas por UF'!$G$2:$G$446)</f>
        <v>Zona</v>
      </c>
    </row>
    <row r="488" spans="1:13" x14ac:dyDescent="0.35">
      <c r="A488" s="15">
        <v>487</v>
      </c>
      <c r="B488" s="54" t="s">
        <v>1783</v>
      </c>
      <c r="C488" s="8" t="s">
        <v>1320</v>
      </c>
      <c r="D488" s="6" t="s">
        <v>169</v>
      </c>
      <c r="E488" s="18">
        <v>2400</v>
      </c>
      <c r="F488" s="473">
        <v>43538</v>
      </c>
      <c r="G488" s="473">
        <v>43903</v>
      </c>
      <c r="H488" s="448"/>
      <c r="I488" s="15" t="s">
        <v>1279</v>
      </c>
      <c r="J488" s="15" t="str">
        <f>_xlfn.XLOOKUP(QDC_Contratos[[#This Row],[ID CLUSTER]],'Pontos e zonas por UF'!$B$2:$B$446,'Pontos e zonas por UF'!$H$2:$H$446)</f>
        <v>Rio Grande do Sul</v>
      </c>
      <c r="K488" s="344"/>
      <c r="L488" s="8">
        <f>_xlfn.XLOOKUP(QDC_Contratos[[#This Row],[ID CLUSTER]],'Pontos e zonas por UF'!$B$2:$B$446,'Pontos e zonas por UF'!$A$2:$A$446)</f>
        <v>303451</v>
      </c>
      <c r="M488" s="344" t="str">
        <f>_xlfn.XLOOKUP(QDC_Contratos[[#This Row],[Código Identificador do ID CLUSTER]],'Pontos e zonas por UF'!$A$2:$A$446,'Pontos e zonas por UF'!$G$2:$G$446)</f>
        <v>Ponto</v>
      </c>
    </row>
    <row r="489" spans="1:13" x14ac:dyDescent="0.35">
      <c r="A489" s="15">
        <v>488</v>
      </c>
      <c r="B489" s="467" t="s">
        <v>1784</v>
      </c>
      <c r="C489" s="8" t="s">
        <v>1435</v>
      </c>
      <c r="D489" s="15" t="s">
        <v>162</v>
      </c>
      <c r="E489" s="18">
        <v>162.5</v>
      </c>
      <c r="F489" s="480">
        <v>44561</v>
      </c>
      <c r="G489" s="480">
        <v>44926</v>
      </c>
      <c r="H489" s="449">
        <v>2.1143000000000001</v>
      </c>
      <c r="I489" s="15" t="s">
        <v>1279</v>
      </c>
      <c r="J489" s="15" t="str">
        <f>_xlfn.XLOOKUP(QDC_Contratos[[#This Row],[ID CLUSTER]],'Pontos e zonas por UF'!$B$2:$B$446,'Pontos e zonas por UF'!$H$2:$H$446)</f>
        <v>Rio de Janeiro</v>
      </c>
      <c r="K489" s="54"/>
      <c r="L489" s="8">
        <f>_xlfn.XLOOKUP(QDC_Contratos[[#This Row],[ID CLUSTER]],'Pontos e zonas por UF'!$B$2:$B$446,'Pontos e zonas por UF'!$A$2:$A$446)</f>
        <v>230</v>
      </c>
      <c r="M489" s="344" t="str">
        <f>_xlfn.XLOOKUP(QDC_Contratos[[#This Row],[Código Identificador do ID CLUSTER]],'Pontos e zonas por UF'!$A$2:$A$446,'Pontos e zonas por UF'!$G$2:$G$446)</f>
        <v>Zona</v>
      </c>
    </row>
    <row r="490" spans="1:13" x14ac:dyDescent="0.35">
      <c r="A490" s="15">
        <v>489</v>
      </c>
      <c r="B490" s="467" t="s">
        <v>1784</v>
      </c>
      <c r="C490" s="8" t="s">
        <v>1785</v>
      </c>
      <c r="D490" s="15" t="s">
        <v>162</v>
      </c>
      <c r="E490" s="18">
        <v>87.5</v>
      </c>
      <c r="F490" s="480">
        <v>44561</v>
      </c>
      <c r="G490" s="480">
        <v>44926</v>
      </c>
      <c r="H490" s="449">
        <v>2.1143000000000001</v>
      </c>
      <c r="I490" s="15" t="s">
        <v>1279</v>
      </c>
      <c r="J490" s="15" t="str">
        <f>_xlfn.XLOOKUP(QDC_Contratos[[#This Row],[ID CLUSTER]],'Pontos e zonas por UF'!$B$2:$B$446,'Pontos e zonas por UF'!$H$2:$H$446)</f>
        <v>Rio de Janeiro</v>
      </c>
      <c r="K490" s="54"/>
      <c r="L490" s="8">
        <f>_xlfn.XLOOKUP(QDC_Contratos[[#This Row],[ID CLUSTER]],'Pontos e zonas por UF'!$B$2:$B$446,'Pontos e zonas por UF'!$A$2:$A$446)</f>
        <v>222</v>
      </c>
      <c r="M490" s="344" t="str">
        <f>_xlfn.XLOOKUP(QDC_Contratos[[#This Row],[Código Identificador do ID CLUSTER]],'Pontos e zonas por UF'!$A$2:$A$446,'Pontos e zonas por UF'!$G$2:$G$446)</f>
        <v>Zona</v>
      </c>
    </row>
    <row r="491" spans="1:13" x14ac:dyDescent="0.35">
      <c r="A491" s="15">
        <v>490</v>
      </c>
      <c r="B491" s="447" t="s">
        <v>1528</v>
      </c>
      <c r="C491" s="6" t="s">
        <v>1594</v>
      </c>
      <c r="D491" s="3" t="s">
        <v>162</v>
      </c>
      <c r="E491" s="12">
        <v>0</v>
      </c>
      <c r="F491" s="480">
        <v>44927</v>
      </c>
      <c r="G491" s="480">
        <v>46022</v>
      </c>
      <c r="H491" s="449"/>
      <c r="I491" s="15" t="s">
        <v>1530</v>
      </c>
      <c r="J491" s="15" t="str">
        <f>_xlfn.XLOOKUP(QDC_Contratos[[#This Row],[ID CLUSTER]],'Pontos e zonas por UF'!$B$2:$B$446,'Pontos e zonas por UF'!$H$2:$H$446)</f>
        <v>Sergipe</v>
      </c>
      <c r="K491" s="344"/>
      <c r="L491" s="8">
        <f>_xlfn.XLOOKUP(QDC_Contratos[[#This Row],[ID CLUSTER]],'Pontos e zonas por UF'!$B$2:$B$446,'Pontos e zonas por UF'!$A$2:$A$446)</f>
        <v>823753</v>
      </c>
      <c r="M491" s="344" t="str">
        <f>_xlfn.XLOOKUP(QDC_Contratos[[#This Row],[Código Identificador do ID CLUSTER]],'Pontos e zonas por UF'!$A$2:$A$446,'Pontos e zonas por UF'!$G$2:$G$446)</f>
        <v>Ponto</v>
      </c>
    </row>
    <row r="492" spans="1:13" x14ac:dyDescent="0.35">
      <c r="A492" s="15">
        <v>491</v>
      </c>
      <c r="B492" s="447" t="s">
        <v>1528</v>
      </c>
      <c r="C492" s="8" t="s">
        <v>1786</v>
      </c>
      <c r="D492" s="3" t="s">
        <v>162</v>
      </c>
      <c r="E492" s="12">
        <v>0</v>
      </c>
      <c r="F492" s="480">
        <v>44562</v>
      </c>
      <c r="G492" s="480">
        <v>46022</v>
      </c>
      <c r="H492" s="449"/>
      <c r="I492" s="15" t="s">
        <v>1530</v>
      </c>
      <c r="J492" s="15" t="str">
        <f>_xlfn.XLOOKUP(QDC_Contratos[[#This Row],[ID CLUSTER]],'Pontos e zonas por UF'!$B$2:$B$446,'Pontos e zonas por UF'!$H$2:$H$446)</f>
        <v>Sergipe</v>
      </c>
      <c r="K492" s="344"/>
      <c r="L492" s="8">
        <f>_xlfn.XLOOKUP(QDC_Contratos[[#This Row],[ID CLUSTER]],'Pontos e zonas por UF'!$B$2:$B$446,'Pontos e zonas por UF'!$A$2:$A$446)</f>
        <v>755829</v>
      </c>
      <c r="M492" s="344" t="str">
        <f>_xlfn.XLOOKUP(QDC_Contratos[[#This Row],[Código Identificador do ID CLUSTER]],'Pontos e zonas por UF'!$A$2:$A$446,'Pontos e zonas por UF'!$G$2:$G$446)</f>
        <v>Ponto</v>
      </c>
    </row>
    <row r="493" spans="1:13" ht="30" customHeight="1" x14ac:dyDescent="0.35">
      <c r="A493" s="15">
        <v>492</v>
      </c>
      <c r="B493" s="447" t="s">
        <v>1528</v>
      </c>
      <c r="C493" s="6" t="s">
        <v>1787</v>
      </c>
      <c r="D493" s="3" t="s">
        <v>162</v>
      </c>
      <c r="E493" s="12">
        <v>0</v>
      </c>
      <c r="F493" s="480">
        <v>44562</v>
      </c>
      <c r="G493" s="480">
        <v>46022</v>
      </c>
      <c r="H493" s="449"/>
      <c r="I493" s="15" t="s">
        <v>1530</v>
      </c>
      <c r="J493" s="15" t="str">
        <f>_xlfn.XLOOKUP(QDC_Contratos[[#This Row],[ID CLUSTER]],'Pontos e zonas por UF'!$B$2:$B$446,'Pontos e zonas por UF'!$H$2:$H$446)</f>
        <v>Sergipe</v>
      </c>
      <c r="K493" s="344"/>
      <c r="L493" s="8">
        <f>_xlfn.XLOOKUP(QDC_Contratos[[#This Row],[ID CLUSTER]],'Pontos e zonas por UF'!$B$2:$B$446,'Pontos e zonas por UF'!$A$2:$A$446)</f>
        <v>352</v>
      </c>
      <c r="M493" s="344" t="str">
        <f>_xlfn.XLOOKUP(QDC_Contratos[[#This Row],[Código Identificador do ID CLUSTER]],'Pontos e zonas por UF'!$A$2:$A$446,'Pontos e zonas por UF'!$G$2:$G$446)</f>
        <v>Cluster</v>
      </c>
    </row>
    <row r="494" spans="1:13" x14ac:dyDescent="0.35">
      <c r="A494" s="15">
        <v>493</v>
      </c>
      <c r="B494" s="447" t="s">
        <v>1528</v>
      </c>
      <c r="C494" s="6" t="s">
        <v>1788</v>
      </c>
      <c r="D494" s="3" t="s">
        <v>162</v>
      </c>
      <c r="E494" s="12">
        <v>20</v>
      </c>
      <c r="F494" s="480">
        <v>44562</v>
      </c>
      <c r="G494" s="480">
        <v>44926</v>
      </c>
      <c r="H494" s="449"/>
      <c r="I494" s="15" t="s">
        <v>1530</v>
      </c>
      <c r="J494" s="15" t="str">
        <f>_xlfn.XLOOKUP(QDC_Contratos[[#This Row],[ID CLUSTER]],'Pontos e zonas por UF'!$B$2:$B$446,'Pontos e zonas por UF'!$H$2:$H$446)</f>
        <v>Bahia</v>
      </c>
      <c r="K494" s="344"/>
      <c r="L494" s="8">
        <f>_xlfn.XLOOKUP(QDC_Contratos[[#This Row],[ID CLUSTER]],'Pontos e zonas por UF'!$B$2:$B$446,'Pontos e zonas por UF'!$A$2:$A$446)</f>
        <v>353</v>
      </c>
      <c r="M494" s="344" t="str">
        <f>_xlfn.XLOOKUP(QDC_Contratos[[#This Row],[Código Identificador do ID CLUSTER]],'Pontos e zonas por UF'!$A$2:$A$446,'Pontos e zonas por UF'!$G$2:$G$446)</f>
        <v>Cluster</v>
      </c>
    </row>
    <row r="495" spans="1:13" x14ac:dyDescent="0.35">
      <c r="A495" s="15">
        <v>494</v>
      </c>
      <c r="B495" s="447" t="s">
        <v>1528</v>
      </c>
      <c r="C495" s="6" t="s">
        <v>1788</v>
      </c>
      <c r="D495" s="3" t="s">
        <v>162</v>
      </c>
      <c r="E495" s="12">
        <v>0</v>
      </c>
      <c r="F495" s="480">
        <v>44927</v>
      </c>
      <c r="G495" s="480">
        <v>46022</v>
      </c>
      <c r="H495" s="449"/>
      <c r="I495" s="15" t="s">
        <v>1530</v>
      </c>
      <c r="J495" s="15" t="str">
        <f>_xlfn.XLOOKUP(QDC_Contratos[[#This Row],[ID CLUSTER]],'Pontos e zonas por UF'!$B$2:$B$446,'Pontos e zonas por UF'!$H$2:$H$446)</f>
        <v>Bahia</v>
      </c>
      <c r="K495" s="344"/>
      <c r="L495" s="8">
        <f>_xlfn.XLOOKUP(QDC_Contratos[[#This Row],[ID CLUSTER]],'Pontos e zonas por UF'!$B$2:$B$446,'Pontos e zonas por UF'!$A$2:$A$446)</f>
        <v>353</v>
      </c>
      <c r="M495" s="344" t="str">
        <f>_xlfn.XLOOKUP(QDC_Contratos[[#This Row],[Código Identificador do ID CLUSTER]],'Pontos e zonas por UF'!$A$2:$A$446,'Pontos e zonas por UF'!$G$2:$G$446)</f>
        <v>Cluster</v>
      </c>
    </row>
    <row r="496" spans="1:13" x14ac:dyDescent="0.35">
      <c r="A496" s="15">
        <v>495</v>
      </c>
      <c r="B496" s="447" t="s">
        <v>1528</v>
      </c>
      <c r="C496" s="6" t="s">
        <v>1789</v>
      </c>
      <c r="D496" s="3" t="s">
        <v>162</v>
      </c>
      <c r="E496" s="12">
        <v>0</v>
      </c>
      <c r="F496" s="480">
        <v>44562</v>
      </c>
      <c r="G496" s="480">
        <v>46022</v>
      </c>
      <c r="H496" s="449"/>
      <c r="I496" s="15" t="s">
        <v>1530</v>
      </c>
      <c r="J496" s="15" t="str">
        <f>_xlfn.XLOOKUP(QDC_Contratos[[#This Row],[ID CLUSTER]],'Pontos e zonas por UF'!$B$2:$B$446,'Pontos e zonas por UF'!$H$2:$H$446)</f>
        <v>Bahia</v>
      </c>
      <c r="K496" s="344"/>
      <c r="L496" s="8">
        <f>_xlfn.XLOOKUP(QDC_Contratos[[#This Row],[ID CLUSTER]],'Pontos e zonas por UF'!$B$2:$B$446,'Pontos e zonas por UF'!$A$2:$A$446)</f>
        <v>354</v>
      </c>
      <c r="M496" s="344" t="str">
        <f>_xlfn.XLOOKUP(QDC_Contratos[[#This Row],[Código Identificador do ID CLUSTER]],'Pontos e zonas por UF'!$A$2:$A$446,'Pontos e zonas por UF'!$G$2:$G$446)</f>
        <v>Cluster</v>
      </c>
    </row>
    <row r="497" spans="1:13" x14ac:dyDescent="0.35">
      <c r="A497" s="15">
        <v>496</v>
      </c>
      <c r="B497" s="447" t="s">
        <v>1528</v>
      </c>
      <c r="C497" s="6" t="s">
        <v>1790</v>
      </c>
      <c r="D497" s="3" t="s">
        <v>162</v>
      </c>
      <c r="E497" s="12">
        <v>0</v>
      </c>
      <c r="F497" s="480">
        <v>44562</v>
      </c>
      <c r="G497" s="480">
        <v>46022</v>
      </c>
      <c r="H497" s="449"/>
      <c r="I497" s="15" t="s">
        <v>1530</v>
      </c>
      <c r="J497" s="15" t="str">
        <f>_xlfn.XLOOKUP(QDC_Contratos[[#This Row],[ID CLUSTER]],'Pontos e zonas por UF'!$B$2:$B$446,'Pontos e zonas por UF'!$H$2:$H$446)</f>
        <v>Bahia</v>
      </c>
      <c r="K497" s="344"/>
      <c r="L497" s="8">
        <f>_xlfn.XLOOKUP(QDC_Contratos[[#This Row],[ID CLUSTER]],'Pontos e zonas por UF'!$B$2:$B$446,'Pontos e zonas por UF'!$A$2:$A$446)</f>
        <v>355</v>
      </c>
      <c r="M497" s="344" t="str">
        <f>_xlfn.XLOOKUP(QDC_Contratos[[#This Row],[Código Identificador do ID CLUSTER]],'Pontos e zonas por UF'!$A$2:$A$446,'Pontos e zonas por UF'!$G$2:$G$446)</f>
        <v>Cluster</v>
      </c>
    </row>
    <row r="498" spans="1:13" x14ac:dyDescent="0.35">
      <c r="A498" s="15">
        <v>497</v>
      </c>
      <c r="B498" s="447" t="s">
        <v>1528</v>
      </c>
      <c r="C498" s="8" t="s">
        <v>1315</v>
      </c>
      <c r="D498" s="3" t="s">
        <v>162</v>
      </c>
      <c r="E498" s="12">
        <v>0</v>
      </c>
      <c r="F498" s="480">
        <v>44562</v>
      </c>
      <c r="G498" s="480">
        <v>46022</v>
      </c>
      <c r="H498" s="449"/>
      <c r="I498" s="15" t="s">
        <v>1530</v>
      </c>
      <c r="J498" s="15" t="str">
        <f>_xlfn.XLOOKUP(QDC_Contratos[[#This Row],[ID CLUSTER]],'Pontos e zonas por UF'!$B$2:$B$446,'Pontos e zonas por UF'!$H$2:$H$446)</f>
        <v>Bahia</v>
      </c>
      <c r="K498" s="344"/>
      <c r="L498" s="8">
        <f>_xlfn.XLOOKUP(QDC_Contratos[[#This Row],[ID CLUSTER]],'Pontos e zonas por UF'!$B$2:$B$446,'Pontos e zonas por UF'!$A$2:$A$446)</f>
        <v>305297</v>
      </c>
      <c r="M498" s="344" t="str">
        <f>_xlfn.XLOOKUP(QDC_Contratos[[#This Row],[Código Identificador do ID CLUSTER]],'Pontos e zonas por UF'!$A$2:$A$446,'Pontos e zonas por UF'!$G$2:$G$446)</f>
        <v>Ponto</v>
      </c>
    </row>
    <row r="499" spans="1:13" x14ac:dyDescent="0.35">
      <c r="A499" s="15">
        <v>498</v>
      </c>
      <c r="B499" s="447" t="s">
        <v>1528</v>
      </c>
      <c r="C499" s="6" t="s">
        <v>1791</v>
      </c>
      <c r="D499" s="3" t="s">
        <v>162</v>
      </c>
      <c r="E499" s="12">
        <v>10</v>
      </c>
      <c r="F499" s="480">
        <v>44562</v>
      </c>
      <c r="G499" s="480">
        <v>44926</v>
      </c>
      <c r="H499" s="449"/>
      <c r="I499" s="15" t="s">
        <v>1530</v>
      </c>
      <c r="J499" s="15" t="str">
        <f>_xlfn.XLOOKUP(QDC_Contratos[[#This Row],[ID CLUSTER]],'Pontos e zonas por UF'!$B$2:$B$446,'Pontos e zonas por UF'!$H$2:$H$446)</f>
        <v>Bahia</v>
      </c>
      <c r="K499" s="344"/>
      <c r="L499" s="8">
        <f>_xlfn.XLOOKUP(QDC_Contratos[[#This Row],[ID CLUSTER]],'Pontos e zonas por UF'!$B$2:$B$446,'Pontos e zonas por UF'!$A$2:$A$446)</f>
        <v>305584</v>
      </c>
      <c r="M499" s="344" t="str">
        <f>_xlfn.XLOOKUP(QDC_Contratos[[#This Row],[Código Identificador do ID CLUSTER]],'Pontos e zonas por UF'!$A$2:$A$446,'Pontos e zonas por UF'!$G$2:$G$446)</f>
        <v>Ponto</v>
      </c>
    </row>
    <row r="500" spans="1:13" x14ac:dyDescent="0.35">
      <c r="A500" s="15">
        <v>499</v>
      </c>
      <c r="B500" s="447" t="s">
        <v>1528</v>
      </c>
      <c r="C500" s="6" t="s">
        <v>1791</v>
      </c>
      <c r="D500" s="3" t="s">
        <v>162</v>
      </c>
      <c r="E500" s="12">
        <v>0</v>
      </c>
      <c r="F500" s="480">
        <v>44927</v>
      </c>
      <c r="G500" s="480">
        <v>46022</v>
      </c>
      <c r="H500" s="449"/>
      <c r="I500" s="15" t="s">
        <v>1530</v>
      </c>
      <c r="J500" s="15" t="str">
        <f>_xlfn.XLOOKUP(QDC_Contratos[[#This Row],[ID CLUSTER]],'Pontos e zonas por UF'!$B$2:$B$446,'Pontos e zonas por UF'!$H$2:$H$446)</f>
        <v>Bahia</v>
      </c>
      <c r="K500" s="344"/>
      <c r="L500" s="8">
        <f>_xlfn.XLOOKUP(QDC_Contratos[[#This Row],[ID CLUSTER]],'Pontos e zonas por UF'!$B$2:$B$446,'Pontos e zonas por UF'!$A$2:$A$446)</f>
        <v>305584</v>
      </c>
      <c r="M500" s="344" t="str">
        <f>_xlfn.XLOOKUP(QDC_Contratos[[#This Row],[Código Identificador do ID CLUSTER]],'Pontos e zonas por UF'!$A$2:$A$446,'Pontos e zonas por UF'!$G$2:$G$446)</f>
        <v>Ponto</v>
      </c>
    </row>
    <row r="501" spans="1:13" x14ac:dyDescent="0.35">
      <c r="A501" s="15">
        <v>500</v>
      </c>
      <c r="B501" s="447" t="s">
        <v>1528</v>
      </c>
      <c r="C501" s="6" t="s">
        <v>1792</v>
      </c>
      <c r="D501" s="3" t="s">
        <v>162</v>
      </c>
      <c r="E501" s="12">
        <v>0</v>
      </c>
      <c r="F501" s="480">
        <v>44562</v>
      </c>
      <c r="G501" s="480">
        <v>46022</v>
      </c>
      <c r="H501" s="449"/>
      <c r="I501" s="15" t="s">
        <v>1530</v>
      </c>
      <c r="J501" s="15" t="str">
        <f>_xlfn.XLOOKUP(QDC_Contratos[[#This Row],[ID CLUSTER]],'Pontos e zonas por UF'!$B$2:$B$446,'Pontos e zonas por UF'!$H$2:$H$446)</f>
        <v>Bahia</v>
      </c>
      <c r="K501" s="344"/>
      <c r="L501" s="8">
        <f>_xlfn.XLOOKUP(QDC_Contratos[[#This Row],[ID CLUSTER]],'Pontos e zonas por UF'!$B$2:$B$446,'Pontos e zonas por UF'!$A$2:$A$446)</f>
        <v>358</v>
      </c>
      <c r="M501" s="344" t="str">
        <f>_xlfn.XLOOKUP(QDC_Contratos[[#This Row],[Código Identificador do ID CLUSTER]],'Pontos e zonas por UF'!$A$2:$A$446,'Pontos e zonas por UF'!$G$2:$G$446)</f>
        <v>Cluster</v>
      </c>
    </row>
    <row r="502" spans="1:13" x14ac:dyDescent="0.35">
      <c r="A502" s="15">
        <v>501</v>
      </c>
      <c r="B502" s="447" t="s">
        <v>1528</v>
      </c>
      <c r="C502" s="6" t="s">
        <v>1793</v>
      </c>
      <c r="D502" s="3" t="s">
        <v>162</v>
      </c>
      <c r="E502" s="12">
        <v>0</v>
      </c>
      <c r="F502" s="480">
        <v>44562</v>
      </c>
      <c r="G502" s="480">
        <v>46022</v>
      </c>
      <c r="H502" s="449"/>
      <c r="I502" s="15" t="s">
        <v>1530</v>
      </c>
      <c r="J502" s="15" t="str">
        <f>_xlfn.XLOOKUP(QDC_Contratos[[#This Row],[ID CLUSTER]],'Pontos e zonas por UF'!$B$2:$B$446,'Pontos e zonas por UF'!$H$2:$H$446)</f>
        <v>Bahia</v>
      </c>
      <c r="K502" s="344"/>
      <c r="L502" s="8">
        <f>_xlfn.XLOOKUP(QDC_Contratos[[#This Row],[ID CLUSTER]],'Pontos e zonas por UF'!$B$2:$B$446,'Pontos e zonas por UF'!$A$2:$A$446)</f>
        <v>305328</v>
      </c>
      <c r="M502" s="344" t="str">
        <f>_xlfn.XLOOKUP(QDC_Contratos[[#This Row],[Código Identificador do ID CLUSTER]],'Pontos e zonas por UF'!$A$2:$A$446,'Pontos e zonas por UF'!$G$2:$G$446)</f>
        <v>Ponto</v>
      </c>
    </row>
    <row r="503" spans="1:13" x14ac:dyDescent="0.35">
      <c r="A503" s="15">
        <v>502</v>
      </c>
      <c r="B503" s="447" t="s">
        <v>1528</v>
      </c>
      <c r="C503" s="6" t="s">
        <v>1794</v>
      </c>
      <c r="D503" s="3" t="s">
        <v>162</v>
      </c>
      <c r="E503" s="12">
        <v>0</v>
      </c>
      <c r="F503" s="480">
        <v>44562</v>
      </c>
      <c r="G503" s="480">
        <v>46022</v>
      </c>
      <c r="H503" s="449"/>
      <c r="I503" s="15" t="s">
        <v>1530</v>
      </c>
      <c r="J503" s="15" t="str">
        <f>_xlfn.XLOOKUP(QDC_Contratos[[#This Row],[ID CLUSTER]],'Pontos e zonas por UF'!$B$2:$B$446,'Pontos e zonas por UF'!$H$2:$H$446)</f>
        <v>Bahia</v>
      </c>
      <c r="K503" s="344"/>
      <c r="L503" s="8">
        <f>_xlfn.XLOOKUP(QDC_Contratos[[#This Row],[ID CLUSTER]],'Pontos e zonas por UF'!$B$2:$B$446,'Pontos e zonas por UF'!$A$2:$A$446)</f>
        <v>360</v>
      </c>
      <c r="M503" s="344" t="str">
        <f>_xlfn.XLOOKUP(QDC_Contratos[[#This Row],[Código Identificador do ID CLUSTER]],'Pontos e zonas por UF'!$A$2:$A$446,'Pontos e zonas por UF'!$G$2:$G$446)</f>
        <v>Cluster</v>
      </c>
    </row>
    <row r="504" spans="1:13" x14ac:dyDescent="0.35">
      <c r="A504" s="15">
        <v>503</v>
      </c>
      <c r="B504" s="447" t="s">
        <v>1528</v>
      </c>
      <c r="C504" s="6" t="s">
        <v>1795</v>
      </c>
      <c r="D504" s="3" t="s">
        <v>162</v>
      </c>
      <c r="E504" s="12">
        <v>1400</v>
      </c>
      <c r="F504" s="480">
        <v>44562</v>
      </c>
      <c r="G504" s="480">
        <v>46022</v>
      </c>
      <c r="H504" s="449"/>
      <c r="I504" s="15" t="s">
        <v>1530</v>
      </c>
      <c r="J504" s="15" t="str">
        <f>_xlfn.XLOOKUP(QDC_Contratos[[#This Row],[ID CLUSTER]],'Pontos e zonas por UF'!$B$2:$B$446,'Pontos e zonas por UF'!$H$2:$H$446)</f>
        <v>Bahia</v>
      </c>
      <c r="K504" s="344"/>
      <c r="L504" s="8">
        <f>_xlfn.XLOOKUP(QDC_Contratos[[#This Row],[ID CLUSTER]],'Pontos e zonas por UF'!$B$2:$B$446,'Pontos e zonas por UF'!$A$2:$A$446)</f>
        <v>361</v>
      </c>
      <c r="M504" s="344" t="str">
        <f>_xlfn.XLOOKUP(QDC_Contratos[[#This Row],[Código Identificador do ID CLUSTER]],'Pontos e zonas por UF'!$A$2:$A$446,'Pontos e zonas por UF'!$G$2:$G$446)</f>
        <v>Cluster</v>
      </c>
    </row>
    <row r="505" spans="1:13" x14ac:dyDescent="0.35">
      <c r="A505" s="15">
        <v>504</v>
      </c>
      <c r="B505" s="447" t="s">
        <v>1528</v>
      </c>
      <c r="C505" s="6" t="s">
        <v>1796</v>
      </c>
      <c r="D505" s="3" t="s">
        <v>162</v>
      </c>
      <c r="E505" s="12">
        <v>1250</v>
      </c>
      <c r="F505" s="480">
        <v>44562</v>
      </c>
      <c r="G505" s="480">
        <v>46022</v>
      </c>
      <c r="H505" s="449"/>
      <c r="I505" s="15" t="s">
        <v>1530</v>
      </c>
      <c r="J505" s="15" t="str">
        <f>_xlfn.XLOOKUP(QDC_Contratos[[#This Row],[ID CLUSTER]],'Pontos e zonas por UF'!$B$2:$B$446,'Pontos e zonas por UF'!$H$2:$H$446)</f>
        <v>Bahia</v>
      </c>
      <c r="K505" s="344"/>
      <c r="L505" s="8">
        <f>_xlfn.XLOOKUP(QDC_Contratos[[#This Row],[ID CLUSTER]],'Pontos e zonas por UF'!$B$2:$B$446,'Pontos e zonas por UF'!$A$2:$A$446)</f>
        <v>305327</v>
      </c>
      <c r="M505" s="344" t="str">
        <f>_xlfn.XLOOKUP(QDC_Contratos[[#This Row],[Código Identificador do ID CLUSTER]],'Pontos e zonas por UF'!$A$2:$A$446,'Pontos e zonas por UF'!$G$2:$G$446)</f>
        <v>Ponto</v>
      </c>
    </row>
    <row r="506" spans="1:13" x14ac:dyDescent="0.35">
      <c r="A506" s="15">
        <v>505</v>
      </c>
      <c r="B506" s="447" t="s">
        <v>1528</v>
      </c>
      <c r="C506" s="6" t="s">
        <v>1797</v>
      </c>
      <c r="D506" s="3" t="s">
        <v>162</v>
      </c>
      <c r="E506" s="12">
        <v>0</v>
      </c>
      <c r="F506" s="480">
        <v>44562</v>
      </c>
      <c r="G506" s="480">
        <v>46022</v>
      </c>
      <c r="H506" s="449"/>
      <c r="I506" s="15" t="s">
        <v>1530</v>
      </c>
      <c r="J506" s="15" t="str">
        <f>_xlfn.XLOOKUP(QDC_Contratos[[#This Row],[ID CLUSTER]],'Pontos e zonas por UF'!$B$2:$B$446,'Pontos e zonas por UF'!$H$2:$H$446)</f>
        <v>Bahia</v>
      </c>
      <c r="K506" s="344"/>
      <c r="L506" s="8">
        <f>_xlfn.XLOOKUP(QDC_Contratos[[#This Row],[ID CLUSTER]],'Pontos e zonas por UF'!$B$2:$B$446,'Pontos e zonas por UF'!$A$2:$A$446)</f>
        <v>363</v>
      </c>
      <c r="M506" s="344" t="str">
        <f>_xlfn.XLOOKUP(QDC_Contratos[[#This Row],[Código Identificador do ID CLUSTER]],'Pontos e zonas por UF'!$A$2:$A$446,'Pontos e zonas por UF'!$G$2:$G$446)</f>
        <v>Cluster</v>
      </c>
    </row>
    <row r="507" spans="1:13" x14ac:dyDescent="0.35">
      <c r="A507" s="15">
        <v>506</v>
      </c>
      <c r="B507" s="447" t="s">
        <v>1528</v>
      </c>
      <c r="C507" s="6" t="s">
        <v>1798</v>
      </c>
      <c r="D507" s="3" t="s">
        <v>162</v>
      </c>
      <c r="E507" s="12">
        <v>0</v>
      </c>
      <c r="F507" s="480">
        <v>44562</v>
      </c>
      <c r="G507" s="480">
        <v>46022</v>
      </c>
      <c r="H507" s="449"/>
      <c r="I507" s="15" t="s">
        <v>1530</v>
      </c>
      <c r="J507" s="15" t="str">
        <f>_xlfn.XLOOKUP(QDC_Contratos[[#This Row],[ID CLUSTER]],'Pontos e zonas por UF'!$B$2:$B$446,'Pontos e zonas por UF'!$H$2:$H$446)</f>
        <v>Espírito Santo</v>
      </c>
      <c r="K507" s="344"/>
      <c r="L507" s="8">
        <f>_xlfn.XLOOKUP(QDC_Contratos[[#This Row],[ID CLUSTER]],'Pontos e zonas por UF'!$B$2:$B$446,'Pontos e zonas por UF'!$A$2:$A$446)</f>
        <v>364</v>
      </c>
      <c r="M507" s="344" t="str">
        <f>_xlfn.XLOOKUP(QDC_Contratos[[#This Row],[Código Identificador do ID CLUSTER]],'Pontos e zonas por UF'!$A$2:$A$446,'Pontos e zonas por UF'!$G$2:$G$446)</f>
        <v>Cluster</v>
      </c>
    </row>
    <row r="508" spans="1:13" x14ac:dyDescent="0.35">
      <c r="A508" s="15">
        <v>507</v>
      </c>
      <c r="B508" s="447" t="s">
        <v>1528</v>
      </c>
      <c r="C508" s="6" t="s">
        <v>1799</v>
      </c>
      <c r="D508" s="3" t="s">
        <v>162</v>
      </c>
      <c r="E508" s="12">
        <v>1100</v>
      </c>
      <c r="F508" s="480">
        <v>44562</v>
      </c>
      <c r="G508" s="480">
        <v>46022</v>
      </c>
      <c r="H508" s="449"/>
      <c r="I508" s="15" t="s">
        <v>1530</v>
      </c>
      <c r="J508" s="15" t="str">
        <f>_xlfn.XLOOKUP(QDC_Contratos[[#This Row],[ID CLUSTER]],'Pontos e zonas por UF'!$B$2:$B$446,'Pontos e zonas por UF'!$H$2:$H$446)</f>
        <v>Espírito Santo</v>
      </c>
      <c r="K508" s="344"/>
      <c r="L508" s="8">
        <f>_xlfn.XLOOKUP(QDC_Contratos[[#This Row],[ID CLUSTER]],'Pontos e zonas por UF'!$B$2:$B$446,'Pontos e zonas por UF'!$A$2:$A$446)</f>
        <v>756616</v>
      </c>
      <c r="M508" s="344" t="str">
        <f>_xlfn.XLOOKUP(QDC_Contratos[[#This Row],[Código Identificador do ID CLUSTER]],'Pontos e zonas por UF'!$A$2:$A$446,'Pontos e zonas por UF'!$G$2:$G$446)</f>
        <v>Ponto</v>
      </c>
    </row>
    <row r="509" spans="1:13" x14ac:dyDescent="0.35">
      <c r="A509" s="15">
        <v>508</v>
      </c>
      <c r="B509" s="447" t="s">
        <v>1528</v>
      </c>
      <c r="C509" s="6" t="s">
        <v>1800</v>
      </c>
      <c r="D509" s="3" t="s">
        <v>162</v>
      </c>
      <c r="E509" s="12">
        <v>0</v>
      </c>
      <c r="F509" s="480">
        <v>44562</v>
      </c>
      <c r="G509" s="480">
        <v>46022</v>
      </c>
      <c r="H509" s="449"/>
      <c r="I509" s="15" t="s">
        <v>1530</v>
      </c>
      <c r="J509" s="15" t="str">
        <f>_xlfn.XLOOKUP(QDC_Contratos[[#This Row],[ID CLUSTER]],'Pontos e zonas por UF'!$B$2:$B$446,'Pontos e zonas por UF'!$H$2:$H$446)</f>
        <v>Espírito Santo</v>
      </c>
      <c r="K509" s="344"/>
      <c r="L509" s="8">
        <f>_xlfn.XLOOKUP(QDC_Contratos[[#This Row],[ID CLUSTER]],'Pontos e zonas por UF'!$B$2:$B$446,'Pontos e zonas por UF'!$A$2:$A$446)</f>
        <v>366</v>
      </c>
      <c r="M509" s="344" t="str">
        <f>_xlfn.XLOOKUP(QDC_Contratos[[#This Row],[Código Identificador do ID CLUSTER]],'Pontos e zonas por UF'!$A$2:$A$446,'Pontos e zonas por UF'!$G$2:$G$446)</f>
        <v>Cluster</v>
      </c>
    </row>
    <row r="510" spans="1:13" x14ac:dyDescent="0.35">
      <c r="A510" s="15">
        <v>509</v>
      </c>
      <c r="B510" s="447" t="s">
        <v>1528</v>
      </c>
      <c r="C510" s="6" t="s">
        <v>1801</v>
      </c>
      <c r="D510" s="3" t="s">
        <v>162</v>
      </c>
      <c r="E510" s="12">
        <v>0</v>
      </c>
      <c r="F510" s="480">
        <v>44562</v>
      </c>
      <c r="G510" s="480">
        <v>46022</v>
      </c>
      <c r="H510" s="449"/>
      <c r="I510" s="15" t="s">
        <v>1530</v>
      </c>
      <c r="J510" s="15" t="str">
        <f>_xlfn.XLOOKUP(QDC_Contratos[[#This Row],[ID CLUSTER]],'Pontos e zonas por UF'!$B$2:$B$446,'Pontos e zonas por UF'!$H$2:$H$446)</f>
        <v>Rio de Janeiro</v>
      </c>
      <c r="K510" s="344"/>
      <c r="L510" s="8">
        <f>_xlfn.XLOOKUP(QDC_Contratos[[#This Row],[ID CLUSTER]],'Pontos e zonas por UF'!$B$2:$B$446,'Pontos e zonas por UF'!$A$2:$A$446)</f>
        <v>756636</v>
      </c>
      <c r="M510" s="344" t="str">
        <f>_xlfn.XLOOKUP(QDC_Contratos[[#This Row],[Código Identificador do ID CLUSTER]],'Pontos e zonas por UF'!$A$2:$A$446,'Pontos e zonas por UF'!$G$2:$G$446)</f>
        <v>Ponto</v>
      </c>
    </row>
    <row r="511" spans="1:13" x14ac:dyDescent="0.35">
      <c r="A511" s="15">
        <v>510</v>
      </c>
      <c r="B511" s="447" t="s">
        <v>1528</v>
      </c>
      <c r="C511" s="6" t="s">
        <v>1802</v>
      </c>
      <c r="D511" s="3" t="s">
        <v>162</v>
      </c>
      <c r="E511" s="12">
        <v>0</v>
      </c>
      <c r="F511" s="480">
        <v>44562</v>
      </c>
      <c r="G511" s="480">
        <v>46022</v>
      </c>
      <c r="H511" s="449"/>
      <c r="I511" s="15" t="s">
        <v>1530</v>
      </c>
      <c r="J511" s="15" t="str">
        <f>_xlfn.XLOOKUP(QDC_Contratos[[#This Row],[ID CLUSTER]],'Pontos e zonas por UF'!$B$2:$B$446,'Pontos e zonas por UF'!$H$2:$H$446)</f>
        <v>Rio de Janeiro</v>
      </c>
      <c r="K511" s="344"/>
      <c r="L511" s="8">
        <f>_xlfn.XLOOKUP(QDC_Contratos[[#This Row],[ID CLUSTER]],'Pontos e zonas por UF'!$B$2:$B$446,'Pontos e zonas por UF'!$A$2:$A$446)</f>
        <v>756642</v>
      </c>
      <c r="M511" s="344" t="str">
        <f>_xlfn.XLOOKUP(QDC_Contratos[[#This Row],[Código Identificador do ID CLUSTER]],'Pontos e zonas por UF'!$A$2:$A$446,'Pontos e zonas por UF'!$G$2:$G$446)</f>
        <v>Ponto</v>
      </c>
    </row>
    <row r="512" spans="1:13" ht="30" customHeight="1" x14ac:dyDescent="0.35">
      <c r="A512" s="15">
        <v>511</v>
      </c>
      <c r="B512" s="447" t="s">
        <v>1528</v>
      </c>
      <c r="C512" s="6" t="s">
        <v>1803</v>
      </c>
      <c r="D512" s="3" t="s">
        <v>162</v>
      </c>
      <c r="E512" s="12">
        <v>5500</v>
      </c>
      <c r="F512" s="480">
        <v>44562</v>
      </c>
      <c r="G512" s="480">
        <v>46022</v>
      </c>
      <c r="H512" s="449"/>
      <c r="I512" s="15" t="s">
        <v>1530</v>
      </c>
      <c r="J512" s="15" t="str">
        <f>_xlfn.XLOOKUP(QDC_Contratos[[#This Row],[ID CLUSTER]],'Pontos e zonas por UF'!$B$2:$B$446,'Pontos e zonas por UF'!$H$2:$H$446)</f>
        <v>Amazonas</v>
      </c>
      <c r="K512" s="344"/>
      <c r="L512" s="8">
        <f>_xlfn.XLOOKUP(QDC_Contratos[[#This Row],[ID CLUSTER]],'Pontos e zonas por UF'!$B$2:$B$446,'Pontos e zonas por UF'!$A$2:$A$446)</f>
        <v>369</v>
      </c>
      <c r="M512" s="344" t="str">
        <f>_xlfn.XLOOKUP(QDC_Contratos[[#This Row],[Código Identificador do ID CLUSTER]],'Pontos e zonas por UF'!$A$2:$A$446,'Pontos e zonas por UF'!$G$2:$G$446)</f>
        <v>Cluster</v>
      </c>
    </row>
    <row r="513" spans="1:13" x14ac:dyDescent="0.35">
      <c r="A513" s="15">
        <v>512</v>
      </c>
      <c r="B513" s="447" t="s">
        <v>1528</v>
      </c>
      <c r="C513" s="6" t="s">
        <v>1804</v>
      </c>
      <c r="D513" s="3" t="s">
        <v>162</v>
      </c>
      <c r="E513" s="12">
        <v>180.6</v>
      </c>
      <c r="F513" s="480">
        <v>44562</v>
      </c>
      <c r="G513" s="480">
        <v>46022</v>
      </c>
      <c r="H513" s="449"/>
      <c r="I513" s="15" t="s">
        <v>1530</v>
      </c>
      <c r="J513" s="15" t="str">
        <f>_xlfn.XLOOKUP(QDC_Contratos[[#This Row],[ID CLUSTER]],'Pontos e zonas por UF'!$B$2:$B$446,'Pontos e zonas por UF'!$H$2:$H$446)</f>
        <v>Amazonas</v>
      </c>
      <c r="K513" s="344"/>
      <c r="L513" s="8">
        <f>_xlfn.XLOOKUP(QDC_Contratos[[#This Row],[ID CLUSTER]],'Pontos e zonas por UF'!$B$2:$B$446,'Pontos e zonas por UF'!$A$2:$A$446)</f>
        <v>755922</v>
      </c>
      <c r="M513" s="344" t="str">
        <f>_xlfn.XLOOKUP(QDC_Contratos[[#This Row],[Código Identificador do ID CLUSTER]],'Pontos e zonas por UF'!$A$2:$A$446,'Pontos e zonas por UF'!$G$2:$G$446)</f>
        <v>Ponto</v>
      </c>
    </row>
    <row r="514" spans="1:13" x14ac:dyDescent="0.35">
      <c r="A514" s="15">
        <v>513</v>
      </c>
      <c r="B514" s="447" t="s">
        <v>1528</v>
      </c>
      <c r="C514" s="8" t="s">
        <v>1324</v>
      </c>
      <c r="D514" s="3" t="s">
        <v>169</v>
      </c>
      <c r="E514" s="12">
        <v>8963.4</v>
      </c>
      <c r="F514" s="480">
        <v>44562</v>
      </c>
      <c r="G514" s="480">
        <v>45291</v>
      </c>
      <c r="H514" s="449"/>
      <c r="I514" s="15" t="s">
        <v>1530</v>
      </c>
      <c r="J514" s="15" t="str">
        <f>_xlfn.XLOOKUP(QDC_Contratos[[#This Row],[ID CLUSTER]],'Pontos e zonas por UF'!$B$2:$B$446,'Pontos e zonas por UF'!$H$2:$H$446)</f>
        <v>Rio de Janeiro</v>
      </c>
      <c r="K514" s="344"/>
      <c r="L514" s="8">
        <f>_xlfn.XLOOKUP(QDC_Contratos[[#This Row],[ID CLUSTER]],'Pontos e zonas por UF'!$B$2:$B$446,'Pontos e zonas por UF'!$A$2:$A$446)</f>
        <v>756635</v>
      </c>
      <c r="M514" s="344" t="str">
        <f>_xlfn.XLOOKUP(QDC_Contratos[[#This Row],[Código Identificador do ID CLUSTER]],'Pontos e zonas por UF'!$A$2:$A$446,'Pontos e zonas por UF'!$G$2:$G$446)</f>
        <v>Ponto</v>
      </c>
    </row>
    <row r="515" spans="1:13" x14ac:dyDescent="0.35">
      <c r="A515" s="15">
        <v>514</v>
      </c>
      <c r="B515" s="447" t="s">
        <v>1528</v>
      </c>
      <c r="C515" s="8" t="s">
        <v>1324</v>
      </c>
      <c r="D515" s="3" t="s">
        <v>169</v>
      </c>
      <c r="E515" s="12">
        <v>6104.8</v>
      </c>
      <c r="F515" s="480">
        <v>45292</v>
      </c>
      <c r="G515" s="480">
        <v>45657</v>
      </c>
      <c r="H515" s="449"/>
      <c r="I515" s="15" t="s">
        <v>1530</v>
      </c>
      <c r="J515" s="15" t="str">
        <f>_xlfn.XLOOKUP(QDC_Contratos[[#This Row],[ID CLUSTER]],'Pontos e zonas por UF'!$B$2:$B$446,'Pontos e zonas por UF'!$H$2:$H$446)</f>
        <v>Rio de Janeiro</v>
      </c>
      <c r="K515" s="344"/>
      <c r="L515" s="8">
        <f>_xlfn.XLOOKUP(QDC_Contratos[[#This Row],[ID CLUSTER]],'Pontos e zonas por UF'!$B$2:$B$446,'Pontos e zonas por UF'!$A$2:$A$446)</f>
        <v>756635</v>
      </c>
      <c r="M515" s="344" t="str">
        <f>_xlfn.XLOOKUP(QDC_Contratos[[#This Row],[Código Identificador do ID CLUSTER]],'Pontos e zonas por UF'!$A$2:$A$446,'Pontos e zonas por UF'!$G$2:$G$446)</f>
        <v>Ponto</v>
      </c>
    </row>
    <row r="516" spans="1:13" x14ac:dyDescent="0.35">
      <c r="A516" s="15">
        <v>515</v>
      </c>
      <c r="B516" s="447" t="s">
        <v>1528</v>
      </c>
      <c r="C516" s="8" t="s">
        <v>1324</v>
      </c>
      <c r="D516" s="3" t="s">
        <v>169</v>
      </c>
      <c r="E516" s="12">
        <v>6264.8</v>
      </c>
      <c r="F516" s="480">
        <v>45658</v>
      </c>
      <c r="G516" s="480">
        <v>46022</v>
      </c>
      <c r="H516" s="449"/>
      <c r="I516" s="15" t="s">
        <v>1530</v>
      </c>
      <c r="J516" s="15" t="str">
        <f>_xlfn.XLOOKUP(QDC_Contratos[[#This Row],[ID CLUSTER]],'Pontos e zonas por UF'!$B$2:$B$446,'Pontos e zonas por UF'!$H$2:$H$446)</f>
        <v>Rio de Janeiro</v>
      </c>
      <c r="K516" s="344"/>
      <c r="L516" s="8">
        <f>_xlfn.XLOOKUP(QDC_Contratos[[#This Row],[ID CLUSTER]],'Pontos e zonas por UF'!$B$2:$B$446,'Pontos e zonas por UF'!$A$2:$A$446)</f>
        <v>756635</v>
      </c>
      <c r="M516" s="344" t="str">
        <f>_xlfn.XLOOKUP(QDC_Contratos[[#This Row],[Código Identificador do ID CLUSTER]],'Pontos e zonas por UF'!$A$2:$A$446,'Pontos e zonas por UF'!$G$2:$G$446)</f>
        <v>Ponto</v>
      </c>
    </row>
    <row r="517" spans="1:13" x14ac:dyDescent="0.35">
      <c r="A517" s="15">
        <v>516</v>
      </c>
      <c r="B517" s="447" t="s">
        <v>1528</v>
      </c>
      <c r="C517" s="6" t="s">
        <v>1805</v>
      </c>
      <c r="D517" s="3" t="s">
        <v>169</v>
      </c>
      <c r="E517" s="12">
        <v>392.2</v>
      </c>
      <c r="F517" s="480">
        <v>44562</v>
      </c>
      <c r="G517" s="480">
        <v>44926</v>
      </c>
      <c r="H517" s="449"/>
      <c r="I517" s="15" t="s">
        <v>1530</v>
      </c>
      <c r="J517" s="15" t="str">
        <f>_xlfn.XLOOKUP(QDC_Contratos[[#This Row],[ID CLUSTER]],'Pontos e zonas por UF'!$B$2:$B$446,'Pontos e zonas por UF'!$H$2:$H$446)</f>
        <v>Espírito Santo</v>
      </c>
      <c r="K517" s="344"/>
      <c r="L517" s="8">
        <f>_xlfn.XLOOKUP(QDC_Contratos[[#This Row],[ID CLUSTER]],'Pontos e zonas por UF'!$B$2:$B$446,'Pontos e zonas por UF'!$A$2:$A$446)</f>
        <v>756640</v>
      </c>
      <c r="M517" s="344" t="str">
        <f>_xlfn.XLOOKUP(QDC_Contratos[[#This Row],[Código Identificador do ID CLUSTER]],'Pontos e zonas por UF'!$A$2:$A$446,'Pontos e zonas por UF'!$G$2:$G$446)</f>
        <v>Ponto</v>
      </c>
    </row>
    <row r="518" spans="1:13" x14ac:dyDescent="0.35">
      <c r="A518" s="15">
        <v>517</v>
      </c>
      <c r="B518" s="447" t="s">
        <v>1528</v>
      </c>
      <c r="C518" s="6" t="s">
        <v>1805</v>
      </c>
      <c r="D518" s="3" t="s">
        <v>169</v>
      </c>
      <c r="E518" s="12">
        <v>141.4</v>
      </c>
      <c r="F518" s="480">
        <v>44927</v>
      </c>
      <c r="G518" s="480">
        <v>45291</v>
      </c>
      <c r="H518" s="449"/>
      <c r="I518" s="15" t="s">
        <v>1530</v>
      </c>
      <c r="J518" s="15" t="str">
        <f>_xlfn.XLOOKUP(QDC_Contratos[[#This Row],[ID CLUSTER]],'Pontos e zonas por UF'!$B$2:$B$446,'Pontos e zonas por UF'!$H$2:$H$446)</f>
        <v>Espírito Santo</v>
      </c>
      <c r="K518" s="344"/>
      <c r="L518" s="8">
        <f>_xlfn.XLOOKUP(QDC_Contratos[[#This Row],[ID CLUSTER]],'Pontos e zonas por UF'!$B$2:$B$446,'Pontos e zonas por UF'!$A$2:$A$446)</f>
        <v>756640</v>
      </c>
      <c r="M518" s="344" t="str">
        <f>_xlfn.XLOOKUP(QDC_Contratos[[#This Row],[Código Identificador do ID CLUSTER]],'Pontos e zonas por UF'!$A$2:$A$446,'Pontos e zonas por UF'!$G$2:$G$446)</f>
        <v>Ponto</v>
      </c>
    </row>
    <row r="519" spans="1:13" x14ac:dyDescent="0.35">
      <c r="A519" s="15">
        <v>518</v>
      </c>
      <c r="B519" s="447" t="s">
        <v>1528</v>
      </c>
      <c r="C519" s="6" t="s">
        <v>1805</v>
      </c>
      <c r="D519" s="3" t="s">
        <v>169</v>
      </c>
      <c r="E519" s="12">
        <v>103.6</v>
      </c>
      <c r="F519" s="480">
        <v>45292</v>
      </c>
      <c r="G519" s="480">
        <v>45657</v>
      </c>
      <c r="H519" s="449"/>
      <c r="I519" s="15" t="s">
        <v>1530</v>
      </c>
      <c r="J519" s="15" t="str">
        <f>_xlfn.XLOOKUP(QDC_Contratos[[#This Row],[ID CLUSTER]],'Pontos e zonas por UF'!$B$2:$B$446,'Pontos e zonas por UF'!$H$2:$H$446)</f>
        <v>Espírito Santo</v>
      </c>
      <c r="K519" s="344"/>
      <c r="L519" s="8">
        <f>_xlfn.XLOOKUP(QDC_Contratos[[#This Row],[ID CLUSTER]],'Pontos e zonas por UF'!$B$2:$B$446,'Pontos e zonas por UF'!$A$2:$A$446)</f>
        <v>756640</v>
      </c>
      <c r="M519" s="344" t="str">
        <f>_xlfn.XLOOKUP(QDC_Contratos[[#This Row],[Código Identificador do ID CLUSTER]],'Pontos e zonas por UF'!$A$2:$A$446,'Pontos e zonas por UF'!$G$2:$G$446)</f>
        <v>Ponto</v>
      </c>
    </row>
    <row r="520" spans="1:13" x14ac:dyDescent="0.35">
      <c r="A520" s="15">
        <v>519</v>
      </c>
      <c r="B520" s="447" t="s">
        <v>1528</v>
      </c>
      <c r="C520" s="6" t="s">
        <v>1805</v>
      </c>
      <c r="D520" s="3" t="s">
        <v>169</v>
      </c>
      <c r="E520" s="12">
        <v>127.6</v>
      </c>
      <c r="F520" s="480">
        <v>45658</v>
      </c>
      <c r="G520" s="480">
        <v>46022</v>
      </c>
      <c r="H520" s="449"/>
      <c r="I520" s="15" t="s">
        <v>1530</v>
      </c>
      <c r="J520" s="15" t="str">
        <f>_xlfn.XLOOKUP(QDC_Contratos[[#This Row],[ID CLUSTER]],'Pontos e zonas por UF'!$B$2:$B$446,'Pontos e zonas por UF'!$H$2:$H$446)</f>
        <v>Espírito Santo</v>
      </c>
      <c r="K520" s="344"/>
      <c r="L520" s="8">
        <f>_xlfn.XLOOKUP(QDC_Contratos[[#This Row],[ID CLUSTER]],'Pontos e zonas por UF'!$B$2:$B$446,'Pontos e zonas por UF'!$A$2:$A$446)</f>
        <v>756640</v>
      </c>
      <c r="M520" s="344" t="str">
        <f>_xlfn.XLOOKUP(QDC_Contratos[[#This Row],[Código Identificador do ID CLUSTER]],'Pontos e zonas por UF'!$A$2:$A$446,'Pontos e zonas por UF'!$G$2:$G$446)</f>
        <v>Ponto</v>
      </c>
    </row>
    <row r="521" spans="1:13" x14ac:dyDescent="0.35">
      <c r="A521" s="15">
        <v>520</v>
      </c>
      <c r="B521" s="447" t="s">
        <v>1528</v>
      </c>
      <c r="C521" s="6" t="s">
        <v>1806</v>
      </c>
      <c r="D521" s="3" t="s">
        <v>169</v>
      </c>
      <c r="E521" s="12">
        <v>2141.1999999999998</v>
      </c>
      <c r="F521" s="480">
        <v>44562</v>
      </c>
      <c r="G521" s="480">
        <v>44926</v>
      </c>
      <c r="H521" s="449"/>
      <c r="I521" s="15" t="s">
        <v>1530</v>
      </c>
      <c r="J521" s="15" t="str">
        <f>_xlfn.XLOOKUP(QDC_Contratos[[#This Row],[ID CLUSTER]],'Pontos e zonas por UF'!$B$2:$B$446,'Pontos e zonas por UF'!$H$2:$H$446)</f>
        <v>Espírito Santo</v>
      </c>
      <c r="K521" s="344"/>
      <c r="L521" s="8">
        <f>_xlfn.XLOOKUP(QDC_Contratos[[#This Row],[ID CLUSTER]],'Pontos e zonas por UF'!$B$2:$B$446,'Pontos e zonas por UF'!$A$2:$A$446)</f>
        <v>756606</v>
      </c>
      <c r="M521" s="344" t="str">
        <f>_xlfn.XLOOKUP(QDC_Contratos[[#This Row],[Código Identificador do ID CLUSTER]],'Pontos e zonas por UF'!$A$2:$A$446,'Pontos e zonas por UF'!$G$2:$G$446)</f>
        <v>Ponto</v>
      </c>
    </row>
    <row r="522" spans="1:13" x14ac:dyDescent="0.35">
      <c r="A522" s="15">
        <v>521</v>
      </c>
      <c r="B522" s="447" t="s">
        <v>1528</v>
      </c>
      <c r="C522" s="6" t="s">
        <v>1806</v>
      </c>
      <c r="D522" s="3" t="s">
        <v>169</v>
      </c>
      <c r="E522" s="12">
        <v>2129.1999999999998</v>
      </c>
      <c r="F522" s="480">
        <v>44927</v>
      </c>
      <c r="G522" s="480">
        <v>45291</v>
      </c>
      <c r="H522" s="449"/>
      <c r="I522" s="15" t="s">
        <v>1530</v>
      </c>
      <c r="J522" s="15" t="str">
        <f>_xlfn.XLOOKUP(QDC_Contratos[[#This Row],[ID CLUSTER]],'Pontos e zonas por UF'!$B$2:$B$446,'Pontos e zonas por UF'!$H$2:$H$446)</f>
        <v>Espírito Santo</v>
      </c>
      <c r="K522" s="344"/>
      <c r="L522" s="8">
        <f>_xlfn.XLOOKUP(QDC_Contratos[[#This Row],[ID CLUSTER]],'Pontos e zonas por UF'!$B$2:$B$446,'Pontos e zonas por UF'!$A$2:$A$446)</f>
        <v>756606</v>
      </c>
      <c r="M522" s="344" t="str">
        <f>_xlfn.XLOOKUP(QDC_Contratos[[#This Row],[Código Identificador do ID CLUSTER]],'Pontos e zonas por UF'!$A$2:$A$446,'Pontos e zonas por UF'!$G$2:$G$446)</f>
        <v>Ponto</v>
      </c>
    </row>
    <row r="523" spans="1:13" x14ac:dyDescent="0.35">
      <c r="A523" s="15">
        <v>522</v>
      </c>
      <c r="B523" s="447" t="s">
        <v>1528</v>
      </c>
      <c r="C523" s="6" t="s">
        <v>1806</v>
      </c>
      <c r="D523" s="3" t="s">
        <v>169</v>
      </c>
      <c r="E523" s="12">
        <v>2932.9</v>
      </c>
      <c r="F523" s="480">
        <v>45292</v>
      </c>
      <c r="G523" s="480">
        <v>45657</v>
      </c>
      <c r="H523" s="449"/>
      <c r="I523" s="15" t="s">
        <v>1530</v>
      </c>
      <c r="J523" s="15" t="str">
        <f>_xlfn.XLOOKUP(QDC_Contratos[[#This Row],[ID CLUSTER]],'Pontos e zonas por UF'!$B$2:$B$446,'Pontos e zonas por UF'!$H$2:$H$446)</f>
        <v>Espírito Santo</v>
      </c>
      <c r="K523" s="344"/>
      <c r="L523" s="8">
        <f>_xlfn.XLOOKUP(QDC_Contratos[[#This Row],[ID CLUSTER]],'Pontos e zonas por UF'!$B$2:$B$446,'Pontos e zonas por UF'!$A$2:$A$446)</f>
        <v>756606</v>
      </c>
      <c r="M523" s="344" t="str">
        <f>_xlfn.XLOOKUP(QDC_Contratos[[#This Row],[Código Identificador do ID CLUSTER]],'Pontos e zonas por UF'!$A$2:$A$446,'Pontos e zonas por UF'!$G$2:$G$446)</f>
        <v>Ponto</v>
      </c>
    </row>
    <row r="524" spans="1:13" x14ac:dyDescent="0.35">
      <c r="A524" s="15">
        <v>523</v>
      </c>
      <c r="B524" s="447" t="s">
        <v>1528</v>
      </c>
      <c r="C524" s="6" t="s">
        <v>1806</v>
      </c>
      <c r="D524" s="3" t="s">
        <v>169</v>
      </c>
      <c r="E524" s="12">
        <v>3308.8</v>
      </c>
      <c r="F524" s="480">
        <v>45658</v>
      </c>
      <c r="G524" s="480">
        <v>46022</v>
      </c>
      <c r="H524" s="449"/>
      <c r="I524" s="15" t="s">
        <v>1530</v>
      </c>
      <c r="J524" s="15" t="str">
        <f>_xlfn.XLOOKUP(QDC_Contratos[[#This Row],[ID CLUSTER]],'Pontos e zonas por UF'!$B$2:$B$446,'Pontos e zonas por UF'!$H$2:$H$446)</f>
        <v>Espírito Santo</v>
      </c>
      <c r="K524" s="344"/>
      <c r="L524" s="8">
        <f>_xlfn.XLOOKUP(QDC_Contratos[[#This Row],[ID CLUSTER]],'Pontos e zonas por UF'!$B$2:$B$446,'Pontos e zonas por UF'!$A$2:$A$446)</f>
        <v>756606</v>
      </c>
      <c r="M524" s="344" t="str">
        <f>_xlfn.XLOOKUP(QDC_Contratos[[#This Row],[Código Identificador do ID CLUSTER]],'Pontos e zonas por UF'!$A$2:$A$446,'Pontos e zonas por UF'!$G$2:$G$446)</f>
        <v>Ponto</v>
      </c>
    </row>
    <row r="525" spans="1:13" x14ac:dyDescent="0.35">
      <c r="A525" s="15">
        <v>524</v>
      </c>
      <c r="B525" s="447" t="s">
        <v>1528</v>
      </c>
      <c r="C525" s="6" t="s">
        <v>1807</v>
      </c>
      <c r="D525" s="3" t="s">
        <v>169</v>
      </c>
      <c r="E525" s="12">
        <v>0</v>
      </c>
      <c r="F525" s="480">
        <v>44562</v>
      </c>
      <c r="G525" s="480">
        <v>45291</v>
      </c>
      <c r="H525" s="449"/>
      <c r="I525" s="15" t="s">
        <v>1530</v>
      </c>
      <c r="J525" s="15" t="str">
        <f>_xlfn.XLOOKUP(QDC_Contratos[[#This Row],[ID CLUSTER]],'Pontos e zonas por UF'!$B$2:$B$446,'Pontos e zonas por UF'!$H$2:$H$446)</f>
        <v>Bahia</v>
      </c>
      <c r="K525" s="344"/>
      <c r="L525" s="8">
        <f>_xlfn.XLOOKUP(QDC_Contratos[[#This Row],[ID CLUSTER]],'Pontos e zonas por UF'!$B$2:$B$446,'Pontos e zonas por UF'!$A$2:$A$446)</f>
        <v>756434</v>
      </c>
      <c r="M525" s="344" t="str">
        <f>_xlfn.XLOOKUP(QDC_Contratos[[#This Row],[Código Identificador do ID CLUSTER]],'Pontos e zonas por UF'!$A$2:$A$446,'Pontos e zonas por UF'!$G$2:$G$446)</f>
        <v>Ponto</v>
      </c>
    </row>
    <row r="526" spans="1:13" x14ac:dyDescent="0.35">
      <c r="A526" s="15">
        <v>525</v>
      </c>
      <c r="B526" s="447" t="s">
        <v>1528</v>
      </c>
      <c r="C526" s="6" t="s">
        <v>1807</v>
      </c>
      <c r="D526" s="3" t="s">
        <v>169</v>
      </c>
      <c r="E526" s="12">
        <v>10300</v>
      </c>
      <c r="F526" s="480">
        <v>45292</v>
      </c>
      <c r="G526" s="480">
        <v>46022</v>
      </c>
      <c r="H526" s="449"/>
      <c r="I526" s="15" t="s">
        <v>1530</v>
      </c>
      <c r="J526" s="15" t="str">
        <f>_xlfn.XLOOKUP(QDC_Contratos[[#This Row],[ID CLUSTER]],'Pontos e zonas por UF'!$B$2:$B$446,'Pontos e zonas por UF'!$H$2:$H$446)</f>
        <v>Bahia</v>
      </c>
      <c r="K526" s="344"/>
      <c r="L526" s="8">
        <f>_xlfn.XLOOKUP(QDC_Contratos[[#This Row],[ID CLUSTER]],'Pontos e zonas por UF'!$B$2:$B$446,'Pontos e zonas por UF'!$A$2:$A$446)</f>
        <v>756434</v>
      </c>
      <c r="M526" s="344" t="str">
        <f>_xlfn.XLOOKUP(QDC_Contratos[[#This Row],[Código Identificador do ID CLUSTER]],'Pontos e zonas por UF'!$A$2:$A$446,'Pontos e zonas por UF'!$G$2:$G$446)</f>
        <v>Ponto</v>
      </c>
    </row>
    <row r="527" spans="1:13" x14ac:dyDescent="0.35">
      <c r="A527" s="15">
        <v>526</v>
      </c>
      <c r="B527" s="447" t="s">
        <v>1528</v>
      </c>
      <c r="C527" s="6" t="s">
        <v>1808</v>
      </c>
      <c r="D527" s="3" t="s">
        <v>169</v>
      </c>
      <c r="E527" s="12">
        <v>0</v>
      </c>
      <c r="F527" s="480">
        <v>44562</v>
      </c>
      <c r="G527" s="480">
        <v>46022</v>
      </c>
      <c r="H527" s="449"/>
      <c r="I527" s="15" t="s">
        <v>1530</v>
      </c>
      <c r="J527" s="15" t="str">
        <f>_xlfn.XLOOKUP(QDC_Contratos[[#This Row],[ID CLUSTER]],'Pontos e zonas por UF'!$B$2:$B$446,'Pontos e zonas por UF'!$H$2:$H$446)</f>
        <v>Bahia</v>
      </c>
      <c r="K527" s="344"/>
      <c r="L527" s="8">
        <f>_xlfn.XLOOKUP(QDC_Contratos[[#This Row],[ID CLUSTER]],'Pontos e zonas por UF'!$B$2:$B$446,'Pontos e zonas por UF'!$A$2:$A$446)</f>
        <v>757408</v>
      </c>
      <c r="M527" s="344" t="str">
        <f>_xlfn.XLOOKUP(QDC_Contratos[[#This Row],[Código Identificador do ID CLUSTER]],'Pontos e zonas por UF'!$A$2:$A$446,'Pontos e zonas por UF'!$G$2:$G$446)</f>
        <v>Ponto</v>
      </c>
    </row>
    <row r="528" spans="1:13" x14ac:dyDescent="0.35">
      <c r="A528" s="15">
        <v>527</v>
      </c>
      <c r="B528" s="447" t="s">
        <v>1528</v>
      </c>
      <c r="C528" s="6" t="s">
        <v>1809</v>
      </c>
      <c r="D528" s="3" t="s">
        <v>169</v>
      </c>
      <c r="E528" s="12">
        <v>0</v>
      </c>
      <c r="F528" s="480">
        <v>44562</v>
      </c>
      <c r="G528" s="480">
        <v>45291</v>
      </c>
      <c r="H528" s="449"/>
      <c r="I528" s="15" t="s">
        <v>1530</v>
      </c>
      <c r="J528" s="15" t="str">
        <f>_xlfn.XLOOKUP(QDC_Contratos[[#This Row],[ID CLUSTER]],'Pontos e zonas por UF'!$B$2:$B$446,'Pontos e zonas por UF'!$H$2:$H$446)</f>
        <v>Bahia</v>
      </c>
      <c r="K528" s="344"/>
      <c r="L528" s="8">
        <f>_xlfn.XLOOKUP(QDC_Contratos[[#This Row],[ID CLUSTER]],'Pontos e zonas por UF'!$B$2:$B$446,'Pontos e zonas por UF'!$A$2:$A$446)</f>
        <v>756434</v>
      </c>
      <c r="M528" s="344" t="str">
        <f>_xlfn.XLOOKUP(QDC_Contratos[[#This Row],[Código Identificador do ID CLUSTER]],'Pontos e zonas por UF'!$A$2:$A$446,'Pontos e zonas por UF'!$G$2:$G$446)</f>
        <v>Ponto</v>
      </c>
    </row>
    <row r="529" spans="1:13" x14ac:dyDescent="0.35">
      <c r="A529" s="15">
        <v>528</v>
      </c>
      <c r="B529" s="447" t="s">
        <v>1528</v>
      </c>
      <c r="C529" s="6" t="s">
        <v>1809</v>
      </c>
      <c r="D529" s="3" t="s">
        <v>169</v>
      </c>
      <c r="E529" s="12">
        <v>6000</v>
      </c>
      <c r="F529" s="480">
        <v>45292</v>
      </c>
      <c r="G529" s="480">
        <v>46022</v>
      </c>
      <c r="H529" s="449"/>
      <c r="I529" s="15" t="s">
        <v>1530</v>
      </c>
      <c r="J529" s="15" t="str">
        <f>_xlfn.XLOOKUP(QDC_Contratos[[#This Row],[ID CLUSTER]],'Pontos e zonas por UF'!$B$2:$B$446,'Pontos e zonas por UF'!$H$2:$H$446)</f>
        <v>Bahia</v>
      </c>
      <c r="K529" s="344"/>
      <c r="L529" s="8">
        <f>_xlfn.XLOOKUP(QDC_Contratos[[#This Row],[ID CLUSTER]],'Pontos e zonas por UF'!$B$2:$B$446,'Pontos e zonas por UF'!$A$2:$A$446)</f>
        <v>756434</v>
      </c>
      <c r="M529" s="344" t="str">
        <f>_xlfn.XLOOKUP(QDC_Contratos[[#This Row],[Código Identificador do ID CLUSTER]],'Pontos e zonas por UF'!$A$2:$A$446,'Pontos e zonas por UF'!$G$2:$G$446)</f>
        <v>Ponto</v>
      </c>
    </row>
    <row r="530" spans="1:13" x14ac:dyDescent="0.35">
      <c r="A530" s="15">
        <v>529</v>
      </c>
      <c r="B530" s="447" t="s">
        <v>1528</v>
      </c>
      <c r="C530" s="6" t="s">
        <v>1810</v>
      </c>
      <c r="D530" s="3" t="s">
        <v>169</v>
      </c>
      <c r="E530" s="12">
        <v>0</v>
      </c>
      <c r="F530" s="480">
        <v>44562</v>
      </c>
      <c r="G530" s="480">
        <v>46022</v>
      </c>
      <c r="H530" s="449"/>
      <c r="I530" s="15" t="s">
        <v>1530</v>
      </c>
      <c r="J530" s="15" t="str">
        <f>_xlfn.XLOOKUP(QDC_Contratos[[#This Row],[ID CLUSTER]],'Pontos e zonas por UF'!$B$2:$B$446,'Pontos e zonas por UF'!$H$2:$H$446)</f>
        <v>Bahia</v>
      </c>
      <c r="K530" s="344"/>
      <c r="L530" s="8">
        <f>_xlfn.XLOOKUP(QDC_Contratos[[#This Row],[ID CLUSTER]],'Pontos e zonas por UF'!$B$2:$B$446,'Pontos e zonas por UF'!$A$2:$A$446)</f>
        <v>305310</v>
      </c>
      <c r="M530" s="344" t="str">
        <f>_xlfn.XLOOKUP(QDC_Contratos[[#This Row],[Código Identificador do ID CLUSTER]],'Pontos e zonas por UF'!$A$2:$A$446,'Pontos e zonas por UF'!$G$2:$G$446)</f>
        <v>Ponto</v>
      </c>
    </row>
    <row r="531" spans="1:13" x14ac:dyDescent="0.35">
      <c r="A531" s="15">
        <v>530</v>
      </c>
      <c r="B531" s="447" t="s">
        <v>1528</v>
      </c>
      <c r="C531" s="6" t="s">
        <v>1811</v>
      </c>
      <c r="D531" s="3" t="s">
        <v>169</v>
      </c>
      <c r="E531" s="12">
        <v>0</v>
      </c>
      <c r="F531" s="480">
        <v>44562</v>
      </c>
      <c r="G531" s="480">
        <v>46022</v>
      </c>
      <c r="H531" s="449"/>
      <c r="I531" s="15" t="s">
        <v>1530</v>
      </c>
      <c r="J531" s="15" t="str">
        <f>_xlfn.XLOOKUP(QDC_Contratos[[#This Row],[ID CLUSTER]],'Pontos e zonas por UF'!$B$2:$B$446,'Pontos e zonas por UF'!$H$2:$H$446)</f>
        <v>Sergipe</v>
      </c>
      <c r="K531" s="344"/>
      <c r="L531" s="8">
        <f>_xlfn.XLOOKUP(QDC_Contratos[[#This Row],[ID CLUSTER]],'Pontos e zonas por UF'!$B$2:$B$446,'Pontos e zonas por UF'!$A$2:$A$446)</f>
        <v>823737</v>
      </c>
      <c r="M531" s="344" t="str">
        <f>_xlfn.XLOOKUP(QDC_Contratos[[#This Row],[Código Identificador do ID CLUSTER]],'Pontos e zonas por UF'!$A$2:$A$446,'Pontos e zonas por UF'!$G$2:$G$446)</f>
        <v>Ponto</v>
      </c>
    </row>
    <row r="532" spans="1:13" x14ac:dyDescent="0.35">
      <c r="A532" s="15">
        <v>531</v>
      </c>
      <c r="B532" s="447" t="s">
        <v>1528</v>
      </c>
      <c r="C532" s="6" t="s">
        <v>1340</v>
      </c>
      <c r="D532" s="3" t="s">
        <v>169</v>
      </c>
      <c r="E532" s="12">
        <v>0</v>
      </c>
      <c r="F532" s="480">
        <v>44562</v>
      </c>
      <c r="G532" s="480">
        <v>46022</v>
      </c>
      <c r="H532" s="449"/>
      <c r="I532" s="15" t="s">
        <v>1530</v>
      </c>
      <c r="J532" s="15" t="str">
        <f>_xlfn.XLOOKUP(QDC_Contratos[[#This Row],[ID CLUSTER]],'Pontos e zonas por UF'!$B$2:$B$446,'Pontos e zonas por UF'!$H$2:$H$446)</f>
        <v>Alagoas</v>
      </c>
      <c r="K532" s="344"/>
      <c r="L532" s="8">
        <f>_xlfn.XLOOKUP(QDC_Contratos[[#This Row],[ID CLUSTER]],'Pontos e zonas por UF'!$B$2:$B$446,'Pontos e zonas por UF'!$A$2:$A$446)</f>
        <v>823527</v>
      </c>
      <c r="M532" s="344" t="str">
        <f>_xlfn.XLOOKUP(QDC_Contratos[[#This Row],[Código Identificador do ID CLUSTER]],'Pontos e zonas por UF'!$A$2:$A$446,'Pontos e zonas por UF'!$G$2:$G$446)</f>
        <v>Ponto</v>
      </c>
    </row>
    <row r="533" spans="1:13" x14ac:dyDescent="0.35">
      <c r="A533" s="15">
        <v>532</v>
      </c>
      <c r="B533" s="447" t="s">
        <v>1528</v>
      </c>
      <c r="C533" s="6" t="s">
        <v>1346</v>
      </c>
      <c r="D533" s="3" t="s">
        <v>169</v>
      </c>
      <c r="E533" s="12">
        <v>0</v>
      </c>
      <c r="F533" s="480">
        <v>44562</v>
      </c>
      <c r="G533" s="480">
        <v>46022</v>
      </c>
      <c r="H533" s="449"/>
      <c r="I533" s="15" t="s">
        <v>1530</v>
      </c>
      <c r="J533" s="15" t="str">
        <f>_xlfn.XLOOKUP(QDC_Contratos[[#This Row],[ID CLUSTER]],'Pontos e zonas por UF'!$B$2:$B$446,'Pontos e zonas por UF'!$H$2:$H$446)</f>
        <v>Rio Grande do Norte</v>
      </c>
      <c r="K533" s="344"/>
      <c r="L533" s="8">
        <f>_xlfn.XLOOKUP(QDC_Contratos[[#This Row],[ID CLUSTER]],'Pontos e zonas por UF'!$B$2:$B$446,'Pontos e zonas por UF'!$A$2:$A$446)</f>
        <v>755548</v>
      </c>
      <c r="M533" s="344" t="str">
        <f>_xlfn.XLOOKUP(QDC_Contratos[[#This Row],[Código Identificador do ID CLUSTER]],'Pontos e zonas por UF'!$A$2:$A$446,'Pontos e zonas por UF'!$G$2:$G$446)</f>
        <v>Ponto</v>
      </c>
    </row>
    <row r="534" spans="1:13" x14ac:dyDescent="0.35">
      <c r="A534" s="15">
        <v>533</v>
      </c>
      <c r="B534" s="447" t="s">
        <v>1528</v>
      </c>
      <c r="C534" s="6" t="s">
        <v>1812</v>
      </c>
      <c r="D534" s="3" t="s">
        <v>169</v>
      </c>
      <c r="E534" s="12">
        <v>4513.7</v>
      </c>
      <c r="F534" s="480">
        <v>44562</v>
      </c>
      <c r="G534" s="480">
        <v>44926</v>
      </c>
      <c r="H534" s="449"/>
      <c r="I534" s="15" t="s">
        <v>1530</v>
      </c>
      <c r="J534" s="15" t="str">
        <f>_xlfn.XLOOKUP(QDC_Contratos[[#This Row],[ID CLUSTER]],'Pontos e zonas por UF'!$B$2:$B$446,'Pontos e zonas por UF'!$H$2:$H$446)</f>
        <v>Ceará</v>
      </c>
      <c r="K534" s="344"/>
      <c r="L534" s="8">
        <f>_xlfn.XLOOKUP(QDC_Contratos[[#This Row],[ID CLUSTER]],'Pontos e zonas por UF'!$B$2:$B$446,'Pontos e zonas por UF'!$A$2:$A$446)</f>
        <v>755560</v>
      </c>
      <c r="M534" s="344" t="str">
        <f>_xlfn.XLOOKUP(QDC_Contratos[[#This Row],[Código Identificador do ID CLUSTER]],'Pontos e zonas por UF'!$A$2:$A$446,'Pontos e zonas por UF'!$G$2:$G$446)</f>
        <v>Ponto</v>
      </c>
    </row>
    <row r="535" spans="1:13" x14ac:dyDescent="0.35">
      <c r="A535" s="15">
        <v>534</v>
      </c>
      <c r="B535" s="447" t="s">
        <v>1528</v>
      </c>
      <c r="C535" s="6" t="s">
        <v>1812</v>
      </c>
      <c r="D535" s="3" t="s">
        <v>169</v>
      </c>
      <c r="E535" s="12">
        <v>4462.6000000000004</v>
      </c>
      <c r="F535" s="480">
        <v>44927</v>
      </c>
      <c r="G535" s="480">
        <v>45291</v>
      </c>
      <c r="H535" s="449"/>
      <c r="I535" s="15" t="s">
        <v>1530</v>
      </c>
      <c r="J535" s="15" t="str">
        <f>_xlfn.XLOOKUP(QDC_Contratos[[#This Row],[ID CLUSTER]],'Pontos e zonas por UF'!$B$2:$B$446,'Pontos e zonas por UF'!$H$2:$H$446)</f>
        <v>Ceará</v>
      </c>
      <c r="K535" s="344"/>
      <c r="L535" s="8">
        <f>_xlfn.XLOOKUP(QDC_Contratos[[#This Row],[ID CLUSTER]],'Pontos e zonas por UF'!$B$2:$B$446,'Pontos e zonas por UF'!$A$2:$A$446)</f>
        <v>755560</v>
      </c>
      <c r="M535" s="344" t="str">
        <f>_xlfn.XLOOKUP(QDC_Contratos[[#This Row],[Código Identificador do ID CLUSTER]],'Pontos e zonas por UF'!$A$2:$A$446,'Pontos e zonas por UF'!$G$2:$G$446)</f>
        <v>Ponto</v>
      </c>
    </row>
    <row r="536" spans="1:13" x14ac:dyDescent="0.35">
      <c r="A536" s="15">
        <v>535</v>
      </c>
      <c r="B536" s="447" t="s">
        <v>1528</v>
      </c>
      <c r="C536" s="6" t="s">
        <v>1812</v>
      </c>
      <c r="D536" s="3" t="s">
        <v>169</v>
      </c>
      <c r="E536" s="12">
        <v>0</v>
      </c>
      <c r="F536" s="480">
        <v>45292</v>
      </c>
      <c r="G536" s="480">
        <v>46022</v>
      </c>
      <c r="H536" s="449"/>
      <c r="I536" s="15" t="s">
        <v>1530</v>
      </c>
      <c r="J536" s="15" t="str">
        <f>_xlfn.XLOOKUP(QDC_Contratos[[#This Row],[ID CLUSTER]],'Pontos e zonas por UF'!$B$2:$B$446,'Pontos e zonas por UF'!$H$2:$H$446)</f>
        <v>Ceará</v>
      </c>
      <c r="K536" s="344"/>
      <c r="L536" s="8">
        <f>_xlfn.XLOOKUP(QDC_Contratos[[#This Row],[ID CLUSTER]],'Pontos e zonas por UF'!$B$2:$B$446,'Pontos e zonas por UF'!$A$2:$A$446)</f>
        <v>755560</v>
      </c>
      <c r="M536" s="344" t="str">
        <f>_xlfn.XLOOKUP(QDC_Contratos[[#This Row],[Código Identificador do ID CLUSTER]],'Pontos e zonas por UF'!$A$2:$A$446,'Pontos e zonas por UF'!$G$2:$G$446)</f>
        <v>Ponto</v>
      </c>
    </row>
    <row r="537" spans="1:13" x14ac:dyDescent="0.35">
      <c r="A537" s="15">
        <v>536</v>
      </c>
      <c r="B537" s="447" t="s">
        <v>1528</v>
      </c>
      <c r="C537" s="6" t="s">
        <v>1813</v>
      </c>
      <c r="D537" s="3" t="s">
        <v>169</v>
      </c>
      <c r="E537" s="12">
        <v>5680.6</v>
      </c>
      <c r="F537" s="480">
        <v>44562</v>
      </c>
      <c r="G537" s="480">
        <v>46022</v>
      </c>
      <c r="H537" s="449"/>
      <c r="I537" s="15" t="s">
        <v>1530</v>
      </c>
      <c r="J537" s="15" t="str">
        <f>_xlfn.XLOOKUP(QDC_Contratos[[#This Row],[ID CLUSTER]],'Pontos e zonas por UF'!$B$2:$B$446,'Pontos e zonas por UF'!$H$2:$H$446)</f>
        <v>Amazonas</v>
      </c>
      <c r="K537" s="344"/>
      <c r="L537" s="8">
        <f>_xlfn.XLOOKUP(QDC_Contratos[[#This Row],[ID CLUSTER]],'Pontos e zonas por UF'!$B$2:$B$446,'Pontos e zonas por UF'!$A$2:$A$446)</f>
        <v>823226</v>
      </c>
      <c r="M537" s="344" t="str">
        <f>_xlfn.XLOOKUP(QDC_Contratos[[#This Row],[Código Identificador do ID CLUSTER]],'Pontos e zonas por UF'!$A$2:$A$446,'Pontos e zonas por UF'!$G$2:$G$446)</f>
        <v>Ponto</v>
      </c>
    </row>
    <row r="538" spans="1:13" x14ac:dyDescent="0.35">
      <c r="A538" s="15">
        <v>537</v>
      </c>
      <c r="B538" s="338" t="s">
        <v>1814</v>
      </c>
      <c r="C538" s="6" t="s">
        <v>1338</v>
      </c>
      <c r="D538" s="3" t="s">
        <v>162</v>
      </c>
      <c r="E538" s="12">
        <v>300</v>
      </c>
      <c r="F538" s="480">
        <v>45017</v>
      </c>
      <c r="G538" s="480">
        <v>45107</v>
      </c>
      <c r="H538" s="449">
        <v>6.1440000000000001</v>
      </c>
      <c r="I538" s="15" t="s">
        <v>1279</v>
      </c>
      <c r="J538" s="15" t="str">
        <f>_xlfn.XLOOKUP(QDC_Contratos[[#This Row],[ID CLUSTER]],'Pontos e zonas por UF'!$B$2:$B$446,'Pontos e zonas por UF'!$H$2:$H$446)</f>
        <v>Bahia</v>
      </c>
      <c r="K538" s="344"/>
      <c r="L538" s="8">
        <f>_xlfn.XLOOKUP(QDC_Contratos[[#This Row],[ID CLUSTER]],'Pontos e zonas por UF'!$B$2:$B$446,'Pontos e zonas por UF'!$A$2:$A$446)</f>
        <v>236</v>
      </c>
      <c r="M538" s="344" t="str">
        <f>_xlfn.XLOOKUP(QDC_Contratos[[#This Row],[Código Identificador do ID CLUSTER]],'Pontos e zonas por UF'!$A$2:$A$446,'Pontos e zonas por UF'!$G$2:$G$446)</f>
        <v>Zona</v>
      </c>
    </row>
    <row r="539" spans="1:13" x14ac:dyDescent="0.35">
      <c r="A539" s="15">
        <v>538</v>
      </c>
      <c r="B539" s="338" t="s">
        <v>1815</v>
      </c>
      <c r="C539" s="8" t="s">
        <v>1295</v>
      </c>
      <c r="D539" s="3" t="s">
        <v>169</v>
      </c>
      <c r="E539" s="12">
        <v>100</v>
      </c>
      <c r="F539" s="480">
        <v>45061</v>
      </c>
      <c r="G539" s="480">
        <v>45061</v>
      </c>
      <c r="H539" s="449">
        <v>0.42259999999999998</v>
      </c>
      <c r="I539" s="15" t="s">
        <v>1279</v>
      </c>
      <c r="J539" s="15" t="str">
        <f>_xlfn.XLOOKUP(QDC_Contratos[[#This Row],[ID CLUSTER]],'Pontos e zonas por UF'!$B$2:$B$446,'Pontos e zonas por UF'!$H$2:$H$446)</f>
        <v>São Paulo</v>
      </c>
      <c r="K539" s="344"/>
      <c r="L539" s="8">
        <f>_xlfn.XLOOKUP(QDC_Contratos[[#This Row],[ID CLUSTER]],'Pontos e zonas por UF'!$B$2:$B$446,'Pontos e zonas por UF'!$A$2:$A$446)</f>
        <v>1</v>
      </c>
      <c r="M539" s="344" t="str">
        <f>_xlfn.XLOOKUP(QDC_Contratos[[#This Row],[Código Identificador do ID CLUSTER]],'Pontos e zonas por UF'!$A$2:$A$446,'Pontos e zonas por UF'!$G$2:$G$446)</f>
        <v>Ponto</v>
      </c>
    </row>
    <row r="540" spans="1:13" x14ac:dyDescent="0.35">
      <c r="A540" s="15">
        <v>539</v>
      </c>
      <c r="B540" s="338" t="s">
        <v>1816</v>
      </c>
      <c r="C540" s="6" t="s">
        <v>1441</v>
      </c>
      <c r="D540" s="3" t="s">
        <v>162</v>
      </c>
      <c r="E540" s="12">
        <v>50</v>
      </c>
      <c r="F540" s="480">
        <v>44927</v>
      </c>
      <c r="G540" s="480">
        <v>45291</v>
      </c>
      <c r="H540" s="449">
        <v>5.1791</v>
      </c>
      <c r="I540" s="15" t="s">
        <v>1279</v>
      </c>
      <c r="J540" s="15" t="str">
        <f>_xlfn.XLOOKUP(QDC_Contratos[[#This Row],[ID CLUSTER]],'Pontos e zonas por UF'!$B$2:$B$446,'Pontos e zonas por UF'!$H$2:$H$446)</f>
        <v>Ceará</v>
      </c>
      <c r="K540" s="344"/>
      <c r="L540" s="8">
        <f>_xlfn.XLOOKUP(QDC_Contratos[[#This Row],[ID CLUSTER]],'Pontos e zonas por UF'!$B$2:$B$446,'Pontos e zonas por UF'!$A$2:$A$446)</f>
        <v>247</v>
      </c>
      <c r="M540" s="344" t="str">
        <f>_xlfn.XLOOKUP(QDC_Contratos[[#This Row],[Código Identificador do ID CLUSTER]],'Pontos e zonas por UF'!$A$2:$A$446,'Pontos e zonas por UF'!$G$2:$G$446)</f>
        <v>Zona</v>
      </c>
    </row>
    <row r="541" spans="1:13" x14ac:dyDescent="0.35">
      <c r="A541" s="15">
        <v>540</v>
      </c>
      <c r="B541" s="338" t="s">
        <v>1817</v>
      </c>
      <c r="C541" s="6" t="s">
        <v>1466</v>
      </c>
      <c r="D541" s="3" t="s">
        <v>162</v>
      </c>
      <c r="E541" s="12">
        <v>1</v>
      </c>
      <c r="F541" s="480">
        <v>44817</v>
      </c>
      <c r="G541" s="480">
        <v>44926</v>
      </c>
      <c r="H541" s="449">
        <v>4.7633000000000001</v>
      </c>
      <c r="I541" s="15" t="s">
        <v>1279</v>
      </c>
      <c r="J541" s="15" t="str">
        <f>_xlfn.XLOOKUP(QDC_Contratos[[#This Row],[ID CLUSTER]],'Pontos e zonas por UF'!$B$2:$B$446,'Pontos e zonas por UF'!$H$2:$H$446)</f>
        <v>Espírito Santo</v>
      </c>
      <c r="K541" s="344"/>
      <c r="L541" s="8">
        <f>_xlfn.XLOOKUP(QDC_Contratos[[#This Row],[ID CLUSTER]],'Pontos e zonas por UF'!$B$2:$B$446,'Pontos e zonas por UF'!$A$2:$A$446)</f>
        <v>231</v>
      </c>
      <c r="M541" s="344" t="str">
        <f>_xlfn.XLOOKUP(QDC_Contratos[[#This Row],[Código Identificador do ID CLUSTER]],'Pontos e zonas por UF'!$A$2:$A$446,'Pontos e zonas por UF'!$G$2:$G$446)</f>
        <v>Zona</v>
      </c>
    </row>
    <row r="542" spans="1:13" x14ac:dyDescent="0.35">
      <c r="A542" s="15">
        <v>541</v>
      </c>
      <c r="B542" s="338" t="s">
        <v>1818</v>
      </c>
      <c r="C542" s="8" t="s">
        <v>1333</v>
      </c>
      <c r="D542" s="15" t="s">
        <v>162</v>
      </c>
      <c r="E542" s="18">
        <v>5</v>
      </c>
      <c r="F542" s="473">
        <v>44562</v>
      </c>
      <c r="G542" s="473">
        <v>44926</v>
      </c>
      <c r="H542" s="449">
        <v>3.9828000000000001</v>
      </c>
      <c r="I542" s="15" t="s">
        <v>1279</v>
      </c>
      <c r="J542" s="15" t="str">
        <f>_xlfn.XLOOKUP(QDC_Contratos[[#This Row],[ID CLUSTER]],'Pontos e zonas por UF'!$B$2:$B$446,'Pontos e zonas por UF'!$H$2:$H$446)</f>
        <v>Bahia</v>
      </c>
      <c r="K542" s="344"/>
      <c r="L542" s="8">
        <f>_xlfn.XLOOKUP(QDC_Contratos[[#This Row],[ID CLUSTER]],'Pontos e zonas por UF'!$B$2:$B$446,'Pontos e zonas por UF'!$A$2:$A$446)</f>
        <v>233</v>
      </c>
      <c r="M542" s="344" t="str">
        <f>_xlfn.XLOOKUP(QDC_Contratos[[#This Row],[Código Identificador do ID CLUSTER]],'Pontos e zonas por UF'!$A$2:$A$446,'Pontos e zonas por UF'!$G$2:$G$446)</f>
        <v>Zona</v>
      </c>
    </row>
    <row r="543" spans="1:13" x14ac:dyDescent="0.35">
      <c r="A543" s="15">
        <v>542</v>
      </c>
      <c r="B543" s="338" t="s">
        <v>1819</v>
      </c>
      <c r="C543" s="8" t="s">
        <v>1324</v>
      </c>
      <c r="D543" s="15" t="s">
        <v>169</v>
      </c>
      <c r="E543" s="18">
        <v>350</v>
      </c>
      <c r="F543" s="473">
        <v>44562</v>
      </c>
      <c r="G543" s="473">
        <v>44926</v>
      </c>
      <c r="H543" s="449">
        <v>4.8559000000000001</v>
      </c>
      <c r="I543" s="15" t="s">
        <v>1279</v>
      </c>
      <c r="J543" s="15" t="str">
        <f>_xlfn.XLOOKUP(QDC_Contratos[[#This Row],[ID CLUSTER]],'Pontos e zonas por UF'!$B$2:$B$446,'Pontos e zonas por UF'!$H$2:$H$446)</f>
        <v>Rio de Janeiro</v>
      </c>
      <c r="K543" s="344"/>
      <c r="L543" s="8">
        <f>_xlfn.XLOOKUP(QDC_Contratos[[#This Row],[ID CLUSTER]],'Pontos e zonas por UF'!$B$2:$B$446,'Pontos e zonas por UF'!$A$2:$A$446)</f>
        <v>756635</v>
      </c>
      <c r="M543" s="344" t="str">
        <f>_xlfn.XLOOKUP(QDC_Contratos[[#This Row],[Código Identificador do ID CLUSTER]],'Pontos e zonas por UF'!$A$2:$A$446,'Pontos e zonas por UF'!$G$2:$G$446)</f>
        <v>Ponto</v>
      </c>
    </row>
    <row r="544" spans="1:13" x14ac:dyDescent="0.35">
      <c r="A544" s="15">
        <v>543</v>
      </c>
      <c r="B544" s="338" t="s">
        <v>1820</v>
      </c>
      <c r="C544" s="8" t="s">
        <v>1287</v>
      </c>
      <c r="D544" s="15" t="s">
        <v>169</v>
      </c>
      <c r="E544" s="18">
        <v>10</v>
      </c>
      <c r="F544" s="473">
        <v>44737</v>
      </c>
      <c r="G544" s="473">
        <v>44737</v>
      </c>
      <c r="H544" s="448">
        <v>7.5739000000000001</v>
      </c>
      <c r="I544" s="15" t="s">
        <v>1279</v>
      </c>
      <c r="J544" s="15" t="str">
        <f>_xlfn.XLOOKUP(QDC_Contratos[[#This Row],[ID CLUSTER]],'Pontos e zonas por UF'!$B$2:$B$446,'Pontos e zonas por UF'!$H$2:$H$446)</f>
        <v>Mato Grosso do Sul</v>
      </c>
      <c r="K544" s="344"/>
      <c r="L544" s="8">
        <f>_xlfn.XLOOKUP(QDC_Contratos[[#This Row],[ID CLUSTER]],'Pontos e zonas por UF'!$B$2:$B$446,'Pontos e zonas por UF'!$A$2:$A$446)</f>
        <v>270738</v>
      </c>
      <c r="M544" s="344" t="str">
        <f>_xlfn.XLOOKUP(QDC_Contratos[[#This Row],[Código Identificador do ID CLUSTER]],'Pontos e zonas por UF'!$A$2:$A$446,'Pontos e zonas por UF'!$G$2:$G$446)</f>
        <v>Ponto</v>
      </c>
    </row>
    <row r="545" spans="1:13" x14ac:dyDescent="0.35">
      <c r="A545" s="15">
        <v>544</v>
      </c>
      <c r="B545" s="338" t="s">
        <v>1821</v>
      </c>
      <c r="C545" s="8" t="s">
        <v>1295</v>
      </c>
      <c r="D545" s="3" t="s">
        <v>169</v>
      </c>
      <c r="E545" s="12">
        <v>100</v>
      </c>
      <c r="F545" s="480">
        <v>45052</v>
      </c>
      <c r="G545" s="480">
        <v>45052</v>
      </c>
      <c r="H545" s="449">
        <v>0.42259999999999998</v>
      </c>
      <c r="I545" s="15" t="s">
        <v>1279</v>
      </c>
      <c r="J545" s="15" t="str">
        <f>_xlfn.XLOOKUP(QDC_Contratos[[#This Row],[ID CLUSTER]],'Pontos e zonas por UF'!$B$2:$B$446,'Pontos e zonas por UF'!$H$2:$H$446)</f>
        <v>São Paulo</v>
      </c>
      <c r="K545" s="344"/>
      <c r="L545" s="8">
        <f>_xlfn.XLOOKUP(QDC_Contratos[[#This Row],[ID CLUSTER]],'Pontos e zonas por UF'!$B$2:$B$446,'Pontos e zonas por UF'!$A$2:$A$446)</f>
        <v>1</v>
      </c>
      <c r="M545" s="344" t="str">
        <f>_xlfn.XLOOKUP(QDC_Contratos[[#This Row],[Código Identificador do ID CLUSTER]],'Pontos e zonas por UF'!$A$2:$A$446,'Pontos e zonas por UF'!$G$2:$G$446)</f>
        <v>Ponto</v>
      </c>
    </row>
    <row r="546" spans="1:13" x14ac:dyDescent="0.35">
      <c r="A546" s="15">
        <v>545</v>
      </c>
      <c r="B546" s="338" t="s">
        <v>1822</v>
      </c>
      <c r="C546" s="8" t="s">
        <v>1381</v>
      </c>
      <c r="D546" s="15" t="s">
        <v>162</v>
      </c>
      <c r="E546" s="18">
        <v>1</v>
      </c>
      <c r="F546" s="473">
        <v>44802</v>
      </c>
      <c r="G546" s="473">
        <v>44926</v>
      </c>
      <c r="H546" s="448"/>
      <c r="I546" s="15" t="s">
        <v>1279</v>
      </c>
      <c r="J546" s="15" t="str">
        <f>_xlfn.XLOOKUP(QDC_Contratos[[#This Row],[ID CLUSTER]],'Pontos e zonas por UF'!$B$2:$B$446,'Pontos e zonas por UF'!$H$2:$H$446)</f>
        <v>Ceará</v>
      </c>
      <c r="K546" s="344"/>
      <c r="L546" s="8">
        <f>_xlfn.XLOOKUP(QDC_Contratos[[#This Row],[ID CLUSTER]],'Pontos e zonas por UF'!$B$2:$B$446,'Pontos e zonas por UF'!$A$2:$A$446)</f>
        <v>246</v>
      </c>
      <c r="M546" s="344" t="str">
        <f>_xlfn.XLOOKUP(QDC_Contratos[[#This Row],[Código Identificador do ID CLUSTER]],'Pontos e zonas por UF'!$A$2:$A$446,'Pontos e zonas por UF'!$G$2:$G$446)</f>
        <v>Zona</v>
      </c>
    </row>
    <row r="547" spans="1:13" x14ac:dyDescent="0.35">
      <c r="A547" s="15">
        <v>546</v>
      </c>
      <c r="B547" s="338" t="s">
        <v>1526</v>
      </c>
      <c r="C547" s="8" t="s">
        <v>1823</v>
      </c>
      <c r="D547" s="15" t="s">
        <v>162</v>
      </c>
      <c r="E547" s="18">
        <v>1340</v>
      </c>
      <c r="F547" s="473">
        <v>44562</v>
      </c>
      <c r="G547" s="473">
        <v>47756</v>
      </c>
      <c r="H547" s="448"/>
      <c r="I547" s="15" t="s">
        <v>1279</v>
      </c>
      <c r="J547" s="15" t="str">
        <f>_xlfn.XLOOKUP(QDC_Contratos[[#This Row],[ID CLUSTER]],'Pontos e zonas por UF'!$B$2:$B$446,'Pontos e zonas por UF'!$H$2:$H$446)</f>
        <v>São Paulo</v>
      </c>
      <c r="K547" s="344"/>
      <c r="L547" s="8">
        <f>_xlfn.XLOOKUP(QDC_Contratos[[#This Row],[ID CLUSTER]],'Pontos e zonas por UF'!$B$2:$B$446,'Pontos e zonas por UF'!$A$2:$A$446)</f>
        <v>443</v>
      </c>
      <c r="M547" s="344" t="str">
        <f>_xlfn.XLOOKUP(QDC_Contratos[[#This Row],[Código Identificador do ID CLUSTER]],'Pontos e zonas por UF'!$A$2:$A$446,'Pontos e zonas por UF'!$G$2:$G$446)</f>
        <v>Zona</v>
      </c>
    </row>
    <row r="548" spans="1:13" x14ac:dyDescent="0.35">
      <c r="A548" s="15">
        <v>547</v>
      </c>
      <c r="B548" s="338" t="s">
        <v>1824</v>
      </c>
      <c r="C548" s="8" t="s">
        <v>1287</v>
      </c>
      <c r="D548" s="15" t="s">
        <v>169</v>
      </c>
      <c r="E548" s="18">
        <v>300</v>
      </c>
      <c r="F548" s="473">
        <v>44567</v>
      </c>
      <c r="G548" s="473">
        <v>44567</v>
      </c>
      <c r="H548" s="449">
        <v>6.6260000000000003</v>
      </c>
      <c r="I548" s="15" t="s">
        <v>1279</v>
      </c>
      <c r="J548" s="15" t="str">
        <f>_xlfn.XLOOKUP(QDC_Contratos[[#This Row],[ID CLUSTER]],'Pontos e zonas por UF'!$B$2:$B$446,'Pontos e zonas por UF'!$H$2:$H$446)</f>
        <v>Mato Grosso do Sul</v>
      </c>
      <c r="K548" s="344"/>
      <c r="L548" s="8">
        <f>_xlfn.XLOOKUP(QDC_Contratos[[#This Row],[ID CLUSTER]],'Pontos e zonas por UF'!$B$2:$B$446,'Pontos e zonas por UF'!$A$2:$A$446)</f>
        <v>270738</v>
      </c>
      <c r="M548" s="344" t="str">
        <f>_xlfn.XLOOKUP(QDC_Contratos[[#This Row],[Código Identificador do ID CLUSTER]],'Pontos e zonas por UF'!$A$2:$A$446,'Pontos e zonas por UF'!$G$2:$G$446)</f>
        <v>Ponto</v>
      </c>
    </row>
    <row r="549" spans="1:13" x14ac:dyDescent="0.35">
      <c r="A549" s="15">
        <v>548</v>
      </c>
      <c r="B549" s="338" t="s">
        <v>1825</v>
      </c>
      <c r="C549" s="8" t="s">
        <v>1295</v>
      </c>
      <c r="D549" s="3" t="s">
        <v>169</v>
      </c>
      <c r="E549" s="12">
        <v>100</v>
      </c>
      <c r="F549" s="480">
        <v>44974</v>
      </c>
      <c r="G549" s="480">
        <v>44974</v>
      </c>
      <c r="H549" s="449">
        <v>0.42259999999999998</v>
      </c>
      <c r="I549" s="15" t="s">
        <v>1279</v>
      </c>
      <c r="J549" s="15" t="str">
        <f>_xlfn.XLOOKUP(QDC_Contratos[[#This Row],[ID CLUSTER]],'Pontos e zonas por UF'!$B$2:$B$446,'Pontos e zonas por UF'!$H$2:$H$446)</f>
        <v>São Paulo</v>
      </c>
      <c r="K549" s="344"/>
      <c r="L549" s="8">
        <f>_xlfn.XLOOKUP(QDC_Contratos[[#This Row],[ID CLUSTER]],'Pontos e zonas por UF'!$B$2:$B$446,'Pontos e zonas por UF'!$A$2:$A$446)</f>
        <v>1</v>
      </c>
      <c r="M549" s="344" t="str">
        <f>_xlfn.XLOOKUP(QDC_Contratos[[#This Row],[Código Identificador do ID CLUSTER]],'Pontos e zonas por UF'!$A$2:$A$446,'Pontos e zonas por UF'!$G$2:$G$446)</f>
        <v>Ponto</v>
      </c>
    </row>
    <row r="550" spans="1:13" x14ac:dyDescent="0.35">
      <c r="A550" s="15">
        <v>549</v>
      </c>
      <c r="B550" s="338" t="s">
        <v>1826</v>
      </c>
      <c r="C550" s="8" t="s">
        <v>1329</v>
      </c>
      <c r="D550" s="15" t="s">
        <v>162</v>
      </c>
      <c r="E550" s="18">
        <v>335</v>
      </c>
      <c r="F550" s="473">
        <v>44562</v>
      </c>
      <c r="G550" s="473">
        <v>44926</v>
      </c>
      <c r="H550" s="449">
        <v>3.9828000000000001</v>
      </c>
      <c r="I550" s="15" t="s">
        <v>1279</v>
      </c>
      <c r="J550" s="15" t="str">
        <f>_xlfn.XLOOKUP(QDC_Contratos[[#This Row],[ID CLUSTER]],'Pontos e zonas por UF'!$B$2:$B$446,'Pontos e zonas por UF'!$H$2:$H$446)</f>
        <v>Bahia</v>
      </c>
      <c r="K550" s="344"/>
      <c r="L550" s="8">
        <f>_xlfn.XLOOKUP(QDC_Contratos[[#This Row],[ID CLUSTER]],'Pontos e zonas por UF'!$B$2:$B$446,'Pontos e zonas por UF'!$A$2:$A$446)</f>
        <v>237</v>
      </c>
      <c r="M550" s="344" t="str">
        <f>_xlfn.XLOOKUP(QDC_Contratos[[#This Row],[Código Identificador do ID CLUSTER]],'Pontos e zonas por UF'!$A$2:$A$446,'Pontos e zonas por UF'!$G$2:$G$446)</f>
        <v>Zona</v>
      </c>
    </row>
    <row r="551" spans="1:13" x14ac:dyDescent="0.35">
      <c r="A551" s="15">
        <v>550</v>
      </c>
      <c r="B551" s="338" t="s">
        <v>1827</v>
      </c>
      <c r="C551" s="8" t="s">
        <v>1295</v>
      </c>
      <c r="D551" s="15" t="s">
        <v>169</v>
      </c>
      <c r="E551" s="18">
        <v>5771</v>
      </c>
      <c r="F551" s="473">
        <v>44562</v>
      </c>
      <c r="G551" s="473">
        <v>44926</v>
      </c>
      <c r="H551" s="449">
        <v>3.0312999999999999</v>
      </c>
      <c r="I551" s="15" t="s">
        <v>1279</v>
      </c>
      <c r="J551" s="15" t="str">
        <f>_xlfn.XLOOKUP(QDC_Contratos[[#This Row],[ID CLUSTER]],'Pontos e zonas por UF'!$B$2:$B$446,'Pontos e zonas por UF'!$H$2:$H$446)</f>
        <v>São Paulo</v>
      </c>
      <c r="K551" s="344"/>
      <c r="L551" s="8">
        <f>_xlfn.XLOOKUP(QDC_Contratos[[#This Row],[ID CLUSTER]],'Pontos e zonas por UF'!$B$2:$B$446,'Pontos e zonas por UF'!$A$2:$A$446)</f>
        <v>1</v>
      </c>
      <c r="M551" s="344" t="str">
        <f>_xlfn.XLOOKUP(QDC_Contratos[[#This Row],[Código Identificador do ID CLUSTER]],'Pontos e zonas por UF'!$A$2:$A$446,'Pontos e zonas por UF'!$G$2:$G$446)</f>
        <v>Ponto</v>
      </c>
    </row>
    <row r="552" spans="1:13" x14ac:dyDescent="0.35">
      <c r="A552" s="15">
        <v>551</v>
      </c>
      <c r="B552" s="338" t="s">
        <v>1828</v>
      </c>
      <c r="C552" s="8" t="s">
        <v>1293</v>
      </c>
      <c r="D552" s="15" t="s">
        <v>162</v>
      </c>
      <c r="E552" s="18">
        <v>1343</v>
      </c>
      <c r="F552" s="473">
        <v>44562</v>
      </c>
      <c r="G552" s="473">
        <v>44926</v>
      </c>
      <c r="H552" s="449">
        <v>2.2778</v>
      </c>
      <c r="I552" s="15" t="s">
        <v>1279</v>
      </c>
      <c r="J552" s="15" t="str">
        <f>_xlfn.XLOOKUP(QDC_Contratos[[#This Row],[ID CLUSTER]],'Pontos e zonas por UF'!$B$2:$B$446,'Pontos e zonas por UF'!$H$2:$H$446)</f>
        <v>Santa Catarina</v>
      </c>
      <c r="K552" s="344"/>
      <c r="L552" s="8">
        <f>_xlfn.XLOOKUP(QDC_Contratos[[#This Row],[ID CLUSTER]],'Pontos e zonas por UF'!$B$2:$B$446,'Pontos e zonas por UF'!$A$2:$A$446)</f>
        <v>213</v>
      </c>
      <c r="M552" s="344" t="str">
        <f>_xlfn.XLOOKUP(QDC_Contratos[[#This Row],[Código Identificador do ID CLUSTER]],'Pontos e zonas por UF'!$A$2:$A$446,'Pontos e zonas por UF'!$G$2:$G$446)</f>
        <v>Zona</v>
      </c>
    </row>
    <row r="553" spans="1:13" x14ac:dyDescent="0.35">
      <c r="A553" s="15">
        <v>552</v>
      </c>
      <c r="B553" s="338" t="s">
        <v>1829</v>
      </c>
      <c r="C553" s="8" t="s">
        <v>1281</v>
      </c>
      <c r="D553" s="15" t="s">
        <v>162</v>
      </c>
      <c r="E553" s="18">
        <v>925</v>
      </c>
      <c r="F553" s="473">
        <v>44562</v>
      </c>
      <c r="G553" s="476">
        <v>44926</v>
      </c>
      <c r="H553" s="449">
        <v>1.8411999999999999</v>
      </c>
      <c r="I553" s="15" t="s">
        <v>1279</v>
      </c>
      <c r="J553" s="15" t="str">
        <f>_xlfn.XLOOKUP(QDC_Contratos[[#This Row],[ID CLUSTER]],'Pontos e zonas por UF'!$B$2:$B$446,'Pontos e zonas por UF'!$H$2:$H$446)</f>
        <v>São Paulo</v>
      </c>
      <c r="K553" s="344"/>
      <c r="L553" s="8">
        <f>_xlfn.XLOOKUP(QDC_Contratos[[#This Row],[ID CLUSTER]],'Pontos e zonas por UF'!$B$2:$B$446,'Pontos e zonas por UF'!$A$2:$A$446)</f>
        <v>441</v>
      </c>
      <c r="M553" s="344" t="str">
        <f>_xlfn.XLOOKUP(QDC_Contratos[[#This Row],[Código Identificador do ID CLUSTER]],'Pontos e zonas por UF'!$A$2:$A$446,'Pontos e zonas por UF'!$G$2:$G$446)</f>
        <v>Zona</v>
      </c>
    </row>
    <row r="554" spans="1:13" x14ac:dyDescent="0.35">
      <c r="A554" s="15">
        <v>553</v>
      </c>
      <c r="B554" s="338" t="s">
        <v>1830</v>
      </c>
      <c r="C554" s="8" t="s">
        <v>1295</v>
      </c>
      <c r="D554" s="3" t="s">
        <v>169</v>
      </c>
      <c r="E554" s="12">
        <v>95</v>
      </c>
      <c r="F554" s="480">
        <v>44969</v>
      </c>
      <c r="G554" s="484">
        <v>44969</v>
      </c>
      <c r="H554" s="449">
        <v>0.42259999999999998</v>
      </c>
      <c r="I554" s="15" t="s">
        <v>1279</v>
      </c>
      <c r="J554" s="15" t="str">
        <f>_xlfn.XLOOKUP(QDC_Contratos[[#This Row],[ID CLUSTER]],'Pontos e zonas por UF'!$B$2:$B$446,'Pontos e zonas por UF'!$H$2:$H$446)</f>
        <v>São Paulo</v>
      </c>
      <c r="K554" s="344"/>
      <c r="L554" s="8">
        <f>_xlfn.XLOOKUP(QDC_Contratos[[#This Row],[ID CLUSTER]],'Pontos e zonas por UF'!$B$2:$B$446,'Pontos e zonas por UF'!$A$2:$A$446)</f>
        <v>1</v>
      </c>
      <c r="M554" s="344" t="str">
        <f>_xlfn.XLOOKUP(QDC_Contratos[[#This Row],[Código Identificador do ID CLUSTER]],'Pontos e zonas por UF'!$A$2:$A$446,'Pontos e zonas por UF'!$G$2:$G$446)</f>
        <v>Ponto</v>
      </c>
    </row>
    <row r="555" spans="1:13" x14ac:dyDescent="0.35">
      <c r="A555" s="15">
        <v>554</v>
      </c>
      <c r="B555" s="338" t="s">
        <v>1831</v>
      </c>
      <c r="C555" s="8" t="s">
        <v>1295</v>
      </c>
      <c r="D555" s="3" t="s">
        <v>169</v>
      </c>
      <c r="E555" s="12">
        <v>100</v>
      </c>
      <c r="F555" s="480">
        <v>44970</v>
      </c>
      <c r="G555" s="484">
        <v>44970</v>
      </c>
      <c r="H555" s="449">
        <v>0.42259999999999998</v>
      </c>
      <c r="I555" s="15" t="s">
        <v>1279</v>
      </c>
      <c r="J555" s="15" t="str">
        <f>_xlfn.XLOOKUP(QDC_Contratos[[#This Row],[ID CLUSTER]],'Pontos e zonas por UF'!$B$2:$B$446,'Pontos e zonas por UF'!$H$2:$H$446)</f>
        <v>São Paulo</v>
      </c>
      <c r="K555" s="344"/>
      <c r="L555" s="8">
        <f>_xlfn.XLOOKUP(QDC_Contratos[[#This Row],[ID CLUSTER]],'Pontos e zonas por UF'!$B$2:$B$446,'Pontos e zonas por UF'!$A$2:$A$446)</f>
        <v>1</v>
      </c>
      <c r="M555" s="344" t="str">
        <f>_xlfn.XLOOKUP(QDC_Contratos[[#This Row],[Código Identificador do ID CLUSTER]],'Pontos e zonas por UF'!$A$2:$A$446,'Pontos e zonas por UF'!$G$2:$G$446)</f>
        <v>Ponto</v>
      </c>
    </row>
    <row r="556" spans="1:13" x14ac:dyDescent="0.35">
      <c r="A556" s="15">
        <v>555</v>
      </c>
      <c r="B556" s="338" t="s">
        <v>1832</v>
      </c>
      <c r="C556" s="8" t="s">
        <v>1295</v>
      </c>
      <c r="D556" s="3" t="s">
        <v>169</v>
      </c>
      <c r="E556" s="12">
        <v>100</v>
      </c>
      <c r="F556" s="480">
        <v>44971</v>
      </c>
      <c r="G556" s="484">
        <v>44971</v>
      </c>
      <c r="H556" s="449">
        <v>0.42259999999999998</v>
      </c>
      <c r="I556" s="15" t="s">
        <v>1279</v>
      </c>
      <c r="J556" s="15" t="str">
        <f>_xlfn.XLOOKUP(QDC_Contratos[[#This Row],[ID CLUSTER]],'Pontos e zonas por UF'!$B$2:$B$446,'Pontos e zonas por UF'!$H$2:$H$446)</f>
        <v>São Paulo</v>
      </c>
      <c r="K556" s="344"/>
      <c r="L556" s="8">
        <f>_xlfn.XLOOKUP(QDC_Contratos[[#This Row],[ID CLUSTER]],'Pontos e zonas por UF'!$B$2:$B$446,'Pontos e zonas por UF'!$A$2:$A$446)</f>
        <v>1</v>
      </c>
      <c r="M556" s="344" t="str">
        <f>_xlfn.XLOOKUP(QDC_Contratos[[#This Row],[Código Identificador do ID CLUSTER]],'Pontos e zonas por UF'!$A$2:$A$446,'Pontos e zonas por UF'!$G$2:$G$446)</f>
        <v>Ponto</v>
      </c>
    </row>
    <row r="557" spans="1:13" x14ac:dyDescent="0.35">
      <c r="A557" s="15">
        <v>556</v>
      </c>
      <c r="B557" s="338" t="s">
        <v>1833</v>
      </c>
      <c r="C557" s="8" t="s">
        <v>1295</v>
      </c>
      <c r="D557" s="3" t="s">
        <v>169</v>
      </c>
      <c r="E557" s="12">
        <v>100</v>
      </c>
      <c r="F557" s="480">
        <v>44972</v>
      </c>
      <c r="G557" s="480">
        <v>44972</v>
      </c>
      <c r="H557" s="449">
        <v>0.42259999999999998</v>
      </c>
      <c r="I557" s="15" t="s">
        <v>1279</v>
      </c>
      <c r="J557" s="15" t="str">
        <f>_xlfn.XLOOKUP(QDC_Contratos[[#This Row],[ID CLUSTER]],'Pontos e zonas por UF'!$B$2:$B$446,'Pontos e zonas por UF'!$H$2:$H$446)</f>
        <v>São Paulo</v>
      </c>
      <c r="K557" s="344"/>
      <c r="L557" s="8">
        <f>_xlfn.XLOOKUP(QDC_Contratos[[#This Row],[ID CLUSTER]],'Pontos e zonas por UF'!$B$2:$B$446,'Pontos e zonas por UF'!$A$2:$A$446)</f>
        <v>1</v>
      </c>
      <c r="M557" s="344" t="str">
        <f>_xlfn.XLOOKUP(QDC_Contratos[[#This Row],[Código Identificador do ID CLUSTER]],'Pontos e zonas por UF'!$A$2:$A$446,'Pontos e zonas por UF'!$G$2:$G$446)</f>
        <v>Ponto</v>
      </c>
    </row>
    <row r="558" spans="1:13" x14ac:dyDescent="0.35">
      <c r="A558" s="15">
        <v>557</v>
      </c>
      <c r="B558" s="338" t="s">
        <v>1834</v>
      </c>
      <c r="C558" s="8" t="s">
        <v>1295</v>
      </c>
      <c r="D558" s="3" t="s">
        <v>169</v>
      </c>
      <c r="E558" s="12">
        <v>95</v>
      </c>
      <c r="F558" s="480">
        <v>44975</v>
      </c>
      <c r="G558" s="480">
        <v>44975</v>
      </c>
      <c r="H558" s="449">
        <v>0.42259999999999998</v>
      </c>
      <c r="I558" s="15" t="s">
        <v>1279</v>
      </c>
      <c r="J558" s="15" t="str">
        <f>_xlfn.XLOOKUP(QDC_Contratos[[#This Row],[ID CLUSTER]],'Pontos e zonas por UF'!$B$2:$B$446,'Pontos e zonas por UF'!$H$2:$H$446)</f>
        <v>São Paulo</v>
      </c>
      <c r="K558" s="344"/>
      <c r="L558" s="8">
        <f>_xlfn.XLOOKUP(QDC_Contratos[[#This Row],[ID CLUSTER]],'Pontos e zonas por UF'!$B$2:$B$446,'Pontos e zonas por UF'!$A$2:$A$446)</f>
        <v>1</v>
      </c>
      <c r="M558" s="344" t="str">
        <f>_xlfn.XLOOKUP(QDC_Contratos[[#This Row],[Código Identificador do ID CLUSTER]],'Pontos e zonas por UF'!$A$2:$A$446,'Pontos e zonas por UF'!$G$2:$G$446)</f>
        <v>Ponto</v>
      </c>
    </row>
    <row r="559" spans="1:13" x14ac:dyDescent="0.35">
      <c r="A559" s="15">
        <v>558</v>
      </c>
      <c r="B559" s="338" t="s">
        <v>1835</v>
      </c>
      <c r="C559" s="8" t="s">
        <v>1295</v>
      </c>
      <c r="D559" s="3" t="s">
        <v>169</v>
      </c>
      <c r="E559" s="12">
        <v>95</v>
      </c>
      <c r="F559" s="480">
        <v>44976</v>
      </c>
      <c r="G559" s="480">
        <v>44976</v>
      </c>
      <c r="H559" s="449">
        <v>0.42259999999999998</v>
      </c>
      <c r="I559" s="15" t="s">
        <v>1279</v>
      </c>
      <c r="J559" s="15" t="str">
        <f>_xlfn.XLOOKUP(QDC_Contratos[[#This Row],[ID CLUSTER]],'Pontos e zonas por UF'!$B$2:$B$446,'Pontos e zonas por UF'!$H$2:$H$446)</f>
        <v>São Paulo</v>
      </c>
      <c r="K559" s="344"/>
      <c r="L559" s="8">
        <f>_xlfn.XLOOKUP(QDC_Contratos[[#This Row],[ID CLUSTER]],'Pontos e zonas por UF'!$B$2:$B$446,'Pontos e zonas por UF'!$A$2:$A$446)</f>
        <v>1</v>
      </c>
      <c r="M559" s="344" t="str">
        <f>_xlfn.XLOOKUP(QDC_Contratos[[#This Row],[Código Identificador do ID CLUSTER]],'Pontos e zonas por UF'!$A$2:$A$446,'Pontos e zonas por UF'!$G$2:$G$446)</f>
        <v>Ponto</v>
      </c>
    </row>
    <row r="560" spans="1:13" x14ac:dyDescent="0.35">
      <c r="A560" s="15">
        <v>559</v>
      </c>
      <c r="B560" s="338" t="s">
        <v>1836</v>
      </c>
      <c r="C560" s="8" t="s">
        <v>1295</v>
      </c>
      <c r="D560" s="3" t="s">
        <v>169</v>
      </c>
      <c r="E560" s="12">
        <v>95</v>
      </c>
      <c r="F560" s="480">
        <v>44977</v>
      </c>
      <c r="G560" s="480">
        <v>44977</v>
      </c>
      <c r="H560" s="449">
        <v>0.42259999999999998</v>
      </c>
      <c r="I560" s="15" t="s">
        <v>1279</v>
      </c>
      <c r="J560" s="15" t="str">
        <f>_xlfn.XLOOKUP(QDC_Contratos[[#This Row],[ID CLUSTER]],'Pontos e zonas por UF'!$B$2:$B$446,'Pontos e zonas por UF'!$H$2:$H$446)</f>
        <v>São Paulo</v>
      </c>
      <c r="K560" s="344"/>
      <c r="L560" s="8">
        <f>_xlfn.XLOOKUP(QDC_Contratos[[#This Row],[ID CLUSTER]],'Pontos e zonas por UF'!$B$2:$B$446,'Pontos e zonas por UF'!$A$2:$A$446)</f>
        <v>1</v>
      </c>
      <c r="M560" s="344" t="str">
        <f>_xlfn.XLOOKUP(QDC_Contratos[[#This Row],[Código Identificador do ID CLUSTER]],'Pontos e zonas por UF'!$A$2:$A$446,'Pontos e zonas por UF'!$G$2:$G$446)</f>
        <v>Ponto</v>
      </c>
    </row>
    <row r="561" spans="1:13" x14ac:dyDescent="0.35">
      <c r="A561" s="15">
        <v>560</v>
      </c>
      <c r="B561" s="338" t="s">
        <v>1837</v>
      </c>
      <c r="C561" s="8" t="s">
        <v>1295</v>
      </c>
      <c r="D561" s="3" t="s">
        <v>169</v>
      </c>
      <c r="E561" s="12">
        <v>100</v>
      </c>
      <c r="F561" s="480">
        <v>44973</v>
      </c>
      <c r="G561" s="480">
        <v>44973</v>
      </c>
      <c r="H561" s="449">
        <v>0.42259999999999998</v>
      </c>
      <c r="I561" s="15" t="s">
        <v>1279</v>
      </c>
      <c r="J561" s="15" t="str">
        <f>_xlfn.XLOOKUP(QDC_Contratos[[#This Row],[ID CLUSTER]],'Pontos e zonas por UF'!$B$2:$B$446,'Pontos e zonas por UF'!$H$2:$H$446)</f>
        <v>São Paulo</v>
      </c>
      <c r="K561" s="344"/>
      <c r="L561" s="8">
        <f>_xlfn.XLOOKUP(QDC_Contratos[[#This Row],[ID CLUSTER]],'Pontos e zonas por UF'!$B$2:$B$446,'Pontos e zonas por UF'!$A$2:$A$446)</f>
        <v>1</v>
      </c>
      <c r="M561" s="344" t="str">
        <f>_xlfn.XLOOKUP(QDC_Contratos[[#This Row],[Código Identificador do ID CLUSTER]],'Pontos e zonas por UF'!$A$2:$A$446,'Pontos e zonas por UF'!$G$2:$G$446)</f>
        <v>Ponto</v>
      </c>
    </row>
    <row r="562" spans="1:13" x14ac:dyDescent="0.35">
      <c r="A562" s="15">
        <v>561</v>
      </c>
      <c r="B562" s="338" t="s">
        <v>1838</v>
      </c>
      <c r="C562" s="8" t="s">
        <v>1295</v>
      </c>
      <c r="D562" s="3" t="s">
        <v>169</v>
      </c>
      <c r="E562" s="12">
        <v>95</v>
      </c>
      <c r="F562" s="480">
        <v>44978</v>
      </c>
      <c r="G562" s="480">
        <v>44978</v>
      </c>
      <c r="H562" s="449">
        <v>0.42259999999999998</v>
      </c>
      <c r="I562" s="15" t="s">
        <v>1279</v>
      </c>
      <c r="J562" s="15" t="str">
        <f>_xlfn.XLOOKUP(QDC_Contratos[[#This Row],[ID CLUSTER]],'Pontos e zonas por UF'!$B$2:$B$446,'Pontos e zonas por UF'!$H$2:$H$446)</f>
        <v>São Paulo</v>
      </c>
      <c r="K562" s="344"/>
      <c r="L562" s="8">
        <f>_xlfn.XLOOKUP(QDC_Contratos[[#This Row],[ID CLUSTER]],'Pontos e zonas por UF'!$B$2:$B$446,'Pontos e zonas por UF'!$A$2:$A$446)</f>
        <v>1</v>
      </c>
      <c r="M562" s="344" t="str">
        <f>_xlfn.XLOOKUP(QDC_Contratos[[#This Row],[Código Identificador do ID CLUSTER]],'Pontos e zonas por UF'!$A$2:$A$446,'Pontos e zonas por UF'!$G$2:$G$446)</f>
        <v>Ponto</v>
      </c>
    </row>
    <row r="563" spans="1:13" x14ac:dyDescent="0.35">
      <c r="A563" s="15">
        <v>562</v>
      </c>
      <c r="B563" s="338" t="s">
        <v>1839</v>
      </c>
      <c r="C563" s="8" t="s">
        <v>1295</v>
      </c>
      <c r="D563" s="3" t="s">
        <v>169</v>
      </c>
      <c r="E563" s="12">
        <v>100</v>
      </c>
      <c r="F563" s="480">
        <v>44979</v>
      </c>
      <c r="G563" s="480">
        <v>44979</v>
      </c>
      <c r="H563" s="449">
        <v>0.42259999999999998</v>
      </c>
      <c r="I563" s="15" t="s">
        <v>1279</v>
      </c>
      <c r="J563" s="15" t="str">
        <f>_xlfn.XLOOKUP(QDC_Contratos[[#This Row],[ID CLUSTER]],'Pontos e zonas por UF'!$B$2:$B$446,'Pontos e zonas por UF'!$H$2:$H$446)</f>
        <v>São Paulo</v>
      </c>
      <c r="K563" s="344"/>
      <c r="L563" s="8">
        <f>_xlfn.XLOOKUP(QDC_Contratos[[#This Row],[ID CLUSTER]],'Pontos e zonas por UF'!$B$2:$B$446,'Pontos e zonas por UF'!$A$2:$A$446)</f>
        <v>1</v>
      </c>
      <c r="M563" s="344" t="str">
        <f>_xlfn.XLOOKUP(QDC_Contratos[[#This Row],[Código Identificador do ID CLUSTER]],'Pontos e zonas por UF'!$A$2:$A$446,'Pontos e zonas por UF'!$G$2:$G$446)</f>
        <v>Ponto</v>
      </c>
    </row>
    <row r="564" spans="1:13" x14ac:dyDescent="0.35">
      <c r="A564" s="15">
        <v>563</v>
      </c>
      <c r="B564" s="338" t="s">
        <v>1840</v>
      </c>
      <c r="C564" s="8" t="s">
        <v>1295</v>
      </c>
      <c r="D564" s="3" t="s">
        <v>169</v>
      </c>
      <c r="E564" s="12">
        <v>100</v>
      </c>
      <c r="F564" s="480">
        <v>44980</v>
      </c>
      <c r="G564" s="480">
        <v>44980</v>
      </c>
      <c r="H564" s="449">
        <v>0.42259999999999998</v>
      </c>
      <c r="I564" s="15" t="s">
        <v>1279</v>
      </c>
      <c r="J564" s="15" t="str">
        <f>_xlfn.XLOOKUP(QDC_Contratos[[#This Row],[ID CLUSTER]],'Pontos e zonas por UF'!$B$2:$B$446,'Pontos e zonas por UF'!$H$2:$H$446)</f>
        <v>São Paulo</v>
      </c>
      <c r="K564" s="344"/>
      <c r="L564" s="8">
        <f>_xlfn.XLOOKUP(QDC_Contratos[[#This Row],[ID CLUSTER]],'Pontos e zonas por UF'!$B$2:$B$446,'Pontos e zonas por UF'!$A$2:$A$446)</f>
        <v>1</v>
      </c>
      <c r="M564" s="344" t="str">
        <f>_xlfn.XLOOKUP(QDC_Contratos[[#This Row],[Código Identificador do ID CLUSTER]],'Pontos e zonas por UF'!$A$2:$A$446,'Pontos e zonas por UF'!$G$2:$G$446)</f>
        <v>Ponto</v>
      </c>
    </row>
    <row r="565" spans="1:13" x14ac:dyDescent="0.35">
      <c r="A565" s="15">
        <v>564</v>
      </c>
      <c r="B565" s="339" t="s">
        <v>1841</v>
      </c>
      <c r="C565" s="8" t="s">
        <v>1313</v>
      </c>
      <c r="D565" s="15" t="s">
        <v>162</v>
      </c>
      <c r="E565" s="18">
        <v>930</v>
      </c>
      <c r="F565" s="480">
        <v>45164</v>
      </c>
      <c r="G565" s="480">
        <v>45291</v>
      </c>
      <c r="H565" s="449">
        <v>5.0572999999999997</v>
      </c>
      <c r="I565" s="15" t="s">
        <v>1279</v>
      </c>
      <c r="J565" s="15" t="str">
        <f>_xlfn.XLOOKUP(QDC_Contratos[[#This Row],[ID CLUSTER]],'Pontos e zonas por UF'!$B$2:$B$446,'Pontos e zonas por UF'!$H$2:$H$446)</f>
        <v>Sergipe</v>
      </c>
      <c r="K565" s="344"/>
      <c r="L565" s="8">
        <f>_xlfn.XLOOKUP(QDC_Contratos[[#This Row],[ID CLUSTER]],'Pontos e zonas por UF'!$B$2:$B$446,'Pontos e zonas por UF'!$A$2:$A$446)</f>
        <v>198</v>
      </c>
      <c r="M565" s="344" t="str">
        <f>_xlfn.XLOOKUP(QDC_Contratos[[#This Row],[Código Identificador do ID CLUSTER]],'Pontos e zonas por UF'!$A$2:$A$446,'Pontos e zonas por UF'!$G$2:$G$446)</f>
        <v>Zona</v>
      </c>
    </row>
    <row r="566" spans="1:13" x14ac:dyDescent="0.35">
      <c r="A566" s="15">
        <v>565</v>
      </c>
      <c r="B566" s="339" t="s">
        <v>1842</v>
      </c>
      <c r="C566" s="8" t="s">
        <v>1637</v>
      </c>
      <c r="D566" s="15" t="s">
        <v>162</v>
      </c>
      <c r="E566" s="18">
        <v>1</v>
      </c>
      <c r="F566" s="480">
        <v>45159</v>
      </c>
      <c r="G566" s="480">
        <v>45291</v>
      </c>
      <c r="H566" s="449">
        <v>4.5644999999999998</v>
      </c>
      <c r="I566" s="15" t="s">
        <v>1279</v>
      </c>
      <c r="J566" s="15" t="str">
        <f>_xlfn.XLOOKUP(QDC_Contratos[[#This Row],[ID CLUSTER]],'Pontos e zonas por UF'!$B$2:$B$446,'Pontos e zonas por UF'!$H$2:$H$446)</f>
        <v>Espírito Santo</v>
      </c>
      <c r="K566" s="344"/>
      <c r="L566" s="8">
        <f>_xlfn.XLOOKUP(QDC_Contratos[[#This Row],[ID CLUSTER]],'Pontos e zonas por UF'!$B$2:$B$446,'Pontos e zonas por UF'!$A$2:$A$446)</f>
        <v>232</v>
      </c>
      <c r="M566" s="344" t="str">
        <f>_xlfn.XLOOKUP(QDC_Contratos[[#This Row],[Código Identificador do ID CLUSTER]],'Pontos e zonas por UF'!$A$2:$A$446,'Pontos e zonas por UF'!$G$2:$G$446)</f>
        <v>Zona</v>
      </c>
    </row>
    <row r="567" spans="1:13" x14ac:dyDescent="0.35">
      <c r="A567" s="15">
        <v>566</v>
      </c>
      <c r="B567" s="338" t="s">
        <v>1843</v>
      </c>
      <c r="C567" s="8" t="s">
        <v>1317</v>
      </c>
      <c r="D567" s="15" t="s">
        <v>169</v>
      </c>
      <c r="E567" s="18">
        <v>215</v>
      </c>
      <c r="F567" s="473">
        <v>45289</v>
      </c>
      <c r="G567" s="480">
        <v>45657</v>
      </c>
      <c r="H567" s="449"/>
      <c r="I567" s="15" t="s">
        <v>1279</v>
      </c>
      <c r="J567" s="15" t="str">
        <f>_xlfn.XLOOKUP(QDC_Contratos[[#This Row],[ID CLUSTER]],'Pontos e zonas por UF'!$B$2:$B$446,'Pontos e zonas por UF'!$H$2:$H$446)</f>
        <v>Mato Grosso</v>
      </c>
      <c r="K567" s="344"/>
      <c r="L567" s="8">
        <f>_xlfn.XLOOKUP(QDC_Contratos[[#This Row],[ID CLUSTER]],'Pontos e zonas por UF'!$B$2:$B$446,'Pontos e zonas por UF'!$A$2:$A$446)</f>
        <v>283474</v>
      </c>
      <c r="M567" s="344" t="str">
        <f>_xlfn.XLOOKUP(QDC_Contratos[[#This Row],[Código Identificador do ID CLUSTER]],'Pontos e zonas por UF'!$A$2:$A$446,'Pontos e zonas por UF'!$G$2:$G$446)</f>
        <v>Ponto</v>
      </c>
    </row>
    <row r="568" spans="1:13" x14ac:dyDescent="0.35">
      <c r="A568" s="15">
        <v>567</v>
      </c>
      <c r="B568" s="338" t="s">
        <v>1843</v>
      </c>
      <c r="C568" s="6" t="s">
        <v>1291</v>
      </c>
      <c r="D568" s="15" t="s">
        <v>162</v>
      </c>
      <c r="E568" s="18">
        <v>215</v>
      </c>
      <c r="F568" s="473">
        <v>45289</v>
      </c>
      <c r="G568" s="480">
        <v>45657</v>
      </c>
      <c r="H568" s="449">
        <v>3.4175</v>
      </c>
      <c r="I568" s="15" t="s">
        <v>1279</v>
      </c>
      <c r="J568" s="15" t="str">
        <f>_xlfn.XLOOKUP(QDC_Contratos[[#This Row],[ID CLUSTER]],'Pontos e zonas por UF'!$B$2:$B$446,'Pontos e zonas por UF'!$H$2:$H$446)</f>
        <v>Mato Grosso</v>
      </c>
      <c r="K568" s="344"/>
      <c r="L568" s="8">
        <f>_xlfn.XLOOKUP(QDC_Contratos[[#This Row],[ID CLUSTER]],'Pontos e zonas por UF'!$B$2:$B$446,'Pontos e zonas por UF'!$A$2:$A$446)</f>
        <v>283473</v>
      </c>
      <c r="M568" s="344" t="str">
        <f>_xlfn.XLOOKUP(QDC_Contratos[[#This Row],[Código Identificador do ID CLUSTER]],'Pontos e zonas por UF'!$A$2:$A$446,'Pontos e zonas por UF'!$G$2:$G$446)</f>
        <v>Ponto</v>
      </c>
    </row>
    <row r="569" spans="1:13" x14ac:dyDescent="0.35">
      <c r="A569" s="15">
        <v>568</v>
      </c>
      <c r="B569" s="339" t="s">
        <v>1844</v>
      </c>
      <c r="C569" s="8" t="s">
        <v>1324</v>
      </c>
      <c r="D569" s="15" t="s">
        <v>169</v>
      </c>
      <c r="E569" s="18">
        <v>550</v>
      </c>
      <c r="F569" s="480">
        <v>45139</v>
      </c>
      <c r="G569" s="480">
        <v>45169</v>
      </c>
      <c r="H569" s="449">
        <v>9.0132999999999992</v>
      </c>
      <c r="I569" s="15" t="s">
        <v>1279</v>
      </c>
      <c r="J569" s="15" t="str">
        <f>_xlfn.XLOOKUP(QDC_Contratos[[#This Row],[ID CLUSTER]],'Pontos e zonas por UF'!$B$2:$B$446,'Pontos e zonas por UF'!$H$2:$H$446)</f>
        <v>Rio de Janeiro</v>
      </c>
      <c r="K569" s="344"/>
      <c r="L569" s="8">
        <f>_xlfn.XLOOKUP(QDC_Contratos[[#This Row],[ID CLUSTER]],'Pontos e zonas por UF'!$B$2:$B$446,'Pontos e zonas por UF'!$A$2:$A$446)</f>
        <v>756635</v>
      </c>
      <c r="M569" s="344" t="str">
        <f>_xlfn.XLOOKUP(QDC_Contratos[[#This Row],[Código Identificador do ID CLUSTER]],'Pontos e zonas por UF'!$A$2:$A$446,'Pontos e zonas por UF'!$G$2:$G$446)</f>
        <v>Ponto</v>
      </c>
    </row>
    <row r="570" spans="1:13" x14ac:dyDescent="0.35">
      <c r="A570" s="15">
        <v>569</v>
      </c>
      <c r="B570" s="467" t="s">
        <v>1845</v>
      </c>
      <c r="C570" s="8" t="s">
        <v>1324</v>
      </c>
      <c r="D570" s="15" t="s">
        <v>169</v>
      </c>
      <c r="E570" s="18">
        <v>400</v>
      </c>
      <c r="F570" s="480">
        <v>45170</v>
      </c>
      <c r="G570" s="480">
        <v>45199</v>
      </c>
      <c r="H570" s="449">
        <v>9.0132999999999992</v>
      </c>
      <c r="I570" s="15" t="s">
        <v>1279</v>
      </c>
      <c r="J570" s="15" t="str">
        <f>_xlfn.XLOOKUP(QDC_Contratos[[#This Row],[ID CLUSTER]],'Pontos e zonas por UF'!$B$2:$B$446,'Pontos e zonas por UF'!$H$2:$H$446)</f>
        <v>Rio de Janeiro</v>
      </c>
      <c r="K570" s="344"/>
      <c r="L570" s="8">
        <f>_xlfn.XLOOKUP(QDC_Contratos[[#This Row],[ID CLUSTER]],'Pontos e zonas por UF'!$B$2:$B$446,'Pontos e zonas por UF'!$A$2:$A$446)</f>
        <v>756635</v>
      </c>
      <c r="M570" s="344" t="str">
        <f>_xlfn.XLOOKUP(QDC_Contratos[[#This Row],[Código Identificador do ID CLUSTER]],'Pontos e zonas por UF'!$A$2:$A$446,'Pontos e zonas por UF'!$G$2:$G$446)</f>
        <v>Ponto</v>
      </c>
    </row>
    <row r="571" spans="1:13" x14ac:dyDescent="0.35">
      <c r="A571" s="15">
        <v>570</v>
      </c>
      <c r="B571" s="467" t="s">
        <v>1846</v>
      </c>
      <c r="C571" s="8" t="s">
        <v>1437</v>
      </c>
      <c r="D571" s="15" t="s">
        <v>162</v>
      </c>
      <c r="E571" s="18">
        <v>23.37</v>
      </c>
      <c r="F571" s="480">
        <v>45160</v>
      </c>
      <c r="G571" s="480">
        <v>45160</v>
      </c>
      <c r="H571" s="449">
        <v>5.2549999999999999</v>
      </c>
      <c r="I571" s="15" t="s">
        <v>1279</v>
      </c>
      <c r="J571" s="15" t="str">
        <f>_xlfn.XLOOKUP(QDC_Contratos[[#This Row],[ID CLUSTER]],'Pontos e zonas por UF'!$B$2:$B$446,'Pontos e zonas por UF'!$H$2:$H$446)</f>
        <v>Minas Gerais</v>
      </c>
      <c r="K571" s="344"/>
      <c r="L571" s="8">
        <f>_xlfn.XLOOKUP(QDC_Contratos[[#This Row],[ID CLUSTER]],'Pontos e zonas por UF'!$B$2:$B$446,'Pontos e zonas por UF'!$A$2:$A$446)</f>
        <v>73</v>
      </c>
      <c r="M571" s="344" t="str">
        <f>_xlfn.XLOOKUP(QDC_Contratos[[#This Row],[Código Identificador do ID CLUSTER]],'Pontos e zonas por UF'!$A$2:$A$446,'Pontos e zonas por UF'!$G$2:$G$446)</f>
        <v>Zona</v>
      </c>
    </row>
    <row r="572" spans="1:13" x14ac:dyDescent="0.35">
      <c r="A572" s="15">
        <v>571</v>
      </c>
      <c r="B572" s="467" t="s">
        <v>1847</v>
      </c>
      <c r="C572" s="6" t="s">
        <v>1537</v>
      </c>
      <c r="D572" s="15" t="s">
        <v>169</v>
      </c>
      <c r="E572" s="18">
        <v>23.37</v>
      </c>
      <c r="F572" s="480">
        <v>45160</v>
      </c>
      <c r="G572" s="480">
        <v>45160</v>
      </c>
      <c r="H572" s="449">
        <v>10.256500000000001</v>
      </c>
      <c r="I572" s="15" t="s">
        <v>1279</v>
      </c>
      <c r="J572" s="15" t="str">
        <f>_xlfn.XLOOKUP(QDC_Contratos[[#This Row],[ID CLUSTER]],'Pontos e zonas por UF'!$B$2:$B$446,'Pontos e zonas por UF'!$H$2:$H$446)</f>
        <v>Rio de Janeiro</v>
      </c>
      <c r="K572" s="344"/>
      <c r="L572" s="8">
        <f>_xlfn.XLOOKUP(QDC_Contratos[[#This Row],[ID CLUSTER]],'Pontos e zonas por UF'!$B$2:$B$446,'Pontos e zonas por UF'!$A$2:$A$446)</f>
        <v>757856</v>
      </c>
      <c r="M572" s="344" t="str">
        <f>_xlfn.XLOOKUP(QDC_Contratos[[#This Row],[Código Identificador do ID CLUSTER]],'Pontos e zonas por UF'!$A$2:$A$446,'Pontos e zonas por UF'!$G$2:$G$446)</f>
        <v>Ponto</v>
      </c>
    </row>
    <row r="573" spans="1:13" x14ac:dyDescent="0.35">
      <c r="A573" s="15">
        <v>572</v>
      </c>
      <c r="B573" s="467" t="s">
        <v>1848</v>
      </c>
      <c r="C573" s="8" t="s">
        <v>1540</v>
      </c>
      <c r="D573" s="15" t="s">
        <v>162</v>
      </c>
      <c r="E573" s="18">
        <v>32.630000000000003</v>
      </c>
      <c r="F573" s="480">
        <v>45189</v>
      </c>
      <c r="G573" s="480">
        <v>45291</v>
      </c>
      <c r="H573" s="449">
        <v>3.2639999999999998</v>
      </c>
      <c r="I573" s="15" t="s">
        <v>1279</v>
      </c>
      <c r="J573" s="15" t="str">
        <f>_xlfn.XLOOKUP(QDC_Contratos[[#This Row],[ID CLUSTER]],'Pontos e zonas por UF'!$B$2:$B$446,'Pontos e zonas por UF'!$H$2:$H$446)</f>
        <v>Minas Gerais</v>
      </c>
      <c r="K573" s="344"/>
      <c r="L573" s="8">
        <f>_xlfn.XLOOKUP(QDC_Contratos[[#This Row],[ID CLUSTER]],'Pontos e zonas por UF'!$B$2:$B$446,'Pontos e zonas por UF'!$A$2:$A$446)</f>
        <v>50</v>
      </c>
      <c r="M573" s="344" t="str">
        <f>_xlfn.XLOOKUP(QDC_Contratos[[#This Row],[Código Identificador do ID CLUSTER]],'Pontos e zonas por UF'!$A$2:$A$446,'Pontos e zonas por UF'!$G$2:$G$446)</f>
        <v>Zona</v>
      </c>
    </row>
    <row r="574" spans="1:13" x14ac:dyDescent="0.35">
      <c r="A574" s="15">
        <v>573</v>
      </c>
      <c r="B574" s="467" t="s">
        <v>1849</v>
      </c>
      <c r="C574" s="8" t="s">
        <v>1730</v>
      </c>
      <c r="D574" s="15" t="s">
        <v>169</v>
      </c>
      <c r="E574" s="18">
        <v>32.630000000000003</v>
      </c>
      <c r="F574" s="480">
        <v>45189</v>
      </c>
      <c r="G574" s="480">
        <v>45291</v>
      </c>
      <c r="H574" s="449">
        <v>1.258</v>
      </c>
      <c r="I574" s="15" t="s">
        <v>1279</v>
      </c>
      <c r="J574" s="15" t="str">
        <f>_xlfn.XLOOKUP(QDC_Contratos[[#This Row],[ID CLUSTER]],'Pontos e zonas por UF'!$B$2:$B$446,'Pontos e zonas por UF'!$H$2:$H$446)</f>
        <v>São Paulo</v>
      </c>
      <c r="K574" s="344"/>
      <c r="L574" s="8">
        <f>_xlfn.XLOOKUP(QDC_Contratos[[#This Row],[ID CLUSTER]],'Pontos e zonas por UF'!$B$2:$B$446,'Pontos e zonas por UF'!$A$2:$A$446)</f>
        <v>276645</v>
      </c>
      <c r="M574" s="344" t="str">
        <f>_xlfn.XLOOKUP(QDC_Contratos[[#This Row],[Código Identificador do ID CLUSTER]],'Pontos e zonas por UF'!$A$2:$A$446,'Pontos e zonas por UF'!$G$2:$G$446)</f>
        <v>Ponto</v>
      </c>
    </row>
    <row r="575" spans="1:13" x14ac:dyDescent="0.35">
      <c r="A575" s="15">
        <v>574</v>
      </c>
      <c r="B575" s="339" t="s">
        <v>1850</v>
      </c>
      <c r="C575" s="8" t="s">
        <v>1326</v>
      </c>
      <c r="D575" s="15" t="s">
        <v>162</v>
      </c>
      <c r="E575" s="18">
        <v>1</v>
      </c>
      <c r="F575" s="480">
        <v>45200</v>
      </c>
      <c r="G575" s="480">
        <v>45291</v>
      </c>
      <c r="H575" s="449">
        <v>5.2144000000000004</v>
      </c>
      <c r="I575" s="15" t="s">
        <v>1279</v>
      </c>
      <c r="J575" s="15" t="str">
        <f>_xlfn.XLOOKUP(QDC_Contratos[[#This Row],[ID CLUSTER]],'Pontos e zonas por UF'!$B$2:$B$446,'Pontos e zonas por UF'!$H$2:$H$446)</f>
        <v>Pernambuco</v>
      </c>
      <c r="K575" s="344"/>
      <c r="L575" s="8">
        <f>_xlfn.XLOOKUP(QDC_Contratos[[#This Row],[ID CLUSTER]],'Pontos e zonas por UF'!$B$2:$B$446,'Pontos e zonas por UF'!$A$2:$A$446)</f>
        <v>240</v>
      </c>
      <c r="M575" s="344" t="str">
        <f>_xlfn.XLOOKUP(QDC_Contratos[[#This Row],[Código Identificador do ID CLUSTER]],'Pontos e zonas por UF'!$A$2:$A$446,'Pontos e zonas por UF'!$G$2:$G$446)</f>
        <v>Zona</v>
      </c>
    </row>
    <row r="576" spans="1:13" x14ac:dyDescent="0.35">
      <c r="A576" s="15">
        <v>575</v>
      </c>
      <c r="B576" s="339" t="s">
        <v>1851</v>
      </c>
      <c r="C576" s="8" t="s">
        <v>1637</v>
      </c>
      <c r="D576" s="15" t="s">
        <v>162</v>
      </c>
      <c r="E576" s="18">
        <v>100</v>
      </c>
      <c r="F576" s="480">
        <v>45201</v>
      </c>
      <c r="G576" s="480">
        <v>45291</v>
      </c>
      <c r="H576" s="449">
        <v>4.5644999999999998</v>
      </c>
      <c r="I576" s="15" t="s">
        <v>1279</v>
      </c>
      <c r="J576" s="15" t="str">
        <f>_xlfn.XLOOKUP(QDC_Contratos[[#This Row],[ID CLUSTER]],'Pontos e zonas por UF'!$B$2:$B$446,'Pontos e zonas por UF'!$H$2:$H$446)</f>
        <v>Espírito Santo</v>
      </c>
      <c r="K576" s="344"/>
      <c r="L576" s="8">
        <f>_xlfn.XLOOKUP(QDC_Contratos[[#This Row],[ID CLUSTER]],'Pontos e zonas por UF'!$B$2:$B$446,'Pontos e zonas por UF'!$A$2:$A$446)</f>
        <v>232</v>
      </c>
      <c r="M576" s="344" t="str">
        <f>_xlfn.XLOOKUP(QDC_Contratos[[#This Row],[Código Identificador do ID CLUSTER]],'Pontos e zonas por UF'!$A$2:$A$446,'Pontos e zonas por UF'!$G$2:$G$446)</f>
        <v>Zona</v>
      </c>
    </row>
    <row r="577" spans="1:13" x14ac:dyDescent="0.35">
      <c r="A577" s="15">
        <v>576</v>
      </c>
      <c r="B577" s="467" t="s">
        <v>1852</v>
      </c>
      <c r="C577" s="8" t="s">
        <v>1513</v>
      </c>
      <c r="D577" s="15" t="s">
        <v>162</v>
      </c>
      <c r="E577" s="18">
        <v>9</v>
      </c>
      <c r="F577" s="480">
        <v>45200</v>
      </c>
      <c r="G577" s="480">
        <v>45291</v>
      </c>
      <c r="H577" s="449">
        <v>5.2144000000000004</v>
      </c>
      <c r="I577" s="15" t="s">
        <v>1279</v>
      </c>
      <c r="J577" s="15" t="str">
        <f>_xlfn.XLOOKUP(QDC_Contratos[[#This Row],[ID CLUSTER]],'Pontos e zonas por UF'!$B$2:$B$446,'Pontos e zonas por UF'!$H$2:$H$446)</f>
        <v>Pernambuco</v>
      </c>
      <c r="K577" s="344"/>
      <c r="L577" s="8">
        <f>_xlfn.XLOOKUP(QDC_Contratos[[#This Row],[ID CLUSTER]],'Pontos e zonas por UF'!$B$2:$B$446,'Pontos e zonas por UF'!$A$2:$A$446)</f>
        <v>241</v>
      </c>
      <c r="M577" s="344" t="str">
        <f>_xlfn.XLOOKUP(QDC_Contratos[[#This Row],[Código Identificador do ID CLUSTER]],'Pontos e zonas por UF'!$A$2:$A$446,'Pontos e zonas por UF'!$G$2:$G$446)</f>
        <v>Zona</v>
      </c>
    </row>
    <row r="578" spans="1:13" x14ac:dyDescent="0.35">
      <c r="A578" s="15">
        <v>577</v>
      </c>
      <c r="B578" s="339" t="s">
        <v>1853</v>
      </c>
      <c r="C578" s="8" t="s">
        <v>1513</v>
      </c>
      <c r="D578" s="15" t="s">
        <v>162</v>
      </c>
      <c r="E578" s="18">
        <v>250</v>
      </c>
      <c r="F578" s="480">
        <v>45201</v>
      </c>
      <c r="G578" s="480">
        <v>45291</v>
      </c>
      <c r="H578" s="449">
        <v>1.3036000000000001</v>
      </c>
      <c r="I578" s="15" t="s">
        <v>1279</v>
      </c>
      <c r="J578" s="15" t="str">
        <f>_xlfn.XLOOKUP(QDC_Contratos[[#This Row],[ID CLUSTER]],'Pontos e zonas por UF'!$B$2:$B$446,'Pontos e zonas por UF'!$H$2:$H$446)</f>
        <v>Pernambuco</v>
      </c>
      <c r="K578" s="344"/>
      <c r="L578" s="8">
        <f>_xlfn.XLOOKUP(QDC_Contratos[[#This Row],[ID CLUSTER]],'Pontos e zonas por UF'!$B$2:$B$446,'Pontos e zonas por UF'!$A$2:$A$446)</f>
        <v>241</v>
      </c>
      <c r="M578" s="344" t="str">
        <f>_xlfn.XLOOKUP(QDC_Contratos[[#This Row],[Código Identificador do ID CLUSTER]],'Pontos e zonas por UF'!$A$2:$A$446,'Pontos e zonas por UF'!$G$2:$G$446)</f>
        <v>Zona</v>
      </c>
    </row>
    <row r="579" spans="1:13" x14ac:dyDescent="0.35">
      <c r="A579" s="15">
        <v>578</v>
      </c>
      <c r="B579" s="339" t="s">
        <v>1854</v>
      </c>
      <c r="C579" s="8" t="s">
        <v>1324</v>
      </c>
      <c r="D579" s="15" t="s">
        <v>169</v>
      </c>
      <c r="E579" s="18">
        <v>878</v>
      </c>
      <c r="F579" s="480">
        <v>45200</v>
      </c>
      <c r="G579" s="480">
        <v>45230</v>
      </c>
      <c r="H579" s="449">
        <v>9.0132999999999992</v>
      </c>
      <c r="I579" s="15" t="s">
        <v>1279</v>
      </c>
      <c r="J579" s="15" t="str">
        <f>_xlfn.XLOOKUP(QDC_Contratos[[#This Row],[ID CLUSTER]],'Pontos e zonas por UF'!$B$2:$B$446,'Pontos e zonas por UF'!$H$2:$H$446)</f>
        <v>Rio de Janeiro</v>
      </c>
      <c r="K579" s="344"/>
      <c r="L579" s="8">
        <f>_xlfn.XLOOKUP(QDC_Contratos[[#This Row],[ID CLUSTER]],'Pontos e zonas por UF'!$B$2:$B$446,'Pontos e zonas por UF'!$A$2:$A$446)</f>
        <v>756635</v>
      </c>
      <c r="M579" s="344" t="str">
        <f>_xlfn.XLOOKUP(QDC_Contratos[[#This Row],[Código Identificador do ID CLUSTER]],'Pontos e zonas por UF'!$A$2:$A$446,'Pontos e zonas por UF'!$G$2:$G$446)</f>
        <v>Ponto</v>
      </c>
    </row>
    <row r="580" spans="1:13" x14ac:dyDescent="0.35">
      <c r="A580" s="15">
        <v>579</v>
      </c>
      <c r="B580" s="339" t="s">
        <v>1855</v>
      </c>
      <c r="C580" s="8" t="s">
        <v>1287</v>
      </c>
      <c r="D580" s="15" t="s">
        <v>169</v>
      </c>
      <c r="E580" s="18">
        <v>23.12</v>
      </c>
      <c r="F580" s="480">
        <v>45189</v>
      </c>
      <c r="G580" s="480">
        <v>45189</v>
      </c>
      <c r="H580" s="449">
        <v>9.0147999999999993</v>
      </c>
      <c r="I580" s="15" t="s">
        <v>1279</v>
      </c>
      <c r="J580" s="15" t="str">
        <f>_xlfn.XLOOKUP(QDC_Contratos[[#This Row],[ID CLUSTER]],'Pontos e zonas por UF'!$B$2:$B$446,'Pontos e zonas por UF'!$H$2:$H$446)</f>
        <v>Mato Grosso do Sul</v>
      </c>
      <c r="K580" s="344"/>
      <c r="L580" s="8">
        <f>_xlfn.XLOOKUP(QDC_Contratos[[#This Row],[ID CLUSTER]],'Pontos e zonas por UF'!$B$2:$B$446,'Pontos e zonas por UF'!$A$2:$A$446)</f>
        <v>270738</v>
      </c>
      <c r="M580" s="344" t="str">
        <f>_xlfn.XLOOKUP(QDC_Contratos[[#This Row],[Código Identificador do ID CLUSTER]],'Pontos e zonas por UF'!$A$2:$A$446,'Pontos e zonas por UF'!$G$2:$G$446)</f>
        <v>Ponto</v>
      </c>
    </row>
    <row r="581" spans="1:13" x14ac:dyDescent="0.35">
      <c r="A581" s="15">
        <v>580</v>
      </c>
      <c r="B581" s="339" t="s">
        <v>1856</v>
      </c>
      <c r="C581" s="8" t="s">
        <v>1497</v>
      </c>
      <c r="D581" s="15" t="s">
        <v>162</v>
      </c>
      <c r="E581" s="18">
        <v>23.12</v>
      </c>
      <c r="F581" s="480">
        <v>45189</v>
      </c>
      <c r="G581" s="480">
        <v>45189</v>
      </c>
      <c r="H581" s="449">
        <v>0.64390000000000003</v>
      </c>
      <c r="I581" s="15" t="s">
        <v>1279</v>
      </c>
      <c r="J581" s="15" t="str">
        <f>_xlfn.XLOOKUP(QDC_Contratos[[#This Row],[ID CLUSTER]],'Pontos e zonas por UF'!$B$2:$B$446,'Pontos e zonas por UF'!$H$2:$H$446)</f>
        <v>São Paulo</v>
      </c>
      <c r="K581" s="344"/>
      <c r="L581" s="8">
        <f>_xlfn.XLOOKUP(QDC_Contratos[[#This Row],[ID CLUSTER]],'Pontos e zonas por UF'!$B$2:$B$446,'Pontos e zonas por UF'!$A$2:$A$446)</f>
        <v>3</v>
      </c>
      <c r="M581" s="344" t="str">
        <f>_xlfn.XLOOKUP(QDC_Contratos[[#This Row],[Código Identificador do ID CLUSTER]],'Pontos e zonas por UF'!$A$2:$A$446,'Pontos e zonas por UF'!$G$2:$G$446)</f>
        <v>Ponto</v>
      </c>
    </row>
    <row r="582" spans="1:13" x14ac:dyDescent="0.35">
      <c r="A582" s="15">
        <v>581</v>
      </c>
      <c r="B582" s="339" t="s">
        <v>1857</v>
      </c>
      <c r="C582" s="8" t="s">
        <v>1287</v>
      </c>
      <c r="D582" s="15" t="s">
        <v>169</v>
      </c>
      <c r="E582" s="18">
        <v>30.3</v>
      </c>
      <c r="F582" s="480">
        <v>45190</v>
      </c>
      <c r="G582" s="480">
        <v>45190</v>
      </c>
      <c r="H582" s="449">
        <v>9.0147999999999993</v>
      </c>
      <c r="I582" s="15" t="s">
        <v>1279</v>
      </c>
      <c r="J582" s="15" t="str">
        <f>_xlfn.XLOOKUP(QDC_Contratos[[#This Row],[ID CLUSTER]],'Pontos e zonas por UF'!$B$2:$B$446,'Pontos e zonas por UF'!$H$2:$H$446)</f>
        <v>Mato Grosso do Sul</v>
      </c>
      <c r="K582" s="344"/>
      <c r="L582" s="8">
        <f>_xlfn.XLOOKUP(QDC_Contratos[[#This Row],[ID CLUSTER]],'Pontos e zonas por UF'!$B$2:$B$446,'Pontos e zonas por UF'!$A$2:$A$446)</f>
        <v>270738</v>
      </c>
      <c r="M582" s="344" t="str">
        <f>_xlfn.XLOOKUP(QDC_Contratos[[#This Row],[Código Identificador do ID CLUSTER]],'Pontos e zonas por UF'!$A$2:$A$446,'Pontos e zonas por UF'!$G$2:$G$446)</f>
        <v>Ponto</v>
      </c>
    </row>
    <row r="583" spans="1:13" x14ac:dyDescent="0.35">
      <c r="A583" s="15">
        <v>582</v>
      </c>
      <c r="B583" s="339" t="s">
        <v>1858</v>
      </c>
      <c r="C583" s="8" t="s">
        <v>1497</v>
      </c>
      <c r="D583" s="15" t="s">
        <v>162</v>
      </c>
      <c r="E583" s="18">
        <v>30.3</v>
      </c>
      <c r="F583" s="480">
        <v>45190</v>
      </c>
      <c r="G583" s="480">
        <v>45190</v>
      </c>
      <c r="H583" s="449">
        <v>0.64390000000000003</v>
      </c>
      <c r="I583" s="15" t="s">
        <v>1279</v>
      </c>
      <c r="J583" s="15" t="str">
        <f>_xlfn.XLOOKUP(QDC_Contratos[[#This Row],[ID CLUSTER]],'Pontos e zonas por UF'!$B$2:$B$446,'Pontos e zonas por UF'!$H$2:$H$446)</f>
        <v>São Paulo</v>
      </c>
      <c r="K583" s="344"/>
      <c r="L583" s="8">
        <f>_xlfn.XLOOKUP(QDC_Contratos[[#This Row],[ID CLUSTER]],'Pontos e zonas por UF'!$B$2:$B$446,'Pontos e zonas por UF'!$A$2:$A$446)</f>
        <v>3</v>
      </c>
      <c r="M583" s="344" t="str">
        <f>_xlfn.XLOOKUP(QDC_Contratos[[#This Row],[Código Identificador do ID CLUSTER]],'Pontos e zonas por UF'!$A$2:$A$446,'Pontos e zonas por UF'!$G$2:$G$446)</f>
        <v>Ponto</v>
      </c>
    </row>
    <row r="584" spans="1:13" x14ac:dyDescent="0.35">
      <c r="A584" s="15">
        <v>583</v>
      </c>
      <c r="B584" s="339" t="s">
        <v>1859</v>
      </c>
      <c r="C584" s="8" t="s">
        <v>1287</v>
      </c>
      <c r="D584" s="15" t="s">
        <v>169</v>
      </c>
      <c r="E584" s="18">
        <v>30.3</v>
      </c>
      <c r="F584" s="480">
        <v>45191</v>
      </c>
      <c r="G584" s="480">
        <v>45191</v>
      </c>
      <c r="H584" s="449">
        <v>9.0147999999999993</v>
      </c>
      <c r="I584" s="15" t="s">
        <v>1279</v>
      </c>
      <c r="J584" s="15" t="str">
        <f>_xlfn.XLOOKUP(QDC_Contratos[[#This Row],[ID CLUSTER]],'Pontos e zonas por UF'!$B$2:$B$446,'Pontos e zonas por UF'!$H$2:$H$446)</f>
        <v>Mato Grosso do Sul</v>
      </c>
      <c r="K584" s="344"/>
      <c r="L584" s="8">
        <f>_xlfn.XLOOKUP(QDC_Contratos[[#This Row],[ID CLUSTER]],'Pontos e zonas por UF'!$B$2:$B$446,'Pontos e zonas por UF'!$A$2:$A$446)</f>
        <v>270738</v>
      </c>
      <c r="M584" s="344" t="str">
        <f>_xlfn.XLOOKUP(QDC_Contratos[[#This Row],[Código Identificador do ID CLUSTER]],'Pontos e zonas por UF'!$A$2:$A$446,'Pontos e zonas por UF'!$G$2:$G$446)</f>
        <v>Ponto</v>
      </c>
    </row>
    <row r="585" spans="1:13" x14ac:dyDescent="0.35">
      <c r="A585" s="15">
        <v>584</v>
      </c>
      <c r="B585" s="339" t="s">
        <v>1860</v>
      </c>
      <c r="C585" s="8" t="s">
        <v>1497</v>
      </c>
      <c r="D585" s="15" t="s">
        <v>162</v>
      </c>
      <c r="E585" s="18">
        <v>30.3</v>
      </c>
      <c r="F585" s="480">
        <v>45191</v>
      </c>
      <c r="G585" s="480">
        <v>45191</v>
      </c>
      <c r="H585" s="449">
        <v>0.64390000000000003</v>
      </c>
      <c r="I585" s="15" t="s">
        <v>1279</v>
      </c>
      <c r="J585" s="15" t="str">
        <f>_xlfn.XLOOKUP(QDC_Contratos[[#This Row],[ID CLUSTER]],'Pontos e zonas por UF'!$B$2:$B$446,'Pontos e zonas por UF'!$H$2:$H$446)</f>
        <v>São Paulo</v>
      </c>
      <c r="K585" s="344"/>
      <c r="L585" s="8">
        <f>_xlfn.XLOOKUP(QDC_Contratos[[#This Row],[ID CLUSTER]],'Pontos e zonas por UF'!$B$2:$B$446,'Pontos e zonas por UF'!$A$2:$A$446)</f>
        <v>3</v>
      </c>
      <c r="M585" s="344" t="str">
        <f>_xlfn.XLOOKUP(QDC_Contratos[[#This Row],[Código Identificador do ID CLUSTER]],'Pontos e zonas por UF'!$A$2:$A$446,'Pontos e zonas por UF'!$G$2:$G$446)</f>
        <v>Ponto</v>
      </c>
    </row>
    <row r="586" spans="1:13" x14ac:dyDescent="0.35">
      <c r="A586" s="15">
        <v>585</v>
      </c>
      <c r="B586" s="339" t="s">
        <v>1861</v>
      </c>
      <c r="C586" s="8" t="s">
        <v>1287</v>
      </c>
      <c r="D586" s="15" t="s">
        <v>169</v>
      </c>
      <c r="E586" s="18">
        <v>30.3</v>
      </c>
      <c r="F586" s="480">
        <v>45192</v>
      </c>
      <c r="G586" s="480">
        <v>45192</v>
      </c>
      <c r="H586" s="449">
        <v>9.0147999999999993</v>
      </c>
      <c r="I586" s="15" t="s">
        <v>1279</v>
      </c>
      <c r="J586" s="15" t="str">
        <f>_xlfn.XLOOKUP(QDC_Contratos[[#This Row],[ID CLUSTER]],'Pontos e zonas por UF'!$B$2:$B$446,'Pontos e zonas por UF'!$H$2:$H$446)</f>
        <v>Mato Grosso do Sul</v>
      </c>
      <c r="K586" s="344"/>
      <c r="L586" s="8">
        <f>_xlfn.XLOOKUP(QDC_Contratos[[#This Row],[ID CLUSTER]],'Pontos e zonas por UF'!$B$2:$B$446,'Pontos e zonas por UF'!$A$2:$A$446)</f>
        <v>270738</v>
      </c>
      <c r="M586" s="344" t="str">
        <f>_xlfn.XLOOKUP(QDC_Contratos[[#This Row],[Código Identificador do ID CLUSTER]],'Pontos e zonas por UF'!$A$2:$A$446,'Pontos e zonas por UF'!$G$2:$G$446)</f>
        <v>Ponto</v>
      </c>
    </row>
    <row r="587" spans="1:13" x14ac:dyDescent="0.35">
      <c r="A587" s="15">
        <v>586</v>
      </c>
      <c r="B587" s="339" t="s">
        <v>1862</v>
      </c>
      <c r="C587" s="8" t="s">
        <v>1497</v>
      </c>
      <c r="D587" s="15" t="s">
        <v>162</v>
      </c>
      <c r="E587" s="18">
        <v>30.3</v>
      </c>
      <c r="F587" s="480">
        <v>45192</v>
      </c>
      <c r="G587" s="480">
        <v>45192</v>
      </c>
      <c r="H587" s="449">
        <v>0.64390000000000003</v>
      </c>
      <c r="I587" s="15" t="s">
        <v>1279</v>
      </c>
      <c r="J587" s="15" t="str">
        <f>_xlfn.XLOOKUP(QDC_Contratos[[#This Row],[ID CLUSTER]],'Pontos e zonas por UF'!$B$2:$B$446,'Pontos e zonas por UF'!$H$2:$H$446)</f>
        <v>São Paulo</v>
      </c>
      <c r="K587" s="344"/>
      <c r="L587" s="8">
        <f>_xlfn.XLOOKUP(QDC_Contratos[[#This Row],[ID CLUSTER]],'Pontos e zonas por UF'!$B$2:$B$446,'Pontos e zonas por UF'!$A$2:$A$446)</f>
        <v>3</v>
      </c>
      <c r="M587" s="344" t="str">
        <f>_xlfn.XLOOKUP(QDC_Contratos[[#This Row],[Código Identificador do ID CLUSTER]],'Pontos e zonas por UF'!$A$2:$A$446,'Pontos e zonas por UF'!$G$2:$G$446)</f>
        <v>Ponto</v>
      </c>
    </row>
    <row r="588" spans="1:13" x14ac:dyDescent="0.35">
      <c r="A588" s="15">
        <v>587</v>
      </c>
      <c r="B588" s="339" t="s">
        <v>1863</v>
      </c>
      <c r="C588" s="8" t="s">
        <v>1287</v>
      </c>
      <c r="D588" s="15" t="s">
        <v>169</v>
      </c>
      <c r="E588" s="18">
        <v>30.3</v>
      </c>
      <c r="F588" s="480">
        <v>45193</v>
      </c>
      <c r="G588" s="480">
        <v>45193</v>
      </c>
      <c r="H588" s="449">
        <v>9.0147999999999993</v>
      </c>
      <c r="I588" s="15" t="s">
        <v>1279</v>
      </c>
      <c r="J588" s="15" t="str">
        <f>_xlfn.XLOOKUP(QDC_Contratos[[#This Row],[ID CLUSTER]],'Pontos e zonas por UF'!$B$2:$B$446,'Pontos e zonas por UF'!$H$2:$H$446)</f>
        <v>Mato Grosso do Sul</v>
      </c>
      <c r="K588" s="344"/>
      <c r="L588" s="8">
        <f>_xlfn.XLOOKUP(QDC_Contratos[[#This Row],[ID CLUSTER]],'Pontos e zonas por UF'!$B$2:$B$446,'Pontos e zonas por UF'!$A$2:$A$446)</f>
        <v>270738</v>
      </c>
      <c r="M588" s="344" t="str">
        <f>_xlfn.XLOOKUP(QDC_Contratos[[#This Row],[Código Identificador do ID CLUSTER]],'Pontos e zonas por UF'!$A$2:$A$446,'Pontos e zonas por UF'!$G$2:$G$446)</f>
        <v>Ponto</v>
      </c>
    </row>
    <row r="589" spans="1:13" x14ac:dyDescent="0.35">
      <c r="A589" s="15">
        <v>588</v>
      </c>
      <c r="B589" s="339" t="s">
        <v>1864</v>
      </c>
      <c r="C589" s="8" t="s">
        <v>1497</v>
      </c>
      <c r="D589" s="15" t="s">
        <v>162</v>
      </c>
      <c r="E589" s="18">
        <v>30.3</v>
      </c>
      <c r="F589" s="480">
        <v>45193</v>
      </c>
      <c r="G589" s="480">
        <v>45193</v>
      </c>
      <c r="H589" s="449">
        <v>0.64390000000000003</v>
      </c>
      <c r="I589" s="15" t="s">
        <v>1279</v>
      </c>
      <c r="J589" s="15" t="str">
        <f>_xlfn.XLOOKUP(QDC_Contratos[[#This Row],[ID CLUSTER]],'Pontos e zonas por UF'!$B$2:$B$446,'Pontos e zonas por UF'!$H$2:$H$446)</f>
        <v>São Paulo</v>
      </c>
      <c r="K589" s="344"/>
      <c r="L589" s="8">
        <f>_xlfn.XLOOKUP(QDC_Contratos[[#This Row],[ID CLUSTER]],'Pontos e zonas por UF'!$B$2:$B$446,'Pontos e zonas por UF'!$A$2:$A$446)</f>
        <v>3</v>
      </c>
      <c r="M589" s="344" t="str">
        <f>_xlfn.XLOOKUP(QDC_Contratos[[#This Row],[Código Identificador do ID CLUSTER]],'Pontos e zonas por UF'!$A$2:$A$446,'Pontos e zonas por UF'!$G$2:$G$446)</f>
        <v>Ponto</v>
      </c>
    </row>
    <row r="590" spans="1:13" x14ac:dyDescent="0.35">
      <c r="A590" s="15">
        <v>589</v>
      </c>
      <c r="B590" s="339" t="s">
        <v>1865</v>
      </c>
      <c r="C590" s="8" t="s">
        <v>1287</v>
      </c>
      <c r="D590" s="15" t="s">
        <v>169</v>
      </c>
      <c r="E590" s="18">
        <v>30.3</v>
      </c>
      <c r="F590" s="480">
        <v>45194</v>
      </c>
      <c r="G590" s="480">
        <v>45194</v>
      </c>
      <c r="H590" s="449">
        <v>9.0147999999999993</v>
      </c>
      <c r="I590" s="15" t="s">
        <v>1279</v>
      </c>
      <c r="J590" s="15" t="str">
        <f>_xlfn.XLOOKUP(QDC_Contratos[[#This Row],[ID CLUSTER]],'Pontos e zonas por UF'!$B$2:$B$446,'Pontos e zonas por UF'!$H$2:$H$446)</f>
        <v>Mato Grosso do Sul</v>
      </c>
      <c r="K590" s="344"/>
      <c r="L590" s="8">
        <f>_xlfn.XLOOKUP(QDC_Contratos[[#This Row],[ID CLUSTER]],'Pontos e zonas por UF'!$B$2:$B$446,'Pontos e zonas por UF'!$A$2:$A$446)</f>
        <v>270738</v>
      </c>
      <c r="M590" s="344" t="str">
        <f>_xlfn.XLOOKUP(QDC_Contratos[[#This Row],[Código Identificador do ID CLUSTER]],'Pontos e zonas por UF'!$A$2:$A$446,'Pontos e zonas por UF'!$G$2:$G$446)</f>
        <v>Ponto</v>
      </c>
    </row>
    <row r="591" spans="1:13" x14ac:dyDescent="0.35">
      <c r="A591" s="15">
        <v>590</v>
      </c>
      <c r="B591" s="339" t="s">
        <v>1866</v>
      </c>
      <c r="C591" s="8" t="s">
        <v>1497</v>
      </c>
      <c r="D591" s="15" t="s">
        <v>162</v>
      </c>
      <c r="E591" s="18">
        <v>30.3</v>
      </c>
      <c r="F591" s="480">
        <v>45194</v>
      </c>
      <c r="G591" s="480">
        <v>45194</v>
      </c>
      <c r="H591" s="449">
        <v>0.64390000000000003</v>
      </c>
      <c r="I591" s="15" t="s">
        <v>1279</v>
      </c>
      <c r="J591" s="15" t="str">
        <f>_xlfn.XLOOKUP(QDC_Contratos[[#This Row],[ID CLUSTER]],'Pontos e zonas por UF'!$B$2:$B$446,'Pontos e zonas por UF'!$H$2:$H$446)</f>
        <v>São Paulo</v>
      </c>
      <c r="K591" s="344"/>
      <c r="L591" s="8">
        <f>_xlfn.XLOOKUP(QDC_Contratos[[#This Row],[ID CLUSTER]],'Pontos e zonas por UF'!$B$2:$B$446,'Pontos e zonas por UF'!$A$2:$A$446)</f>
        <v>3</v>
      </c>
      <c r="M591" s="344" t="str">
        <f>_xlfn.XLOOKUP(QDC_Contratos[[#This Row],[Código Identificador do ID CLUSTER]],'Pontos e zonas por UF'!$A$2:$A$446,'Pontos e zonas por UF'!$G$2:$G$446)</f>
        <v>Ponto</v>
      </c>
    </row>
    <row r="592" spans="1:13" x14ac:dyDescent="0.35">
      <c r="A592" s="15">
        <v>591</v>
      </c>
      <c r="B592" s="339" t="s">
        <v>1867</v>
      </c>
      <c r="C592" s="8" t="s">
        <v>1287</v>
      </c>
      <c r="D592" s="15" t="s">
        <v>169</v>
      </c>
      <c r="E592" s="18">
        <v>30.3</v>
      </c>
      <c r="F592" s="480">
        <v>45195</v>
      </c>
      <c r="G592" s="480">
        <v>45195</v>
      </c>
      <c r="H592" s="449">
        <v>9.0147999999999993</v>
      </c>
      <c r="I592" s="15" t="s">
        <v>1279</v>
      </c>
      <c r="J592" s="15" t="str">
        <f>_xlfn.XLOOKUP(QDC_Contratos[[#This Row],[ID CLUSTER]],'Pontos e zonas por UF'!$B$2:$B$446,'Pontos e zonas por UF'!$H$2:$H$446)</f>
        <v>Mato Grosso do Sul</v>
      </c>
      <c r="K592" s="344"/>
      <c r="L592" s="8">
        <f>_xlfn.XLOOKUP(QDC_Contratos[[#This Row],[ID CLUSTER]],'Pontos e zonas por UF'!$B$2:$B$446,'Pontos e zonas por UF'!$A$2:$A$446)</f>
        <v>270738</v>
      </c>
      <c r="M592" s="344" t="str">
        <f>_xlfn.XLOOKUP(QDC_Contratos[[#This Row],[Código Identificador do ID CLUSTER]],'Pontos e zonas por UF'!$A$2:$A$446,'Pontos e zonas por UF'!$G$2:$G$446)</f>
        <v>Ponto</v>
      </c>
    </row>
    <row r="593" spans="1:13" x14ac:dyDescent="0.35">
      <c r="A593" s="15">
        <v>592</v>
      </c>
      <c r="B593" s="467" t="s">
        <v>1868</v>
      </c>
      <c r="C593" s="8" t="s">
        <v>1497</v>
      </c>
      <c r="D593" s="15" t="s">
        <v>162</v>
      </c>
      <c r="E593" s="18">
        <v>30.3</v>
      </c>
      <c r="F593" s="480">
        <v>45195</v>
      </c>
      <c r="G593" s="480">
        <v>45195</v>
      </c>
      <c r="H593" s="449">
        <v>0.64390000000000003</v>
      </c>
      <c r="I593" s="15" t="s">
        <v>1279</v>
      </c>
      <c r="J593" s="15" t="str">
        <f>_xlfn.XLOOKUP(QDC_Contratos[[#This Row],[ID CLUSTER]],'Pontos e zonas por UF'!$B$2:$B$446,'Pontos e zonas por UF'!$H$2:$H$446)</f>
        <v>São Paulo</v>
      </c>
      <c r="K593" s="344"/>
      <c r="L593" s="8">
        <f>_xlfn.XLOOKUP(QDC_Contratos[[#This Row],[ID CLUSTER]],'Pontos e zonas por UF'!$B$2:$B$446,'Pontos e zonas por UF'!$A$2:$A$446)</f>
        <v>3</v>
      </c>
      <c r="M593" s="344" t="str">
        <f>_xlfn.XLOOKUP(QDC_Contratos[[#This Row],[Código Identificador do ID CLUSTER]],'Pontos e zonas por UF'!$A$2:$A$446,'Pontos e zonas por UF'!$G$2:$G$446)</f>
        <v>Ponto</v>
      </c>
    </row>
    <row r="594" spans="1:13" x14ac:dyDescent="0.35">
      <c r="A594" s="15">
        <v>593</v>
      </c>
      <c r="B594" s="339" t="s">
        <v>1869</v>
      </c>
      <c r="C594" s="8" t="s">
        <v>1287</v>
      </c>
      <c r="D594" s="15" t="s">
        <v>169</v>
      </c>
      <c r="E594" s="18">
        <v>30.3</v>
      </c>
      <c r="F594" s="480">
        <v>45196</v>
      </c>
      <c r="G594" s="480">
        <v>45196</v>
      </c>
      <c r="H594" s="449">
        <v>9.0147999999999993</v>
      </c>
      <c r="I594" s="15" t="s">
        <v>1279</v>
      </c>
      <c r="J594" s="15" t="str">
        <f>_xlfn.XLOOKUP(QDC_Contratos[[#This Row],[ID CLUSTER]],'Pontos e zonas por UF'!$B$2:$B$446,'Pontos e zonas por UF'!$H$2:$H$446)</f>
        <v>Mato Grosso do Sul</v>
      </c>
      <c r="K594" s="344"/>
      <c r="L594" s="8">
        <f>_xlfn.XLOOKUP(QDC_Contratos[[#This Row],[ID CLUSTER]],'Pontos e zonas por UF'!$B$2:$B$446,'Pontos e zonas por UF'!$A$2:$A$446)</f>
        <v>270738</v>
      </c>
      <c r="M594" s="344" t="str">
        <f>_xlfn.XLOOKUP(QDC_Contratos[[#This Row],[Código Identificador do ID CLUSTER]],'Pontos e zonas por UF'!$A$2:$A$446,'Pontos e zonas por UF'!$G$2:$G$446)</f>
        <v>Ponto</v>
      </c>
    </row>
    <row r="595" spans="1:13" x14ac:dyDescent="0.35">
      <c r="A595" s="15">
        <v>594</v>
      </c>
      <c r="B595" s="467" t="s">
        <v>1870</v>
      </c>
      <c r="C595" s="8" t="s">
        <v>1497</v>
      </c>
      <c r="D595" s="15" t="s">
        <v>162</v>
      </c>
      <c r="E595" s="18">
        <v>30.3</v>
      </c>
      <c r="F595" s="480">
        <v>45196</v>
      </c>
      <c r="G595" s="480">
        <v>45196</v>
      </c>
      <c r="H595" s="449">
        <v>0.64390000000000003</v>
      </c>
      <c r="I595" s="15" t="s">
        <v>1279</v>
      </c>
      <c r="J595" s="15" t="str">
        <f>_xlfn.XLOOKUP(QDC_Contratos[[#This Row],[ID CLUSTER]],'Pontos e zonas por UF'!$B$2:$B$446,'Pontos e zonas por UF'!$H$2:$H$446)</f>
        <v>São Paulo</v>
      </c>
      <c r="K595" s="344"/>
      <c r="L595" s="8">
        <f>_xlfn.XLOOKUP(QDC_Contratos[[#This Row],[ID CLUSTER]],'Pontos e zonas por UF'!$B$2:$B$446,'Pontos e zonas por UF'!$A$2:$A$446)</f>
        <v>3</v>
      </c>
      <c r="M595" s="344" t="str">
        <f>_xlfn.XLOOKUP(QDC_Contratos[[#This Row],[Código Identificador do ID CLUSTER]],'Pontos e zonas por UF'!$A$2:$A$446,'Pontos e zonas por UF'!$G$2:$G$446)</f>
        <v>Ponto</v>
      </c>
    </row>
    <row r="596" spans="1:13" x14ac:dyDescent="0.35">
      <c r="A596" s="15">
        <v>595</v>
      </c>
      <c r="B596" s="339" t="s">
        <v>1871</v>
      </c>
      <c r="C596" s="8" t="s">
        <v>1287</v>
      </c>
      <c r="D596" s="15" t="s">
        <v>169</v>
      </c>
      <c r="E596" s="18">
        <v>30.3</v>
      </c>
      <c r="F596" s="480">
        <v>45197</v>
      </c>
      <c r="G596" s="480">
        <v>45197</v>
      </c>
      <c r="H596" s="449">
        <v>9.0147999999999993</v>
      </c>
      <c r="I596" s="15" t="s">
        <v>1279</v>
      </c>
      <c r="J596" s="15" t="str">
        <f>_xlfn.XLOOKUP(QDC_Contratos[[#This Row],[ID CLUSTER]],'Pontos e zonas por UF'!$B$2:$B$446,'Pontos e zonas por UF'!$H$2:$H$446)</f>
        <v>Mato Grosso do Sul</v>
      </c>
      <c r="K596" s="344"/>
      <c r="L596" s="8">
        <f>_xlfn.XLOOKUP(QDC_Contratos[[#This Row],[ID CLUSTER]],'Pontos e zonas por UF'!$B$2:$B$446,'Pontos e zonas por UF'!$A$2:$A$446)</f>
        <v>270738</v>
      </c>
      <c r="M596" s="344" t="str">
        <f>_xlfn.XLOOKUP(QDC_Contratos[[#This Row],[Código Identificador do ID CLUSTER]],'Pontos e zonas por UF'!$A$2:$A$446,'Pontos e zonas por UF'!$G$2:$G$446)</f>
        <v>Ponto</v>
      </c>
    </row>
    <row r="597" spans="1:13" x14ac:dyDescent="0.35">
      <c r="A597" s="15">
        <v>596</v>
      </c>
      <c r="B597" s="339" t="s">
        <v>1872</v>
      </c>
      <c r="C597" s="8" t="s">
        <v>1497</v>
      </c>
      <c r="D597" s="15" t="s">
        <v>162</v>
      </c>
      <c r="E597" s="18">
        <v>32.93</v>
      </c>
      <c r="F597" s="480">
        <v>45197</v>
      </c>
      <c r="G597" s="480">
        <v>45197</v>
      </c>
      <c r="H597" s="449">
        <v>0.64390000000000003</v>
      </c>
      <c r="I597" s="15" t="s">
        <v>1279</v>
      </c>
      <c r="J597" s="15" t="str">
        <f>_xlfn.XLOOKUP(QDC_Contratos[[#This Row],[ID CLUSTER]],'Pontos e zonas por UF'!$B$2:$B$446,'Pontos e zonas por UF'!$H$2:$H$446)</f>
        <v>São Paulo</v>
      </c>
      <c r="K597" s="344"/>
      <c r="L597" s="8">
        <f>_xlfn.XLOOKUP(QDC_Contratos[[#This Row],[ID CLUSTER]],'Pontos e zonas por UF'!$B$2:$B$446,'Pontos e zonas por UF'!$A$2:$A$446)</f>
        <v>3</v>
      </c>
      <c r="M597" s="344" t="str">
        <f>_xlfn.XLOOKUP(QDC_Contratos[[#This Row],[Código Identificador do ID CLUSTER]],'Pontos e zonas por UF'!$A$2:$A$446,'Pontos e zonas por UF'!$G$2:$G$446)</f>
        <v>Ponto</v>
      </c>
    </row>
    <row r="598" spans="1:13" x14ac:dyDescent="0.35">
      <c r="A598" s="15">
        <v>597</v>
      </c>
      <c r="B598" s="339" t="s">
        <v>1873</v>
      </c>
      <c r="C598" s="8" t="s">
        <v>1287</v>
      </c>
      <c r="D598" s="15" t="s">
        <v>169</v>
      </c>
      <c r="E598" s="18">
        <v>30.3</v>
      </c>
      <c r="F598" s="480">
        <v>45198</v>
      </c>
      <c r="G598" s="480">
        <v>45198</v>
      </c>
      <c r="H598" s="449">
        <v>9.0147999999999993</v>
      </c>
      <c r="I598" s="15" t="s">
        <v>1279</v>
      </c>
      <c r="J598" s="15" t="str">
        <f>_xlfn.XLOOKUP(QDC_Contratos[[#This Row],[ID CLUSTER]],'Pontos e zonas por UF'!$B$2:$B$446,'Pontos e zonas por UF'!$H$2:$H$446)</f>
        <v>Mato Grosso do Sul</v>
      </c>
      <c r="K598" s="344"/>
      <c r="L598" s="8">
        <f>_xlfn.XLOOKUP(QDC_Contratos[[#This Row],[ID CLUSTER]],'Pontos e zonas por UF'!$B$2:$B$446,'Pontos e zonas por UF'!$A$2:$A$446)</f>
        <v>270738</v>
      </c>
      <c r="M598" s="344" t="str">
        <f>_xlfn.XLOOKUP(QDC_Contratos[[#This Row],[Código Identificador do ID CLUSTER]],'Pontos e zonas por UF'!$A$2:$A$446,'Pontos e zonas por UF'!$G$2:$G$446)</f>
        <v>Ponto</v>
      </c>
    </row>
    <row r="599" spans="1:13" x14ac:dyDescent="0.35">
      <c r="A599" s="15">
        <v>598</v>
      </c>
      <c r="B599" s="339" t="s">
        <v>1874</v>
      </c>
      <c r="C599" s="8" t="s">
        <v>1497</v>
      </c>
      <c r="D599" s="15" t="s">
        <v>162</v>
      </c>
      <c r="E599" s="18">
        <v>30.3</v>
      </c>
      <c r="F599" s="480">
        <v>45198</v>
      </c>
      <c r="G599" s="480">
        <v>45198</v>
      </c>
      <c r="H599" s="449">
        <v>0.64390000000000003</v>
      </c>
      <c r="I599" s="15" t="s">
        <v>1279</v>
      </c>
      <c r="J599" s="15" t="str">
        <f>_xlfn.XLOOKUP(QDC_Contratos[[#This Row],[ID CLUSTER]],'Pontos e zonas por UF'!$B$2:$B$446,'Pontos e zonas por UF'!$H$2:$H$446)</f>
        <v>São Paulo</v>
      </c>
      <c r="K599" s="344"/>
      <c r="L599" s="8">
        <f>_xlfn.XLOOKUP(QDC_Contratos[[#This Row],[ID CLUSTER]],'Pontos e zonas por UF'!$B$2:$B$446,'Pontos e zonas por UF'!$A$2:$A$446)</f>
        <v>3</v>
      </c>
      <c r="M599" s="344" t="str">
        <f>_xlfn.XLOOKUP(QDC_Contratos[[#This Row],[Código Identificador do ID CLUSTER]],'Pontos e zonas por UF'!$A$2:$A$446,'Pontos e zonas por UF'!$G$2:$G$446)</f>
        <v>Ponto</v>
      </c>
    </row>
    <row r="600" spans="1:13" x14ac:dyDescent="0.35">
      <c r="A600" s="15">
        <v>599</v>
      </c>
      <c r="B600" s="339" t="s">
        <v>1875</v>
      </c>
      <c r="C600" s="8" t="s">
        <v>1287</v>
      </c>
      <c r="D600" s="15" t="s">
        <v>169</v>
      </c>
      <c r="E600" s="18">
        <v>30.3</v>
      </c>
      <c r="F600" s="480">
        <v>45199</v>
      </c>
      <c r="G600" s="480">
        <v>45199</v>
      </c>
      <c r="H600" s="449">
        <v>9.0147999999999993</v>
      </c>
      <c r="I600" s="15" t="s">
        <v>1279</v>
      </c>
      <c r="J600" s="15" t="str">
        <f>_xlfn.XLOOKUP(QDC_Contratos[[#This Row],[ID CLUSTER]],'Pontos e zonas por UF'!$B$2:$B$446,'Pontos e zonas por UF'!$H$2:$H$446)</f>
        <v>Mato Grosso do Sul</v>
      </c>
      <c r="K600" s="344"/>
      <c r="L600" s="8">
        <f>_xlfn.XLOOKUP(QDC_Contratos[[#This Row],[ID CLUSTER]],'Pontos e zonas por UF'!$B$2:$B$446,'Pontos e zonas por UF'!$A$2:$A$446)</f>
        <v>270738</v>
      </c>
      <c r="M600" s="344" t="str">
        <f>_xlfn.XLOOKUP(QDC_Contratos[[#This Row],[Código Identificador do ID CLUSTER]],'Pontos e zonas por UF'!$A$2:$A$446,'Pontos e zonas por UF'!$G$2:$G$446)</f>
        <v>Ponto</v>
      </c>
    </row>
    <row r="601" spans="1:13" x14ac:dyDescent="0.35">
      <c r="A601" s="15">
        <v>600</v>
      </c>
      <c r="B601" s="339" t="s">
        <v>1876</v>
      </c>
      <c r="C601" s="8" t="s">
        <v>1497</v>
      </c>
      <c r="D601" s="15" t="s">
        <v>162</v>
      </c>
      <c r="E601" s="18">
        <v>30.3</v>
      </c>
      <c r="F601" s="480">
        <v>45199</v>
      </c>
      <c r="G601" s="480">
        <v>45199</v>
      </c>
      <c r="H601" s="449">
        <v>0.64390000000000003</v>
      </c>
      <c r="I601" s="15" t="s">
        <v>1279</v>
      </c>
      <c r="J601" s="15" t="str">
        <f>_xlfn.XLOOKUP(QDC_Contratos[[#This Row],[ID CLUSTER]],'Pontos e zonas por UF'!$B$2:$B$446,'Pontos e zonas por UF'!$H$2:$H$446)</f>
        <v>São Paulo</v>
      </c>
      <c r="K601" s="344"/>
      <c r="L601" s="8">
        <f>_xlfn.XLOOKUP(QDC_Contratos[[#This Row],[ID CLUSTER]],'Pontos e zonas por UF'!$B$2:$B$446,'Pontos e zonas por UF'!$A$2:$A$446)</f>
        <v>3</v>
      </c>
      <c r="M601" s="344" t="str">
        <f>_xlfn.XLOOKUP(QDC_Contratos[[#This Row],[Código Identificador do ID CLUSTER]],'Pontos e zonas por UF'!$A$2:$A$446,'Pontos e zonas por UF'!$G$2:$G$446)</f>
        <v>Ponto</v>
      </c>
    </row>
    <row r="602" spans="1:13" x14ac:dyDescent="0.35">
      <c r="A602" s="15">
        <v>601</v>
      </c>
      <c r="B602" s="339" t="s">
        <v>1877</v>
      </c>
      <c r="C602" s="8" t="s">
        <v>1287</v>
      </c>
      <c r="D602" s="15" t="s">
        <v>169</v>
      </c>
      <c r="E602" s="18">
        <v>30.3</v>
      </c>
      <c r="F602" s="480">
        <v>45200</v>
      </c>
      <c r="G602" s="480">
        <v>45291</v>
      </c>
      <c r="H602" s="449">
        <v>6.9991000000000003</v>
      </c>
      <c r="I602" s="15" t="s">
        <v>1279</v>
      </c>
      <c r="J602" s="15" t="str">
        <f>_xlfn.XLOOKUP(QDC_Contratos[[#This Row],[ID CLUSTER]],'Pontos e zonas por UF'!$B$2:$B$446,'Pontos e zonas por UF'!$H$2:$H$446)</f>
        <v>Mato Grosso do Sul</v>
      </c>
      <c r="K602" s="344"/>
      <c r="L602" s="8">
        <f>_xlfn.XLOOKUP(QDC_Contratos[[#This Row],[ID CLUSTER]],'Pontos e zonas por UF'!$B$2:$B$446,'Pontos e zonas por UF'!$A$2:$A$446)</f>
        <v>270738</v>
      </c>
      <c r="M602" s="344" t="str">
        <f>_xlfn.XLOOKUP(QDC_Contratos[[#This Row],[Código Identificador do ID CLUSTER]],'Pontos e zonas por UF'!$A$2:$A$446,'Pontos e zonas por UF'!$G$2:$G$446)</f>
        <v>Ponto</v>
      </c>
    </row>
    <row r="603" spans="1:13" x14ac:dyDescent="0.35">
      <c r="A603" s="15">
        <v>602</v>
      </c>
      <c r="B603" s="339" t="s">
        <v>1878</v>
      </c>
      <c r="C603" s="8" t="s">
        <v>1497</v>
      </c>
      <c r="D603" s="15" t="s">
        <v>162</v>
      </c>
      <c r="E603" s="18">
        <v>30.3</v>
      </c>
      <c r="F603" s="480">
        <v>45200</v>
      </c>
      <c r="G603" s="480">
        <v>45291</v>
      </c>
      <c r="H603" s="449">
        <v>0.49990000000000001</v>
      </c>
      <c r="I603" s="15" t="s">
        <v>1279</v>
      </c>
      <c r="J603" s="15" t="str">
        <f>_xlfn.XLOOKUP(QDC_Contratos[[#This Row],[ID CLUSTER]],'Pontos e zonas por UF'!$B$2:$B$446,'Pontos e zonas por UF'!$H$2:$H$446)</f>
        <v>São Paulo</v>
      </c>
      <c r="K603" s="344"/>
      <c r="L603" s="8">
        <f>_xlfn.XLOOKUP(QDC_Contratos[[#This Row],[ID CLUSTER]],'Pontos e zonas por UF'!$B$2:$B$446,'Pontos e zonas por UF'!$A$2:$A$446)</f>
        <v>3</v>
      </c>
      <c r="M603" s="344" t="str">
        <f>_xlfn.XLOOKUP(QDC_Contratos[[#This Row],[Código Identificador do ID CLUSTER]],'Pontos e zonas por UF'!$A$2:$A$446,'Pontos e zonas por UF'!$G$2:$G$446)</f>
        <v>Ponto</v>
      </c>
    </row>
    <row r="604" spans="1:13" x14ac:dyDescent="0.35">
      <c r="A604" s="15">
        <v>603</v>
      </c>
      <c r="B604" s="339" t="s">
        <v>1879</v>
      </c>
      <c r="C604" s="8" t="s">
        <v>1287</v>
      </c>
      <c r="D604" s="15" t="s">
        <v>169</v>
      </c>
      <c r="E604" s="18">
        <v>14.58</v>
      </c>
      <c r="F604" s="473">
        <v>45228</v>
      </c>
      <c r="G604" s="473">
        <v>45228</v>
      </c>
      <c r="H604" s="449">
        <v>9.0147999999999993</v>
      </c>
      <c r="I604" s="15" t="s">
        <v>1279</v>
      </c>
      <c r="J604" s="15" t="str">
        <f>_xlfn.XLOOKUP(QDC_Contratos[[#This Row],[ID CLUSTER]],'Pontos e zonas por UF'!$B$2:$B$446,'Pontos e zonas por UF'!$H$2:$H$446)</f>
        <v>Mato Grosso do Sul</v>
      </c>
      <c r="K604" s="344"/>
      <c r="L604" s="8">
        <f>_xlfn.XLOOKUP(QDC_Contratos[[#This Row],[ID CLUSTER]],'Pontos e zonas por UF'!$B$2:$B$446,'Pontos e zonas por UF'!$A$2:$A$446)</f>
        <v>270738</v>
      </c>
      <c r="M604" s="344" t="str">
        <f>_xlfn.XLOOKUP(QDC_Contratos[[#This Row],[Código Identificador do ID CLUSTER]],'Pontos e zonas por UF'!$A$2:$A$446,'Pontos e zonas por UF'!$G$2:$G$446)</f>
        <v>Ponto</v>
      </c>
    </row>
    <row r="605" spans="1:13" x14ac:dyDescent="0.35">
      <c r="A605" s="15">
        <v>604</v>
      </c>
      <c r="B605" s="339" t="s">
        <v>1880</v>
      </c>
      <c r="C605" s="8" t="s">
        <v>1497</v>
      </c>
      <c r="D605" s="15" t="s">
        <v>162</v>
      </c>
      <c r="E605" s="18">
        <v>14.58</v>
      </c>
      <c r="F605" s="480">
        <v>45228</v>
      </c>
      <c r="G605" s="480">
        <v>45228</v>
      </c>
      <c r="H605" s="449">
        <v>0.64390000000000003</v>
      </c>
      <c r="I605" s="15" t="s">
        <v>1279</v>
      </c>
      <c r="J605" s="15" t="str">
        <f>_xlfn.XLOOKUP(QDC_Contratos[[#This Row],[ID CLUSTER]],'Pontos e zonas por UF'!$B$2:$B$446,'Pontos e zonas por UF'!$H$2:$H$446)</f>
        <v>São Paulo</v>
      </c>
      <c r="K605" s="344"/>
      <c r="L605" s="8">
        <f>_xlfn.XLOOKUP(QDC_Contratos[[#This Row],[ID CLUSTER]],'Pontos e zonas por UF'!$B$2:$B$446,'Pontos e zonas por UF'!$A$2:$A$446)</f>
        <v>3</v>
      </c>
      <c r="M605" s="344" t="str">
        <f>_xlfn.XLOOKUP(QDC_Contratos[[#This Row],[Código Identificador do ID CLUSTER]],'Pontos e zonas por UF'!$A$2:$A$446,'Pontos e zonas por UF'!$G$2:$G$446)</f>
        <v>Ponto</v>
      </c>
    </row>
    <row r="606" spans="1:13" x14ac:dyDescent="0.35">
      <c r="A606" s="15">
        <v>605</v>
      </c>
      <c r="B606" s="339" t="s">
        <v>1881</v>
      </c>
      <c r="C606" s="8" t="s">
        <v>1287</v>
      </c>
      <c r="D606" s="15" t="s">
        <v>169</v>
      </c>
      <c r="E606" s="18">
        <v>35.42</v>
      </c>
      <c r="F606" s="480">
        <v>45227</v>
      </c>
      <c r="G606" s="480">
        <v>45227</v>
      </c>
      <c r="H606" s="449">
        <v>9.0147999999999993</v>
      </c>
      <c r="I606" s="15" t="s">
        <v>1279</v>
      </c>
      <c r="J606" s="15" t="str">
        <f>_xlfn.XLOOKUP(QDC_Contratos[[#This Row],[ID CLUSTER]],'Pontos e zonas por UF'!$B$2:$B$446,'Pontos e zonas por UF'!$H$2:$H$446)</f>
        <v>Mato Grosso do Sul</v>
      </c>
      <c r="K606" s="344"/>
      <c r="L606" s="8">
        <f>_xlfn.XLOOKUP(QDC_Contratos[[#This Row],[ID CLUSTER]],'Pontos e zonas por UF'!$B$2:$B$446,'Pontos e zonas por UF'!$A$2:$A$446)</f>
        <v>270738</v>
      </c>
      <c r="M606" s="344" t="str">
        <f>_xlfn.XLOOKUP(QDC_Contratos[[#This Row],[Código Identificador do ID CLUSTER]],'Pontos e zonas por UF'!$A$2:$A$446,'Pontos e zonas por UF'!$G$2:$G$446)</f>
        <v>Ponto</v>
      </c>
    </row>
    <row r="607" spans="1:13" x14ac:dyDescent="0.35">
      <c r="A607" s="15">
        <v>606</v>
      </c>
      <c r="B607" s="339" t="s">
        <v>1882</v>
      </c>
      <c r="C607" s="8" t="s">
        <v>1497</v>
      </c>
      <c r="D607" s="15" t="s">
        <v>162</v>
      </c>
      <c r="E607" s="18">
        <v>35.42</v>
      </c>
      <c r="F607" s="480">
        <v>45227</v>
      </c>
      <c r="G607" s="480">
        <v>45227</v>
      </c>
      <c r="H607" s="449">
        <v>0.64390000000000003</v>
      </c>
      <c r="I607" s="15" t="s">
        <v>1279</v>
      </c>
      <c r="J607" s="15" t="str">
        <f>_xlfn.XLOOKUP(QDC_Contratos[[#This Row],[ID CLUSTER]],'Pontos e zonas por UF'!$B$2:$B$446,'Pontos e zonas por UF'!$H$2:$H$446)</f>
        <v>São Paulo</v>
      </c>
      <c r="K607" s="344"/>
      <c r="L607" s="8">
        <f>_xlfn.XLOOKUP(QDC_Contratos[[#This Row],[ID CLUSTER]],'Pontos e zonas por UF'!$B$2:$B$446,'Pontos e zonas por UF'!$A$2:$A$446)</f>
        <v>3</v>
      </c>
      <c r="M607" s="344" t="str">
        <f>_xlfn.XLOOKUP(QDC_Contratos[[#This Row],[Código Identificador do ID CLUSTER]],'Pontos e zonas por UF'!$A$2:$A$446,'Pontos e zonas por UF'!$G$2:$G$446)</f>
        <v>Ponto</v>
      </c>
    </row>
    <row r="608" spans="1:13" x14ac:dyDescent="0.35">
      <c r="A608" s="15">
        <v>607</v>
      </c>
      <c r="B608" s="339" t="s">
        <v>1883</v>
      </c>
      <c r="C608" s="8" t="s">
        <v>1287</v>
      </c>
      <c r="D608" s="15" t="s">
        <v>169</v>
      </c>
      <c r="E608" s="18">
        <v>468.6</v>
      </c>
      <c r="F608" s="480">
        <v>45230</v>
      </c>
      <c r="G608" s="480">
        <v>45230</v>
      </c>
      <c r="H608" s="449">
        <v>9.0147999999999993</v>
      </c>
      <c r="I608" s="15" t="s">
        <v>1279</v>
      </c>
      <c r="J608" s="15" t="str">
        <f>_xlfn.XLOOKUP(QDC_Contratos[[#This Row],[ID CLUSTER]],'Pontos e zonas por UF'!$B$2:$B$446,'Pontos e zonas por UF'!$H$2:$H$446)</f>
        <v>Mato Grosso do Sul</v>
      </c>
      <c r="K608" s="344"/>
      <c r="L608" s="8">
        <f>_xlfn.XLOOKUP(QDC_Contratos[[#This Row],[ID CLUSTER]],'Pontos e zonas por UF'!$B$2:$B$446,'Pontos e zonas por UF'!$A$2:$A$446)</f>
        <v>270738</v>
      </c>
      <c r="M608" s="344" t="str">
        <f>_xlfn.XLOOKUP(QDC_Contratos[[#This Row],[Código Identificador do ID CLUSTER]],'Pontos e zonas por UF'!$A$2:$A$446,'Pontos e zonas por UF'!$G$2:$G$446)</f>
        <v>Ponto</v>
      </c>
    </row>
    <row r="609" spans="1:13" x14ac:dyDescent="0.35">
      <c r="A609" s="15">
        <v>608</v>
      </c>
      <c r="B609" s="339" t="s">
        <v>1884</v>
      </c>
      <c r="C609" s="8" t="s">
        <v>1497</v>
      </c>
      <c r="D609" s="15" t="s">
        <v>162</v>
      </c>
      <c r="E609" s="18">
        <v>468.6</v>
      </c>
      <c r="F609" s="480">
        <v>45230</v>
      </c>
      <c r="G609" s="480">
        <v>45230</v>
      </c>
      <c r="H609" s="449">
        <v>0.64390000000000003</v>
      </c>
      <c r="I609" s="15" t="s">
        <v>1279</v>
      </c>
      <c r="J609" s="15" t="str">
        <f>_xlfn.XLOOKUP(QDC_Contratos[[#This Row],[ID CLUSTER]],'Pontos e zonas por UF'!$B$2:$B$446,'Pontos e zonas por UF'!$H$2:$H$446)</f>
        <v>São Paulo</v>
      </c>
      <c r="K609" s="344"/>
      <c r="L609" s="8">
        <f>_xlfn.XLOOKUP(QDC_Contratos[[#This Row],[ID CLUSTER]],'Pontos e zonas por UF'!$B$2:$B$446,'Pontos e zonas por UF'!$A$2:$A$446)</f>
        <v>3</v>
      </c>
      <c r="M609" s="344" t="str">
        <f>_xlfn.XLOOKUP(QDC_Contratos[[#This Row],[Código Identificador do ID CLUSTER]],'Pontos e zonas por UF'!$A$2:$A$446,'Pontos e zonas por UF'!$G$2:$G$446)</f>
        <v>Ponto</v>
      </c>
    </row>
    <row r="610" spans="1:13" x14ac:dyDescent="0.35">
      <c r="A610" s="15">
        <v>609</v>
      </c>
      <c r="B610" s="339" t="s">
        <v>1885</v>
      </c>
      <c r="C610" s="8" t="s">
        <v>1287</v>
      </c>
      <c r="D610" s="15" t="s">
        <v>169</v>
      </c>
      <c r="E610" s="18">
        <v>192.95</v>
      </c>
      <c r="F610" s="480">
        <v>45231</v>
      </c>
      <c r="G610" s="480">
        <v>45231</v>
      </c>
      <c r="H610" s="449">
        <v>9.0147999999999993</v>
      </c>
      <c r="I610" s="15" t="s">
        <v>1279</v>
      </c>
      <c r="J610" s="15" t="str">
        <f>_xlfn.XLOOKUP(QDC_Contratos[[#This Row],[ID CLUSTER]],'Pontos e zonas por UF'!$B$2:$B$446,'Pontos e zonas por UF'!$H$2:$H$446)</f>
        <v>Mato Grosso do Sul</v>
      </c>
      <c r="K610" s="344"/>
      <c r="L610" s="8">
        <f>_xlfn.XLOOKUP(QDC_Contratos[[#This Row],[ID CLUSTER]],'Pontos e zonas por UF'!$B$2:$B$446,'Pontos e zonas por UF'!$A$2:$A$446)</f>
        <v>270738</v>
      </c>
      <c r="M610" s="344" t="str">
        <f>_xlfn.XLOOKUP(QDC_Contratos[[#This Row],[Código Identificador do ID CLUSTER]],'Pontos e zonas por UF'!$A$2:$A$446,'Pontos e zonas por UF'!$G$2:$G$446)</f>
        <v>Ponto</v>
      </c>
    </row>
    <row r="611" spans="1:13" x14ac:dyDescent="0.35">
      <c r="A611" s="15">
        <v>610</v>
      </c>
      <c r="B611" s="339" t="s">
        <v>1886</v>
      </c>
      <c r="C611" s="8" t="s">
        <v>1497</v>
      </c>
      <c r="D611" s="15" t="s">
        <v>162</v>
      </c>
      <c r="E611" s="18">
        <v>192.95</v>
      </c>
      <c r="F611" s="480">
        <v>45231</v>
      </c>
      <c r="G611" s="480">
        <v>45231</v>
      </c>
      <c r="H611" s="449">
        <v>0.64390000000000003</v>
      </c>
      <c r="I611" s="15" t="s">
        <v>1279</v>
      </c>
      <c r="J611" s="15" t="str">
        <f>_xlfn.XLOOKUP(QDC_Contratos[[#This Row],[ID CLUSTER]],'Pontos e zonas por UF'!$B$2:$B$446,'Pontos e zonas por UF'!$H$2:$H$446)</f>
        <v>São Paulo</v>
      </c>
      <c r="K611" s="344"/>
      <c r="L611" s="8">
        <f>_xlfn.XLOOKUP(QDC_Contratos[[#This Row],[ID CLUSTER]],'Pontos e zonas por UF'!$B$2:$B$446,'Pontos e zonas por UF'!$A$2:$A$446)</f>
        <v>3</v>
      </c>
      <c r="M611" s="344" t="str">
        <f>_xlfn.XLOOKUP(QDC_Contratos[[#This Row],[Código Identificador do ID CLUSTER]],'Pontos e zonas por UF'!$A$2:$A$446,'Pontos e zonas por UF'!$G$2:$G$446)</f>
        <v>Ponto</v>
      </c>
    </row>
    <row r="612" spans="1:13" x14ac:dyDescent="0.35">
      <c r="A612" s="15">
        <v>611</v>
      </c>
      <c r="B612" s="467" t="s">
        <v>1887</v>
      </c>
      <c r="C612" s="8" t="s">
        <v>1287</v>
      </c>
      <c r="D612" s="15" t="s">
        <v>169</v>
      </c>
      <c r="E612" s="18">
        <v>468.6</v>
      </c>
      <c r="F612" s="480">
        <v>45232</v>
      </c>
      <c r="G612" s="480">
        <v>45232</v>
      </c>
      <c r="H612" s="449">
        <v>9.0147999999999993</v>
      </c>
      <c r="I612" s="15" t="s">
        <v>1279</v>
      </c>
      <c r="J612" s="15" t="str">
        <f>_xlfn.XLOOKUP(QDC_Contratos[[#This Row],[ID CLUSTER]],'Pontos e zonas por UF'!$B$2:$B$446,'Pontos e zonas por UF'!$H$2:$H$446)</f>
        <v>Mato Grosso do Sul</v>
      </c>
      <c r="K612" s="344"/>
      <c r="L612" s="8">
        <f>_xlfn.XLOOKUP(QDC_Contratos[[#This Row],[ID CLUSTER]],'Pontos e zonas por UF'!$B$2:$B$446,'Pontos e zonas por UF'!$A$2:$A$446)</f>
        <v>270738</v>
      </c>
      <c r="M612" s="344" t="str">
        <f>_xlfn.XLOOKUP(QDC_Contratos[[#This Row],[Código Identificador do ID CLUSTER]],'Pontos e zonas por UF'!$A$2:$A$446,'Pontos e zonas por UF'!$G$2:$G$446)</f>
        <v>Ponto</v>
      </c>
    </row>
    <row r="613" spans="1:13" x14ac:dyDescent="0.35">
      <c r="A613" s="15">
        <v>612</v>
      </c>
      <c r="B613" s="339" t="s">
        <v>1888</v>
      </c>
      <c r="C613" s="8" t="s">
        <v>1497</v>
      </c>
      <c r="D613" s="15" t="s">
        <v>162</v>
      </c>
      <c r="E613" s="18">
        <v>468.6</v>
      </c>
      <c r="F613" s="480">
        <v>45232</v>
      </c>
      <c r="G613" s="480">
        <v>45232</v>
      </c>
      <c r="H613" s="449">
        <v>0.64390000000000003</v>
      </c>
      <c r="I613" s="15" t="s">
        <v>1279</v>
      </c>
      <c r="J613" s="15" t="str">
        <f>_xlfn.XLOOKUP(QDC_Contratos[[#This Row],[ID CLUSTER]],'Pontos e zonas por UF'!$B$2:$B$446,'Pontos e zonas por UF'!$H$2:$H$446)</f>
        <v>São Paulo</v>
      </c>
      <c r="K613" s="344"/>
      <c r="L613" s="8">
        <f>_xlfn.XLOOKUP(QDC_Contratos[[#This Row],[ID CLUSTER]],'Pontos e zonas por UF'!$B$2:$B$446,'Pontos e zonas por UF'!$A$2:$A$446)</f>
        <v>3</v>
      </c>
      <c r="M613" s="344" t="str">
        <f>_xlfn.XLOOKUP(QDC_Contratos[[#This Row],[Código Identificador do ID CLUSTER]],'Pontos e zonas por UF'!$A$2:$A$446,'Pontos e zonas por UF'!$G$2:$G$446)</f>
        <v>Ponto</v>
      </c>
    </row>
    <row r="614" spans="1:13" x14ac:dyDescent="0.35">
      <c r="A614" s="15">
        <v>613</v>
      </c>
      <c r="B614" s="339" t="s">
        <v>1889</v>
      </c>
      <c r="C614" s="8" t="s">
        <v>1287</v>
      </c>
      <c r="D614" s="15" t="s">
        <v>169</v>
      </c>
      <c r="E614" s="18">
        <v>468.6</v>
      </c>
      <c r="F614" s="480">
        <v>45233</v>
      </c>
      <c r="G614" s="480">
        <v>45233</v>
      </c>
      <c r="H614" s="449">
        <v>9.0147999999999993</v>
      </c>
      <c r="I614" s="15" t="s">
        <v>1279</v>
      </c>
      <c r="J614" s="15" t="str">
        <f>_xlfn.XLOOKUP(QDC_Contratos[[#This Row],[ID CLUSTER]],'Pontos e zonas por UF'!$B$2:$B$446,'Pontos e zonas por UF'!$H$2:$H$446)</f>
        <v>Mato Grosso do Sul</v>
      </c>
      <c r="K614" s="344"/>
      <c r="L614" s="8">
        <f>_xlfn.XLOOKUP(QDC_Contratos[[#This Row],[ID CLUSTER]],'Pontos e zonas por UF'!$B$2:$B$446,'Pontos e zonas por UF'!$A$2:$A$446)</f>
        <v>270738</v>
      </c>
      <c r="M614" s="344" t="str">
        <f>_xlfn.XLOOKUP(QDC_Contratos[[#This Row],[Código Identificador do ID CLUSTER]],'Pontos e zonas por UF'!$A$2:$A$446,'Pontos e zonas por UF'!$G$2:$G$446)</f>
        <v>Ponto</v>
      </c>
    </row>
    <row r="615" spans="1:13" x14ac:dyDescent="0.35">
      <c r="A615" s="15">
        <v>614</v>
      </c>
      <c r="B615" s="339" t="s">
        <v>1890</v>
      </c>
      <c r="C615" s="8" t="s">
        <v>1497</v>
      </c>
      <c r="D615" s="15" t="s">
        <v>162</v>
      </c>
      <c r="E615" s="18">
        <v>468.6</v>
      </c>
      <c r="F615" s="480">
        <v>45233</v>
      </c>
      <c r="G615" s="480">
        <v>45233</v>
      </c>
      <c r="H615" s="449">
        <v>0.64390000000000003</v>
      </c>
      <c r="I615" s="15" t="s">
        <v>1279</v>
      </c>
      <c r="J615" s="15" t="str">
        <f>_xlfn.XLOOKUP(QDC_Contratos[[#This Row],[ID CLUSTER]],'Pontos e zonas por UF'!$B$2:$B$446,'Pontos e zonas por UF'!$H$2:$H$446)</f>
        <v>São Paulo</v>
      </c>
      <c r="K615" s="344"/>
      <c r="L615" s="8">
        <f>_xlfn.XLOOKUP(QDC_Contratos[[#This Row],[ID CLUSTER]],'Pontos e zonas por UF'!$B$2:$B$446,'Pontos e zonas por UF'!$A$2:$A$446)</f>
        <v>3</v>
      </c>
      <c r="M615" s="344" t="str">
        <f>_xlfn.XLOOKUP(QDC_Contratos[[#This Row],[Código Identificador do ID CLUSTER]],'Pontos e zonas por UF'!$A$2:$A$446,'Pontos e zonas por UF'!$G$2:$G$446)</f>
        <v>Ponto</v>
      </c>
    </row>
    <row r="616" spans="1:13" x14ac:dyDescent="0.35">
      <c r="A616" s="15">
        <v>615</v>
      </c>
      <c r="B616" s="339" t="s">
        <v>1891</v>
      </c>
      <c r="C616" s="8" t="s">
        <v>1287</v>
      </c>
      <c r="D616" s="15" t="s">
        <v>169</v>
      </c>
      <c r="E616" s="18">
        <v>468.54</v>
      </c>
      <c r="F616" s="480">
        <v>45234</v>
      </c>
      <c r="G616" s="480">
        <v>45234</v>
      </c>
      <c r="H616" s="449">
        <v>9.0147999999999993</v>
      </c>
      <c r="I616" s="15" t="s">
        <v>1279</v>
      </c>
      <c r="J616" s="15" t="str">
        <f>_xlfn.XLOOKUP(QDC_Contratos[[#This Row],[ID CLUSTER]],'Pontos e zonas por UF'!$B$2:$B$446,'Pontos e zonas por UF'!$H$2:$H$446)</f>
        <v>Mato Grosso do Sul</v>
      </c>
      <c r="K616" s="344"/>
      <c r="L616" s="8">
        <f>_xlfn.XLOOKUP(QDC_Contratos[[#This Row],[ID CLUSTER]],'Pontos e zonas por UF'!$B$2:$B$446,'Pontos e zonas por UF'!$A$2:$A$446)</f>
        <v>270738</v>
      </c>
      <c r="M616" s="344" t="str">
        <f>_xlfn.XLOOKUP(QDC_Contratos[[#This Row],[Código Identificador do ID CLUSTER]],'Pontos e zonas por UF'!$A$2:$A$446,'Pontos e zonas por UF'!$G$2:$G$446)</f>
        <v>Ponto</v>
      </c>
    </row>
    <row r="617" spans="1:13" x14ac:dyDescent="0.35">
      <c r="A617" s="15">
        <v>616</v>
      </c>
      <c r="B617" s="339" t="s">
        <v>1892</v>
      </c>
      <c r="C617" s="8" t="s">
        <v>1497</v>
      </c>
      <c r="D617" s="15" t="s">
        <v>162</v>
      </c>
      <c r="E617" s="18">
        <v>468.54</v>
      </c>
      <c r="F617" s="480">
        <v>45234</v>
      </c>
      <c r="G617" s="480">
        <v>45234</v>
      </c>
      <c r="H617" s="449">
        <v>0.64390000000000003</v>
      </c>
      <c r="I617" s="15" t="s">
        <v>1279</v>
      </c>
      <c r="J617" s="15" t="str">
        <f>_xlfn.XLOOKUP(QDC_Contratos[[#This Row],[ID CLUSTER]],'Pontos e zonas por UF'!$B$2:$B$446,'Pontos e zonas por UF'!$H$2:$H$446)</f>
        <v>São Paulo</v>
      </c>
      <c r="K617" s="344"/>
      <c r="L617" s="8">
        <f>_xlfn.XLOOKUP(QDC_Contratos[[#This Row],[ID CLUSTER]],'Pontos e zonas por UF'!$B$2:$B$446,'Pontos e zonas por UF'!$A$2:$A$446)</f>
        <v>3</v>
      </c>
      <c r="M617" s="344" t="str">
        <f>_xlfn.XLOOKUP(QDC_Contratos[[#This Row],[Código Identificador do ID CLUSTER]],'Pontos e zonas por UF'!$A$2:$A$446,'Pontos e zonas por UF'!$G$2:$G$446)</f>
        <v>Ponto</v>
      </c>
    </row>
    <row r="618" spans="1:13" x14ac:dyDescent="0.35">
      <c r="A618" s="15">
        <v>617</v>
      </c>
      <c r="B618" s="339" t="s">
        <v>1893</v>
      </c>
      <c r="C618" s="8" t="s">
        <v>1287</v>
      </c>
      <c r="D618" s="15" t="s">
        <v>169</v>
      </c>
      <c r="E618" s="18">
        <v>468.54</v>
      </c>
      <c r="F618" s="480">
        <v>45235</v>
      </c>
      <c r="G618" s="480">
        <v>45235</v>
      </c>
      <c r="H618" s="449">
        <v>9.0147999999999993</v>
      </c>
      <c r="I618" s="15" t="s">
        <v>1279</v>
      </c>
      <c r="J618" s="15" t="str">
        <f>_xlfn.XLOOKUP(QDC_Contratos[[#This Row],[ID CLUSTER]],'Pontos e zonas por UF'!$B$2:$B$446,'Pontos e zonas por UF'!$H$2:$H$446)</f>
        <v>Mato Grosso do Sul</v>
      </c>
      <c r="K618" s="344"/>
      <c r="L618" s="8">
        <f>_xlfn.XLOOKUP(QDC_Contratos[[#This Row],[ID CLUSTER]],'Pontos e zonas por UF'!$B$2:$B$446,'Pontos e zonas por UF'!$A$2:$A$446)</f>
        <v>270738</v>
      </c>
      <c r="M618" s="344" t="str">
        <f>_xlfn.XLOOKUP(QDC_Contratos[[#This Row],[Código Identificador do ID CLUSTER]],'Pontos e zonas por UF'!$A$2:$A$446,'Pontos e zonas por UF'!$G$2:$G$446)</f>
        <v>Ponto</v>
      </c>
    </row>
    <row r="619" spans="1:13" x14ac:dyDescent="0.35">
      <c r="A619" s="15">
        <v>618</v>
      </c>
      <c r="B619" s="339" t="s">
        <v>1894</v>
      </c>
      <c r="C619" s="8" t="s">
        <v>1497</v>
      </c>
      <c r="D619" s="15" t="s">
        <v>162</v>
      </c>
      <c r="E619" s="18">
        <v>468.54</v>
      </c>
      <c r="F619" s="480">
        <v>45235</v>
      </c>
      <c r="G619" s="480">
        <v>45235</v>
      </c>
      <c r="H619" s="449">
        <v>0.64390000000000003</v>
      </c>
      <c r="I619" s="15" t="s">
        <v>1279</v>
      </c>
      <c r="J619" s="15" t="str">
        <f>_xlfn.XLOOKUP(QDC_Contratos[[#This Row],[ID CLUSTER]],'Pontos e zonas por UF'!$B$2:$B$446,'Pontos e zonas por UF'!$H$2:$H$446)</f>
        <v>São Paulo</v>
      </c>
      <c r="K619" s="344"/>
      <c r="L619" s="8">
        <f>_xlfn.XLOOKUP(QDC_Contratos[[#This Row],[ID CLUSTER]],'Pontos e zonas por UF'!$B$2:$B$446,'Pontos e zonas por UF'!$A$2:$A$446)</f>
        <v>3</v>
      </c>
      <c r="M619" s="344" t="str">
        <f>_xlfn.XLOOKUP(QDC_Contratos[[#This Row],[Código Identificador do ID CLUSTER]],'Pontos e zonas por UF'!$A$2:$A$446,'Pontos e zonas por UF'!$G$2:$G$446)</f>
        <v>Ponto</v>
      </c>
    </row>
    <row r="620" spans="1:13" x14ac:dyDescent="0.35">
      <c r="A620" s="15">
        <v>619</v>
      </c>
      <c r="B620" s="339" t="s">
        <v>1895</v>
      </c>
      <c r="C620" s="8" t="s">
        <v>1287</v>
      </c>
      <c r="D620" s="15" t="s">
        <v>169</v>
      </c>
      <c r="E620" s="18">
        <v>468.54</v>
      </c>
      <c r="F620" s="480">
        <v>45236</v>
      </c>
      <c r="G620" s="480">
        <v>45236</v>
      </c>
      <c r="H620" s="449">
        <v>9.0147999999999993</v>
      </c>
      <c r="I620" s="15" t="s">
        <v>1279</v>
      </c>
      <c r="J620" s="15" t="str">
        <f>_xlfn.XLOOKUP(QDC_Contratos[[#This Row],[ID CLUSTER]],'Pontos e zonas por UF'!$B$2:$B$446,'Pontos e zonas por UF'!$H$2:$H$446)</f>
        <v>Mato Grosso do Sul</v>
      </c>
      <c r="K620" s="344"/>
      <c r="L620" s="8">
        <f>_xlfn.XLOOKUP(QDC_Contratos[[#This Row],[ID CLUSTER]],'Pontos e zonas por UF'!$B$2:$B$446,'Pontos e zonas por UF'!$A$2:$A$446)</f>
        <v>270738</v>
      </c>
      <c r="M620" s="344" t="str">
        <f>_xlfn.XLOOKUP(QDC_Contratos[[#This Row],[Código Identificador do ID CLUSTER]],'Pontos e zonas por UF'!$A$2:$A$446,'Pontos e zonas por UF'!$G$2:$G$446)</f>
        <v>Ponto</v>
      </c>
    </row>
    <row r="621" spans="1:13" x14ac:dyDescent="0.35">
      <c r="A621" s="15">
        <v>620</v>
      </c>
      <c r="B621" s="339" t="s">
        <v>1896</v>
      </c>
      <c r="C621" s="8" t="s">
        <v>1497</v>
      </c>
      <c r="D621" s="15" t="s">
        <v>162</v>
      </c>
      <c r="E621" s="18">
        <v>468.54</v>
      </c>
      <c r="F621" s="480">
        <v>45236</v>
      </c>
      <c r="G621" s="480">
        <v>45236</v>
      </c>
      <c r="H621" s="449">
        <v>0.64390000000000003</v>
      </c>
      <c r="I621" s="15" t="s">
        <v>1279</v>
      </c>
      <c r="J621" s="15" t="str">
        <f>_xlfn.XLOOKUP(QDC_Contratos[[#This Row],[ID CLUSTER]],'Pontos e zonas por UF'!$B$2:$B$446,'Pontos e zonas por UF'!$H$2:$H$446)</f>
        <v>São Paulo</v>
      </c>
      <c r="K621" s="344"/>
      <c r="L621" s="8">
        <f>_xlfn.XLOOKUP(QDC_Contratos[[#This Row],[ID CLUSTER]],'Pontos e zonas por UF'!$B$2:$B$446,'Pontos e zonas por UF'!$A$2:$A$446)</f>
        <v>3</v>
      </c>
      <c r="M621" s="344" t="str">
        <f>_xlfn.XLOOKUP(QDC_Contratos[[#This Row],[Código Identificador do ID CLUSTER]],'Pontos e zonas por UF'!$A$2:$A$446,'Pontos e zonas por UF'!$G$2:$G$446)</f>
        <v>Ponto</v>
      </c>
    </row>
    <row r="622" spans="1:13" x14ac:dyDescent="0.35">
      <c r="A622" s="15">
        <v>621</v>
      </c>
      <c r="B622" s="339" t="s">
        <v>1897</v>
      </c>
      <c r="C622" s="8" t="s">
        <v>1497</v>
      </c>
      <c r="D622" s="15" t="s">
        <v>162</v>
      </c>
      <c r="E622" s="18">
        <v>468.54</v>
      </c>
      <c r="F622" s="480">
        <v>45237</v>
      </c>
      <c r="G622" s="480">
        <v>45237</v>
      </c>
      <c r="H622" s="449">
        <v>9.0147999999999993</v>
      </c>
      <c r="I622" s="15" t="s">
        <v>1279</v>
      </c>
      <c r="J622" s="15" t="str">
        <f>_xlfn.XLOOKUP(QDC_Contratos[[#This Row],[ID CLUSTER]],'Pontos e zonas por UF'!$B$2:$B$446,'Pontos e zonas por UF'!$H$2:$H$446)</f>
        <v>São Paulo</v>
      </c>
      <c r="K622" s="344"/>
      <c r="L622" s="8">
        <f>_xlfn.XLOOKUP(QDC_Contratos[[#This Row],[ID CLUSTER]],'Pontos e zonas por UF'!$B$2:$B$446,'Pontos e zonas por UF'!$A$2:$A$446)</f>
        <v>3</v>
      </c>
      <c r="M622" s="344" t="str">
        <f>_xlfn.XLOOKUP(QDC_Contratos[[#This Row],[Código Identificador do ID CLUSTER]],'Pontos e zonas por UF'!$A$2:$A$446,'Pontos e zonas por UF'!$G$2:$G$446)</f>
        <v>Ponto</v>
      </c>
    </row>
    <row r="623" spans="1:13" x14ac:dyDescent="0.35">
      <c r="A623" s="15">
        <v>622</v>
      </c>
      <c r="B623" s="339" t="s">
        <v>1898</v>
      </c>
      <c r="C623" s="8" t="s">
        <v>1287</v>
      </c>
      <c r="D623" s="15" t="s">
        <v>169</v>
      </c>
      <c r="E623" s="18">
        <v>468.54</v>
      </c>
      <c r="F623" s="480">
        <v>45237</v>
      </c>
      <c r="G623" s="480">
        <v>45237</v>
      </c>
      <c r="H623" s="449">
        <v>0.64390000000000003</v>
      </c>
      <c r="I623" s="15" t="s">
        <v>1279</v>
      </c>
      <c r="J623" s="15" t="str">
        <f>_xlfn.XLOOKUP(QDC_Contratos[[#This Row],[ID CLUSTER]],'Pontos e zonas por UF'!$B$2:$B$446,'Pontos e zonas por UF'!$H$2:$H$446)</f>
        <v>Mato Grosso do Sul</v>
      </c>
      <c r="K623" s="344"/>
      <c r="L623" s="8">
        <f>_xlfn.XLOOKUP(QDC_Contratos[[#This Row],[ID CLUSTER]],'Pontos e zonas por UF'!$B$2:$B$446,'Pontos e zonas por UF'!$A$2:$A$446)</f>
        <v>270738</v>
      </c>
      <c r="M623" s="344" t="str">
        <f>_xlfn.XLOOKUP(QDC_Contratos[[#This Row],[Código Identificador do ID CLUSTER]],'Pontos e zonas por UF'!$A$2:$A$446,'Pontos e zonas por UF'!$G$2:$G$446)</f>
        <v>Ponto</v>
      </c>
    </row>
    <row r="624" spans="1:13" x14ac:dyDescent="0.35">
      <c r="A624" s="15">
        <v>623</v>
      </c>
      <c r="B624" s="339" t="s">
        <v>1899</v>
      </c>
      <c r="C624" s="8" t="s">
        <v>1287</v>
      </c>
      <c r="D624" s="15" t="s">
        <v>169</v>
      </c>
      <c r="E624" s="18">
        <v>301.49</v>
      </c>
      <c r="F624" s="480">
        <v>45238</v>
      </c>
      <c r="G624" s="480">
        <v>45238</v>
      </c>
      <c r="H624" s="449">
        <v>9.0147999999999993</v>
      </c>
      <c r="I624" s="15" t="s">
        <v>1279</v>
      </c>
      <c r="J624" s="15" t="str">
        <f>_xlfn.XLOOKUP(QDC_Contratos[[#This Row],[ID CLUSTER]],'Pontos e zonas por UF'!$B$2:$B$446,'Pontos e zonas por UF'!$H$2:$H$446)</f>
        <v>Mato Grosso do Sul</v>
      </c>
      <c r="K624" s="344"/>
      <c r="L624" s="8">
        <f>_xlfn.XLOOKUP(QDC_Contratos[[#This Row],[ID CLUSTER]],'Pontos e zonas por UF'!$B$2:$B$446,'Pontos e zonas por UF'!$A$2:$A$446)</f>
        <v>270738</v>
      </c>
      <c r="M624" s="344" t="str">
        <f>_xlfn.XLOOKUP(QDC_Contratos[[#This Row],[Código Identificador do ID CLUSTER]],'Pontos e zonas por UF'!$A$2:$A$446,'Pontos e zonas por UF'!$G$2:$G$446)</f>
        <v>Ponto</v>
      </c>
    </row>
    <row r="625" spans="1:13" x14ac:dyDescent="0.35">
      <c r="A625" s="15">
        <v>624</v>
      </c>
      <c r="B625" s="339" t="s">
        <v>1900</v>
      </c>
      <c r="C625" s="8" t="s">
        <v>1497</v>
      </c>
      <c r="D625" s="15" t="s">
        <v>162</v>
      </c>
      <c r="E625" s="18">
        <v>301.49</v>
      </c>
      <c r="F625" s="480">
        <v>45238</v>
      </c>
      <c r="G625" s="480">
        <v>45238</v>
      </c>
      <c r="H625" s="449">
        <v>0.64390000000000003</v>
      </c>
      <c r="I625" s="15" t="s">
        <v>1279</v>
      </c>
      <c r="J625" s="15" t="str">
        <f>_xlfn.XLOOKUP(QDC_Contratos[[#This Row],[ID CLUSTER]],'Pontos e zonas por UF'!$B$2:$B$446,'Pontos e zonas por UF'!$H$2:$H$446)</f>
        <v>São Paulo</v>
      </c>
      <c r="K625" s="344"/>
      <c r="L625" s="8">
        <f>_xlfn.XLOOKUP(QDC_Contratos[[#This Row],[ID CLUSTER]],'Pontos e zonas por UF'!$B$2:$B$446,'Pontos e zonas por UF'!$A$2:$A$446)</f>
        <v>3</v>
      </c>
      <c r="M625" s="344" t="str">
        <f>_xlfn.XLOOKUP(QDC_Contratos[[#This Row],[Código Identificador do ID CLUSTER]],'Pontos e zonas por UF'!$A$2:$A$446,'Pontos e zonas por UF'!$G$2:$G$446)</f>
        <v>Ponto</v>
      </c>
    </row>
    <row r="626" spans="1:13" x14ac:dyDescent="0.35">
      <c r="A626" s="15">
        <v>625</v>
      </c>
      <c r="B626" s="339" t="s">
        <v>1901</v>
      </c>
      <c r="C626" s="8" t="s">
        <v>1287</v>
      </c>
      <c r="D626" s="15" t="s">
        <v>169</v>
      </c>
      <c r="E626" s="18">
        <v>419.04</v>
      </c>
      <c r="F626" s="480">
        <v>45239</v>
      </c>
      <c r="G626" s="480">
        <v>45239</v>
      </c>
      <c r="H626" s="449">
        <v>9.0147999999999993</v>
      </c>
      <c r="I626" s="15" t="s">
        <v>1279</v>
      </c>
      <c r="J626" s="15" t="str">
        <f>_xlfn.XLOOKUP(QDC_Contratos[[#This Row],[ID CLUSTER]],'Pontos e zonas por UF'!$B$2:$B$446,'Pontos e zonas por UF'!$H$2:$H$446)</f>
        <v>Mato Grosso do Sul</v>
      </c>
      <c r="K626" s="344"/>
      <c r="L626" s="8">
        <f>_xlfn.XLOOKUP(QDC_Contratos[[#This Row],[ID CLUSTER]],'Pontos e zonas por UF'!$B$2:$B$446,'Pontos e zonas por UF'!$A$2:$A$446)</f>
        <v>270738</v>
      </c>
      <c r="M626" s="344" t="str">
        <f>_xlfn.XLOOKUP(QDC_Contratos[[#This Row],[Código Identificador do ID CLUSTER]],'Pontos e zonas por UF'!$A$2:$A$446,'Pontos e zonas por UF'!$G$2:$G$446)</f>
        <v>Ponto</v>
      </c>
    </row>
    <row r="627" spans="1:13" x14ac:dyDescent="0.35">
      <c r="A627" s="15">
        <v>626</v>
      </c>
      <c r="B627" s="339" t="s">
        <v>1902</v>
      </c>
      <c r="C627" s="8" t="s">
        <v>1497</v>
      </c>
      <c r="D627" s="15" t="s">
        <v>162</v>
      </c>
      <c r="E627" s="18">
        <v>469.04</v>
      </c>
      <c r="F627" s="480">
        <v>45239</v>
      </c>
      <c r="G627" s="480">
        <v>45239</v>
      </c>
      <c r="H627" s="449">
        <v>0.64390000000000003</v>
      </c>
      <c r="I627" s="15" t="s">
        <v>1279</v>
      </c>
      <c r="J627" s="15" t="str">
        <f>_xlfn.XLOOKUP(QDC_Contratos[[#This Row],[ID CLUSTER]],'Pontos e zonas por UF'!$B$2:$B$446,'Pontos e zonas por UF'!$H$2:$H$446)</f>
        <v>São Paulo</v>
      </c>
      <c r="K627" s="344"/>
      <c r="L627" s="8">
        <f>_xlfn.XLOOKUP(QDC_Contratos[[#This Row],[ID CLUSTER]],'Pontos e zonas por UF'!$B$2:$B$446,'Pontos e zonas por UF'!$A$2:$A$446)</f>
        <v>3</v>
      </c>
      <c r="M627" s="344" t="str">
        <f>_xlfn.XLOOKUP(QDC_Contratos[[#This Row],[Código Identificador do ID CLUSTER]],'Pontos e zonas por UF'!$A$2:$A$446,'Pontos e zonas por UF'!$G$2:$G$446)</f>
        <v>Ponto</v>
      </c>
    </row>
    <row r="628" spans="1:13" x14ac:dyDescent="0.35">
      <c r="A628" s="15">
        <v>627</v>
      </c>
      <c r="B628" s="467" t="s">
        <v>1903</v>
      </c>
      <c r="C628" s="8" t="s">
        <v>1287</v>
      </c>
      <c r="D628" s="15" t="s">
        <v>169</v>
      </c>
      <c r="E628" s="18">
        <v>448.15</v>
      </c>
      <c r="F628" s="480">
        <v>45240</v>
      </c>
      <c r="G628" s="480">
        <v>45240</v>
      </c>
      <c r="H628" s="449">
        <v>9.0147999999999993</v>
      </c>
      <c r="I628" s="15" t="s">
        <v>1279</v>
      </c>
      <c r="J628" s="15" t="str">
        <f>_xlfn.XLOOKUP(QDC_Contratos[[#This Row],[ID CLUSTER]],'Pontos e zonas por UF'!$B$2:$B$446,'Pontos e zonas por UF'!$H$2:$H$446)</f>
        <v>Mato Grosso do Sul</v>
      </c>
      <c r="K628" s="344"/>
      <c r="L628" s="8">
        <f>_xlfn.XLOOKUP(QDC_Contratos[[#This Row],[ID CLUSTER]],'Pontos e zonas por UF'!$B$2:$B$446,'Pontos e zonas por UF'!$A$2:$A$446)</f>
        <v>270738</v>
      </c>
      <c r="M628" s="344" t="str">
        <f>_xlfn.XLOOKUP(QDC_Contratos[[#This Row],[Código Identificador do ID CLUSTER]],'Pontos e zonas por UF'!$A$2:$A$446,'Pontos e zonas por UF'!$G$2:$G$446)</f>
        <v>Ponto</v>
      </c>
    </row>
    <row r="629" spans="1:13" x14ac:dyDescent="0.35">
      <c r="A629" s="15">
        <v>628</v>
      </c>
      <c r="B629" s="467" t="s">
        <v>1904</v>
      </c>
      <c r="C629" s="8" t="s">
        <v>1497</v>
      </c>
      <c r="D629" s="15" t="s">
        <v>162</v>
      </c>
      <c r="E629" s="18">
        <v>448.15</v>
      </c>
      <c r="F629" s="480">
        <v>45240</v>
      </c>
      <c r="G629" s="480">
        <v>45240</v>
      </c>
      <c r="H629" s="449">
        <v>0.64390000000000003</v>
      </c>
      <c r="I629" s="15" t="s">
        <v>1279</v>
      </c>
      <c r="J629" s="15" t="str">
        <f>_xlfn.XLOOKUP(QDC_Contratos[[#This Row],[ID CLUSTER]],'Pontos e zonas por UF'!$B$2:$B$446,'Pontos e zonas por UF'!$H$2:$H$446)</f>
        <v>São Paulo</v>
      </c>
      <c r="K629" s="344"/>
      <c r="L629" s="8">
        <f>_xlfn.XLOOKUP(QDC_Contratos[[#This Row],[ID CLUSTER]],'Pontos e zonas por UF'!$B$2:$B$446,'Pontos e zonas por UF'!$A$2:$A$446)</f>
        <v>3</v>
      </c>
      <c r="M629" s="344" t="str">
        <f>_xlfn.XLOOKUP(QDC_Contratos[[#This Row],[Código Identificador do ID CLUSTER]],'Pontos e zonas por UF'!$A$2:$A$446,'Pontos e zonas por UF'!$G$2:$G$446)</f>
        <v>Ponto</v>
      </c>
    </row>
    <row r="630" spans="1:13" x14ac:dyDescent="0.35">
      <c r="A630" s="15">
        <v>629</v>
      </c>
      <c r="B630" s="467" t="s">
        <v>1905</v>
      </c>
      <c r="C630" s="8" t="s">
        <v>1287</v>
      </c>
      <c r="D630" s="15" t="s">
        <v>169</v>
      </c>
      <c r="E630" s="18">
        <v>468.54</v>
      </c>
      <c r="F630" s="480">
        <v>45241</v>
      </c>
      <c r="G630" s="480">
        <v>45241</v>
      </c>
      <c r="H630" s="449">
        <v>9.0147999999999993</v>
      </c>
      <c r="I630" s="15" t="s">
        <v>1279</v>
      </c>
      <c r="J630" s="15" t="str">
        <f>_xlfn.XLOOKUP(QDC_Contratos[[#This Row],[ID CLUSTER]],'Pontos e zonas por UF'!$B$2:$B$446,'Pontos e zonas por UF'!$H$2:$H$446)</f>
        <v>Mato Grosso do Sul</v>
      </c>
      <c r="K630" s="344"/>
      <c r="L630" s="8">
        <f>_xlfn.XLOOKUP(QDC_Contratos[[#This Row],[ID CLUSTER]],'Pontos e zonas por UF'!$B$2:$B$446,'Pontos e zonas por UF'!$A$2:$A$446)</f>
        <v>270738</v>
      </c>
      <c r="M630" s="344" t="str">
        <f>_xlfn.XLOOKUP(QDC_Contratos[[#This Row],[Código Identificador do ID CLUSTER]],'Pontos e zonas por UF'!$A$2:$A$446,'Pontos e zonas por UF'!$G$2:$G$446)</f>
        <v>Ponto</v>
      </c>
    </row>
    <row r="631" spans="1:13" x14ac:dyDescent="0.35">
      <c r="A631" s="15">
        <v>630</v>
      </c>
      <c r="B631" s="339" t="s">
        <v>1906</v>
      </c>
      <c r="C631" s="8" t="s">
        <v>1497</v>
      </c>
      <c r="D631" s="15" t="s">
        <v>162</v>
      </c>
      <c r="E631" s="18">
        <v>468.54</v>
      </c>
      <c r="F631" s="480">
        <v>45241</v>
      </c>
      <c r="G631" s="480">
        <v>45241</v>
      </c>
      <c r="H631" s="449">
        <v>0.64390000000000003</v>
      </c>
      <c r="I631" s="15" t="s">
        <v>1279</v>
      </c>
      <c r="J631" s="15" t="str">
        <f>_xlfn.XLOOKUP(QDC_Contratos[[#This Row],[ID CLUSTER]],'Pontos e zonas por UF'!$B$2:$B$446,'Pontos e zonas por UF'!$H$2:$H$446)</f>
        <v>São Paulo</v>
      </c>
      <c r="K631" s="344"/>
      <c r="L631" s="8">
        <f>_xlfn.XLOOKUP(QDC_Contratos[[#This Row],[ID CLUSTER]],'Pontos e zonas por UF'!$B$2:$B$446,'Pontos e zonas por UF'!$A$2:$A$446)</f>
        <v>3</v>
      </c>
      <c r="M631" s="344" t="str">
        <f>_xlfn.XLOOKUP(QDC_Contratos[[#This Row],[Código Identificador do ID CLUSTER]],'Pontos e zonas por UF'!$A$2:$A$446,'Pontos e zonas por UF'!$G$2:$G$446)</f>
        <v>Ponto</v>
      </c>
    </row>
    <row r="632" spans="1:13" x14ac:dyDescent="0.35">
      <c r="A632" s="15">
        <v>631</v>
      </c>
      <c r="B632" s="339" t="s">
        <v>1907</v>
      </c>
      <c r="C632" s="8" t="s">
        <v>1287</v>
      </c>
      <c r="D632" s="15" t="s">
        <v>169</v>
      </c>
      <c r="E632" s="18">
        <v>468.54</v>
      </c>
      <c r="F632" s="480">
        <v>45242</v>
      </c>
      <c r="G632" s="480">
        <v>45242</v>
      </c>
      <c r="H632" s="449">
        <v>9.0147999999999993</v>
      </c>
      <c r="I632" s="15" t="s">
        <v>1279</v>
      </c>
      <c r="J632" s="15" t="str">
        <f>_xlfn.XLOOKUP(QDC_Contratos[[#This Row],[ID CLUSTER]],'Pontos e zonas por UF'!$B$2:$B$446,'Pontos e zonas por UF'!$H$2:$H$446)</f>
        <v>Mato Grosso do Sul</v>
      </c>
      <c r="K632" s="344"/>
      <c r="L632" s="8">
        <f>_xlfn.XLOOKUP(QDC_Contratos[[#This Row],[ID CLUSTER]],'Pontos e zonas por UF'!$B$2:$B$446,'Pontos e zonas por UF'!$A$2:$A$446)</f>
        <v>270738</v>
      </c>
      <c r="M632" s="344" t="str">
        <f>_xlfn.XLOOKUP(QDC_Contratos[[#This Row],[Código Identificador do ID CLUSTER]],'Pontos e zonas por UF'!$A$2:$A$446,'Pontos e zonas por UF'!$G$2:$G$446)</f>
        <v>Ponto</v>
      </c>
    </row>
    <row r="633" spans="1:13" x14ac:dyDescent="0.35">
      <c r="A633" s="15">
        <v>632</v>
      </c>
      <c r="B633" s="339" t="s">
        <v>1908</v>
      </c>
      <c r="C633" s="8" t="s">
        <v>1497</v>
      </c>
      <c r="D633" s="15" t="s">
        <v>162</v>
      </c>
      <c r="E633" s="18">
        <v>493.54</v>
      </c>
      <c r="F633" s="480">
        <v>45242</v>
      </c>
      <c r="G633" s="480">
        <v>45242</v>
      </c>
      <c r="H633" s="449">
        <v>0.64390000000000003</v>
      </c>
      <c r="I633" s="15" t="s">
        <v>1279</v>
      </c>
      <c r="J633" s="15" t="str">
        <f>_xlfn.XLOOKUP(QDC_Contratos[[#This Row],[ID CLUSTER]],'Pontos e zonas por UF'!$B$2:$B$446,'Pontos e zonas por UF'!$H$2:$H$446)</f>
        <v>São Paulo</v>
      </c>
      <c r="K633" s="344"/>
      <c r="L633" s="8">
        <f>_xlfn.XLOOKUP(QDC_Contratos[[#This Row],[ID CLUSTER]],'Pontos e zonas por UF'!$B$2:$B$446,'Pontos e zonas por UF'!$A$2:$A$446)</f>
        <v>3</v>
      </c>
      <c r="M633" s="344" t="str">
        <f>_xlfn.XLOOKUP(QDC_Contratos[[#This Row],[Código Identificador do ID CLUSTER]],'Pontos e zonas por UF'!$A$2:$A$446,'Pontos e zonas por UF'!$G$2:$G$446)</f>
        <v>Ponto</v>
      </c>
    </row>
    <row r="634" spans="1:13" x14ac:dyDescent="0.35">
      <c r="A634" s="15">
        <v>633</v>
      </c>
      <c r="B634" s="339" t="s">
        <v>1909</v>
      </c>
      <c r="C634" s="8" t="s">
        <v>1287</v>
      </c>
      <c r="D634" s="15" t="s">
        <v>169</v>
      </c>
      <c r="E634" s="18">
        <v>468.54</v>
      </c>
      <c r="F634" s="480">
        <v>45243</v>
      </c>
      <c r="G634" s="480">
        <v>45243</v>
      </c>
      <c r="H634" s="449">
        <v>9.0147999999999993</v>
      </c>
      <c r="I634" s="15" t="s">
        <v>1279</v>
      </c>
      <c r="J634" s="15" t="str">
        <f>_xlfn.XLOOKUP(QDC_Contratos[[#This Row],[ID CLUSTER]],'Pontos e zonas por UF'!$B$2:$B$446,'Pontos e zonas por UF'!$H$2:$H$446)</f>
        <v>Mato Grosso do Sul</v>
      </c>
      <c r="K634" s="344"/>
      <c r="L634" s="8">
        <f>_xlfn.XLOOKUP(QDC_Contratos[[#This Row],[ID CLUSTER]],'Pontos e zonas por UF'!$B$2:$B$446,'Pontos e zonas por UF'!$A$2:$A$446)</f>
        <v>270738</v>
      </c>
      <c r="M634" s="344" t="str">
        <f>_xlfn.XLOOKUP(QDC_Contratos[[#This Row],[Código Identificador do ID CLUSTER]],'Pontos e zonas por UF'!$A$2:$A$446,'Pontos e zonas por UF'!$G$2:$G$446)</f>
        <v>Ponto</v>
      </c>
    </row>
    <row r="635" spans="1:13" x14ac:dyDescent="0.35">
      <c r="A635" s="15">
        <v>634</v>
      </c>
      <c r="B635" s="339" t="s">
        <v>1910</v>
      </c>
      <c r="C635" s="8" t="s">
        <v>1497</v>
      </c>
      <c r="D635" s="15" t="s">
        <v>162</v>
      </c>
      <c r="E635" s="18">
        <v>468.54</v>
      </c>
      <c r="F635" s="480">
        <v>45243</v>
      </c>
      <c r="G635" s="480">
        <v>45243</v>
      </c>
      <c r="H635" s="449">
        <v>0.64390000000000003</v>
      </c>
      <c r="I635" s="15" t="s">
        <v>1279</v>
      </c>
      <c r="J635" s="15" t="str">
        <f>_xlfn.XLOOKUP(QDC_Contratos[[#This Row],[ID CLUSTER]],'Pontos e zonas por UF'!$B$2:$B$446,'Pontos e zonas por UF'!$H$2:$H$446)</f>
        <v>São Paulo</v>
      </c>
      <c r="K635" s="344"/>
      <c r="L635" s="8">
        <f>_xlfn.XLOOKUP(QDC_Contratos[[#This Row],[ID CLUSTER]],'Pontos e zonas por UF'!$B$2:$B$446,'Pontos e zonas por UF'!$A$2:$A$446)</f>
        <v>3</v>
      </c>
      <c r="M635" s="344" t="str">
        <f>_xlfn.XLOOKUP(QDC_Contratos[[#This Row],[Código Identificador do ID CLUSTER]],'Pontos e zonas por UF'!$A$2:$A$446,'Pontos e zonas por UF'!$G$2:$G$446)</f>
        <v>Ponto</v>
      </c>
    </row>
    <row r="636" spans="1:13" x14ac:dyDescent="0.35">
      <c r="A636" s="15">
        <v>635</v>
      </c>
      <c r="B636" s="339" t="s">
        <v>1911</v>
      </c>
      <c r="C636" s="8" t="s">
        <v>1287</v>
      </c>
      <c r="D636" s="15" t="s">
        <v>169</v>
      </c>
      <c r="E636" s="18">
        <v>468.54</v>
      </c>
      <c r="F636" s="480">
        <v>45244</v>
      </c>
      <c r="G636" s="480">
        <v>45244</v>
      </c>
      <c r="H636" s="449">
        <v>9.0147999999999993</v>
      </c>
      <c r="I636" s="15" t="s">
        <v>1279</v>
      </c>
      <c r="J636" s="15" t="str">
        <f>_xlfn.XLOOKUP(QDC_Contratos[[#This Row],[ID CLUSTER]],'Pontos e zonas por UF'!$B$2:$B$446,'Pontos e zonas por UF'!$H$2:$H$446)</f>
        <v>Mato Grosso do Sul</v>
      </c>
      <c r="K636" s="344"/>
      <c r="L636" s="8">
        <f>_xlfn.XLOOKUP(QDC_Contratos[[#This Row],[ID CLUSTER]],'Pontos e zonas por UF'!$B$2:$B$446,'Pontos e zonas por UF'!$A$2:$A$446)</f>
        <v>270738</v>
      </c>
      <c r="M636" s="344" t="str">
        <f>_xlfn.XLOOKUP(QDC_Contratos[[#This Row],[Código Identificador do ID CLUSTER]],'Pontos e zonas por UF'!$A$2:$A$446,'Pontos e zonas por UF'!$G$2:$G$446)</f>
        <v>Ponto</v>
      </c>
    </row>
    <row r="637" spans="1:13" x14ac:dyDescent="0.35">
      <c r="A637" s="15">
        <v>636</v>
      </c>
      <c r="B637" s="339" t="s">
        <v>1912</v>
      </c>
      <c r="C637" s="8" t="s">
        <v>1497</v>
      </c>
      <c r="D637" s="15" t="s">
        <v>162</v>
      </c>
      <c r="E637" s="18">
        <v>468.54</v>
      </c>
      <c r="F637" s="480">
        <v>45244</v>
      </c>
      <c r="G637" s="480">
        <v>45244</v>
      </c>
      <c r="H637" s="449">
        <v>0.64390000000000003</v>
      </c>
      <c r="I637" s="15" t="s">
        <v>1279</v>
      </c>
      <c r="J637" s="15" t="str">
        <f>_xlfn.XLOOKUP(QDC_Contratos[[#This Row],[ID CLUSTER]],'Pontos e zonas por UF'!$B$2:$B$446,'Pontos e zonas por UF'!$H$2:$H$446)</f>
        <v>São Paulo</v>
      </c>
      <c r="K637" s="344"/>
      <c r="L637" s="8">
        <f>_xlfn.XLOOKUP(QDC_Contratos[[#This Row],[ID CLUSTER]],'Pontos e zonas por UF'!$B$2:$B$446,'Pontos e zonas por UF'!$A$2:$A$446)</f>
        <v>3</v>
      </c>
      <c r="M637" s="344" t="str">
        <f>_xlfn.XLOOKUP(QDC_Contratos[[#This Row],[Código Identificador do ID CLUSTER]],'Pontos e zonas por UF'!$A$2:$A$446,'Pontos e zonas por UF'!$G$2:$G$446)</f>
        <v>Ponto</v>
      </c>
    </row>
    <row r="638" spans="1:13" x14ac:dyDescent="0.35">
      <c r="A638" s="15">
        <v>637</v>
      </c>
      <c r="B638" s="467" t="s">
        <v>1913</v>
      </c>
      <c r="C638" s="8" t="s">
        <v>1287</v>
      </c>
      <c r="D638" s="15" t="s">
        <v>169</v>
      </c>
      <c r="E638" s="18">
        <v>399.36</v>
      </c>
      <c r="F638" s="480">
        <v>45245</v>
      </c>
      <c r="G638" s="480">
        <v>45245</v>
      </c>
      <c r="H638" s="449">
        <v>9.0147999999999993</v>
      </c>
      <c r="I638" s="15" t="s">
        <v>1279</v>
      </c>
      <c r="J638" s="15" t="str">
        <f>_xlfn.XLOOKUP(QDC_Contratos[[#This Row],[ID CLUSTER]],'Pontos e zonas por UF'!$B$2:$B$446,'Pontos e zonas por UF'!$H$2:$H$446)</f>
        <v>Mato Grosso do Sul</v>
      </c>
      <c r="K638" s="344"/>
      <c r="L638" s="8">
        <f>_xlfn.XLOOKUP(QDC_Contratos[[#This Row],[ID CLUSTER]],'Pontos e zonas por UF'!$B$2:$B$446,'Pontos e zonas por UF'!$A$2:$A$446)</f>
        <v>270738</v>
      </c>
      <c r="M638" s="344" t="str">
        <f>_xlfn.XLOOKUP(QDC_Contratos[[#This Row],[Código Identificador do ID CLUSTER]],'Pontos e zonas por UF'!$A$2:$A$446,'Pontos e zonas por UF'!$G$2:$G$446)</f>
        <v>Ponto</v>
      </c>
    </row>
    <row r="639" spans="1:13" x14ac:dyDescent="0.35">
      <c r="A639" s="15">
        <v>638</v>
      </c>
      <c r="B639" s="339" t="s">
        <v>1914</v>
      </c>
      <c r="C639" s="8" t="s">
        <v>1497</v>
      </c>
      <c r="D639" s="15" t="s">
        <v>162</v>
      </c>
      <c r="E639" s="18">
        <v>399.36</v>
      </c>
      <c r="F639" s="480">
        <v>45245</v>
      </c>
      <c r="G639" s="480">
        <v>45245</v>
      </c>
      <c r="H639" s="449">
        <v>0.64390000000000003</v>
      </c>
      <c r="I639" s="15" t="s">
        <v>1279</v>
      </c>
      <c r="J639" s="15" t="str">
        <f>_xlfn.XLOOKUP(QDC_Contratos[[#This Row],[ID CLUSTER]],'Pontos e zonas por UF'!$B$2:$B$446,'Pontos e zonas por UF'!$H$2:$H$446)</f>
        <v>São Paulo</v>
      </c>
      <c r="K639" s="344"/>
      <c r="L639" s="8">
        <f>_xlfn.XLOOKUP(QDC_Contratos[[#This Row],[ID CLUSTER]],'Pontos e zonas por UF'!$B$2:$B$446,'Pontos e zonas por UF'!$A$2:$A$446)</f>
        <v>3</v>
      </c>
      <c r="M639" s="344" t="str">
        <f>_xlfn.XLOOKUP(QDC_Contratos[[#This Row],[Código Identificador do ID CLUSTER]],'Pontos e zonas por UF'!$A$2:$A$446,'Pontos e zonas por UF'!$G$2:$G$446)</f>
        <v>Ponto</v>
      </c>
    </row>
    <row r="640" spans="1:13" x14ac:dyDescent="0.35">
      <c r="A640" s="15">
        <v>639</v>
      </c>
      <c r="B640" s="339" t="s">
        <v>1915</v>
      </c>
      <c r="C640" s="8" t="s">
        <v>1287</v>
      </c>
      <c r="D640" s="15" t="s">
        <v>169</v>
      </c>
      <c r="E640" s="18">
        <v>108.31</v>
      </c>
      <c r="F640" s="480">
        <v>45246</v>
      </c>
      <c r="G640" s="480">
        <v>45246</v>
      </c>
      <c r="H640" s="449">
        <v>9.0147999999999993</v>
      </c>
      <c r="I640" s="15" t="s">
        <v>1279</v>
      </c>
      <c r="J640" s="15" t="str">
        <f>_xlfn.XLOOKUP(QDC_Contratos[[#This Row],[ID CLUSTER]],'Pontos e zonas por UF'!$B$2:$B$446,'Pontos e zonas por UF'!$H$2:$H$446)</f>
        <v>Mato Grosso do Sul</v>
      </c>
      <c r="K640" s="344"/>
      <c r="L640" s="8">
        <f>_xlfn.XLOOKUP(QDC_Contratos[[#This Row],[ID CLUSTER]],'Pontos e zonas por UF'!$B$2:$B$446,'Pontos e zonas por UF'!$A$2:$A$446)</f>
        <v>270738</v>
      </c>
      <c r="M640" s="344" t="str">
        <f>_xlfn.XLOOKUP(QDC_Contratos[[#This Row],[Código Identificador do ID CLUSTER]],'Pontos e zonas por UF'!$A$2:$A$446,'Pontos e zonas por UF'!$G$2:$G$446)</f>
        <v>Ponto</v>
      </c>
    </row>
    <row r="641" spans="1:13" x14ac:dyDescent="0.35">
      <c r="A641" s="15">
        <v>640</v>
      </c>
      <c r="B641" s="339" t="s">
        <v>1916</v>
      </c>
      <c r="C641" s="8" t="s">
        <v>1497</v>
      </c>
      <c r="D641" s="15" t="s">
        <v>162</v>
      </c>
      <c r="E641" s="18">
        <v>108.31</v>
      </c>
      <c r="F641" s="480">
        <v>45246</v>
      </c>
      <c r="G641" s="480">
        <v>45246</v>
      </c>
      <c r="H641" s="449">
        <v>0.64390000000000003</v>
      </c>
      <c r="I641" s="15" t="s">
        <v>1279</v>
      </c>
      <c r="J641" s="15" t="str">
        <f>_xlfn.XLOOKUP(QDC_Contratos[[#This Row],[ID CLUSTER]],'Pontos e zonas por UF'!$B$2:$B$446,'Pontos e zonas por UF'!$H$2:$H$446)</f>
        <v>São Paulo</v>
      </c>
      <c r="K641" s="344"/>
      <c r="L641" s="8">
        <f>_xlfn.XLOOKUP(QDC_Contratos[[#This Row],[ID CLUSTER]],'Pontos e zonas por UF'!$B$2:$B$446,'Pontos e zonas por UF'!$A$2:$A$446)</f>
        <v>3</v>
      </c>
      <c r="M641" s="344" t="str">
        <f>_xlfn.XLOOKUP(QDC_Contratos[[#This Row],[Código Identificador do ID CLUSTER]],'Pontos e zonas por UF'!$A$2:$A$446,'Pontos e zonas por UF'!$G$2:$G$446)</f>
        <v>Ponto</v>
      </c>
    </row>
    <row r="642" spans="1:13" x14ac:dyDescent="0.35">
      <c r="A642" s="15">
        <v>641</v>
      </c>
      <c r="B642" s="339" t="s">
        <v>1917</v>
      </c>
      <c r="C642" s="8" t="s">
        <v>1497</v>
      </c>
      <c r="D642" s="15" t="s">
        <v>162</v>
      </c>
      <c r="E642" s="18">
        <v>55</v>
      </c>
      <c r="F642" s="480">
        <v>45248</v>
      </c>
      <c r="G642" s="480">
        <v>45248</v>
      </c>
      <c r="H642" s="449">
        <v>0.64390000000000003</v>
      </c>
      <c r="I642" s="15" t="s">
        <v>1279</v>
      </c>
      <c r="J642" s="15" t="str">
        <f>_xlfn.XLOOKUP(QDC_Contratos[[#This Row],[ID CLUSTER]],'Pontos e zonas por UF'!$B$2:$B$446,'Pontos e zonas por UF'!$H$2:$H$446)</f>
        <v>São Paulo</v>
      </c>
      <c r="K642" s="344"/>
      <c r="L642" s="8">
        <f>_xlfn.XLOOKUP(QDC_Contratos[[#This Row],[ID CLUSTER]],'Pontos e zonas por UF'!$B$2:$B$446,'Pontos e zonas por UF'!$A$2:$A$446)</f>
        <v>3</v>
      </c>
      <c r="M642" s="344" t="str">
        <f>_xlfn.XLOOKUP(QDC_Contratos[[#This Row],[Código Identificador do ID CLUSTER]],'Pontos e zonas por UF'!$A$2:$A$446,'Pontos e zonas por UF'!$G$2:$G$446)</f>
        <v>Ponto</v>
      </c>
    </row>
    <row r="643" spans="1:13" x14ac:dyDescent="0.35">
      <c r="A643" s="15">
        <v>642</v>
      </c>
      <c r="B643" s="467" t="s">
        <v>1918</v>
      </c>
      <c r="C643" s="8" t="s">
        <v>1497</v>
      </c>
      <c r="D643" s="15" t="s">
        <v>162</v>
      </c>
      <c r="E643" s="18">
        <v>13</v>
      </c>
      <c r="F643" s="480">
        <v>45255</v>
      </c>
      <c r="G643" s="480">
        <v>45255</v>
      </c>
      <c r="H643" s="449">
        <v>0.64390000000000003</v>
      </c>
      <c r="I643" s="15" t="s">
        <v>1279</v>
      </c>
      <c r="J643" s="15" t="str">
        <f>_xlfn.XLOOKUP(QDC_Contratos[[#This Row],[ID CLUSTER]],'Pontos e zonas por UF'!$B$2:$B$446,'Pontos e zonas por UF'!$H$2:$H$446)</f>
        <v>São Paulo</v>
      </c>
      <c r="K643" s="344"/>
      <c r="L643" s="8">
        <f>_xlfn.XLOOKUP(QDC_Contratos[[#This Row],[ID CLUSTER]],'Pontos e zonas por UF'!$B$2:$B$446,'Pontos e zonas por UF'!$A$2:$A$446)</f>
        <v>3</v>
      </c>
      <c r="M643" s="344" t="str">
        <f>_xlfn.XLOOKUP(QDC_Contratos[[#This Row],[Código Identificador do ID CLUSTER]],'Pontos e zonas por UF'!$A$2:$A$446,'Pontos e zonas por UF'!$G$2:$G$446)</f>
        <v>Ponto</v>
      </c>
    </row>
    <row r="644" spans="1:13" x14ac:dyDescent="0.35">
      <c r="A644" s="15">
        <v>643</v>
      </c>
      <c r="B644" s="339" t="s">
        <v>1919</v>
      </c>
      <c r="C644" s="8" t="s">
        <v>1287</v>
      </c>
      <c r="D644" s="15" t="s">
        <v>169</v>
      </c>
      <c r="E644" s="12">
        <v>404</v>
      </c>
      <c r="F644" s="480">
        <v>45268</v>
      </c>
      <c r="G644" s="480">
        <v>45268</v>
      </c>
      <c r="H644" s="449">
        <v>9.0147999999999993</v>
      </c>
      <c r="I644" s="15" t="s">
        <v>1279</v>
      </c>
      <c r="J644" s="15" t="str">
        <f>_xlfn.XLOOKUP(QDC_Contratos[[#This Row],[ID CLUSTER]],'Pontos e zonas por UF'!$B$2:$B$446,'Pontos e zonas por UF'!$H$2:$H$446)</f>
        <v>Mato Grosso do Sul</v>
      </c>
      <c r="K644" s="344"/>
      <c r="L644" s="8">
        <f>_xlfn.XLOOKUP(QDC_Contratos[[#This Row],[ID CLUSTER]],'Pontos e zonas por UF'!$B$2:$B$446,'Pontos e zonas por UF'!$A$2:$A$446)</f>
        <v>270738</v>
      </c>
      <c r="M644" s="344" t="str">
        <f>_xlfn.XLOOKUP(QDC_Contratos[[#This Row],[Código Identificador do ID CLUSTER]],'Pontos e zonas por UF'!$A$2:$A$446,'Pontos e zonas por UF'!$G$2:$G$446)</f>
        <v>Ponto</v>
      </c>
    </row>
    <row r="645" spans="1:13" x14ac:dyDescent="0.35">
      <c r="A645" s="15">
        <v>644</v>
      </c>
      <c r="B645" s="339" t="s">
        <v>1920</v>
      </c>
      <c r="C645" s="8" t="s">
        <v>1497</v>
      </c>
      <c r="D645" s="15" t="s">
        <v>162</v>
      </c>
      <c r="E645" s="12">
        <v>404</v>
      </c>
      <c r="F645" s="480">
        <v>45268</v>
      </c>
      <c r="G645" s="480">
        <v>45268</v>
      </c>
      <c r="H645" s="449">
        <v>0.64390000000000003</v>
      </c>
      <c r="I645" s="15" t="s">
        <v>1279</v>
      </c>
      <c r="J645" s="15" t="str">
        <f>_xlfn.XLOOKUP(QDC_Contratos[[#This Row],[ID CLUSTER]],'Pontos e zonas por UF'!$B$2:$B$446,'Pontos e zonas por UF'!$H$2:$H$446)</f>
        <v>São Paulo</v>
      </c>
      <c r="K645" s="344"/>
      <c r="L645" s="8">
        <f>_xlfn.XLOOKUP(QDC_Contratos[[#This Row],[ID CLUSTER]],'Pontos e zonas por UF'!$B$2:$B$446,'Pontos e zonas por UF'!$A$2:$A$446)</f>
        <v>3</v>
      </c>
      <c r="M645" s="344" t="str">
        <f>_xlfn.XLOOKUP(QDC_Contratos[[#This Row],[Código Identificador do ID CLUSTER]],'Pontos e zonas por UF'!$A$2:$A$446,'Pontos e zonas por UF'!$G$2:$G$446)</f>
        <v>Ponto</v>
      </c>
    </row>
    <row r="646" spans="1:13" x14ac:dyDescent="0.35">
      <c r="A646" s="15">
        <v>645</v>
      </c>
      <c r="B646" s="339" t="s">
        <v>1921</v>
      </c>
      <c r="C646" s="8" t="s">
        <v>1287</v>
      </c>
      <c r="D646" s="15" t="s">
        <v>169</v>
      </c>
      <c r="E646" s="12">
        <v>404</v>
      </c>
      <c r="F646" s="480">
        <v>45269</v>
      </c>
      <c r="G646" s="480">
        <v>45269</v>
      </c>
      <c r="H646" s="449">
        <v>9.0147999999999993</v>
      </c>
      <c r="I646" s="15" t="s">
        <v>1279</v>
      </c>
      <c r="J646" s="15" t="str">
        <f>_xlfn.XLOOKUP(QDC_Contratos[[#This Row],[ID CLUSTER]],'Pontos e zonas por UF'!$B$2:$B$446,'Pontos e zonas por UF'!$H$2:$H$446)</f>
        <v>Mato Grosso do Sul</v>
      </c>
      <c r="K646" s="344"/>
      <c r="L646" s="8">
        <f>_xlfn.XLOOKUP(QDC_Contratos[[#This Row],[ID CLUSTER]],'Pontos e zonas por UF'!$B$2:$B$446,'Pontos e zonas por UF'!$A$2:$A$446)</f>
        <v>270738</v>
      </c>
      <c r="M646" s="344" t="str">
        <f>_xlfn.XLOOKUP(QDC_Contratos[[#This Row],[Código Identificador do ID CLUSTER]],'Pontos e zonas por UF'!$A$2:$A$446,'Pontos e zonas por UF'!$G$2:$G$446)</f>
        <v>Ponto</v>
      </c>
    </row>
    <row r="647" spans="1:13" x14ac:dyDescent="0.35">
      <c r="A647" s="15">
        <v>646</v>
      </c>
      <c r="B647" s="339" t="s">
        <v>1922</v>
      </c>
      <c r="C647" s="8" t="s">
        <v>1497</v>
      </c>
      <c r="D647" s="15" t="s">
        <v>162</v>
      </c>
      <c r="E647" s="12">
        <v>404</v>
      </c>
      <c r="F647" s="480">
        <v>45269</v>
      </c>
      <c r="G647" s="480">
        <v>45269</v>
      </c>
      <c r="H647" s="449">
        <v>0.64390000000000003</v>
      </c>
      <c r="I647" s="15" t="s">
        <v>1279</v>
      </c>
      <c r="J647" s="15" t="str">
        <f>_xlfn.XLOOKUP(QDC_Contratos[[#This Row],[ID CLUSTER]],'Pontos e zonas por UF'!$B$2:$B$446,'Pontos e zonas por UF'!$H$2:$H$446)</f>
        <v>São Paulo</v>
      </c>
      <c r="K647" s="344"/>
      <c r="L647" s="8">
        <f>_xlfn.XLOOKUP(QDC_Contratos[[#This Row],[ID CLUSTER]],'Pontos e zonas por UF'!$B$2:$B$446,'Pontos e zonas por UF'!$A$2:$A$446)</f>
        <v>3</v>
      </c>
      <c r="M647" s="344" t="str">
        <f>_xlfn.XLOOKUP(QDC_Contratos[[#This Row],[Código Identificador do ID CLUSTER]],'Pontos e zonas por UF'!$A$2:$A$446,'Pontos e zonas por UF'!$G$2:$G$446)</f>
        <v>Ponto</v>
      </c>
    </row>
    <row r="648" spans="1:13" x14ac:dyDescent="0.35">
      <c r="A648" s="15">
        <v>647</v>
      </c>
      <c r="B648" s="339" t="s">
        <v>1923</v>
      </c>
      <c r="C648" s="8" t="s">
        <v>1287</v>
      </c>
      <c r="D648" s="15" t="s">
        <v>169</v>
      </c>
      <c r="E648" s="12">
        <v>404</v>
      </c>
      <c r="F648" s="480">
        <v>45270</v>
      </c>
      <c r="G648" s="480">
        <v>45270</v>
      </c>
      <c r="H648" s="449">
        <v>9.0147999999999993</v>
      </c>
      <c r="I648" s="15" t="s">
        <v>1279</v>
      </c>
      <c r="J648" s="15" t="str">
        <f>_xlfn.XLOOKUP(QDC_Contratos[[#This Row],[ID CLUSTER]],'Pontos e zonas por UF'!$B$2:$B$446,'Pontos e zonas por UF'!$H$2:$H$446)</f>
        <v>Mato Grosso do Sul</v>
      </c>
      <c r="K648" s="344"/>
      <c r="L648" s="8">
        <f>_xlfn.XLOOKUP(QDC_Contratos[[#This Row],[ID CLUSTER]],'Pontos e zonas por UF'!$B$2:$B$446,'Pontos e zonas por UF'!$A$2:$A$446)</f>
        <v>270738</v>
      </c>
      <c r="M648" s="344" t="str">
        <f>_xlfn.XLOOKUP(QDC_Contratos[[#This Row],[Código Identificador do ID CLUSTER]],'Pontos e zonas por UF'!$A$2:$A$446,'Pontos e zonas por UF'!$G$2:$G$446)</f>
        <v>Ponto</v>
      </c>
    </row>
    <row r="649" spans="1:13" x14ac:dyDescent="0.35">
      <c r="A649" s="15">
        <v>648</v>
      </c>
      <c r="B649" s="339" t="s">
        <v>1924</v>
      </c>
      <c r="C649" s="8" t="s">
        <v>1497</v>
      </c>
      <c r="D649" s="15" t="s">
        <v>162</v>
      </c>
      <c r="E649" s="12">
        <v>404</v>
      </c>
      <c r="F649" s="480">
        <v>45270</v>
      </c>
      <c r="G649" s="480">
        <v>45270</v>
      </c>
      <c r="H649" s="449">
        <v>0.64390000000000003</v>
      </c>
      <c r="I649" s="15" t="s">
        <v>1279</v>
      </c>
      <c r="J649" s="15" t="str">
        <f>_xlfn.XLOOKUP(QDC_Contratos[[#This Row],[ID CLUSTER]],'Pontos e zonas por UF'!$B$2:$B$446,'Pontos e zonas por UF'!$H$2:$H$446)</f>
        <v>São Paulo</v>
      </c>
      <c r="K649" s="344"/>
      <c r="L649" s="8">
        <f>_xlfn.XLOOKUP(QDC_Contratos[[#This Row],[ID CLUSTER]],'Pontos e zonas por UF'!$B$2:$B$446,'Pontos e zonas por UF'!$A$2:$A$446)</f>
        <v>3</v>
      </c>
      <c r="M649" s="344" t="str">
        <f>_xlfn.XLOOKUP(QDC_Contratos[[#This Row],[Código Identificador do ID CLUSTER]],'Pontos e zonas por UF'!$A$2:$A$446,'Pontos e zonas por UF'!$G$2:$G$446)</f>
        <v>Ponto</v>
      </c>
    </row>
    <row r="650" spans="1:13" x14ac:dyDescent="0.35">
      <c r="A650" s="15">
        <v>649</v>
      </c>
      <c r="B650" s="339" t="s">
        <v>1925</v>
      </c>
      <c r="C650" s="8" t="s">
        <v>1287</v>
      </c>
      <c r="D650" s="15" t="s">
        <v>169</v>
      </c>
      <c r="E650" s="18">
        <v>322.93</v>
      </c>
      <c r="F650" s="480">
        <v>45271</v>
      </c>
      <c r="G650" s="480">
        <v>45271</v>
      </c>
      <c r="H650" s="449">
        <v>9.0147999999999993</v>
      </c>
      <c r="I650" s="15" t="s">
        <v>1279</v>
      </c>
      <c r="J650" s="15" t="str">
        <f>_xlfn.XLOOKUP(QDC_Contratos[[#This Row],[ID CLUSTER]],'Pontos e zonas por UF'!$B$2:$B$446,'Pontos e zonas por UF'!$H$2:$H$446)</f>
        <v>Mato Grosso do Sul</v>
      </c>
      <c r="K650" s="344"/>
      <c r="L650" s="8">
        <f>_xlfn.XLOOKUP(QDC_Contratos[[#This Row],[ID CLUSTER]],'Pontos e zonas por UF'!$B$2:$B$446,'Pontos e zonas por UF'!$A$2:$A$446)</f>
        <v>270738</v>
      </c>
      <c r="M650" s="344" t="str">
        <f>_xlfn.XLOOKUP(QDC_Contratos[[#This Row],[Código Identificador do ID CLUSTER]],'Pontos e zonas por UF'!$A$2:$A$446,'Pontos e zonas por UF'!$G$2:$G$446)</f>
        <v>Ponto</v>
      </c>
    </row>
    <row r="651" spans="1:13" x14ac:dyDescent="0.35">
      <c r="A651" s="15">
        <v>650</v>
      </c>
      <c r="B651" s="339" t="s">
        <v>1926</v>
      </c>
      <c r="C651" s="8" t="s">
        <v>1497</v>
      </c>
      <c r="D651" s="15" t="s">
        <v>162</v>
      </c>
      <c r="E651" s="18">
        <v>322.93</v>
      </c>
      <c r="F651" s="480">
        <v>45271</v>
      </c>
      <c r="G651" s="480">
        <v>45271</v>
      </c>
      <c r="H651" s="449">
        <v>0.64390000000000003</v>
      </c>
      <c r="I651" s="15" t="s">
        <v>1279</v>
      </c>
      <c r="J651" s="15" t="str">
        <f>_xlfn.XLOOKUP(QDC_Contratos[[#This Row],[ID CLUSTER]],'Pontos e zonas por UF'!$B$2:$B$446,'Pontos e zonas por UF'!$H$2:$H$446)</f>
        <v>São Paulo</v>
      </c>
      <c r="K651" s="344"/>
      <c r="L651" s="8">
        <f>_xlfn.XLOOKUP(QDC_Contratos[[#This Row],[ID CLUSTER]],'Pontos e zonas por UF'!$B$2:$B$446,'Pontos e zonas por UF'!$A$2:$A$446)</f>
        <v>3</v>
      </c>
      <c r="M651" s="344" t="str">
        <f>_xlfn.XLOOKUP(QDC_Contratos[[#This Row],[Código Identificador do ID CLUSTER]],'Pontos e zonas por UF'!$A$2:$A$446,'Pontos e zonas por UF'!$G$2:$G$446)</f>
        <v>Ponto</v>
      </c>
    </row>
    <row r="652" spans="1:13" x14ac:dyDescent="0.35">
      <c r="A652" s="15">
        <v>651</v>
      </c>
      <c r="B652" s="339" t="s">
        <v>1927</v>
      </c>
      <c r="C652" s="8" t="s">
        <v>1287</v>
      </c>
      <c r="D652" s="15" t="s">
        <v>169</v>
      </c>
      <c r="E652" s="18">
        <v>81.069999999999993</v>
      </c>
      <c r="F652" s="480">
        <v>45272</v>
      </c>
      <c r="G652" s="480">
        <v>45272</v>
      </c>
      <c r="H652" s="449">
        <v>9.0147999999999993</v>
      </c>
      <c r="I652" s="15" t="s">
        <v>1279</v>
      </c>
      <c r="J652" s="15" t="str">
        <f>_xlfn.XLOOKUP(QDC_Contratos[[#This Row],[ID CLUSTER]],'Pontos e zonas por UF'!$B$2:$B$446,'Pontos e zonas por UF'!$H$2:$H$446)</f>
        <v>Mato Grosso do Sul</v>
      </c>
      <c r="K652" s="344"/>
      <c r="L652" s="8">
        <f>_xlfn.XLOOKUP(QDC_Contratos[[#This Row],[ID CLUSTER]],'Pontos e zonas por UF'!$B$2:$B$446,'Pontos e zonas por UF'!$A$2:$A$446)</f>
        <v>270738</v>
      </c>
      <c r="M652" s="344" t="str">
        <f>_xlfn.XLOOKUP(QDC_Contratos[[#This Row],[Código Identificador do ID CLUSTER]],'Pontos e zonas por UF'!$A$2:$A$446,'Pontos e zonas por UF'!$G$2:$G$446)</f>
        <v>Ponto</v>
      </c>
    </row>
    <row r="653" spans="1:13" x14ac:dyDescent="0.35">
      <c r="A653" s="15">
        <v>652</v>
      </c>
      <c r="B653" s="339" t="s">
        <v>1928</v>
      </c>
      <c r="C653" s="8" t="s">
        <v>1497</v>
      </c>
      <c r="D653" s="15" t="s">
        <v>162</v>
      </c>
      <c r="E653" s="18">
        <v>81.069999999999993</v>
      </c>
      <c r="F653" s="480">
        <v>45272</v>
      </c>
      <c r="G653" s="480">
        <v>45272</v>
      </c>
      <c r="H653" s="449">
        <v>0.64390000000000003</v>
      </c>
      <c r="I653" s="15" t="s">
        <v>1279</v>
      </c>
      <c r="J653" s="15" t="str">
        <f>_xlfn.XLOOKUP(QDC_Contratos[[#This Row],[ID CLUSTER]],'Pontos e zonas por UF'!$B$2:$B$446,'Pontos e zonas por UF'!$H$2:$H$446)</f>
        <v>São Paulo</v>
      </c>
      <c r="K653" s="344"/>
      <c r="L653" s="8">
        <f>_xlfn.XLOOKUP(QDC_Contratos[[#This Row],[ID CLUSTER]],'Pontos e zonas por UF'!$B$2:$B$446,'Pontos e zonas por UF'!$A$2:$A$446)</f>
        <v>3</v>
      </c>
      <c r="M653" s="344" t="str">
        <f>_xlfn.XLOOKUP(QDC_Contratos[[#This Row],[Código Identificador do ID CLUSTER]],'Pontos e zonas por UF'!$A$2:$A$446,'Pontos e zonas por UF'!$G$2:$G$446)</f>
        <v>Ponto</v>
      </c>
    </row>
    <row r="654" spans="1:13" x14ac:dyDescent="0.35">
      <c r="A654" s="15">
        <v>653</v>
      </c>
      <c r="B654" s="339" t="s">
        <v>1929</v>
      </c>
      <c r="C654" s="8" t="s">
        <v>1287</v>
      </c>
      <c r="D654" s="15" t="s">
        <v>169</v>
      </c>
      <c r="E654" s="12">
        <v>202</v>
      </c>
      <c r="F654" s="480">
        <v>45275</v>
      </c>
      <c r="G654" s="480">
        <v>45275</v>
      </c>
      <c r="H654" s="449">
        <v>9.0147999999999993</v>
      </c>
      <c r="I654" s="15" t="s">
        <v>1279</v>
      </c>
      <c r="J654" s="15" t="str">
        <f>_xlfn.XLOOKUP(QDC_Contratos[[#This Row],[ID CLUSTER]],'Pontos e zonas por UF'!$B$2:$B$446,'Pontos e zonas por UF'!$H$2:$H$446)</f>
        <v>Mato Grosso do Sul</v>
      </c>
      <c r="K654" s="344"/>
      <c r="L654" s="8">
        <f>_xlfn.XLOOKUP(QDC_Contratos[[#This Row],[ID CLUSTER]],'Pontos e zonas por UF'!$B$2:$B$446,'Pontos e zonas por UF'!$A$2:$A$446)</f>
        <v>270738</v>
      </c>
      <c r="M654" s="344" t="str">
        <f>_xlfn.XLOOKUP(QDC_Contratos[[#This Row],[Código Identificador do ID CLUSTER]],'Pontos e zonas por UF'!$A$2:$A$446,'Pontos e zonas por UF'!$G$2:$G$446)</f>
        <v>Ponto</v>
      </c>
    </row>
    <row r="655" spans="1:13" x14ac:dyDescent="0.35">
      <c r="A655" s="15">
        <v>654</v>
      </c>
      <c r="B655" s="339" t="s">
        <v>1930</v>
      </c>
      <c r="C655" s="8" t="s">
        <v>1497</v>
      </c>
      <c r="D655" s="15" t="s">
        <v>162</v>
      </c>
      <c r="E655" s="12">
        <v>202</v>
      </c>
      <c r="F655" s="480">
        <v>45275</v>
      </c>
      <c r="G655" s="480">
        <v>45275</v>
      </c>
      <c r="H655" s="449">
        <v>0.64390000000000003</v>
      </c>
      <c r="I655" s="15" t="s">
        <v>1279</v>
      </c>
      <c r="J655" s="15" t="str">
        <f>_xlfn.XLOOKUP(QDC_Contratos[[#This Row],[ID CLUSTER]],'Pontos e zonas por UF'!$B$2:$B$446,'Pontos e zonas por UF'!$H$2:$H$446)</f>
        <v>São Paulo</v>
      </c>
      <c r="K655" s="344"/>
      <c r="L655" s="8">
        <f>_xlfn.XLOOKUP(QDC_Contratos[[#This Row],[ID CLUSTER]],'Pontos e zonas por UF'!$B$2:$B$446,'Pontos e zonas por UF'!$A$2:$A$446)</f>
        <v>3</v>
      </c>
      <c r="M655" s="344" t="str">
        <f>_xlfn.XLOOKUP(QDC_Contratos[[#This Row],[Código Identificador do ID CLUSTER]],'Pontos e zonas por UF'!$A$2:$A$446,'Pontos e zonas por UF'!$G$2:$G$446)</f>
        <v>Ponto</v>
      </c>
    </row>
    <row r="656" spans="1:13" x14ac:dyDescent="0.35">
      <c r="A656" s="15">
        <v>655</v>
      </c>
      <c r="B656" s="339" t="s">
        <v>1931</v>
      </c>
      <c r="C656" s="8" t="s">
        <v>1287</v>
      </c>
      <c r="D656" s="15" t="s">
        <v>169</v>
      </c>
      <c r="E656" s="12">
        <v>202</v>
      </c>
      <c r="F656" s="480">
        <v>45276</v>
      </c>
      <c r="G656" s="480">
        <v>45276</v>
      </c>
      <c r="H656" s="449">
        <v>9.0147999999999993</v>
      </c>
      <c r="I656" s="15" t="s">
        <v>1279</v>
      </c>
      <c r="J656" s="15" t="str">
        <f>_xlfn.XLOOKUP(QDC_Contratos[[#This Row],[ID CLUSTER]],'Pontos e zonas por UF'!$B$2:$B$446,'Pontos e zonas por UF'!$H$2:$H$446)</f>
        <v>Mato Grosso do Sul</v>
      </c>
      <c r="K656" s="344"/>
      <c r="L656" s="8">
        <f>_xlfn.XLOOKUP(QDC_Contratos[[#This Row],[ID CLUSTER]],'Pontos e zonas por UF'!$B$2:$B$446,'Pontos e zonas por UF'!$A$2:$A$446)</f>
        <v>270738</v>
      </c>
      <c r="M656" s="344" t="str">
        <f>_xlfn.XLOOKUP(QDC_Contratos[[#This Row],[Código Identificador do ID CLUSTER]],'Pontos e zonas por UF'!$A$2:$A$446,'Pontos e zonas por UF'!$G$2:$G$446)</f>
        <v>Ponto</v>
      </c>
    </row>
    <row r="657" spans="1:13" x14ac:dyDescent="0.35">
      <c r="A657" s="15">
        <v>656</v>
      </c>
      <c r="B657" s="467" t="s">
        <v>1932</v>
      </c>
      <c r="C657" s="8" t="s">
        <v>1497</v>
      </c>
      <c r="D657" s="15" t="s">
        <v>162</v>
      </c>
      <c r="E657" s="12">
        <v>202</v>
      </c>
      <c r="F657" s="480">
        <v>45276</v>
      </c>
      <c r="G657" s="480">
        <v>45276</v>
      </c>
      <c r="H657" s="449">
        <v>0.64390000000000003</v>
      </c>
      <c r="I657" s="15" t="s">
        <v>1279</v>
      </c>
      <c r="J657" s="15" t="str">
        <f>_xlfn.XLOOKUP(QDC_Contratos[[#This Row],[ID CLUSTER]],'Pontos e zonas por UF'!$B$2:$B$446,'Pontos e zonas por UF'!$H$2:$H$446)</f>
        <v>São Paulo</v>
      </c>
      <c r="K657" s="344"/>
      <c r="L657" s="8">
        <f>_xlfn.XLOOKUP(QDC_Contratos[[#This Row],[ID CLUSTER]],'Pontos e zonas por UF'!$B$2:$B$446,'Pontos e zonas por UF'!$A$2:$A$446)</f>
        <v>3</v>
      </c>
      <c r="M657" s="344" t="str">
        <f>_xlfn.XLOOKUP(QDC_Contratos[[#This Row],[Código Identificador do ID CLUSTER]],'Pontos e zonas por UF'!$A$2:$A$446,'Pontos e zonas por UF'!$G$2:$G$446)</f>
        <v>Ponto</v>
      </c>
    </row>
    <row r="658" spans="1:13" x14ac:dyDescent="0.35">
      <c r="A658" s="15">
        <v>657</v>
      </c>
      <c r="B658" s="339" t="s">
        <v>1933</v>
      </c>
      <c r="C658" s="8" t="s">
        <v>1287</v>
      </c>
      <c r="D658" s="15" t="s">
        <v>169</v>
      </c>
      <c r="E658" s="12">
        <v>202</v>
      </c>
      <c r="F658" s="480">
        <v>45277</v>
      </c>
      <c r="G658" s="480">
        <v>45277</v>
      </c>
      <c r="H658" s="449">
        <v>9.0147999999999993</v>
      </c>
      <c r="I658" s="15" t="s">
        <v>1279</v>
      </c>
      <c r="J658" s="15" t="str">
        <f>_xlfn.XLOOKUP(QDC_Contratos[[#This Row],[ID CLUSTER]],'Pontos e zonas por UF'!$B$2:$B$446,'Pontos e zonas por UF'!$H$2:$H$446)</f>
        <v>Mato Grosso do Sul</v>
      </c>
      <c r="K658" s="344"/>
      <c r="L658" s="8">
        <f>_xlfn.XLOOKUP(QDC_Contratos[[#This Row],[ID CLUSTER]],'Pontos e zonas por UF'!$B$2:$B$446,'Pontos e zonas por UF'!$A$2:$A$446)</f>
        <v>270738</v>
      </c>
      <c r="M658" s="344" t="str">
        <f>_xlfn.XLOOKUP(QDC_Contratos[[#This Row],[Código Identificador do ID CLUSTER]],'Pontos e zonas por UF'!$A$2:$A$446,'Pontos e zonas por UF'!$G$2:$G$446)</f>
        <v>Ponto</v>
      </c>
    </row>
    <row r="659" spans="1:13" x14ac:dyDescent="0.35">
      <c r="A659" s="15">
        <v>658</v>
      </c>
      <c r="B659" s="339" t="s">
        <v>1934</v>
      </c>
      <c r="C659" s="8" t="s">
        <v>1497</v>
      </c>
      <c r="D659" s="15" t="s">
        <v>162</v>
      </c>
      <c r="E659" s="12">
        <v>212</v>
      </c>
      <c r="F659" s="480">
        <v>45277</v>
      </c>
      <c r="G659" s="480">
        <v>45277</v>
      </c>
      <c r="H659" s="449">
        <v>0.64390000000000003</v>
      </c>
      <c r="I659" s="15" t="s">
        <v>1279</v>
      </c>
      <c r="J659" s="15" t="str">
        <f>_xlfn.XLOOKUP(QDC_Contratos[[#This Row],[ID CLUSTER]],'Pontos e zonas por UF'!$B$2:$B$446,'Pontos e zonas por UF'!$H$2:$H$446)</f>
        <v>São Paulo</v>
      </c>
      <c r="K659" s="344"/>
      <c r="L659" s="8">
        <f>_xlfn.XLOOKUP(QDC_Contratos[[#This Row],[ID CLUSTER]],'Pontos e zonas por UF'!$B$2:$B$446,'Pontos e zonas por UF'!$A$2:$A$446)</f>
        <v>3</v>
      </c>
      <c r="M659" s="344" t="str">
        <f>_xlfn.XLOOKUP(QDC_Contratos[[#This Row],[Código Identificador do ID CLUSTER]],'Pontos e zonas por UF'!$A$2:$A$446,'Pontos e zonas por UF'!$G$2:$G$446)</f>
        <v>Ponto</v>
      </c>
    </row>
    <row r="660" spans="1:13" x14ac:dyDescent="0.35">
      <c r="A660" s="15">
        <v>659</v>
      </c>
      <c r="B660" s="339" t="s">
        <v>1935</v>
      </c>
      <c r="C660" s="8" t="s">
        <v>1287</v>
      </c>
      <c r="D660" s="15" t="s">
        <v>169</v>
      </c>
      <c r="E660" s="12">
        <v>202</v>
      </c>
      <c r="F660" s="480">
        <v>45278</v>
      </c>
      <c r="G660" s="480">
        <v>45278</v>
      </c>
      <c r="H660" s="449">
        <v>9.0147999999999993</v>
      </c>
      <c r="I660" s="15" t="s">
        <v>1279</v>
      </c>
      <c r="J660" s="15" t="str">
        <f>_xlfn.XLOOKUP(QDC_Contratos[[#This Row],[ID CLUSTER]],'Pontos e zonas por UF'!$B$2:$B$446,'Pontos e zonas por UF'!$H$2:$H$446)</f>
        <v>Mato Grosso do Sul</v>
      </c>
      <c r="K660" s="344"/>
      <c r="L660" s="8">
        <f>_xlfn.XLOOKUP(QDC_Contratos[[#This Row],[ID CLUSTER]],'Pontos e zonas por UF'!$B$2:$B$446,'Pontos e zonas por UF'!$A$2:$A$446)</f>
        <v>270738</v>
      </c>
      <c r="M660" s="344" t="str">
        <f>_xlfn.XLOOKUP(QDC_Contratos[[#This Row],[Código Identificador do ID CLUSTER]],'Pontos e zonas por UF'!$A$2:$A$446,'Pontos e zonas por UF'!$G$2:$G$446)</f>
        <v>Ponto</v>
      </c>
    </row>
    <row r="661" spans="1:13" x14ac:dyDescent="0.35">
      <c r="A661" s="15">
        <v>660</v>
      </c>
      <c r="B661" s="339" t="s">
        <v>1936</v>
      </c>
      <c r="C661" s="8" t="s">
        <v>1497</v>
      </c>
      <c r="D661" s="15" t="s">
        <v>162</v>
      </c>
      <c r="E661" s="12">
        <v>202</v>
      </c>
      <c r="F661" s="480">
        <v>45278</v>
      </c>
      <c r="G661" s="480">
        <v>45278</v>
      </c>
      <c r="H661" s="449">
        <v>0.64390000000000003</v>
      </c>
      <c r="I661" s="15" t="s">
        <v>1279</v>
      </c>
      <c r="J661" s="15" t="str">
        <f>_xlfn.XLOOKUP(QDC_Contratos[[#This Row],[ID CLUSTER]],'Pontos e zonas por UF'!$B$2:$B$446,'Pontos e zonas por UF'!$H$2:$H$446)</f>
        <v>São Paulo</v>
      </c>
      <c r="K661" s="344"/>
      <c r="L661" s="8">
        <f>_xlfn.XLOOKUP(QDC_Contratos[[#This Row],[ID CLUSTER]],'Pontos e zonas por UF'!$B$2:$B$446,'Pontos e zonas por UF'!$A$2:$A$446)</f>
        <v>3</v>
      </c>
      <c r="M661" s="344" t="str">
        <f>_xlfn.XLOOKUP(QDC_Contratos[[#This Row],[Código Identificador do ID CLUSTER]],'Pontos e zonas por UF'!$A$2:$A$446,'Pontos e zonas por UF'!$G$2:$G$446)</f>
        <v>Ponto</v>
      </c>
    </row>
    <row r="662" spans="1:13" x14ac:dyDescent="0.35">
      <c r="A662" s="15">
        <v>661</v>
      </c>
      <c r="B662" s="339" t="s">
        <v>1937</v>
      </c>
      <c r="C662" s="8" t="s">
        <v>1287</v>
      </c>
      <c r="D662" s="15" t="s">
        <v>169</v>
      </c>
      <c r="E662" s="12">
        <v>202</v>
      </c>
      <c r="F662" s="480">
        <v>45279</v>
      </c>
      <c r="G662" s="480">
        <v>45279</v>
      </c>
      <c r="H662" s="449">
        <v>9.0147999999999993</v>
      </c>
      <c r="I662" s="15" t="s">
        <v>1279</v>
      </c>
      <c r="J662" s="15" t="str">
        <f>_xlfn.XLOOKUP(QDC_Contratos[[#This Row],[ID CLUSTER]],'Pontos e zonas por UF'!$B$2:$B$446,'Pontos e zonas por UF'!$H$2:$H$446)</f>
        <v>Mato Grosso do Sul</v>
      </c>
      <c r="K662" s="344"/>
      <c r="L662" s="8">
        <f>_xlfn.XLOOKUP(QDC_Contratos[[#This Row],[ID CLUSTER]],'Pontos e zonas por UF'!$B$2:$B$446,'Pontos e zonas por UF'!$A$2:$A$446)</f>
        <v>270738</v>
      </c>
      <c r="M662" s="344" t="str">
        <f>_xlfn.XLOOKUP(QDC_Contratos[[#This Row],[Código Identificador do ID CLUSTER]],'Pontos e zonas por UF'!$A$2:$A$446,'Pontos e zonas por UF'!$G$2:$G$446)</f>
        <v>Ponto</v>
      </c>
    </row>
    <row r="663" spans="1:13" x14ac:dyDescent="0.35">
      <c r="A663" s="15">
        <v>662</v>
      </c>
      <c r="B663" s="339" t="s">
        <v>1938</v>
      </c>
      <c r="C663" s="8" t="s">
        <v>1497</v>
      </c>
      <c r="D663" s="15" t="s">
        <v>162</v>
      </c>
      <c r="E663" s="12">
        <v>202</v>
      </c>
      <c r="F663" s="480">
        <v>45279</v>
      </c>
      <c r="G663" s="480">
        <v>45279</v>
      </c>
      <c r="H663" s="449">
        <v>0.64390000000000003</v>
      </c>
      <c r="I663" s="15" t="s">
        <v>1279</v>
      </c>
      <c r="J663" s="15" t="str">
        <f>_xlfn.XLOOKUP(QDC_Contratos[[#This Row],[ID CLUSTER]],'Pontos e zonas por UF'!$B$2:$B$446,'Pontos e zonas por UF'!$H$2:$H$446)</f>
        <v>São Paulo</v>
      </c>
      <c r="K663" s="344"/>
      <c r="L663" s="8">
        <f>_xlfn.XLOOKUP(QDC_Contratos[[#This Row],[ID CLUSTER]],'Pontos e zonas por UF'!$B$2:$B$446,'Pontos e zonas por UF'!$A$2:$A$446)</f>
        <v>3</v>
      </c>
      <c r="M663" s="344" t="str">
        <f>_xlfn.XLOOKUP(QDC_Contratos[[#This Row],[Código Identificador do ID CLUSTER]],'Pontos e zonas por UF'!$A$2:$A$446,'Pontos e zonas por UF'!$G$2:$G$446)</f>
        <v>Ponto</v>
      </c>
    </row>
    <row r="664" spans="1:13" x14ac:dyDescent="0.35">
      <c r="A664" s="15">
        <v>663</v>
      </c>
      <c r="B664" s="339" t="s">
        <v>1939</v>
      </c>
      <c r="C664" s="8" t="s">
        <v>1287</v>
      </c>
      <c r="D664" s="15" t="s">
        <v>169</v>
      </c>
      <c r="E664" s="12">
        <v>202</v>
      </c>
      <c r="F664" s="480">
        <v>45280</v>
      </c>
      <c r="G664" s="480">
        <v>45280</v>
      </c>
      <c r="H664" s="449">
        <v>9.0147999999999993</v>
      </c>
      <c r="I664" s="15" t="s">
        <v>1279</v>
      </c>
      <c r="J664" s="15" t="str">
        <f>_xlfn.XLOOKUP(QDC_Contratos[[#This Row],[ID CLUSTER]],'Pontos e zonas por UF'!$B$2:$B$446,'Pontos e zonas por UF'!$H$2:$H$446)</f>
        <v>Mato Grosso do Sul</v>
      </c>
      <c r="K664" s="344"/>
      <c r="L664" s="8">
        <f>_xlfn.XLOOKUP(QDC_Contratos[[#This Row],[ID CLUSTER]],'Pontos e zonas por UF'!$B$2:$B$446,'Pontos e zonas por UF'!$A$2:$A$446)</f>
        <v>270738</v>
      </c>
      <c r="M664" s="344" t="str">
        <f>_xlfn.XLOOKUP(QDC_Contratos[[#This Row],[Código Identificador do ID CLUSTER]],'Pontos e zonas por UF'!$A$2:$A$446,'Pontos e zonas por UF'!$G$2:$G$446)</f>
        <v>Ponto</v>
      </c>
    </row>
    <row r="665" spans="1:13" x14ac:dyDescent="0.35">
      <c r="A665" s="15">
        <v>664</v>
      </c>
      <c r="B665" s="339" t="s">
        <v>1940</v>
      </c>
      <c r="C665" s="8" t="s">
        <v>1497</v>
      </c>
      <c r="D665" s="15" t="s">
        <v>162</v>
      </c>
      <c r="E665" s="12">
        <v>202</v>
      </c>
      <c r="F665" s="480">
        <v>45280</v>
      </c>
      <c r="G665" s="480">
        <v>45280</v>
      </c>
      <c r="H665" s="449">
        <v>0.64390000000000003</v>
      </c>
      <c r="I665" s="15" t="s">
        <v>1279</v>
      </c>
      <c r="J665" s="15" t="str">
        <f>_xlfn.XLOOKUP(QDC_Contratos[[#This Row],[ID CLUSTER]],'Pontos e zonas por UF'!$B$2:$B$446,'Pontos e zonas por UF'!$H$2:$H$446)</f>
        <v>São Paulo</v>
      </c>
      <c r="K665" s="344"/>
      <c r="L665" s="8">
        <f>_xlfn.XLOOKUP(QDC_Contratos[[#This Row],[ID CLUSTER]],'Pontos e zonas por UF'!$B$2:$B$446,'Pontos e zonas por UF'!$A$2:$A$446)</f>
        <v>3</v>
      </c>
      <c r="M665" s="344" t="str">
        <f>_xlfn.XLOOKUP(QDC_Contratos[[#This Row],[Código Identificador do ID CLUSTER]],'Pontos e zonas por UF'!$A$2:$A$446,'Pontos e zonas por UF'!$G$2:$G$446)</f>
        <v>Ponto</v>
      </c>
    </row>
    <row r="666" spans="1:13" x14ac:dyDescent="0.35">
      <c r="A666" s="15">
        <v>665</v>
      </c>
      <c r="B666" s="339" t="s">
        <v>1941</v>
      </c>
      <c r="C666" s="8" t="s">
        <v>1287</v>
      </c>
      <c r="D666" s="15" t="s">
        <v>169</v>
      </c>
      <c r="E666" s="12">
        <v>202</v>
      </c>
      <c r="F666" s="480">
        <v>45281</v>
      </c>
      <c r="G666" s="480">
        <v>45281</v>
      </c>
      <c r="H666" s="449">
        <v>9.0147999999999993</v>
      </c>
      <c r="I666" s="15" t="s">
        <v>1279</v>
      </c>
      <c r="J666" s="15" t="str">
        <f>_xlfn.XLOOKUP(QDC_Contratos[[#This Row],[ID CLUSTER]],'Pontos e zonas por UF'!$B$2:$B$446,'Pontos e zonas por UF'!$H$2:$H$446)</f>
        <v>Mato Grosso do Sul</v>
      </c>
      <c r="K666" s="344"/>
      <c r="L666" s="8">
        <f>_xlfn.XLOOKUP(QDC_Contratos[[#This Row],[ID CLUSTER]],'Pontos e zonas por UF'!$B$2:$B$446,'Pontos e zonas por UF'!$A$2:$A$446)</f>
        <v>270738</v>
      </c>
      <c r="M666" s="344" t="str">
        <f>_xlfn.XLOOKUP(QDC_Contratos[[#This Row],[Código Identificador do ID CLUSTER]],'Pontos e zonas por UF'!$A$2:$A$446,'Pontos e zonas por UF'!$G$2:$G$446)</f>
        <v>Ponto</v>
      </c>
    </row>
    <row r="667" spans="1:13" x14ac:dyDescent="0.35">
      <c r="A667" s="15">
        <v>666</v>
      </c>
      <c r="B667" s="339" t="s">
        <v>1942</v>
      </c>
      <c r="C667" s="8" t="s">
        <v>1497</v>
      </c>
      <c r="D667" s="15" t="s">
        <v>162</v>
      </c>
      <c r="E667" s="12">
        <v>202</v>
      </c>
      <c r="F667" s="480">
        <v>45281</v>
      </c>
      <c r="G667" s="480">
        <v>45281</v>
      </c>
      <c r="H667" s="449">
        <v>0.64390000000000003</v>
      </c>
      <c r="I667" s="15" t="s">
        <v>1279</v>
      </c>
      <c r="J667" s="15" t="str">
        <f>_xlfn.XLOOKUP(QDC_Contratos[[#This Row],[ID CLUSTER]],'Pontos e zonas por UF'!$B$2:$B$446,'Pontos e zonas por UF'!$H$2:$H$446)</f>
        <v>São Paulo</v>
      </c>
      <c r="K667" s="344"/>
      <c r="L667" s="8">
        <f>_xlfn.XLOOKUP(QDC_Contratos[[#This Row],[ID CLUSTER]],'Pontos e zonas por UF'!$B$2:$B$446,'Pontos e zonas por UF'!$A$2:$A$446)</f>
        <v>3</v>
      </c>
      <c r="M667" s="344" t="str">
        <f>_xlfn.XLOOKUP(QDC_Contratos[[#This Row],[Código Identificador do ID CLUSTER]],'Pontos e zonas por UF'!$A$2:$A$446,'Pontos e zonas por UF'!$G$2:$G$446)</f>
        <v>Ponto</v>
      </c>
    </row>
    <row r="668" spans="1:13" x14ac:dyDescent="0.35">
      <c r="A668" s="15">
        <v>667</v>
      </c>
      <c r="B668" s="339" t="s">
        <v>1943</v>
      </c>
      <c r="C668" s="8" t="s">
        <v>1287</v>
      </c>
      <c r="D668" s="15" t="s">
        <v>169</v>
      </c>
      <c r="E668" s="18">
        <v>59.03</v>
      </c>
      <c r="F668" s="480">
        <v>45282</v>
      </c>
      <c r="G668" s="480">
        <v>45282</v>
      </c>
      <c r="H668" s="449">
        <v>9.0147999999999993</v>
      </c>
      <c r="I668" s="15" t="s">
        <v>1279</v>
      </c>
      <c r="J668" s="15" t="str">
        <f>_xlfn.XLOOKUP(QDC_Contratos[[#This Row],[ID CLUSTER]],'Pontos e zonas por UF'!$B$2:$B$446,'Pontos e zonas por UF'!$H$2:$H$446)</f>
        <v>Mato Grosso do Sul</v>
      </c>
      <c r="K668" s="344"/>
      <c r="L668" s="8">
        <f>_xlfn.XLOOKUP(QDC_Contratos[[#This Row],[ID CLUSTER]],'Pontos e zonas por UF'!$B$2:$B$446,'Pontos e zonas por UF'!$A$2:$A$446)</f>
        <v>270738</v>
      </c>
      <c r="M668" s="344" t="str">
        <f>_xlfn.XLOOKUP(QDC_Contratos[[#This Row],[Código Identificador do ID CLUSTER]],'Pontos e zonas por UF'!$A$2:$A$446,'Pontos e zonas por UF'!$G$2:$G$446)</f>
        <v>Ponto</v>
      </c>
    </row>
    <row r="669" spans="1:13" x14ac:dyDescent="0.35">
      <c r="A669" s="15">
        <v>668</v>
      </c>
      <c r="B669" s="339" t="s">
        <v>1944</v>
      </c>
      <c r="C669" s="8" t="s">
        <v>1497</v>
      </c>
      <c r="D669" s="15" t="s">
        <v>162</v>
      </c>
      <c r="E669" s="18">
        <v>59.03</v>
      </c>
      <c r="F669" s="480">
        <v>45282</v>
      </c>
      <c r="G669" s="480">
        <v>45282</v>
      </c>
      <c r="H669" s="449">
        <v>0.64390000000000003</v>
      </c>
      <c r="I669" s="15" t="s">
        <v>1279</v>
      </c>
      <c r="J669" s="15" t="str">
        <f>_xlfn.XLOOKUP(QDC_Contratos[[#This Row],[ID CLUSTER]],'Pontos e zonas por UF'!$B$2:$B$446,'Pontos e zonas por UF'!$H$2:$H$446)</f>
        <v>São Paulo</v>
      </c>
      <c r="K669" s="344"/>
      <c r="L669" s="8">
        <f>_xlfn.XLOOKUP(QDC_Contratos[[#This Row],[ID CLUSTER]],'Pontos e zonas por UF'!$B$2:$B$446,'Pontos e zonas por UF'!$A$2:$A$446)</f>
        <v>3</v>
      </c>
      <c r="M669" s="344" t="str">
        <f>_xlfn.XLOOKUP(QDC_Contratos[[#This Row],[Código Identificador do ID CLUSTER]],'Pontos e zonas por UF'!$A$2:$A$446,'Pontos e zonas por UF'!$G$2:$G$446)</f>
        <v>Ponto</v>
      </c>
    </row>
    <row r="670" spans="1:13" x14ac:dyDescent="0.35">
      <c r="A670" s="15">
        <v>669</v>
      </c>
      <c r="B670" s="338" t="s">
        <v>1945</v>
      </c>
      <c r="C670" s="8" t="s">
        <v>1730</v>
      </c>
      <c r="D670" s="15" t="s">
        <v>169</v>
      </c>
      <c r="E670" s="18">
        <v>447.61</v>
      </c>
      <c r="F670" s="480">
        <v>45230</v>
      </c>
      <c r="G670" s="480">
        <v>45230</v>
      </c>
      <c r="H670" s="449">
        <v>2.0253999999999999</v>
      </c>
      <c r="I670" s="15" t="s">
        <v>1279</v>
      </c>
      <c r="J670" s="15" t="str">
        <f>_xlfn.XLOOKUP(QDC_Contratos[[#This Row],[ID CLUSTER]],'Pontos e zonas por UF'!$B$2:$B$446,'Pontos e zonas por UF'!$H$2:$H$446)</f>
        <v>São Paulo</v>
      </c>
      <c r="K670" s="344"/>
      <c r="L670" s="8">
        <f>_xlfn.XLOOKUP(QDC_Contratos[[#This Row],[ID CLUSTER]],'Pontos e zonas por UF'!$B$2:$B$446,'Pontos e zonas por UF'!$A$2:$A$446)</f>
        <v>276645</v>
      </c>
      <c r="M670" s="344" t="str">
        <f>_xlfn.XLOOKUP(QDC_Contratos[[#This Row],[Código Identificador do ID CLUSTER]],'Pontos e zonas por UF'!$A$2:$A$446,'Pontos e zonas por UF'!$G$2:$G$446)</f>
        <v>Ponto</v>
      </c>
    </row>
    <row r="671" spans="1:13" x14ac:dyDescent="0.35">
      <c r="A671" s="15">
        <v>670</v>
      </c>
      <c r="B671" s="338" t="s">
        <v>1946</v>
      </c>
      <c r="C671" s="8" t="s">
        <v>1730</v>
      </c>
      <c r="D671" s="15" t="s">
        <v>169</v>
      </c>
      <c r="E671" s="18">
        <v>174.72</v>
      </c>
      <c r="F671" s="480">
        <v>45231</v>
      </c>
      <c r="G671" s="480">
        <v>45261</v>
      </c>
      <c r="H671" s="449">
        <v>2.0253999999999999</v>
      </c>
      <c r="I671" s="15" t="s">
        <v>1279</v>
      </c>
      <c r="J671" s="15" t="str">
        <f>_xlfn.XLOOKUP(QDC_Contratos[[#This Row],[ID CLUSTER]],'Pontos e zonas por UF'!$B$2:$B$446,'Pontos e zonas por UF'!$H$2:$H$446)</f>
        <v>São Paulo</v>
      </c>
      <c r="K671" s="344"/>
      <c r="L671" s="8">
        <f>_xlfn.XLOOKUP(QDC_Contratos[[#This Row],[ID CLUSTER]],'Pontos e zonas por UF'!$B$2:$B$446,'Pontos e zonas por UF'!$A$2:$A$446)</f>
        <v>276645</v>
      </c>
      <c r="M671" s="344" t="str">
        <f>_xlfn.XLOOKUP(QDC_Contratos[[#This Row],[Código Identificador do ID CLUSTER]],'Pontos e zonas por UF'!$A$2:$A$446,'Pontos e zonas por UF'!$G$2:$G$446)</f>
        <v>Ponto</v>
      </c>
    </row>
    <row r="672" spans="1:13" x14ac:dyDescent="0.35">
      <c r="A672" s="15">
        <v>671</v>
      </c>
      <c r="B672" s="338" t="s">
        <v>1947</v>
      </c>
      <c r="C672" s="8" t="s">
        <v>1730</v>
      </c>
      <c r="D672" s="15" t="s">
        <v>169</v>
      </c>
      <c r="E672" s="18">
        <v>447.61</v>
      </c>
      <c r="F672" s="480">
        <v>45232</v>
      </c>
      <c r="G672" s="480">
        <v>45262</v>
      </c>
      <c r="H672" s="449">
        <v>2.0253999999999999</v>
      </c>
      <c r="I672" s="15" t="s">
        <v>1279</v>
      </c>
      <c r="J672" s="15" t="str">
        <f>_xlfn.XLOOKUP(QDC_Contratos[[#This Row],[ID CLUSTER]],'Pontos e zonas por UF'!$B$2:$B$446,'Pontos e zonas por UF'!$H$2:$H$446)</f>
        <v>São Paulo</v>
      </c>
      <c r="K672" s="344"/>
      <c r="L672" s="8">
        <f>_xlfn.XLOOKUP(QDC_Contratos[[#This Row],[ID CLUSTER]],'Pontos e zonas por UF'!$B$2:$B$446,'Pontos e zonas por UF'!$A$2:$A$446)</f>
        <v>276645</v>
      </c>
      <c r="M672" s="344" t="str">
        <f>_xlfn.XLOOKUP(QDC_Contratos[[#This Row],[Código Identificador do ID CLUSTER]],'Pontos e zonas por UF'!$A$2:$A$446,'Pontos e zonas por UF'!$G$2:$G$446)</f>
        <v>Ponto</v>
      </c>
    </row>
    <row r="673" spans="1:13" x14ac:dyDescent="0.35">
      <c r="A673" s="15">
        <v>672</v>
      </c>
      <c r="B673" s="338" t="s">
        <v>1948</v>
      </c>
      <c r="C673" s="8" t="s">
        <v>1730</v>
      </c>
      <c r="D673" s="15" t="s">
        <v>169</v>
      </c>
      <c r="E673" s="18">
        <v>447.55</v>
      </c>
      <c r="F673" s="480">
        <v>45233</v>
      </c>
      <c r="G673" s="480">
        <v>45233</v>
      </c>
      <c r="H673" s="449">
        <v>2.0253999999999999</v>
      </c>
      <c r="I673" s="15" t="s">
        <v>1279</v>
      </c>
      <c r="J673" s="15" t="str">
        <f>_xlfn.XLOOKUP(QDC_Contratos[[#This Row],[ID CLUSTER]],'Pontos e zonas por UF'!$B$2:$B$446,'Pontos e zonas por UF'!$H$2:$H$446)</f>
        <v>São Paulo</v>
      </c>
      <c r="K673" s="344"/>
      <c r="L673" s="8">
        <f>_xlfn.XLOOKUP(QDC_Contratos[[#This Row],[ID CLUSTER]],'Pontos e zonas por UF'!$B$2:$B$446,'Pontos e zonas por UF'!$A$2:$A$446)</f>
        <v>276645</v>
      </c>
      <c r="M673" s="344" t="str">
        <f>_xlfn.XLOOKUP(QDC_Contratos[[#This Row],[Código Identificador do ID CLUSTER]],'Pontos e zonas por UF'!$A$2:$A$446,'Pontos e zonas por UF'!$G$2:$G$446)</f>
        <v>Ponto</v>
      </c>
    </row>
    <row r="674" spans="1:13" x14ac:dyDescent="0.35">
      <c r="A674" s="15">
        <v>673</v>
      </c>
      <c r="B674" s="338" t="s">
        <v>1949</v>
      </c>
      <c r="C674" s="8" t="s">
        <v>1730</v>
      </c>
      <c r="D674" s="15" t="s">
        <v>169</v>
      </c>
      <c r="E674" s="18">
        <v>447.55</v>
      </c>
      <c r="F674" s="480">
        <v>45234</v>
      </c>
      <c r="G674" s="480">
        <v>45234</v>
      </c>
      <c r="H674" s="449">
        <v>2.0253999999999999</v>
      </c>
      <c r="I674" s="15" t="s">
        <v>1279</v>
      </c>
      <c r="J674" s="15" t="str">
        <f>_xlfn.XLOOKUP(QDC_Contratos[[#This Row],[ID CLUSTER]],'Pontos e zonas por UF'!$B$2:$B$446,'Pontos e zonas por UF'!$H$2:$H$446)</f>
        <v>São Paulo</v>
      </c>
      <c r="K674" s="344"/>
      <c r="L674" s="8">
        <f>_xlfn.XLOOKUP(QDC_Contratos[[#This Row],[ID CLUSTER]],'Pontos e zonas por UF'!$B$2:$B$446,'Pontos e zonas por UF'!$A$2:$A$446)</f>
        <v>276645</v>
      </c>
      <c r="M674" s="344" t="str">
        <f>_xlfn.XLOOKUP(QDC_Contratos[[#This Row],[Código Identificador do ID CLUSTER]],'Pontos e zonas por UF'!$A$2:$A$446,'Pontos e zonas por UF'!$G$2:$G$446)</f>
        <v>Ponto</v>
      </c>
    </row>
    <row r="675" spans="1:13" x14ac:dyDescent="0.35">
      <c r="A675" s="15">
        <v>674</v>
      </c>
      <c r="B675" s="338" t="s">
        <v>1950</v>
      </c>
      <c r="C675" s="8" t="s">
        <v>1730</v>
      </c>
      <c r="D675" s="15" t="s">
        <v>169</v>
      </c>
      <c r="E675" s="18">
        <v>447.55</v>
      </c>
      <c r="F675" s="480">
        <v>45235</v>
      </c>
      <c r="G675" s="480">
        <v>45235</v>
      </c>
      <c r="H675" s="449">
        <v>2.0253999999999999</v>
      </c>
      <c r="I675" s="15" t="s">
        <v>1279</v>
      </c>
      <c r="J675" s="15" t="str">
        <f>_xlfn.XLOOKUP(QDC_Contratos[[#This Row],[ID CLUSTER]],'Pontos e zonas por UF'!$B$2:$B$446,'Pontos e zonas por UF'!$H$2:$H$446)</f>
        <v>São Paulo</v>
      </c>
      <c r="K675" s="344"/>
      <c r="L675" s="8">
        <f>_xlfn.XLOOKUP(QDC_Contratos[[#This Row],[ID CLUSTER]],'Pontos e zonas por UF'!$B$2:$B$446,'Pontos e zonas por UF'!$A$2:$A$446)</f>
        <v>276645</v>
      </c>
      <c r="M675" s="344" t="str">
        <f>_xlfn.XLOOKUP(QDC_Contratos[[#This Row],[Código Identificador do ID CLUSTER]],'Pontos e zonas por UF'!$A$2:$A$446,'Pontos e zonas por UF'!$G$2:$G$446)</f>
        <v>Ponto</v>
      </c>
    </row>
    <row r="676" spans="1:13" x14ac:dyDescent="0.35">
      <c r="A676" s="15">
        <v>675</v>
      </c>
      <c r="B676" s="338" t="s">
        <v>1951</v>
      </c>
      <c r="C676" s="8" t="s">
        <v>1730</v>
      </c>
      <c r="D676" s="15" t="s">
        <v>169</v>
      </c>
      <c r="E676" s="18">
        <v>447.55</v>
      </c>
      <c r="F676" s="480">
        <v>45236</v>
      </c>
      <c r="G676" s="480">
        <v>45236</v>
      </c>
      <c r="H676" s="449">
        <v>2.0253999999999999</v>
      </c>
      <c r="I676" s="15" t="s">
        <v>1279</v>
      </c>
      <c r="J676" s="15" t="str">
        <f>_xlfn.XLOOKUP(QDC_Contratos[[#This Row],[ID CLUSTER]],'Pontos e zonas por UF'!$B$2:$B$446,'Pontos e zonas por UF'!$H$2:$H$446)</f>
        <v>São Paulo</v>
      </c>
      <c r="K676" s="344"/>
      <c r="L676" s="8">
        <f>_xlfn.XLOOKUP(QDC_Contratos[[#This Row],[ID CLUSTER]],'Pontos e zonas por UF'!$B$2:$B$446,'Pontos e zonas por UF'!$A$2:$A$446)</f>
        <v>276645</v>
      </c>
      <c r="M676" s="344" t="str">
        <f>_xlfn.XLOOKUP(QDC_Contratos[[#This Row],[Código Identificador do ID CLUSTER]],'Pontos e zonas por UF'!$A$2:$A$446,'Pontos e zonas por UF'!$G$2:$G$446)</f>
        <v>Ponto</v>
      </c>
    </row>
    <row r="677" spans="1:13" x14ac:dyDescent="0.35">
      <c r="A677" s="15">
        <v>676</v>
      </c>
      <c r="B677" s="338" t="s">
        <v>1952</v>
      </c>
      <c r="C677" s="8" t="s">
        <v>1730</v>
      </c>
      <c r="D677" s="15" t="s">
        <v>169</v>
      </c>
      <c r="E677" s="18">
        <v>447.55</v>
      </c>
      <c r="F677" s="480">
        <v>45237</v>
      </c>
      <c r="G677" s="480">
        <v>45237</v>
      </c>
      <c r="H677" s="449">
        <v>2.0253999999999999</v>
      </c>
      <c r="I677" s="15" t="s">
        <v>1279</v>
      </c>
      <c r="J677" s="15" t="str">
        <f>_xlfn.XLOOKUP(QDC_Contratos[[#This Row],[ID CLUSTER]],'Pontos e zonas por UF'!$B$2:$B$446,'Pontos e zonas por UF'!$H$2:$H$446)</f>
        <v>São Paulo</v>
      </c>
      <c r="K677" s="344"/>
      <c r="L677" s="8">
        <f>_xlfn.XLOOKUP(QDC_Contratos[[#This Row],[ID CLUSTER]],'Pontos e zonas por UF'!$B$2:$B$446,'Pontos e zonas por UF'!$A$2:$A$446)</f>
        <v>276645</v>
      </c>
      <c r="M677" s="344" t="str">
        <f>_xlfn.XLOOKUP(QDC_Contratos[[#This Row],[Código Identificador do ID CLUSTER]],'Pontos e zonas por UF'!$A$2:$A$446,'Pontos e zonas por UF'!$G$2:$G$446)</f>
        <v>Ponto</v>
      </c>
    </row>
    <row r="678" spans="1:13" x14ac:dyDescent="0.35">
      <c r="A678" s="15">
        <v>677</v>
      </c>
      <c r="B678" s="338" t="s">
        <v>1953</v>
      </c>
      <c r="C678" s="8" t="s">
        <v>1730</v>
      </c>
      <c r="D678" s="15" t="s">
        <v>169</v>
      </c>
      <c r="E678" s="18">
        <v>282.17</v>
      </c>
      <c r="F678" s="480">
        <v>45238</v>
      </c>
      <c r="G678" s="480">
        <v>45238</v>
      </c>
      <c r="H678" s="449">
        <v>2.0253999999999999</v>
      </c>
      <c r="I678" s="15" t="s">
        <v>1279</v>
      </c>
      <c r="J678" s="15" t="str">
        <f>_xlfn.XLOOKUP(QDC_Contratos[[#This Row],[ID CLUSTER]],'Pontos e zonas por UF'!$B$2:$B$446,'Pontos e zonas por UF'!$H$2:$H$446)</f>
        <v>São Paulo</v>
      </c>
      <c r="K678" s="344"/>
      <c r="L678" s="8">
        <f>_xlfn.XLOOKUP(QDC_Contratos[[#This Row],[ID CLUSTER]],'Pontos e zonas por UF'!$B$2:$B$446,'Pontos e zonas por UF'!$A$2:$A$446)</f>
        <v>276645</v>
      </c>
      <c r="M678" s="344" t="str">
        <f>_xlfn.XLOOKUP(QDC_Contratos[[#This Row],[Código Identificador do ID CLUSTER]],'Pontos e zonas por UF'!$A$2:$A$446,'Pontos e zonas por UF'!$G$2:$G$446)</f>
        <v>Ponto</v>
      </c>
    </row>
    <row r="679" spans="1:13" x14ac:dyDescent="0.35">
      <c r="A679" s="15">
        <v>678</v>
      </c>
      <c r="B679" s="338" t="s">
        <v>1954</v>
      </c>
      <c r="C679" s="8" t="s">
        <v>1730</v>
      </c>
      <c r="D679" s="15" t="s">
        <v>169</v>
      </c>
      <c r="E679" s="18">
        <v>448.05</v>
      </c>
      <c r="F679" s="480">
        <v>45239</v>
      </c>
      <c r="G679" s="480">
        <v>45239</v>
      </c>
      <c r="H679" s="449">
        <v>2.0253999999999999</v>
      </c>
      <c r="I679" s="15" t="s">
        <v>1279</v>
      </c>
      <c r="J679" s="15" t="str">
        <f>_xlfn.XLOOKUP(QDC_Contratos[[#This Row],[ID CLUSTER]],'Pontos e zonas por UF'!$B$2:$B$446,'Pontos e zonas por UF'!$H$2:$H$446)</f>
        <v>São Paulo</v>
      </c>
      <c r="K679" s="344"/>
      <c r="L679" s="8">
        <f>_xlfn.XLOOKUP(QDC_Contratos[[#This Row],[ID CLUSTER]],'Pontos e zonas por UF'!$B$2:$B$446,'Pontos e zonas por UF'!$A$2:$A$446)</f>
        <v>276645</v>
      </c>
      <c r="M679" s="344" t="str">
        <f>_xlfn.XLOOKUP(QDC_Contratos[[#This Row],[Código Identificador do ID CLUSTER]],'Pontos e zonas por UF'!$A$2:$A$446,'Pontos e zonas por UF'!$G$2:$G$446)</f>
        <v>Ponto</v>
      </c>
    </row>
    <row r="680" spans="1:13" x14ac:dyDescent="0.35">
      <c r="A680" s="15">
        <v>679</v>
      </c>
      <c r="B680" s="338" t="s">
        <v>1955</v>
      </c>
      <c r="C680" s="8" t="s">
        <v>1730</v>
      </c>
      <c r="D680" s="15" t="s">
        <v>169</v>
      </c>
      <c r="E680" s="18">
        <v>427.37</v>
      </c>
      <c r="F680" s="480">
        <v>45240</v>
      </c>
      <c r="G680" s="480">
        <v>45240</v>
      </c>
      <c r="H680" s="449">
        <v>2.0253999999999999</v>
      </c>
      <c r="I680" s="15" t="s">
        <v>1279</v>
      </c>
      <c r="J680" s="15" t="str">
        <f>_xlfn.XLOOKUP(QDC_Contratos[[#This Row],[ID CLUSTER]],'Pontos e zonas por UF'!$B$2:$B$446,'Pontos e zonas por UF'!$H$2:$H$446)</f>
        <v>São Paulo</v>
      </c>
      <c r="K680" s="344"/>
      <c r="L680" s="8">
        <f>_xlfn.XLOOKUP(QDC_Contratos[[#This Row],[ID CLUSTER]],'Pontos e zonas por UF'!$B$2:$B$446,'Pontos e zonas por UF'!$A$2:$A$446)</f>
        <v>276645</v>
      </c>
      <c r="M680" s="344" t="str">
        <f>_xlfn.XLOOKUP(QDC_Contratos[[#This Row],[Código Identificador do ID CLUSTER]],'Pontos e zonas por UF'!$A$2:$A$446,'Pontos e zonas por UF'!$G$2:$G$446)</f>
        <v>Ponto</v>
      </c>
    </row>
    <row r="681" spans="1:13" x14ac:dyDescent="0.35">
      <c r="A681" s="15">
        <v>680</v>
      </c>
      <c r="B681" s="338" t="s">
        <v>1956</v>
      </c>
      <c r="C681" s="8" t="s">
        <v>1730</v>
      </c>
      <c r="D681" s="15" t="s">
        <v>169</v>
      </c>
      <c r="E681" s="18">
        <v>447.55</v>
      </c>
      <c r="F681" s="480">
        <v>45241</v>
      </c>
      <c r="G681" s="480">
        <v>45241</v>
      </c>
      <c r="H681" s="449">
        <v>2.0253999999999999</v>
      </c>
      <c r="I681" s="15" t="s">
        <v>1279</v>
      </c>
      <c r="J681" s="15" t="str">
        <f>_xlfn.XLOOKUP(QDC_Contratos[[#This Row],[ID CLUSTER]],'Pontos e zonas por UF'!$B$2:$B$446,'Pontos e zonas por UF'!$H$2:$H$446)</f>
        <v>São Paulo</v>
      </c>
      <c r="K681" s="344"/>
      <c r="L681" s="8">
        <f>_xlfn.XLOOKUP(QDC_Contratos[[#This Row],[ID CLUSTER]],'Pontos e zonas por UF'!$B$2:$B$446,'Pontos e zonas por UF'!$A$2:$A$446)</f>
        <v>276645</v>
      </c>
      <c r="M681" s="344" t="str">
        <f>_xlfn.XLOOKUP(QDC_Contratos[[#This Row],[Código Identificador do ID CLUSTER]],'Pontos e zonas por UF'!$A$2:$A$446,'Pontos e zonas por UF'!$G$2:$G$446)</f>
        <v>Ponto</v>
      </c>
    </row>
    <row r="682" spans="1:13" x14ac:dyDescent="0.35">
      <c r="A682" s="15">
        <v>681</v>
      </c>
      <c r="B682" s="338" t="s">
        <v>1957</v>
      </c>
      <c r="C682" s="8" t="s">
        <v>1730</v>
      </c>
      <c r="D682" s="15" t="s">
        <v>169</v>
      </c>
      <c r="E682" s="18">
        <v>472.3</v>
      </c>
      <c r="F682" s="480">
        <v>45242</v>
      </c>
      <c r="G682" s="480">
        <v>45242</v>
      </c>
      <c r="H682" s="449">
        <v>2.0253999999999999</v>
      </c>
      <c r="I682" s="15" t="s">
        <v>1279</v>
      </c>
      <c r="J682" s="15" t="str">
        <f>_xlfn.XLOOKUP(QDC_Contratos[[#This Row],[ID CLUSTER]],'Pontos e zonas por UF'!$B$2:$B$446,'Pontos e zonas por UF'!$H$2:$H$446)</f>
        <v>São Paulo</v>
      </c>
      <c r="K682" s="344"/>
      <c r="L682" s="8">
        <f>_xlfn.XLOOKUP(QDC_Contratos[[#This Row],[ID CLUSTER]],'Pontos e zonas por UF'!$B$2:$B$446,'Pontos e zonas por UF'!$A$2:$A$446)</f>
        <v>276645</v>
      </c>
      <c r="M682" s="344" t="str">
        <f>_xlfn.XLOOKUP(QDC_Contratos[[#This Row],[Código Identificador do ID CLUSTER]],'Pontos e zonas por UF'!$A$2:$A$446,'Pontos e zonas por UF'!$G$2:$G$446)</f>
        <v>Ponto</v>
      </c>
    </row>
    <row r="683" spans="1:13" x14ac:dyDescent="0.35">
      <c r="A683" s="15">
        <v>682</v>
      </c>
      <c r="B683" s="338" t="s">
        <v>1958</v>
      </c>
      <c r="C683" s="8" t="s">
        <v>1730</v>
      </c>
      <c r="D683" s="15" t="s">
        <v>169</v>
      </c>
      <c r="E683" s="18">
        <v>447.55</v>
      </c>
      <c r="F683" s="480">
        <v>45243</v>
      </c>
      <c r="G683" s="480">
        <v>45243</v>
      </c>
      <c r="H683" s="449">
        <v>2.0253999999999999</v>
      </c>
      <c r="I683" s="15" t="s">
        <v>1279</v>
      </c>
      <c r="J683" s="15" t="str">
        <f>_xlfn.XLOOKUP(QDC_Contratos[[#This Row],[ID CLUSTER]],'Pontos e zonas por UF'!$B$2:$B$446,'Pontos e zonas por UF'!$H$2:$H$446)</f>
        <v>São Paulo</v>
      </c>
      <c r="K683" s="344"/>
      <c r="L683" s="8">
        <f>_xlfn.XLOOKUP(QDC_Contratos[[#This Row],[ID CLUSTER]],'Pontos e zonas por UF'!$B$2:$B$446,'Pontos e zonas por UF'!$A$2:$A$446)</f>
        <v>276645</v>
      </c>
      <c r="M683" s="344" t="str">
        <f>_xlfn.XLOOKUP(QDC_Contratos[[#This Row],[Código Identificador do ID CLUSTER]],'Pontos e zonas por UF'!$A$2:$A$446,'Pontos e zonas por UF'!$G$2:$G$446)</f>
        <v>Ponto</v>
      </c>
    </row>
    <row r="684" spans="1:13" x14ac:dyDescent="0.35">
      <c r="A684" s="15">
        <v>683</v>
      </c>
      <c r="B684" s="338" t="s">
        <v>1959</v>
      </c>
      <c r="C684" s="8" t="s">
        <v>1730</v>
      </c>
      <c r="D684" s="15" t="s">
        <v>169</v>
      </c>
      <c r="E684" s="18">
        <v>447.55</v>
      </c>
      <c r="F684" s="480">
        <v>45244</v>
      </c>
      <c r="G684" s="480">
        <v>45244</v>
      </c>
      <c r="H684" s="449">
        <v>2.0253999999999999</v>
      </c>
      <c r="I684" s="15" t="s">
        <v>1279</v>
      </c>
      <c r="J684" s="15" t="str">
        <f>_xlfn.XLOOKUP(QDC_Contratos[[#This Row],[ID CLUSTER]],'Pontos e zonas por UF'!$B$2:$B$446,'Pontos e zonas por UF'!$H$2:$H$446)</f>
        <v>São Paulo</v>
      </c>
      <c r="K684" s="344"/>
      <c r="L684" s="8">
        <f>_xlfn.XLOOKUP(QDC_Contratos[[#This Row],[ID CLUSTER]],'Pontos e zonas por UF'!$B$2:$B$446,'Pontos e zonas por UF'!$A$2:$A$446)</f>
        <v>276645</v>
      </c>
      <c r="M684" s="344" t="str">
        <f>_xlfn.XLOOKUP(QDC_Contratos[[#This Row],[Código Identificador do ID CLUSTER]],'Pontos e zonas por UF'!$A$2:$A$446,'Pontos e zonas por UF'!$G$2:$G$446)</f>
        <v>Ponto</v>
      </c>
    </row>
    <row r="685" spans="1:13" x14ac:dyDescent="0.35">
      <c r="A685" s="15">
        <v>684</v>
      </c>
      <c r="B685" s="338" t="s">
        <v>1960</v>
      </c>
      <c r="C685" s="8" t="s">
        <v>1730</v>
      </c>
      <c r="D685" s="15" t="s">
        <v>169</v>
      </c>
      <c r="E685" s="18">
        <v>379.07</v>
      </c>
      <c r="F685" s="480">
        <v>45245</v>
      </c>
      <c r="G685" s="480">
        <v>45245</v>
      </c>
      <c r="H685" s="449">
        <v>2.0253999999999999</v>
      </c>
      <c r="I685" s="15" t="s">
        <v>1279</v>
      </c>
      <c r="J685" s="15" t="str">
        <f>_xlfn.XLOOKUP(QDC_Contratos[[#This Row],[ID CLUSTER]],'Pontos e zonas por UF'!$B$2:$B$446,'Pontos e zonas por UF'!$H$2:$H$446)</f>
        <v>São Paulo</v>
      </c>
      <c r="K685" s="344"/>
      <c r="L685" s="8">
        <f>_xlfn.XLOOKUP(QDC_Contratos[[#This Row],[ID CLUSTER]],'Pontos e zonas por UF'!$B$2:$B$446,'Pontos e zonas por UF'!$A$2:$A$446)</f>
        <v>276645</v>
      </c>
      <c r="M685" s="344" t="str">
        <f>_xlfn.XLOOKUP(QDC_Contratos[[#This Row],[Código Identificador do ID CLUSTER]],'Pontos e zonas por UF'!$A$2:$A$446,'Pontos e zonas por UF'!$G$2:$G$446)</f>
        <v>Ponto</v>
      </c>
    </row>
    <row r="686" spans="1:13" x14ac:dyDescent="0.35">
      <c r="A686" s="15">
        <v>685</v>
      </c>
      <c r="B686" s="338" t="s">
        <v>1961</v>
      </c>
      <c r="C686" s="8" t="s">
        <v>1730</v>
      </c>
      <c r="D686" s="15" t="s">
        <v>169</v>
      </c>
      <c r="E686" s="18">
        <v>90.93</v>
      </c>
      <c r="F686" s="480">
        <v>45246</v>
      </c>
      <c r="G686" s="480">
        <v>45246</v>
      </c>
      <c r="H686" s="449">
        <v>2.0253999999999999</v>
      </c>
      <c r="I686" s="15" t="s">
        <v>1279</v>
      </c>
      <c r="J686" s="15" t="str">
        <f>_xlfn.XLOOKUP(QDC_Contratos[[#This Row],[ID CLUSTER]],'Pontos e zonas por UF'!$B$2:$B$446,'Pontos e zonas por UF'!$H$2:$H$446)</f>
        <v>São Paulo</v>
      </c>
      <c r="K686" s="344"/>
      <c r="L686" s="8">
        <f>_xlfn.XLOOKUP(QDC_Contratos[[#This Row],[ID CLUSTER]],'Pontos e zonas por UF'!$B$2:$B$446,'Pontos e zonas por UF'!$A$2:$A$446)</f>
        <v>276645</v>
      </c>
      <c r="M686" s="344" t="str">
        <f>_xlfn.XLOOKUP(QDC_Contratos[[#This Row],[Código Identificador do ID CLUSTER]],'Pontos e zonas por UF'!$A$2:$A$446,'Pontos e zonas por UF'!$G$2:$G$446)</f>
        <v>Ponto</v>
      </c>
    </row>
    <row r="687" spans="1:13" x14ac:dyDescent="0.35">
      <c r="A687" s="15">
        <v>686</v>
      </c>
      <c r="B687" s="338" t="s">
        <v>1962</v>
      </c>
      <c r="C687" s="8" t="s">
        <v>1730</v>
      </c>
      <c r="D687" s="15" t="s">
        <v>169</v>
      </c>
      <c r="E687" s="18">
        <v>38.15</v>
      </c>
      <c r="F687" s="480">
        <v>45248</v>
      </c>
      <c r="G687" s="480">
        <v>45248</v>
      </c>
      <c r="H687" s="449">
        <v>2.0253999999999999</v>
      </c>
      <c r="I687" s="15" t="s">
        <v>1279</v>
      </c>
      <c r="J687" s="15" t="str">
        <f>_xlfn.XLOOKUP(QDC_Contratos[[#This Row],[ID CLUSTER]],'Pontos e zonas por UF'!$B$2:$B$446,'Pontos e zonas por UF'!$H$2:$H$446)</f>
        <v>São Paulo</v>
      </c>
      <c r="K687" s="344"/>
      <c r="L687" s="8">
        <f>_xlfn.XLOOKUP(QDC_Contratos[[#This Row],[ID CLUSTER]],'Pontos e zonas por UF'!$B$2:$B$446,'Pontos e zonas por UF'!$A$2:$A$446)</f>
        <v>276645</v>
      </c>
      <c r="M687" s="344" t="str">
        <f>_xlfn.XLOOKUP(QDC_Contratos[[#This Row],[Código Identificador do ID CLUSTER]],'Pontos e zonas por UF'!$A$2:$A$446,'Pontos e zonas por UF'!$G$2:$G$446)</f>
        <v>Ponto</v>
      </c>
    </row>
    <row r="688" spans="1:13" x14ac:dyDescent="0.35">
      <c r="A688" s="15">
        <v>687</v>
      </c>
      <c r="B688" s="338" t="s">
        <v>1963</v>
      </c>
      <c r="C688" s="8" t="s">
        <v>1730</v>
      </c>
      <c r="D688" s="15" t="s">
        <v>169</v>
      </c>
      <c r="E688" s="18">
        <v>383.7</v>
      </c>
      <c r="F688" s="480">
        <v>45268</v>
      </c>
      <c r="G688" s="480">
        <v>45268</v>
      </c>
      <c r="H688" s="449">
        <v>2.0253999999999999</v>
      </c>
      <c r="I688" s="15" t="s">
        <v>1279</v>
      </c>
      <c r="J688" s="15" t="str">
        <f>_xlfn.XLOOKUP(QDC_Contratos[[#This Row],[ID CLUSTER]],'Pontos e zonas por UF'!$B$2:$B$446,'Pontos e zonas por UF'!$H$2:$H$446)</f>
        <v>São Paulo</v>
      </c>
      <c r="K688" s="344"/>
      <c r="L688" s="8">
        <f>_xlfn.XLOOKUP(QDC_Contratos[[#This Row],[ID CLUSTER]],'Pontos e zonas por UF'!$B$2:$B$446,'Pontos e zonas por UF'!$A$2:$A$446)</f>
        <v>276645</v>
      </c>
      <c r="M688" s="344" t="str">
        <f>_xlfn.XLOOKUP(QDC_Contratos[[#This Row],[Código Identificador do ID CLUSTER]],'Pontos e zonas por UF'!$A$2:$A$446,'Pontos e zonas por UF'!$G$2:$G$446)</f>
        <v>Ponto</v>
      </c>
    </row>
    <row r="689" spans="1:13" x14ac:dyDescent="0.35">
      <c r="A689" s="15">
        <v>688</v>
      </c>
      <c r="B689" s="338" t="s">
        <v>1964</v>
      </c>
      <c r="C689" s="8" t="s">
        <v>1730</v>
      </c>
      <c r="D689" s="15" t="s">
        <v>169</v>
      </c>
      <c r="E689" s="18">
        <v>383.7</v>
      </c>
      <c r="F689" s="480">
        <v>45269</v>
      </c>
      <c r="G689" s="480">
        <v>45269</v>
      </c>
      <c r="H689" s="449">
        <v>2.0253999999999999</v>
      </c>
      <c r="I689" s="15" t="s">
        <v>1279</v>
      </c>
      <c r="J689" s="15" t="str">
        <f>_xlfn.XLOOKUP(QDC_Contratos[[#This Row],[ID CLUSTER]],'Pontos e zonas por UF'!$B$2:$B$446,'Pontos e zonas por UF'!$H$2:$H$446)</f>
        <v>São Paulo</v>
      </c>
      <c r="K689" s="344"/>
      <c r="L689" s="8">
        <f>_xlfn.XLOOKUP(QDC_Contratos[[#This Row],[ID CLUSTER]],'Pontos e zonas por UF'!$B$2:$B$446,'Pontos e zonas por UF'!$A$2:$A$446)</f>
        <v>276645</v>
      </c>
      <c r="M689" s="344" t="str">
        <f>_xlfn.XLOOKUP(QDC_Contratos[[#This Row],[Código Identificador do ID CLUSTER]],'Pontos e zonas por UF'!$A$2:$A$446,'Pontos e zonas por UF'!$G$2:$G$446)</f>
        <v>Ponto</v>
      </c>
    </row>
    <row r="690" spans="1:13" x14ac:dyDescent="0.35">
      <c r="A690" s="15">
        <v>689</v>
      </c>
      <c r="B690" s="338" t="s">
        <v>1965</v>
      </c>
      <c r="C690" s="8" t="s">
        <v>1730</v>
      </c>
      <c r="D690" s="15" t="s">
        <v>169</v>
      </c>
      <c r="E690" s="18">
        <v>383.7</v>
      </c>
      <c r="F690" s="480">
        <v>45270</v>
      </c>
      <c r="G690" s="480">
        <v>45270</v>
      </c>
      <c r="H690" s="449">
        <v>2.0253999999999999</v>
      </c>
      <c r="I690" s="15" t="s">
        <v>1279</v>
      </c>
      <c r="J690" s="15" t="str">
        <f>_xlfn.XLOOKUP(QDC_Contratos[[#This Row],[ID CLUSTER]],'Pontos e zonas por UF'!$B$2:$B$446,'Pontos e zonas por UF'!$H$2:$H$446)</f>
        <v>São Paulo</v>
      </c>
      <c r="K690" s="344"/>
      <c r="L690" s="8">
        <f>_xlfn.XLOOKUP(QDC_Contratos[[#This Row],[ID CLUSTER]],'Pontos e zonas por UF'!$B$2:$B$446,'Pontos e zonas por UF'!$A$2:$A$446)</f>
        <v>276645</v>
      </c>
      <c r="M690" s="344" t="str">
        <f>_xlfn.XLOOKUP(QDC_Contratos[[#This Row],[Código Identificador do ID CLUSTER]],'Pontos e zonas por UF'!$A$2:$A$446,'Pontos e zonas por UF'!$G$2:$G$446)</f>
        <v>Ponto</v>
      </c>
    </row>
    <row r="691" spans="1:13" x14ac:dyDescent="0.35">
      <c r="A691" s="15">
        <v>690</v>
      </c>
      <c r="B691" s="338" t="s">
        <v>1966</v>
      </c>
      <c r="C691" s="8" t="s">
        <v>1730</v>
      </c>
      <c r="D691" s="15" t="s">
        <v>169</v>
      </c>
      <c r="E691" s="18">
        <v>303.44</v>
      </c>
      <c r="F691" s="480">
        <v>45271</v>
      </c>
      <c r="G691" s="480">
        <v>45271</v>
      </c>
      <c r="H691" s="449">
        <v>2.0253999999999999</v>
      </c>
      <c r="I691" s="15" t="s">
        <v>1279</v>
      </c>
      <c r="J691" s="15" t="str">
        <f>_xlfn.XLOOKUP(QDC_Contratos[[#This Row],[ID CLUSTER]],'Pontos e zonas por UF'!$B$2:$B$446,'Pontos e zonas por UF'!$H$2:$H$446)</f>
        <v>São Paulo</v>
      </c>
      <c r="K691" s="344"/>
      <c r="L691" s="8">
        <f>_xlfn.XLOOKUP(QDC_Contratos[[#This Row],[ID CLUSTER]],'Pontos e zonas por UF'!$B$2:$B$446,'Pontos e zonas por UF'!$A$2:$A$446)</f>
        <v>276645</v>
      </c>
      <c r="M691" s="344" t="str">
        <f>_xlfn.XLOOKUP(QDC_Contratos[[#This Row],[Código Identificador do ID CLUSTER]],'Pontos e zonas por UF'!$A$2:$A$446,'Pontos e zonas por UF'!$G$2:$G$446)</f>
        <v>Ponto</v>
      </c>
    </row>
    <row r="692" spans="1:13" x14ac:dyDescent="0.35">
      <c r="A692" s="15">
        <v>691</v>
      </c>
      <c r="B692" s="338" t="s">
        <v>1967</v>
      </c>
      <c r="C692" s="8" t="s">
        <v>1730</v>
      </c>
      <c r="D692" s="15" t="s">
        <v>169</v>
      </c>
      <c r="E692" s="18">
        <v>63.96</v>
      </c>
      <c r="F692" s="480">
        <v>45272</v>
      </c>
      <c r="G692" s="480">
        <v>45272</v>
      </c>
      <c r="H692" s="449">
        <v>2.0253999999999999</v>
      </c>
      <c r="I692" s="15" t="s">
        <v>1279</v>
      </c>
      <c r="J692" s="15" t="str">
        <f>_xlfn.XLOOKUP(QDC_Contratos[[#This Row],[ID CLUSTER]],'Pontos e zonas por UF'!$B$2:$B$446,'Pontos e zonas por UF'!$H$2:$H$446)</f>
        <v>São Paulo</v>
      </c>
      <c r="K692" s="344"/>
      <c r="L692" s="8">
        <f>_xlfn.XLOOKUP(QDC_Contratos[[#This Row],[ID CLUSTER]],'Pontos e zonas por UF'!$B$2:$B$446,'Pontos e zonas por UF'!$A$2:$A$446)</f>
        <v>276645</v>
      </c>
      <c r="M692" s="344" t="str">
        <f>_xlfn.XLOOKUP(QDC_Contratos[[#This Row],[Código Identificador do ID CLUSTER]],'Pontos e zonas por UF'!$A$2:$A$446,'Pontos e zonas por UF'!$G$2:$G$446)</f>
        <v>Ponto</v>
      </c>
    </row>
    <row r="693" spans="1:13" x14ac:dyDescent="0.35">
      <c r="A693" s="15">
        <v>692</v>
      </c>
      <c r="B693" s="338" t="s">
        <v>1968</v>
      </c>
      <c r="C693" s="8" t="s">
        <v>1730</v>
      </c>
      <c r="D693" s="15" t="s">
        <v>169</v>
      </c>
      <c r="E693" s="18">
        <v>183.7</v>
      </c>
      <c r="F693" s="480">
        <v>45275</v>
      </c>
      <c r="G693" s="480">
        <v>45275</v>
      </c>
      <c r="H693" s="449">
        <v>2.0253999999999999</v>
      </c>
      <c r="I693" s="15" t="s">
        <v>1279</v>
      </c>
      <c r="J693" s="15" t="str">
        <f>_xlfn.XLOOKUP(QDC_Contratos[[#This Row],[ID CLUSTER]],'Pontos e zonas por UF'!$B$2:$B$446,'Pontos e zonas por UF'!$H$2:$H$446)</f>
        <v>São Paulo</v>
      </c>
      <c r="K693" s="344"/>
      <c r="L693" s="8">
        <f>_xlfn.XLOOKUP(QDC_Contratos[[#This Row],[ID CLUSTER]],'Pontos e zonas por UF'!$B$2:$B$446,'Pontos e zonas por UF'!$A$2:$A$446)</f>
        <v>276645</v>
      </c>
      <c r="M693" s="344" t="str">
        <f>_xlfn.XLOOKUP(QDC_Contratos[[#This Row],[Código Identificador do ID CLUSTER]],'Pontos e zonas por UF'!$A$2:$A$446,'Pontos e zonas por UF'!$G$2:$G$446)</f>
        <v>Ponto</v>
      </c>
    </row>
    <row r="694" spans="1:13" x14ac:dyDescent="0.35">
      <c r="A694" s="15">
        <v>693</v>
      </c>
      <c r="B694" s="338" t="s">
        <v>1969</v>
      </c>
      <c r="C694" s="8" t="s">
        <v>1730</v>
      </c>
      <c r="D694" s="15" t="s">
        <v>169</v>
      </c>
      <c r="E694" s="18">
        <v>183.7</v>
      </c>
      <c r="F694" s="480">
        <v>45276</v>
      </c>
      <c r="G694" s="480">
        <v>45276</v>
      </c>
      <c r="H694" s="449">
        <v>2.0253999999999999</v>
      </c>
      <c r="I694" s="15" t="s">
        <v>1279</v>
      </c>
      <c r="J694" s="15" t="str">
        <f>_xlfn.XLOOKUP(QDC_Contratos[[#This Row],[ID CLUSTER]],'Pontos e zonas por UF'!$B$2:$B$446,'Pontos e zonas por UF'!$H$2:$H$446)</f>
        <v>São Paulo</v>
      </c>
      <c r="K694" s="344"/>
      <c r="L694" s="8">
        <f>_xlfn.XLOOKUP(QDC_Contratos[[#This Row],[ID CLUSTER]],'Pontos e zonas por UF'!$B$2:$B$446,'Pontos e zonas por UF'!$A$2:$A$446)</f>
        <v>276645</v>
      </c>
      <c r="M694" s="344" t="str">
        <f>_xlfn.XLOOKUP(QDC_Contratos[[#This Row],[Código Identificador do ID CLUSTER]],'Pontos e zonas por UF'!$A$2:$A$446,'Pontos e zonas por UF'!$G$2:$G$446)</f>
        <v>Ponto</v>
      </c>
    </row>
    <row r="695" spans="1:13" x14ac:dyDescent="0.35">
      <c r="A695" s="15">
        <v>694</v>
      </c>
      <c r="B695" s="338" t="s">
        <v>1970</v>
      </c>
      <c r="C695" s="8" t="s">
        <v>1730</v>
      </c>
      <c r="D695" s="15" t="s">
        <v>169</v>
      </c>
      <c r="E695" s="18">
        <v>183.7</v>
      </c>
      <c r="F695" s="480">
        <v>45277</v>
      </c>
      <c r="G695" s="480">
        <v>45277</v>
      </c>
      <c r="H695" s="449">
        <v>2.0253999999999999</v>
      </c>
      <c r="I695" s="15" t="s">
        <v>1279</v>
      </c>
      <c r="J695" s="15" t="str">
        <f>_xlfn.XLOOKUP(QDC_Contratos[[#This Row],[ID CLUSTER]],'Pontos e zonas por UF'!$B$2:$B$446,'Pontos e zonas por UF'!$H$2:$H$446)</f>
        <v>São Paulo</v>
      </c>
      <c r="K695" s="344"/>
      <c r="L695" s="8">
        <f>_xlfn.XLOOKUP(QDC_Contratos[[#This Row],[ID CLUSTER]],'Pontos e zonas por UF'!$B$2:$B$446,'Pontos e zonas por UF'!$A$2:$A$446)</f>
        <v>276645</v>
      </c>
      <c r="M695" s="344" t="str">
        <f>_xlfn.XLOOKUP(QDC_Contratos[[#This Row],[Código Identificador do ID CLUSTER]],'Pontos e zonas por UF'!$A$2:$A$446,'Pontos e zonas por UF'!$G$2:$G$446)</f>
        <v>Ponto</v>
      </c>
    </row>
    <row r="696" spans="1:13" x14ac:dyDescent="0.35">
      <c r="A696" s="15">
        <v>695</v>
      </c>
      <c r="B696" s="338" t="s">
        <v>1971</v>
      </c>
      <c r="C696" s="8" t="s">
        <v>1730</v>
      </c>
      <c r="D696" s="15" t="s">
        <v>169</v>
      </c>
      <c r="E696" s="18">
        <v>183.7</v>
      </c>
      <c r="F696" s="480">
        <v>45278</v>
      </c>
      <c r="G696" s="480">
        <v>45278</v>
      </c>
      <c r="H696" s="449">
        <v>2.0253999999999999</v>
      </c>
      <c r="I696" s="15" t="s">
        <v>1279</v>
      </c>
      <c r="J696" s="15" t="str">
        <f>_xlfn.XLOOKUP(QDC_Contratos[[#This Row],[ID CLUSTER]],'Pontos e zonas por UF'!$B$2:$B$446,'Pontos e zonas por UF'!$H$2:$H$446)</f>
        <v>São Paulo</v>
      </c>
      <c r="K696" s="344"/>
      <c r="L696" s="8">
        <f>_xlfn.XLOOKUP(QDC_Contratos[[#This Row],[ID CLUSTER]],'Pontos e zonas por UF'!$B$2:$B$446,'Pontos e zonas por UF'!$A$2:$A$446)</f>
        <v>276645</v>
      </c>
      <c r="M696" s="344" t="str">
        <f>_xlfn.XLOOKUP(QDC_Contratos[[#This Row],[Código Identificador do ID CLUSTER]],'Pontos e zonas por UF'!$A$2:$A$446,'Pontos e zonas por UF'!$G$2:$G$446)</f>
        <v>Ponto</v>
      </c>
    </row>
    <row r="697" spans="1:13" x14ac:dyDescent="0.35">
      <c r="A697" s="15">
        <v>696</v>
      </c>
      <c r="B697" s="338" t="s">
        <v>1972</v>
      </c>
      <c r="C697" s="8" t="s">
        <v>1730</v>
      </c>
      <c r="D697" s="15" t="s">
        <v>169</v>
      </c>
      <c r="E697" s="18">
        <v>183.7</v>
      </c>
      <c r="F697" s="480">
        <v>45279</v>
      </c>
      <c r="G697" s="480">
        <v>45279</v>
      </c>
      <c r="H697" s="449">
        <v>2.0253999999999999</v>
      </c>
      <c r="I697" s="15" t="s">
        <v>1279</v>
      </c>
      <c r="J697" s="15" t="str">
        <f>_xlfn.XLOOKUP(QDC_Contratos[[#This Row],[ID CLUSTER]],'Pontos e zonas por UF'!$B$2:$B$446,'Pontos e zonas por UF'!$H$2:$H$446)</f>
        <v>São Paulo</v>
      </c>
      <c r="K697" s="344"/>
      <c r="L697" s="8">
        <f>_xlfn.XLOOKUP(QDC_Contratos[[#This Row],[ID CLUSTER]],'Pontos e zonas por UF'!$B$2:$B$446,'Pontos e zonas por UF'!$A$2:$A$446)</f>
        <v>276645</v>
      </c>
      <c r="M697" s="344" t="str">
        <f>_xlfn.XLOOKUP(QDC_Contratos[[#This Row],[Código Identificador do ID CLUSTER]],'Pontos e zonas por UF'!$A$2:$A$446,'Pontos e zonas por UF'!$G$2:$G$446)</f>
        <v>Ponto</v>
      </c>
    </row>
    <row r="698" spans="1:13" x14ac:dyDescent="0.35">
      <c r="A698" s="15">
        <v>697</v>
      </c>
      <c r="B698" s="338" t="s">
        <v>1973</v>
      </c>
      <c r="C698" s="8" t="s">
        <v>1730</v>
      </c>
      <c r="D698" s="15" t="s">
        <v>169</v>
      </c>
      <c r="E698" s="18">
        <v>183.7</v>
      </c>
      <c r="F698" s="480">
        <v>45280</v>
      </c>
      <c r="G698" s="480">
        <v>45280</v>
      </c>
      <c r="H698" s="449">
        <v>1.258</v>
      </c>
      <c r="I698" s="15" t="s">
        <v>1279</v>
      </c>
      <c r="J698" s="15" t="str">
        <f>_xlfn.XLOOKUP(QDC_Contratos[[#This Row],[ID CLUSTER]],'Pontos e zonas por UF'!$B$2:$B$446,'Pontos e zonas por UF'!$H$2:$H$446)</f>
        <v>São Paulo</v>
      </c>
      <c r="K698" s="344"/>
      <c r="L698" s="8">
        <f>_xlfn.XLOOKUP(QDC_Contratos[[#This Row],[ID CLUSTER]],'Pontos e zonas por UF'!$B$2:$B$446,'Pontos e zonas por UF'!$A$2:$A$446)</f>
        <v>276645</v>
      </c>
      <c r="M698" s="344" t="str">
        <f>_xlfn.XLOOKUP(QDC_Contratos[[#This Row],[Código Identificador do ID CLUSTER]],'Pontos e zonas por UF'!$A$2:$A$446,'Pontos e zonas por UF'!$G$2:$G$446)</f>
        <v>Ponto</v>
      </c>
    </row>
    <row r="699" spans="1:13" x14ac:dyDescent="0.35">
      <c r="A699" s="15">
        <v>698</v>
      </c>
      <c r="B699" s="338" t="s">
        <v>1974</v>
      </c>
      <c r="C699" s="8" t="s">
        <v>1730</v>
      </c>
      <c r="D699" s="15" t="s">
        <v>169</v>
      </c>
      <c r="E699" s="18">
        <v>183.7</v>
      </c>
      <c r="F699" s="480">
        <v>45281</v>
      </c>
      <c r="G699" s="480">
        <v>45281</v>
      </c>
      <c r="H699" s="449">
        <v>1.258</v>
      </c>
      <c r="I699" s="15" t="s">
        <v>1279</v>
      </c>
      <c r="J699" s="15" t="str">
        <f>_xlfn.XLOOKUP(QDC_Contratos[[#This Row],[ID CLUSTER]],'Pontos e zonas por UF'!$B$2:$B$446,'Pontos e zonas por UF'!$H$2:$H$446)</f>
        <v>São Paulo</v>
      </c>
      <c r="K699" s="344"/>
      <c r="L699" s="8">
        <f>_xlfn.XLOOKUP(QDC_Contratos[[#This Row],[ID CLUSTER]],'Pontos e zonas por UF'!$B$2:$B$446,'Pontos e zonas por UF'!$A$2:$A$446)</f>
        <v>276645</v>
      </c>
      <c r="M699" s="344" t="str">
        <f>_xlfn.XLOOKUP(QDC_Contratos[[#This Row],[Código Identificador do ID CLUSTER]],'Pontos e zonas por UF'!$A$2:$A$446,'Pontos e zonas por UF'!$G$2:$G$446)</f>
        <v>Ponto</v>
      </c>
    </row>
    <row r="700" spans="1:13" x14ac:dyDescent="0.35">
      <c r="A700" s="15">
        <v>699</v>
      </c>
      <c r="B700" s="338" t="s">
        <v>1975</v>
      </c>
      <c r="C700" s="8" t="s">
        <v>1730</v>
      </c>
      <c r="D700" s="15" t="s">
        <v>169</v>
      </c>
      <c r="E700" s="18">
        <v>42.15</v>
      </c>
      <c r="F700" s="480">
        <v>45282</v>
      </c>
      <c r="G700" s="480">
        <v>45282</v>
      </c>
      <c r="H700" s="449">
        <v>1.258</v>
      </c>
      <c r="I700" s="15" t="s">
        <v>1279</v>
      </c>
      <c r="J700" s="15" t="str">
        <f>_xlfn.XLOOKUP(QDC_Contratos[[#This Row],[ID CLUSTER]],'Pontos e zonas por UF'!$B$2:$B$446,'Pontos e zonas por UF'!$H$2:$H$446)</f>
        <v>São Paulo</v>
      </c>
      <c r="K700" s="344"/>
      <c r="L700" s="8">
        <f>_xlfn.XLOOKUP(QDC_Contratos[[#This Row],[ID CLUSTER]],'Pontos e zonas por UF'!$B$2:$B$446,'Pontos e zonas por UF'!$A$2:$A$446)</f>
        <v>276645</v>
      </c>
      <c r="M700" s="344" t="str">
        <f>_xlfn.XLOOKUP(QDC_Contratos[[#This Row],[Código Identificador do ID CLUSTER]],'Pontos e zonas por UF'!$A$2:$A$446,'Pontos e zonas por UF'!$G$2:$G$446)</f>
        <v>Ponto</v>
      </c>
    </row>
    <row r="701" spans="1:13" x14ac:dyDescent="0.35">
      <c r="A701" s="15">
        <v>700</v>
      </c>
      <c r="B701" s="338" t="s">
        <v>1976</v>
      </c>
      <c r="C701" s="8" t="s">
        <v>1730</v>
      </c>
      <c r="D701" s="15" t="s">
        <v>169</v>
      </c>
      <c r="E701" s="18">
        <v>1294.1500000000001</v>
      </c>
      <c r="F701" s="480">
        <v>45289</v>
      </c>
      <c r="G701" s="480">
        <v>45289</v>
      </c>
      <c r="H701" s="449">
        <v>1.258</v>
      </c>
      <c r="I701" s="15" t="s">
        <v>1279</v>
      </c>
      <c r="J701" s="15" t="str">
        <f>_xlfn.XLOOKUP(QDC_Contratos[[#This Row],[ID CLUSTER]],'Pontos e zonas por UF'!$B$2:$B$446,'Pontos e zonas por UF'!$H$2:$H$446)</f>
        <v>São Paulo</v>
      </c>
      <c r="K701" s="344"/>
      <c r="L701" s="8">
        <f>_xlfn.XLOOKUP(QDC_Contratos[[#This Row],[ID CLUSTER]],'Pontos e zonas por UF'!$B$2:$B$446,'Pontos e zonas por UF'!$A$2:$A$446)</f>
        <v>276645</v>
      </c>
      <c r="M701" s="344" t="str">
        <f>_xlfn.XLOOKUP(QDC_Contratos[[#This Row],[Código Identificador do ID CLUSTER]],'Pontos e zonas por UF'!$A$2:$A$446,'Pontos e zonas por UF'!$G$2:$G$446)</f>
        <v>Ponto</v>
      </c>
    </row>
    <row r="702" spans="1:13" x14ac:dyDescent="0.35">
      <c r="A702" s="15">
        <v>701</v>
      </c>
      <c r="B702" s="338" t="s">
        <v>1977</v>
      </c>
      <c r="C702" s="8" t="s">
        <v>1730</v>
      </c>
      <c r="D702" s="15" t="s">
        <v>169</v>
      </c>
      <c r="E702" s="18">
        <v>894.83</v>
      </c>
      <c r="F702" s="480">
        <v>45290</v>
      </c>
      <c r="G702" s="480">
        <v>45290</v>
      </c>
      <c r="H702" s="449">
        <v>1.258</v>
      </c>
      <c r="I702" s="15" t="s">
        <v>1279</v>
      </c>
      <c r="J702" s="15" t="str">
        <f>_xlfn.XLOOKUP(QDC_Contratos[[#This Row],[ID CLUSTER]],'Pontos e zonas por UF'!$B$2:$B$446,'Pontos e zonas por UF'!$H$2:$H$446)</f>
        <v>São Paulo</v>
      </c>
      <c r="K702" s="344"/>
      <c r="L702" s="8">
        <f>_xlfn.XLOOKUP(QDC_Contratos[[#This Row],[ID CLUSTER]],'Pontos e zonas por UF'!$B$2:$B$446,'Pontos e zonas por UF'!$A$2:$A$446)</f>
        <v>276645</v>
      </c>
      <c r="M702" s="344" t="str">
        <f>_xlfn.XLOOKUP(QDC_Contratos[[#This Row],[Código Identificador do ID CLUSTER]],'Pontos e zonas por UF'!$A$2:$A$446,'Pontos e zonas por UF'!$G$2:$G$446)</f>
        <v>Ponto</v>
      </c>
    </row>
    <row r="703" spans="1:13" x14ac:dyDescent="0.35">
      <c r="A703" s="15">
        <v>702</v>
      </c>
      <c r="B703" s="338" t="s">
        <v>1978</v>
      </c>
      <c r="C703" s="8" t="s">
        <v>1730</v>
      </c>
      <c r="D703" s="15" t="s">
        <v>169</v>
      </c>
      <c r="E703" s="18">
        <v>134.61000000000001</v>
      </c>
      <c r="F703" s="480">
        <v>45291</v>
      </c>
      <c r="G703" s="480">
        <v>45291</v>
      </c>
      <c r="H703" s="449">
        <v>1.258</v>
      </c>
      <c r="I703" s="15" t="s">
        <v>1279</v>
      </c>
      <c r="J703" s="15" t="str">
        <f>_xlfn.XLOOKUP(QDC_Contratos[[#This Row],[ID CLUSTER]],'Pontos e zonas por UF'!$B$2:$B$446,'Pontos e zonas por UF'!$H$2:$H$446)</f>
        <v>São Paulo</v>
      </c>
      <c r="K703" s="344"/>
      <c r="L703" s="8">
        <f>_xlfn.XLOOKUP(QDC_Contratos[[#This Row],[ID CLUSTER]],'Pontos e zonas por UF'!$B$2:$B$446,'Pontos e zonas por UF'!$A$2:$A$446)</f>
        <v>276645</v>
      </c>
      <c r="M703" s="344" t="str">
        <f>_xlfn.XLOOKUP(QDC_Contratos[[#This Row],[Código Identificador do ID CLUSTER]],'Pontos e zonas por UF'!$A$2:$A$446,'Pontos e zonas por UF'!$G$2:$G$446)</f>
        <v>Ponto</v>
      </c>
    </row>
    <row r="704" spans="1:13" x14ac:dyDescent="0.35">
      <c r="A704" s="15">
        <v>703</v>
      </c>
      <c r="B704" s="338" t="s">
        <v>1979</v>
      </c>
      <c r="C704" s="8" t="s">
        <v>1540</v>
      </c>
      <c r="D704" s="15" t="s">
        <v>162</v>
      </c>
      <c r="E704" s="18">
        <v>25</v>
      </c>
      <c r="F704" s="480">
        <v>45292</v>
      </c>
      <c r="G704" s="480">
        <v>45657</v>
      </c>
      <c r="H704" s="449">
        <v>3.2452000000000001</v>
      </c>
      <c r="I704" s="15" t="s">
        <v>1279</v>
      </c>
      <c r="J704" s="15" t="str">
        <f>_xlfn.XLOOKUP(QDC_Contratos[[#This Row],[ID CLUSTER]],'Pontos e zonas por UF'!$B$2:$B$446,'Pontos e zonas por UF'!$H$2:$H$446)</f>
        <v>Minas Gerais</v>
      </c>
      <c r="K704" s="344"/>
      <c r="L704" s="8">
        <f>_xlfn.XLOOKUP(QDC_Contratos[[#This Row],[ID CLUSTER]],'Pontos e zonas por UF'!$B$2:$B$446,'Pontos e zonas por UF'!$A$2:$A$446)</f>
        <v>50</v>
      </c>
      <c r="M704" s="344" t="str">
        <f>_xlfn.XLOOKUP(QDC_Contratos[[#This Row],[Código Identificador do ID CLUSTER]],'Pontos e zonas por UF'!$A$2:$A$446,'Pontos e zonas por UF'!$G$2:$G$446)</f>
        <v>Zona</v>
      </c>
    </row>
    <row r="705" spans="1:13" x14ac:dyDescent="0.35">
      <c r="A705" s="15">
        <v>704</v>
      </c>
      <c r="B705" s="338" t="s">
        <v>1980</v>
      </c>
      <c r="C705" s="8" t="s">
        <v>1730</v>
      </c>
      <c r="D705" s="15" t="s">
        <v>169</v>
      </c>
      <c r="E705" s="18">
        <v>25</v>
      </c>
      <c r="F705" s="480">
        <v>45292</v>
      </c>
      <c r="G705" s="480">
        <v>45657</v>
      </c>
      <c r="H705" s="449">
        <v>0.93149999999999999</v>
      </c>
      <c r="I705" s="15" t="s">
        <v>1279</v>
      </c>
      <c r="J705" s="15" t="str">
        <f>_xlfn.XLOOKUP(QDC_Contratos[[#This Row],[ID CLUSTER]],'Pontos e zonas por UF'!$B$2:$B$446,'Pontos e zonas por UF'!$H$2:$H$446)</f>
        <v>São Paulo</v>
      </c>
      <c r="K705" s="344"/>
      <c r="L705" s="8">
        <f>_xlfn.XLOOKUP(QDC_Contratos[[#This Row],[ID CLUSTER]],'Pontos e zonas por UF'!$B$2:$B$446,'Pontos e zonas por UF'!$A$2:$A$446)</f>
        <v>276645</v>
      </c>
      <c r="M705" s="344" t="str">
        <f>_xlfn.XLOOKUP(QDC_Contratos[[#This Row],[Código Identificador do ID CLUSTER]],'Pontos e zonas por UF'!$A$2:$A$446,'Pontos e zonas por UF'!$G$2:$G$446)</f>
        <v>Ponto</v>
      </c>
    </row>
    <row r="706" spans="1:13" x14ac:dyDescent="0.35">
      <c r="A706" s="15">
        <v>705</v>
      </c>
      <c r="B706" s="338" t="s">
        <v>1981</v>
      </c>
      <c r="C706" s="8" t="s">
        <v>1535</v>
      </c>
      <c r="D706" s="15" t="s">
        <v>169</v>
      </c>
      <c r="E706" s="18">
        <v>1</v>
      </c>
      <c r="F706" s="480">
        <v>45292</v>
      </c>
      <c r="G706" s="480">
        <v>45657</v>
      </c>
      <c r="H706" s="449">
        <v>6.2317999999999998</v>
      </c>
      <c r="I706" s="15" t="s">
        <v>1279</v>
      </c>
      <c r="J706" s="15" t="str">
        <f>_xlfn.XLOOKUP(QDC_Contratos[[#This Row],[ID CLUSTER]],'Pontos e zonas por UF'!$B$2:$B$446,'Pontos e zonas por UF'!$H$2:$H$446)</f>
        <v>São Paulo</v>
      </c>
      <c r="K706" s="344"/>
      <c r="L706" s="8">
        <f>_xlfn.XLOOKUP(QDC_Contratos[[#This Row],[ID CLUSTER]],'Pontos e zonas por UF'!$B$2:$B$446,'Pontos e zonas por UF'!$A$2:$A$446)</f>
        <v>756911</v>
      </c>
      <c r="M706" s="344" t="str">
        <f>_xlfn.XLOOKUP(QDC_Contratos[[#This Row],[Código Identificador do ID CLUSTER]],'Pontos e zonas por UF'!$A$2:$A$446,'Pontos e zonas por UF'!$G$2:$G$446)</f>
        <v>Ponto</v>
      </c>
    </row>
    <row r="707" spans="1:13" x14ac:dyDescent="0.35">
      <c r="A707" s="15">
        <v>706</v>
      </c>
      <c r="B707" s="338" t="s">
        <v>1982</v>
      </c>
      <c r="C707" s="8" t="s">
        <v>1540</v>
      </c>
      <c r="D707" s="15" t="s">
        <v>162</v>
      </c>
      <c r="E707" s="18">
        <v>12</v>
      </c>
      <c r="F707" s="480">
        <v>45292</v>
      </c>
      <c r="G707" s="480">
        <v>45657</v>
      </c>
      <c r="H707" s="449">
        <v>3.2452000000000001</v>
      </c>
      <c r="I707" s="15" t="s">
        <v>1279</v>
      </c>
      <c r="J707" s="15" t="str">
        <f>_xlfn.XLOOKUP(QDC_Contratos[[#This Row],[ID CLUSTER]],'Pontos e zonas por UF'!$B$2:$B$446,'Pontos e zonas por UF'!$H$2:$H$446)</f>
        <v>Minas Gerais</v>
      </c>
      <c r="K707" s="344"/>
      <c r="L707" s="8">
        <f>_xlfn.XLOOKUP(QDC_Contratos[[#This Row],[ID CLUSTER]],'Pontos e zonas por UF'!$B$2:$B$446,'Pontos e zonas por UF'!$A$2:$A$446)</f>
        <v>50</v>
      </c>
      <c r="M707" s="344" t="str">
        <f>_xlfn.XLOOKUP(QDC_Contratos[[#This Row],[Código Identificador do ID CLUSTER]],'Pontos e zonas por UF'!$A$2:$A$446,'Pontos e zonas por UF'!$G$2:$G$446)</f>
        <v>Zona</v>
      </c>
    </row>
    <row r="708" spans="1:13" x14ac:dyDescent="0.35">
      <c r="A708" s="15">
        <v>707</v>
      </c>
      <c r="B708" s="338" t="s">
        <v>1983</v>
      </c>
      <c r="C708" s="8" t="s">
        <v>1437</v>
      </c>
      <c r="D708" s="15" t="s">
        <v>162</v>
      </c>
      <c r="E708" s="18">
        <v>415</v>
      </c>
      <c r="F708" s="480">
        <v>45292</v>
      </c>
      <c r="G708" s="480">
        <v>45657</v>
      </c>
      <c r="H708" s="449">
        <v>3.2452000000000001</v>
      </c>
      <c r="I708" s="15" t="s">
        <v>1279</v>
      </c>
      <c r="J708" s="15" t="str">
        <f>_xlfn.XLOOKUP(QDC_Contratos[[#This Row],[ID CLUSTER]],'Pontos e zonas por UF'!$B$2:$B$446,'Pontos e zonas por UF'!$H$2:$H$446)</f>
        <v>Minas Gerais</v>
      </c>
      <c r="K708" s="344"/>
      <c r="L708" s="8">
        <f>_xlfn.XLOOKUP(QDC_Contratos[[#This Row],[ID CLUSTER]],'Pontos e zonas por UF'!$B$2:$B$446,'Pontos e zonas por UF'!$A$2:$A$446)</f>
        <v>73</v>
      </c>
      <c r="M708" s="344" t="str">
        <f>_xlfn.XLOOKUP(QDC_Contratos[[#This Row],[Código Identificador do ID CLUSTER]],'Pontos e zonas por UF'!$A$2:$A$446,'Pontos e zonas por UF'!$G$2:$G$446)</f>
        <v>Zona</v>
      </c>
    </row>
    <row r="709" spans="1:13" x14ac:dyDescent="0.35">
      <c r="A709" s="15">
        <v>708</v>
      </c>
      <c r="B709" s="338" t="s">
        <v>1984</v>
      </c>
      <c r="C709" s="8" t="s">
        <v>1730</v>
      </c>
      <c r="D709" s="15" t="s">
        <v>169</v>
      </c>
      <c r="E709" s="18">
        <v>80</v>
      </c>
      <c r="F709" s="480">
        <v>45292</v>
      </c>
      <c r="G709" s="480">
        <v>45657</v>
      </c>
      <c r="H709" s="449">
        <v>0.93149999999999999</v>
      </c>
      <c r="I709" s="15" t="s">
        <v>1279</v>
      </c>
      <c r="J709" s="15" t="str">
        <f>_xlfn.XLOOKUP(QDC_Contratos[[#This Row],[ID CLUSTER]],'Pontos e zonas por UF'!$B$2:$B$446,'Pontos e zonas por UF'!$H$2:$H$446)</f>
        <v>São Paulo</v>
      </c>
      <c r="K709" s="344"/>
      <c r="L709" s="8">
        <f>_xlfn.XLOOKUP(QDC_Contratos[[#This Row],[ID CLUSTER]],'Pontos e zonas por UF'!$B$2:$B$446,'Pontos e zonas por UF'!$A$2:$A$446)</f>
        <v>276645</v>
      </c>
      <c r="M709" s="344" t="str">
        <f>_xlfn.XLOOKUP(QDC_Contratos[[#This Row],[Código Identificador do ID CLUSTER]],'Pontos e zonas por UF'!$A$2:$A$446,'Pontos e zonas por UF'!$G$2:$G$446)</f>
        <v>Ponto</v>
      </c>
    </row>
    <row r="710" spans="1:13" x14ac:dyDescent="0.35">
      <c r="A710" s="15">
        <v>709</v>
      </c>
      <c r="B710" s="338" t="s">
        <v>1985</v>
      </c>
      <c r="C710" s="8" t="s">
        <v>1447</v>
      </c>
      <c r="D710" s="15" t="s">
        <v>162</v>
      </c>
      <c r="E710" s="18">
        <v>224</v>
      </c>
      <c r="F710" s="480">
        <v>45292</v>
      </c>
      <c r="G710" s="480">
        <v>45657</v>
      </c>
      <c r="H710" s="449">
        <v>0.52880000000000005</v>
      </c>
      <c r="I710" s="15" t="s">
        <v>1279</v>
      </c>
      <c r="J710" s="15" t="str">
        <f>_xlfn.XLOOKUP(QDC_Contratos[[#This Row],[ID CLUSTER]],'Pontos e zonas por UF'!$B$2:$B$446,'Pontos e zonas por UF'!$H$2:$H$446)</f>
        <v>São Paulo</v>
      </c>
      <c r="K710" s="344"/>
      <c r="L710" s="8">
        <f>_xlfn.XLOOKUP(QDC_Contratos[[#This Row],[ID CLUSTER]],'Pontos e zonas por UF'!$B$2:$B$446,'Pontos e zonas por UF'!$A$2:$A$446)</f>
        <v>817352</v>
      </c>
      <c r="M710" s="344" t="str">
        <f>_xlfn.XLOOKUP(QDC_Contratos[[#This Row],[Código Identificador do ID CLUSTER]],'Pontos e zonas por UF'!$A$2:$A$446,'Pontos e zonas por UF'!$G$2:$G$446)</f>
        <v>Ponto</v>
      </c>
    </row>
    <row r="711" spans="1:13" x14ac:dyDescent="0.35">
      <c r="A711" s="15">
        <v>710</v>
      </c>
      <c r="B711" s="338" t="s">
        <v>1986</v>
      </c>
      <c r="C711" s="6" t="s">
        <v>1537</v>
      </c>
      <c r="D711" s="15" t="s">
        <v>169</v>
      </c>
      <c r="E711" s="18">
        <v>645</v>
      </c>
      <c r="F711" s="480">
        <v>45292</v>
      </c>
      <c r="G711" s="480">
        <v>45657</v>
      </c>
      <c r="H711" s="449">
        <v>6.2045000000000003</v>
      </c>
      <c r="I711" s="15" t="s">
        <v>1279</v>
      </c>
      <c r="J711" s="15" t="str">
        <f>_xlfn.XLOOKUP(QDC_Contratos[[#This Row],[ID CLUSTER]],'Pontos e zonas por UF'!$B$2:$B$446,'Pontos e zonas por UF'!$H$2:$H$446)</f>
        <v>Rio de Janeiro</v>
      </c>
      <c r="K711" s="344"/>
      <c r="L711" s="8">
        <f>_xlfn.XLOOKUP(QDC_Contratos[[#This Row],[ID CLUSTER]],'Pontos e zonas por UF'!$B$2:$B$446,'Pontos e zonas por UF'!$A$2:$A$446)</f>
        <v>757856</v>
      </c>
      <c r="M711" s="344" t="str">
        <f>_xlfn.XLOOKUP(QDC_Contratos[[#This Row],[Código Identificador do ID CLUSTER]],'Pontos e zonas por UF'!$A$2:$A$446,'Pontos e zonas por UF'!$G$2:$G$446)</f>
        <v>Ponto</v>
      </c>
    </row>
    <row r="712" spans="1:13" x14ac:dyDescent="0.35">
      <c r="A712" s="15">
        <v>711</v>
      </c>
      <c r="B712" s="338" t="s">
        <v>1987</v>
      </c>
      <c r="C712" s="8" t="s">
        <v>1540</v>
      </c>
      <c r="D712" s="15" t="s">
        <v>162</v>
      </c>
      <c r="E712" s="18">
        <v>20</v>
      </c>
      <c r="F712" s="480">
        <v>45292</v>
      </c>
      <c r="G712" s="480">
        <v>45657</v>
      </c>
      <c r="H712" s="449">
        <v>3.2452000000000001</v>
      </c>
      <c r="I712" s="15" t="s">
        <v>1279</v>
      </c>
      <c r="J712" s="15" t="str">
        <f>_xlfn.XLOOKUP(QDC_Contratos[[#This Row],[ID CLUSTER]],'Pontos e zonas por UF'!$B$2:$B$446,'Pontos e zonas por UF'!$H$2:$H$446)</f>
        <v>Minas Gerais</v>
      </c>
      <c r="K712" s="344"/>
      <c r="L712" s="8">
        <f>_xlfn.XLOOKUP(QDC_Contratos[[#This Row],[ID CLUSTER]],'Pontos e zonas por UF'!$B$2:$B$446,'Pontos e zonas por UF'!$A$2:$A$446)</f>
        <v>50</v>
      </c>
      <c r="M712" s="344" t="str">
        <f>_xlfn.XLOOKUP(QDC_Contratos[[#This Row],[Código Identificador do ID CLUSTER]],'Pontos e zonas por UF'!$A$2:$A$446,'Pontos e zonas por UF'!$G$2:$G$446)</f>
        <v>Zona</v>
      </c>
    </row>
    <row r="713" spans="1:13" x14ac:dyDescent="0.35">
      <c r="A713" s="15">
        <v>712</v>
      </c>
      <c r="B713" s="338" t="s">
        <v>1988</v>
      </c>
      <c r="C713" s="8" t="s">
        <v>1543</v>
      </c>
      <c r="D713" s="15" t="s">
        <v>162</v>
      </c>
      <c r="E713" s="18">
        <v>80</v>
      </c>
      <c r="F713" s="480">
        <v>45292</v>
      </c>
      <c r="G713" s="480">
        <v>45657</v>
      </c>
      <c r="H713" s="449">
        <v>3.2452000000000001</v>
      </c>
      <c r="I713" s="15" t="s">
        <v>1279</v>
      </c>
      <c r="J713" s="15" t="str">
        <f>_xlfn.XLOOKUP(QDC_Contratos[[#This Row],[ID CLUSTER]],'Pontos e zonas por UF'!$B$2:$B$446,'Pontos e zonas por UF'!$H$2:$H$446)</f>
        <v>Minas Gerais</v>
      </c>
      <c r="K713" s="344"/>
      <c r="L713" s="8">
        <f>_xlfn.XLOOKUP(QDC_Contratos[[#This Row],[ID CLUSTER]],'Pontos e zonas por UF'!$B$2:$B$446,'Pontos e zonas por UF'!$A$2:$A$446)</f>
        <v>411</v>
      </c>
      <c r="M713" s="344" t="str">
        <f>_xlfn.XLOOKUP(QDC_Contratos[[#This Row],[Código Identificador do ID CLUSTER]],'Pontos e zonas por UF'!$A$2:$A$446,'Pontos e zonas por UF'!$G$2:$G$446)</f>
        <v>Zona</v>
      </c>
    </row>
    <row r="714" spans="1:13" x14ac:dyDescent="0.35">
      <c r="A714" s="15">
        <v>713</v>
      </c>
      <c r="B714" s="338" t="s">
        <v>1989</v>
      </c>
      <c r="C714" s="6" t="s">
        <v>1537</v>
      </c>
      <c r="D714" s="15" t="s">
        <v>169</v>
      </c>
      <c r="E714" s="18">
        <v>100</v>
      </c>
      <c r="F714" s="480">
        <v>45292</v>
      </c>
      <c r="G714" s="480">
        <v>45657</v>
      </c>
      <c r="H714" s="449">
        <v>6.2045000000000003</v>
      </c>
      <c r="I714" s="15" t="s">
        <v>1279</v>
      </c>
      <c r="J714" s="15" t="str">
        <f>_xlfn.XLOOKUP(QDC_Contratos[[#This Row],[ID CLUSTER]],'Pontos e zonas por UF'!$B$2:$B$446,'Pontos e zonas por UF'!$H$2:$H$446)</f>
        <v>Rio de Janeiro</v>
      </c>
      <c r="K714" s="344"/>
      <c r="L714" s="8">
        <f>_xlfn.XLOOKUP(QDC_Contratos[[#This Row],[ID CLUSTER]],'Pontos e zonas por UF'!$B$2:$B$446,'Pontos e zonas por UF'!$A$2:$A$446)</f>
        <v>757856</v>
      </c>
      <c r="M714" s="344" t="str">
        <f>_xlfn.XLOOKUP(QDC_Contratos[[#This Row],[Código Identificador do ID CLUSTER]],'Pontos e zonas por UF'!$A$2:$A$446,'Pontos e zonas por UF'!$G$2:$G$446)</f>
        <v>Ponto</v>
      </c>
    </row>
    <row r="715" spans="1:13" x14ac:dyDescent="0.35">
      <c r="A715" s="15">
        <v>714</v>
      </c>
      <c r="B715" s="338" t="s">
        <v>1990</v>
      </c>
      <c r="C715" s="8" t="s">
        <v>1535</v>
      </c>
      <c r="D715" s="15" t="s">
        <v>169</v>
      </c>
      <c r="E715" s="18">
        <v>1</v>
      </c>
      <c r="F715" s="480">
        <v>45292</v>
      </c>
      <c r="G715" s="480">
        <v>45657</v>
      </c>
      <c r="H715" s="449">
        <v>6.2317999999999998</v>
      </c>
      <c r="I715" s="15" t="s">
        <v>1279</v>
      </c>
      <c r="J715" s="15" t="str">
        <f>_xlfn.XLOOKUP(QDC_Contratos[[#This Row],[ID CLUSTER]],'Pontos e zonas por UF'!$B$2:$B$446,'Pontos e zonas por UF'!$H$2:$H$446)</f>
        <v>São Paulo</v>
      </c>
      <c r="K715" s="344"/>
      <c r="L715" s="8">
        <f>_xlfn.XLOOKUP(QDC_Contratos[[#This Row],[ID CLUSTER]],'Pontos e zonas por UF'!$B$2:$B$446,'Pontos e zonas por UF'!$A$2:$A$446)</f>
        <v>756911</v>
      </c>
      <c r="M715" s="344" t="str">
        <f>_xlfn.XLOOKUP(QDC_Contratos[[#This Row],[Código Identificador do ID CLUSTER]],'Pontos e zonas por UF'!$A$2:$A$446,'Pontos e zonas por UF'!$G$2:$G$446)</f>
        <v>Ponto</v>
      </c>
    </row>
    <row r="716" spans="1:13" x14ac:dyDescent="0.35">
      <c r="A716" s="15">
        <v>715</v>
      </c>
      <c r="B716" s="338" t="s">
        <v>1991</v>
      </c>
      <c r="C716" s="8" t="s">
        <v>1281</v>
      </c>
      <c r="D716" s="15" t="s">
        <v>162</v>
      </c>
      <c r="E716" s="18">
        <v>71</v>
      </c>
      <c r="F716" s="480">
        <v>45292</v>
      </c>
      <c r="G716" s="480">
        <v>45657</v>
      </c>
      <c r="H716" s="449">
        <v>2.9803999999999999</v>
      </c>
      <c r="I716" s="15" t="s">
        <v>1279</v>
      </c>
      <c r="J716" s="15" t="str">
        <f>_xlfn.XLOOKUP(QDC_Contratos[[#This Row],[ID CLUSTER]],'Pontos e zonas por UF'!$B$2:$B$446,'Pontos e zonas por UF'!$H$2:$H$446)</f>
        <v>São Paulo</v>
      </c>
      <c r="K716" s="344"/>
      <c r="L716" s="8">
        <f>_xlfn.XLOOKUP(QDC_Contratos[[#This Row],[ID CLUSTER]],'Pontos e zonas por UF'!$B$2:$B$446,'Pontos e zonas por UF'!$A$2:$A$446)</f>
        <v>441</v>
      </c>
      <c r="M716" s="344" t="str">
        <f>_xlfn.XLOOKUP(QDC_Contratos[[#This Row],[Código Identificador do ID CLUSTER]],'Pontos e zonas por UF'!$A$2:$A$446,'Pontos e zonas por UF'!$G$2:$G$446)</f>
        <v>Zona</v>
      </c>
    </row>
    <row r="717" spans="1:13" x14ac:dyDescent="0.35">
      <c r="A717" s="15">
        <v>716</v>
      </c>
      <c r="B717" s="338" t="s">
        <v>1992</v>
      </c>
      <c r="C717" s="132" t="s">
        <v>1278</v>
      </c>
      <c r="D717" s="15" t="s">
        <v>162</v>
      </c>
      <c r="E717" s="18">
        <v>100</v>
      </c>
      <c r="F717" s="480">
        <v>45292</v>
      </c>
      <c r="G717" s="480">
        <v>45657</v>
      </c>
      <c r="H717" s="449">
        <v>2.9803999999999999</v>
      </c>
      <c r="I717" s="15" t="s">
        <v>1279</v>
      </c>
      <c r="J717" s="15" t="str">
        <f>_xlfn.XLOOKUP(QDC_Contratos[[#This Row],[ID CLUSTER]],'Pontos e zonas por UF'!$B$2:$B$446,'Pontos e zonas por UF'!$H$2:$H$446)</f>
        <v>São Paulo</v>
      </c>
      <c r="K717" s="344"/>
      <c r="L717" s="8">
        <f>_xlfn.XLOOKUP(QDC_Contratos[[#This Row],[ID CLUSTER]],'Pontos e zonas por UF'!$B$2:$B$446,'Pontos e zonas por UF'!$A$2:$A$446)</f>
        <v>442</v>
      </c>
      <c r="M717" s="344" t="str">
        <f>_xlfn.XLOOKUP(QDC_Contratos[[#This Row],[Código Identificador do ID CLUSTER]],'Pontos e zonas por UF'!$A$2:$A$446,'Pontos e zonas por UF'!$G$2:$G$446)</f>
        <v>Zona</v>
      </c>
    </row>
    <row r="718" spans="1:13" x14ac:dyDescent="0.35">
      <c r="A718" s="15">
        <v>717</v>
      </c>
      <c r="B718" s="338" t="s">
        <v>1993</v>
      </c>
      <c r="C718" s="6" t="s">
        <v>1537</v>
      </c>
      <c r="D718" s="15" t="s">
        <v>169</v>
      </c>
      <c r="E718" s="18">
        <v>500</v>
      </c>
      <c r="F718" s="480">
        <v>45292</v>
      </c>
      <c r="G718" s="480">
        <v>45657</v>
      </c>
      <c r="H718" s="449">
        <v>6.2045000000000003</v>
      </c>
      <c r="I718" s="15" t="s">
        <v>1279</v>
      </c>
      <c r="J718" s="15" t="str">
        <f>_xlfn.XLOOKUP(QDC_Contratos[[#This Row],[ID CLUSTER]],'Pontos e zonas por UF'!$B$2:$B$446,'Pontos e zonas por UF'!$H$2:$H$446)</f>
        <v>Rio de Janeiro</v>
      </c>
      <c r="K718" s="344"/>
      <c r="L718" s="8">
        <f>_xlfn.XLOOKUP(QDC_Contratos[[#This Row],[ID CLUSTER]],'Pontos e zonas por UF'!$B$2:$B$446,'Pontos e zonas por UF'!$A$2:$A$446)</f>
        <v>757856</v>
      </c>
      <c r="M718" s="344" t="str">
        <f>_xlfn.XLOOKUP(QDC_Contratos[[#This Row],[Código Identificador do ID CLUSTER]],'Pontos e zonas por UF'!$A$2:$A$446,'Pontos e zonas por UF'!$G$2:$G$446)</f>
        <v>Ponto</v>
      </c>
    </row>
    <row r="719" spans="1:13" x14ac:dyDescent="0.35">
      <c r="A719" s="15">
        <v>718</v>
      </c>
      <c r="B719" s="338" t="s">
        <v>1994</v>
      </c>
      <c r="C719" s="8" t="s">
        <v>1293</v>
      </c>
      <c r="D719" s="15" t="s">
        <v>162</v>
      </c>
      <c r="E719" s="18">
        <v>882</v>
      </c>
      <c r="F719" s="480">
        <v>45292</v>
      </c>
      <c r="G719" s="480">
        <v>45657</v>
      </c>
      <c r="H719" s="449">
        <v>3.4085000000000001</v>
      </c>
      <c r="I719" s="15" t="s">
        <v>1279</v>
      </c>
      <c r="J719" s="15" t="str">
        <f>_xlfn.XLOOKUP(QDC_Contratos[[#This Row],[ID CLUSTER]],'Pontos e zonas por UF'!$B$2:$B$446,'Pontos e zonas por UF'!$H$2:$H$446)</f>
        <v>Santa Catarina</v>
      </c>
      <c r="K719" s="344"/>
      <c r="L719" s="8">
        <f>_xlfn.XLOOKUP(QDC_Contratos[[#This Row],[ID CLUSTER]],'Pontos e zonas por UF'!$B$2:$B$446,'Pontos e zonas por UF'!$A$2:$A$446)</f>
        <v>213</v>
      </c>
      <c r="M719" s="344" t="str">
        <f>_xlfn.XLOOKUP(QDC_Contratos[[#This Row],[Código Identificador do ID CLUSTER]],'Pontos e zonas por UF'!$A$2:$A$446,'Pontos e zonas por UF'!$G$2:$G$446)</f>
        <v>Zona</v>
      </c>
    </row>
    <row r="720" spans="1:13" x14ac:dyDescent="0.35">
      <c r="A720" s="15">
        <v>719</v>
      </c>
      <c r="B720" s="338" t="s">
        <v>1995</v>
      </c>
      <c r="C720" s="8" t="s">
        <v>1295</v>
      </c>
      <c r="D720" s="15" t="s">
        <v>169</v>
      </c>
      <c r="E720" s="18">
        <v>224</v>
      </c>
      <c r="F720" s="480">
        <v>45292</v>
      </c>
      <c r="G720" s="480">
        <v>45657</v>
      </c>
      <c r="H720" s="449">
        <v>0.17249999999999999</v>
      </c>
      <c r="I720" s="15" t="s">
        <v>1279</v>
      </c>
      <c r="J720" s="15" t="str">
        <f>_xlfn.XLOOKUP(QDC_Contratos[[#This Row],[ID CLUSTER]],'Pontos e zonas por UF'!$B$2:$B$446,'Pontos e zonas por UF'!$H$2:$H$446)</f>
        <v>São Paulo</v>
      </c>
      <c r="K720" s="344"/>
      <c r="L720" s="8">
        <f>_xlfn.XLOOKUP(QDC_Contratos[[#This Row],[ID CLUSTER]],'Pontos e zonas por UF'!$B$2:$B$446,'Pontos e zonas por UF'!$A$2:$A$446)</f>
        <v>1</v>
      </c>
      <c r="M720" s="344" t="str">
        <f>_xlfn.XLOOKUP(QDC_Contratos[[#This Row],[Código Identificador do ID CLUSTER]],'Pontos e zonas por UF'!$A$2:$A$446,'Pontos e zonas por UF'!$G$2:$G$446)</f>
        <v>Ponto</v>
      </c>
    </row>
    <row r="721" spans="1:13" x14ac:dyDescent="0.35">
      <c r="A721" s="15">
        <v>720</v>
      </c>
      <c r="B721" s="338" t="s">
        <v>1996</v>
      </c>
      <c r="C721" s="8" t="s">
        <v>1287</v>
      </c>
      <c r="D721" s="15" t="s">
        <v>169</v>
      </c>
      <c r="E721" s="18">
        <v>12000</v>
      </c>
      <c r="F721" s="480">
        <v>45292</v>
      </c>
      <c r="G721" s="480">
        <v>45657</v>
      </c>
      <c r="H721" s="449">
        <v>5.5975000000000001</v>
      </c>
      <c r="I721" s="15" t="s">
        <v>1279</v>
      </c>
      <c r="J721" s="15" t="str">
        <f>_xlfn.XLOOKUP(QDC_Contratos[[#This Row],[ID CLUSTER]],'Pontos e zonas por UF'!$B$2:$B$446,'Pontos e zonas por UF'!$H$2:$H$446)</f>
        <v>Mato Grosso do Sul</v>
      </c>
      <c r="K721" s="344"/>
      <c r="L721" s="8">
        <f>_xlfn.XLOOKUP(QDC_Contratos[[#This Row],[ID CLUSTER]],'Pontos e zonas por UF'!$B$2:$B$446,'Pontos e zonas por UF'!$A$2:$A$446)</f>
        <v>270738</v>
      </c>
      <c r="M721" s="344" t="str">
        <f>_xlfn.XLOOKUP(QDC_Contratos[[#This Row],[Código Identificador do ID CLUSTER]],'Pontos e zonas por UF'!$A$2:$A$446,'Pontos e zonas por UF'!$G$2:$G$446)</f>
        <v>Ponto</v>
      </c>
    </row>
    <row r="722" spans="1:13" x14ac:dyDescent="0.35">
      <c r="A722" s="15">
        <v>721</v>
      </c>
      <c r="B722" s="338" t="s">
        <v>1997</v>
      </c>
      <c r="C722" s="8" t="s">
        <v>1295</v>
      </c>
      <c r="D722" s="15" t="s">
        <v>169</v>
      </c>
      <c r="E722" s="18">
        <v>8500</v>
      </c>
      <c r="F722" s="480">
        <v>45292</v>
      </c>
      <c r="G722" s="480">
        <v>45657</v>
      </c>
      <c r="H722" s="449">
        <v>0.17249999999999999</v>
      </c>
      <c r="I722" s="15" t="s">
        <v>1279</v>
      </c>
      <c r="J722" s="15" t="str">
        <f>_xlfn.XLOOKUP(QDC_Contratos[[#This Row],[ID CLUSTER]],'Pontos e zonas por UF'!$B$2:$B$446,'Pontos e zonas por UF'!$H$2:$H$446)</f>
        <v>São Paulo</v>
      </c>
      <c r="K722" s="344"/>
      <c r="L722" s="8">
        <f>_xlfn.XLOOKUP(QDC_Contratos[[#This Row],[ID CLUSTER]],'Pontos e zonas por UF'!$B$2:$B$446,'Pontos e zonas por UF'!$A$2:$A$446)</f>
        <v>1</v>
      </c>
      <c r="M722" s="344" t="str">
        <f>_xlfn.XLOOKUP(QDC_Contratos[[#This Row],[Código Identificador do ID CLUSTER]],'Pontos e zonas por UF'!$A$2:$A$446,'Pontos e zonas por UF'!$G$2:$G$446)</f>
        <v>Ponto</v>
      </c>
    </row>
    <row r="723" spans="1:13" x14ac:dyDescent="0.35">
      <c r="A723" s="15">
        <v>722</v>
      </c>
      <c r="B723" s="338" t="s">
        <v>1998</v>
      </c>
      <c r="C723" s="8" t="s">
        <v>1281</v>
      </c>
      <c r="D723" s="15" t="s">
        <v>162</v>
      </c>
      <c r="E723" s="18">
        <v>760</v>
      </c>
      <c r="F723" s="480">
        <v>45292</v>
      </c>
      <c r="G723" s="480">
        <v>45657</v>
      </c>
      <c r="H723" s="449">
        <v>2.4018999999999999</v>
      </c>
      <c r="I723" s="15" t="s">
        <v>1279</v>
      </c>
      <c r="J723" s="15" t="str">
        <f>_xlfn.XLOOKUP(QDC_Contratos[[#This Row],[ID CLUSTER]],'Pontos e zonas por UF'!$B$2:$B$446,'Pontos e zonas por UF'!$H$2:$H$446)</f>
        <v>São Paulo</v>
      </c>
      <c r="K723" s="344"/>
      <c r="L723" s="8">
        <f>_xlfn.XLOOKUP(QDC_Contratos[[#This Row],[ID CLUSTER]],'Pontos e zonas por UF'!$B$2:$B$446,'Pontos e zonas por UF'!$A$2:$A$446)</f>
        <v>441</v>
      </c>
      <c r="M723" s="344" t="str">
        <f>_xlfn.XLOOKUP(QDC_Contratos[[#This Row],[Código Identificador do ID CLUSTER]],'Pontos e zonas por UF'!$A$2:$A$446,'Pontos e zonas por UF'!$G$2:$G$446)</f>
        <v>Zona</v>
      </c>
    </row>
    <row r="724" spans="1:13" x14ac:dyDescent="0.35">
      <c r="A724" s="15">
        <v>723</v>
      </c>
      <c r="B724" s="338" t="s">
        <v>1999</v>
      </c>
      <c r="C724" s="132" t="s">
        <v>1278</v>
      </c>
      <c r="D724" s="15" t="s">
        <v>162</v>
      </c>
      <c r="E724" s="18">
        <v>4106</v>
      </c>
      <c r="F724" s="480">
        <v>45292</v>
      </c>
      <c r="G724" s="480">
        <v>45657</v>
      </c>
      <c r="H724" s="449">
        <v>2.4923000000000002</v>
      </c>
      <c r="I724" s="15" t="s">
        <v>1279</v>
      </c>
      <c r="J724" s="15" t="str">
        <f>_xlfn.XLOOKUP(QDC_Contratos[[#This Row],[ID CLUSTER]],'Pontos e zonas por UF'!$B$2:$B$446,'Pontos e zonas por UF'!$H$2:$H$446)</f>
        <v>São Paulo</v>
      </c>
      <c r="K724" s="344"/>
      <c r="L724" s="8">
        <f>_xlfn.XLOOKUP(QDC_Contratos[[#This Row],[ID CLUSTER]],'Pontos e zonas por UF'!$B$2:$B$446,'Pontos e zonas por UF'!$A$2:$A$446)</f>
        <v>442</v>
      </c>
      <c r="M724" s="344" t="str">
        <f>_xlfn.XLOOKUP(QDC_Contratos[[#This Row],[Código Identificador do ID CLUSTER]],'Pontos e zonas por UF'!$A$2:$A$446,'Pontos e zonas por UF'!$G$2:$G$446)</f>
        <v>Zona</v>
      </c>
    </row>
    <row r="725" spans="1:13" x14ac:dyDescent="0.35">
      <c r="A725" s="15">
        <v>724</v>
      </c>
      <c r="B725" s="338" t="s">
        <v>2000</v>
      </c>
      <c r="C725" s="8" t="s">
        <v>1729</v>
      </c>
      <c r="D725" s="15" t="s">
        <v>162</v>
      </c>
      <c r="E725" s="18">
        <v>5000</v>
      </c>
      <c r="F725" s="480">
        <v>45292</v>
      </c>
      <c r="G725" s="480">
        <v>45657</v>
      </c>
      <c r="H725" s="449">
        <v>0.21290000000000001</v>
      </c>
      <c r="I725" s="15" t="s">
        <v>1279</v>
      </c>
      <c r="J725" s="15" t="str">
        <f>_xlfn.XLOOKUP(QDC_Contratos[[#This Row],[ID CLUSTER]],'Pontos e zonas por UF'!$B$2:$B$446,'Pontos e zonas por UF'!$H$2:$H$446)</f>
        <v>São Paulo</v>
      </c>
      <c r="K725" s="344"/>
      <c r="L725" s="8">
        <f>_xlfn.XLOOKUP(QDC_Contratos[[#This Row],[ID CLUSTER]],'Pontos e zonas por UF'!$B$2:$B$446,'Pontos e zonas por UF'!$A$2:$A$446)</f>
        <v>272181</v>
      </c>
      <c r="M725" s="344" t="str">
        <f>_xlfn.XLOOKUP(QDC_Contratos[[#This Row],[Código Identificador do ID CLUSTER]],'Pontos e zonas por UF'!$A$2:$A$446,'Pontos e zonas por UF'!$G$2:$G$446)</f>
        <v>Ponto</v>
      </c>
    </row>
    <row r="726" spans="1:13" x14ac:dyDescent="0.35">
      <c r="A726" s="15">
        <v>725</v>
      </c>
      <c r="B726" s="338" t="s">
        <v>2001</v>
      </c>
      <c r="C726" s="8" t="s">
        <v>1285</v>
      </c>
      <c r="D726" s="15" t="s">
        <v>162</v>
      </c>
      <c r="E726" s="18">
        <v>186.5</v>
      </c>
      <c r="F726" s="480">
        <v>45292</v>
      </c>
      <c r="G726" s="480">
        <v>45657</v>
      </c>
      <c r="H726" s="449">
        <v>2.2963</v>
      </c>
      <c r="I726" s="15" t="s">
        <v>1279</v>
      </c>
      <c r="J726" s="15" t="str">
        <f>_xlfn.XLOOKUP(QDC_Contratos[[#This Row],[ID CLUSTER]],'Pontos e zonas por UF'!$B$2:$B$446,'Pontos e zonas por UF'!$H$2:$H$446)</f>
        <v>Mato Grosso do Sul</v>
      </c>
      <c r="K726" s="344"/>
      <c r="L726" s="8">
        <f>_xlfn.XLOOKUP(QDC_Contratos[[#This Row],[ID CLUSTER]],'Pontos e zonas por UF'!$B$2:$B$446,'Pontos e zonas por UF'!$A$2:$A$446)</f>
        <v>207</v>
      </c>
      <c r="M726" s="344" t="str">
        <f>_xlfn.XLOOKUP(QDC_Contratos[[#This Row],[Código Identificador do ID CLUSTER]],'Pontos e zonas por UF'!$A$2:$A$446,'Pontos e zonas por UF'!$G$2:$G$446)</f>
        <v>Zona</v>
      </c>
    </row>
    <row r="727" spans="1:13" x14ac:dyDescent="0.35">
      <c r="A727" s="15">
        <v>726</v>
      </c>
      <c r="B727" s="338" t="s">
        <v>2002</v>
      </c>
      <c r="C727" s="8" t="s">
        <v>1287</v>
      </c>
      <c r="D727" s="15" t="s">
        <v>169</v>
      </c>
      <c r="E727" s="18">
        <v>145.25</v>
      </c>
      <c r="F727" s="480">
        <v>45292</v>
      </c>
      <c r="G727" s="480">
        <v>45657</v>
      </c>
      <c r="H727" s="449">
        <v>5.5975000000000001</v>
      </c>
      <c r="I727" s="15" t="s">
        <v>1279</v>
      </c>
      <c r="J727" s="15" t="str">
        <f>_xlfn.XLOOKUP(QDC_Contratos[[#This Row],[ID CLUSTER]],'Pontos e zonas por UF'!$B$2:$B$446,'Pontos e zonas por UF'!$H$2:$H$446)</f>
        <v>Mato Grosso do Sul</v>
      </c>
      <c r="K727" s="344"/>
      <c r="L727" s="8">
        <f>_xlfn.XLOOKUP(QDC_Contratos[[#This Row],[ID CLUSTER]],'Pontos e zonas por UF'!$B$2:$B$446,'Pontos e zonas por UF'!$A$2:$A$446)</f>
        <v>270738</v>
      </c>
      <c r="M727" s="344" t="str">
        <f>_xlfn.XLOOKUP(QDC_Contratos[[#This Row],[Código Identificador do ID CLUSTER]],'Pontos e zonas por UF'!$A$2:$A$446,'Pontos e zonas por UF'!$G$2:$G$446)</f>
        <v>Ponto</v>
      </c>
    </row>
    <row r="728" spans="1:13" x14ac:dyDescent="0.35">
      <c r="A728" s="15">
        <v>727</v>
      </c>
      <c r="B728" s="338" t="s">
        <v>2003</v>
      </c>
      <c r="C728" s="8" t="s">
        <v>1497</v>
      </c>
      <c r="D728" s="15" t="s">
        <v>162</v>
      </c>
      <c r="E728" s="18">
        <v>25.25</v>
      </c>
      <c r="F728" s="480">
        <v>45292</v>
      </c>
      <c r="G728" s="480">
        <v>45657</v>
      </c>
      <c r="H728" s="449">
        <v>0.21290000000000001</v>
      </c>
      <c r="I728" s="15" t="s">
        <v>1279</v>
      </c>
      <c r="J728" s="15" t="str">
        <f>_xlfn.XLOOKUP(QDC_Contratos[[#This Row],[ID CLUSTER]],'Pontos e zonas por UF'!$B$2:$B$446,'Pontos e zonas por UF'!$H$2:$H$446)</f>
        <v>São Paulo</v>
      </c>
      <c r="K728" s="344"/>
      <c r="L728" s="8">
        <f>_xlfn.XLOOKUP(QDC_Contratos[[#This Row],[ID CLUSTER]],'Pontos e zonas por UF'!$B$2:$B$446,'Pontos e zonas por UF'!$A$2:$A$446)</f>
        <v>3</v>
      </c>
      <c r="M728" s="344" t="str">
        <f>_xlfn.XLOOKUP(QDC_Contratos[[#This Row],[Código Identificador do ID CLUSTER]],'Pontos e zonas por UF'!$A$2:$A$446,'Pontos e zonas por UF'!$G$2:$G$446)</f>
        <v>Ponto</v>
      </c>
    </row>
    <row r="729" spans="1:13" x14ac:dyDescent="0.35">
      <c r="A729" s="15">
        <v>728</v>
      </c>
      <c r="B729" s="338" t="s">
        <v>2004</v>
      </c>
      <c r="C729" s="8" t="s">
        <v>1362</v>
      </c>
      <c r="D729" s="15" t="s">
        <v>162</v>
      </c>
      <c r="E729" s="18">
        <v>25</v>
      </c>
      <c r="F729" s="480">
        <v>46753</v>
      </c>
      <c r="G729" s="480">
        <v>47118</v>
      </c>
      <c r="H729" s="449">
        <v>3.4283999999999999</v>
      </c>
      <c r="I729" s="15" t="s">
        <v>1279</v>
      </c>
      <c r="J729" s="15" t="str">
        <f>_xlfn.XLOOKUP(QDC_Contratos[[#This Row],[ID CLUSTER]],'Pontos e zonas por UF'!$B$2:$B$446,'Pontos e zonas por UF'!$H$2:$H$446)</f>
        <v>Rio Grande do Sul</v>
      </c>
      <c r="K729" s="344"/>
      <c r="L729" s="8">
        <f>_xlfn.XLOOKUP(QDC_Contratos[[#This Row],[ID CLUSTER]],'Pontos e zonas por UF'!$B$2:$B$446,'Pontos e zonas por UF'!$A$2:$A$446)</f>
        <v>215</v>
      </c>
      <c r="M729" s="344" t="str">
        <f>_xlfn.XLOOKUP(QDC_Contratos[[#This Row],[Código Identificador do ID CLUSTER]],'Pontos e zonas por UF'!$A$2:$A$446,'Pontos e zonas por UF'!$G$2:$G$446)</f>
        <v>Zona</v>
      </c>
    </row>
    <row r="730" spans="1:13" x14ac:dyDescent="0.35">
      <c r="A730" s="15">
        <v>729</v>
      </c>
      <c r="B730" s="338" t="s">
        <v>2005</v>
      </c>
      <c r="C730" s="8" t="s">
        <v>1362</v>
      </c>
      <c r="D730" s="15" t="s">
        <v>162</v>
      </c>
      <c r="E730" s="18">
        <v>1703</v>
      </c>
      <c r="F730" s="480">
        <v>46753</v>
      </c>
      <c r="G730" s="480">
        <v>47118</v>
      </c>
      <c r="H730" s="449">
        <v>3.4283999999999999</v>
      </c>
      <c r="I730" s="15" t="s">
        <v>1279</v>
      </c>
      <c r="J730" s="15" t="str">
        <f>_xlfn.XLOOKUP(QDC_Contratos[[#This Row],[ID CLUSTER]],'Pontos e zonas por UF'!$B$2:$B$446,'Pontos e zonas por UF'!$H$2:$H$446)</f>
        <v>Rio Grande do Sul</v>
      </c>
      <c r="K730" s="344"/>
      <c r="L730" s="8">
        <f>_xlfn.XLOOKUP(QDC_Contratos[[#This Row],[ID CLUSTER]],'Pontos e zonas por UF'!$B$2:$B$446,'Pontos e zonas por UF'!$A$2:$A$446)</f>
        <v>215</v>
      </c>
      <c r="M730" s="344" t="str">
        <f>_xlfn.XLOOKUP(QDC_Contratos[[#This Row],[Código Identificador do ID CLUSTER]],'Pontos e zonas por UF'!$A$2:$A$446,'Pontos e zonas por UF'!$G$2:$G$446)</f>
        <v>Zona</v>
      </c>
    </row>
    <row r="731" spans="1:13" x14ac:dyDescent="0.35">
      <c r="A731" s="15">
        <v>730</v>
      </c>
      <c r="B731" s="338" t="s">
        <v>2006</v>
      </c>
      <c r="C731" s="8" t="s">
        <v>1287</v>
      </c>
      <c r="D731" s="15" t="s">
        <v>169</v>
      </c>
      <c r="E731" s="18">
        <v>1326.31</v>
      </c>
      <c r="F731" s="480">
        <v>45289</v>
      </c>
      <c r="G731" s="480">
        <v>45289</v>
      </c>
      <c r="H731" s="449">
        <v>9.0147999999999993</v>
      </c>
      <c r="I731" s="15" t="s">
        <v>1279</v>
      </c>
      <c r="J731" s="15" t="str">
        <f>_xlfn.XLOOKUP(QDC_Contratos[[#This Row],[ID CLUSTER]],'Pontos e zonas por UF'!$B$2:$B$446,'Pontos e zonas por UF'!$H$2:$H$446)</f>
        <v>Mato Grosso do Sul</v>
      </c>
      <c r="K731" s="344"/>
      <c r="L731" s="8">
        <f>_xlfn.XLOOKUP(QDC_Contratos[[#This Row],[ID CLUSTER]],'Pontos e zonas por UF'!$B$2:$B$446,'Pontos e zonas por UF'!$A$2:$A$446)</f>
        <v>270738</v>
      </c>
      <c r="M731" s="344" t="str">
        <f>_xlfn.XLOOKUP(QDC_Contratos[[#This Row],[Código Identificador do ID CLUSTER]],'Pontos e zonas por UF'!$A$2:$A$446,'Pontos e zonas por UF'!$G$2:$G$446)</f>
        <v>Ponto</v>
      </c>
    </row>
    <row r="732" spans="1:13" x14ac:dyDescent="0.35">
      <c r="A732" s="15">
        <v>731</v>
      </c>
      <c r="B732" s="338" t="s">
        <v>2007</v>
      </c>
      <c r="C732" s="8" t="s">
        <v>1497</v>
      </c>
      <c r="D732" s="15" t="s">
        <v>162</v>
      </c>
      <c r="E732" s="18">
        <v>1326.31</v>
      </c>
      <c r="F732" s="480">
        <v>45289</v>
      </c>
      <c r="G732" s="480">
        <v>45289</v>
      </c>
      <c r="H732" s="449">
        <v>0.64390000000000003</v>
      </c>
      <c r="I732" s="15" t="s">
        <v>1279</v>
      </c>
      <c r="J732" s="15" t="str">
        <f>_xlfn.XLOOKUP(QDC_Contratos[[#This Row],[ID CLUSTER]],'Pontos e zonas por UF'!$B$2:$B$446,'Pontos e zonas por UF'!$H$2:$H$446)</f>
        <v>São Paulo</v>
      </c>
      <c r="K732" s="344"/>
      <c r="L732" s="8">
        <f>_xlfn.XLOOKUP(QDC_Contratos[[#This Row],[ID CLUSTER]],'Pontos e zonas por UF'!$B$2:$B$446,'Pontos e zonas por UF'!$A$2:$A$446)</f>
        <v>3</v>
      </c>
      <c r="M732" s="344" t="str">
        <f>_xlfn.XLOOKUP(QDC_Contratos[[#This Row],[Código Identificador do ID CLUSTER]],'Pontos e zonas por UF'!$A$2:$A$446,'Pontos e zonas por UF'!$G$2:$G$446)</f>
        <v>Ponto</v>
      </c>
    </row>
    <row r="733" spans="1:13" x14ac:dyDescent="0.35">
      <c r="A733" s="15">
        <v>732</v>
      </c>
      <c r="B733" s="338" t="s">
        <v>2008</v>
      </c>
      <c r="C733" s="8" t="s">
        <v>1287</v>
      </c>
      <c r="D733" s="15" t="s">
        <v>169</v>
      </c>
      <c r="E733" s="18">
        <v>922.97</v>
      </c>
      <c r="F733" s="480">
        <v>45290</v>
      </c>
      <c r="G733" s="480">
        <v>45290</v>
      </c>
      <c r="H733" s="449">
        <v>9.0147999999999993</v>
      </c>
      <c r="I733" s="15" t="s">
        <v>1279</v>
      </c>
      <c r="J733" s="15" t="str">
        <f>_xlfn.XLOOKUP(QDC_Contratos[[#This Row],[ID CLUSTER]],'Pontos e zonas por UF'!$B$2:$B$446,'Pontos e zonas por UF'!$H$2:$H$446)</f>
        <v>Mato Grosso do Sul</v>
      </c>
      <c r="K733" s="344"/>
      <c r="L733" s="8">
        <f>_xlfn.XLOOKUP(QDC_Contratos[[#This Row],[ID CLUSTER]],'Pontos e zonas por UF'!$B$2:$B$446,'Pontos e zonas por UF'!$A$2:$A$446)</f>
        <v>270738</v>
      </c>
      <c r="M733" s="344" t="str">
        <f>_xlfn.XLOOKUP(QDC_Contratos[[#This Row],[Código Identificador do ID CLUSTER]],'Pontos e zonas por UF'!$A$2:$A$446,'Pontos e zonas por UF'!$G$2:$G$446)</f>
        <v>Ponto</v>
      </c>
    </row>
    <row r="734" spans="1:13" x14ac:dyDescent="0.35">
      <c r="A734" s="15">
        <v>733</v>
      </c>
      <c r="B734" s="338" t="s">
        <v>2009</v>
      </c>
      <c r="C734" s="8" t="s">
        <v>1497</v>
      </c>
      <c r="D734" s="15" t="s">
        <v>162</v>
      </c>
      <c r="E734" s="18">
        <v>922.97</v>
      </c>
      <c r="F734" s="480">
        <v>45290</v>
      </c>
      <c r="G734" s="480">
        <v>45290</v>
      </c>
      <c r="H734" s="449">
        <v>0.64390000000000003</v>
      </c>
      <c r="I734" s="15" t="s">
        <v>1279</v>
      </c>
      <c r="J734" s="15" t="str">
        <f>_xlfn.XLOOKUP(QDC_Contratos[[#This Row],[ID CLUSTER]],'Pontos e zonas por UF'!$B$2:$B$446,'Pontos e zonas por UF'!$H$2:$H$446)</f>
        <v>São Paulo</v>
      </c>
      <c r="K734" s="344"/>
      <c r="L734" s="8">
        <f>_xlfn.XLOOKUP(QDC_Contratos[[#This Row],[ID CLUSTER]],'Pontos e zonas por UF'!$B$2:$B$446,'Pontos e zonas por UF'!$A$2:$A$446)</f>
        <v>3</v>
      </c>
      <c r="M734" s="344" t="str">
        <f>_xlfn.XLOOKUP(QDC_Contratos[[#This Row],[Código Identificador do ID CLUSTER]],'Pontos e zonas por UF'!$A$2:$A$446,'Pontos e zonas por UF'!$G$2:$G$446)</f>
        <v>Ponto</v>
      </c>
    </row>
    <row r="735" spans="1:13" x14ac:dyDescent="0.35">
      <c r="A735" s="15">
        <v>734</v>
      </c>
      <c r="B735" s="338" t="s">
        <v>2010</v>
      </c>
      <c r="C735" s="8" t="s">
        <v>1287</v>
      </c>
      <c r="D735" s="15" t="s">
        <v>169</v>
      </c>
      <c r="E735" s="18">
        <v>155.06</v>
      </c>
      <c r="F735" s="480">
        <v>45291</v>
      </c>
      <c r="G735" s="480">
        <v>45291</v>
      </c>
      <c r="H735" s="449">
        <v>9.0147999999999993</v>
      </c>
      <c r="I735" s="15" t="s">
        <v>1279</v>
      </c>
      <c r="J735" s="15" t="str">
        <f>_xlfn.XLOOKUP(QDC_Contratos[[#This Row],[ID CLUSTER]],'Pontos e zonas por UF'!$B$2:$B$446,'Pontos e zonas por UF'!$H$2:$H$446)</f>
        <v>Mato Grosso do Sul</v>
      </c>
      <c r="K735" s="344"/>
      <c r="L735" s="8">
        <f>_xlfn.XLOOKUP(QDC_Contratos[[#This Row],[ID CLUSTER]],'Pontos e zonas por UF'!$B$2:$B$446,'Pontos e zonas por UF'!$A$2:$A$446)</f>
        <v>270738</v>
      </c>
      <c r="M735" s="344" t="str">
        <f>_xlfn.XLOOKUP(QDC_Contratos[[#This Row],[Código Identificador do ID CLUSTER]],'Pontos e zonas por UF'!$A$2:$A$446,'Pontos e zonas por UF'!$G$2:$G$446)</f>
        <v>Ponto</v>
      </c>
    </row>
    <row r="736" spans="1:13" x14ac:dyDescent="0.35">
      <c r="A736" s="15">
        <v>735</v>
      </c>
      <c r="B736" s="338" t="s">
        <v>2011</v>
      </c>
      <c r="C736" s="8" t="s">
        <v>1497</v>
      </c>
      <c r="D736" s="15" t="s">
        <v>162</v>
      </c>
      <c r="E736" s="18">
        <v>155.06</v>
      </c>
      <c r="F736" s="480">
        <v>45291</v>
      </c>
      <c r="G736" s="480">
        <v>45291</v>
      </c>
      <c r="H736" s="449">
        <v>0.64390000000000003</v>
      </c>
      <c r="I736" s="15" t="s">
        <v>1279</v>
      </c>
      <c r="J736" s="15" t="str">
        <f>_xlfn.XLOOKUP(QDC_Contratos[[#This Row],[ID CLUSTER]],'Pontos e zonas por UF'!$B$2:$B$446,'Pontos e zonas por UF'!$H$2:$H$446)</f>
        <v>São Paulo</v>
      </c>
      <c r="K736" s="344"/>
      <c r="L736" s="8">
        <f>_xlfn.XLOOKUP(QDC_Contratos[[#This Row],[ID CLUSTER]],'Pontos e zonas por UF'!$B$2:$B$446,'Pontos e zonas por UF'!$A$2:$A$446)</f>
        <v>3</v>
      </c>
      <c r="M736" s="344" t="str">
        <f>_xlfn.XLOOKUP(QDC_Contratos[[#This Row],[Código Identificador do ID CLUSTER]],'Pontos e zonas por UF'!$A$2:$A$446,'Pontos e zonas por UF'!$G$2:$G$446)</f>
        <v>Ponto</v>
      </c>
    </row>
    <row r="737" spans="1:13" x14ac:dyDescent="0.35">
      <c r="A737" s="15">
        <v>736</v>
      </c>
      <c r="B737" s="338" t="s">
        <v>2012</v>
      </c>
      <c r="C737" s="8" t="s">
        <v>1497</v>
      </c>
      <c r="D737" s="15" t="s">
        <v>162</v>
      </c>
      <c r="E737" s="18">
        <v>120</v>
      </c>
      <c r="F737" s="480">
        <v>45292</v>
      </c>
      <c r="G737" s="480">
        <v>45322</v>
      </c>
      <c r="H737" s="449">
        <v>0.31950000000000001</v>
      </c>
      <c r="I737" s="15" t="s">
        <v>1279</v>
      </c>
      <c r="J737" s="15" t="str">
        <f>_xlfn.XLOOKUP(QDC_Contratos[[#This Row],[ID CLUSTER]],'Pontos e zonas por UF'!$B$2:$B$446,'Pontos e zonas por UF'!$H$2:$H$446)</f>
        <v>São Paulo</v>
      </c>
      <c r="K737" s="344"/>
      <c r="L737" s="8">
        <f>_xlfn.XLOOKUP(QDC_Contratos[[#This Row],[ID CLUSTER]],'Pontos e zonas por UF'!$B$2:$B$446,'Pontos e zonas por UF'!$A$2:$A$446)</f>
        <v>3</v>
      </c>
      <c r="M737" s="344" t="str">
        <f>_xlfn.XLOOKUP(QDC_Contratos[[#This Row],[Código Identificador do ID CLUSTER]],'Pontos e zonas por UF'!$A$2:$A$446,'Pontos e zonas por UF'!$G$2:$G$446)</f>
        <v>Ponto</v>
      </c>
    </row>
    <row r="738" spans="1:13" x14ac:dyDescent="0.35">
      <c r="A738" s="15">
        <v>737</v>
      </c>
      <c r="B738" s="338" t="s">
        <v>2013</v>
      </c>
      <c r="C738" s="8" t="s">
        <v>1311</v>
      </c>
      <c r="D738" s="15" t="s">
        <v>162</v>
      </c>
      <c r="E738" s="18">
        <v>3.2</v>
      </c>
      <c r="F738" s="480">
        <v>45292</v>
      </c>
      <c r="G738" s="480">
        <v>45657</v>
      </c>
      <c r="H738" s="449">
        <v>4.1596000000000002</v>
      </c>
      <c r="I738" s="15" t="s">
        <v>1279</v>
      </c>
      <c r="J738" s="15" t="str">
        <f>_xlfn.XLOOKUP(QDC_Contratos[[#This Row],[ID CLUSTER]],'Pontos e zonas por UF'!$B$2:$B$446,'Pontos e zonas por UF'!$H$2:$H$446)</f>
        <v>Bahia</v>
      </c>
      <c r="K738" s="344"/>
      <c r="L738" s="8">
        <f>_xlfn.XLOOKUP(QDC_Contratos[[#This Row],[ID CLUSTER]],'Pontos e zonas por UF'!$B$2:$B$446,'Pontos e zonas por UF'!$A$2:$A$446)</f>
        <v>235</v>
      </c>
      <c r="M738" s="344" t="str">
        <f>_xlfn.XLOOKUP(QDC_Contratos[[#This Row],[Código Identificador do ID CLUSTER]],'Pontos e zonas por UF'!$A$2:$A$446,'Pontos e zonas por UF'!$G$2:$G$446)</f>
        <v>Zona</v>
      </c>
    </row>
    <row r="739" spans="1:13" x14ac:dyDescent="0.35">
      <c r="A739" s="15">
        <v>738</v>
      </c>
      <c r="B739" s="338" t="s">
        <v>2014</v>
      </c>
      <c r="C739" s="8" t="s">
        <v>1342</v>
      </c>
      <c r="D739" s="15" t="s">
        <v>169</v>
      </c>
      <c r="E739" s="18">
        <v>103</v>
      </c>
      <c r="F739" s="480">
        <v>45292</v>
      </c>
      <c r="G739" s="480">
        <v>45657</v>
      </c>
      <c r="H739" s="449">
        <v>5.5461</v>
      </c>
      <c r="I739" s="15" t="s">
        <v>1279</v>
      </c>
      <c r="J739" s="15" t="str">
        <f>_xlfn.XLOOKUP(QDC_Contratos[[#This Row],[ID CLUSTER]],'Pontos e zonas por UF'!$B$2:$B$446,'Pontos e zonas por UF'!$H$2:$H$446)</f>
        <v>Bahia</v>
      </c>
      <c r="K739" s="344"/>
      <c r="L739" s="8">
        <f>_xlfn.XLOOKUP(QDC_Contratos[[#This Row],[ID CLUSTER]],'Pontos e zonas por UF'!$B$2:$B$446,'Pontos e zonas por UF'!$A$2:$A$446)</f>
        <v>305299</v>
      </c>
      <c r="M739" s="344" t="str">
        <f>_xlfn.XLOOKUP(QDC_Contratos[[#This Row],[Código Identificador do ID CLUSTER]],'Pontos e zonas por UF'!$A$2:$A$446,'Pontos e zonas por UF'!$G$2:$G$446)</f>
        <v>Ponto</v>
      </c>
    </row>
    <row r="740" spans="1:13" x14ac:dyDescent="0.35">
      <c r="A740" s="15">
        <v>739</v>
      </c>
      <c r="B740" s="338" t="s">
        <v>2015</v>
      </c>
      <c r="C740" s="8" t="s">
        <v>1381</v>
      </c>
      <c r="D740" s="15" t="s">
        <v>162</v>
      </c>
      <c r="E740" s="18">
        <v>36</v>
      </c>
      <c r="F740" s="480">
        <v>45292</v>
      </c>
      <c r="G740" s="480">
        <v>45657</v>
      </c>
      <c r="H740" s="449">
        <v>4.59</v>
      </c>
      <c r="I740" s="15" t="s">
        <v>1279</v>
      </c>
      <c r="J740" s="15" t="str">
        <f>_xlfn.XLOOKUP(QDC_Contratos[[#This Row],[ID CLUSTER]],'Pontos e zonas por UF'!$B$2:$B$446,'Pontos e zonas por UF'!$H$2:$H$446)</f>
        <v>Ceará</v>
      </c>
      <c r="K740" s="344"/>
      <c r="L740" s="8">
        <f>_xlfn.XLOOKUP(QDC_Contratos[[#This Row],[ID CLUSTER]],'Pontos e zonas por UF'!$B$2:$B$446,'Pontos e zonas por UF'!$A$2:$A$446)</f>
        <v>246</v>
      </c>
      <c r="M740" s="344" t="str">
        <f>_xlfn.XLOOKUP(QDC_Contratos[[#This Row],[Código Identificador do ID CLUSTER]],'Pontos e zonas por UF'!$A$2:$A$446,'Pontos e zonas por UF'!$G$2:$G$446)</f>
        <v>Zona</v>
      </c>
    </row>
    <row r="741" spans="1:13" x14ac:dyDescent="0.35">
      <c r="A741" s="15">
        <v>740</v>
      </c>
      <c r="B741" s="338" t="s">
        <v>2016</v>
      </c>
      <c r="C741" s="8" t="s">
        <v>1333</v>
      </c>
      <c r="D741" s="15" t="s">
        <v>162</v>
      </c>
      <c r="E741" s="18">
        <v>38</v>
      </c>
      <c r="F741" s="480">
        <v>45292</v>
      </c>
      <c r="G741" s="480">
        <v>45657</v>
      </c>
      <c r="H741" s="449">
        <v>4.1596000000000002</v>
      </c>
      <c r="I741" s="15" t="s">
        <v>1279</v>
      </c>
      <c r="J741" s="15" t="str">
        <f>_xlfn.XLOOKUP(QDC_Contratos[[#This Row],[ID CLUSTER]],'Pontos e zonas por UF'!$B$2:$B$446,'Pontos e zonas por UF'!$H$2:$H$446)</f>
        <v>Bahia</v>
      </c>
      <c r="K741" s="344"/>
      <c r="L741" s="8">
        <f>_xlfn.XLOOKUP(QDC_Contratos[[#This Row],[ID CLUSTER]],'Pontos e zonas por UF'!$B$2:$B$446,'Pontos e zonas por UF'!$A$2:$A$446)</f>
        <v>233</v>
      </c>
      <c r="M741" s="344" t="str">
        <f>_xlfn.XLOOKUP(QDC_Contratos[[#This Row],[Código Identificador do ID CLUSTER]],'Pontos e zonas por UF'!$A$2:$A$446,'Pontos e zonas por UF'!$G$2:$G$446)</f>
        <v>Zona</v>
      </c>
    </row>
    <row r="742" spans="1:13" x14ac:dyDescent="0.35">
      <c r="A742" s="15">
        <v>741</v>
      </c>
      <c r="B742" s="338" t="s">
        <v>2017</v>
      </c>
      <c r="C742" s="8" t="s">
        <v>1335</v>
      </c>
      <c r="D742" s="15" t="s">
        <v>162</v>
      </c>
      <c r="E742" s="18">
        <v>5</v>
      </c>
      <c r="F742" s="480">
        <v>45292</v>
      </c>
      <c r="G742" s="480">
        <v>45657</v>
      </c>
      <c r="H742" s="449">
        <v>4.1596000000000002</v>
      </c>
      <c r="I742" s="15" t="s">
        <v>1279</v>
      </c>
      <c r="J742" s="15" t="str">
        <f>_xlfn.XLOOKUP(QDC_Contratos[[#This Row],[ID CLUSTER]],'Pontos e zonas por UF'!$B$2:$B$446,'Pontos e zonas por UF'!$H$2:$H$446)</f>
        <v>Bahia</v>
      </c>
      <c r="K742" s="344"/>
      <c r="L742" s="8">
        <f>_xlfn.XLOOKUP(QDC_Contratos[[#This Row],[ID CLUSTER]],'Pontos e zonas por UF'!$B$2:$B$446,'Pontos e zonas por UF'!$A$2:$A$446)</f>
        <v>234</v>
      </c>
      <c r="M742" s="344" t="str">
        <f>_xlfn.XLOOKUP(QDC_Contratos[[#This Row],[Código Identificador do ID CLUSTER]],'Pontos e zonas por UF'!$A$2:$A$446,'Pontos e zonas por UF'!$G$2:$G$446)</f>
        <v>Zona</v>
      </c>
    </row>
    <row r="743" spans="1:13" x14ac:dyDescent="0.35">
      <c r="A743" s="15">
        <v>742</v>
      </c>
      <c r="B743" s="338" t="s">
        <v>2018</v>
      </c>
      <c r="C743" s="8" t="s">
        <v>1311</v>
      </c>
      <c r="D743" s="15" t="s">
        <v>162</v>
      </c>
      <c r="E743" s="18">
        <v>1500</v>
      </c>
      <c r="F743" s="480">
        <v>45292</v>
      </c>
      <c r="G743" s="480">
        <v>45657</v>
      </c>
      <c r="H743" s="449">
        <v>4.1596000000000002</v>
      </c>
      <c r="I743" s="15" t="s">
        <v>1279</v>
      </c>
      <c r="J743" s="15" t="str">
        <f>_xlfn.XLOOKUP(QDC_Contratos[[#This Row],[ID CLUSTER]],'Pontos e zonas por UF'!$B$2:$B$446,'Pontos e zonas por UF'!$H$2:$H$446)</f>
        <v>Bahia</v>
      </c>
      <c r="K743" s="344"/>
      <c r="L743" s="8">
        <f>_xlfn.XLOOKUP(QDC_Contratos[[#This Row],[ID CLUSTER]],'Pontos e zonas por UF'!$B$2:$B$446,'Pontos e zonas por UF'!$A$2:$A$446)</f>
        <v>235</v>
      </c>
      <c r="M743" s="344" t="str">
        <f>_xlfn.XLOOKUP(QDC_Contratos[[#This Row],[Código Identificador do ID CLUSTER]],'Pontos e zonas por UF'!$A$2:$A$446,'Pontos e zonas por UF'!$G$2:$G$446)</f>
        <v>Zona</v>
      </c>
    </row>
    <row r="744" spans="1:13" x14ac:dyDescent="0.35">
      <c r="A744" s="15">
        <v>743</v>
      </c>
      <c r="B744" s="338" t="s">
        <v>2019</v>
      </c>
      <c r="C744" s="8" t="s">
        <v>1338</v>
      </c>
      <c r="D744" s="15" t="s">
        <v>162</v>
      </c>
      <c r="E744" s="18">
        <v>210</v>
      </c>
      <c r="F744" s="480">
        <v>45292</v>
      </c>
      <c r="G744" s="480">
        <v>45657</v>
      </c>
      <c r="H744" s="449">
        <v>4.1596000000000002</v>
      </c>
      <c r="I744" s="15" t="s">
        <v>1279</v>
      </c>
      <c r="J744" s="15" t="str">
        <f>_xlfn.XLOOKUP(QDC_Contratos[[#This Row],[ID CLUSTER]],'Pontos e zonas por UF'!$B$2:$B$446,'Pontos e zonas por UF'!$H$2:$H$446)</f>
        <v>Bahia</v>
      </c>
      <c r="K744" s="344"/>
      <c r="L744" s="8">
        <f>_xlfn.XLOOKUP(QDC_Contratos[[#This Row],[ID CLUSTER]],'Pontos e zonas por UF'!$B$2:$B$446,'Pontos e zonas por UF'!$A$2:$A$446)</f>
        <v>236</v>
      </c>
      <c r="M744" s="344" t="str">
        <f>_xlfn.XLOOKUP(QDC_Contratos[[#This Row],[Código Identificador do ID CLUSTER]],'Pontos e zonas por UF'!$A$2:$A$446,'Pontos e zonas por UF'!$G$2:$G$446)</f>
        <v>Zona</v>
      </c>
    </row>
    <row r="745" spans="1:13" x14ac:dyDescent="0.35">
      <c r="A745" s="15">
        <v>744</v>
      </c>
      <c r="B745" s="338" t="s">
        <v>2020</v>
      </c>
      <c r="C745" s="8" t="s">
        <v>1329</v>
      </c>
      <c r="D745" s="15" t="s">
        <v>162</v>
      </c>
      <c r="E745" s="18">
        <v>410</v>
      </c>
      <c r="F745" s="480">
        <v>45292</v>
      </c>
      <c r="G745" s="480">
        <v>45657</v>
      </c>
      <c r="H745" s="449">
        <v>4.1596000000000002</v>
      </c>
      <c r="I745" s="15" t="s">
        <v>1279</v>
      </c>
      <c r="J745" s="15" t="str">
        <f>_xlfn.XLOOKUP(QDC_Contratos[[#This Row],[ID CLUSTER]],'Pontos e zonas por UF'!$B$2:$B$446,'Pontos e zonas por UF'!$H$2:$H$446)</f>
        <v>Bahia</v>
      </c>
      <c r="K745" s="344"/>
      <c r="L745" s="8">
        <f>_xlfn.XLOOKUP(QDC_Contratos[[#This Row],[ID CLUSTER]],'Pontos e zonas por UF'!$B$2:$B$446,'Pontos e zonas por UF'!$A$2:$A$446)</f>
        <v>237</v>
      </c>
      <c r="M745" s="344" t="str">
        <f>_xlfn.XLOOKUP(QDC_Contratos[[#This Row],[Código Identificador do ID CLUSTER]],'Pontos e zonas por UF'!$A$2:$A$446,'Pontos e zonas por UF'!$G$2:$G$446)</f>
        <v>Zona</v>
      </c>
    </row>
    <row r="746" spans="1:13" x14ac:dyDescent="0.35">
      <c r="A746" s="15">
        <v>745</v>
      </c>
      <c r="B746" s="338" t="s">
        <v>2021</v>
      </c>
      <c r="C746" s="8" t="s">
        <v>1342</v>
      </c>
      <c r="D746" s="15" t="s">
        <v>169</v>
      </c>
      <c r="E746" s="18">
        <v>110</v>
      </c>
      <c r="F746" s="480">
        <v>45292</v>
      </c>
      <c r="G746" s="480">
        <v>45657</v>
      </c>
      <c r="H746" s="449">
        <v>5.5461</v>
      </c>
      <c r="I746" s="15" t="s">
        <v>1279</v>
      </c>
      <c r="J746" s="15" t="str">
        <f>_xlfn.XLOOKUP(QDC_Contratos[[#This Row],[ID CLUSTER]],'Pontos e zonas por UF'!$B$2:$B$446,'Pontos e zonas por UF'!$H$2:$H$446)</f>
        <v>Bahia</v>
      </c>
      <c r="K746" s="344"/>
      <c r="L746" s="8">
        <f>_xlfn.XLOOKUP(QDC_Contratos[[#This Row],[ID CLUSTER]],'Pontos e zonas por UF'!$B$2:$B$446,'Pontos e zonas por UF'!$A$2:$A$446)</f>
        <v>305299</v>
      </c>
      <c r="M746" s="344" t="str">
        <f>_xlfn.XLOOKUP(QDC_Contratos[[#This Row],[Código Identificador do ID CLUSTER]],'Pontos e zonas por UF'!$A$2:$A$446,'Pontos e zonas por UF'!$G$2:$G$446)</f>
        <v>Ponto</v>
      </c>
    </row>
    <row r="747" spans="1:13" x14ac:dyDescent="0.35">
      <c r="A747" s="15">
        <v>746</v>
      </c>
      <c r="B747" s="338" t="s">
        <v>2022</v>
      </c>
      <c r="C747" s="8" t="s">
        <v>1381</v>
      </c>
      <c r="D747" s="15" t="s">
        <v>162</v>
      </c>
      <c r="E747" s="18">
        <v>312</v>
      </c>
      <c r="F747" s="480">
        <v>45292</v>
      </c>
      <c r="G747" s="480">
        <v>45657</v>
      </c>
      <c r="H747" s="449">
        <v>4.59</v>
      </c>
      <c r="I747" s="15" t="s">
        <v>1279</v>
      </c>
      <c r="J747" s="15" t="str">
        <f>_xlfn.XLOOKUP(QDC_Contratos[[#This Row],[ID CLUSTER]],'Pontos e zonas por UF'!$B$2:$B$446,'Pontos e zonas por UF'!$H$2:$H$446)</f>
        <v>Ceará</v>
      </c>
      <c r="K747" s="344"/>
      <c r="L747" s="8">
        <f>_xlfn.XLOOKUP(QDC_Contratos[[#This Row],[ID CLUSTER]],'Pontos e zonas por UF'!$B$2:$B$446,'Pontos e zonas por UF'!$A$2:$A$446)</f>
        <v>246</v>
      </c>
      <c r="M747" s="344" t="str">
        <f>_xlfn.XLOOKUP(QDC_Contratos[[#This Row],[Código Identificador do ID CLUSTER]],'Pontos e zonas por UF'!$A$2:$A$446,'Pontos e zonas por UF'!$G$2:$G$446)</f>
        <v>Zona</v>
      </c>
    </row>
    <row r="748" spans="1:13" x14ac:dyDescent="0.35">
      <c r="A748" s="15">
        <v>747</v>
      </c>
      <c r="B748" s="338" t="s">
        <v>2023</v>
      </c>
      <c r="C748" s="8" t="s">
        <v>1441</v>
      </c>
      <c r="D748" s="15" t="s">
        <v>162</v>
      </c>
      <c r="E748" s="18">
        <v>40</v>
      </c>
      <c r="F748" s="480">
        <v>45292</v>
      </c>
      <c r="G748" s="480">
        <v>45657</v>
      </c>
      <c r="H748" s="449">
        <v>4.59</v>
      </c>
      <c r="I748" s="15" t="s">
        <v>1279</v>
      </c>
      <c r="J748" s="15" t="str">
        <f>_xlfn.XLOOKUP(QDC_Contratos[[#This Row],[ID CLUSTER]],'Pontos e zonas por UF'!$B$2:$B$446,'Pontos e zonas por UF'!$H$2:$H$446)</f>
        <v>Ceará</v>
      </c>
      <c r="K748" s="344"/>
      <c r="L748" s="8">
        <f>_xlfn.XLOOKUP(QDC_Contratos[[#This Row],[ID CLUSTER]],'Pontos e zonas por UF'!$B$2:$B$446,'Pontos e zonas por UF'!$A$2:$A$446)</f>
        <v>247</v>
      </c>
      <c r="M748" s="344" t="str">
        <f>_xlfn.XLOOKUP(QDC_Contratos[[#This Row],[Código Identificador do ID CLUSTER]],'Pontos e zonas por UF'!$A$2:$A$446,'Pontos e zonas por UF'!$G$2:$G$446)</f>
        <v>Zona</v>
      </c>
    </row>
    <row r="749" spans="1:13" x14ac:dyDescent="0.35">
      <c r="A749" s="15">
        <v>748</v>
      </c>
      <c r="B749" s="338" t="s">
        <v>2024</v>
      </c>
      <c r="C749" s="8" t="s">
        <v>1324</v>
      </c>
      <c r="D749" s="15" t="s">
        <v>169</v>
      </c>
      <c r="E749" s="18">
        <v>300</v>
      </c>
      <c r="F749" s="480">
        <v>45292</v>
      </c>
      <c r="G749" s="480">
        <v>45657</v>
      </c>
      <c r="H749" s="449">
        <v>5.7927999999999997</v>
      </c>
      <c r="I749" s="15" t="s">
        <v>1279</v>
      </c>
      <c r="J749" s="15" t="str">
        <f>_xlfn.XLOOKUP(QDC_Contratos[[#This Row],[ID CLUSTER]],'Pontos e zonas por UF'!$B$2:$B$446,'Pontos e zonas por UF'!$H$2:$H$446)</f>
        <v>Rio de Janeiro</v>
      </c>
      <c r="K749" s="344"/>
      <c r="L749" s="8">
        <f>_xlfn.XLOOKUP(QDC_Contratos[[#This Row],[ID CLUSTER]],'Pontos e zonas por UF'!$B$2:$B$446,'Pontos e zonas por UF'!$A$2:$A$446)</f>
        <v>756635</v>
      </c>
      <c r="M749" s="344" t="str">
        <f>_xlfn.XLOOKUP(QDC_Contratos[[#This Row],[Código Identificador do ID CLUSTER]],'Pontos e zonas por UF'!$A$2:$A$446,'Pontos e zonas por UF'!$G$2:$G$446)</f>
        <v>Ponto</v>
      </c>
    </row>
    <row r="750" spans="1:13" x14ac:dyDescent="0.35">
      <c r="A750" s="15">
        <v>749</v>
      </c>
      <c r="B750" s="338" t="s">
        <v>2025</v>
      </c>
      <c r="C750" s="8" t="s">
        <v>1331</v>
      </c>
      <c r="D750" s="15" t="s">
        <v>162</v>
      </c>
      <c r="E750" s="18">
        <v>50</v>
      </c>
      <c r="F750" s="480">
        <v>45256</v>
      </c>
      <c r="G750" s="480">
        <v>45291</v>
      </c>
      <c r="H750" s="449">
        <v>1.2802</v>
      </c>
      <c r="I750" s="15" t="s">
        <v>1279</v>
      </c>
      <c r="J750" s="15" t="str">
        <f>_xlfn.XLOOKUP(QDC_Contratos[[#This Row],[ID CLUSTER]],'Pontos e zonas por UF'!$B$2:$B$446,'Pontos e zonas por UF'!$H$2:$H$446)</f>
        <v>Alagoas</v>
      </c>
      <c r="K750" s="344"/>
      <c r="L750" s="8">
        <f>_xlfn.XLOOKUP(QDC_Contratos[[#This Row],[ID CLUSTER]],'Pontos e zonas por UF'!$B$2:$B$446,'Pontos e zonas por UF'!$A$2:$A$446)</f>
        <v>195</v>
      </c>
      <c r="M750" s="344" t="str">
        <f>_xlfn.XLOOKUP(QDC_Contratos[[#This Row],[Código Identificador do ID CLUSTER]],'Pontos e zonas por UF'!$A$2:$A$446,'Pontos e zonas por UF'!$G$2:$G$446)</f>
        <v>Zona</v>
      </c>
    </row>
    <row r="751" spans="1:13" x14ac:dyDescent="0.35">
      <c r="A751" s="15">
        <v>750</v>
      </c>
      <c r="B751" s="338" t="s">
        <v>2026</v>
      </c>
      <c r="C751" s="8" t="s">
        <v>1348</v>
      </c>
      <c r="D751" s="15" t="s">
        <v>162</v>
      </c>
      <c r="E751" s="18">
        <v>20</v>
      </c>
      <c r="F751" s="480">
        <v>45292</v>
      </c>
      <c r="G751" s="480">
        <v>45292</v>
      </c>
      <c r="H751" s="449">
        <v>7.0594999999999999</v>
      </c>
      <c r="I751" s="15" t="s">
        <v>1279</v>
      </c>
      <c r="J751" s="15" t="str">
        <f>_xlfn.XLOOKUP(QDC_Contratos[[#This Row],[ID CLUSTER]],'Pontos e zonas por UF'!$B$2:$B$446,'Pontos e zonas por UF'!$H$2:$H$446)</f>
        <v>Paraíba</v>
      </c>
      <c r="K751" s="344"/>
      <c r="L751" s="8">
        <f>_xlfn.XLOOKUP(QDC_Contratos[[#This Row],[ID CLUSTER]],'Pontos e zonas por UF'!$B$2:$B$446,'Pontos e zonas por UF'!$A$2:$A$446)</f>
        <v>202</v>
      </c>
      <c r="M751" s="344" t="str">
        <f>_xlfn.XLOOKUP(QDC_Contratos[[#This Row],[Código Identificador do ID CLUSTER]],'Pontos e zonas por UF'!$A$2:$A$446,'Pontos e zonas por UF'!$G$2:$G$446)</f>
        <v>Zona</v>
      </c>
    </row>
    <row r="752" spans="1:13" x14ac:dyDescent="0.35">
      <c r="A752" s="15">
        <v>751</v>
      </c>
      <c r="B752" s="338" t="s">
        <v>2027</v>
      </c>
      <c r="C752" s="8" t="s">
        <v>1348</v>
      </c>
      <c r="D752" s="15" t="s">
        <v>162</v>
      </c>
      <c r="E752" s="18">
        <v>20</v>
      </c>
      <c r="F752" s="480">
        <v>45293</v>
      </c>
      <c r="G752" s="480">
        <v>45293</v>
      </c>
      <c r="H752" s="449">
        <v>7.0594999999999999</v>
      </c>
      <c r="I752" s="15" t="s">
        <v>1279</v>
      </c>
      <c r="J752" s="15" t="str">
        <f>_xlfn.XLOOKUP(QDC_Contratos[[#This Row],[ID CLUSTER]],'Pontos e zonas por UF'!$B$2:$B$446,'Pontos e zonas por UF'!$H$2:$H$446)</f>
        <v>Paraíba</v>
      </c>
      <c r="K752" s="344"/>
      <c r="L752" s="8">
        <f>_xlfn.XLOOKUP(QDC_Contratos[[#This Row],[ID CLUSTER]],'Pontos e zonas por UF'!$B$2:$B$446,'Pontos e zonas por UF'!$A$2:$A$446)</f>
        <v>202</v>
      </c>
      <c r="M752" s="344" t="str">
        <f>_xlfn.XLOOKUP(QDC_Contratos[[#This Row],[Código Identificador do ID CLUSTER]],'Pontos e zonas por UF'!$A$2:$A$446,'Pontos e zonas por UF'!$G$2:$G$446)</f>
        <v>Zona</v>
      </c>
    </row>
    <row r="753" spans="1:13" x14ac:dyDescent="0.35">
      <c r="A753" s="15">
        <v>752</v>
      </c>
      <c r="B753" s="338" t="s">
        <v>2028</v>
      </c>
      <c r="C753" s="8" t="s">
        <v>1348</v>
      </c>
      <c r="D753" s="15" t="s">
        <v>162</v>
      </c>
      <c r="E753" s="18">
        <v>20</v>
      </c>
      <c r="F753" s="480">
        <v>45294</v>
      </c>
      <c r="G753" s="480">
        <v>45294</v>
      </c>
      <c r="H753" s="449">
        <v>7.0594999999999999</v>
      </c>
      <c r="I753" s="15" t="s">
        <v>1279</v>
      </c>
      <c r="J753" s="15" t="str">
        <f>_xlfn.XLOOKUP(QDC_Contratos[[#This Row],[ID CLUSTER]],'Pontos e zonas por UF'!$B$2:$B$446,'Pontos e zonas por UF'!$H$2:$H$446)</f>
        <v>Paraíba</v>
      </c>
      <c r="K753" s="344"/>
      <c r="L753" s="8">
        <f>_xlfn.XLOOKUP(QDC_Contratos[[#This Row],[ID CLUSTER]],'Pontos e zonas por UF'!$B$2:$B$446,'Pontos e zonas por UF'!$A$2:$A$446)</f>
        <v>202</v>
      </c>
      <c r="M753" s="344" t="str">
        <f>_xlfn.XLOOKUP(QDC_Contratos[[#This Row],[Código Identificador do ID CLUSTER]],'Pontos e zonas por UF'!$A$2:$A$446,'Pontos e zonas por UF'!$G$2:$G$446)</f>
        <v>Zona</v>
      </c>
    </row>
    <row r="754" spans="1:13" x14ac:dyDescent="0.35">
      <c r="A754" s="15">
        <v>753</v>
      </c>
      <c r="B754" s="338" t="s">
        <v>2029</v>
      </c>
      <c r="C754" s="8" t="s">
        <v>1348</v>
      </c>
      <c r="D754" s="15" t="s">
        <v>162</v>
      </c>
      <c r="E754" s="18">
        <v>20</v>
      </c>
      <c r="F754" s="480">
        <v>45295</v>
      </c>
      <c r="G754" s="480">
        <v>45295</v>
      </c>
      <c r="H754" s="449">
        <v>7.0594999999999999</v>
      </c>
      <c r="I754" s="15" t="s">
        <v>1279</v>
      </c>
      <c r="J754" s="15" t="str">
        <f>_xlfn.XLOOKUP(QDC_Contratos[[#This Row],[ID CLUSTER]],'Pontos e zonas por UF'!$B$2:$B$446,'Pontos e zonas por UF'!$H$2:$H$446)</f>
        <v>Paraíba</v>
      </c>
      <c r="K754" s="344"/>
      <c r="L754" s="8">
        <f>_xlfn.XLOOKUP(QDC_Contratos[[#This Row],[ID CLUSTER]],'Pontos e zonas por UF'!$B$2:$B$446,'Pontos e zonas por UF'!$A$2:$A$446)</f>
        <v>202</v>
      </c>
      <c r="M754" s="344" t="str">
        <f>_xlfn.XLOOKUP(QDC_Contratos[[#This Row],[Código Identificador do ID CLUSTER]],'Pontos e zonas por UF'!$A$2:$A$446,'Pontos e zonas por UF'!$G$2:$G$446)</f>
        <v>Zona</v>
      </c>
    </row>
    <row r="755" spans="1:13" x14ac:dyDescent="0.35">
      <c r="A755" s="15">
        <v>754</v>
      </c>
      <c r="B755" s="338" t="s">
        <v>2030</v>
      </c>
      <c r="C755" s="8" t="s">
        <v>1348</v>
      </c>
      <c r="D755" s="15" t="s">
        <v>162</v>
      </c>
      <c r="E755" s="18">
        <v>20</v>
      </c>
      <c r="F755" s="480">
        <v>45296</v>
      </c>
      <c r="G755" s="480">
        <v>45296</v>
      </c>
      <c r="H755" s="449">
        <v>7.0594999999999999</v>
      </c>
      <c r="I755" s="15" t="s">
        <v>1279</v>
      </c>
      <c r="J755" s="15" t="str">
        <f>_xlfn.XLOOKUP(QDC_Contratos[[#This Row],[ID CLUSTER]],'Pontos e zonas por UF'!$B$2:$B$446,'Pontos e zonas por UF'!$H$2:$H$446)</f>
        <v>Paraíba</v>
      </c>
      <c r="K755" s="344"/>
      <c r="L755" s="8">
        <f>_xlfn.XLOOKUP(QDC_Contratos[[#This Row],[ID CLUSTER]],'Pontos e zonas por UF'!$B$2:$B$446,'Pontos e zonas por UF'!$A$2:$A$446)</f>
        <v>202</v>
      </c>
      <c r="M755" s="344" t="str">
        <f>_xlfn.XLOOKUP(QDC_Contratos[[#This Row],[Código Identificador do ID CLUSTER]],'Pontos e zonas por UF'!$A$2:$A$446,'Pontos e zonas por UF'!$G$2:$G$446)</f>
        <v>Zona</v>
      </c>
    </row>
    <row r="756" spans="1:13" x14ac:dyDescent="0.35">
      <c r="A756" s="15">
        <v>755</v>
      </c>
      <c r="B756" s="338" t="s">
        <v>2031</v>
      </c>
      <c r="C756" s="8" t="s">
        <v>1348</v>
      </c>
      <c r="D756" s="15" t="s">
        <v>162</v>
      </c>
      <c r="E756" s="18">
        <v>20</v>
      </c>
      <c r="F756" s="480">
        <v>45297</v>
      </c>
      <c r="G756" s="480">
        <v>45297</v>
      </c>
      <c r="H756" s="449">
        <v>7.0594999999999999</v>
      </c>
      <c r="I756" s="15" t="s">
        <v>1279</v>
      </c>
      <c r="J756" s="15" t="str">
        <f>_xlfn.XLOOKUP(QDC_Contratos[[#This Row],[ID CLUSTER]],'Pontos e zonas por UF'!$B$2:$B$446,'Pontos e zonas por UF'!$H$2:$H$446)</f>
        <v>Paraíba</v>
      </c>
      <c r="K756" s="344"/>
      <c r="L756" s="8">
        <f>_xlfn.XLOOKUP(QDC_Contratos[[#This Row],[ID CLUSTER]],'Pontos e zonas por UF'!$B$2:$B$446,'Pontos e zonas por UF'!$A$2:$A$446)</f>
        <v>202</v>
      </c>
      <c r="M756" s="344" t="str">
        <f>_xlfn.XLOOKUP(QDC_Contratos[[#This Row],[Código Identificador do ID CLUSTER]],'Pontos e zonas por UF'!$A$2:$A$446,'Pontos e zonas por UF'!$G$2:$G$446)</f>
        <v>Zona</v>
      </c>
    </row>
    <row r="757" spans="1:13" x14ac:dyDescent="0.35">
      <c r="A757" s="15">
        <v>756</v>
      </c>
      <c r="B757" s="338" t="s">
        <v>2032</v>
      </c>
      <c r="C757" s="8" t="s">
        <v>1348</v>
      </c>
      <c r="D757" s="15" t="s">
        <v>162</v>
      </c>
      <c r="E757" s="18">
        <v>20</v>
      </c>
      <c r="F757" s="480">
        <v>45298</v>
      </c>
      <c r="G757" s="480">
        <v>45298</v>
      </c>
      <c r="H757" s="449">
        <v>7.0594999999999999</v>
      </c>
      <c r="I757" s="15" t="s">
        <v>1279</v>
      </c>
      <c r="J757" s="15" t="str">
        <f>_xlfn.XLOOKUP(QDC_Contratos[[#This Row],[ID CLUSTER]],'Pontos e zonas por UF'!$B$2:$B$446,'Pontos e zonas por UF'!$H$2:$H$446)</f>
        <v>Paraíba</v>
      </c>
      <c r="K757" s="344"/>
      <c r="L757" s="8">
        <f>_xlfn.XLOOKUP(QDC_Contratos[[#This Row],[ID CLUSTER]],'Pontos e zonas por UF'!$B$2:$B$446,'Pontos e zonas por UF'!$A$2:$A$446)</f>
        <v>202</v>
      </c>
      <c r="M757" s="344" t="str">
        <f>_xlfn.XLOOKUP(QDC_Contratos[[#This Row],[Código Identificador do ID CLUSTER]],'Pontos e zonas por UF'!$A$2:$A$446,'Pontos e zonas por UF'!$G$2:$G$446)</f>
        <v>Zona</v>
      </c>
    </row>
    <row r="758" spans="1:13" x14ac:dyDescent="0.35">
      <c r="A758" s="15">
        <v>757</v>
      </c>
      <c r="B758" s="338" t="s">
        <v>2033</v>
      </c>
      <c r="C758" s="8" t="s">
        <v>1469</v>
      </c>
      <c r="D758" s="15" t="s">
        <v>162</v>
      </c>
      <c r="E758" s="18">
        <v>50</v>
      </c>
      <c r="F758" s="480">
        <v>45292</v>
      </c>
      <c r="G758" s="480">
        <v>45657</v>
      </c>
      <c r="H758" s="449">
        <v>4.2697000000000003</v>
      </c>
      <c r="I758" s="15" t="s">
        <v>1279</v>
      </c>
      <c r="J758" s="15" t="str">
        <f>_xlfn.XLOOKUP(QDC_Contratos[[#This Row],[ID CLUSTER]],'Pontos e zonas por UF'!$B$2:$B$446,'Pontos e zonas por UF'!$H$2:$H$446)</f>
        <v>Espírito Santo</v>
      </c>
      <c r="K758" s="344"/>
      <c r="L758" s="8">
        <f>_xlfn.XLOOKUP(QDC_Contratos[[#This Row],[ID CLUSTER]],'Pontos e zonas por UF'!$B$2:$B$446,'Pontos e zonas por UF'!$A$2:$A$446)</f>
        <v>230</v>
      </c>
      <c r="M758" s="344" t="str">
        <f>_xlfn.XLOOKUP(QDC_Contratos[[#This Row],[Código Identificador do ID CLUSTER]],'Pontos e zonas por UF'!$A$2:$A$446,'Pontos e zonas por UF'!$G$2:$G$446)</f>
        <v>Zona</v>
      </c>
    </row>
    <row r="759" spans="1:13" x14ac:dyDescent="0.35">
      <c r="A759" s="15">
        <v>758</v>
      </c>
      <c r="B759" s="338" t="s">
        <v>2034</v>
      </c>
      <c r="C759" s="8" t="s">
        <v>1466</v>
      </c>
      <c r="D759" s="15" t="s">
        <v>162</v>
      </c>
      <c r="E759" s="18">
        <v>100</v>
      </c>
      <c r="F759" s="480">
        <v>45292</v>
      </c>
      <c r="G759" s="480">
        <v>45657</v>
      </c>
      <c r="H759" s="449">
        <v>4.2697000000000003</v>
      </c>
      <c r="I759" s="15" t="s">
        <v>1279</v>
      </c>
      <c r="J759" s="15" t="str">
        <f>_xlfn.XLOOKUP(QDC_Contratos[[#This Row],[ID CLUSTER]],'Pontos e zonas por UF'!$B$2:$B$446,'Pontos e zonas por UF'!$H$2:$H$446)</f>
        <v>Espírito Santo</v>
      </c>
      <c r="K759" s="344"/>
      <c r="L759" s="8">
        <f>_xlfn.XLOOKUP(QDC_Contratos[[#This Row],[ID CLUSTER]],'Pontos e zonas por UF'!$B$2:$B$446,'Pontos e zonas por UF'!$A$2:$A$446)</f>
        <v>231</v>
      </c>
      <c r="M759" s="344" t="str">
        <f>_xlfn.XLOOKUP(QDC_Contratos[[#This Row],[Código Identificador do ID CLUSTER]],'Pontos e zonas por UF'!$A$2:$A$446,'Pontos e zonas por UF'!$G$2:$G$446)</f>
        <v>Zona</v>
      </c>
    </row>
    <row r="760" spans="1:13" x14ac:dyDescent="0.35">
      <c r="A760" s="15">
        <v>759</v>
      </c>
      <c r="B760" s="338" t="s">
        <v>2035</v>
      </c>
      <c r="C760" s="8" t="s">
        <v>1637</v>
      </c>
      <c r="D760" s="15" t="s">
        <v>162</v>
      </c>
      <c r="E760" s="18">
        <v>50</v>
      </c>
      <c r="F760" s="480">
        <v>45292</v>
      </c>
      <c r="G760" s="480">
        <v>45657</v>
      </c>
      <c r="H760" s="449">
        <v>4.2697000000000003</v>
      </c>
      <c r="I760" s="15" t="s">
        <v>1279</v>
      </c>
      <c r="J760" s="15" t="str">
        <f>_xlfn.XLOOKUP(QDC_Contratos[[#This Row],[ID CLUSTER]],'Pontos e zonas por UF'!$B$2:$B$446,'Pontos e zonas por UF'!$H$2:$H$446)</f>
        <v>Espírito Santo</v>
      </c>
      <c r="K760" s="344"/>
      <c r="L760" s="8">
        <f>_xlfn.XLOOKUP(QDC_Contratos[[#This Row],[ID CLUSTER]],'Pontos e zonas por UF'!$B$2:$B$446,'Pontos e zonas por UF'!$A$2:$A$446)</f>
        <v>232</v>
      </c>
      <c r="M760" s="344" t="str">
        <f>_xlfn.XLOOKUP(QDC_Contratos[[#This Row],[Código Identificador do ID CLUSTER]],'Pontos e zonas por UF'!$A$2:$A$446,'Pontos e zonas por UF'!$G$2:$G$446)</f>
        <v>Zona</v>
      </c>
    </row>
    <row r="761" spans="1:13" x14ac:dyDescent="0.35">
      <c r="A761" s="15">
        <v>760</v>
      </c>
      <c r="B761" s="338" t="s">
        <v>2036</v>
      </c>
      <c r="C761" s="8" t="s">
        <v>1324</v>
      </c>
      <c r="D761" s="15" t="s">
        <v>169</v>
      </c>
      <c r="E761" s="18">
        <v>1100.8</v>
      </c>
      <c r="F761" s="480">
        <v>45292</v>
      </c>
      <c r="G761" s="480">
        <v>45657</v>
      </c>
      <c r="H761" s="449">
        <v>5.7927999999999997</v>
      </c>
      <c r="I761" s="15" t="s">
        <v>1279</v>
      </c>
      <c r="J761" s="15" t="str">
        <f>_xlfn.XLOOKUP(QDC_Contratos[[#This Row],[ID CLUSTER]],'Pontos e zonas por UF'!$B$2:$B$446,'Pontos e zonas por UF'!$H$2:$H$446)</f>
        <v>Rio de Janeiro</v>
      </c>
      <c r="K761" s="344"/>
      <c r="L761" s="8">
        <f>_xlfn.XLOOKUP(QDC_Contratos[[#This Row],[ID CLUSTER]],'Pontos e zonas por UF'!$B$2:$B$446,'Pontos e zonas por UF'!$A$2:$A$446)</f>
        <v>756635</v>
      </c>
      <c r="M761" s="344" t="str">
        <f>_xlfn.XLOOKUP(QDC_Contratos[[#This Row],[Código Identificador do ID CLUSTER]],'Pontos e zonas por UF'!$A$2:$A$446,'Pontos e zonas por UF'!$G$2:$G$446)</f>
        <v>Ponto</v>
      </c>
    </row>
    <row r="762" spans="1:13" x14ac:dyDescent="0.35">
      <c r="A762" s="15">
        <v>761</v>
      </c>
      <c r="B762" s="338" t="s">
        <v>2037</v>
      </c>
      <c r="C762" s="8" t="s">
        <v>1348</v>
      </c>
      <c r="D762" s="15" t="s">
        <v>162</v>
      </c>
      <c r="E762" s="18">
        <v>20</v>
      </c>
      <c r="F762" s="480">
        <v>45299</v>
      </c>
      <c r="G762" s="480">
        <v>45299</v>
      </c>
      <c r="H762" s="449">
        <v>7.0594999999999999</v>
      </c>
      <c r="I762" s="15" t="s">
        <v>1279</v>
      </c>
      <c r="J762" s="15" t="str">
        <f>_xlfn.XLOOKUP(QDC_Contratos[[#This Row],[ID CLUSTER]],'Pontos e zonas por UF'!$B$2:$B$446,'Pontos e zonas por UF'!$H$2:$H$446)</f>
        <v>Paraíba</v>
      </c>
      <c r="K762" s="344"/>
      <c r="L762" s="8">
        <f>_xlfn.XLOOKUP(QDC_Contratos[[#This Row],[ID CLUSTER]],'Pontos e zonas por UF'!$B$2:$B$446,'Pontos e zonas por UF'!$A$2:$A$446)</f>
        <v>202</v>
      </c>
      <c r="M762" s="344" t="str">
        <f>_xlfn.XLOOKUP(QDC_Contratos[[#This Row],[Código Identificador do ID CLUSTER]],'Pontos e zonas por UF'!$A$2:$A$446,'Pontos e zonas por UF'!$G$2:$G$446)</f>
        <v>Zona</v>
      </c>
    </row>
    <row r="763" spans="1:13" x14ac:dyDescent="0.35">
      <c r="A763" s="15">
        <v>762</v>
      </c>
      <c r="B763" s="338" t="s">
        <v>2038</v>
      </c>
      <c r="C763" s="8" t="s">
        <v>1637</v>
      </c>
      <c r="D763" s="15" t="s">
        <v>162</v>
      </c>
      <c r="E763" s="18">
        <v>285</v>
      </c>
      <c r="F763" s="480">
        <v>45292</v>
      </c>
      <c r="G763" s="480">
        <v>45657</v>
      </c>
      <c r="H763" s="449">
        <v>4.2697000000000003</v>
      </c>
      <c r="I763" s="15" t="s">
        <v>1279</v>
      </c>
      <c r="J763" s="15" t="str">
        <f>_xlfn.XLOOKUP(QDC_Contratos[[#This Row],[ID CLUSTER]],'Pontos e zonas por UF'!$B$2:$B$446,'Pontos e zonas por UF'!$H$2:$H$446)</f>
        <v>Espírito Santo</v>
      </c>
      <c r="K763" s="344"/>
      <c r="L763" s="8">
        <f>_xlfn.XLOOKUP(QDC_Contratos[[#This Row],[ID CLUSTER]],'Pontos e zonas por UF'!$B$2:$B$446,'Pontos e zonas por UF'!$A$2:$A$446)</f>
        <v>232</v>
      </c>
      <c r="M763" s="344" t="str">
        <f>_xlfn.XLOOKUP(QDC_Contratos[[#This Row],[Código Identificador do ID CLUSTER]],'Pontos e zonas por UF'!$A$2:$A$446,'Pontos e zonas por UF'!$G$2:$G$446)</f>
        <v>Zona</v>
      </c>
    </row>
    <row r="764" spans="1:13" x14ac:dyDescent="0.35">
      <c r="A764" s="15">
        <v>763</v>
      </c>
      <c r="B764" s="338" t="s">
        <v>2039</v>
      </c>
      <c r="C764" s="8" t="s">
        <v>1331</v>
      </c>
      <c r="D764" s="15" t="s">
        <v>162</v>
      </c>
      <c r="E764" s="18">
        <v>50</v>
      </c>
      <c r="F764" s="480">
        <v>45256</v>
      </c>
      <c r="G764" s="480">
        <v>45291</v>
      </c>
      <c r="H764" s="449">
        <v>1.2802</v>
      </c>
      <c r="I764" s="15" t="s">
        <v>1279</v>
      </c>
      <c r="J764" s="15" t="str">
        <f>_xlfn.XLOOKUP(QDC_Contratos[[#This Row],[ID CLUSTER]],'Pontos e zonas por UF'!$B$2:$B$446,'Pontos e zonas por UF'!$H$2:$H$446)</f>
        <v>Alagoas</v>
      </c>
      <c r="K764" s="344"/>
      <c r="L764" s="8">
        <f>_xlfn.XLOOKUP(QDC_Contratos[[#This Row],[ID CLUSTER]],'Pontos e zonas por UF'!$B$2:$B$446,'Pontos e zonas por UF'!$A$2:$A$446)</f>
        <v>195</v>
      </c>
      <c r="M764" s="344" t="str">
        <f>_xlfn.XLOOKUP(QDC_Contratos[[#This Row],[Código Identificador do ID CLUSTER]],'Pontos e zonas por UF'!$A$2:$A$446,'Pontos e zonas por UF'!$G$2:$G$446)</f>
        <v>Zona</v>
      </c>
    </row>
    <row r="765" spans="1:13" x14ac:dyDescent="0.35">
      <c r="A765" s="15">
        <v>764</v>
      </c>
      <c r="B765" s="338" t="s">
        <v>2040</v>
      </c>
      <c r="C765" s="8" t="s">
        <v>1331</v>
      </c>
      <c r="D765" s="15" t="s">
        <v>162</v>
      </c>
      <c r="E765" s="18">
        <v>100</v>
      </c>
      <c r="F765" s="480">
        <v>45292</v>
      </c>
      <c r="G765" s="480">
        <v>45657</v>
      </c>
      <c r="H765" s="449">
        <v>4.2634999999999996</v>
      </c>
      <c r="I765" s="15" t="s">
        <v>1279</v>
      </c>
      <c r="J765" s="15" t="str">
        <f>_xlfn.XLOOKUP(QDC_Contratos[[#This Row],[ID CLUSTER]],'Pontos e zonas por UF'!$B$2:$B$446,'Pontos e zonas por UF'!$H$2:$H$446)</f>
        <v>Alagoas</v>
      </c>
      <c r="K765" s="344"/>
      <c r="L765" s="8">
        <f>_xlfn.XLOOKUP(QDC_Contratos[[#This Row],[ID CLUSTER]],'Pontos e zonas por UF'!$B$2:$B$446,'Pontos e zonas por UF'!$A$2:$A$446)</f>
        <v>195</v>
      </c>
      <c r="M765" s="344" t="str">
        <f>_xlfn.XLOOKUP(QDC_Contratos[[#This Row],[Código Identificador do ID CLUSTER]],'Pontos e zonas por UF'!$A$2:$A$446,'Pontos e zonas por UF'!$G$2:$G$446)</f>
        <v>Zona</v>
      </c>
    </row>
    <row r="766" spans="1:13" x14ac:dyDescent="0.35">
      <c r="A766" s="15">
        <v>765</v>
      </c>
      <c r="B766" s="338" t="s">
        <v>2041</v>
      </c>
      <c r="C766" s="8" t="s">
        <v>1340</v>
      </c>
      <c r="D766" s="15" t="s">
        <v>169</v>
      </c>
      <c r="E766" s="18">
        <v>600</v>
      </c>
      <c r="F766" s="480">
        <v>45292</v>
      </c>
      <c r="G766" s="480">
        <v>45657</v>
      </c>
      <c r="H766" s="449">
        <v>5.601</v>
      </c>
      <c r="I766" s="15" t="s">
        <v>1279</v>
      </c>
      <c r="J766" s="15" t="str">
        <f>_xlfn.XLOOKUP(QDC_Contratos[[#This Row],[ID CLUSTER]],'Pontos e zonas por UF'!$B$2:$B$446,'Pontos e zonas por UF'!$H$2:$H$446)</f>
        <v>Alagoas</v>
      </c>
      <c r="K766" s="344"/>
      <c r="L766" s="8">
        <f>_xlfn.XLOOKUP(QDC_Contratos[[#This Row],[ID CLUSTER]],'Pontos e zonas por UF'!$B$2:$B$446,'Pontos e zonas por UF'!$A$2:$A$446)</f>
        <v>823527</v>
      </c>
      <c r="M766" s="344" t="str">
        <f>_xlfn.XLOOKUP(QDC_Contratos[[#This Row],[Código Identificador do ID CLUSTER]],'Pontos e zonas por UF'!$A$2:$A$446,'Pontos e zonas por UF'!$G$2:$G$446)</f>
        <v>Ponto</v>
      </c>
    </row>
    <row r="767" spans="1:13" x14ac:dyDescent="0.35">
      <c r="A767" s="15">
        <v>766</v>
      </c>
      <c r="B767" s="338" t="s">
        <v>2042</v>
      </c>
      <c r="C767" s="8" t="s">
        <v>1342</v>
      </c>
      <c r="D767" s="15" t="s">
        <v>169</v>
      </c>
      <c r="E767" s="18">
        <v>40</v>
      </c>
      <c r="F767" s="480">
        <v>45292</v>
      </c>
      <c r="G767" s="480">
        <v>45657</v>
      </c>
      <c r="H767" s="449">
        <v>5.5461</v>
      </c>
      <c r="I767" s="15" t="s">
        <v>1279</v>
      </c>
      <c r="J767" s="15" t="str">
        <f>_xlfn.XLOOKUP(QDC_Contratos[[#This Row],[ID CLUSTER]],'Pontos e zonas por UF'!$B$2:$B$446,'Pontos e zonas por UF'!$H$2:$H$446)</f>
        <v>Bahia</v>
      </c>
      <c r="K767" s="344"/>
      <c r="L767" s="8">
        <f>_xlfn.XLOOKUP(QDC_Contratos[[#This Row],[ID CLUSTER]],'Pontos e zonas por UF'!$B$2:$B$446,'Pontos e zonas por UF'!$A$2:$A$446)</f>
        <v>305299</v>
      </c>
      <c r="M767" s="344" t="str">
        <f>_xlfn.XLOOKUP(QDC_Contratos[[#This Row],[Código Identificador do ID CLUSTER]],'Pontos e zonas por UF'!$A$2:$A$446,'Pontos e zonas por UF'!$G$2:$G$446)</f>
        <v>Ponto</v>
      </c>
    </row>
    <row r="768" spans="1:13" x14ac:dyDescent="0.35">
      <c r="A768" s="15">
        <v>767</v>
      </c>
      <c r="B768" s="338" t="s">
        <v>2043</v>
      </c>
      <c r="C768" s="8" t="s">
        <v>1346</v>
      </c>
      <c r="D768" s="15" t="s">
        <v>169</v>
      </c>
      <c r="E768" s="18">
        <v>350</v>
      </c>
      <c r="F768" s="480">
        <v>45658</v>
      </c>
      <c r="G768" s="480">
        <v>46022</v>
      </c>
      <c r="H768" s="449">
        <v>5.1139999999999999</v>
      </c>
      <c r="I768" s="15" t="s">
        <v>1279</v>
      </c>
      <c r="J768" s="15" t="str">
        <f>_xlfn.XLOOKUP(QDC_Contratos[[#This Row],[ID CLUSTER]],'Pontos e zonas por UF'!$B$2:$B$446,'Pontos e zonas por UF'!$H$2:$H$446)</f>
        <v>Rio Grande do Norte</v>
      </c>
      <c r="K768" s="344"/>
      <c r="L768" s="8">
        <f>_xlfn.XLOOKUP(QDC_Contratos[[#This Row],[ID CLUSTER]],'Pontos e zonas por UF'!$B$2:$B$446,'Pontos e zonas por UF'!$A$2:$A$446)</f>
        <v>755548</v>
      </c>
      <c r="M768" s="344" t="str">
        <f>_xlfn.XLOOKUP(QDC_Contratos[[#This Row],[Código Identificador do ID CLUSTER]],'Pontos e zonas por UF'!$A$2:$A$446,'Pontos e zonas por UF'!$G$2:$G$446)</f>
        <v>Ponto</v>
      </c>
    </row>
    <row r="769" spans="1:13" x14ac:dyDescent="0.35">
      <c r="A769" s="15">
        <v>768</v>
      </c>
      <c r="B769" s="338" t="s">
        <v>2044</v>
      </c>
      <c r="C769" s="8" t="s">
        <v>1346</v>
      </c>
      <c r="D769" s="15" t="s">
        <v>169</v>
      </c>
      <c r="E769" s="18">
        <v>550</v>
      </c>
      <c r="F769" s="480">
        <v>45292</v>
      </c>
      <c r="G769" s="480">
        <v>45657</v>
      </c>
      <c r="H769" s="449">
        <v>5.7870999999999997</v>
      </c>
      <c r="I769" s="15" t="s">
        <v>1279</v>
      </c>
      <c r="J769" s="15" t="str">
        <f>_xlfn.XLOOKUP(QDC_Contratos[[#This Row],[ID CLUSTER]],'Pontos e zonas por UF'!$B$2:$B$446,'Pontos e zonas por UF'!$H$2:$H$446)</f>
        <v>Rio Grande do Norte</v>
      </c>
      <c r="K769" s="344"/>
      <c r="L769" s="8">
        <f>_xlfn.XLOOKUP(QDC_Contratos[[#This Row],[ID CLUSTER]],'Pontos e zonas por UF'!$B$2:$B$446,'Pontos e zonas por UF'!$A$2:$A$446)</f>
        <v>755548</v>
      </c>
      <c r="M769" s="344" t="str">
        <f>_xlfn.XLOOKUP(QDC_Contratos[[#This Row],[Código Identificador do ID CLUSTER]],'Pontos e zonas por UF'!$A$2:$A$446,'Pontos e zonas por UF'!$G$2:$G$446)</f>
        <v>Ponto</v>
      </c>
    </row>
    <row r="770" spans="1:13" x14ac:dyDescent="0.35">
      <c r="A770" s="15">
        <v>769</v>
      </c>
      <c r="B770" s="338" t="s">
        <v>2045</v>
      </c>
      <c r="C770" s="8" t="s">
        <v>1342</v>
      </c>
      <c r="D770" s="15" t="s">
        <v>169</v>
      </c>
      <c r="E770" s="18">
        <v>580</v>
      </c>
      <c r="F770" s="480">
        <v>45292</v>
      </c>
      <c r="G770" s="480">
        <v>45657</v>
      </c>
      <c r="H770" s="449">
        <v>5.5461</v>
      </c>
      <c r="I770" s="15" t="s">
        <v>1279</v>
      </c>
      <c r="J770" s="15" t="str">
        <f>_xlfn.XLOOKUP(QDC_Contratos[[#This Row],[ID CLUSTER]],'Pontos e zonas por UF'!$B$2:$B$446,'Pontos e zonas por UF'!$H$2:$H$446)</f>
        <v>Bahia</v>
      </c>
      <c r="K770" s="344"/>
      <c r="L770" s="8">
        <f>_xlfn.XLOOKUP(QDC_Contratos[[#This Row],[ID CLUSTER]],'Pontos e zonas por UF'!$B$2:$B$446,'Pontos e zonas por UF'!$A$2:$A$446)</f>
        <v>305299</v>
      </c>
      <c r="M770" s="344" t="str">
        <f>_xlfn.XLOOKUP(QDC_Contratos[[#This Row],[Código Identificador do ID CLUSTER]],'Pontos e zonas por UF'!$A$2:$A$446,'Pontos e zonas por UF'!$G$2:$G$446)</f>
        <v>Ponto</v>
      </c>
    </row>
    <row r="771" spans="1:13" x14ac:dyDescent="0.35">
      <c r="A771" s="15">
        <v>770</v>
      </c>
      <c r="B771" s="338" t="s">
        <v>2046</v>
      </c>
      <c r="C771" s="8" t="s">
        <v>1338</v>
      </c>
      <c r="D771" s="15" t="s">
        <v>162</v>
      </c>
      <c r="E771" s="18">
        <v>500</v>
      </c>
      <c r="F771" s="480">
        <v>45292</v>
      </c>
      <c r="G771" s="480">
        <v>45657</v>
      </c>
      <c r="H771" s="449">
        <v>4.1596000000000002</v>
      </c>
      <c r="I771" s="15" t="s">
        <v>1279</v>
      </c>
      <c r="J771" s="15" t="str">
        <f>_xlfn.XLOOKUP(QDC_Contratos[[#This Row],[ID CLUSTER]],'Pontos e zonas por UF'!$B$2:$B$446,'Pontos e zonas por UF'!$H$2:$H$446)</f>
        <v>Bahia</v>
      </c>
      <c r="K771" s="344"/>
      <c r="L771" s="8">
        <f>_xlfn.XLOOKUP(QDC_Contratos[[#This Row],[ID CLUSTER]],'Pontos e zonas por UF'!$B$2:$B$446,'Pontos e zonas por UF'!$A$2:$A$446)</f>
        <v>236</v>
      </c>
      <c r="M771" s="344" t="str">
        <f>_xlfn.XLOOKUP(QDC_Contratos[[#This Row],[Código Identificador do ID CLUSTER]],'Pontos e zonas por UF'!$A$2:$A$446,'Pontos e zonas por UF'!$G$2:$G$446)</f>
        <v>Zona</v>
      </c>
    </row>
    <row r="772" spans="1:13" x14ac:dyDescent="0.35">
      <c r="A772" s="15">
        <v>771</v>
      </c>
      <c r="B772" s="338" t="s">
        <v>2047</v>
      </c>
      <c r="C772" s="8" t="s">
        <v>1324</v>
      </c>
      <c r="D772" s="15" t="s">
        <v>169</v>
      </c>
      <c r="E772" s="18">
        <v>742</v>
      </c>
      <c r="F772" s="473">
        <v>45231</v>
      </c>
      <c r="G772" s="473">
        <v>45291</v>
      </c>
      <c r="H772" s="448">
        <v>9.0132999999999992</v>
      </c>
      <c r="I772" s="15" t="s">
        <v>1279</v>
      </c>
      <c r="J772" s="15" t="str">
        <f>_xlfn.XLOOKUP(QDC_Contratos[[#This Row],[ID CLUSTER]],'Pontos e zonas por UF'!$B$2:$B$446,'Pontos e zonas por UF'!$H$2:$H$446)</f>
        <v>Rio de Janeiro</v>
      </c>
      <c r="K772" s="344"/>
      <c r="L772" s="8">
        <f>_xlfn.XLOOKUP(QDC_Contratos[[#This Row],[ID CLUSTER]],'Pontos e zonas por UF'!$B$2:$B$446,'Pontos e zonas por UF'!$A$2:$A$446)</f>
        <v>756635</v>
      </c>
      <c r="M772" s="344" t="str">
        <f>_xlfn.XLOOKUP(QDC_Contratos[[#This Row],[Código Identificador do ID CLUSTER]],'Pontos e zonas por UF'!$A$2:$A$446,'Pontos e zonas por UF'!$G$2:$G$446)</f>
        <v>Ponto</v>
      </c>
    </row>
    <row r="773" spans="1:13" x14ac:dyDescent="0.35">
      <c r="A773" s="15">
        <v>772</v>
      </c>
      <c r="B773" s="338" t="s">
        <v>2048</v>
      </c>
      <c r="C773" s="8" t="s">
        <v>1324</v>
      </c>
      <c r="D773" s="15" t="s">
        <v>169</v>
      </c>
      <c r="E773" s="18">
        <v>75</v>
      </c>
      <c r="F773" s="473">
        <v>45261</v>
      </c>
      <c r="G773" s="473">
        <v>45291</v>
      </c>
      <c r="H773" s="448">
        <v>9.0132999999999992</v>
      </c>
      <c r="I773" s="15" t="s">
        <v>1279</v>
      </c>
      <c r="J773" s="15" t="str">
        <f>_xlfn.XLOOKUP(QDC_Contratos[[#This Row],[ID CLUSTER]],'Pontos e zonas por UF'!$B$2:$B$446,'Pontos e zonas por UF'!$H$2:$H$446)</f>
        <v>Rio de Janeiro</v>
      </c>
      <c r="K773" s="344"/>
      <c r="L773" s="8">
        <f>_xlfn.XLOOKUP(QDC_Contratos[[#This Row],[ID CLUSTER]],'Pontos e zonas por UF'!$B$2:$B$446,'Pontos e zonas por UF'!$A$2:$A$446)</f>
        <v>756635</v>
      </c>
      <c r="M773" s="344" t="str">
        <f>_xlfn.XLOOKUP(QDC_Contratos[[#This Row],[Código Identificador do ID CLUSTER]],'Pontos e zonas por UF'!$A$2:$A$446,'Pontos e zonas por UF'!$G$2:$G$446)</f>
        <v>Ponto</v>
      </c>
    </row>
    <row r="774" spans="1:13" x14ac:dyDescent="0.35">
      <c r="A774" s="15">
        <v>773</v>
      </c>
      <c r="B774" s="338" t="s">
        <v>2049</v>
      </c>
      <c r="C774" s="8" t="s">
        <v>1466</v>
      </c>
      <c r="D774" s="15" t="s">
        <v>162</v>
      </c>
      <c r="E774" s="18">
        <v>28</v>
      </c>
      <c r="F774" s="480">
        <v>45292</v>
      </c>
      <c r="G774" s="480">
        <v>45657</v>
      </c>
      <c r="H774" s="449">
        <v>4.2697000000000003</v>
      </c>
      <c r="I774" s="15" t="s">
        <v>1279</v>
      </c>
      <c r="J774" s="15" t="str">
        <f>_xlfn.XLOOKUP(QDC_Contratos[[#This Row],[ID CLUSTER]],'Pontos e zonas por UF'!$B$2:$B$446,'Pontos e zonas por UF'!$H$2:$H$446)</f>
        <v>Espírito Santo</v>
      </c>
      <c r="K774" s="344"/>
      <c r="L774" s="8">
        <f>_xlfn.XLOOKUP(QDC_Contratos[[#This Row],[ID CLUSTER]],'Pontos e zonas por UF'!$B$2:$B$446,'Pontos e zonas por UF'!$A$2:$A$446)</f>
        <v>231</v>
      </c>
      <c r="M774" s="344" t="str">
        <f>_xlfn.XLOOKUP(QDC_Contratos[[#This Row],[Código Identificador do ID CLUSTER]],'Pontos e zonas por UF'!$A$2:$A$446,'Pontos e zonas por UF'!$G$2:$G$446)</f>
        <v>Zona</v>
      </c>
    </row>
    <row r="775" spans="1:13" x14ac:dyDescent="0.35">
      <c r="A775" s="15">
        <v>774</v>
      </c>
      <c r="B775" s="338" t="s">
        <v>2050</v>
      </c>
      <c r="C775" s="8" t="s">
        <v>1348</v>
      </c>
      <c r="D775" s="15" t="s">
        <v>162</v>
      </c>
      <c r="E775" s="18">
        <v>63</v>
      </c>
      <c r="F775" s="480">
        <v>45292</v>
      </c>
      <c r="G775" s="480">
        <v>45657</v>
      </c>
      <c r="H775" s="449">
        <v>4.3848000000000003</v>
      </c>
      <c r="I775" s="15" t="s">
        <v>1279</v>
      </c>
      <c r="J775" s="15" t="str">
        <f>_xlfn.XLOOKUP(QDC_Contratos[[#This Row],[ID CLUSTER]],'Pontos e zonas por UF'!$B$2:$B$446,'Pontos e zonas por UF'!$H$2:$H$446)</f>
        <v>Paraíba</v>
      </c>
      <c r="K775" s="344"/>
      <c r="L775" s="8">
        <f>_xlfn.XLOOKUP(QDC_Contratos[[#This Row],[ID CLUSTER]],'Pontos e zonas por UF'!$B$2:$B$446,'Pontos e zonas por UF'!$A$2:$A$446)</f>
        <v>202</v>
      </c>
      <c r="M775" s="344" t="str">
        <f>_xlfn.XLOOKUP(QDC_Contratos[[#This Row],[Código Identificador do ID CLUSTER]],'Pontos e zonas por UF'!$A$2:$A$446,'Pontos e zonas por UF'!$G$2:$G$446)</f>
        <v>Zona</v>
      </c>
    </row>
    <row r="776" spans="1:13" x14ac:dyDescent="0.35">
      <c r="A776" s="15">
        <v>775</v>
      </c>
      <c r="B776" s="338" t="s">
        <v>2051</v>
      </c>
      <c r="C776" s="8" t="s">
        <v>1324</v>
      </c>
      <c r="D776" s="15" t="s">
        <v>169</v>
      </c>
      <c r="E776" s="18">
        <v>530</v>
      </c>
      <c r="F776" s="480">
        <v>45292</v>
      </c>
      <c r="G776" s="480">
        <v>45657</v>
      </c>
      <c r="H776" s="449">
        <v>5.7927999999999997</v>
      </c>
      <c r="I776" s="15" t="s">
        <v>1279</v>
      </c>
      <c r="J776" s="15" t="str">
        <f>_xlfn.XLOOKUP(QDC_Contratos[[#This Row],[ID CLUSTER]],'Pontos e zonas por UF'!$B$2:$B$446,'Pontos e zonas por UF'!$H$2:$H$446)</f>
        <v>Rio de Janeiro</v>
      </c>
      <c r="K776" s="344"/>
      <c r="L776" s="8">
        <f>_xlfn.XLOOKUP(QDC_Contratos[[#This Row],[ID CLUSTER]],'Pontos e zonas por UF'!$B$2:$B$446,'Pontos e zonas por UF'!$A$2:$A$446)</f>
        <v>756635</v>
      </c>
      <c r="M776" s="344" t="str">
        <f>_xlfn.XLOOKUP(QDC_Contratos[[#This Row],[Código Identificador do ID CLUSTER]],'Pontos e zonas por UF'!$A$2:$A$446,'Pontos e zonas por UF'!$G$2:$G$446)</f>
        <v>Ponto</v>
      </c>
    </row>
    <row r="777" spans="1:13" x14ac:dyDescent="0.35">
      <c r="A777" s="15">
        <v>776</v>
      </c>
      <c r="B777" s="338" t="s">
        <v>2052</v>
      </c>
      <c r="C777" s="8" t="s">
        <v>1469</v>
      </c>
      <c r="D777" s="15" t="s">
        <v>162</v>
      </c>
      <c r="E777" s="18">
        <v>200</v>
      </c>
      <c r="F777" s="480">
        <v>45292</v>
      </c>
      <c r="G777" s="480">
        <v>45657</v>
      </c>
      <c r="H777" s="449">
        <v>4.2697000000000003</v>
      </c>
      <c r="I777" s="15" t="s">
        <v>1279</v>
      </c>
      <c r="J777" s="15" t="str">
        <f>_xlfn.XLOOKUP(QDC_Contratos[[#This Row],[ID CLUSTER]],'Pontos e zonas por UF'!$B$2:$B$446,'Pontos e zonas por UF'!$H$2:$H$446)</f>
        <v>Espírito Santo</v>
      </c>
      <c r="K777" s="344"/>
      <c r="L777" s="8">
        <f>_xlfn.XLOOKUP(QDC_Contratos[[#This Row],[ID CLUSTER]],'Pontos e zonas por UF'!$B$2:$B$446,'Pontos e zonas por UF'!$A$2:$A$446)</f>
        <v>230</v>
      </c>
      <c r="M777" s="344" t="str">
        <f>_xlfn.XLOOKUP(QDC_Contratos[[#This Row],[Código Identificador do ID CLUSTER]],'Pontos e zonas por UF'!$A$2:$A$446,'Pontos e zonas por UF'!$G$2:$G$446)</f>
        <v>Zona</v>
      </c>
    </row>
    <row r="778" spans="1:13" x14ac:dyDescent="0.35">
      <c r="A778" s="15">
        <v>777</v>
      </c>
      <c r="B778" s="338" t="s">
        <v>2053</v>
      </c>
      <c r="C778" s="8" t="s">
        <v>1466</v>
      </c>
      <c r="D778" s="15" t="s">
        <v>162</v>
      </c>
      <c r="E778" s="18">
        <v>200</v>
      </c>
      <c r="F778" s="480">
        <v>45292</v>
      </c>
      <c r="G778" s="480">
        <v>45657</v>
      </c>
      <c r="H778" s="449">
        <v>4.2697000000000003</v>
      </c>
      <c r="I778" s="15" t="s">
        <v>1279</v>
      </c>
      <c r="J778" s="15" t="str">
        <f>_xlfn.XLOOKUP(QDC_Contratos[[#This Row],[ID CLUSTER]],'Pontos e zonas por UF'!$B$2:$B$446,'Pontos e zonas por UF'!$H$2:$H$446)</f>
        <v>Espírito Santo</v>
      </c>
      <c r="K778" s="344"/>
      <c r="L778" s="8">
        <f>_xlfn.XLOOKUP(QDC_Contratos[[#This Row],[ID CLUSTER]],'Pontos e zonas por UF'!$B$2:$B$446,'Pontos e zonas por UF'!$A$2:$A$446)</f>
        <v>231</v>
      </c>
      <c r="M778" s="344" t="str">
        <f>_xlfn.XLOOKUP(QDC_Contratos[[#This Row],[Código Identificador do ID CLUSTER]],'Pontos e zonas por UF'!$A$2:$A$446,'Pontos e zonas por UF'!$G$2:$G$446)</f>
        <v>Zona</v>
      </c>
    </row>
    <row r="779" spans="1:13" x14ac:dyDescent="0.35">
      <c r="A779" s="15">
        <v>778</v>
      </c>
      <c r="B779" s="338" t="s">
        <v>2054</v>
      </c>
      <c r="C779" s="8" t="s">
        <v>1350</v>
      </c>
      <c r="D779" s="15" t="s">
        <v>162</v>
      </c>
      <c r="E779" s="18">
        <v>127</v>
      </c>
      <c r="F779" s="480">
        <v>45292</v>
      </c>
      <c r="G779" s="480">
        <v>45657</v>
      </c>
      <c r="H779" s="449">
        <v>4.5002000000000004</v>
      </c>
      <c r="I779" s="15" t="s">
        <v>1279</v>
      </c>
      <c r="J779" s="15" t="str">
        <f>_xlfn.XLOOKUP(QDC_Contratos[[#This Row],[ID CLUSTER]],'Pontos e zonas por UF'!$B$2:$B$446,'Pontos e zonas por UF'!$H$2:$H$446)</f>
        <v>Rio Grande do Norte</v>
      </c>
      <c r="K779" s="344"/>
      <c r="L779" s="8">
        <f>_xlfn.XLOOKUP(QDC_Contratos[[#This Row],[ID CLUSTER]],'Pontos e zonas por UF'!$B$2:$B$446,'Pontos e zonas por UF'!$A$2:$A$446)</f>
        <v>243</v>
      </c>
      <c r="M779" s="344" t="str">
        <f>_xlfn.XLOOKUP(QDC_Contratos[[#This Row],[Código Identificador do ID CLUSTER]],'Pontos e zonas por UF'!$A$2:$A$446,'Pontos e zonas por UF'!$G$2:$G$446)</f>
        <v>Zona</v>
      </c>
    </row>
    <row r="780" spans="1:13" x14ac:dyDescent="0.35">
      <c r="A780" s="15">
        <v>779</v>
      </c>
      <c r="B780" s="338" t="s">
        <v>2055</v>
      </c>
      <c r="C780" s="8" t="s">
        <v>1352</v>
      </c>
      <c r="D780" s="15" t="s">
        <v>162</v>
      </c>
      <c r="E780" s="18">
        <v>23</v>
      </c>
      <c r="F780" s="480">
        <v>45292</v>
      </c>
      <c r="G780" s="480">
        <v>45657</v>
      </c>
      <c r="H780" s="449">
        <v>4.5002000000000004</v>
      </c>
      <c r="I780" s="15" t="s">
        <v>1279</v>
      </c>
      <c r="J780" s="15" t="str">
        <f>_xlfn.XLOOKUP(QDC_Contratos[[#This Row],[ID CLUSTER]],'Pontos e zonas por UF'!$B$2:$B$446,'Pontos e zonas por UF'!$H$2:$H$446)</f>
        <v>Rio Grande do Norte</v>
      </c>
      <c r="K780" s="344"/>
      <c r="L780" s="8">
        <f>_xlfn.XLOOKUP(QDC_Contratos[[#This Row],[ID CLUSTER]],'Pontos e zonas por UF'!$B$2:$B$446,'Pontos e zonas por UF'!$A$2:$A$446)</f>
        <v>245</v>
      </c>
      <c r="M780" s="344" t="str">
        <f>_xlfn.XLOOKUP(QDC_Contratos[[#This Row],[Código Identificador do ID CLUSTER]],'Pontos e zonas por UF'!$A$2:$A$446,'Pontos e zonas por UF'!$G$2:$G$446)</f>
        <v>Zona</v>
      </c>
    </row>
    <row r="781" spans="1:13" x14ac:dyDescent="0.35">
      <c r="A781" s="15">
        <v>780</v>
      </c>
      <c r="B781" s="338" t="s">
        <v>2056</v>
      </c>
      <c r="C781" s="8" t="s">
        <v>1326</v>
      </c>
      <c r="D781" s="15" t="s">
        <v>162</v>
      </c>
      <c r="E781" s="18">
        <v>64</v>
      </c>
      <c r="F781" s="480">
        <v>45292</v>
      </c>
      <c r="G781" s="480">
        <v>45657</v>
      </c>
      <c r="H781" s="449">
        <v>4.3403</v>
      </c>
      <c r="I781" s="15" t="s">
        <v>1279</v>
      </c>
      <c r="J781" s="15" t="str">
        <f>_xlfn.XLOOKUP(QDC_Contratos[[#This Row],[ID CLUSTER]],'Pontos e zonas por UF'!$B$2:$B$446,'Pontos e zonas por UF'!$H$2:$H$446)</f>
        <v>Pernambuco</v>
      </c>
      <c r="K781" s="344"/>
      <c r="L781" s="8">
        <f>_xlfn.XLOOKUP(QDC_Contratos[[#This Row],[ID CLUSTER]],'Pontos e zonas por UF'!$B$2:$B$446,'Pontos e zonas por UF'!$A$2:$A$446)</f>
        <v>240</v>
      </c>
      <c r="M781" s="344" t="str">
        <f>_xlfn.XLOOKUP(QDC_Contratos[[#This Row],[Código Identificador do ID CLUSTER]],'Pontos e zonas por UF'!$A$2:$A$446,'Pontos e zonas por UF'!$G$2:$G$446)</f>
        <v>Zona</v>
      </c>
    </row>
    <row r="782" spans="1:13" x14ac:dyDescent="0.35">
      <c r="A782" s="15">
        <v>781</v>
      </c>
      <c r="B782" s="338" t="s">
        <v>2057</v>
      </c>
      <c r="C782" s="8" t="s">
        <v>1513</v>
      </c>
      <c r="D782" s="15" t="s">
        <v>162</v>
      </c>
      <c r="E782" s="18">
        <v>96</v>
      </c>
      <c r="F782" s="480">
        <v>45292</v>
      </c>
      <c r="G782" s="480">
        <v>45657</v>
      </c>
      <c r="H782" s="449">
        <v>4.3403</v>
      </c>
      <c r="I782" s="15" t="s">
        <v>1279</v>
      </c>
      <c r="J782" s="15" t="str">
        <f>_xlfn.XLOOKUP(QDC_Contratos[[#This Row],[ID CLUSTER]],'Pontos e zonas por UF'!$B$2:$B$446,'Pontos e zonas por UF'!$H$2:$H$446)</f>
        <v>Pernambuco</v>
      </c>
      <c r="K782" s="344"/>
      <c r="L782" s="8">
        <f>_xlfn.XLOOKUP(QDC_Contratos[[#This Row],[ID CLUSTER]],'Pontos e zonas por UF'!$B$2:$B$446,'Pontos e zonas por UF'!$A$2:$A$446)</f>
        <v>241</v>
      </c>
      <c r="M782" s="344" t="str">
        <f>_xlfn.XLOOKUP(QDC_Contratos[[#This Row],[Código Identificador do ID CLUSTER]],'Pontos e zonas por UF'!$A$2:$A$446,'Pontos e zonas por UF'!$G$2:$G$446)</f>
        <v>Zona</v>
      </c>
    </row>
    <row r="783" spans="1:13" x14ac:dyDescent="0.35">
      <c r="A783" s="15">
        <v>782</v>
      </c>
      <c r="B783" s="338" t="s">
        <v>2058</v>
      </c>
      <c r="C783" s="8" t="s">
        <v>1806</v>
      </c>
      <c r="D783" s="15" t="s">
        <v>169</v>
      </c>
      <c r="E783" s="18">
        <v>400</v>
      </c>
      <c r="F783" s="480">
        <v>45292</v>
      </c>
      <c r="G783" s="480">
        <v>45657</v>
      </c>
      <c r="H783" s="449">
        <v>5.6859999999999999</v>
      </c>
      <c r="I783" s="15" t="s">
        <v>1279</v>
      </c>
      <c r="J783" s="15" t="str">
        <f>_xlfn.XLOOKUP(QDC_Contratos[[#This Row],[ID CLUSTER]],'Pontos e zonas por UF'!$B$2:$B$446,'Pontos e zonas por UF'!$H$2:$H$446)</f>
        <v>Espírito Santo</v>
      </c>
      <c r="K783" s="344"/>
      <c r="L783" s="8">
        <f>_xlfn.XLOOKUP(QDC_Contratos[[#This Row],[ID CLUSTER]],'Pontos e zonas por UF'!$B$2:$B$446,'Pontos e zonas por UF'!$A$2:$A$446)</f>
        <v>756606</v>
      </c>
      <c r="M783" s="344" t="str">
        <f>_xlfn.XLOOKUP(QDC_Contratos[[#This Row],[Código Identificador do ID CLUSTER]],'Pontos e zonas por UF'!$A$2:$A$446,'Pontos e zonas por UF'!$G$2:$G$446)</f>
        <v>Ponto</v>
      </c>
    </row>
    <row r="784" spans="1:13" x14ac:dyDescent="0.35">
      <c r="A784" s="15">
        <v>783</v>
      </c>
      <c r="B784" s="338" t="s">
        <v>2059</v>
      </c>
      <c r="C784" s="8" t="s">
        <v>1806</v>
      </c>
      <c r="D784" s="15" t="s">
        <v>169</v>
      </c>
      <c r="E784" s="18">
        <v>400</v>
      </c>
      <c r="F784" s="473">
        <v>45111</v>
      </c>
      <c r="G784" s="480">
        <v>45291</v>
      </c>
      <c r="H784" s="449">
        <v>5.9866999999999999</v>
      </c>
      <c r="I784" s="15" t="s">
        <v>1279</v>
      </c>
      <c r="J784" s="15" t="str">
        <f>_xlfn.XLOOKUP(QDC_Contratos[[#This Row],[ID CLUSTER]],'Pontos e zonas por UF'!$B$2:$B$446,'Pontos e zonas por UF'!$H$2:$H$446)</f>
        <v>Espírito Santo</v>
      </c>
      <c r="K784" s="344"/>
      <c r="L784" s="8">
        <f>_xlfn.XLOOKUP(QDC_Contratos[[#This Row],[ID CLUSTER]],'Pontos e zonas por UF'!$B$2:$B$446,'Pontos e zonas por UF'!$A$2:$A$446)</f>
        <v>756606</v>
      </c>
      <c r="M784" s="344" t="str">
        <f>_xlfn.XLOOKUP(QDC_Contratos[[#This Row],[Código Identificador do ID CLUSTER]],'Pontos e zonas por UF'!$A$2:$A$446,'Pontos e zonas por UF'!$G$2:$G$446)</f>
        <v>Ponto</v>
      </c>
    </row>
    <row r="785" spans="1:13" x14ac:dyDescent="0.35">
      <c r="A785" s="15">
        <v>784</v>
      </c>
      <c r="B785" s="338" t="s">
        <v>2060</v>
      </c>
      <c r="C785" s="8" t="s">
        <v>1346</v>
      </c>
      <c r="D785" s="15" t="s">
        <v>169</v>
      </c>
      <c r="E785" s="18">
        <v>1</v>
      </c>
      <c r="F785" s="473">
        <v>45085</v>
      </c>
      <c r="G785" s="480">
        <v>45291</v>
      </c>
      <c r="H785" s="449">
        <v>6.0484</v>
      </c>
      <c r="I785" s="15" t="s">
        <v>1279</v>
      </c>
      <c r="J785" s="15" t="str">
        <f>_xlfn.XLOOKUP(QDC_Contratos[[#This Row],[ID CLUSTER]],'Pontos e zonas por UF'!$B$2:$B$446,'Pontos e zonas por UF'!$H$2:$H$446)</f>
        <v>Rio Grande do Norte</v>
      </c>
      <c r="K785" s="344"/>
      <c r="L785" s="8">
        <f>_xlfn.XLOOKUP(QDC_Contratos[[#This Row],[ID CLUSTER]],'Pontos e zonas por UF'!$B$2:$B$446,'Pontos e zonas por UF'!$A$2:$A$446)</f>
        <v>755548</v>
      </c>
      <c r="M785" s="344" t="str">
        <f>_xlfn.XLOOKUP(QDC_Contratos[[#This Row],[Código Identificador do ID CLUSTER]],'Pontos e zonas por UF'!$A$2:$A$446,'Pontos e zonas por UF'!$G$2:$G$446)</f>
        <v>Ponto</v>
      </c>
    </row>
    <row r="786" spans="1:13" x14ac:dyDescent="0.35">
      <c r="A786" s="15">
        <v>785</v>
      </c>
      <c r="B786" s="338" t="s">
        <v>2061</v>
      </c>
      <c r="C786" s="8" t="s">
        <v>1346</v>
      </c>
      <c r="D786" s="15" t="s">
        <v>169</v>
      </c>
      <c r="E786" s="18">
        <v>1</v>
      </c>
      <c r="F786" s="480">
        <v>45292</v>
      </c>
      <c r="G786" s="480">
        <v>45657</v>
      </c>
      <c r="H786" s="449">
        <v>5.7816999999999998</v>
      </c>
      <c r="I786" s="15" t="s">
        <v>1279</v>
      </c>
      <c r="J786" s="15" t="str">
        <f>_xlfn.XLOOKUP(QDC_Contratos[[#This Row],[ID CLUSTER]],'Pontos e zonas por UF'!$B$2:$B$446,'Pontos e zonas por UF'!$H$2:$H$446)</f>
        <v>Rio Grande do Norte</v>
      </c>
      <c r="K786" s="344"/>
      <c r="L786" s="8">
        <f>_xlfn.XLOOKUP(QDC_Contratos[[#This Row],[ID CLUSTER]],'Pontos e zonas por UF'!$B$2:$B$446,'Pontos e zonas por UF'!$A$2:$A$446)</f>
        <v>755548</v>
      </c>
      <c r="M786" s="344" t="str">
        <f>_xlfn.XLOOKUP(QDC_Contratos[[#This Row],[Código Identificador do ID CLUSTER]],'Pontos e zonas por UF'!$A$2:$A$446,'Pontos e zonas por UF'!$G$2:$G$446)</f>
        <v>Ponto</v>
      </c>
    </row>
    <row r="787" spans="1:13" x14ac:dyDescent="0.35">
      <c r="A787" s="15">
        <v>786</v>
      </c>
      <c r="B787" s="338" t="s">
        <v>2062</v>
      </c>
      <c r="C787" s="8" t="s">
        <v>1554</v>
      </c>
      <c r="D787" s="15" t="s">
        <v>169</v>
      </c>
      <c r="E787" s="18">
        <v>800</v>
      </c>
      <c r="F787" s="480">
        <v>45292</v>
      </c>
      <c r="G787" s="480">
        <v>45657</v>
      </c>
      <c r="H787" s="449">
        <v>1.0325</v>
      </c>
      <c r="I787" s="15" t="s">
        <v>1279</v>
      </c>
      <c r="J787" s="15" t="str">
        <f>_xlfn.XLOOKUP(QDC_Contratos[[#This Row],[ID CLUSTER]],'Pontos e zonas por UF'!$B$2:$B$446,'Pontos e zonas por UF'!$H$2:$H$446)</f>
        <v>Rio Grande do Sul</v>
      </c>
      <c r="K787" s="344"/>
      <c r="L787" s="8">
        <f>_xlfn.XLOOKUP(QDC_Contratos[[#This Row],[ID CLUSTER]],'Pontos e zonas por UF'!$B$2:$B$446,'Pontos e zonas por UF'!$A$2:$A$446)</f>
        <v>272153</v>
      </c>
      <c r="M787" s="344" t="str">
        <f>_xlfn.XLOOKUP(QDC_Contratos[[#This Row],[Código Identificador do ID CLUSTER]],'Pontos e zonas por UF'!$A$2:$A$446,'Pontos e zonas por UF'!$G$2:$G$446)</f>
        <v>Ponto</v>
      </c>
    </row>
    <row r="788" spans="1:13" x14ac:dyDescent="0.35">
      <c r="A788" s="15">
        <v>787</v>
      </c>
      <c r="B788" s="338" t="s">
        <v>2063</v>
      </c>
      <c r="C788" s="8" t="s">
        <v>1556</v>
      </c>
      <c r="D788" s="15" t="s">
        <v>162</v>
      </c>
      <c r="E788" s="18">
        <v>800</v>
      </c>
      <c r="F788" s="480">
        <v>45292</v>
      </c>
      <c r="G788" s="480">
        <v>45657</v>
      </c>
      <c r="H788" s="449">
        <v>0.44469999999999998</v>
      </c>
      <c r="I788" s="15" t="s">
        <v>1279</v>
      </c>
      <c r="J788" s="15" t="str">
        <f>_xlfn.XLOOKUP(QDC_Contratos[[#This Row],[ID CLUSTER]],'Pontos e zonas por UF'!$B$2:$B$446,'Pontos e zonas por UF'!$H$2:$H$446)</f>
        <v>Rio Grande do Sul</v>
      </c>
      <c r="K788" s="344"/>
      <c r="L788" s="8">
        <f>_xlfn.XLOOKUP(QDC_Contratos[[#This Row],[ID CLUSTER]],'Pontos e zonas por UF'!$B$2:$B$446,'Pontos e zonas por UF'!$A$2:$A$446)</f>
        <v>303454</v>
      </c>
      <c r="M788" s="344" t="str">
        <f>_xlfn.XLOOKUP(QDC_Contratos[[#This Row],[Código Identificador do ID CLUSTER]],'Pontos e zonas por UF'!$A$2:$A$446,'Pontos e zonas por UF'!$G$2:$G$446)</f>
        <v>Ponto</v>
      </c>
    </row>
    <row r="789" spans="1:13" x14ac:dyDescent="0.35">
      <c r="A789" s="15">
        <v>788</v>
      </c>
      <c r="B789" s="338" t="s">
        <v>2064</v>
      </c>
      <c r="C789" s="8" t="s">
        <v>1466</v>
      </c>
      <c r="D789" s="15" t="s">
        <v>162</v>
      </c>
      <c r="E789" s="18">
        <v>50</v>
      </c>
      <c r="F789" s="480">
        <v>45192</v>
      </c>
      <c r="G789" s="480">
        <v>45192</v>
      </c>
      <c r="H789" s="449">
        <v>8.1654</v>
      </c>
      <c r="I789" s="15" t="s">
        <v>1279</v>
      </c>
      <c r="J789" s="15" t="str">
        <f>_xlfn.XLOOKUP(QDC_Contratos[[#This Row],[ID CLUSTER]],'Pontos e zonas por UF'!$B$2:$B$446,'Pontos e zonas por UF'!$H$2:$H$446)</f>
        <v>Espírito Santo</v>
      </c>
      <c r="K789" s="344"/>
      <c r="L789" s="8">
        <f>_xlfn.XLOOKUP(QDC_Contratos[[#This Row],[ID CLUSTER]],'Pontos e zonas por UF'!$B$2:$B$446,'Pontos e zonas por UF'!$A$2:$A$446)</f>
        <v>231</v>
      </c>
      <c r="M789" s="344" t="str">
        <f>_xlfn.XLOOKUP(QDC_Contratos[[#This Row],[Código Identificador do ID CLUSTER]],'Pontos e zonas por UF'!$A$2:$A$446,'Pontos e zonas por UF'!$G$2:$G$446)</f>
        <v>Zona</v>
      </c>
    </row>
    <row r="790" spans="1:13" x14ac:dyDescent="0.35">
      <c r="A790" s="15">
        <v>789</v>
      </c>
      <c r="B790" s="338" t="s">
        <v>2065</v>
      </c>
      <c r="C790" s="8" t="s">
        <v>1466</v>
      </c>
      <c r="D790" s="15" t="s">
        <v>162</v>
      </c>
      <c r="E790" s="18">
        <v>50</v>
      </c>
      <c r="F790" s="480">
        <v>45193</v>
      </c>
      <c r="G790" s="480">
        <v>45193</v>
      </c>
      <c r="H790" s="449">
        <v>8.1654</v>
      </c>
      <c r="I790" s="15" t="s">
        <v>1279</v>
      </c>
      <c r="J790" s="15" t="str">
        <f>_xlfn.XLOOKUP(QDC_Contratos[[#This Row],[ID CLUSTER]],'Pontos e zonas por UF'!$B$2:$B$446,'Pontos e zonas por UF'!$H$2:$H$446)</f>
        <v>Espírito Santo</v>
      </c>
      <c r="K790" s="344"/>
      <c r="L790" s="8">
        <f>_xlfn.XLOOKUP(QDC_Contratos[[#This Row],[ID CLUSTER]],'Pontos e zonas por UF'!$B$2:$B$446,'Pontos e zonas por UF'!$A$2:$A$446)</f>
        <v>231</v>
      </c>
      <c r="M790" s="344" t="str">
        <f>_xlfn.XLOOKUP(QDC_Contratos[[#This Row],[Código Identificador do ID CLUSTER]],'Pontos e zonas por UF'!$A$2:$A$446,'Pontos e zonas por UF'!$G$2:$G$446)</f>
        <v>Zona</v>
      </c>
    </row>
    <row r="791" spans="1:13" x14ac:dyDescent="0.35">
      <c r="A791" s="15">
        <v>790</v>
      </c>
      <c r="B791" s="338" t="s">
        <v>2066</v>
      </c>
      <c r="C791" s="8" t="s">
        <v>1466</v>
      </c>
      <c r="D791" s="15" t="s">
        <v>162</v>
      </c>
      <c r="E791" s="18">
        <v>50</v>
      </c>
      <c r="F791" s="480">
        <v>45194</v>
      </c>
      <c r="G791" s="480">
        <v>45194</v>
      </c>
      <c r="H791" s="449">
        <v>8.1654</v>
      </c>
      <c r="I791" s="15" t="s">
        <v>1279</v>
      </c>
      <c r="J791" s="15" t="str">
        <f>_xlfn.XLOOKUP(QDC_Contratos[[#This Row],[ID CLUSTER]],'Pontos e zonas por UF'!$B$2:$B$446,'Pontos e zonas por UF'!$H$2:$H$446)</f>
        <v>Espírito Santo</v>
      </c>
      <c r="K791" s="344"/>
      <c r="L791" s="8">
        <f>_xlfn.XLOOKUP(QDC_Contratos[[#This Row],[ID CLUSTER]],'Pontos e zonas por UF'!$B$2:$B$446,'Pontos e zonas por UF'!$A$2:$A$446)</f>
        <v>231</v>
      </c>
      <c r="M791" s="344" t="str">
        <f>_xlfn.XLOOKUP(QDC_Contratos[[#This Row],[Código Identificador do ID CLUSTER]],'Pontos e zonas por UF'!$A$2:$A$446,'Pontos e zonas por UF'!$G$2:$G$446)</f>
        <v>Zona</v>
      </c>
    </row>
    <row r="792" spans="1:13" x14ac:dyDescent="0.35">
      <c r="A792" s="15">
        <v>791</v>
      </c>
      <c r="B792" s="338" t="s">
        <v>2067</v>
      </c>
      <c r="C792" s="8" t="s">
        <v>1466</v>
      </c>
      <c r="D792" s="15" t="s">
        <v>162</v>
      </c>
      <c r="E792" s="18">
        <v>50</v>
      </c>
      <c r="F792" s="480">
        <v>45195</v>
      </c>
      <c r="G792" s="480">
        <v>45195</v>
      </c>
      <c r="H792" s="449">
        <v>8.1654</v>
      </c>
      <c r="I792" s="15" t="s">
        <v>1279</v>
      </c>
      <c r="J792" s="15" t="str">
        <f>_xlfn.XLOOKUP(QDC_Contratos[[#This Row],[ID CLUSTER]],'Pontos e zonas por UF'!$B$2:$B$446,'Pontos e zonas por UF'!$H$2:$H$446)</f>
        <v>Espírito Santo</v>
      </c>
      <c r="K792" s="344"/>
      <c r="L792" s="8">
        <f>_xlfn.XLOOKUP(QDC_Contratos[[#This Row],[ID CLUSTER]],'Pontos e zonas por UF'!$B$2:$B$446,'Pontos e zonas por UF'!$A$2:$A$446)</f>
        <v>231</v>
      </c>
      <c r="M792" s="344" t="str">
        <f>_xlfn.XLOOKUP(QDC_Contratos[[#This Row],[Código Identificador do ID CLUSTER]],'Pontos e zonas por UF'!$A$2:$A$446,'Pontos e zonas por UF'!$G$2:$G$446)</f>
        <v>Zona</v>
      </c>
    </row>
    <row r="793" spans="1:13" x14ac:dyDescent="0.35">
      <c r="A793" s="15">
        <v>792</v>
      </c>
      <c r="B793" s="338" t="s">
        <v>2068</v>
      </c>
      <c r="C793" s="8" t="s">
        <v>1466</v>
      </c>
      <c r="D793" s="15" t="s">
        <v>162</v>
      </c>
      <c r="E793" s="18">
        <v>50</v>
      </c>
      <c r="F793" s="480">
        <v>45196</v>
      </c>
      <c r="G793" s="480">
        <v>45196</v>
      </c>
      <c r="H793" s="449">
        <v>8.1654</v>
      </c>
      <c r="I793" s="15" t="s">
        <v>1279</v>
      </c>
      <c r="J793" s="15" t="str">
        <f>_xlfn.XLOOKUP(QDC_Contratos[[#This Row],[ID CLUSTER]],'Pontos e zonas por UF'!$B$2:$B$446,'Pontos e zonas por UF'!$H$2:$H$446)</f>
        <v>Espírito Santo</v>
      </c>
      <c r="K793" s="344"/>
      <c r="L793" s="8">
        <f>_xlfn.XLOOKUP(QDC_Contratos[[#This Row],[ID CLUSTER]],'Pontos e zonas por UF'!$B$2:$B$446,'Pontos e zonas por UF'!$A$2:$A$446)</f>
        <v>231</v>
      </c>
      <c r="M793" s="344" t="str">
        <f>_xlfn.XLOOKUP(QDC_Contratos[[#This Row],[Código Identificador do ID CLUSTER]],'Pontos e zonas por UF'!$A$2:$A$446,'Pontos e zonas por UF'!$G$2:$G$446)</f>
        <v>Zona</v>
      </c>
    </row>
    <row r="794" spans="1:13" x14ac:dyDescent="0.35">
      <c r="A794" s="15">
        <v>793</v>
      </c>
      <c r="B794" s="338" t="s">
        <v>2069</v>
      </c>
      <c r="C794" s="8" t="s">
        <v>1466</v>
      </c>
      <c r="D794" s="15" t="s">
        <v>162</v>
      </c>
      <c r="E794" s="18">
        <v>40.54</v>
      </c>
      <c r="F794" s="480">
        <v>45219</v>
      </c>
      <c r="G794" s="480">
        <v>45219</v>
      </c>
      <c r="H794" s="449">
        <v>8.1654</v>
      </c>
      <c r="I794" s="15" t="s">
        <v>1279</v>
      </c>
      <c r="J794" s="15" t="str">
        <f>_xlfn.XLOOKUP(QDC_Contratos[[#This Row],[ID CLUSTER]],'Pontos e zonas por UF'!$B$2:$B$446,'Pontos e zonas por UF'!$H$2:$H$446)</f>
        <v>Espírito Santo</v>
      </c>
      <c r="K794" s="344"/>
      <c r="L794" s="8">
        <f>_xlfn.XLOOKUP(QDC_Contratos[[#This Row],[ID CLUSTER]],'Pontos e zonas por UF'!$B$2:$B$446,'Pontos e zonas por UF'!$A$2:$A$446)</f>
        <v>231</v>
      </c>
      <c r="M794" s="344" t="str">
        <f>_xlfn.XLOOKUP(QDC_Contratos[[#This Row],[Código Identificador do ID CLUSTER]],'Pontos e zonas por UF'!$A$2:$A$446,'Pontos e zonas por UF'!$G$2:$G$446)</f>
        <v>Zona</v>
      </c>
    </row>
    <row r="795" spans="1:13" x14ac:dyDescent="0.35">
      <c r="A795" s="15">
        <v>794</v>
      </c>
      <c r="B795" s="338" t="s">
        <v>2070</v>
      </c>
      <c r="C795" s="8" t="s">
        <v>1466</v>
      </c>
      <c r="D795" s="15" t="s">
        <v>162</v>
      </c>
      <c r="E795" s="18">
        <v>87</v>
      </c>
      <c r="F795" s="480">
        <v>45220</v>
      </c>
      <c r="G795" s="480">
        <v>45220</v>
      </c>
      <c r="H795" s="449">
        <v>8.1654</v>
      </c>
      <c r="I795" s="15" t="s">
        <v>1279</v>
      </c>
      <c r="J795" s="15" t="str">
        <f>_xlfn.XLOOKUP(QDC_Contratos[[#This Row],[ID CLUSTER]],'Pontos e zonas por UF'!$B$2:$B$446,'Pontos e zonas por UF'!$H$2:$H$446)</f>
        <v>Espírito Santo</v>
      </c>
      <c r="K795" s="344"/>
      <c r="L795" s="8">
        <f>_xlfn.XLOOKUP(QDC_Contratos[[#This Row],[ID CLUSTER]],'Pontos e zonas por UF'!$B$2:$B$446,'Pontos e zonas por UF'!$A$2:$A$446)</f>
        <v>231</v>
      </c>
      <c r="M795" s="344" t="str">
        <f>_xlfn.XLOOKUP(QDC_Contratos[[#This Row],[Código Identificador do ID CLUSTER]],'Pontos e zonas por UF'!$A$2:$A$446,'Pontos e zonas por UF'!$G$2:$G$446)</f>
        <v>Zona</v>
      </c>
    </row>
    <row r="796" spans="1:13" x14ac:dyDescent="0.35">
      <c r="A796" s="15">
        <v>795</v>
      </c>
      <c r="B796" s="338" t="s">
        <v>2071</v>
      </c>
      <c r="C796" s="8" t="s">
        <v>1466</v>
      </c>
      <c r="D796" s="15" t="s">
        <v>162</v>
      </c>
      <c r="E796" s="18">
        <v>10.33</v>
      </c>
      <c r="F796" s="480">
        <v>45260</v>
      </c>
      <c r="G796" s="480">
        <v>45260</v>
      </c>
      <c r="H796" s="449">
        <v>8.1654</v>
      </c>
      <c r="I796" s="15" t="s">
        <v>1279</v>
      </c>
      <c r="J796" s="15" t="str">
        <f>_xlfn.XLOOKUP(QDC_Contratos[[#This Row],[ID CLUSTER]],'Pontos e zonas por UF'!$B$2:$B$446,'Pontos e zonas por UF'!$H$2:$H$446)</f>
        <v>Espírito Santo</v>
      </c>
      <c r="K796" s="344"/>
      <c r="L796" s="8">
        <f>_xlfn.XLOOKUP(QDC_Contratos[[#This Row],[ID CLUSTER]],'Pontos e zonas por UF'!$B$2:$B$446,'Pontos e zonas por UF'!$A$2:$A$446)</f>
        <v>231</v>
      </c>
      <c r="M796" s="344" t="str">
        <f>_xlfn.XLOOKUP(QDC_Contratos[[#This Row],[Código Identificador do ID CLUSTER]],'Pontos e zonas por UF'!$A$2:$A$446,'Pontos e zonas por UF'!$G$2:$G$446)</f>
        <v>Zona</v>
      </c>
    </row>
    <row r="797" spans="1:13" x14ac:dyDescent="0.35">
      <c r="A797" s="15">
        <v>796</v>
      </c>
      <c r="B797" s="338" t="s">
        <v>2072</v>
      </c>
      <c r="C797" s="8" t="s">
        <v>1317</v>
      </c>
      <c r="D797" s="15" t="s">
        <v>169</v>
      </c>
      <c r="E797" s="18">
        <v>2240</v>
      </c>
      <c r="F797" s="473">
        <v>45289</v>
      </c>
      <c r="G797" s="480">
        <v>45657</v>
      </c>
      <c r="H797" s="449">
        <v>3.4175</v>
      </c>
      <c r="I797" s="15" t="s">
        <v>1279</v>
      </c>
      <c r="J797" s="15" t="str">
        <f>_xlfn.XLOOKUP(QDC_Contratos[[#This Row],[ID CLUSTER]],'Pontos e zonas por UF'!$B$2:$B$446,'Pontos e zonas por UF'!$H$2:$H$446)</f>
        <v>Mato Grosso</v>
      </c>
      <c r="K797" s="344"/>
      <c r="L797" s="8">
        <f>_xlfn.XLOOKUP(QDC_Contratos[[#This Row],[ID CLUSTER]],'Pontos e zonas por UF'!$B$2:$B$446,'Pontos e zonas por UF'!$A$2:$A$446)</f>
        <v>283474</v>
      </c>
      <c r="M797" s="344" t="str">
        <f>_xlfn.XLOOKUP(QDC_Contratos[[#This Row],[Código Identificador do ID CLUSTER]],'Pontos e zonas por UF'!$A$2:$A$446,'Pontos e zonas por UF'!$G$2:$G$446)</f>
        <v>Ponto</v>
      </c>
    </row>
    <row r="798" spans="1:13" x14ac:dyDescent="0.35">
      <c r="A798" s="15">
        <v>797</v>
      </c>
      <c r="B798" s="338" t="s">
        <v>2072</v>
      </c>
      <c r="C798" s="6" t="s">
        <v>1291</v>
      </c>
      <c r="D798" s="15" t="s">
        <v>162</v>
      </c>
      <c r="E798" s="18">
        <v>2240</v>
      </c>
      <c r="F798" s="473">
        <v>45289</v>
      </c>
      <c r="G798" s="480">
        <v>45657</v>
      </c>
      <c r="H798" s="449">
        <v>3.4175</v>
      </c>
      <c r="I798" s="15" t="s">
        <v>1279</v>
      </c>
      <c r="J798" s="15" t="str">
        <f>_xlfn.XLOOKUP(QDC_Contratos[[#This Row],[ID CLUSTER]],'Pontos e zonas por UF'!$B$2:$B$446,'Pontos e zonas por UF'!$H$2:$H$446)</f>
        <v>Mato Grosso</v>
      </c>
      <c r="K798" s="344"/>
      <c r="L798" s="8">
        <f>_xlfn.XLOOKUP(QDC_Contratos[[#This Row],[ID CLUSTER]],'Pontos e zonas por UF'!$B$2:$B$446,'Pontos e zonas por UF'!$A$2:$A$446)</f>
        <v>283473</v>
      </c>
      <c r="M798" s="344" t="str">
        <f>_xlfn.XLOOKUP(QDC_Contratos[[#This Row],[Código Identificador do ID CLUSTER]],'Pontos e zonas por UF'!$A$2:$A$446,'Pontos e zonas por UF'!$G$2:$G$446)</f>
        <v>Ponto</v>
      </c>
    </row>
    <row r="799" spans="1:13" x14ac:dyDescent="0.35">
      <c r="A799" s="15">
        <v>798</v>
      </c>
      <c r="B799" s="338" t="s">
        <v>2073</v>
      </c>
      <c r="C799" s="8" t="s">
        <v>1313</v>
      </c>
      <c r="D799" s="15" t="s">
        <v>162</v>
      </c>
      <c r="E799" s="18">
        <v>250</v>
      </c>
      <c r="F799" s="480">
        <v>45292</v>
      </c>
      <c r="G799" s="480">
        <v>45657</v>
      </c>
      <c r="H799" s="449">
        <v>4.2117000000000004</v>
      </c>
      <c r="I799" s="15" t="s">
        <v>1279</v>
      </c>
      <c r="J799" s="15" t="str">
        <f>_xlfn.XLOOKUP(QDC_Contratos[[#This Row],[ID CLUSTER]],'Pontos e zonas por UF'!$B$2:$B$446,'Pontos e zonas por UF'!$H$2:$H$446)</f>
        <v>Sergipe</v>
      </c>
      <c r="K799" s="344"/>
      <c r="L799" s="8">
        <f>_xlfn.XLOOKUP(QDC_Contratos[[#This Row],[ID CLUSTER]],'Pontos e zonas por UF'!$B$2:$B$446,'Pontos e zonas por UF'!$A$2:$A$446)</f>
        <v>198</v>
      </c>
      <c r="M799" s="344" t="str">
        <f>_xlfn.XLOOKUP(QDC_Contratos[[#This Row],[Código Identificador do ID CLUSTER]],'Pontos e zonas por UF'!$A$2:$A$446,'Pontos e zonas por UF'!$G$2:$G$446)</f>
        <v>Zona</v>
      </c>
    </row>
    <row r="800" spans="1:13" x14ac:dyDescent="0.35">
      <c r="A800" s="15">
        <v>799</v>
      </c>
      <c r="B800" s="338" t="s">
        <v>2074</v>
      </c>
      <c r="C800" s="8" t="s">
        <v>1313</v>
      </c>
      <c r="D800" s="15" t="s">
        <v>162</v>
      </c>
      <c r="E800" s="18">
        <v>225</v>
      </c>
      <c r="F800" s="480">
        <v>45140</v>
      </c>
      <c r="G800" s="480">
        <v>45291</v>
      </c>
      <c r="H800" s="449">
        <v>5.0572999999999997</v>
      </c>
      <c r="I800" s="15" t="s">
        <v>1279</v>
      </c>
      <c r="J800" s="15" t="str">
        <f>_xlfn.XLOOKUP(QDC_Contratos[[#This Row],[ID CLUSTER]],'Pontos e zonas por UF'!$B$2:$B$446,'Pontos e zonas por UF'!$H$2:$H$446)</f>
        <v>Sergipe</v>
      </c>
      <c r="K800" s="344"/>
      <c r="L800" s="8">
        <f>_xlfn.XLOOKUP(QDC_Contratos[[#This Row],[ID CLUSTER]],'Pontos e zonas por UF'!$B$2:$B$446,'Pontos e zonas por UF'!$A$2:$A$446)</f>
        <v>198</v>
      </c>
      <c r="M800" s="344" t="str">
        <f>_xlfn.XLOOKUP(QDC_Contratos[[#This Row],[Código Identificador do ID CLUSTER]],'Pontos e zonas por UF'!$A$2:$A$446,'Pontos e zonas por UF'!$G$2:$G$446)</f>
        <v>Zona</v>
      </c>
    </row>
    <row r="801" spans="1:13" x14ac:dyDescent="0.35">
      <c r="A801" s="15">
        <v>800</v>
      </c>
      <c r="B801" s="339" t="s">
        <v>2075</v>
      </c>
      <c r="C801" s="8" t="s">
        <v>1281</v>
      </c>
      <c r="D801" s="15" t="s">
        <v>162</v>
      </c>
      <c r="E801" s="18">
        <v>329</v>
      </c>
      <c r="F801" s="480">
        <v>45292</v>
      </c>
      <c r="G801" s="480">
        <v>45657</v>
      </c>
      <c r="H801" s="448">
        <v>2.9803999999999999</v>
      </c>
      <c r="I801" s="15" t="s">
        <v>1279</v>
      </c>
      <c r="J801" s="15" t="str">
        <f>_xlfn.XLOOKUP(QDC_Contratos[[#This Row],[ID CLUSTER]],'Pontos e zonas por UF'!$B$2:$B$446,'Pontos e zonas por UF'!$H$2:$H$446)</f>
        <v>São Paulo</v>
      </c>
      <c r="K801" s="344"/>
      <c r="L801" s="8">
        <f>_xlfn.XLOOKUP(QDC_Contratos[[#This Row],[ID CLUSTER]],'Pontos e zonas por UF'!$B$2:$B$446,'Pontos e zonas por UF'!$A$2:$A$446)</f>
        <v>441</v>
      </c>
      <c r="M801" s="344" t="str">
        <f>_xlfn.XLOOKUP(QDC_Contratos[[#This Row],[Código Identificador do ID CLUSTER]],'Pontos e zonas por UF'!$A$2:$A$446,'Pontos e zonas por UF'!$G$2:$G$446)</f>
        <v>Zona</v>
      </c>
    </row>
    <row r="802" spans="1:13" x14ac:dyDescent="0.35">
      <c r="A802" s="15">
        <v>801</v>
      </c>
      <c r="B802" s="339" t="s">
        <v>2076</v>
      </c>
      <c r="C802" s="8" t="s">
        <v>1287</v>
      </c>
      <c r="D802" s="15" t="s">
        <v>169</v>
      </c>
      <c r="E802" s="18">
        <v>720.21</v>
      </c>
      <c r="F802" s="480">
        <v>45312</v>
      </c>
      <c r="G802" s="480">
        <v>45312</v>
      </c>
      <c r="H802" s="448">
        <v>9.0134000000000007</v>
      </c>
      <c r="I802" s="15" t="s">
        <v>1279</v>
      </c>
      <c r="J802" s="15" t="str">
        <f>_xlfn.XLOOKUP(QDC_Contratos[[#This Row],[ID CLUSTER]],'Pontos e zonas por UF'!$B$2:$B$446,'Pontos e zonas por UF'!$H$2:$H$446)</f>
        <v>Mato Grosso do Sul</v>
      </c>
      <c r="K802" s="344"/>
      <c r="L802" s="8">
        <f>_xlfn.XLOOKUP(QDC_Contratos[[#This Row],[ID CLUSTER]],'Pontos e zonas por UF'!$B$2:$B$446,'Pontos e zonas por UF'!$A$2:$A$446)</f>
        <v>270738</v>
      </c>
      <c r="M802" s="344" t="str">
        <f>_xlfn.XLOOKUP(QDC_Contratos[[#This Row],[Código Identificador do ID CLUSTER]],'Pontos e zonas por UF'!$A$2:$A$446,'Pontos e zonas por UF'!$G$2:$G$446)</f>
        <v>Ponto</v>
      </c>
    </row>
    <row r="803" spans="1:13" x14ac:dyDescent="0.35">
      <c r="A803" s="15">
        <v>802</v>
      </c>
      <c r="B803" s="339" t="s">
        <v>2077</v>
      </c>
      <c r="C803" s="8" t="s">
        <v>1497</v>
      </c>
      <c r="D803" s="15" t="s">
        <v>162</v>
      </c>
      <c r="E803" s="18">
        <v>720.21</v>
      </c>
      <c r="F803" s="480">
        <v>45312</v>
      </c>
      <c r="G803" s="480">
        <v>45312</v>
      </c>
      <c r="H803" s="448">
        <v>0.34279999999999999</v>
      </c>
      <c r="I803" s="15" t="s">
        <v>1279</v>
      </c>
      <c r="J803" s="15" t="str">
        <f>_xlfn.XLOOKUP(QDC_Contratos[[#This Row],[ID CLUSTER]],'Pontos e zonas por UF'!$B$2:$B$446,'Pontos e zonas por UF'!$H$2:$H$446)</f>
        <v>São Paulo</v>
      </c>
      <c r="K803" s="344"/>
      <c r="L803" s="8">
        <f>_xlfn.XLOOKUP(QDC_Contratos[[#This Row],[ID CLUSTER]],'Pontos e zonas por UF'!$B$2:$B$446,'Pontos e zonas por UF'!$A$2:$A$446)</f>
        <v>3</v>
      </c>
      <c r="M803" s="344" t="str">
        <f>_xlfn.XLOOKUP(QDC_Contratos[[#This Row],[Código Identificador do ID CLUSTER]],'Pontos e zonas por UF'!$A$2:$A$446,'Pontos e zonas por UF'!$G$2:$G$446)</f>
        <v>Ponto</v>
      </c>
    </row>
    <row r="804" spans="1:13" x14ac:dyDescent="0.35">
      <c r="A804" s="15">
        <v>803</v>
      </c>
      <c r="B804" s="339" t="s">
        <v>2078</v>
      </c>
      <c r="C804" s="8" t="s">
        <v>1287</v>
      </c>
      <c r="D804" s="15" t="s">
        <v>169</v>
      </c>
      <c r="E804" s="18">
        <v>1016.76</v>
      </c>
      <c r="F804" s="480">
        <v>45313</v>
      </c>
      <c r="G804" s="480">
        <v>45313</v>
      </c>
      <c r="H804" s="448">
        <v>9.0134000000000007</v>
      </c>
      <c r="I804" s="15" t="s">
        <v>1279</v>
      </c>
      <c r="J804" s="15" t="str">
        <f>_xlfn.XLOOKUP(QDC_Contratos[[#This Row],[ID CLUSTER]],'Pontos e zonas por UF'!$B$2:$B$446,'Pontos e zonas por UF'!$H$2:$H$446)</f>
        <v>Mato Grosso do Sul</v>
      </c>
      <c r="K804" s="344"/>
      <c r="L804" s="8">
        <f>_xlfn.XLOOKUP(QDC_Contratos[[#This Row],[ID CLUSTER]],'Pontos e zonas por UF'!$B$2:$B$446,'Pontos e zonas por UF'!$A$2:$A$446)</f>
        <v>270738</v>
      </c>
      <c r="M804" s="344" t="str">
        <f>_xlfn.XLOOKUP(QDC_Contratos[[#This Row],[Código Identificador do ID CLUSTER]],'Pontos e zonas por UF'!$A$2:$A$446,'Pontos e zonas por UF'!$G$2:$G$446)</f>
        <v>Ponto</v>
      </c>
    </row>
    <row r="805" spans="1:13" x14ac:dyDescent="0.35">
      <c r="A805" s="15">
        <v>804</v>
      </c>
      <c r="B805" s="467" t="s">
        <v>2079</v>
      </c>
      <c r="C805" s="8" t="s">
        <v>1497</v>
      </c>
      <c r="D805" s="15" t="s">
        <v>162</v>
      </c>
      <c r="E805" s="18">
        <v>1016.76</v>
      </c>
      <c r="F805" s="480">
        <v>45313</v>
      </c>
      <c r="G805" s="480">
        <v>45313</v>
      </c>
      <c r="H805" s="448">
        <v>0.34279999999999999</v>
      </c>
      <c r="I805" s="15" t="s">
        <v>1279</v>
      </c>
      <c r="J805" s="15" t="str">
        <f>_xlfn.XLOOKUP(QDC_Contratos[[#This Row],[ID CLUSTER]],'Pontos e zonas por UF'!$B$2:$B$446,'Pontos e zonas por UF'!$H$2:$H$446)</f>
        <v>São Paulo</v>
      </c>
      <c r="K805" s="344"/>
      <c r="L805" s="8">
        <f>_xlfn.XLOOKUP(QDC_Contratos[[#This Row],[ID CLUSTER]],'Pontos e zonas por UF'!$B$2:$B$446,'Pontos e zonas por UF'!$A$2:$A$446)</f>
        <v>3</v>
      </c>
      <c r="M805" s="344" t="str">
        <f>_xlfn.XLOOKUP(QDC_Contratos[[#This Row],[Código Identificador do ID CLUSTER]],'Pontos e zonas por UF'!$A$2:$A$446,'Pontos e zonas por UF'!$G$2:$G$446)</f>
        <v>Ponto</v>
      </c>
    </row>
    <row r="806" spans="1:13" x14ac:dyDescent="0.35">
      <c r="A806" s="15">
        <v>805</v>
      </c>
      <c r="B806" s="339" t="s">
        <v>2080</v>
      </c>
      <c r="C806" s="8" t="s">
        <v>1287</v>
      </c>
      <c r="D806" s="15" t="s">
        <v>169</v>
      </c>
      <c r="E806" s="18">
        <v>299.56</v>
      </c>
      <c r="F806" s="480">
        <v>45314</v>
      </c>
      <c r="G806" s="480">
        <v>45314</v>
      </c>
      <c r="H806" s="448">
        <v>9.0134000000000007</v>
      </c>
      <c r="I806" s="15" t="s">
        <v>1279</v>
      </c>
      <c r="J806" s="15" t="str">
        <f>_xlfn.XLOOKUP(QDC_Contratos[[#This Row],[ID CLUSTER]],'Pontos e zonas por UF'!$B$2:$B$446,'Pontos e zonas por UF'!$H$2:$H$446)</f>
        <v>Mato Grosso do Sul</v>
      </c>
      <c r="K806" s="344"/>
      <c r="L806" s="8">
        <f>_xlfn.XLOOKUP(QDC_Contratos[[#This Row],[ID CLUSTER]],'Pontos e zonas por UF'!$B$2:$B$446,'Pontos e zonas por UF'!$A$2:$A$446)</f>
        <v>270738</v>
      </c>
      <c r="M806" s="344" t="str">
        <f>_xlfn.XLOOKUP(QDC_Contratos[[#This Row],[Código Identificador do ID CLUSTER]],'Pontos e zonas por UF'!$A$2:$A$446,'Pontos e zonas por UF'!$G$2:$G$446)</f>
        <v>Ponto</v>
      </c>
    </row>
    <row r="807" spans="1:13" x14ac:dyDescent="0.35">
      <c r="A807" s="15">
        <v>806</v>
      </c>
      <c r="B807" s="339" t="s">
        <v>2081</v>
      </c>
      <c r="C807" s="8" t="s">
        <v>1497</v>
      </c>
      <c r="D807" s="15" t="s">
        <v>162</v>
      </c>
      <c r="E807" s="18">
        <v>299.56</v>
      </c>
      <c r="F807" s="480">
        <v>45314</v>
      </c>
      <c r="G807" s="480">
        <v>45314</v>
      </c>
      <c r="H807" s="448">
        <v>0.34279999999999999</v>
      </c>
      <c r="I807" s="15" t="s">
        <v>1279</v>
      </c>
      <c r="J807" s="15" t="str">
        <f>_xlfn.XLOOKUP(QDC_Contratos[[#This Row],[ID CLUSTER]],'Pontos e zonas por UF'!$B$2:$B$446,'Pontos e zonas por UF'!$H$2:$H$446)</f>
        <v>São Paulo</v>
      </c>
      <c r="K807" s="344"/>
      <c r="L807" s="8">
        <f>_xlfn.XLOOKUP(QDC_Contratos[[#This Row],[ID CLUSTER]],'Pontos e zonas por UF'!$B$2:$B$446,'Pontos e zonas por UF'!$A$2:$A$446)</f>
        <v>3</v>
      </c>
      <c r="M807" s="344" t="str">
        <f>_xlfn.XLOOKUP(QDC_Contratos[[#This Row],[Código Identificador do ID CLUSTER]],'Pontos e zonas por UF'!$A$2:$A$446,'Pontos e zonas por UF'!$G$2:$G$446)</f>
        <v>Ponto</v>
      </c>
    </row>
    <row r="808" spans="1:13" x14ac:dyDescent="0.35">
      <c r="A808" s="15">
        <v>807</v>
      </c>
      <c r="B808" s="339" t="s">
        <v>2082</v>
      </c>
      <c r="C808" s="8" t="s">
        <v>1497</v>
      </c>
      <c r="D808" s="15" t="s">
        <v>162</v>
      </c>
      <c r="E808" s="18">
        <v>34</v>
      </c>
      <c r="F808" s="480">
        <v>45319</v>
      </c>
      <c r="G808" s="480">
        <v>45319</v>
      </c>
      <c r="H808" s="448">
        <v>0.34279999999999999</v>
      </c>
      <c r="I808" s="15" t="s">
        <v>1279</v>
      </c>
      <c r="J808" s="15" t="str">
        <f>_xlfn.XLOOKUP(QDC_Contratos[[#This Row],[ID CLUSTER]],'Pontos e zonas por UF'!$B$2:$B$446,'Pontos e zonas por UF'!$H$2:$H$446)</f>
        <v>São Paulo</v>
      </c>
      <c r="K808" s="344"/>
      <c r="L808" s="8">
        <f>_xlfn.XLOOKUP(QDC_Contratos[[#This Row],[ID CLUSTER]],'Pontos e zonas por UF'!$B$2:$B$446,'Pontos e zonas por UF'!$A$2:$A$446)</f>
        <v>3</v>
      </c>
      <c r="M808" s="344" t="str">
        <f>_xlfn.XLOOKUP(QDC_Contratos[[#This Row],[Código Identificador do ID CLUSTER]],'Pontos e zonas por UF'!$A$2:$A$446,'Pontos e zonas por UF'!$G$2:$G$446)</f>
        <v>Ponto</v>
      </c>
    </row>
    <row r="809" spans="1:13" x14ac:dyDescent="0.35">
      <c r="A809" s="15">
        <v>808</v>
      </c>
      <c r="B809" s="339" t="s">
        <v>2083</v>
      </c>
      <c r="C809" s="8" t="s">
        <v>1497</v>
      </c>
      <c r="D809" s="15" t="s">
        <v>162</v>
      </c>
      <c r="E809" s="18">
        <v>180</v>
      </c>
      <c r="F809" s="480">
        <v>45323</v>
      </c>
      <c r="G809" s="480">
        <v>45323</v>
      </c>
      <c r="H809" s="448">
        <v>0.34279999999999999</v>
      </c>
      <c r="I809" s="15" t="s">
        <v>1279</v>
      </c>
      <c r="J809" s="15" t="str">
        <f>_xlfn.XLOOKUP(QDC_Contratos[[#This Row],[ID CLUSTER]],'Pontos e zonas por UF'!$B$2:$B$446,'Pontos e zonas por UF'!$H$2:$H$446)</f>
        <v>São Paulo</v>
      </c>
      <c r="K809" s="344"/>
      <c r="L809" s="8">
        <f>_xlfn.XLOOKUP(QDC_Contratos[[#This Row],[ID CLUSTER]],'Pontos e zonas por UF'!$B$2:$B$446,'Pontos e zonas por UF'!$A$2:$A$446)</f>
        <v>3</v>
      </c>
      <c r="M809" s="344" t="str">
        <f>_xlfn.XLOOKUP(QDC_Contratos[[#This Row],[Código Identificador do ID CLUSTER]],'Pontos e zonas por UF'!$A$2:$A$446,'Pontos e zonas por UF'!$G$2:$G$446)</f>
        <v>Ponto</v>
      </c>
    </row>
    <row r="810" spans="1:13" x14ac:dyDescent="0.35">
      <c r="A810" s="15">
        <v>809</v>
      </c>
      <c r="B810" s="339" t="s">
        <v>2084</v>
      </c>
      <c r="C810" s="8" t="s">
        <v>1497</v>
      </c>
      <c r="D810" s="15" t="s">
        <v>162</v>
      </c>
      <c r="E810" s="18">
        <v>120</v>
      </c>
      <c r="F810" s="480">
        <v>45324</v>
      </c>
      <c r="G810" s="480">
        <v>45324</v>
      </c>
      <c r="H810" s="448">
        <v>0.34279999999999999</v>
      </c>
      <c r="I810" s="15" t="s">
        <v>1279</v>
      </c>
      <c r="J810" s="15" t="str">
        <f>_xlfn.XLOOKUP(QDC_Contratos[[#This Row],[ID CLUSTER]],'Pontos e zonas por UF'!$B$2:$B$446,'Pontos e zonas por UF'!$H$2:$H$446)</f>
        <v>São Paulo</v>
      </c>
      <c r="K810" s="344"/>
      <c r="L810" s="8">
        <f>_xlfn.XLOOKUP(QDC_Contratos[[#This Row],[ID CLUSTER]],'Pontos e zonas por UF'!$B$2:$B$446,'Pontos e zonas por UF'!$A$2:$A$446)</f>
        <v>3</v>
      </c>
      <c r="M810" s="344" t="str">
        <f>_xlfn.XLOOKUP(QDC_Contratos[[#This Row],[Código Identificador do ID CLUSTER]],'Pontos e zonas por UF'!$A$2:$A$446,'Pontos e zonas por UF'!$G$2:$G$446)</f>
        <v>Ponto</v>
      </c>
    </row>
    <row r="811" spans="1:13" x14ac:dyDescent="0.35">
      <c r="A811" s="15">
        <v>810</v>
      </c>
      <c r="B811" s="338" t="s">
        <v>2085</v>
      </c>
      <c r="C811" s="8" t="s">
        <v>1497</v>
      </c>
      <c r="D811" s="15" t="s">
        <v>162</v>
      </c>
      <c r="E811" s="18">
        <v>120</v>
      </c>
      <c r="F811" s="480">
        <v>45325</v>
      </c>
      <c r="G811" s="480">
        <v>45325</v>
      </c>
      <c r="H811" s="448">
        <v>0.34279999999999999</v>
      </c>
      <c r="I811" s="15" t="s">
        <v>1279</v>
      </c>
      <c r="J811" s="15" t="str">
        <f>_xlfn.XLOOKUP(QDC_Contratos[[#This Row],[ID CLUSTER]],'Pontos e zonas por UF'!$B$2:$B$446,'Pontos e zonas por UF'!$H$2:$H$446)</f>
        <v>São Paulo</v>
      </c>
      <c r="K811" s="344"/>
      <c r="L811" s="8">
        <f>_xlfn.XLOOKUP(QDC_Contratos[[#This Row],[ID CLUSTER]],'Pontos e zonas por UF'!$B$2:$B$446,'Pontos e zonas por UF'!$A$2:$A$446)</f>
        <v>3</v>
      </c>
      <c r="M811" s="344" t="str">
        <f>_xlfn.XLOOKUP(QDC_Contratos[[#This Row],[Código Identificador do ID CLUSTER]],'Pontos e zonas por UF'!$A$2:$A$446,'Pontos e zonas por UF'!$G$2:$G$446)</f>
        <v>Ponto</v>
      </c>
    </row>
    <row r="812" spans="1:13" x14ac:dyDescent="0.35">
      <c r="A812" s="15">
        <v>811</v>
      </c>
      <c r="B812" s="339" t="s">
        <v>2086</v>
      </c>
      <c r="C812" s="8" t="s">
        <v>1497</v>
      </c>
      <c r="D812" s="15" t="s">
        <v>162</v>
      </c>
      <c r="E812" s="18">
        <v>120</v>
      </c>
      <c r="F812" s="480">
        <v>45326</v>
      </c>
      <c r="G812" s="480">
        <v>45326</v>
      </c>
      <c r="H812" s="448">
        <v>0.34279999999999999</v>
      </c>
      <c r="I812" s="15" t="s">
        <v>1279</v>
      </c>
      <c r="J812" s="15" t="str">
        <f>_xlfn.XLOOKUP(QDC_Contratos[[#This Row],[ID CLUSTER]],'Pontos e zonas por UF'!$B$2:$B$446,'Pontos e zonas por UF'!$H$2:$H$446)</f>
        <v>São Paulo</v>
      </c>
      <c r="K812" s="344"/>
      <c r="L812" s="8">
        <f>_xlfn.XLOOKUP(QDC_Contratos[[#This Row],[ID CLUSTER]],'Pontos e zonas por UF'!$B$2:$B$446,'Pontos e zonas por UF'!$A$2:$A$446)</f>
        <v>3</v>
      </c>
      <c r="M812" s="344" t="str">
        <f>_xlfn.XLOOKUP(QDC_Contratos[[#This Row],[Código Identificador do ID CLUSTER]],'Pontos e zonas por UF'!$A$2:$A$446,'Pontos e zonas por UF'!$G$2:$G$446)</f>
        <v>Ponto</v>
      </c>
    </row>
    <row r="813" spans="1:13" x14ac:dyDescent="0.35">
      <c r="A813" s="15">
        <v>812</v>
      </c>
      <c r="B813" s="467" t="s">
        <v>2087</v>
      </c>
      <c r="C813" s="8" t="s">
        <v>1497</v>
      </c>
      <c r="D813" s="15" t="s">
        <v>162</v>
      </c>
      <c r="E813" s="18">
        <v>120</v>
      </c>
      <c r="F813" s="480">
        <v>45327</v>
      </c>
      <c r="G813" s="480">
        <v>45327</v>
      </c>
      <c r="H813" s="448">
        <v>0.34279999999999999</v>
      </c>
      <c r="I813" s="15" t="s">
        <v>1279</v>
      </c>
      <c r="J813" s="15" t="str">
        <f>_xlfn.XLOOKUP(QDC_Contratos[[#This Row],[ID CLUSTER]],'Pontos e zonas por UF'!$B$2:$B$446,'Pontos e zonas por UF'!$H$2:$H$446)</f>
        <v>São Paulo</v>
      </c>
      <c r="K813" s="344"/>
      <c r="L813" s="8">
        <f>_xlfn.XLOOKUP(QDC_Contratos[[#This Row],[ID CLUSTER]],'Pontos e zonas por UF'!$B$2:$B$446,'Pontos e zonas por UF'!$A$2:$A$446)</f>
        <v>3</v>
      </c>
      <c r="M813" s="344" t="str">
        <f>_xlfn.XLOOKUP(QDC_Contratos[[#This Row],[Código Identificador do ID CLUSTER]],'Pontos e zonas por UF'!$A$2:$A$446,'Pontos e zonas por UF'!$G$2:$G$446)</f>
        <v>Ponto</v>
      </c>
    </row>
    <row r="814" spans="1:13" x14ac:dyDescent="0.35">
      <c r="A814" s="15">
        <v>813</v>
      </c>
      <c r="B814" s="339" t="s">
        <v>2088</v>
      </c>
      <c r="C814" s="8" t="s">
        <v>1497</v>
      </c>
      <c r="D814" s="15" t="s">
        <v>162</v>
      </c>
      <c r="E814" s="18">
        <v>120</v>
      </c>
      <c r="F814" s="480">
        <v>45328</v>
      </c>
      <c r="G814" s="480">
        <v>45328</v>
      </c>
      <c r="H814" s="448">
        <v>0.34279999999999999</v>
      </c>
      <c r="I814" s="15" t="s">
        <v>1279</v>
      </c>
      <c r="J814" s="15" t="str">
        <f>_xlfn.XLOOKUP(QDC_Contratos[[#This Row],[ID CLUSTER]],'Pontos e zonas por UF'!$B$2:$B$446,'Pontos e zonas por UF'!$H$2:$H$446)</f>
        <v>São Paulo</v>
      </c>
      <c r="K814" s="344"/>
      <c r="L814" s="8">
        <f>_xlfn.XLOOKUP(QDC_Contratos[[#This Row],[ID CLUSTER]],'Pontos e zonas por UF'!$B$2:$B$446,'Pontos e zonas por UF'!$A$2:$A$446)</f>
        <v>3</v>
      </c>
      <c r="M814" s="344" t="str">
        <f>_xlfn.XLOOKUP(QDC_Contratos[[#This Row],[Código Identificador do ID CLUSTER]],'Pontos e zonas por UF'!$A$2:$A$446,'Pontos e zonas por UF'!$G$2:$G$446)</f>
        <v>Ponto</v>
      </c>
    </row>
    <row r="815" spans="1:13" x14ac:dyDescent="0.35">
      <c r="A815" s="15">
        <v>814</v>
      </c>
      <c r="B815" s="339" t="s">
        <v>2089</v>
      </c>
      <c r="C815" s="8" t="s">
        <v>1497</v>
      </c>
      <c r="D815" s="15" t="s">
        <v>162</v>
      </c>
      <c r="E815" s="18">
        <v>120</v>
      </c>
      <c r="F815" s="480">
        <v>45329</v>
      </c>
      <c r="G815" s="480">
        <v>45329</v>
      </c>
      <c r="H815" s="448">
        <v>0.34279999999999999</v>
      </c>
      <c r="I815" s="15" t="s">
        <v>1279</v>
      </c>
      <c r="J815" s="15" t="str">
        <f>_xlfn.XLOOKUP(QDC_Contratos[[#This Row],[ID CLUSTER]],'Pontos e zonas por UF'!$B$2:$B$446,'Pontos e zonas por UF'!$H$2:$H$446)</f>
        <v>São Paulo</v>
      </c>
      <c r="K815" s="344"/>
      <c r="L815" s="8">
        <f>_xlfn.XLOOKUP(QDC_Contratos[[#This Row],[ID CLUSTER]],'Pontos e zonas por UF'!$B$2:$B$446,'Pontos e zonas por UF'!$A$2:$A$446)</f>
        <v>3</v>
      </c>
      <c r="M815" s="344" t="str">
        <f>_xlfn.XLOOKUP(QDC_Contratos[[#This Row],[Código Identificador do ID CLUSTER]],'Pontos e zonas por UF'!$A$2:$A$446,'Pontos e zonas por UF'!$G$2:$G$446)</f>
        <v>Ponto</v>
      </c>
    </row>
    <row r="816" spans="1:13" x14ac:dyDescent="0.35">
      <c r="A816" s="15">
        <v>815</v>
      </c>
      <c r="B816" s="467" t="s">
        <v>2090</v>
      </c>
      <c r="C816" s="8" t="s">
        <v>1497</v>
      </c>
      <c r="D816" s="15" t="s">
        <v>162</v>
      </c>
      <c r="E816" s="18">
        <v>120</v>
      </c>
      <c r="F816" s="480">
        <v>45330</v>
      </c>
      <c r="G816" s="480">
        <v>45330</v>
      </c>
      <c r="H816" s="448">
        <v>0.34279999999999999</v>
      </c>
      <c r="I816" s="15" t="s">
        <v>1279</v>
      </c>
      <c r="J816" s="15" t="str">
        <f>_xlfn.XLOOKUP(QDC_Contratos[[#This Row],[ID CLUSTER]],'Pontos e zonas por UF'!$B$2:$B$446,'Pontos e zonas por UF'!$H$2:$H$446)</f>
        <v>São Paulo</v>
      </c>
      <c r="K816" s="344"/>
      <c r="L816" s="8">
        <f>_xlfn.XLOOKUP(QDC_Contratos[[#This Row],[ID CLUSTER]],'Pontos e zonas por UF'!$B$2:$B$446,'Pontos e zonas por UF'!$A$2:$A$446)</f>
        <v>3</v>
      </c>
      <c r="M816" s="344" t="str">
        <f>_xlfn.XLOOKUP(QDC_Contratos[[#This Row],[Código Identificador do ID CLUSTER]],'Pontos e zonas por UF'!$A$2:$A$446,'Pontos e zonas por UF'!$G$2:$G$446)</f>
        <v>Ponto</v>
      </c>
    </row>
    <row r="817" spans="1:13" x14ac:dyDescent="0.35">
      <c r="A817" s="15">
        <v>816</v>
      </c>
      <c r="B817" s="467" t="s">
        <v>2091</v>
      </c>
      <c r="C817" s="8" t="s">
        <v>1497</v>
      </c>
      <c r="D817" s="15" t="s">
        <v>162</v>
      </c>
      <c r="E817" s="18">
        <v>120</v>
      </c>
      <c r="F817" s="480">
        <v>45331</v>
      </c>
      <c r="G817" s="480">
        <v>45331</v>
      </c>
      <c r="H817" s="448">
        <v>0.34279999999999999</v>
      </c>
      <c r="I817" s="15" t="s">
        <v>1279</v>
      </c>
      <c r="J817" s="15" t="str">
        <f>_xlfn.XLOOKUP(QDC_Contratos[[#This Row],[ID CLUSTER]],'Pontos e zonas por UF'!$B$2:$B$446,'Pontos e zonas por UF'!$H$2:$H$446)</f>
        <v>São Paulo</v>
      </c>
      <c r="K817" s="344"/>
      <c r="L817" s="8">
        <f>_xlfn.XLOOKUP(QDC_Contratos[[#This Row],[ID CLUSTER]],'Pontos e zonas por UF'!$B$2:$B$446,'Pontos e zonas por UF'!$A$2:$A$446)</f>
        <v>3</v>
      </c>
      <c r="M817" s="344" t="str">
        <f>_xlfn.XLOOKUP(QDC_Contratos[[#This Row],[Código Identificador do ID CLUSTER]],'Pontos e zonas por UF'!$A$2:$A$446,'Pontos e zonas por UF'!$G$2:$G$446)</f>
        <v>Ponto</v>
      </c>
    </row>
    <row r="818" spans="1:13" x14ac:dyDescent="0.35">
      <c r="A818" s="15">
        <v>817</v>
      </c>
      <c r="B818" s="339" t="s">
        <v>2092</v>
      </c>
      <c r="C818" s="8" t="s">
        <v>1326</v>
      </c>
      <c r="D818" s="15" t="s">
        <v>162</v>
      </c>
      <c r="E818" s="18">
        <v>100</v>
      </c>
      <c r="F818" s="480">
        <v>45658</v>
      </c>
      <c r="G818" s="480">
        <v>46022</v>
      </c>
      <c r="H818" s="448">
        <v>3.7988</v>
      </c>
      <c r="I818" s="15" t="s">
        <v>1279</v>
      </c>
      <c r="J818" s="15" t="str">
        <f>_xlfn.XLOOKUP(QDC_Contratos[[#This Row],[ID CLUSTER]],'Pontos e zonas por UF'!$B$2:$B$446,'Pontos e zonas por UF'!$H$2:$H$446)</f>
        <v>Pernambuco</v>
      </c>
      <c r="K818" s="344"/>
      <c r="L818" s="8">
        <f>_xlfn.XLOOKUP(QDC_Contratos[[#This Row],[ID CLUSTER]],'Pontos e zonas por UF'!$B$2:$B$446,'Pontos e zonas por UF'!$A$2:$A$446)</f>
        <v>240</v>
      </c>
      <c r="M818" s="344" t="str">
        <f>_xlfn.XLOOKUP(QDC_Contratos[[#This Row],[Código Identificador do ID CLUSTER]],'Pontos e zonas por UF'!$A$2:$A$446,'Pontos e zonas por UF'!$G$2:$G$446)</f>
        <v>Zona</v>
      </c>
    </row>
    <row r="819" spans="1:13" x14ac:dyDescent="0.35">
      <c r="A819" s="15">
        <v>818</v>
      </c>
      <c r="B819" s="339" t="s">
        <v>2093</v>
      </c>
      <c r="C819" s="8" t="s">
        <v>1513</v>
      </c>
      <c r="D819" s="15" t="s">
        <v>162</v>
      </c>
      <c r="E819" s="18">
        <v>160</v>
      </c>
      <c r="F819" s="480">
        <v>45658</v>
      </c>
      <c r="G819" s="480">
        <v>46022</v>
      </c>
      <c r="H819" s="448">
        <v>3.7988</v>
      </c>
      <c r="I819" s="15" t="s">
        <v>1279</v>
      </c>
      <c r="J819" s="15" t="str">
        <f>_xlfn.XLOOKUP(QDC_Contratos[[#This Row],[ID CLUSTER]],'Pontos e zonas por UF'!$B$2:$B$446,'Pontos e zonas por UF'!$H$2:$H$446)</f>
        <v>Pernambuco</v>
      </c>
      <c r="K819" s="344"/>
      <c r="L819" s="8">
        <f>_xlfn.XLOOKUP(QDC_Contratos[[#This Row],[ID CLUSTER]],'Pontos e zonas por UF'!$B$2:$B$446,'Pontos e zonas por UF'!$A$2:$A$446)</f>
        <v>241</v>
      </c>
      <c r="M819" s="344" t="str">
        <f>_xlfn.XLOOKUP(QDC_Contratos[[#This Row],[Código Identificador do ID CLUSTER]],'Pontos e zonas por UF'!$A$2:$A$446,'Pontos e zonas por UF'!$G$2:$G$446)</f>
        <v>Zona</v>
      </c>
    </row>
    <row r="820" spans="1:13" x14ac:dyDescent="0.35">
      <c r="A820" s="15">
        <v>819</v>
      </c>
      <c r="B820" s="339" t="s">
        <v>2094</v>
      </c>
      <c r="C820" s="8" t="s">
        <v>1326</v>
      </c>
      <c r="D820" s="15" t="s">
        <v>162</v>
      </c>
      <c r="E820" s="18">
        <v>100</v>
      </c>
      <c r="F820" s="480">
        <v>46023</v>
      </c>
      <c r="G820" s="480">
        <v>46387</v>
      </c>
      <c r="H820" s="448">
        <v>3.7988</v>
      </c>
      <c r="I820" s="15" t="s">
        <v>1279</v>
      </c>
      <c r="J820" s="15" t="str">
        <f>_xlfn.XLOOKUP(QDC_Contratos[[#This Row],[ID CLUSTER]],'Pontos e zonas por UF'!$B$2:$B$446,'Pontos e zonas por UF'!$H$2:$H$446)</f>
        <v>Pernambuco</v>
      </c>
      <c r="K820" s="344"/>
      <c r="L820" s="8">
        <f>_xlfn.XLOOKUP(QDC_Contratos[[#This Row],[ID CLUSTER]],'Pontos e zonas por UF'!$B$2:$B$446,'Pontos e zonas por UF'!$A$2:$A$446)</f>
        <v>240</v>
      </c>
      <c r="M820" s="344" t="str">
        <f>_xlfn.XLOOKUP(QDC_Contratos[[#This Row],[Código Identificador do ID CLUSTER]],'Pontos e zonas por UF'!$A$2:$A$446,'Pontos e zonas por UF'!$G$2:$G$446)</f>
        <v>Zona</v>
      </c>
    </row>
    <row r="821" spans="1:13" x14ac:dyDescent="0.35">
      <c r="A821" s="15">
        <v>820</v>
      </c>
      <c r="B821" s="339" t="s">
        <v>2095</v>
      </c>
      <c r="C821" s="8" t="s">
        <v>1513</v>
      </c>
      <c r="D821" s="15" t="s">
        <v>162</v>
      </c>
      <c r="E821" s="18">
        <v>160</v>
      </c>
      <c r="F821" s="480">
        <v>46023</v>
      </c>
      <c r="G821" s="480">
        <v>46387</v>
      </c>
      <c r="H821" s="448">
        <v>3.7988</v>
      </c>
      <c r="I821" s="15" t="s">
        <v>1279</v>
      </c>
      <c r="J821" s="15" t="str">
        <f>_xlfn.XLOOKUP(QDC_Contratos[[#This Row],[ID CLUSTER]],'Pontos e zonas por UF'!$B$2:$B$446,'Pontos e zonas por UF'!$H$2:$H$446)</f>
        <v>Pernambuco</v>
      </c>
      <c r="K821" s="344"/>
      <c r="L821" s="8">
        <f>_xlfn.XLOOKUP(QDC_Contratos[[#This Row],[ID CLUSTER]],'Pontos e zonas por UF'!$B$2:$B$446,'Pontos e zonas por UF'!$A$2:$A$446)</f>
        <v>241</v>
      </c>
      <c r="M821" s="344" t="str">
        <f>_xlfn.XLOOKUP(QDC_Contratos[[#This Row],[Código Identificador do ID CLUSTER]],'Pontos e zonas por UF'!$A$2:$A$446,'Pontos e zonas por UF'!$G$2:$G$446)</f>
        <v>Zona</v>
      </c>
    </row>
    <row r="822" spans="1:13" x14ac:dyDescent="0.35">
      <c r="A822" s="15">
        <v>821</v>
      </c>
      <c r="B822" s="339" t="s">
        <v>2096</v>
      </c>
      <c r="C822" s="8" t="s">
        <v>1326</v>
      </c>
      <c r="D822" s="15" t="s">
        <v>162</v>
      </c>
      <c r="E822" s="18">
        <v>96.15</v>
      </c>
      <c r="F822" s="480">
        <v>46388</v>
      </c>
      <c r="G822" s="480">
        <v>46752</v>
      </c>
      <c r="H822" s="448">
        <v>3.7988</v>
      </c>
      <c r="I822" s="15" t="s">
        <v>1279</v>
      </c>
      <c r="J822" s="15" t="str">
        <f>_xlfn.XLOOKUP(QDC_Contratos[[#This Row],[ID CLUSTER]],'Pontos e zonas por UF'!$B$2:$B$446,'Pontos e zonas por UF'!$H$2:$H$446)</f>
        <v>Pernambuco</v>
      </c>
      <c r="K822" s="344"/>
      <c r="L822" s="8">
        <f>_xlfn.XLOOKUP(QDC_Contratos[[#This Row],[ID CLUSTER]],'Pontos e zonas por UF'!$B$2:$B$446,'Pontos e zonas por UF'!$A$2:$A$446)</f>
        <v>240</v>
      </c>
      <c r="M822" s="344" t="str">
        <f>_xlfn.XLOOKUP(QDC_Contratos[[#This Row],[Código Identificador do ID CLUSTER]],'Pontos e zonas por UF'!$A$2:$A$446,'Pontos e zonas por UF'!$G$2:$G$446)</f>
        <v>Zona</v>
      </c>
    </row>
    <row r="823" spans="1:13" x14ac:dyDescent="0.35">
      <c r="A823" s="15">
        <v>822</v>
      </c>
      <c r="B823" s="339" t="s">
        <v>2097</v>
      </c>
      <c r="C823" s="8" t="s">
        <v>1513</v>
      </c>
      <c r="D823" s="15" t="s">
        <v>162</v>
      </c>
      <c r="E823" s="18">
        <v>153.85</v>
      </c>
      <c r="F823" s="480">
        <v>46388</v>
      </c>
      <c r="G823" s="480">
        <v>46752</v>
      </c>
      <c r="H823" s="448">
        <v>3.7988</v>
      </c>
      <c r="I823" s="15" t="s">
        <v>1279</v>
      </c>
      <c r="J823" s="15" t="str">
        <f>_xlfn.XLOOKUP(QDC_Contratos[[#This Row],[ID CLUSTER]],'Pontos e zonas por UF'!$B$2:$B$446,'Pontos e zonas por UF'!$H$2:$H$446)</f>
        <v>Pernambuco</v>
      </c>
      <c r="K823" s="344"/>
      <c r="L823" s="8">
        <f>_xlfn.XLOOKUP(QDC_Contratos[[#This Row],[ID CLUSTER]],'Pontos e zonas por UF'!$B$2:$B$446,'Pontos e zonas por UF'!$A$2:$A$446)</f>
        <v>241</v>
      </c>
      <c r="M823" s="344" t="str">
        <f>_xlfn.XLOOKUP(QDC_Contratos[[#This Row],[Código Identificador do ID CLUSTER]],'Pontos e zonas por UF'!$A$2:$A$446,'Pontos e zonas por UF'!$G$2:$G$446)</f>
        <v>Zona</v>
      </c>
    </row>
    <row r="824" spans="1:13" x14ac:dyDescent="0.35">
      <c r="A824" s="15">
        <v>823</v>
      </c>
      <c r="B824" s="339" t="s">
        <v>2098</v>
      </c>
      <c r="C824" s="8" t="s">
        <v>1326</v>
      </c>
      <c r="D824" s="15" t="s">
        <v>162</v>
      </c>
      <c r="E824" s="18">
        <v>96.15</v>
      </c>
      <c r="F824" s="480">
        <v>46753</v>
      </c>
      <c r="G824" s="480">
        <v>47118</v>
      </c>
      <c r="H824" s="448">
        <v>3.7988</v>
      </c>
      <c r="I824" s="15" t="s">
        <v>1279</v>
      </c>
      <c r="J824" s="15" t="str">
        <f>_xlfn.XLOOKUP(QDC_Contratos[[#This Row],[ID CLUSTER]],'Pontos e zonas por UF'!$B$2:$B$446,'Pontos e zonas por UF'!$H$2:$H$446)</f>
        <v>Pernambuco</v>
      </c>
      <c r="K824" s="344"/>
      <c r="L824" s="8">
        <f>_xlfn.XLOOKUP(QDC_Contratos[[#This Row],[ID CLUSTER]],'Pontos e zonas por UF'!$B$2:$B$446,'Pontos e zonas por UF'!$A$2:$A$446)</f>
        <v>240</v>
      </c>
      <c r="M824" s="344" t="str">
        <f>_xlfn.XLOOKUP(QDC_Contratos[[#This Row],[Código Identificador do ID CLUSTER]],'Pontos e zonas por UF'!$A$2:$A$446,'Pontos e zonas por UF'!$G$2:$G$446)</f>
        <v>Zona</v>
      </c>
    </row>
    <row r="825" spans="1:13" x14ac:dyDescent="0.35">
      <c r="A825" s="15">
        <v>824</v>
      </c>
      <c r="B825" s="467" t="s">
        <v>2099</v>
      </c>
      <c r="C825" s="8" t="s">
        <v>1513</v>
      </c>
      <c r="D825" s="15" t="s">
        <v>162</v>
      </c>
      <c r="E825" s="18">
        <v>153.85</v>
      </c>
      <c r="F825" s="480">
        <v>46753</v>
      </c>
      <c r="G825" s="480">
        <v>47118</v>
      </c>
      <c r="H825" s="448">
        <v>3.7988</v>
      </c>
      <c r="I825" s="15" t="s">
        <v>1279</v>
      </c>
      <c r="J825" s="15" t="str">
        <f>_xlfn.XLOOKUP(QDC_Contratos[[#This Row],[ID CLUSTER]],'Pontos e zonas por UF'!$B$2:$B$446,'Pontos e zonas por UF'!$H$2:$H$446)</f>
        <v>Pernambuco</v>
      </c>
      <c r="K825" s="344"/>
      <c r="L825" s="8">
        <f>_xlfn.XLOOKUP(QDC_Contratos[[#This Row],[ID CLUSTER]],'Pontos e zonas por UF'!$B$2:$B$446,'Pontos e zonas por UF'!$A$2:$A$446)</f>
        <v>241</v>
      </c>
      <c r="M825" s="344" t="str">
        <f>_xlfn.XLOOKUP(QDC_Contratos[[#This Row],[Código Identificador do ID CLUSTER]],'Pontos e zonas por UF'!$A$2:$A$446,'Pontos e zonas por UF'!$G$2:$G$446)</f>
        <v>Zona</v>
      </c>
    </row>
    <row r="826" spans="1:13" x14ac:dyDescent="0.35">
      <c r="A826" s="15">
        <v>825</v>
      </c>
      <c r="B826" s="339" t="s">
        <v>2100</v>
      </c>
      <c r="C826" s="8" t="s">
        <v>1497</v>
      </c>
      <c r="D826" s="15" t="s">
        <v>162</v>
      </c>
      <c r="E826" s="18">
        <v>120</v>
      </c>
      <c r="F826" s="480">
        <v>45332</v>
      </c>
      <c r="G826" s="480">
        <v>45332</v>
      </c>
      <c r="H826" s="448">
        <v>0.34279999999999999</v>
      </c>
      <c r="I826" s="15" t="s">
        <v>1279</v>
      </c>
      <c r="J826" s="15" t="str">
        <f>_xlfn.XLOOKUP(QDC_Contratos[[#This Row],[ID CLUSTER]],'Pontos e zonas por UF'!$B$2:$B$446,'Pontos e zonas por UF'!$H$2:$H$446)</f>
        <v>São Paulo</v>
      </c>
      <c r="K826" s="344"/>
      <c r="L826" s="8">
        <f>_xlfn.XLOOKUP(QDC_Contratos[[#This Row],[ID CLUSTER]],'Pontos e zonas por UF'!$B$2:$B$446,'Pontos e zonas por UF'!$A$2:$A$446)</f>
        <v>3</v>
      </c>
      <c r="M826" s="344" t="str">
        <f>_xlfn.XLOOKUP(QDC_Contratos[[#This Row],[Código Identificador do ID CLUSTER]],'Pontos e zonas por UF'!$A$2:$A$446,'Pontos e zonas por UF'!$G$2:$G$446)</f>
        <v>Ponto</v>
      </c>
    </row>
    <row r="827" spans="1:13" x14ac:dyDescent="0.35">
      <c r="A827" s="15">
        <v>826</v>
      </c>
      <c r="B827" s="339" t="s">
        <v>2101</v>
      </c>
      <c r="C827" s="8" t="s">
        <v>1497</v>
      </c>
      <c r="D827" s="15" t="s">
        <v>162</v>
      </c>
      <c r="E827" s="18">
        <v>120</v>
      </c>
      <c r="F827" s="480">
        <v>45333</v>
      </c>
      <c r="G827" s="480">
        <v>45333</v>
      </c>
      <c r="H827" s="448">
        <v>0.34279999999999999</v>
      </c>
      <c r="I827" s="15" t="s">
        <v>1279</v>
      </c>
      <c r="J827" s="15" t="str">
        <f>_xlfn.XLOOKUP(QDC_Contratos[[#This Row],[ID CLUSTER]],'Pontos e zonas por UF'!$B$2:$B$446,'Pontos e zonas por UF'!$H$2:$H$446)</f>
        <v>São Paulo</v>
      </c>
      <c r="K827" s="344"/>
      <c r="L827" s="8">
        <f>_xlfn.XLOOKUP(QDC_Contratos[[#This Row],[ID CLUSTER]],'Pontos e zonas por UF'!$B$2:$B$446,'Pontos e zonas por UF'!$A$2:$A$446)</f>
        <v>3</v>
      </c>
      <c r="M827" s="344" t="str">
        <f>_xlfn.XLOOKUP(QDC_Contratos[[#This Row],[Código Identificador do ID CLUSTER]],'Pontos e zonas por UF'!$A$2:$A$446,'Pontos e zonas por UF'!$G$2:$G$446)</f>
        <v>Ponto</v>
      </c>
    </row>
    <row r="828" spans="1:13" x14ac:dyDescent="0.35">
      <c r="A828" s="15">
        <v>827</v>
      </c>
      <c r="B828" s="339" t="s">
        <v>2102</v>
      </c>
      <c r="C828" s="8" t="s">
        <v>1497</v>
      </c>
      <c r="D828" s="15" t="s">
        <v>162</v>
      </c>
      <c r="E828" s="18">
        <v>120</v>
      </c>
      <c r="F828" s="480">
        <v>45334</v>
      </c>
      <c r="G828" s="480">
        <v>45334</v>
      </c>
      <c r="H828" s="448">
        <v>0.34279999999999999</v>
      </c>
      <c r="I828" s="15" t="s">
        <v>1279</v>
      </c>
      <c r="J828" s="15" t="str">
        <f>_xlfn.XLOOKUP(QDC_Contratos[[#This Row],[ID CLUSTER]],'Pontos e zonas por UF'!$B$2:$B$446,'Pontos e zonas por UF'!$H$2:$H$446)</f>
        <v>São Paulo</v>
      </c>
      <c r="K828" s="344"/>
      <c r="L828" s="8">
        <f>_xlfn.XLOOKUP(QDC_Contratos[[#This Row],[ID CLUSTER]],'Pontos e zonas por UF'!$B$2:$B$446,'Pontos e zonas por UF'!$A$2:$A$446)</f>
        <v>3</v>
      </c>
      <c r="M828" s="344" t="str">
        <f>_xlfn.XLOOKUP(QDC_Contratos[[#This Row],[Código Identificador do ID CLUSTER]],'Pontos e zonas por UF'!$A$2:$A$446,'Pontos e zonas por UF'!$G$2:$G$446)</f>
        <v>Ponto</v>
      </c>
    </row>
    <row r="829" spans="1:13" x14ac:dyDescent="0.35">
      <c r="A829" s="15">
        <v>828</v>
      </c>
      <c r="B829" s="339" t="s">
        <v>2103</v>
      </c>
      <c r="C829" s="8" t="s">
        <v>1497</v>
      </c>
      <c r="D829" s="15" t="s">
        <v>162</v>
      </c>
      <c r="E829" s="18">
        <v>120</v>
      </c>
      <c r="F829" s="480">
        <v>45335</v>
      </c>
      <c r="G829" s="480">
        <v>45335</v>
      </c>
      <c r="H829" s="448">
        <v>0.34279999999999999</v>
      </c>
      <c r="I829" s="15" t="s">
        <v>1279</v>
      </c>
      <c r="J829" s="15" t="str">
        <f>_xlfn.XLOOKUP(QDC_Contratos[[#This Row],[ID CLUSTER]],'Pontos e zonas por UF'!$B$2:$B$446,'Pontos e zonas por UF'!$H$2:$H$446)</f>
        <v>São Paulo</v>
      </c>
      <c r="K829" s="344"/>
      <c r="L829" s="8">
        <f>_xlfn.XLOOKUP(QDC_Contratos[[#This Row],[ID CLUSTER]],'Pontos e zonas por UF'!$B$2:$B$446,'Pontos e zonas por UF'!$A$2:$A$446)</f>
        <v>3</v>
      </c>
      <c r="M829" s="344" t="str">
        <f>_xlfn.XLOOKUP(QDC_Contratos[[#This Row],[Código Identificador do ID CLUSTER]],'Pontos e zonas por UF'!$A$2:$A$446,'Pontos e zonas por UF'!$G$2:$G$446)</f>
        <v>Ponto</v>
      </c>
    </row>
    <row r="830" spans="1:13" x14ac:dyDescent="0.35">
      <c r="A830" s="15">
        <v>829</v>
      </c>
      <c r="B830" s="339" t="s">
        <v>2104</v>
      </c>
      <c r="C830" s="8" t="s">
        <v>1497</v>
      </c>
      <c r="D830" s="15" t="s">
        <v>162</v>
      </c>
      <c r="E830" s="18">
        <v>120</v>
      </c>
      <c r="F830" s="480">
        <v>45336</v>
      </c>
      <c r="G830" s="480">
        <v>45336</v>
      </c>
      <c r="H830" s="448">
        <v>0.34279999999999999</v>
      </c>
      <c r="I830" s="15" t="s">
        <v>1279</v>
      </c>
      <c r="J830" s="15" t="str">
        <f>_xlfn.XLOOKUP(QDC_Contratos[[#This Row],[ID CLUSTER]],'Pontos e zonas por UF'!$B$2:$B$446,'Pontos e zonas por UF'!$H$2:$H$446)</f>
        <v>São Paulo</v>
      </c>
      <c r="K830" s="344"/>
      <c r="L830" s="8">
        <f>_xlfn.XLOOKUP(QDC_Contratos[[#This Row],[ID CLUSTER]],'Pontos e zonas por UF'!$B$2:$B$446,'Pontos e zonas por UF'!$A$2:$A$446)</f>
        <v>3</v>
      </c>
      <c r="M830" s="344" t="str">
        <f>_xlfn.XLOOKUP(QDC_Contratos[[#This Row],[Código Identificador do ID CLUSTER]],'Pontos e zonas por UF'!$A$2:$A$446,'Pontos e zonas por UF'!$G$2:$G$446)</f>
        <v>Ponto</v>
      </c>
    </row>
    <row r="831" spans="1:13" x14ac:dyDescent="0.35">
      <c r="A831" s="15">
        <v>830</v>
      </c>
      <c r="B831" s="467" t="s">
        <v>2105</v>
      </c>
      <c r="C831" s="8" t="s">
        <v>1497</v>
      </c>
      <c r="D831" s="15" t="s">
        <v>162</v>
      </c>
      <c r="E831" s="18">
        <v>120</v>
      </c>
      <c r="F831" s="480">
        <v>45337</v>
      </c>
      <c r="G831" s="480">
        <v>45337</v>
      </c>
      <c r="H831" s="448">
        <v>0.34279999999999999</v>
      </c>
      <c r="I831" s="15" t="s">
        <v>1279</v>
      </c>
      <c r="J831" s="15" t="str">
        <f>_xlfn.XLOOKUP(QDC_Contratos[[#This Row],[ID CLUSTER]],'Pontos e zonas por UF'!$B$2:$B$446,'Pontos e zonas por UF'!$H$2:$H$446)</f>
        <v>São Paulo</v>
      </c>
      <c r="K831" s="344"/>
      <c r="L831" s="8">
        <f>_xlfn.XLOOKUP(QDC_Contratos[[#This Row],[ID CLUSTER]],'Pontos e zonas por UF'!$B$2:$B$446,'Pontos e zonas por UF'!$A$2:$A$446)</f>
        <v>3</v>
      </c>
      <c r="M831" s="344" t="str">
        <f>_xlfn.XLOOKUP(QDC_Contratos[[#This Row],[Código Identificador do ID CLUSTER]],'Pontos e zonas por UF'!$A$2:$A$446,'Pontos e zonas por UF'!$G$2:$G$446)</f>
        <v>Ponto</v>
      </c>
    </row>
    <row r="832" spans="1:13" x14ac:dyDescent="0.35">
      <c r="A832" s="15">
        <v>831</v>
      </c>
      <c r="B832" s="339" t="s">
        <v>2106</v>
      </c>
      <c r="C832" s="8" t="s">
        <v>1497</v>
      </c>
      <c r="D832" s="15" t="s">
        <v>162</v>
      </c>
      <c r="E832" s="18">
        <v>120</v>
      </c>
      <c r="F832" s="480">
        <v>45338</v>
      </c>
      <c r="G832" s="480">
        <v>45338</v>
      </c>
      <c r="H832" s="448">
        <v>0.34279999999999999</v>
      </c>
      <c r="I832" s="15" t="s">
        <v>1279</v>
      </c>
      <c r="J832" s="15" t="str">
        <f>_xlfn.XLOOKUP(QDC_Contratos[[#This Row],[ID CLUSTER]],'Pontos e zonas por UF'!$B$2:$B$446,'Pontos e zonas por UF'!$H$2:$H$446)</f>
        <v>São Paulo</v>
      </c>
      <c r="K832" s="344"/>
      <c r="L832" s="8">
        <f>_xlfn.XLOOKUP(QDC_Contratos[[#This Row],[ID CLUSTER]],'Pontos e zonas por UF'!$B$2:$B$446,'Pontos e zonas por UF'!$A$2:$A$446)</f>
        <v>3</v>
      </c>
      <c r="M832" s="344" t="str">
        <f>_xlfn.XLOOKUP(QDC_Contratos[[#This Row],[Código Identificador do ID CLUSTER]],'Pontos e zonas por UF'!$A$2:$A$446,'Pontos e zonas por UF'!$G$2:$G$446)</f>
        <v>Ponto</v>
      </c>
    </row>
    <row r="833" spans="1:13" x14ac:dyDescent="0.35">
      <c r="A833" s="15">
        <v>832</v>
      </c>
      <c r="B833" s="339" t="s">
        <v>2107</v>
      </c>
      <c r="C833" s="8" t="s">
        <v>1497</v>
      </c>
      <c r="D833" s="15" t="s">
        <v>162</v>
      </c>
      <c r="E833" s="18">
        <v>120</v>
      </c>
      <c r="F833" s="480">
        <v>45339</v>
      </c>
      <c r="G833" s="480">
        <v>45339</v>
      </c>
      <c r="H833" s="448">
        <v>0.34279999999999999</v>
      </c>
      <c r="I833" s="15" t="s">
        <v>1279</v>
      </c>
      <c r="J833" s="15" t="str">
        <f>_xlfn.XLOOKUP(QDC_Contratos[[#This Row],[ID CLUSTER]],'Pontos e zonas por UF'!$B$2:$B$446,'Pontos e zonas por UF'!$H$2:$H$446)</f>
        <v>São Paulo</v>
      </c>
      <c r="K833" s="344"/>
      <c r="L833" s="8">
        <f>_xlfn.XLOOKUP(QDC_Contratos[[#This Row],[ID CLUSTER]],'Pontos e zonas por UF'!$B$2:$B$446,'Pontos e zonas por UF'!$A$2:$A$446)</f>
        <v>3</v>
      </c>
      <c r="M833" s="344" t="str">
        <f>_xlfn.XLOOKUP(QDC_Contratos[[#This Row],[Código Identificador do ID CLUSTER]],'Pontos e zonas por UF'!$A$2:$A$446,'Pontos e zonas por UF'!$G$2:$G$446)</f>
        <v>Ponto</v>
      </c>
    </row>
    <row r="834" spans="1:13" x14ac:dyDescent="0.35">
      <c r="A834" s="15">
        <v>833</v>
      </c>
      <c r="B834" s="467" t="s">
        <v>2108</v>
      </c>
      <c r="C834" s="8" t="s">
        <v>1497</v>
      </c>
      <c r="D834" s="15" t="s">
        <v>162</v>
      </c>
      <c r="E834" s="18">
        <v>120</v>
      </c>
      <c r="F834" s="480">
        <v>45340</v>
      </c>
      <c r="G834" s="480">
        <v>45340</v>
      </c>
      <c r="H834" s="448">
        <v>0.34279999999999999</v>
      </c>
      <c r="I834" s="15" t="s">
        <v>1279</v>
      </c>
      <c r="J834" s="15" t="str">
        <f>_xlfn.XLOOKUP(QDC_Contratos[[#This Row],[ID CLUSTER]],'Pontos e zonas por UF'!$B$2:$B$446,'Pontos e zonas por UF'!$H$2:$H$446)</f>
        <v>São Paulo</v>
      </c>
      <c r="K834" s="344"/>
      <c r="L834" s="8">
        <f>_xlfn.XLOOKUP(QDC_Contratos[[#This Row],[ID CLUSTER]],'Pontos e zonas por UF'!$B$2:$B$446,'Pontos e zonas por UF'!$A$2:$A$446)</f>
        <v>3</v>
      </c>
      <c r="M834" s="344" t="str">
        <f>_xlfn.XLOOKUP(QDC_Contratos[[#This Row],[Código Identificador do ID CLUSTER]],'Pontos e zonas por UF'!$A$2:$A$446,'Pontos e zonas por UF'!$G$2:$G$446)</f>
        <v>Ponto</v>
      </c>
    </row>
    <row r="835" spans="1:13" x14ac:dyDescent="0.35">
      <c r="A835" s="15">
        <v>834</v>
      </c>
      <c r="B835" s="467" t="s">
        <v>2109</v>
      </c>
      <c r="C835" s="8" t="s">
        <v>1497</v>
      </c>
      <c r="D835" s="15" t="s">
        <v>162</v>
      </c>
      <c r="E835" s="18">
        <v>120</v>
      </c>
      <c r="F835" s="480">
        <v>45341</v>
      </c>
      <c r="G835" s="480">
        <v>45341</v>
      </c>
      <c r="H835" s="448">
        <v>0.34279999999999999</v>
      </c>
      <c r="I835" s="15" t="s">
        <v>1279</v>
      </c>
      <c r="J835" s="15" t="str">
        <f>_xlfn.XLOOKUP(QDC_Contratos[[#This Row],[ID CLUSTER]],'Pontos e zonas por UF'!$B$2:$B$446,'Pontos e zonas por UF'!$H$2:$H$446)</f>
        <v>São Paulo</v>
      </c>
      <c r="K835" s="344"/>
      <c r="L835" s="8">
        <f>_xlfn.XLOOKUP(QDC_Contratos[[#This Row],[ID CLUSTER]],'Pontos e zonas por UF'!$B$2:$B$446,'Pontos e zonas por UF'!$A$2:$A$446)</f>
        <v>3</v>
      </c>
      <c r="M835" s="344" t="str">
        <f>_xlfn.XLOOKUP(QDC_Contratos[[#This Row],[Código Identificador do ID CLUSTER]],'Pontos e zonas por UF'!$A$2:$A$446,'Pontos e zonas por UF'!$G$2:$G$446)</f>
        <v>Ponto</v>
      </c>
    </row>
    <row r="836" spans="1:13" x14ac:dyDescent="0.35">
      <c r="A836" s="15">
        <v>835</v>
      </c>
      <c r="B836" s="338" t="s">
        <v>2110</v>
      </c>
      <c r="C836" s="8" t="s">
        <v>1497</v>
      </c>
      <c r="D836" s="15" t="s">
        <v>162</v>
      </c>
      <c r="E836" s="18">
        <v>120</v>
      </c>
      <c r="F836" s="480">
        <v>45342</v>
      </c>
      <c r="G836" s="480">
        <v>45342</v>
      </c>
      <c r="H836" s="448">
        <v>0.34279999999999999</v>
      </c>
      <c r="I836" s="15" t="s">
        <v>1279</v>
      </c>
      <c r="J836" s="15" t="str">
        <f>_xlfn.XLOOKUP(QDC_Contratos[[#This Row],[ID CLUSTER]],'Pontos e zonas por UF'!$B$2:$B$446,'Pontos e zonas por UF'!$H$2:$H$446)</f>
        <v>São Paulo</v>
      </c>
      <c r="K836" s="344"/>
      <c r="L836" s="8">
        <f>_xlfn.XLOOKUP(QDC_Contratos[[#This Row],[ID CLUSTER]],'Pontos e zonas por UF'!$B$2:$B$446,'Pontos e zonas por UF'!$A$2:$A$446)</f>
        <v>3</v>
      </c>
      <c r="M836" s="344" t="str">
        <f>_xlfn.XLOOKUP(QDC_Contratos[[#This Row],[Código Identificador do ID CLUSTER]],'Pontos e zonas por UF'!$A$2:$A$446,'Pontos e zonas por UF'!$G$2:$G$446)</f>
        <v>Ponto</v>
      </c>
    </row>
    <row r="837" spans="1:13" x14ac:dyDescent="0.35">
      <c r="A837" s="15">
        <v>836</v>
      </c>
      <c r="B837" s="338" t="s">
        <v>2111</v>
      </c>
      <c r="C837" s="8" t="s">
        <v>1497</v>
      </c>
      <c r="D837" s="15" t="s">
        <v>162</v>
      </c>
      <c r="E837" s="18">
        <v>120</v>
      </c>
      <c r="F837" s="480">
        <v>45383</v>
      </c>
      <c r="G837" s="480">
        <v>45473</v>
      </c>
      <c r="H837" s="448">
        <v>0.26619999999999999</v>
      </c>
      <c r="I837" s="15" t="s">
        <v>1279</v>
      </c>
      <c r="J837" s="15" t="str">
        <f>_xlfn.XLOOKUP(QDC_Contratos[[#This Row],[ID CLUSTER]],'Pontos e zonas por UF'!$B$2:$B$446,'Pontos e zonas por UF'!$H$2:$H$446)</f>
        <v>São Paulo</v>
      </c>
      <c r="K837" s="344"/>
      <c r="L837" s="8">
        <f>_xlfn.XLOOKUP(QDC_Contratos[[#This Row],[ID CLUSTER]],'Pontos e zonas por UF'!$B$2:$B$446,'Pontos e zonas por UF'!$A$2:$A$446)</f>
        <v>3</v>
      </c>
      <c r="M837" s="344" t="str">
        <f>_xlfn.XLOOKUP(QDC_Contratos[[#This Row],[Código Identificador do ID CLUSTER]],'Pontos e zonas por UF'!$A$2:$A$446,'Pontos e zonas por UF'!$G$2:$G$446)</f>
        <v>Ponto</v>
      </c>
    </row>
    <row r="838" spans="1:13" x14ac:dyDescent="0.35">
      <c r="A838" s="15">
        <v>837</v>
      </c>
      <c r="B838" s="338" t="s">
        <v>2112</v>
      </c>
      <c r="C838" s="8" t="s">
        <v>1497</v>
      </c>
      <c r="D838" s="15" t="s">
        <v>162</v>
      </c>
      <c r="E838" s="18">
        <v>120</v>
      </c>
      <c r="F838" s="480">
        <v>45343</v>
      </c>
      <c r="G838" s="480">
        <v>45343</v>
      </c>
      <c r="H838" s="448">
        <v>0.34279999999999999</v>
      </c>
      <c r="I838" s="15" t="s">
        <v>1279</v>
      </c>
      <c r="J838" s="15" t="str">
        <f>_xlfn.XLOOKUP(QDC_Contratos[[#This Row],[ID CLUSTER]],'Pontos e zonas por UF'!$B$2:$B$446,'Pontos e zonas por UF'!$H$2:$H$446)</f>
        <v>São Paulo</v>
      </c>
      <c r="K838" s="344"/>
      <c r="L838" s="8">
        <f>_xlfn.XLOOKUP(QDC_Contratos[[#This Row],[ID CLUSTER]],'Pontos e zonas por UF'!$B$2:$B$446,'Pontos e zonas por UF'!$A$2:$A$446)</f>
        <v>3</v>
      </c>
      <c r="M838" s="344" t="str">
        <f>_xlfn.XLOOKUP(QDC_Contratos[[#This Row],[Código Identificador do ID CLUSTER]],'Pontos e zonas por UF'!$A$2:$A$446,'Pontos e zonas por UF'!$G$2:$G$446)</f>
        <v>Ponto</v>
      </c>
    </row>
    <row r="839" spans="1:13" x14ac:dyDescent="0.35">
      <c r="A839" s="15">
        <v>838</v>
      </c>
      <c r="B839" s="338" t="s">
        <v>2113</v>
      </c>
      <c r="C839" s="8" t="s">
        <v>1497</v>
      </c>
      <c r="D839" s="15" t="s">
        <v>162</v>
      </c>
      <c r="E839" s="18">
        <v>120</v>
      </c>
      <c r="F839" s="480">
        <v>45344</v>
      </c>
      <c r="G839" s="480">
        <v>45344</v>
      </c>
      <c r="H839" s="448">
        <v>0.34279999999999999</v>
      </c>
      <c r="I839" s="15" t="s">
        <v>1279</v>
      </c>
      <c r="J839" s="15" t="str">
        <f>_xlfn.XLOOKUP(QDC_Contratos[[#This Row],[ID CLUSTER]],'Pontos e zonas por UF'!$B$2:$B$446,'Pontos e zonas por UF'!$H$2:$H$446)</f>
        <v>São Paulo</v>
      </c>
      <c r="K839" s="344"/>
      <c r="L839" s="8">
        <f>_xlfn.XLOOKUP(QDC_Contratos[[#This Row],[ID CLUSTER]],'Pontos e zonas por UF'!$B$2:$B$446,'Pontos e zonas por UF'!$A$2:$A$446)</f>
        <v>3</v>
      </c>
      <c r="M839" s="344" t="str">
        <f>_xlfn.XLOOKUP(QDC_Contratos[[#This Row],[Código Identificador do ID CLUSTER]],'Pontos e zonas por UF'!$A$2:$A$446,'Pontos e zonas por UF'!$G$2:$G$446)</f>
        <v>Ponto</v>
      </c>
    </row>
    <row r="840" spans="1:13" x14ac:dyDescent="0.35">
      <c r="A840" s="15">
        <v>839</v>
      </c>
      <c r="B840" s="338" t="s">
        <v>2114</v>
      </c>
      <c r="C840" s="8" t="s">
        <v>1497</v>
      </c>
      <c r="D840" s="15" t="s">
        <v>162</v>
      </c>
      <c r="E840" s="18">
        <v>120</v>
      </c>
      <c r="F840" s="480">
        <v>45345</v>
      </c>
      <c r="G840" s="480">
        <v>45345</v>
      </c>
      <c r="H840" s="448">
        <v>0.34279999999999999</v>
      </c>
      <c r="I840" s="15" t="s">
        <v>1279</v>
      </c>
      <c r="J840" s="15" t="str">
        <f>_xlfn.XLOOKUP(QDC_Contratos[[#This Row],[ID CLUSTER]],'Pontos e zonas por UF'!$B$2:$B$446,'Pontos e zonas por UF'!$H$2:$H$446)</f>
        <v>São Paulo</v>
      </c>
      <c r="K840" s="344"/>
      <c r="L840" s="8">
        <f>_xlfn.XLOOKUP(QDC_Contratos[[#This Row],[ID CLUSTER]],'Pontos e zonas por UF'!$B$2:$B$446,'Pontos e zonas por UF'!$A$2:$A$446)</f>
        <v>3</v>
      </c>
      <c r="M840" s="344" t="str">
        <f>_xlfn.XLOOKUP(QDC_Contratos[[#This Row],[Código Identificador do ID CLUSTER]],'Pontos e zonas por UF'!$A$2:$A$446,'Pontos e zonas por UF'!$G$2:$G$446)</f>
        <v>Ponto</v>
      </c>
    </row>
    <row r="841" spans="1:13" x14ac:dyDescent="0.35">
      <c r="A841" s="15">
        <v>840</v>
      </c>
      <c r="B841" s="338" t="s">
        <v>2115</v>
      </c>
      <c r="C841" s="8" t="s">
        <v>1497</v>
      </c>
      <c r="D841" s="15" t="s">
        <v>162</v>
      </c>
      <c r="E841" s="18">
        <v>120</v>
      </c>
      <c r="F841" s="480">
        <v>45346</v>
      </c>
      <c r="G841" s="480">
        <v>45346</v>
      </c>
      <c r="H841" s="448">
        <v>0.34279999999999999</v>
      </c>
      <c r="I841" s="15" t="s">
        <v>1279</v>
      </c>
      <c r="J841" s="15" t="str">
        <f>_xlfn.XLOOKUP(QDC_Contratos[[#This Row],[ID CLUSTER]],'Pontos e zonas por UF'!$B$2:$B$446,'Pontos e zonas por UF'!$H$2:$H$446)</f>
        <v>São Paulo</v>
      </c>
      <c r="K841" s="344"/>
      <c r="L841" s="8">
        <f>_xlfn.XLOOKUP(QDC_Contratos[[#This Row],[ID CLUSTER]],'Pontos e zonas por UF'!$B$2:$B$446,'Pontos e zonas por UF'!$A$2:$A$446)</f>
        <v>3</v>
      </c>
      <c r="M841" s="344" t="str">
        <f>_xlfn.XLOOKUP(QDC_Contratos[[#This Row],[Código Identificador do ID CLUSTER]],'Pontos e zonas por UF'!$A$2:$A$446,'Pontos e zonas por UF'!$G$2:$G$446)</f>
        <v>Ponto</v>
      </c>
    </row>
    <row r="842" spans="1:13" x14ac:dyDescent="0.35">
      <c r="A842" s="15">
        <v>841</v>
      </c>
      <c r="B842" s="338" t="s">
        <v>2116</v>
      </c>
      <c r="C842" s="8" t="s">
        <v>1497</v>
      </c>
      <c r="D842" s="15" t="s">
        <v>162</v>
      </c>
      <c r="E842" s="18">
        <v>120</v>
      </c>
      <c r="F842" s="480">
        <v>45347</v>
      </c>
      <c r="G842" s="480">
        <v>45347</v>
      </c>
      <c r="H842" s="448">
        <v>0.34279999999999999</v>
      </c>
      <c r="I842" s="15" t="s">
        <v>1279</v>
      </c>
      <c r="J842" s="15" t="str">
        <f>_xlfn.XLOOKUP(QDC_Contratos[[#This Row],[ID CLUSTER]],'Pontos e zonas por UF'!$B$2:$B$446,'Pontos e zonas por UF'!$H$2:$H$446)</f>
        <v>São Paulo</v>
      </c>
      <c r="K842" s="344"/>
      <c r="L842" s="8">
        <f>_xlfn.XLOOKUP(QDC_Contratos[[#This Row],[ID CLUSTER]],'Pontos e zonas por UF'!$B$2:$B$446,'Pontos e zonas por UF'!$A$2:$A$446)</f>
        <v>3</v>
      </c>
      <c r="M842" s="344" t="str">
        <f>_xlfn.XLOOKUP(QDC_Contratos[[#This Row],[Código Identificador do ID CLUSTER]],'Pontos e zonas por UF'!$A$2:$A$446,'Pontos e zonas por UF'!$G$2:$G$446)</f>
        <v>Ponto</v>
      </c>
    </row>
    <row r="843" spans="1:13" x14ac:dyDescent="0.35">
      <c r="A843" s="15">
        <v>842</v>
      </c>
      <c r="B843" s="338" t="s">
        <v>2117</v>
      </c>
      <c r="C843" s="8" t="s">
        <v>1497</v>
      </c>
      <c r="D843" s="15" t="s">
        <v>162</v>
      </c>
      <c r="E843" s="18">
        <v>120</v>
      </c>
      <c r="F843" s="480">
        <v>45348</v>
      </c>
      <c r="G843" s="480">
        <v>45348</v>
      </c>
      <c r="H843" s="448">
        <v>0.34279999999999999</v>
      </c>
      <c r="I843" s="15" t="s">
        <v>1279</v>
      </c>
      <c r="J843" s="15" t="str">
        <f>_xlfn.XLOOKUP(QDC_Contratos[[#This Row],[ID CLUSTER]],'Pontos e zonas por UF'!$B$2:$B$446,'Pontos e zonas por UF'!$H$2:$H$446)</f>
        <v>São Paulo</v>
      </c>
      <c r="K843" s="344"/>
      <c r="L843" s="8">
        <f>_xlfn.XLOOKUP(QDC_Contratos[[#This Row],[ID CLUSTER]],'Pontos e zonas por UF'!$B$2:$B$446,'Pontos e zonas por UF'!$A$2:$A$446)</f>
        <v>3</v>
      </c>
      <c r="M843" s="344" t="str">
        <f>_xlfn.XLOOKUP(QDC_Contratos[[#This Row],[Código Identificador do ID CLUSTER]],'Pontos e zonas por UF'!$A$2:$A$446,'Pontos e zonas por UF'!$G$2:$G$446)</f>
        <v>Ponto</v>
      </c>
    </row>
    <row r="844" spans="1:13" x14ac:dyDescent="0.35">
      <c r="A844" s="15">
        <v>843</v>
      </c>
      <c r="B844" s="338" t="s">
        <v>2118</v>
      </c>
      <c r="C844" s="8" t="s">
        <v>1295</v>
      </c>
      <c r="D844" s="15" t="s">
        <v>169</v>
      </c>
      <c r="E844" s="18">
        <v>276</v>
      </c>
      <c r="F844" s="480">
        <v>45347</v>
      </c>
      <c r="G844" s="480">
        <v>45347</v>
      </c>
      <c r="H844" s="448">
        <v>0.27779999999999999</v>
      </c>
      <c r="I844" s="15" t="s">
        <v>1279</v>
      </c>
      <c r="J844" s="15" t="str">
        <f>_xlfn.XLOOKUP(QDC_Contratos[[#This Row],[ID CLUSTER]],'Pontos e zonas por UF'!$B$2:$B$446,'Pontos e zonas por UF'!$H$2:$H$446)</f>
        <v>São Paulo</v>
      </c>
      <c r="K844" s="344"/>
      <c r="L844" s="8">
        <f>_xlfn.XLOOKUP(QDC_Contratos[[#This Row],[ID CLUSTER]],'Pontos e zonas por UF'!$B$2:$B$446,'Pontos e zonas por UF'!$A$2:$A$446)</f>
        <v>1</v>
      </c>
      <c r="M844" s="344" t="str">
        <f>_xlfn.XLOOKUP(QDC_Contratos[[#This Row],[Código Identificador do ID CLUSTER]],'Pontos e zonas por UF'!$A$2:$A$446,'Pontos e zonas por UF'!$G$2:$G$446)</f>
        <v>Ponto</v>
      </c>
    </row>
    <row r="845" spans="1:13" x14ac:dyDescent="0.35">
      <c r="A845" s="15">
        <v>844</v>
      </c>
      <c r="B845" s="338" t="s">
        <v>2119</v>
      </c>
      <c r="C845" s="8" t="s">
        <v>1497</v>
      </c>
      <c r="D845" s="15" t="s">
        <v>162</v>
      </c>
      <c r="E845" s="18">
        <v>120</v>
      </c>
      <c r="F845" s="480">
        <v>45349</v>
      </c>
      <c r="G845" s="480">
        <v>45349</v>
      </c>
      <c r="H845" s="448">
        <v>0.34279999999999999</v>
      </c>
      <c r="I845" s="15" t="s">
        <v>1279</v>
      </c>
      <c r="J845" s="15" t="str">
        <f>_xlfn.XLOOKUP(QDC_Contratos[[#This Row],[ID CLUSTER]],'Pontos e zonas por UF'!$B$2:$B$446,'Pontos e zonas por UF'!$H$2:$H$446)</f>
        <v>São Paulo</v>
      </c>
      <c r="K845" s="344"/>
      <c r="L845" s="8">
        <f>_xlfn.XLOOKUP(QDC_Contratos[[#This Row],[ID CLUSTER]],'Pontos e zonas por UF'!$B$2:$B$446,'Pontos e zonas por UF'!$A$2:$A$446)</f>
        <v>3</v>
      </c>
      <c r="M845" s="344" t="str">
        <f>_xlfn.XLOOKUP(QDC_Contratos[[#This Row],[Código Identificador do ID CLUSTER]],'Pontos e zonas por UF'!$A$2:$A$446,'Pontos e zonas por UF'!$G$2:$G$446)</f>
        <v>Ponto</v>
      </c>
    </row>
    <row r="846" spans="1:13" x14ac:dyDescent="0.35">
      <c r="A846" s="15">
        <v>845</v>
      </c>
      <c r="B846" s="338" t="s">
        <v>2120</v>
      </c>
      <c r="C846" s="8" t="s">
        <v>1497</v>
      </c>
      <c r="D846" s="15" t="s">
        <v>162</v>
      </c>
      <c r="E846" s="18">
        <v>120</v>
      </c>
      <c r="F846" s="480">
        <v>45350</v>
      </c>
      <c r="G846" s="480">
        <v>45350</v>
      </c>
      <c r="H846" s="448">
        <v>0.34279999999999999</v>
      </c>
      <c r="I846" s="15" t="s">
        <v>1279</v>
      </c>
      <c r="J846" s="15" t="str">
        <f>_xlfn.XLOOKUP(QDC_Contratos[[#This Row],[ID CLUSTER]],'Pontos e zonas por UF'!$B$2:$B$446,'Pontos e zonas por UF'!$H$2:$H$446)</f>
        <v>São Paulo</v>
      </c>
      <c r="K846" s="344"/>
      <c r="L846" s="8">
        <f>_xlfn.XLOOKUP(QDC_Contratos[[#This Row],[ID CLUSTER]],'Pontos e zonas por UF'!$B$2:$B$446,'Pontos e zonas por UF'!$A$2:$A$446)</f>
        <v>3</v>
      </c>
      <c r="M846" s="344" t="str">
        <f>_xlfn.XLOOKUP(QDC_Contratos[[#This Row],[Código Identificador do ID CLUSTER]],'Pontos e zonas por UF'!$A$2:$A$446,'Pontos e zonas por UF'!$G$2:$G$446)</f>
        <v>Ponto</v>
      </c>
    </row>
    <row r="847" spans="1:13" x14ac:dyDescent="0.35">
      <c r="A847" s="15">
        <v>846</v>
      </c>
      <c r="B847" s="338" t="s">
        <v>2121</v>
      </c>
      <c r="C847" s="8" t="s">
        <v>1497</v>
      </c>
      <c r="D847" s="15" t="s">
        <v>162</v>
      </c>
      <c r="E847" s="18">
        <v>120</v>
      </c>
      <c r="F847" s="480">
        <v>45351</v>
      </c>
      <c r="G847" s="480">
        <v>45351</v>
      </c>
      <c r="H847" s="448">
        <v>0.34279999999999999</v>
      </c>
      <c r="I847" s="15" t="s">
        <v>1279</v>
      </c>
      <c r="J847" s="15" t="str">
        <f>_xlfn.XLOOKUP(QDC_Contratos[[#This Row],[ID CLUSTER]],'Pontos e zonas por UF'!$B$2:$B$446,'Pontos e zonas por UF'!$H$2:$H$446)</f>
        <v>São Paulo</v>
      </c>
      <c r="K847" s="344"/>
      <c r="L847" s="8">
        <f>_xlfn.XLOOKUP(QDC_Contratos[[#This Row],[ID CLUSTER]],'Pontos e zonas por UF'!$B$2:$B$446,'Pontos e zonas por UF'!$A$2:$A$446)</f>
        <v>3</v>
      </c>
      <c r="M847" s="344" t="str">
        <f>_xlfn.XLOOKUP(QDC_Contratos[[#This Row],[Código Identificador do ID CLUSTER]],'Pontos e zonas por UF'!$A$2:$A$446,'Pontos e zonas por UF'!$G$2:$G$446)</f>
        <v>Ponto</v>
      </c>
    </row>
    <row r="848" spans="1:13" x14ac:dyDescent="0.35">
      <c r="A848" s="15">
        <v>847</v>
      </c>
      <c r="B848" s="338" t="s">
        <v>2122</v>
      </c>
      <c r="C848" s="8" t="s">
        <v>1497</v>
      </c>
      <c r="D848" s="15" t="s">
        <v>162</v>
      </c>
      <c r="E848" s="18">
        <v>40</v>
      </c>
      <c r="F848" s="480">
        <v>45351</v>
      </c>
      <c r="G848" s="480">
        <v>45351</v>
      </c>
      <c r="H848" s="448">
        <v>0.34279999999999999</v>
      </c>
      <c r="I848" s="15" t="s">
        <v>1279</v>
      </c>
      <c r="J848" s="15" t="str">
        <f>_xlfn.XLOOKUP(QDC_Contratos[[#This Row],[ID CLUSTER]],'Pontos e zonas por UF'!$B$2:$B$446,'Pontos e zonas por UF'!$H$2:$H$446)</f>
        <v>São Paulo</v>
      </c>
      <c r="K848" s="344"/>
      <c r="L848" s="8">
        <f>_xlfn.XLOOKUP(QDC_Contratos[[#This Row],[ID CLUSTER]],'Pontos e zonas por UF'!$B$2:$B$446,'Pontos e zonas por UF'!$A$2:$A$446)</f>
        <v>3</v>
      </c>
      <c r="M848" s="344" t="str">
        <f>_xlfn.XLOOKUP(QDC_Contratos[[#This Row],[Código Identificador do ID CLUSTER]],'Pontos e zonas por UF'!$A$2:$A$446,'Pontos e zonas por UF'!$G$2:$G$446)</f>
        <v>Ponto</v>
      </c>
    </row>
    <row r="849" spans="1:13" x14ac:dyDescent="0.35">
      <c r="A849" s="15">
        <v>848</v>
      </c>
      <c r="B849" s="338" t="s">
        <v>2123</v>
      </c>
      <c r="C849" s="8" t="s">
        <v>1287</v>
      </c>
      <c r="D849" s="15" t="s">
        <v>169</v>
      </c>
      <c r="E849" s="18">
        <v>732</v>
      </c>
      <c r="F849" s="480">
        <v>45351</v>
      </c>
      <c r="G849" s="480">
        <v>45351</v>
      </c>
      <c r="H849" s="448">
        <v>9.0134000000000007</v>
      </c>
      <c r="I849" s="15" t="s">
        <v>1279</v>
      </c>
      <c r="J849" s="15" t="str">
        <f>_xlfn.XLOOKUP(QDC_Contratos[[#This Row],[ID CLUSTER]],'Pontos e zonas por UF'!$B$2:$B$446,'Pontos e zonas por UF'!$H$2:$H$446)</f>
        <v>Mato Grosso do Sul</v>
      </c>
      <c r="K849" s="344"/>
      <c r="L849" s="8">
        <f>_xlfn.XLOOKUP(QDC_Contratos[[#This Row],[ID CLUSTER]],'Pontos e zonas por UF'!$B$2:$B$446,'Pontos e zonas por UF'!$A$2:$A$446)</f>
        <v>270738</v>
      </c>
      <c r="M849" s="344" t="str">
        <f>_xlfn.XLOOKUP(QDC_Contratos[[#This Row],[Código Identificador do ID CLUSTER]],'Pontos e zonas por UF'!$A$2:$A$446,'Pontos e zonas por UF'!$G$2:$G$446)</f>
        <v>Ponto</v>
      </c>
    </row>
    <row r="850" spans="1:13" x14ac:dyDescent="0.35">
      <c r="A850" s="15">
        <v>849</v>
      </c>
      <c r="B850" s="338" t="s">
        <v>2124</v>
      </c>
      <c r="C850" s="8" t="s">
        <v>1287</v>
      </c>
      <c r="D850" s="15" t="s">
        <v>169</v>
      </c>
      <c r="E850" s="18">
        <v>168</v>
      </c>
      <c r="F850" s="480">
        <v>45352</v>
      </c>
      <c r="G850" s="480">
        <v>45352</v>
      </c>
      <c r="H850" s="448">
        <v>9.0134000000000007</v>
      </c>
      <c r="I850" s="15" t="s">
        <v>1279</v>
      </c>
      <c r="J850" s="15" t="str">
        <f>_xlfn.XLOOKUP(QDC_Contratos[[#This Row],[ID CLUSTER]],'Pontos e zonas por UF'!$B$2:$B$446,'Pontos e zonas por UF'!$H$2:$H$446)</f>
        <v>Mato Grosso do Sul</v>
      </c>
      <c r="K850" s="344"/>
      <c r="L850" s="8">
        <f>_xlfn.XLOOKUP(QDC_Contratos[[#This Row],[ID CLUSTER]],'Pontos e zonas por UF'!$B$2:$B$446,'Pontos e zonas por UF'!$A$2:$A$446)</f>
        <v>270738</v>
      </c>
      <c r="M850" s="344" t="str">
        <f>_xlfn.XLOOKUP(QDC_Contratos[[#This Row],[Código Identificador do ID CLUSTER]],'Pontos e zonas por UF'!$A$2:$A$446,'Pontos e zonas por UF'!$G$2:$G$446)</f>
        <v>Ponto</v>
      </c>
    </row>
    <row r="851" spans="1:13" x14ac:dyDescent="0.35">
      <c r="A851" s="15">
        <v>850</v>
      </c>
      <c r="B851" s="338" t="s">
        <v>2125</v>
      </c>
      <c r="C851" s="8" t="s">
        <v>1287</v>
      </c>
      <c r="D851" s="15" t="s">
        <v>169</v>
      </c>
      <c r="E851" s="18">
        <v>170</v>
      </c>
      <c r="F851" s="480">
        <v>45352</v>
      </c>
      <c r="G851" s="480">
        <v>45352</v>
      </c>
      <c r="H851" s="448">
        <v>9.0134000000000007</v>
      </c>
      <c r="I851" s="15" t="s">
        <v>1279</v>
      </c>
      <c r="J851" s="15" t="str">
        <f>_xlfn.XLOOKUP(QDC_Contratos[[#This Row],[ID CLUSTER]],'Pontos e zonas por UF'!$B$2:$B$446,'Pontos e zonas por UF'!$H$2:$H$446)</f>
        <v>Mato Grosso do Sul</v>
      </c>
      <c r="K851" s="344"/>
      <c r="L851" s="8">
        <f>_xlfn.XLOOKUP(QDC_Contratos[[#This Row],[ID CLUSTER]],'Pontos e zonas por UF'!$B$2:$B$446,'Pontos e zonas por UF'!$A$2:$A$446)</f>
        <v>270738</v>
      </c>
      <c r="M851" s="344" t="str">
        <f>_xlfn.XLOOKUP(QDC_Contratos[[#This Row],[Código Identificador do ID CLUSTER]],'Pontos e zonas por UF'!$A$2:$A$446,'Pontos e zonas por UF'!$G$2:$G$446)</f>
        <v>Ponto</v>
      </c>
    </row>
    <row r="852" spans="1:13" x14ac:dyDescent="0.35">
      <c r="A852" s="15">
        <v>851</v>
      </c>
      <c r="B852" s="338" t="s">
        <v>2126</v>
      </c>
      <c r="C852" s="8" t="s">
        <v>1823</v>
      </c>
      <c r="D852" s="15" t="s">
        <v>162</v>
      </c>
      <c r="E852" s="18">
        <v>170</v>
      </c>
      <c r="F852" s="480">
        <v>45352</v>
      </c>
      <c r="G852" s="480">
        <v>45352</v>
      </c>
      <c r="H852" s="448">
        <v>4.0057</v>
      </c>
      <c r="I852" s="15" t="s">
        <v>1279</v>
      </c>
      <c r="J852" s="15" t="str">
        <f>_xlfn.XLOOKUP(QDC_Contratos[[#This Row],[ID CLUSTER]],'Pontos e zonas por UF'!$B$2:$B$446,'Pontos e zonas por UF'!$H$2:$H$446)</f>
        <v>São Paulo</v>
      </c>
      <c r="K852" s="344"/>
      <c r="L852" s="8">
        <f>_xlfn.XLOOKUP(QDC_Contratos[[#This Row],[ID CLUSTER]],'Pontos e zonas por UF'!$B$2:$B$446,'Pontos e zonas por UF'!$A$2:$A$446)</f>
        <v>443</v>
      </c>
      <c r="M852" s="344" t="str">
        <f>_xlfn.XLOOKUP(QDC_Contratos[[#This Row],[Código Identificador do ID CLUSTER]],'Pontos e zonas por UF'!$A$2:$A$446,'Pontos e zonas por UF'!$G$2:$G$446)</f>
        <v>Zona</v>
      </c>
    </row>
    <row r="853" spans="1:13" x14ac:dyDescent="0.35">
      <c r="A853" s="15">
        <v>852</v>
      </c>
      <c r="B853" s="338" t="s">
        <v>2127</v>
      </c>
      <c r="C853" s="8" t="s">
        <v>1823</v>
      </c>
      <c r="D853" s="15" t="s">
        <v>162</v>
      </c>
      <c r="E853" s="18">
        <v>140</v>
      </c>
      <c r="F853" s="480">
        <v>45353</v>
      </c>
      <c r="G853" s="480">
        <v>45353</v>
      </c>
      <c r="H853" s="448">
        <v>4.0057</v>
      </c>
      <c r="I853" s="15" t="s">
        <v>1279</v>
      </c>
      <c r="J853" s="15" t="str">
        <f>_xlfn.XLOOKUP(QDC_Contratos[[#This Row],[ID CLUSTER]],'Pontos e zonas por UF'!$B$2:$B$446,'Pontos e zonas por UF'!$H$2:$H$446)</f>
        <v>São Paulo</v>
      </c>
      <c r="K853" s="344"/>
      <c r="L853" s="8">
        <f>_xlfn.XLOOKUP(QDC_Contratos[[#This Row],[ID CLUSTER]],'Pontos e zonas por UF'!$B$2:$B$446,'Pontos e zonas por UF'!$A$2:$A$446)</f>
        <v>443</v>
      </c>
      <c r="M853" s="344" t="str">
        <f>_xlfn.XLOOKUP(QDC_Contratos[[#This Row],[Código Identificador do ID CLUSTER]],'Pontos e zonas por UF'!$A$2:$A$446,'Pontos e zonas por UF'!$G$2:$G$446)</f>
        <v>Zona</v>
      </c>
    </row>
    <row r="854" spans="1:13" x14ac:dyDescent="0.35">
      <c r="A854" s="15">
        <v>853</v>
      </c>
      <c r="B854" s="338" t="s">
        <v>2128</v>
      </c>
      <c r="C854" s="8" t="s">
        <v>1287</v>
      </c>
      <c r="D854" s="15" t="s">
        <v>169</v>
      </c>
      <c r="E854" s="18">
        <v>140</v>
      </c>
      <c r="F854" s="480">
        <v>45353</v>
      </c>
      <c r="G854" s="480">
        <v>45353</v>
      </c>
      <c r="H854" s="448">
        <v>9.0134000000000007</v>
      </c>
      <c r="I854" s="15" t="s">
        <v>1279</v>
      </c>
      <c r="J854" s="15" t="str">
        <f>_xlfn.XLOOKUP(QDC_Contratos[[#This Row],[ID CLUSTER]],'Pontos e zonas por UF'!$B$2:$B$446,'Pontos e zonas por UF'!$H$2:$H$446)</f>
        <v>Mato Grosso do Sul</v>
      </c>
      <c r="K854" s="344"/>
      <c r="L854" s="8">
        <f>_xlfn.XLOOKUP(QDC_Contratos[[#This Row],[ID CLUSTER]],'Pontos e zonas por UF'!$B$2:$B$446,'Pontos e zonas por UF'!$A$2:$A$446)</f>
        <v>270738</v>
      </c>
      <c r="M854" s="344" t="str">
        <f>_xlfn.XLOOKUP(QDC_Contratos[[#This Row],[Código Identificador do ID CLUSTER]],'Pontos e zonas por UF'!$A$2:$A$446,'Pontos e zonas por UF'!$G$2:$G$446)</f>
        <v>Ponto</v>
      </c>
    </row>
    <row r="855" spans="1:13" x14ac:dyDescent="0.35">
      <c r="A855" s="15">
        <v>854</v>
      </c>
      <c r="B855" s="338" t="s">
        <v>2129</v>
      </c>
      <c r="C855" s="8" t="s">
        <v>1447</v>
      </c>
      <c r="D855" s="15" t="s">
        <v>162</v>
      </c>
      <c r="E855" s="18">
        <v>276</v>
      </c>
      <c r="F855" s="480">
        <v>45347</v>
      </c>
      <c r="G855" s="480">
        <v>45347</v>
      </c>
      <c r="H855" s="448">
        <v>0.85140000000000005</v>
      </c>
      <c r="I855" s="15" t="s">
        <v>1279</v>
      </c>
      <c r="J855" s="15" t="str">
        <f>_xlfn.XLOOKUP(QDC_Contratos[[#This Row],[ID CLUSTER]],'Pontos e zonas por UF'!$B$2:$B$446,'Pontos e zonas por UF'!$H$2:$H$446)</f>
        <v>São Paulo</v>
      </c>
      <c r="K855" s="54"/>
      <c r="L855" s="8">
        <f>_xlfn.XLOOKUP(QDC_Contratos[[#This Row],[ID CLUSTER]],'Pontos e zonas por UF'!$B$2:$B$446,'Pontos e zonas por UF'!$A$2:$A$446)</f>
        <v>817352</v>
      </c>
      <c r="M855" s="344" t="str">
        <f>_xlfn.XLOOKUP(QDC_Contratos[[#This Row],[Código Identificador do ID CLUSTER]],'Pontos e zonas por UF'!$A$2:$A$446,'Pontos e zonas por UF'!$G$2:$G$446)</f>
        <v>Ponto</v>
      </c>
    </row>
    <row r="856" spans="1:13" x14ac:dyDescent="0.35">
      <c r="A856" s="15">
        <v>855</v>
      </c>
      <c r="B856" s="338" t="s">
        <v>2130</v>
      </c>
      <c r="C856" s="8" t="s">
        <v>1730</v>
      </c>
      <c r="D856" s="15" t="s">
        <v>169</v>
      </c>
      <c r="E856" s="18">
        <v>40</v>
      </c>
      <c r="F856" s="480">
        <v>45351</v>
      </c>
      <c r="G856" s="480">
        <v>45351</v>
      </c>
      <c r="H856" s="448">
        <v>1.4997</v>
      </c>
      <c r="I856" s="15" t="s">
        <v>1279</v>
      </c>
      <c r="J856" s="15" t="str">
        <f>_xlfn.XLOOKUP(QDC_Contratos[[#This Row],[ID CLUSTER]],'Pontos e zonas por UF'!$B$2:$B$446,'Pontos e zonas por UF'!$H$2:$H$446)</f>
        <v>São Paulo</v>
      </c>
      <c r="K856" s="54"/>
      <c r="L856" s="8">
        <f>_xlfn.XLOOKUP(QDC_Contratos[[#This Row],[ID CLUSTER]],'Pontos e zonas por UF'!$B$2:$B$446,'Pontos e zonas por UF'!$A$2:$A$446)</f>
        <v>276645</v>
      </c>
      <c r="M856" s="344" t="str">
        <f>_xlfn.XLOOKUP(QDC_Contratos[[#This Row],[Código Identificador do ID CLUSTER]],'Pontos e zonas por UF'!$A$2:$A$446,'Pontos e zonas por UF'!$G$2:$G$446)</f>
        <v>Ponto</v>
      </c>
    </row>
    <row r="857" spans="1:13" x14ac:dyDescent="0.35">
      <c r="A857" s="15">
        <v>856</v>
      </c>
      <c r="B857" s="338" t="s">
        <v>2131</v>
      </c>
      <c r="C857" s="8" t="s">
        <v>1338</v>
      </c>
      <c r="D857" s="15" t="s">
        <v>162</v>
      </c>
      <c r="E857" s="18">
        <v>300</v>
      </c>
      <c r="F857" s="480">
        <v>45352</v>
      </c>
      <c r="G857" s="480">
        <v>45382</v>
      </c>
      <c r="H857" s="448">
        <v>6.0491999999999999</v>
      </c>
      <c r="I857" s="15" t="s">
        <v>1279</v>
      </c>
      <c r="J857" s="15" t="str">
        <f>_xlfn.XLOOKUP(QDC_Contratos[[#This Row],[ID CLUSTER]],'Pontos e zonas por UF'!$B$2:$B$446,'Pontos e zonas por UF'!$H$2:$H$446)</f>
        <v>Bahia</v>
      </c>
      <c r="K857" s="344"/>
      <c r="L857" s="8">
        <f>_xlfn.XLOOKUP(QDC_Contratos[[#This Row],[ID CLUSTER]],'Pontos e zonas por UF'!$B$2:$B$446,'Pontos e zonas por UF'!$A$2:$A$446)</f>
        <v>236</v>
      </c>
      <c r="M857" s="344" t="str">
        <f>_xlfn.XLOOKUP(QDC_Contratos[[#This Row],[Código Identificador do ID CLUSTER]],'Pontos e zonas por UF'!$A$2:$A$446,'Pontos e zonas por UF'!$G$2:$G$446)</f>
        <v>Zona</v>
      </c>
    </row>
    <row r="858" spans="1:13" x14ac:dyDescent="0.35">
      <c r="A858" s="15">
        <v>857</v>
      </c>
      <c r="B858" s="338" t="s">
        <v>2132</v>
      </c>
      <c r="C858" s="8" t="s">
        <v>1346</v>
      </c>
      <c r="D858" s="15" t="s">
        <v>169</v>
      </c>
      <c r="E858" s="18">
        <v>350</v>
      </c>
      <c r="F858" s="480">
        <v>46023</v>
      </c>
      <c r="G858" s="480">
        <v>46387</v>
      </c>
      <c r="H858" s="448">
        <v>5.1139999999999999</v>
      </c>
      <c r="I858" s="15" t="s">
        <v>1279</v>
      </c>
      <c r="J858" s="15" t="str">
        <f>_xlfn.XLOOKUP(QDC_Contratos[[#This Row],[ID CLUSTER]],'Pontos e zonas por UF'!$B$2:$B$446,'Pontos e zonas por UF'!$H$2:$H$446)</f>
        <v>Rio Grande do Norte</v>
      </c>
      <c r="K858" s="344"/>
      <c r="L858" s="8">
        <f>_xlfn.XLOOKUP(QDC_Contratos[[#This Row],[ID CLUSTER]],'Pontos e zonas por UF'!$B$2:$B$446,'Pontos e zonas por UF'!$A$2:$A$446)</f>
        <v>755548</v>
      </c>
      <c r="M858" s="344" t="str">
        <f>_xlfn.XLOOKUP(QDC_Contratos[[#This Row],[Código Identificador do ID CLUSTER]],'Pontos e zonas por UF'!$A$2:$A$446,'Pontos e zonas por UF'!$G$2:$G$446)</f>
        <v>Ponto</v>
      </c>
    </row>
    <row r="859" spans="1:13" x14ac:dyDescent="0.35">
      <c r="A859" s="15">
        <v>858</v>
      </c>
      <c r="B859" s="338" t="s">
        <v>2133</v>
      </c>
      <c r="C859" s="8" t="s">
        <v>1346</v>
      </c>
      <c r="D859" s="15" t="s">
        <v>169</v>
      </c>
      <c r="E859" s="18">
        <v>350</v>
      </c>
      <c r="F859" s="480">
        <v>46388</v>
      </c>
      <c r="G859" s="480">
        <v>46752</v>
      </c>
      <c r="H859" s="448">
        <v>5.1139999999999999</v>
      </c>
      <c r="I859" s="15" t="s">
        <v>1279</v>
      </c>
      <c r="J859" s="15" t="str">
        <f>_xlfn.XLOOKUP(QDC_Contratos[[#This Row],[ID CLUSTER]],'Pontos e zonas por UF'!$B$2:$B$446,'Pontos e zonas por UF'!$H$2:$H$446)</f>
        <v>Rio Grande do Norte</v>
      </c>
      <c r="K859" s="344"/>
      <c r="L859" s="8">
        <f>_xlfn.XLOOKUP(QDC_Contratos[[#This Row],[ID CLUSTER]],'Pontos e zonas por UF'!$B$2:$B$446,'Pontos e zonas por UF'!$A$2:$A$446)</f>
        <v>755548</v>
      </c>
      <c r="M859" s="344" t="str">
        <f>_xlfn.XLOOKUP(QDC_Contratos[[#This Row],[Código Identificador do ID CLUSTER]],'Pontos e zonas por UF'!$A$2:$A$446,'Pontos e zonas por UF'!$G$2:$G$446)</f>
        <v>Ponto</v>
      </c>
    </row>
    <row r="860" spans="1:13" x14ac:dyDescent="0.35">
      <c r="A860" s="15">
        <v>859</v>
      </c>
      <c r="B860" s="338" t="s">
        <v>2134</v>
      </c>
      <c r="C860" s="8" t="s">
        <v>1346</v>
      </c>
      <c r="D860" s="15" t="s">
        <v>169</v>
      </c>
      <c r="E860" s="18">
        <v>350</v>
      </c>
      <c r="F860" s="480">
        <v>46753</v>
      </c>
      <c r="G860" s="480">
        <v>47118</v>
      </c>
      <c r="H860" s="448">
        <v>5.1139999999999999</v>
      </c>
      <c r="I860" s="15" t="s">
        <v>1279</v>
      </c>
      <c r="J860" s="15" t="str">
        <f>_xlfn.XLOOKUP(QDC_Contratos[[#This Row],[ID CLUSTER]],'Pontos e zonas por UF'!$B$2:$B$446,'Pontos e zonas por UF'!$H$2:$H$446)</f>
        <v>Rio Grande do Norte</v>
      </c>
      <c r="K860" s="344"/>
      <c r="L860" s="8">
        <f>_xlfn.XLOOKUP(QDC_Contratos[[#This Row],[ID CLUSTER]],'Pontos e zonas por UF'!$B$2:$B$446,'Pontos e zonas por UF'!$A$2:$A$446)</f>
        <v>755548</v>
      </c>
      <c r="M860" s="344" t="str">
        <f>_xlfn.XLOOKUP(QDC_Contratos[[#This Row],[Código Identificador do ID CLUSTER]],'Pontos e zonas por UF'!$A$2:$A$446,'Pontos e zonas por UF'!$G$2:$G$446)</f>
        <v>Ponto</v>
      </c>
    </row>
    <row r="861" spans="1:13" x14ac:dyDescent="0.35">
      <c r="A861" s="15">
        <v>860</v>
      </c>
      <c r="B861" s="338" t="s">
        <v>2135</v>
      </c>
      <c r="C861" s="8" t="s">
        <v>1730</v>
      </c>
      <c r="D861" s="15" t="s">
        <v>169</v>
      </c>
      <c r="E861" s="18">
        <v>100</v>
      </c>
      <c r="F861" s="480">
        <v>45306</v>
      </c>
      <c r="G861" s="480">
        <v>45306</v>
      </c>
      <c r="H861" s="448">
        <v>1.4997</v>
      </c>
      <c r="I861" s="15" t="s">
        <v>1279</v>
      </c>
      <c r="J861" s="15" t="str">
        <f>_xlfn.XLOOKUP(QDC_Contratos[[#This Row],[ID CLUSTER]],'Pontos e zonas por UF'!$B$2:$B$446,'Pontos e zonas por UF'!$H$2:$H$446)</f>
        <v>São Paulo</v>
      </c>
      <c r="K861" s="54"/>
      <c r="L861" s="8">
        <f>_xlfn.XLOOKUP(QDC_Contratos[[#This Row],[ID CLUSTER]],'Pontos e zonas por UF'!$B$2:$B$446,'Pontos e zonas por UF'!$A$2:$A$446)</f>
        <v>276645</v>
      </c>
      <c r="M861" s="344" t="str">
        <f>_xlfn.XLOOKUP(QDC_Contratos[[#This Row],[Código Identificador do ID CLUSTER]],'Pontos e zonas por UF'!$A$2:$A$446,'Pontos e zonas por UF'!$G$2:$G$446)</f>
        <v>Ponto</v>
      </c>
    </row>
    <row r="862" spans="1:13" x14ac:dyDescent="0.35">
      <c r="A862" s="15">
        <v>861</v>
      </c>
      <c r="B862" s="338" t="s">
        <v>2136</v>
      </c>
      <c r="C862" s="8" t="s">
        <v>1730</v>
      </c>
      <c r="D862" s="15" t="s">
        <v>169</v>
      </c>
      <c r="E862" s="18">
        <v>100</v>
      </c>
      <c r="F862" s="480">
        <v>45307</v>
      </c>
      <c r="G862" s="480">
        <v>45307</v>
      </c>
      <c r="H862" s="448">
        <v>1.4997</v>
      </c>
      <c r="I862" s="15" t="s">
        <v>1279</v>
      </c>
      <c r="J862" s="15" t="str">
        <f>_xlfn.XLOOKUP(QDC_Contratos[[#This Row],[ID CLUSTER]],'Pontos e zonas por UF'!$B$2:$B$446,'Pontos e zonas por UF'!$H$2:$H$446)</f>
        <v>São Paulo</v>
      </c>
      <c r="K862" s="54"/>
      <c r="L862" s="8">
        <f>_xlfn.XLOOKUP(QDC_Contratos[[#This Row],[ID CLUSTER]],'Pontos e zonas por UF'!$B$2:$B$446,'Pontos e zonas por UF'!$A$2:$A$446)</f>
        <v>276645</v>
      </c>
      <c r="M862" s="344" t="str">
        <f>_xlfn.XLOOKUP(QDC_Contratos[[#This Row],[Código Identificador do ID CLUSTER]],'Pontos e zonas por UF'!$A$2:$A$446,'Pontos e zonas por UF'!$G$2:$G$446)</f>
        <v>Ponto</v>
      </c>
    </row>
    <row r="863" spans="1:13" x14ac:dyDescent="0.35">
      <c r="A863" s="15">
        <v>862</v>
      </c>
      <c r="B863" s="338" t="s">
        <v>2137</v>
      </c>
      <c r="C863" s="8" t="s">
        <v>1730</v>
      </c>
      <c r="D863" s="15" t="s">
        <v>169</v>
      </c>
      <c r="E863" s="18">
        <v>100</v>
      </c>
      <c r="F863" s="480">
        <v>45308</v>
      </c>
      <c r="G863" s="480">
        <v>45308</v>
      </c>
      <c r="H863" s="448">
        <v>1.4997</v>
      </c>
      <c r="I863" s="15" t="s">
        <v>1279</v>
      </c>
      <c r="J863" s="15" t="str">
        <f>_xlfn.XLOOKUP(QDC_Contratos[[#This Row],[ID CLUSTER]],'Pontos e zonas por UF'!$B$2:$B$446,'Pontos e zonas por UF'!$H$2:$H$446)</f>
        <v>São Paulo</v>
      </c>
      <c r="K863" s="54"/>
      <c r="L863" s="8">
        <f>_xlfn.XLOOKUP(QDC_Contratos[[#This Row],[ID CLUSTER]],'Pontos e zonas por UF'!$B$2:$B$446,'Pontos e zonas por UF'!$A$2:$A$446)</f>
        <v>276645</v>
      </c>
      <c r="M863" s="344" t="str">
        <f>_xlfn.XLOOKUP(QDC_Contratos[[#This Row],[Código Identificador do ID CLUSTER]],'Pontos e zonas por UF'!$A$2:$A$446,'Pontos e zonas por UF'!$G$2:$G$446)</f>
        <v>Ponto</v>
      </c>
    </row>
    <row r="864" spans="1:13" x14ac:dyDescent="0.35">
      <c r="A864" s="15">
        <v>863</v>
      </c>
      <c r="B864" s="338" t="s">
        <v>2138</v>
      </c>
      <c r="C864" s="8" t="s">
        <v>1730</v>
      </c>
      <c r="D864" s="15" t="s">
        <v>169</v>
      </c>
      <c r="E864" s="18">
        <v>100</v>
      </c>
      <c r="F864" s="480">
        <v>45309</v>
      </c>
      <c r="G864" s="480">
        <v>45309</v>
      </c>
      <c r="H864" s="448">
        <v>1.4997</v>
      </c>
      <c r="I864" s="15" t="s">
        <v>1279</v>
      </c>
      <c r="J864" s="15" t="str">
        <f>_xlfn.XLOOKUP(QDC_Contratos[[#This Row],[ID CLUSTER]],'Pontos e zonas por UF'!$B$2:$B$446,'Pontos e zonas por UF'!$H$2:$H$446)</f>
        <v>São Paulo</v>
      </c>
      <c r="K864" s="54"/>
      <c r="L864" s="8">
        <f>_xlfn.XLOOKUP(QDC_Contratos[[#This Row],[ID CLUSTER]],'Pontos e zonas por UF'!$B$2:$B$446,'Pontos e zonas por UF'!$A$2:$A$446)</f>
        <v>276645</v>
      </c>
      <c r="M864" s="344" t="str">
        <f>_xlfn.XLOOKUP(QDC_Contratos[[#This Row],[Código Identificador do ID CLUSTER]],'Pontos e zonas por UF'!$A$2:$A$446,'Pontos e zonas por UF'!$G$2:$G$446)</f>
        <v>Ponto</v>
      </c>
    </row>
    <row r="865" spans="1:13" x14ac:dyDescent="0.35">
      <c r="A865" s="15">
        <v>864</v>
      </c>
      <c r="B865" s="338" t="s">
        <v>2139</v>
      </c>
      <c r="C865" s="8" t="s">
        <v>1730</v>
      </c>
      <c r="D865" s="15" t="s">
        <v>169</v>
      </c>
      <c r="E865" s="18">
        <v>100</v>
      </c>
      <c r="F865" s="480">
        <v>45310</v>
      </c>
      <c r="G865" s="480">
        <v>45310</v>
      </c>
      <c r="H865" s="448">
        <v>1.4997</v>
      </c>
      <c r="I865" s="15" t="s">
        <v>1279</v>
      </c>
      <c r="J865" s="15" t="str">
        <f>_xlfn.XLOOKUP(QDC_Contratos[[#This Row],[ID CLUSTER]],'Pontos e zonas por UF'!$B$2:$B$446,'Pontos e zonas por UF'!$H$2:$H$446)</f>
        <v>São Paulo</v>
      </c>
      <c r="K865" s="54"/>
      <c r="L865" s="8">
        <f>_xlfn.XLOOKUP(QDC_Contratos[[#This Row],[ID CLUSTER]],'Pontos e zonas por UF'!$B$2:$B$446,'Pontos e zonas por UF'!$A$2:$A$446)</f>
        <v>276645</v>
      </c>
      <c r="M865" s="344" t="str">
        <f>_xlfn.XLOOKUP(QDC_Contratos[[#This Row],[Código Identificador do ID CLUSTER]],'Pontos e zonas por UF'!$A$2:$A$446,'Pontos e zonas por UF'!$G$2:$G$446)</f>
        <v>Ponto</v>
      </c>
    </row>
    <row r="866" spans="1:13" x14ac:dyDescent="0.35">
      <c r="A866" s="15">
        <v>865</v>
      </c>
      <c r="B866" s="338" t="s">
        <v>2140</v>
      </c>
      <c r="C866" s="8" t="s">
        <v>1730</v>
      </c>
      <c r="D866" s="15" t="s">
        <v>169</v>
      </c>
      <c r="E866" s="18">
        <v>100</v>
      </c>
      <c r="F866" s="480">
        <v>45311</v>
      </c>
      <c r="G866" s="480">
        <v>45311</v>
      </c>
      <c r="H866" s="448">
        <v>1.4997</v>
      </c>
      <c r="I866" s="15" t="s">
        <v>1279</v>
      </c>
      <c r="J866" s="15" t="str">
        <f>_xlfn.XLOOKUP(QDC_Contratos[[#This Row],[ID CLUSTER]],'Pontos e zonas por UF'!$B$2:$B$446,'Pontos e zonas por UF'!$H$2:$H$446)</f>
        <v>São Paulo</v>
      </c>
      <c r="K866" s="54"/>
      <c r="L866" s="8">
        <f>_xlfn.XLOOKUP(QDC_Contratos[[#This Row],[ID CLUSTER]],'Pontos e zonas por UF'!$B$2:$B$446,'Pontos e zonas por UF'!$A$2:$A$446)</f>
        <v>276645</v>
      </c>
      <c r="M866" s="344" t="str">
        <f>_xlfn.XLOOKUP(QDC_Contratos[[#This Row],[Código Identificador do ID CLUSTER]],'Pontos e zonas por UF'!$A$2:$A$446,'Pontos e zonas por UF'!$G$2:$G$446)</f>
        <v>Ponto</v>
      </c>
    </row>
    <row r="867" spans="1:13" x14ac:dyDescent="0.35">
      <c r="A867" s="15">
        <v>866</v>
      </c>
      <c r="B867" s="338" t="s">
        <v>2141</v>
      </c>
      <c r="C867" s="8" t="s">
        <v>1730</v>
      </c>
      <c r="D867" s="15" t="s">
        <v>169</v>
      </c>
      <c r="E867" s="18">
        <v>100</v>
      </c>
      <c r="F867" s="480">
        <v>45312</v>
      </c>
      <c r="G867" s="480">
        <v>45312</v>
      </c>
      <c r="H867" s="448">
        <v>1.4997</v>
      </c>
      <c r="I867" s="15" t="s">
        <v>1279</v>
      </c>
      <c r="J867" s="15" t="str">
        <f>_xlfn.XLOOKUP(QDC_Contratos[[#This Row],[ID CLUSTER]],'Pontos e zonas por UF'!$B$2:$B$446,'Pontos e zonas por UF'!$H$2:$H$446)</f>
        <v>São Paulo</v>
      </c>
      <c r="K867" s="54"/>
      <c r="L867" s="8">
        <f>_xlfn.XLOOKUP(QDC_Contratos[[#This Row],[ID CLUSTER]],'Pontos e zonas por UF'!$B$2:$B$446,'Pontos e zonas por UF'!$A$2:$A$446)</f>
        <v>276645</v>
      </c>
      <c r="M867" s="344" t="str">
        <f>_xlfn.XLOOKUP(QDC_Contratos[[#This Row],[Código Identificador do ID CLUSTER]],'Pontos e zonas por UF'!$A$2:$A$446,'Pontos e zonas por UF'!$G$2:$G$446)</f>
        <v>Ponto</v>
      </c>
    </row>
    <row r="868" spans="1:13" x14ac:dyDescent="0.35">
      <c r="A868" s="15">
        <v>867</v>
      </c>
      <c r="B868" s="338" t="s">
        <v>2142</v>
      </c>
      <c r="C868" s="8" t="s">
        <v>1730</v>
      </c>
      <c r="D868" s="15" t="s">
        <v>169</v>
      </c>
      <c r="E868" s="18">
        <v>100</v>
      </c>
      <c r="F868" s="480">
        <v>45313</v>
      </c>
      <c r="G868" s="480">
        <v>45313</v>
      </c>
      <c r="H868" s="448">
        <v>1.4997</v>
      </c>
      <c r="I868" s="15" t="s">
        <v>1279</v>
      </c>
      <c r="J868" s="15" t="str">
        <f>_xlfn.XLOOKUP(QDC_Contratos[[#This Row],[ID CLUSTER]],'Pontos e zonas por UF'!$B$2:$B$446,'Pontos e zonas por UF'!$H$2:$H$446)</f>
        <v>São Paulo</v>
      </c>
      <c r="K868" s="54"/>
      <c r="L868" s="8">
        <f>_xlfn.XLOOKUP(QDC_Contratos[[#This Row],[ID CLUSTER]],'Pontos e zonas por UF'!$B$2:$B$446,'Pontos e zonas por UF'!$A$2:$A$446)</f>
        <v>276645</v>
      </c>
      <c r="M868" s="344" t="str">
        <f>_xlfn.XLOOKUP(QDC_Contratos[[#This Row],[Código Identificador do ID CLUSTER]],'Pontos e zonas por UF'!$A$2:$A$446,'Pontos e zonas por UF'!$G$2:$G$446)</f>
        <v>Ponto</v>
      </c>
    </row>
    <row r="869" spans="1:13" x14ac:dyDescent="0.35">
      <c r="A869" s="15">
        <v>868</v>
      </c>
      <c r="B869" s="338" t="s">
        <v>2143</v>
      </c>
      <c r="C869" s="8" t="s">
        <v>1730</v>
      </c>
      <c r="D869" s="15" t="s">
        <v>169</v>
      </c>
      <c r="E869" s="18">
        <v>475.41</v>
      </c>
      <c r="F869" s="480">
        <v>45312</v>
      </c>
      <c r="G869" s="480">
        <v>45312</v>
      </c>
      <c r="H869" s="448">
        <v>1.4997</v>
      </c>
      <c r="I869" s="15" t="s">
        <v>1279</v>
      </c>
      <c r="J869" s="15" t="str">
        <f>_xlfn.XLOOKUP(QDC_Contratos[[#This Row],[ID CLUSTER]],'Pontos e zonas por UF'!$B$2:$B$446,'Pontos e zonas por UF'!$H$2:$H$446)</f>
        <v>São Paulo</v>
      </c>
      <c r="K869" s="54"/>
      <c r="L869" s="8">
        <f>_xlfn.XLOOKUP(QDC_Contratos[[#This Row],[ID CLUSTER]],'Pontos e zonas por UF'!$B$2:$B$446,'Pontos e zonas por UF'!$A$2:$A$446)</f>
        <v>276645</v>
      </c>
      <c r="M869" s="344" t="str">
        <f>_xlfn.XLOOKUP(QDC_Contratos[[#This Row],[Código Identificador do ID CLUSTER]],'Pontos e zonas por UF'!$A$2:$A$446,'Pontos e zonas por UF'!$G$2:$G$446)</f>
        <v>Ponto</v>
      </c>
    </row>
    <row r="870" spans="1:13" x14ac:dyDescent="0.35">
      <c r="A870" s="15">
        <v>869</v>
      </c>
      <c r="B870" s="338" t="s">
        <v>2144</v>
      </c>
      <c r="C870" s="8" t="s">
        <v>1730</v>
      </c>
      <c r="D870" s="15" t="s">
        <v>169</v>
      </c>
      <c r="E870" s="18">
        <v>719.11</v>
      </c>
      <c r="F870" s="480">
        <v>45313</v>
      </c>
      <c r="G870" s="480">
        <v>45313</v>
      </c>
      <c r="H870" s="448">
        <v>1.4997</v>
      </c>
      <c r="I870" s="15" t="s">
        <v>1279</v>
      </c>
      <c r="J870" s="15" t="str">
        <f>_xlfn.XLOOKUP(QDC_Contratos[[#This Row],[ID CLUSTER]],'Pontos e zonas por UF'!$B$2:$B$446,'Pontos e zonas por UF'!$H$2:$H$446)</f>
        <v>São Paulo</v>
      </c>
      <c r="K870" s="54"/>
      <c r="L870" s="8">
        <f>_xlfn.XLOOKUP(QDC_Contratos[[#This Row],[ID CLUSTER]],'Pontos e zonas por UF'!$B$2:$B$446,'Pontos e zonas por UF'!$A$2:$A$446)</f>
        <v>276645</v>
      </c>
      <c r="M870" s="344" t="str">
        <f>_xlfn.XLOOKUP(QDC_Contratos[[#This Row],[Código Identificador do ID CLUSTER]],'Pontos e zonas por UF'!$A$2:$A$446,'Pontos e zonas por UF'!$G$2:$G$446)</f>
        <v>Ponto</v>
      </c>
    </row>
    <row r="871" spans="1:13" x14ac:dyDescent="0.35">
      <c r="A871" s="15">
        <v>870</v>
      </c>
      <c r="B871" s="338" t="s">
        <v>2145</v>
      </c>
      <c r="C871" s="8" t="s">
        <v>1730</v>
      </c>
      <c r="D871" s="15" t="s">
        <v>169</v>
      </c>
      <c r="E871" s="18">
        <v>195.76</v>
      </c>
      <c r="F871" s="480">
        <v>45314</v>
      </c>
      <c r="G871" s="480">
        <v>45314</v>
      </c>
      <c r="H871" s="448">
        <v>1.4997</v>
      </c>
      <c r="I871" s="15" t="s">
        <v>1279</v>
      </c>
      <c r="J871" s="15" t="str">
        <f>_xlfn.XLOOKUP(QDC_Contratos[[#This Row],[ID CLUSTER]],'Pontos e zonas por UF'!$B$2:$B$446,'Pontos e zonas por UF'!$H$2:$H$446)</f>
        <v>São Paulo</v>
      </c>
      <c r="K871" s="54"/>
      <c r="L871" s="8">
        <f>_xlfn.XLOOKUP(QDC_Contratos[[#This Row],[ID CLUSTER]],'Pontos e zonas por UF'!$B$2:$B$446,'Pontos e zonas por UF'!$A$2:$A$446)</f>
        <v>276645</v>
      </c>
      <c r="M871" s="344" t="str">
        <f>_xlfn.XLOOKUP(QDC_Contratos[[#This Row],[Código Identificador do ID CLUSTER]],'Pontos e zonas por UF'!$A$2:$A$446,'Pontos e zonas por UF'!$G$2:$G$446)</f>
        <v>Ponto</v>
      </c>
    </row>
    <row r="872" spans="1:13" x14ac:dyDescent="0.35">
      <c r="A872" s="15">
        <v>871</v>
      </c>
      <c r="B872" s="338" t="s">
        <v>2146</v>
      </c>
      <c r="C872" s="8" t="s">
        <v>1730</v>
      </c>
      <c r="D872" s="15" t="s">
        <v>169</v>
      </c>
      <c r="E872" s="18">
        <v>100</v>
      </c>
      <c r="F872" s="480">
        <v>45314</v>
      </c>
      <c r="G872" s="480">
        <v>45314</v>
      </c>
      <c r="H872" s="448">
        <v>1.4997</v>
      </c>
      <c r="I872" s="15" t="s">
        <v>1279</v>
      </c>
      <c r="J872" s="15" t="str">
        <f>_xlfn.XLOOKUP(QDC_Contratos[[#This Row],[ID CLUSTER]],'Pontos e zonas por UF'!$B$2:$B$446,'Pontos e zonas por UF'!$H$2:$H$446)</f>
        <v>São Paulo</v>
      </c>
      <c r="K872" s="54"/>
      <c r="L872" s="8">
        <f>_xlfn.XLOOKUP(QDC_Contratos[[#This Row],[ID CLUSTER]],'Pontos e zonas por UF'!$B$2:$B$446,'Pontos e zonas por UF'!$A$2:$A$446)</f>
        <v>276645</v>
      </c>
      <c r="M872" s="344" t="str">
        <f>_xlfn.XLOOKUP(QDC_Contratos[[#This Row],[Código Identificador do ID CLUSTER]],'Pontos e zonas por UF'!$A$2:$A$446,'Pontos e zonas por UF'!$G$2:$G$446)</f>
        <v>Ponto</v>
      </c>
    </row>
    <row r="873" spans="1:13" x14ac:dyDescent="0.35">
      <c r="A873" s="15">
        <v>872</v>
      </c>
      <c r="B873" s="338" t="s">
        <v>2147</v>
      </c>
      <c r="C873" s="8" t="s">
        <v>1730</v>
      </c>
      <c r="D873" s="15" t="s">
        <v>169</v>
      </c>
      <c r="E873" s="18">
        <v>100</v>
      </c>
      <c r="F873" s="480">
        <v>45315</v>
      </c>
      <c r="G873" s="480">
        <v>45315</v>
      </c>
      <c r="H873" s="448">
        <v>1.4997</v>
      </c>
      <c r="I873" s="15" t="s">
        <v>1279</v>
      </c>
      <c r="J873" s="15" t="str">
        <f>_xlfn.XLOOKUP(QDC_Contratos[[#This Row],[ID CLUSTER]],'Pontos e zonas por UF'!$B$2:$B$446,'Pontos e zonas por UF'!$H$2:$H$446)</f>
        <v>São Paulo</v>
      </c>
      <c r="K873" s="54"/>
      <c r="L873" s="8">
        <f>_xlfn.XLOOKUP(QDC_Contratos[[#This Row],[ID CLUSTER]],'Pontos e zonas por UF'!$B$2:$B$446,'Pontos e zonas por UF'!$A$2:$A$446)</f>
        <v>276645</v>
      </c>
      <c r="M873" s="344" t="str">
        <f>_xlfn.XLOOKUP(QDC_Contratos[[#This Row],[Código Identificador do ID CLUSTER]],'Pontos e zonas por UF'!$A$2:$A$446,'Pontos e zonas por UF'!$G$2:$G$446)</f>
        <v>Ponto</v>
      </c>
    </row>
    <row r="874" spans="1:13" x14ac:dyDescent="0.35">
      <c r="A874" s="15">
        <v>873</v>
      </c>
      <c r="B874" s="338" t="s">
        <v>2148</v>
      </c>
      <c r="C874" s="8" t="s">
        <v>1730</v>
      </c>
      <c r="D874" s="15" t="s">
        <v>169</v>
      </c>
      <c r="E874" s="18">
        <v>60</v>
      </c>
      <c r="F874" s="480">
        <v>45316</v>
      </c>
      <c r="G874" s="480">
        <v>45316</v>
      </c>
      <c r="H874" s="448">
        <v>1.4997</v>
      </c>
      <c r="I874" s="15" t="s">
        <v>1279</v>
      </c>
      <c r="J874" s="15" t="str">
        <f>_xlfn.XLOOKUP(QDC_Contratos[[#This Row],[ID CLUSTER]],'Pontos e zonas por UF'!$B$2:$B$446,'Pontos e zonas por UF'!$H$2:$H$446)</f>
        <v>São Paulo</v>
      </c>
      <c r="K874" s="54"/>
      <c r="L874" s="8">
        <f>_xlfn.XLOOKUP(QDC_Contratos[[#This Row],[ID CLUSTER]],'Pontos e zonas por UF'!$B$2:$B$446,'Pontos e zonas por UF'!$A$2:$A$446)</f>
        <v>276645</v>
      </c>
      <c r="M874" s="344" t="str">
        <f>_xlfn.XLOOKUP(QDC_Contratos[[#This Row],[Código Identificador do ID CLUSTER]],'Pontos e zonas por UF'!$A$2:$A$446,'Pontos e zonas por UF'!$G$2:$G$446)</f>
        <v>Ponto</v>
      </c>
    </row>
    <row r="875" spans="1:13" x14ac:dyDescent="0.35">
      <c r="A875" s="15">
        <v>874</v>
      </c>
      <c r="B875" s="338" t="s">
        <v>2149</v>
      </c>
      <c r="C875" s="8" t="s">
        <v>1730</v>
      </c>
      <c r="D875" s="15" t="s">
        <v>169</v>
      </c>
      <c r="E875" s="18">
        <v>60</v>
      </c>
      <c r="F875" s="480">
        <v>45317</v>
      </c>
      <c r="G875" s="480">
        <v>45317</v>
      </c>
      <c r="H875" s="448">
        <v>1.4997</v>
      </c>
      <c r="I875" s="15" t="s">
        <v>1279</v>
      </c>
      <c r="J875" s="15" t="str">
        <f>_xlfn.XLOOKUP(QDC_Contratos[[#This Row],[ID CLUSTER]],'Pontos e zonas por UF'!$B$2:$B$446,'Pontos e zonas por UF'!$H$2:$H$446)</f>
        <v>São Paulo</v>
      </c>
      <c r="K875" s="54"/>
      <c r="L875" s="8">
        <f>_xlfn.XLOOKUP(QDC_Contratos[[#This Row],[ID CLUSTER]],'Pontos e zonas por UF'!$B$2:$B$446,'Pontos e zonas por UF'!$A$2:$A$446)</f>
        <v>276645</v>
      </c>
      <c r="M875" s="344" t="str">
        <f>_xlfn.XLOOKUP(QDC_Contratos[[#This Row],[Código Identificador do ID CLUSTER]],'Pontos e zonas por UF'!$A$2:$A$446,'Pontos e zonas por UF'!$G$2:$G$446)</f>
        <v>Ponto</v>
      </c>
    </row>
    <row r="876" spans="1:13" x14ac:dyDescent="0.35">
      <c r="A876" s="15">
        <v>875</v>
      </c>
      <c r="B876" s="338" t="s">
        <v>2150</v>
      </c>
      <c r="C876" s="8" t="s">
        <v>1730</v>
      </c>
      <c r="D876" s="15" t="s">
        <v>169</v>
      </c>
      <c r="E876" s="18">
        <v>60</v>
      </c>
      <c r="F876" s="480">
        <v>45318</v>
      </c>
      <c r="G876" s="480">
        <v>45318</v>
      </c>
      <c r="H876" s="448">
        <v>1.4997</v>
      </c>
      <c r="I876" s="15" t="s">
        <v>1279</v>
      </c>
      <c r="J876" s="15" t="str">
        <f>_xlfn.XLOOKUP(QDC_Contratos[[#This Row],[ID CLUSTER]],'Pontos e zonas por UF'!$B$2:$B$446,'Pontos e zonas por UF'!$H$2:$H$446)</f>
        <v>São Paulo</v>
      </c>
      <c r="K876" s="54"/>
      <c r="L876" s="8">
        <f>_xlfn.XLOOKUP(QDC_Contratos[[#This Row],[ID CLUSTER]],'Pontos e zonas por UF'!$B$2:$B$446,'Pontos e zonas por UF'!$A$2:$A$446)</f>
        <v>276645</v>
      </c>
      <c r="M876" s="344" t="str">
        <f>_xlfn.XLOOKUP(QDC_Contratos[[#This Row],[Código Identificador do ID CLUSTER]],'Pontos e zonas por UF'!$A$2:$A$446,'Pontos e zonas por UF'!$G$2:$G$446)</f>
        <v>Ponto</v>
      </c>
    </row>
    <row r="877" spans="1:13" x14ac:dyDescent="0.35">
      <c r="A877" s="15">
        <v>876</v>
      </c>
      <c r="B877" s="338" t="s">
        <v>2151</v>
      </c>
      <c r="C877" s="8" t="s">
        <v>1730</v>
      </c>
      <c r="D877" s="15" t="s">
        <v>169</v>
      </c>
      <c r="E877" s="18">
        <v>60</v>
      </c>
      <c r="F877" s="480">
        <v>45319</v>
      </c>
      <c r="G877" s="480">
        <v>45319</v>
      </c>
      <c r="H877" s="448">
        <v>1.4997</v>
      </c>
      <c r="I877" s="15" t="s">
        <v>1279</v>
      </c>
      <c r="J877" s="15" t="str">
        <f>_xlfn.XLOOKUP(QDC_Contratos[[#This Row],[ID CLUSTER]],'Pontos e zonas por UF'!$B$2:$B$446,'Pontos e zonas por UF'!$H$2:$H$446)</f>
        <v>São Paulo</v>
      </c>
      <c r="K877" s="54"/>
      <c r="L877" s="8">
        <f>_xlfn.XLOOKUP(QDC_Contratos[[#This Row],[ID CLUSTER]],'Pontos e zonas por UF'!$B$2:$B$446,'Pontos e zonas por UF'!$A$2:$A$446)</f>
        <v>276645</v>
      </c>
      <c r="M877" s="344" t="str">
        <f>_xlfn.XLOOKUP(QDC_Contratos[[#This Row],[Código Identificador do ID CLUSTER]],'Pontos e zonas por UF'!$A$2:$A$446,'Pontos e zonas por UF'!$G$2:$G$446)</f>
        <v>Ponto</v>
      </c>
    </row>
    <row r="878" spans="1:13" x14ac:dyDescent="0.35">
      <c r="A878" s="15">
        <v>877</v>
      </c>
      <c r="B878" s="338" t="s">
        <v>2152</v>
      </c>
      <c r="C878" s="8" t="s">
        <v>1730</v>
      </c>
      <c r="D878" s="15" t="s">
        <v>169</v>
      </c>
      <c r="E878" s="18">
        <v>60</v>
      </c>
      <c r="F878" s="480">
        <v>45320</v>
      </c>
      <c r="G878" s="480">
        <v>45320</v>
      </c>
      <c r="H878" s="448">
        <v>1.4997</v>
      </c>
      <c r="I878" s="15" t="s">
        <v>1279</v>
      </c>
      <c r="J878" s="15" t="str">
        <f>_xlfn.XLOOKUP(QDC_Contratos[[#This Row],[ID CLUSTER]],'Pontos e zonas por UF'!$B$2:$B$446,'Pontos e zonas por UF'!$H$2:$H$446)</f>
        <v>São Paulo</v>
      </c>
      <c r="K878" s="54"/>
      <c r="L878" s="8">
        <f>_xlfn.XLOOKUP(QDC_Contratos[[#This Row],[ID CLUSTER]],'Pontos e zonas por UF'!$B$2:$B$446,'Pontos e zonas por UF'!$A$2:$A$446)</f>
        <v>276645</v>
      </c>
      <c r="M878" s="344" t="str">
        <f>_xlfn.XLOOKUP(QDC_Contratos[[#This Row],[Código Identificador do ID CLUSTER]],'Pontos e zonas por UF'!$A$2:$A$446,'Pontos e zonas por UF'!$G$2:$G$446)</f>
        <v>Ponto</v>
      </c>
    </row>
    <row r="879" spans="1:13" x14ac:dyDescent="0.35">
      <c r="A879" s="15">
        <v>878</v>
      </c>
      <c r="B879" s="338" t="s">
        <v>2153</v>
      </c>
      <c r="C879" s="8" t="s">
        <v>1730</v>
      </c>
      <c r="D879" s="15" t="s">
        <v>169</v>
      </c>
      <c r="E879" s="18">
        <v>60</v>
      </c>
      <c r="F879" s="480">
        <v>45321</v>
      </c>
      <c r="G879" s="480">
        <v>45321</v>
      </c>
      <c r="H879" s="448">
        <v>1.4997</v>
      </c>
      <c r="I879" s="15" t="s">
        <v>1279</v>
      </c>
      <c r="J879" s="15" t="str">
        <f>_xlfn.XLOOKUP(QDC_Contratos[[#This Row],[ID CLUSTER]],'Pontos e zonas por UF'!$B$2:$B$446,'Pontos e zonas por UF'!$H$2:$H$446)</f>
        <v>São Paulo</v>
      </c>
      <c r="K879" s="54"/>
      <c r="L879" s="8">
        <f>_xlfn.XLOOKUP(QDC_Contratos[[#This Row],[ID CLUSTER]],'Pontos e zonas por UF'!$B$2:$B$446,'Pontos e zonas por UF'!$A$2:$A$446)</f>
        <v>276645</v>
      </c>
      <c r="M879" s="344" t="str">
        <f>_xlfn.XLOOKUP(QDC_Contratos[[#This Row],[Código Identificador do ID CLUSTER]],'Pontos e zonas por UF'!$A$2:$A$446,'Pontos e zonas por UF'!$G$2:$G$446)</f>
        <v>Ponto</v>
      </c>
    </row>
    <row r="880" spans="1:13" x14ac:dyDescent="0.35">
      <c r="A880" s="15">
        <v>879</v>
      </c>
      <c r="B880" s="338" t="s">
        <v>2154</v>
      </c>
      <c r="C880" s="8" t="s">
        <v>1730</v>
      </c>
      <c r="D880" s="15" t="s">
        <v>169</v>
      </c>
      <c r="E880" s="18">
        <v>60</v>
      </c>
      <c r="F880" s="480">
        <v>45322</v>
      </c>
      <c r="G880" s="480">
        <v>45322</v>
      </c>
      <c r="H880" s="448">
        <v>1.4997</v>
      </c>
      <c r="I880" s="15" t="s">
        <v>1279</v>
      </c>
      <c r="J880" s="15" t="str">
        <f>_xlfn.XLOOKUP(QDC_Contratos[[#This Row],[ID CLUSTER]],'Pontos e zonas por UF'!$B$2:$B$446,'Pontos e zonas por UF'!$H$2:$H$446)</f>
        <v>São Paulo</v>
      </c>
      <c r="K880" s="54"/>
      <c r="L880" s="8">
        <f>_xlfn.XLOOKUP(QDC_Contratos[[#This Row],[ID CLUSTER]],'Pontos e zonas por UF'!$B$2:$B$446,'Pontos e zonas por UF'!$A$2:$A$446)</f>
        <v>276645</v>
      </c>
      <c r="M880" s="344" t="str">
        <f>_xlfn.XLOOKUP(QDC_Contratos[[#This Row],[Código Identificador do ID CLUSTER]],'Pontos e zonas por UF'!$A$2:$A$446,'Pontos e zonas por UF'!$G$2:$G$446)</f>
        <v>Ponto</v>
      </c>
    </row>
    <row r="881" spans="1:13" x14ac:dyDescent="0.35">
      <c r="A881" s="15">
        <v>880</v>
      </c>
      <c r="B881" s="338" t="s">
        <v>2155</v>
      </c>
      <c r="C881" s="8" t="s">
        <v>1730</v>
      </c>
      <c r="D881" s="15" t="s">
        <v>169</v>
      </c>
      <c r="E881" s="18">
        <v>100</v>
      </c>
      <c r="F881" s="480">
        <v>45323</v>
      </c>
      <c r="G881" s="480">
        <v>45351</v>
      </c>
      <c r="H881" s="448">
        <v>1.3973</v>
      </c>
      <c r="I881" s="15" t="s">
        <v>1279</v>
      </c>
      <c r="J881" s="15" t="str">
        <f>_xlfn.XLOOKUP(QDC_Contratos[[#This Row],[ID CLUSTER]],'Pontos e zonas por UF'!$B$2:$B$446,'Pontos e zonas por UF'!$H$2:$H$446)</f>
        <v>São Paulo</v>
      </c>
      <c r="K881" s="54"/>
      <c r="L881" s="8">
        <f>_xlfn.XLOOKUP(QDC_Contratos[[#This Row],[ID CLUSTER]],'Pontos e zonas por UF'!$B$2:$B$446,'Pontos e zonas por UF'!$A$2:$A$446)</f>
        <v>276645</v>
      </c>
      <c r="M881" s="344" t="str">
        <f>_xlfn.XLOOKUP(QDC_Contratos[[#This Row],[Código Identificador do ID CLUSTER]],'Pontos e zonas por UF'!$A$2:$A$446,'Pontos e zonas por UF'!$G$2:$G$446)</f>
        <v>Ponto</v>
      </c>
    </row>
    <row r="882" spans="1:13" x14ac:dyDescent="0.35">
      <c r="A882" s="15">
        <v>881</v>
      </c>
      <c r="B882" s="338" t="s">
        <v>2156</v>
      </c>
      <c r="C882" s="8" t="s">
        <v>1730</v>
      </c>
      <c r="D882" s="15" t="s">
        <v>169</v>
      </c>
      <c r="E882" s="18">
        <v>34</v>
      </c>
      <c r="F882" s="480">
        <v>45319</v>
      </c>
      <c r="G882" s="480">
        <v>45319</v>
      </c>
      <c r="H882" s="448">
        <v>1.4997</v>
      </c>
      <c r="I882" s="15" t="s">
        <v>1279</v>
      </c>
      <c r="J882" s="15" t="str">
        <f>_xlfn.XLOOKUP(QDC_Contratos[[#This Row],[ID CLUSTER]],'Pontos e zonas por UF'!$B$2:$B$446,'Pontos e zonas por UF'!$H$2:$H$446)</f>
        <v>São Paulo</v>
      </c>
      <c r="K882" s="54"/>
      <c r="L882" s="8">
        <f>_xlfn.XLOOKUP(QDC_Contratos[[#This Row],[ID CLUSTER]],'Pontos e zonas por UF'!$B$2:$B$446,'Pontos e zonas por UF'!$A$2:$A$446)</f>
        <v>276645</v>
      </c>
      <c r="M882" s="344" t="str">
        <f>_xlfn.XLOOKUP(QDC_Contratos[[#This Row],[Código Identificador do ID CLUSTER]],'Pontos e zonas por UF'!$A$2:$A$446,'Pontos e zonas por UF'!$G$2:$G$446)</f>
        <v>Ponto</v>
      </c>
    </row>
    <row r="883" spans="1:13" x14ac:dyDescent="0.35">
      <c r="A883" s="15">
        <v>882</v>
      </c>
      <c r="B883" s="338" t="s">
        <v>2157</v>
      </c>
      <c r="C883" s="8" t="s">
        <v>1437</v>
      </c>
      <c r="D883" s="15" t="s">
        <v>162</v>
      </c>
      <c r="E883" s="18">
        <v>153</v>
      </c>
      <c r="F883" s="480">
        <v>45323</v>
      </c>
      <c r="G883" s="480">
        <v>45657</v>
      </c>
      <c r="H883" s="448">
        <v>3.2452000000000001</v>
      </c>
      <c r="I883" s="15" t="s">
        <v>1279</v>
      </c>
      <c r="J883" s="15" t="str">
        <f>_xlfn.XLOOKUP(QDC_Contratos[[#This Row],[ID CLUSTER]],'Pontos e zonas por UF'!$B$2:$B$446,'Pontos e zonas por UF'!$H$2:$H$446)</f>
        <v>Minas Gerais</v>
      </c>
      <c r="K883" s="54"/>
      <c r="L883" s="8">
        <f>_xlfn.XLOOKUP(QDC_Contratos[[#This Row],[ID CLUSTER]],'Pontos e zonas por UF'!$B$2:$B$446,'Pontos e zonas por UF'!$A$2:$A$446)</f>
        <v>73</v>
      </c>
      <c r="M883" s="344" t="str">
        <f>_xlfn.XLOOKUP(QDC_Contratos[[#This Row],[Código Identificador do ID CLUSTER]],'Pontos e zonas por UF'!$A$2:$A$446,'Pontos e zonas por UF'!$G$2:$G$446)</f>
        <v>Zona</v>
      </c>
    </row>
    <row r="884" spans="1:13" x14ac:dyDescent="0.35">
      <c r="A884" s="15">
        <v>883</v>
      </c>
      <c r="B884" s="338" t="s">
        <v>2158</v>
      </c>
      <c r="C884" s="8" t="s">
        <v>1543</v>
      </c>
      <c r="D884" s="15" t="s">
        <v>162</v>
      </c>
      <c r="E884" s="18">
        <v>36</v>
      </c>
      <c r="F884" s="480">
        <v>45323</v>
      </c>
      <c r="G884" s="480">
        <v>45657</v>
      </c>
      <c r="H884" s="448">
        <v>3.2452000000000001</v>
      </c>
      <c r="I884" s="15" t="s">
        <v>1279</v>
      </c>
      <c r="J884" s="15" t="str">
        <f>_xlfn.XLOOKUP(QDC_Contratos[[#This Row],[ID CLUSTER]],'Pontos e zonas por UF'!$B$2:$B$446,'Pontos e zonas por UF'!$H$2:$H$446)</f>
        <v>Minas Gerais</v>
      </c>
      <c r="K884" s="54"/>
      <c r="L884" s="8">
        <f>_xlfn.XLOOKUP(QDC_Contratos[[#This Row],[ID CLUSTER]],'Pontos e zonas por UF'!$B$2:$B$446,'Pontos e zonas por UF'!$A$2:$A$446)</f>
        <v>411</v>
      </c>
      <c r="M884" s="344" t="str">
        <f>_xlfn.XLOOKUP(QDC_Contratos[[#This Row],[Código Identificador do ID CLUSTER]],'Pontos e zonas por UF'!$A$2:$A$446,'Pontos e zonas por UF'!$G$2:$G$446)</f>
        <v>Zona</v>
      </c>
    </row>
    <row r="885" spans="1:13" x14ac:dyDescent="0.35">
      <c r="A885" s="15">
        <v>884</v>
      </c>
      <c r="B885" s="338" t="s">
        <v>2159</v>
      </c>
      <c r="C885" s="8" t="s">
        <v>1287</v>
      </c>
      <c r="D885" s="15" t="s">
        <v>169</v>
      </c>
      <c r="E885" s="18">
        <v>140</v>
      </c>
      <c r="F885" s="480">
        <v>45354</v>
      </c>
      <c r="G885" s="480">
        <v>45354</v>
      </c>
      <c r="H885" s="448">
        <v>9.0134000000000007</v>
      </c>
      <c r="I885" s="15" t="s">
        <v>1279</v>
      </c>
      <c r="J885" s="15" t="str">
        <f>_xlfn.XLOOKUP(QDC_Contratos[[#This Row],[ID CLUSTER]],'Pontos e zonas por UF'!$B$2:$B$446,'Pontos e zonas por UF'!$H$2:$H$446)</f>
        <v>Mato Grosso do Sul</v>
      </c>
      <c r="K885" s="344"/>
      <c r="L885" s="8">
        <f>_xlfn.XLOOKUP(QDC_Contratos[[#This Row],[ID CLUSTER]],'Pontos e zonas por UF'!$B$2:$B$446,'Pontos e zonas por UF'!$A$2:$A$446)</f>
        <v>270738</v>
      </c>
      <c r="M885" s="344" t="str">
        <f>_xlfn.XLOOKUP(QDC_Contratos[[#This Row],[Código Identificador do ID CLUSTER]],'Pontos e zonas por UF'!$A$2:$A$446,'Pontos e zonas por UF'!$G$2:$G$446)</f>
        <v>Ponto</v>
      </c>
    </row>
    <row r="886" spans="1:13" x14ac:dyDescent="0.35">
      <c r="A886" s="15">
        <v>885</v>
      </c>
      <c r="B886" s="338" t="s">
        <v>2160</v>
      </c>
      <c r="C886" s="8" t="s">
        <v>1823</v>
      </c>
      <c r="D886" s="15" t="s">
        <v>162</v>
      </c>
      <c r="E886" s="18">
        <v>140</v>
      </c>
      <c r="F886" s="480">
        <v>45354</v>
      </c>
      <c r="G886" s="480">
        <v>45354</v>
      </c>
      <c r="H886" s="448">
        <v>4.0057</v>
      </c>
      <c r="I886" s="15" t="s">
        <v>1279</v>
      </c>
      <c r="J886" s="15" t="str">
        <f>_xlfn.XLOOKUP(QDC_Contratos[[#This Row],[ID CLUSTER]],'Pontos e zonas por UF'!$B$2:$B$446,'Pontos e zonas por UF'!$H$2:$H$446)</f>
        <v>São Paulo</v>
      </c>
      <c r="K886" s="344"/>
      <c r="L886" s="8">
        <f>_xlfn.XLOOKUP(QDC_Contratos[[#This Row],[ID CLUSTER]],'Pontos e zonas por UF'!$B$2:$B$446,'Pontos e zonas por UF'!$A$2:$A$446)</f>
        <v>443</v>
      </c>
      <c r="M886" s="344" t="str">
        <f>_xlfn.XLOOKUP(QDC_Contratos[[#This Row],[Código Identificador do ID CLUSTER]],'Pontos e zonas por UF'!$A$2:$A$446,'Pontos e zonas por UF'!$G$2:$G$446)</f>
        <v>Zona</v>
      </c>
    </row>
    <row r="887" spans="1:13" x14ac:dyDescent="0.35">
      <c r="A887" s="15">
        <v>886</v>
      </c>
      <c r="B887" s="338" t="s">
        <v>2161</v>
      </c>
      <c r="C887" s="8" t="s">
        <v>1287</v>
      </c>
      <c r="D887" s="15" t="s">
        <v>169</v>
      </c>
      <c r="E887" s="18">
        <v>140</v>
      </c>
      <c r="F887" s="480">
        <v>45355</v>
      </c>
      <c r="G887" s="480">
        <v>45355</v>
      </c>
      <c r="H887" s="448">
        <v>9.0134000000000007</v>
      </c>
      <c r="I887" s="15" t="s">
        <v>1279</v>
      </c>
      <c r="J887" s="15" t="str">
        <f>_xlfn.XLOOKUP(QDC_Contratos[[#This Row],[ID CLUSTER]],'Pontos e zonas por UF'!$B$2:$B$446,'Pontos e zonas por UF'!$H$2:$H$446)</f>
        <v>Mato Grosso do Sul</v>
      </c>
      <c r="K887" s="344"/>
      <c r="L887" s="8">
        <f>_xlfn.XLOOKUP(QDC_Contratos[[#This Row],[ID CLUSTER]],'Pontos e zonas por UF'!$B$2:$B$446,'Pontos e zonas por UF'!$A$2:$A$446)</f>
        <v>270738</v>
      </c>
      <c r="M887" s="344" t="str">
        <f>_xlfn.XLOOKUP(QDC_Contratos[[#This Row],[Código Identificador do ID CLUSTER]],'Pontos e zonas por UF'!$A$2:$A$446,'Pontos e zonas por UF'!$G$2:$G$446)</f>
        <v>Ponto</v>
      </c>
    </row>
    <row r="888" spans="1:13" x14ac:dyDescent="0.35">
      <c r="A888" s="15">
        <v>887</v>
      </c>
      <c r="B888" s="338" t="s">
        <v>2162</v>
      </c>
      <c r="C888" s="8" t="s">
        <v>1823</v>
      </c>
      <c r="D888" s="15" t="s">
        <v>162</v>
      </c>
      <c r="E888" s="18">
        <v>140</v>
      </c>
      <c r="F888" s="480">
        <v>45355</v>
      </c>
      <c r="G888" s="480">
        <v>45355</v>
      </c>
      <c r="H888" s="448">
        <v>4.0057</v>
      </c>
      <c r="I888" s="15" t="s">
        <v>1279</v>
      </c>
      <c r="J888" s="15" t="str">
        <f>_xlfn.XLOOKUP(QDC_Contratos[[#This Row],[ID CLUSTER]],'Pontos e zonas por UF'!$B$2:$B$446,'Pontos e zonas por UF'!$H$2:$H$446)</f>
        <v>São Paulo</v>
      </c>
      <c r="K888" s="344"/>
      <c r="L888" s="8">
        <f>_xlfn.XLOOKUP(QDC_Contratos[[#This Row],[ID CLUSTER]],'Pontos e zonas por UF'!$B$2:$B$446,'Pontos e zonas por UF'!$A$2:$A$446)</f>
        <v>443</v>
      </c>
      <c r="M888" s="344" t="str">
        <f>_xlfn.XLOOKUP(QDC_Contratos[[#This Row],[Código Identificador do ID CLUSTER]],'Pontos e zonas por UF'!$A$2:$A$446,'Pontos e zonas por UF'!$G$2:$G$446)</f>
        <v>Zona</v>
      </c>
    </row>
    <row r="889" spans="1:13" x14ac:dyDescent="0.35">
      <c r="A889" s="15">
        <v>888</v>
      </c>
      <c r="B889" s="338" t="s">
        <v>2163</v>
      </c>
      <c r="C889" s="8" t="s">
        <v>1287</v>
      </c>
      <c r="D889" s="15" t="s">
        <v>169</v>
      </c>
      <c r="E889" s="18">
        <v>140</v>
      </c>
      <c r="F889" s="480">
        <v>45356</v>
      </c>
      <c r="G889" s="480">
        <v>45356</v>
      </c>
      <c r="H889" s="448">
        <v>9.0134000000000007</v>
      </c>
      <c r="I889" s="15" t="s">
        <v>1279</v>
      </c>
      <c r="J889" s="15" t="str">
        <f>_xlfn.XLOOKUP(QDC_Contratos[[#This Row],[ID CLUSTER]],'Pontos e zonas por UF'!$B$2:$B$446,'Pontos e zonas por UF'!$H$2:$H$446)</f>
        <v>Mato Grosso do Sul</v>
      </c>
      <c r="K889" s="344"/>
      <c r="L889" s="8">
        <f>_xlfn.XLOOKUP(QDC_Contratos[[#This Row],[ID CLUSTER]],'Pontos e zonas por UF'!$B$2:$B$446,'Pontos e zonas por UF'!$A$2:$A$446)</f>
        <v>270738</v>
      </c>
      <c r="M889" s="344" t="str">
        <f>_xlfn.XLOOKUP(QDC_Contratos[[#This Row],[Código Identificador do ID CLUSTER]],'Pontos e zonas por UF'!$A$2:$A$446,'Pontos e zonas por UF'!$G$2:$G$446)</f>
        <v>Ponto</v>
      </c>
    </row>
    <row r="890" spans="1:13" x14ac:dyDescent="0.35">
      <c r="A890" s="15">
        <v>889</v>
      </c>
      <c r="B890" s="338" t="s">
        <v>2164</v>
      </c>
      <c r="C890" s="8" t="s">
        <v>1823</v>
      </c>
      <c r="D890" s="15" t="s">
        <v>162</v>
      </c>
      <c r="E890" s="18">
        <v>140</v>
      </c>
      <c r="F890" s="480">
        <v>45356</v>
      </c>
      <c r="G890" s="480">
        <v>45356</v>
      </c>
      <c r="H890" s="448">
        <v>4.0057</v>
      </c>
      <c r="I890" s="15" t="s">
        <v>1279</v>
      </c>
      <c r="J890" s="15" t="str">
        <f>_xlfn.XLOOKUP(QDC_Contratos[[#This Row],[ID CLUSTER]],'Pontos e zonas por UF'!$B$2:$B$446,'Pontos e zonas por UF'!$H$2:$H$446)</f>
        <v>São Paulo</v>
      </c>
      <c r="K890" s="344"/>
      <c r="L890" s="8">
        <f>_xlfn.XLOOKUP(QDC_Contratos[[#This Row],[ID CLUSTER]],'Pontos e zonas por UF'!$B$2:$B$446,'Pontos e zonas por UF'!$A$2:$A$446)</f>
        <v>443</v>
      </c>
      <c r="M890" s="344" t="str">
        <f>_xlfn.XLOOKUP(QDC_Contratos[[#This Row],[Código Identificador do ID CLUSTER]],'Pontos e zonas por UF'!$A$2:$A$446,'Pontos e zonas por UF'!$G$2:$G$446)</f>
        <v>Zona</v>
      </c>
    </row>
    <row r="891" spans="1:13" x14ac:dyDescent="0.35">
      <c r="A891" s="15">
        <v>890</v>
      </c>
      <c r="B891" s="338" t="s">
        <v>2165</v>
      </c>
      <c r="C891" s="8" t="s">
        <v>1287</v>
      </c>
      <c r="D891" s="15" t="s">
        <v>169</v>
      </c>
      <c r="E891" s="18">
        <v>140</v>
      </c>
      <c r="F891" s="480">
        <v>45357</v>
      </c>
      <c r="G891" s="480">
        <v>45357</v>
      </c>
      <c r="H891" s="448">
        <v>9.0134000000000007</v>
      </c>
      <c r="I891" s="15" t="s">
        <v>1279</v>
      </c>
      <c r="J891" s="15" t="str">
        <f>_xlfn.XLOOKUP(QDC_Contratos[[#This Row],[ID CLUSTER]],'Pontos e zonas por UF'!$B$2:$B$446,'Pontos e zonas por UF'!$H$2:$H$446)</f>
        <v>Mato Grosso do Sul</v>
      </c>
      <c r="K891" s="344"/>
      <c r="L891" s="8">
        <f>_xlfn.XLOOKUP(QDC_Contratos[[#This Row],[ID CLUSTER]],'Pontos e zonas por UF'!$B$2:$B$446,'Pontos e zonas por UF'!$A$2:$A$446)</f>
        <v>270738</v>
      </c>
      <c r="M891" s="344" t="str">
        <f>_xlfn.XLOOKUP(QDC_Contratos[[#This Row],[Código Identificador do ID CLUSTER]],'Pontos e zonas por UF'!$A$2:$A$446,'Pontos e zonas por UF'!$G$2:$G$446)</f>
        <v>Ponto</v>
      </c>
    </row>
    <row r="892" spans="1:13" x14ac:dyDescent="0.35">
      <c r="A892" s="15">
        <v>891</v>
      </c>
      <c r="B892" s="338" t="s">
        <v>2166</v>
      </c>
      <c r="C892" s="8" t="s">
        <v>1823</v>
      </c>
      <c r="D892" s="15" t="s">
        <v>162</v>
      </c>
      <c r="E892" s="18">
        <v>140</v>
      </c>
      <c r="F892" s="480">
        <v>45357</v>
      </c>
      <c r="G892" s="480">
        <v>45357</v>
      </c>
      <c r="H892" s="448">
        <v>4.0057</v>
      </c>
      <c r="I892" s="15" t="s">
        <v>1279</v>
      </c>
      <c r="J892" s="15" t="str">
        <f>_xlfn.XLOOKUP(QDC_Contratos[[#This Row],[ID CLUSTER]],'Pontos e zonas por UF'!$B$2:$B$446,'Pontos e zonas por UF'!$H$2:$H$446)</f>
        <v>São Paulo</v>
      </c>
      <c r="K892" s="344"/>
      <c r="L892" s="8">
        <f>_xlfn.XLOOKUP(QDC_Contratos[[#This Row],[ID CLUSTER]],'Pontos e zonas por UF'!$B$2:$B$446,'Pontos e zonas por UF'!$A$2:$A$446)</f>
        <v>443</v>
      </c>
      <c r="M892" s="344" t="str">
        <f>_xlfn.XLOOKUP(QDC_Contratos[[#This Row],[Código Identificador do ID CLUSTER]],'Pontos e zonas por UF'!$A$2:$A$446,'Pontos e zonas por UF'!$G$2:$G$446)</f>
        <v>Zona</v>
      </c>
    </row>
    <row r="893" spans="1:13" x14ac:dyDescent="0.35">
      <c r="A893" s="15">
        <v>892</v>
      </c>
      <c r="B893" s="338" t="s">
        <v>2167</v>
      </c>
      <c r="C893" s="8" t="s">
        <v>1287</v>
      </c>
      <c r="D893" s="15" t="s">
        <v>169</v>
      </c>
      <c r="E893" s="18">
        <v>140</v>
      </c>
      <c r="F893" s="480">
        <v>45358</v>
      </c>
      <c r="G893" s="480">
        <v>45358</v>
      </c>
      <c r="H893" s="448">
        <v>9.0134000000000007</v>
      </c>
      <c r="I893" s="15" t="s">
        <v>1279</v>
      </c>
      <c r="J893" s="15" t="str">
        <f>_xlfn.XLOOKUP(QDC_Contratos[[#This Row],[ID CLUSTER]],'Pontos e zonas por UF'!$B$2:$B$446,'Pontos e zonas por UF'!$H$2:$H$446)</f>
        <v>Mato Grosso do Sul</v>
      </c>
      <c r="K893" s="344"/>
      <c r="L893" s="8">
        <f>_xlfn.XLOOKUP(QDC_Contratos[[#This Row],[ID CLUSTER]],'Pontos e zonas por UF'!$B$2:$B$446,'Pontos e zonas por UF'!$A$2:$A$446)</f>
        <v>270738</v>
      </c>
      <c r="M893" s="344" t="str">
        <f>_xlfn.XLOOKUP(QDC_Contratos[[#This Row],[Código Identificador do ID CLUSTER]],'Pontos e zonas por UF'!$A$2:$A$446,'Pontos e zonas por UF'!$G$2:$G$446)</f>
        <v>Ponto</v>
      </c>
    </row>
    <row r="894" spans="1:13" x14ac:dyDescent="0.35">
      <c r="A894" s="15">
        <v>893</v>
      </c>
      <c r="B894" s="338" t="s">
        <v>2168</v>
      </c>
      <c r="C894" s="8" t="s">
        <v>1823</v>
      </c>
      <c r="D894" s="15" t="s">
        <v>162</v>
      </c>
      <c r="E894" s="18">
        <v>140</v>
      </c>
      <c r="F894" s="480">
        <v>45358</v>
      </c>
      <c r="G894" s="480">
        <v>45358</v>
      </c>
      <c r="H894" s="448">
        <v>4.0057</v>
      </c>
      <c r="I894" s="15" t="s">
        <v>1279</v>
      </c>
      <c r="J894" s="15" t="str">
        <f>_xlfn.XLOOKUP(QDC_Contratos[[#This Row],[ID CLUSTER]],'Pontos e zonas por UF'!$B$2:$B$446,'Pontos e zonas por UF'!$H$2:$H$446)</f>
        <v>São Paulo</v>
      </c>
      <c r="K894" s="344"/>
      <c r="L894" s="8">
        <f>_xlfn.XLOOKUP(QDC_Contratos[[#This Row],[ID CLUSTER]],'Pontos e zonas por UF'!$B$2:$B$446,'Pontos e zonas por UF'!$A$2:$A$446)</f>
        <v>443</v>
      </c>
      <c r="M894" s="344" t="str">
        <f>_xlfn.XLOOKUP(QDC_Contratos[[#This Row],[Código Identificador do ID CLUSTER]],'Pontos e zonas por UF'!$A$2:$A$446,'Pontos e zonas por UF'!$G$2:$G$446)</f>
        <v>Zona</v>
      </c>
    </row>
    <row r="895" spans="1:13" x14ac:dyDescent="0.35">
      <c r="A895" s="15">
        <v>894</v>
      </c>
      <c r="B895" s="338" t="s">
        <v>2169</v>
      </c>
      <c r="C895" s="8" t="s">
        <v>1287</v>
      </c>
      <c r="D895" s="15" t="s">
        <v>169</v>
      </c>
      <c r="E895" s="18">
        <v>140</v>
      </c>
      <c r="F895" s="480">
        <v>45359</v>
      </c>
      <c r="G895" s="480">
        <v>45359</v>
      </c>
      <c r="H895" s="448">
        <v>9.0134000000000007</v>
      </c>
      <c r="I895" s="15" t="s">
        <v>1279</v>
      </c>
      <c r="J895" s="15" t="str">
        <f>_xlfn.XLOOKUP(QDC_Contratos[[#This Row],[ID CLUSTER]],'Pontos e zonas por UF'!$B$2:$B$446,'Pontos e zonas por UF'!$H$2:$H$446)</f>
        <v>Mato Grosso do Sul</v>
      </c>
      <c r="K895" s="344"/>
      <c r="L895" s="8">
        <f>_xlfn.XLOOKUP(QDC_Contratos[[#This Row],[ID CLUSTER]],'Pontos e zonas por UF'!$B$2:$B$446,'Pontos e zonas por UF'!$A$2:$A$446)</f>
        <v>270738</v>
      </c>
      <c r="M895" s="344" t="str">
        <f>_xlfn.XLOOKUP(QDC_Contratos[[#This Row],[Código Identificador do ID CLUSTER]],'Pontos e zonas por UF'!$A$2:$A$446,'Pontos e zonas por UF'!$G$2:$G$446)</f>
        <v>Ponto</v>
      </c>
    </row>
    <row r="896" spans="1:13" x14ac:dyDescent="0.35">
      <c r="A896" s="15">
        <v>895</v>
      </c>
      <c r="B896" s="338" t="s">
        <v>2170</v>
      </c>
      <c r="C896" s="8" t="s">
        <v>1823</v>
      </c>
      <c r="D896" s="15" t="s">
        <v>162</v>
      </c>
      <c r="E896" s="18">
        <v>140</v>
      </c>
      <c r="F896" s="480">
        <v>45359</v>
      </c>
      <c r="G896" s="480">
        <v>45359</v>
      </c>
      <c r="H896" s="448">
        <v>4.0057</v>
      </c>
      <c r="I896" s="15" t="s">
        <v>1279</v>
      </c>
      <c r="J896" s="15" t="str">
        <f>_xlfn.XLOOKUP(QDC_Contratos[[#This Row],[ID CLUSTER]],'Pontos e zonas por UF'!$B$2:$B$446,'Pontos e zonas por UF'!$H$2:$H$446)</f>
        <v>São Paulo</v>
      </c>
      <c r="K896" s="344"/>
      <c r="L896" s="8">
        <f>_xlfn.XLOOKUP(QDC_Contratos[[#This Row],[ID CLUSTER]],'Pontos e zonas por UF'!$B$2:$B$446,'Pontos e zonas por UF'!$A$2:$A$446)</f>
        <v>443</v>
      </c>
      <c r="M896" s="344" t="str">
        <f>_xlfn.XLOOKUP(QDC_Contratos[[#This Row],[Código Identificador do ID CLUSTER]],'Pontos e zonas por UF'!$A$2:$A$446,'Pontos e zonas por UF'!$G$2:$G$446)</f>
        <v>Zona</v>
      </c>
    </row>
    <row r="897" spans="1:13" x14ac:dyDescent="0.35">
      <c r="A897" s="15">
        <v>896</v>
      </c>
      <c r="B897" s="338" t="s">
        <v>2171</v>
      </c>
      <c r="C897" s="8" t="s">
        <v>1287</v>
      </c>
      <c r="D897" s="15" t="s">
        <v>169</v>
      </c>
      <c r="E897" s="18">
        <v>140</v>
      </c>
      <c r="F897" s="480">
        <v>45360</v>
      </c>
      <c r="G897" s="480">
        <v>45360</v>
      </c>
      <c r="H897" s="448">
        <v>9.0134000000000007</v>
      </c>
      <c r="I897" s="15" t="s">
        <v>1279</v>
      </c>
      <c r="J897" s="15" t="str">
        <f>_xlfn.XLOOKUP(QDC_Contratos[[#This Row],[ID CLUSTER]],'Pontos e zonas por UF'!$B$2:$B$446,'Pontos e zonas por UF'!$H$2:$H$446)</f>
        <v>Mato Grosso do Sul</v>
      </c>
      <c r="K897" s="344"/>
      <c r="L897" s="8">
        <f>_xlfn.XLOOKUP(QDC_Contratos[[#This Row],[ID CLUSTER]],'Pontos e zonas por UF'!$B$2:$B$446,'Pontos e zonas por UF'!$A$2:$A$446)</f>
        <v>270738</v>
      </c>
      <c r="M897" s="344" t="str">
        <f>_xlfn.XLOOKUP(QDC_Contratos[[#This Row],[Código Identificador do ID CLUSTER]],'Pontos e zonas por UF'!$A$2:$A$446,'Pontos e zonas por UF'!$G$2:$G$446)</f>
        <v>Ponto</v>
      </c>
    </row>
    <row r="898" spans="1:13" x14ac:dyDescent="0.35">
      <c r="A898" s="15">
        <v>897</v>
      </c>
      <c r="B898" s="338" t="s">
        <v>2172</v>
      </c>
      <c r="C898" s="8" t="s">
        <v>1823</v>
      </c>
      <c r="D898" s="15" t="s">
        <v>162</v>
      </c>
      <c r="E898" s="18">
        <v>140</v>
      </c>
      <c r="F898" s="480">
        <v>45360</v>
      </c>
      <c r="G898" s="480">
        <v>45360</v>
      </c>
      <c r="H898" s="448">
        <v>4.0057</v>
      </c>
      <c r="I898" s="15" t="s">
        <v>1279</v>
      </c>
      <c r="J898" s="15" t="str">
        <f>_xlfn.XLOOKUP(QDC_Contratos[[#This Row],[ID CLUSTER]],'Pontos e zonas por UF'!$B$2:$B$446,'Pontos e zonas por UF'!$H$2:$H$446)</f>
        <v>São Paulo</v>
      </c>
      <c r="K898" s="344"/>
      <c r="L898" s="8">
        <f>_xlfn.XLOOKUP(QDC_Contratos[[#This Row],[ID CLUSTER]],'Pontos e zonas por UF'!$B$2:$B$446,'Pontos e zonas por UF'!$A$2:$A$446)</f>
        <v>443</v>
      </c>
      <c r="M898" s="344" t="str">
        <f>_xlfn.XLOOKUP(QDC_Contratos[[#This Row],[Código Identificador do ID CLUSTER]],'Pontos e zonas por UF'!$A$2:$A$446,'Pontos e zonas por UF'!$G$2:$G$446)</f>
        <v>Zona</v>
      </c>
    </row>
    <row r="899" spans="1:13" x14ac:dyDescent="0.35">
      <c r="A899" s="15">
        <v>898</v>
      </c>
      <c r="B899" s="338" t="s">
        <v>2173</v>
      </c>
      <c r="C899" s="8" t="s">
        <v>1287</v>
      </c>
      <c r="D899" s="15" t="s">
        <v>169</v>
      </c>
      <c r="E899" s="18">
        <v>140</v>
      </c>
      <c r="F899" s="480">
        <v>45361</v>
      </c>
      <c r="G899" s="480">
        <v>45361</v>
      </c>
      <c r="H899" s="448">
        <v>9.0134000000000007</v>
      </c>
      <c r="I899" s="15" t="s">
        <v>1279</v>
      </c>
      <c r="J899" s="15" t="str">
        <f>_xlfn.XLOOKUP(QDC_Contratos[[#This Row],[ID CLUSTER]],'Pontos e zonas por UF'!$B$2:$B$446,'Pontos e zonas por UF'!$H$2:$H$446)</f>
        <v>Mato Grosso do Sul</v>
      </c>
      <c r="K899" s="344"/>
      <c r="L899" s="8">
        <f>_xlfn.XLOOKUP(QDC_Contratos[[#This Row],[ID CLUSTER]],'Pontos e zonas por UF'!$B$2:$B$446,'Pontos e zonas por UF'!$A$2:$A$446)</f>
        <v>270738</v>
      </c>
      <c r="M899" s="344" t="str">
        <f>_xlfn.XLOOKUP(QDC_Contratos[[#This Row],[Código Identificador do ID CLUSTER]],'Pontos e zonas por UF'!$A$2:$A$446,'Pontos e zonas por UF'!$G$2:$G$446)</f>
        <v>Ponto</v>
      </c>
    </row>
    <row r="900" spans="1:13" x14ac:dyDescent="0.35">
      <c r="A900" s="15">
        <v>899</v>
      </c>
      <c r="B900" s="338" t="s">
        <v>2174</v>
      </c>
      <c r="C900" s="8" t="s">
        <v>1823</v>
      </c>
      <c r="D900" s="15" t="s">
        <v>162</v>
      </c>
      <c r="E900" s="18">
        <v>140</v>
      </c>
      <c r="F900" s="480">
        <v>45361</v>
      </c>
      <c r="G900" s="480">
        <v>45361</v>
      </c>
      <c r="H900" s="448">
        <v>4.0057</v>
      </c>
      <c r="I900" s="15" t="s">
        <v>1279</v>
      </c>
      <c r="J900" s="15" t="str">
        <f>_xlfn.XLOOKUP(QDC_Contratos[[#This Row],[ID CLUSTER]],'Pontos e zonas por UF'!$B$2:$B$446,'Pontos e zonas por UF'!$H$2:$H$446)</f>
        <v>São Paulo</v>
      </c>
      <c r="K900" s="344"/>
      <c r="L900" s="8">
        <f>_xlfn.XLOOKUP(QDC_Contratos[[#This Row],[ID CLUSTER]],'Pontos e zonas por UF'!$B$2:$B$446,'Pontos e zonas por UF'!$A$2:$A$446)</f>
        <v>443</v>
      </c>
      <c r="M900" s="344" t="str">
        <f>_xlfn.XLOOKUP(QDC_Contratos[[#This Row],[Código Identificador do ID CLUSTER]],'Pontos e zonas por UF'!$A$2:$A$446,'Pontos e zonas por UF'!$G$2:$G$446)</f>
        <v>Zona</v>
      </c>
    </row>
    <row r="901" spans="1:13" x14ac:dyDescent="0.35">
      <c r="A901" s="15">
        <v>900</v>
      </c>
      <c r="B901" s="338" t="s">
        <v>2175</v>
      </c>
      <c r="C901" s="8" t="s">
        <v>1287</v>
      </c>
      <c r="D901" s="15" t="s">
        <v>169</v>
      </c>
      <c r="E901" s="18">
        <v>140</v>
      </c>
      <c r="F901" s="480">
        <v>45362</v>
      </c>
      <c r="G901" s="480">
        <v>45362</v>
      </c>
      <c r="H901" s="448">
        <v>9.0134000000000007</v>
      </c>
      <c r="I901" s="15" t="s">
        <v>1279</v>
      </c>
      <c r="J901" s="15" t="str">
        <f>_xlfn.XLOOKUP(QDC_Contratos[[#This Row],[ID CLUSTER]],'Pontos e zonas por UF'!$B$2:$B$446,'Pontos e zonas por UF'!$H$2:$H$446)</f>
        <v>Mato Grosso do Sul</v>
      </c>
      <c r="K901" s="344"/>
      <c r="L901" s="8">
        <f>_xlfn.XLOOKUP(QDC_Contratos[[#This Row],[ID CLUSTER]],'Pontos e zonas por UF'!$B$2:$B$446,'Pontos e zonas por UF'!$A$2:$A$446)</f>
        <v>270738</v>
      </c>
      <c r="M901" s="344" t="str">
        <f>_xlfn.XLOOKUP(QDC_Contratos[[#This Row],[Código Identificador do ID CLUSTER]],'Pontos e zonas por UF'!$A$2:$A$446,'Pontos e zonas por UF'!$G$2:$G$446)</f>
        <v>Ponto</v>
      </c>
    </row>
    <row r="902" spans="1:13" x14ac:dyDescent="0.35">
      <c r="A902" s="15">
        <v>901</v>
      </c>
      <c r="B902" s="338" t="s">
        <v>2176</v>
      </c>
      <c r="C902" s="8" t="s">
        <v>1823</v>
      </c>
      <c r="D902" s="15" t="s">
        <v>162</v>
      </c>
      <c r="E902" s="18">
        <v>140</v>
      </c>
      <c r="F902" s="480">
        <v>45362</v>
      </c>
      <c r="G902" s="480">
        <v>45362</v>
      </c>
      <c r="H902" s="448">
        <v>4.0057</v>
      </c>
      <c r="I902" s="15" t="s">
        <v>1279</v>
      </c>
      <c r="J902" s="15" t="str">
        <f>_xlfn.XLOOKUP(QDC_Contratos[[#This Row],[ID CLUSTER]],'Pontos e zonas por UF'!$B$2:$B$446,'Pontos e zonas por UF'!$H$2:$H$446)</f>
        <v>São Paulo</v>
      </c>
      <c r="K902" s="344"/>
      <c r="L902" s="8">
        <f>_xlfn.XLOOKUP(QDC_Contratos[[#This Row],[ID CLUSTER]],'Pontos e zonas por UF'!$B$2:$B$446,'Pontos e zonas por UF'!$A$2:$A$446)</f>
        <v>443</v>
      </c>
      <c r="M902" s="344" t="str">
        <f>_xlfn.XLOOKUP(QDC_Contratos[[#This Row],[Código Identificador do ID CLUSTER]],'Pontos e zonas por UF'!$A$2:$A$446,'Pontos e zonas por UF'!$G$2:$G$446)</f>
        <v>Zona</v>
      </c>
    </row>
    <row r="903" spans="1:13" x14ac:dyDescent="0.35">
      <c r="A903" s="15">
        <v>902</v>
      </c>
      <c r="B903" s="338" t="s">
        <v>2177</v>
      </c>
      <c r="C903" s="8" t="s">
        <v>1287</v>
      </c>
      <c r="D903" s="15" t="s">
        <v>169</v>
      </c>
      <c r="E903" s="18">
        <v>140</v>
      </c>
      <c r="F903" s="480">
        <v>45363</v>
      </c>
      <c r="G903" s="480">
        <v>45363</v>
      </c>
      <c r="H903" s="448">
        <v>9.0134000000000007</v>
      </c>
      <c r="I903" s="15" t="s">
        <v>1279</v>
      </c>
      <c r="J903" s="15" t="str">
        <f>_xlfn.XLOOKUP(QDC_Contratos[[#This Row],[ID CLUSTER]],'Pontos e zonas por UF'!$B$2:$B$446,'Pontos e zonas por UF'!$H$2:$H$446)</f>
        <v>Mato Grosso do Sul</v>
      </c>
      <c r="K903" s="344"/>
      <c r="L903" s="8">
        <f>_xlfn.XLOOKUP(QDC_Contratos[[#This Row],[ID CLUSTER]],'Pontos e zonas por UF'!$B$2:$B$446,'Pontos e zonas por UF'!$A$2:$A$446)</f>
        <v>270738</v>
      </c>
      <c r="M903" s="344" t="str">
        <f>_xlfn.XLOOKUP(QDC_Contratos[[#This Row],[Código Identificador do ID CLUSTER]],'Pontos e zonas por UF'!$A$2:$A$446,'Pontos e zonas por UF'!$G$2:$G$446)</f>
        <v>Ponto</v>
      </c>
    </row>
    <row r="904" spans="1:13" x14ac:dyDescent="0.35">
      <c r="A904" s="15">
        <v>903</v>
      </c>
      <c r="B904" s="338" t="s">
        <v>2178</v>
      </c>
      <c r="C904" s="8" t="s">
        <v>1823</v>
      </c>
      <c r="D904" s="15" t="s">
        <v>162</v>
      </c>
      <c r="E904" s="18">
        <v>140</v>
      </c>
      <c r="F904" s="480">
        <v>45363</v>
      </c>
      <c r="G904" s="480">
        <v>45363</v>
      </c>
      <c r="H904" s="448">
        <v>4.0057</v>
      </c>
      <c r="I904" s="15" t="s">
        <v>1279</v>
      </c>
      <c r="J904" s="15" t="str">
        <f>_xlfn.XLOOKUP(QDC_Contratos[[#This Row],[ID CLUSTER]],'Pontos e zonas por UF'!$B$2:$B$446,'Pontos e zonas por UF'!$H$2:$H$446)</f>
        <v>São Paulo</v>
      </c>
      <c r="K904" s="344"/>
      <c r="L904" s="8">
        <f>_xlfn.XLOOKUP(QDC_Contratos[[#This Row],[ID CLUSTER]],'Pontos e zonas por UF'!$B$2:$B$446,'Pontos e zonas por UF'!$A$2:$A$446)</f>
        <v>443</v>
      </c>
      <c r="M904" s="344" t="str">
        <f>_xlfn.XLOOKUP(QDC_Contratos[[#This Row],[Código Identificador do ID CLUSTER]],'Pontos e zonas por UF'!$A$2:$A$446,'Pontos e zonas por UF'!$G$2:$G$446)</f>
        <v>Zona</v>
      </c>
    </row>
    <row r="905" spans="1:13" x14ac:dyDescent="0.35">
      <c r="A905" s="15">
        <v>904</v>
      </c>
      <c r="B905" s="338" t="s">
        <v>2179</v>
      </c>
      <c r="C905" s="8" t="s">
        <v>1730</v>
      </c>
      <c r="D905" s="15" t="s">
        <v>169</v>
      </c>
      <c r="E905" s="18">
        <v>210</v>
      </c>
      <c r="F905" s="480">
        <v>45375</v>
      </c>
      <c r="G905" s="480">
        <v>45375</v>
      </c>
      <c r="H905" s="448">
        <v>1.5048999999999999</v>
      </c>
      <c r="I905" s="15" t="s">
        <v>1279</v>
      </c>
      <c r="J905" s="15" t="str">
        <f>_xlfn.XLOOKUP(QDC_Contratos[[#This Row],[ID CLUSTER]],'Pontos e zonas por UF'!$B$2:$B$446,'Pontos e zonas por UF'!$H$2:$H$446)</f>
        <v>São Paulo</v>
      </c>
      <c r="K905" s="54"/>
      <c r="L905" s="8">
        <f>_xlfn.XLOOKUP(QDC_Contratos[[#This Row],[ID CLUSTER]],'Pontos e zonas por UF'!$B$2:$B$446,'Pontos e zonas por UF'!$A$2:$A$446)</f>
        <v>276645</v>
      </c>
      <c r="M905" s="344" t="str">
        <f>_xlfn.XLOOKUP(QDC_Contratos[[#This Row],[Código Identificador do ID CLUSTER]],'Pontos e zonas por UF'!$A$2:$A$446,'Pontos e zonas por UF'!$G$2:$G$446)</f>
        <v>Ponto</v>
      </c>
    </row>
    <row r="906" spans="1:13" x14ac:dyDescent="0.35">
      <c r="A906" s="15">
        <v>905</v>
      </c>
      <c r="B906" s="338" t="s">
        <v>2180</v>
      </c>
      <c r="C906" s="8" t="s">
        <v>1730</v>
      </c>
      <c r="D906" s="15" t="s">
        <v>169</v>
      </c>
      <c r="E906" s="18">
        <v>390</v>
      </c>
      <c r="F906" s="480">
        <v>45352</v>
      </c>
      <c r="G906" s="480">
        <v>45473</v>
      </c>
      <c r="H906" s="448">
        <v>1.1684000000000001</v>
      </c>
      <c r="I906" s="15" t="s">
        <v>1279</v>
      </c>
      <c r="J906" s="15" t="str">
        <f>_xlfn.XLOOKUP(QDC_Contratos[[#This Row],[ID CLUSTER]],'Pontos e zonas por UF'!$B$2:$B$446,'Pontos e zonas por UF'!$H$2:$H$446)</f>
        <v>São Paulo</v>
      </c>
      <c r="K906" s="54"/>
      <c r="L906" s="8">
        <f>_xlfn.XLOOKUP(QDC_Contratos[[#This Row],[ID CLUSTER]],'Pontos e zonas por UF'!$B$2:$B$446,'Pontos e zonas por UF'!$A$2:$A$446)</f>
        <v>276645</v>
      </c>
      <c r="M906" s="344" t="str">
        <f>_xlfn.XLOOKUP(QDC_Contratos[[#This Row],[Código Identificador do ID CLUSTER]],'Pontos e zonas por UF'!$A$2:$A$446,'Pontos e zonas por UF'!$G$2:$G$446)</f>
        <v>Ponto</v>
      </c>
    </row>
    <row r="907" spans="1:13" x14ac:dyDescent="0.35">
      <c r="A907" s="15">
        <v>906</v>
      </c>
      <c r="B907" s="338" t="s">
        <v>2181</v>
      </c>
      <c r="C907" s="8" t="s">
        <v>1298</v>
      </c>
      <c r="D907" s="15" t="s">
        <v>162</v>
      </c>
      <c r="E907" s="18">
        <v>390</v>
      </c>
      <c r="F907" s="480">
        <v>45352</v>
      </c>
      <c r="G907" s="480">
        <v>45473</v>
      </c>
      <c r="H907" s="448">
        <v>3.7385999999999999</v>
      </c>
      <c r="I907" s="15" t="s">
        <v>1279</v>
      </c>
      <c r="J907" s="15" t="str">
        <f>_xlfn.XLOOKUP(QDC_Contratos[[#This Row],[ID CLUSTER]],'Pontos e zonas por UF'!$B$2:$B$446,'Pontos e zonas por UF'!$H$2:$H$446)</f>
        <v>São Paulo</v>
      </c>
      <c r="K907" s="54"/>
      <c r="L907" s="8">
        <f>_xlfn.XLOOKUP(QDC_Contratos[[#This Row],[ID CLUSTER]],'Pontos e zonas por UF'!$B$2:$B$446,'Pontos e zonas por UF'!$A$2:$A$446)</f>
        <v>444</v>
      </c>
      <c r="M907" s="344" t="str">
        <f>_xlfn.XLOOKUP(QDC_Contratos[[#This Row],[Código Identificador do ID CLUSTER]],'Pontos e zonas por UF'!$A$2:$A$446,'Pontos e zonas por UF'!$G$2:$G$446)</f>
        <v>Zona</v>
      </c>
    </row>
    <row r="908" spans="1:13" x14ac:dyDescent="0.35">
      <c r="A908" s="15">
        <v>907</v>
      </c>
      <c r="B908" s="338" t="s">
        <v>2182</v>
      </c>
      <c r="C908" s="8" t="s">
        <v>1287</v>
      </c>
      <c r="D908" s="15" t="s">
        <v>169</v>
      </c>
      <c r="E908" s="18">
        <v>140</v>
      </c>
      <c r="F908" s="480">
        <v>45364</v>
      </c>
      <c r="G908" s="480">
        <v>45364</v>
      </c>
      <c r="H908" s="448">
        <v>9.0134000000000007</v>
      </c>
      <c r="I908" s="15" t="s">
        <v>1279</v>
      </c>
      <c r="J908" s="15" t="str">
        <f>_xlfn.XLOOKUP(QDC_Contratos[[#This Row],[ID CLUSTER]],'Pontos e zonas por UF'!$B$2:$B$446,'Pontos e zonas por UF'!$H$2:$H$446)</f>
        <v>Mato Grosso do Sul</v>
      </c>
      <c r="K908" s="344"/>
      <c r="L908" s="8">
        <f>_xlfn.XLOOKUP(QDC_Contratos[[#This Row],[ID CLUSTER]],'Pontos e zonas por UF'!$B$2:$B$446,'Pontos e zonas por UF'!$A$2:$A$446)</f>
        <v>270738</v>
      </c>
      <c r="M908" s="344" t="str">
        <f>_xlfn.XLOOKUP(QDC_Contratos[[#This Row],[Código Identificador do ID CLUSTER]],'Pontos e zonas por UF'!$A$2:$A$446,'Pontos e zonas por UF'!$G$2:$G$446)</f>
        <v>Ponto</v>
      </c>
    </row>
    <row r="909" spans="1:13" x14ac:dyDescent="0.35">
      <c r="A909" s="15">
        <v>908</v>
      </c>
      <c r="B909" s="338" t="s">
        <v>2183</v>
      </c>
      <c r="C909" s="8" t="s">
        <v>1823</v>
      </c>
      <c r="D909" s="15" t="s">
        <v>162</v>
      </c>
      <c r="E909" s="18">
        <v>140</v>
      </c>
      <c r="F909" s="480">
        <v>45364</v>
      </c>
      <c r="G909" s="480">
        <v>45364</v>
      </c>
      <c r="H909" s="448">
        <v>4.0057</v>
      </c>
      <c r="I909" s="15" t="s">
        <v>1279</v>
      </c>
      <c r="J909" s="15" t="str">
        <f>_xlfn.XLOOKUP(QDC_Contratos[[#This Row],[ID CLUSTER]],'Pontos e zonas por UF'!$B$2:$B$446,'Pontos e zonas por UF'!$H$2:$H$446)</f>
        <v>São Paulo</v>
      </c>
      <c r="K909" s="344"/>
      <c r="L909" s="8">
        <f>_xlfn.XLOOKUP(QDC_Contratos[[#This Row],[ID CLUSTER]],'Pontos e zonas por UF'!$B$2:$B$446,'Pontos e zonas por UF'!$A$2:$A$446)</f>
        <v>443</v>
      </c>
      <c r="M909" s="344" t="str">
        <f>_xlfn.XLOOKUP(QDC_Contratos[[#This Row],[Código Identificador do ID CLUSTER]],'Pontos e zonas por UF'!$A$2:$A$446,'Pontos e zonas por UF'!$G$2:$G$446)</f>
        <v>Zona</v>
      </c>
    </row>
    <row r="910" spans="1:13" x14ac:dyDescent="0.35">
      <c r="A910" s="15">
        <v>909</v>
      </c>
      <c r="B910" s="338" t="s">
        <v>2184</v>
      </c>
      <c r="C910" s="8" t="s">
        <v>1287</v>
      </c>
      <c r="D910" s="15" t="s">
        <v>169</v>
      </c>
      <c r="E910" s="18">
        <v>140</v>
      </c>
      <c r="F910" s="480">
        <v>45365</v>
      </c>
      <c r="G910" s="480">
        <v>45365</v>
      </c>
      <c r="H910" s="448">
        <v>9.0134000000000007</v>
      </c>
      <c r="I910" s="15" t="s">
        <v>1279</v>
      </c>
      <c r="J910" s="15" t="str">
        <f>_xlfn.XLOOKUP(QDC_Contratos[[#This Row],[ID CLUSTER]],'Pontos e zonas por UF'!$B$2:$B$446,'Pontos e zonas por UF'!$H$2:$H$446)</f>
        <v>Mato Grosso do Sul</v>
      </c>
      <c r="K910" s="344"/>
      <c r="L910" s="8">
        <f>_xlfn.XLOOKUP(QDC_Contratos[[#This Row],[ID CLUSTER]],'Pontos e zonas por UF'!$B$2:$B$446,'Pontos e zonas por UF'!$A$2:$A$446)</f>
        <v>270738</v>
      </c>
      <c r="M910" s="344" t="str">
        <f>_xlfn.XLOOKUP(QDC_Contratos[[#This Row],[Código Identificador do ID CLUSTER]],'Pontos e zonas por UF'!$A$2:$A$446,'Pontos e zonas por UF'!$G$2:$G$446)</f>
        <v>Ponto</v>
      </c>
    </row>
    <row r="911" spans="1:13" x14ac:dyDescent="0.35">
      <c r="A911" s="15">
        <v>910</v>
      </c>
      <c r="B911" s="338" t="s">
        <v>2185</v>
      </c>
      <c r="C911" s="8" t="s">
        <v>1823</v>
      </c>
      <c r="D911" s="15" t="s">
        <v>162</v>
      </c>
      <c r="E911" s="18">
        <v>140</v>
      </c>
      <c r="F911" s="480">
        <v>45365</v>
      </c>
      <c r="G911" s="480">
        <v>45365</v>
      </c>
      <c r="H911" s="448">
        <v>4.0057</v>
      </c>
      <c r="I911" s="15" t="s">
        <v>1279</v>
      </c>
      <c r="J911" s="15" t="str">
        <f>_xlfn.XLOOKUP(QDC_Contratos[[#This Row],[ID CLUSTER]],'Pontos e zonas por UF'!$B$2:$B$446,'Pontos e zonas por UF'!$H$2:$H$446)</f>
        <v>São Paulo</v>
      </c>
      <c r="K911" s="344"/>
      <c r="L911" s="8">
        <f>_xlfn.XLOOKUP(QDC_Contratos[[#This Row],[ID CLUSTER]],'Pontos e zonas por UF'!$B$2:$B$446,'Pontos e zonas por UF'!$A$2:$A$446)</f>
        <v>443</v>
      </c>
      <c r="M911" s="344" t="str">
        <f>_xlfn.XLOOKUP(QDC_Contratos[[#This Row],[Código Identificador do ID CLUSTER]],'Pontos e zonas por UF'!$A$2:$A$446,'Pontos e zonas por UF'!$G$2:$G$446)</f>
        <v>Zona</v>
      </c>
    </row>
    <row r="912" spans="1:13" x14ac:dyDescent="0.35">
      <c r="A912" s="15">
        <v>911</v>
      </c>
      <c r="B912" s="338" t="s">
        <v>2186</v>
      </c>
      <c r="C912" s="8" t="s">
        <v>1287</v>
      </c>
      <c r="D912" s="15" t="s">
        <v>169</v>
      </c>
      <c r="E912" s="18">
        <v>140</v>
      </c>
      <c r="F912" s="480">
        <v>45366</v>
      </c>
      <c r="G912" s="480">
        <v>45366</v>
      </c>
      <c r="H912" s="448">
        <v>9.0134000000000007</v>
      </c>
      <c r="I912" s="15" t="s">
        <v>1279</v>
      </c>
      <c r="J912" s="15" t="str">
        <f>_xlfn.XLOOKUP(QDC_Contratos[[#This Row],[ID CLUSTER]],'Pontos e zonas por UF'!$B$2:$B$446,'Pontos e zonas por UF'!$H$2:$H$446)</f>
        <v>Mato Grosso do Sul</v>
      </c>
      <c r="K912" s="344"/>
      <c r="L912" s="8">
        <f>_xlfn.XLOOKUP(QDC_Contratos[[#This Row],[ID CLUSTER]],'Pontos e zonas por UF'!$B$2:$B$446,'Pontos e zonas por UF'!$A$2:$A$446)</f>
        <v>270738</v>
      </c>
      <c r="M912" s="344" t="str">
        <f>_xlfn.XLOOKUP(QDC_Contratos[[#This Row],[Código Identificador do ID CLUSTER]],'Pontos e zonas por UF'!$A$2:$A$446,'Pontos e zonas por UF'!$G$2:$G$446)</f>
        <v>Ponto</v>
      </c>
    </row>
    <row r="913" spans="1:13" x14ac:dyDescent="0.35">
      <c r="A913" s="15">
        <v>912</v>
      </c>
      <c r="B913" s="338" t="s">
        <v>2187</v>
      </c>
      <c r="C913" s="8" t="s">
        <v>1823</v>
      </c>
      <c r="D913" s="15" t="s">
        <v>162</v>
      </c>
      <c r="E913" s="18">
        <v>140</v>
      </c>
      <c r="F913" s="480">
        <v>45366</v>
      </c>
      <c r="G913" s="480">
        <v>45366</v>
      </c>
      <c r="H913" s="448">
        <v>4.0057</v>
      </c>
      <c r="I913" s="15" t="s">
        <v>1279</v>
      </c>
      <c r="J913" s="15" t="str">
        <f>_xlfn.XLOOKUP(QDC_Contratos[[#This Row],[ID CLUSTER]],'Pontos e zonas por UF'!$B$2:$B$446,'Pontos e zonas por UF'!$H$2:$H$446)</f>
        <v>São Paulo</v>
      </c>
      <c r="K913" s="344"/>
      <c r="L913" s="8">
        <f>_xlfn.XLOOKUP(QDC_Contratos[[#This Row],[ID CLUSTER]],'Pontos e zonas por UF'!$B$2:$B$446,'Pontos e zonas por UF'!$A$2:$A$446)</f>
        <v>443</v>
      </c>
      <c r="M913" s="344" t="str">
        <f>_xlfn.XLOOKUP(QDC_Contratos[[#This Row],[Código Identificador do ID CLUSTER]],'Pontos e zonas por UF'!$A$2:$A$446,'Pontos e zonas por UF'!$G$2:$G$446)</f>
        <v>Zona</v>
      </c>
    </row>
    <row r="914" spans="1:13" x14ac:dyDescent="0.35">
      <c r="A914" s="15">
        <v>913</v>
      </c>
      <c r="B914" s="338" t="s">
        <v>2188</v>
      </c>
      <c r="C914" s="8" t="s">
        <v>1497</v>
      </c>
      <c r="D914" s="15" t="s">
        <v>162</v>
      </c>
      <c r="E914" s="18">
        <v>1000</v>
      </c>
      <c r="F914" s="480">
        <v>45366</v>
      </c>
      <c r="G914" s="480">
        <v>45366</v>
      </c>
      <c r="H914" s="448">
        <v>0.34279999999999999</v>
      </c>
      <c r="I914" s="15" t="s">
        <v>1279</v>
      </c>
      <c r="J914" s="15" t="str">
        <f>_xlfn.XLOOKUP(QDC_Contratos[[#This Row],[ID CLUSTER]],'Pontos e zonas por UF'!$B$2:$B$446,'Pontos e zonas por UF'!$H$2:$H$446)</f>
        <v>São Paulo</v>
      </c>
      <c r="K914" s="344"/>
      <c r="L914" s="8">
        <f>_xlfn.XLOOKUP(QDC_Contratos[[#This Row],[ID CLUSTER]],'Pontos e zonas por UF'!$B$2:$B$446,'Pontos e zonas por UF'!$A$2:$A$446)</f>
        <v>3</v>
      </c>
      <c r="M914" s="344" t="str">
        <f>_xlfn.XLOOKUP(QDC_Contratos[[#This Row],[Código Identificador do ID CLUSTER]],'Pontos e zonas por UF'!$A$2:$A$446,'Pontos e zonas por UF'!$G$2:$G$446)</f>
        <v>Ponto</v>
      </c>
    </row>
    <row r="915" spans="1:13" x14ac:dyDescent="0.35">
      <c r="A915" s="15">
        <v>914</v>
      </c>
      <c r="B915" s="338" t="s">
        <v>2189</v>
      </c>
      <c r="C915" s="8" t="s">
        <v>1287</v>
      </c>
      <c r="D915" s="15" t="s">
        <v>169</v>
      </c>
      <c r="E915" s="18">
        <v>137.19999999999999</v>
      </c>
      <c r="F915" s="480">
        <v>45367</v>
      </c>
      <c r="G915" s="480">
        <v>45367</v>
      </c>
      <c r="H915" s="448">
        <v>9.0134000000000007</v>
      </c>
      <c r="I915" s="15" t="s">
        <v>1279</v>
      </c>
      <c r="J915" s="15" t="str">
        <f>_xlfn.XLOOKUP(QDC_Contratos[[#This Row],[ID CLUSTER]],'Pontos e zonas por UF'!$B$2:$B$446,'Pontos e zonas por UF'!$H$2:$H$446)</f>
        <v>Mato Grosso do Sul</v>
      </c>
      <c r="K915" s="344"/>
      <c r="L915" s="8">
        <f>_xlfn.XLOOKUP(QDC_Contratos[[#This Row],[ID CLUSTER]],'Pontos e zonas por UF'!$B$2:$B$446,'Pontos e zonas por UF'!$A$2:$A$446)</f>
        <v>270738</v>
      </c>
      <c r="M915" s="344" t="str">
        <f>_xlfn.XLOOKUP(QDC_Contratos[[#This Row],[Código Identificador do ID CLUSTER]],'Pontos e zonas por UF'!$A$2:$A$446,'Pontos e zonas por UF'!$G$2:$G$446)</f>
        <v>Ponto</v>
      </c>
    </row>
    <row r="916" spans="1:13" x14ac:dyDescent="0.35">
      <c r="A916" s="15">
        <v>915</v>
      </c>
      <c r="B916" s="338" t="s">
        <v>2190</v>
      </c>
      <c r="C916" s="8" t="s">
        <v>1823</v>
      </c>
      <c r="D916" s="15" t="s">
        <v>162</v>
      </c>
      <c r="E916" s="18">
        <v>137.19999999999999</v>
      </c>
      <c r="F916" s="480">
        <v>45367</v>
      </c>
      <c r="G916" s="480">
        <v>45367</v>
      </c>
      <c r="H916" s="448">
        <v>4.0057</v>
      </c>
      <c r="I916" s="15" t="s">
        <v>1279</v>
      </c>
      <c r="J916" s="15" t="str">
        <f>_xlfn.XLOOKUP(QDC_Contratos[[#This Row],[ID CLUSTER]],'Pontos e zonas por UF'!$B$2:$B$446,'Pontos e zonas por UF'!$H$2:$H$446)</f>
        <v>São Paulo</v>
      </c>
      <c r="K916" s="344"/>
      <c r="L916" s="8">
        <f>_xlfn.XLOOKUP(QDC_Contratos[[#This Row],[ID CLUSTER]],'Pontos e zonas por UF'!$B$2:$B$446,'Pontos e zonas por UF'!$A$2:$A$446)</f>
        <v>443</v>
      </c>
      <c r="M916" s="344" t="str">
        <f>_xlfn.XLOOKUP(QDC_Contratos[[#This Row],[Código Identificador do ID CLUSTER]],'Pontos e zonas por UF'!$A$2:$A$446,'Pontos e zonas por UF'!$G$2:$G$446)</f>
        <v>Zona</v>
      </c>
    </row>
    <row r="917" spans="1:13" x14ac:dyDescent="0.35">
      <c r="A917" s="15">
        <v>916</v>
      </c>
      <c r="B917" s="338" t="s">
        <v>2191</v>
      </c>
      <c r="C917" s="8" t="s">
        <v>1287</v>
      </c>
      <c r="D917" s="15" t="s">
        <v>169</v>
      </c>
      <c r="E917" s="18">
        <v>137.19999999999999</v>
      </c>
      <c r="F917" s="480">
        <v>45368</v>
      </c>
      <c r="G917" s="480">
        <v>45368</v>
      </c>
      <c r="H917" s="448">
        <v>9.0134000000000007</v>
      </c>
      <c r="I917" s="15" t="s">
        <v>1279</v>
      </c>
      <c r="J917" s="15" t="str">
        <f>_xlfn.XLOOKUP(QDC_Contratos[[#This Row],[ID CLUSTER]],'Pontos e zonas por UF'!$B$2:$B$446,'Pontos e zonas por UF'!$H$2:$H$446)</f>
        <v>Mato Grosso do Sul</v>
      </c>
      <c r="K917" s="344"/>
      <c r="L917" s="8">
        <f>_xlfn.XLOOKUP(QDC_Contratos[[#This Row],[ID CLUSTER]],'Pontos e zonas por UF'!$B$2:$B$446,'Pontos e zonas por UF'!$A$2:$A$446)</f>
        <v>270738</v>
      </c>
      <c r="M917" s="344" t="str">
        <f>_xlfn.XLOOKUP(QDC_Contratos[[#This Row],[Código Identificador do ID CLUSTER]],'Pontos e zonas por UF'!$A$2:$A$446,'Pontos e zonas por UF'!$G$2:$G$446)</f>
        <v>Ponto</v>
      </c>
    </row>
    <row r="918" spans="1:13" x14ac:dyDescent="0.35">
      <c r="A918" s="15">
        <v>917</v>
      </c>
      <c r="B918" s="338" t="s">
        <v>2192</v>
      </c>
      <c r="C918" s="8" t="s">
        <v>1823</v>
      </c>
      <c r="D918" s="15" t="s">
        <v>162</v>
      </c>
      <c r="E918" s="18">
        <v>137.19999999999999</v>
      </c>
      <c r="F918" s="480">
        <v>45368</v>
      </c>
      <c r="G918" s="480">
        <v>45368</v>
      </c>
      <c r="H918" s="448">
        <v>4.0057</v>
      </c>
      <c r="I918" s="15" t="s">
        <v>1279</v>
      </c>
      <c r="J918" s="15" t="str">
        <f>_xlfn.XLOOKUP(QDC_Contratos[[#This Row],[ID CLUSTER]],'Pontos e zonas por UF'!$B$2:$B$446,'Pontos e zonas por UF'!$H$2:$H$446)</f>
        <v>São Paulo</v>
      </c>
      <c r="K918" s="344"/>
      <c r="L918" s="8">
        <f>_xlfn.XLOOKUP(QDC_Contratos[[#This Row],[ID CLUSTER]],'Pontos e zonas por UF'!$B$2:$B$446,'Pontos e zonas por UF'!$A$2:$A$446)</f>
        <v>443</v>
      </c>
      <c r="M918" s="344" t="str">
        <f>_xlfn.XLOOKUP(QDC_Contratos[[#This Row],[Código Identificador do ID CLUSTER]],'Pontos e zonas por UF'!$A$2:$A$446,'Pontos e zonas por UF'!$G$2:$G$446)</f>
        <v>Zona</v>
      </c>
    </row>
    <row r="919" spans="1:13" x14ac:dyDescent="0.35">
      <c r="A919" s="15">
        <v>918</v>
      </c>
      <c r="B919" s="338" t="s">
        <v>2193</v>
      </c>
      <c r="C919" s="8" t="s">
        <v>1287</v>
      </c>
      <c r="D919" s="15" t="s">
        <v>169</v>
      </c>
      <c r="E919" s="18">
        <v>137.19999999999999</v>
      </c>
      <c r="F919" s="480">
        <v>45369</v>
      </c>
      <c r="G919" s="480">
        <v>45369</v>
      </c>
      <c r="H919" s="448">
        <v>9.0134000000000007</v>
      </c>
      <c r="I919" s="15" t="s">
        <v>1279</v>
      </c>
      <c r="J919" s="15" t="str">
        <f>_xlfn.XLOOKUP(QDC_Contratos[[#This Row],[ID CLUSTER]],'Pontos e zonas por UF'!$B$2:$B$446,'Pontos e zonas por UF'!$H$2:$H$446)</f>
        <v>Mato Grosso do Sul</v>
      </c>
      <c r="K919" s="344"/>
      <c r="L919" s="8">
        <f>_xlfn.XLOOKUP(QDC_Contratos[[#This Row],[ID CLUSTER]],'Pontos e zonas por UF'!$B$2:$B$446,'Pontos e zonas por UF'!$A$2:$A$446)</f>
        <v>270738</v>
      </c>
      <c r="M919" s="344" t="str">
        <f>_xlfn.XLOOKUP(QDC_Contratos[[#This Row],[Código Identificador do ID CLUSTER]],'Pontos e zonas por UF'!$A$2:$A$446,'Pontos e zonas por UF'!$G$2:$G$446)</f>
        <v>Ponto</v>
      </c>
    </row>
    <row r="920" spans="1:13" x14ac:dyDescent="0.35">
      <c r="A920" s="15">
        <v>919</v>
      </c>
      <c r="B920" s="338" t="s">
        <v>2194</v>
      </c>
      <c r="C920" s="8" t="s">
        <v>1823</v>
      </c>
      <c r="D920" s="15" t="s">
        <v>162</v>
      </c>
      <c r="E920" s="18">
        <v>137.19999999999999</v>
      </c>
      <c r="F920" s="480">
        <v>45369</v>
      </c>
      <c r="G920" s="480">
        <v>45369</v>
      </c>
      <c r="H920" s="448">
        <v>4.0057</v>
      </c>
      <c r="I920" s="15" t="s">
        <v>1279</v>
      </c>
      <c r="J920" s="15" t="str">
        <f>_xlfn.XLOOKUP(QDC_Contratos[[#This Row],[ID CLUSTER]],'Pontos e zonas por UF'!$B$2:$B$446,'Pontos e zonas por UF'!$H$2:$H$446)</f>
        <v>São Paulo</v>
      </c>
      <c r="K920" s="344"/>
      <c r="L920" s="8">
        <f>_xlfn.XLOOKUP(QDC_Contratos[[#This Row],[ID CLUSTER]],'Pontos e zonas por UF'!$B$2:$B$446,'Pontos e zonas por UF'!$A$2:$A$446)</f>
        <v>443</v>
      </c>
      <c r="M920" s="344" t="str">
        <f>_xlfn.XLOOKUP(QDC_Contratos[[#This Row],[Código Identificador do ID CLUSTER]],'Pontos e zonas por UF'!$A$2:$A$446,'Pontos e zonas por UF'!$G$2:$G$446)</f>
        <v>Zona</v>
      </c>
    </row>
    <row r="921" spans="1:13" x14ac:dyDescent="0.35">
      <c r="A921" s="15">
        <v>920</v>
      </c>
      <c r="B921" s="338" t="s">
        <v>2195</v>
      </c>
      <c r="C921" s="8" t="s">
        <v>1287</v>
      </c>
      <c r="D921" s="15" t="s">
        <v>169</v>
      </c>
      <c r="E921" s="18">
        <v>137.19999999999999</v>
      </c>
      <c r="F921" s="480">
        <v>45370</v>
      </c>
      <c r="G921" s="480">
        <v>45370</v>
      </c>
      <c r="H921" s="448">
        <v>9.0134000000000007</v>
      </c>
      <c r="I921" s="15" t="s">
        <v>1279</v>
      </c>
      <c r="J921" s="15" t="str">
        <f>_xlfn.XLOOKUP(QDC_Contratos[[#This Row],[ID CLUSTER]],'Pontos e zonas por UF'!$B$2:$B$446,'Pontos e zonas por UF'!$H$2:$H$446)</f>
        <v>Mato Grosso do Sul</v>
      </c>
      <c r="K921" s="344"/>
      <c r="L921" s="8">
        <f>_xlfn.XLOOKUP(QDC_Contratos[[#This Row],[ID CLUSTER]],'Pontos e zonas por UF'!$B$2:$B$446,'Pontos e zonas por UF'!$A$2:$A$446)</f>
        <v>270738</v>
      </c>
      <c r="M921" s="344" t="str">
        <f>_xlfn.XLOOKUP(QDC_Contratos[[#This Row],[Código Identificador do ID CLUSTER]],'Pontos e zonas por UF'!$A$2:$A$446,'Pontos e zonas por UF'!$G$2:$G$446)</f>
        <v>Ponto</v>
      </c>
    </row>
    <row r="922" spans="1:13" x14ac:dyDescent="0.35">
      <c r="A922" s="15">
        <v>921</v>
      </c>
      <c r="B922" s="338" t="s">
        <v>2196</v>
      </c>
      <c r="C922" s="8" t="s">
        <v>1823</v>
      </c>
      <c r="D922" s="15" t="s">
        <v>162</v>
      </c>
      <c r="E922" s="18">
        <v>137.19999999999999</v>
      </c>
      <c r="F922" s="480">
        <v>45370</v>
      </c>
      <c r="G922" s="480">
        <v>45370</v>
      </c>
      <c r="H922" s="448">
        <v>4.0057</v>
      </c>
      <c r="I922" s="15" t="s">
        <v>1279</v>
      </c>
      <c r="J922" s="15" t="str">
        <f>_xlfn.XLOOKUP(QDC_Contratos[[#This Row],[ID CLUSTER]],'Pontos e zonas por UF'!$B$2:$B$446,'Pontos e zonas por UF'!$H$2:$H$446)</f>
        <v>São Paulo</v>
      </c>
      <c r="K922" s="344"/>
      <c r="L922" s="8">
        <f>_xlfn.XLOOKUP(QDC_Contratos[[#This Row],[ID CLUSTER]],'Pontos e zonas por UF'!$B$2:$B$446,'Pontos e zonas por UF'!$A$2:$A$446)</f>
        <v>443</v>
      </c>
      <c r="M922" s="344" t="str">
        <f>_xlfn.XLOOKUP(QDC_Contratos[[#This Row],[Código Identificador do ID CLUSTER]],'Pontos e zonas por UF'!$A$2:$A$446,'Pontos e zonas por UF'!$G$2:$G$446)</f>
        <v>Zona</v>
      </c>
    </row>
    <row r="923" spans="1:13" x14ac:dyDescent="0.35">
      <c r="A923" s="15">
        <v>922</v>
      </c>
      <c r="B923" s="338" t="s">
        <v>2197</v>
      </c>
      <c r="C923" s="8" t="s">
        <v>1287</v>
      </c>
      <c r="D923" s="15" t="s">
        <v>169</v>
      </c>
      <c r="E923" s="18">
        <v>137.19999999999999</v>
      </c>
      <c r="F923" s="480">
        <v>45371</v>
      </c>
      <c r="G923" s="480">
        <v>45371</v>
      </c>
      <c r="H923" s="448">
        <v>9.0134000000000007</v>
      </c>
      <c r="I923" s="15" t="s">
        <v>1279</v>
      </c>
      <c r="J923" s="15" t="str">
        <f>_xlfn.XLOOKUP(QDC_Contratos[[#This Row],[ID CLUSTER]],'Pontos e zonas por UF'!$B$2:$B$446,'Pontos e zonas por UF'!$H$2:$H$446)</f>
        <v>Mato Grosso do Sul</v>
      </c>
      <c r="K923" s="344"/>
      <c r="L923" s="8">
        <f>_xlfn.XLOOKUP(QDC_Contratos[[#This Row],[ID CLUSTER]],'Pontos e zonas por UF'!$B$2:$B$446,'Pontos e zonas por UF'!$A$2:$A$446)</f>
        <v>270738</v>
      </c>
      <c r="M923" s="344" t="str">
        <f>_xlfn.XLOOKUP(QDC_Contratos[[#This Row],[Código Identificador do ID CLUSTER]],'Pontos e zonas por UF'!$A$2:$A$446,'Pontos e zonas por UF'!$G$2:$G$446)</f>
        <v>Ponto</v>
      </c>
    </row>
    <row r="924" spans="1:13" x14ac:dyDescent="0.35">
      <c r="A924" s="15">
        <v>923</v>
      </c>
      <c r="B924" s="338" t="s">
        <v>2198</v>
      </c>
      <c r="C924" s="8" t="s">
        <v>1823</v>
      </c>
      <c r="D924" s="15" t="s">
        <v>162</v>
      </c>
      <c r="E924" s="18">
        <v>137.19999999999999</v>
      </c>
      <c r="F924" s="480">
        <v>45371</v>
      </c>
      <c r="G924" s="480">
        <v>45371</v>
      </c>
      <c r="H924" s="448">
        <v>4.0057</v>
      </c>
      <c r="I924" s="15" t="s">
        <v>1279</v>
      </c>
      <c r="J924" s="15" t="str">
        <f>_xlfn.XLOOKUP(QDC_Contratos[[#This Row],[ID CLUSTER]],'Pontos e zonas por UF'!$B$2:$B$446,'Pontos e zonas por UF'!$H$2:$H$446)</f>
        <v>São Paulo</v>
      </c>
      <c r="K924" s="344"/>
      <c r="L924" s="8">
        <f>_xlfn.XLOOKUP(QDC_Contratos[[#This Row],[ID CLUSTER]],'Pontos e zonas por UF'!$B$2:$B$446,'Pontos e zonas por UF'!$A$2:$A$446)</f>
        <v>443</v>
      </c>
      <c r="M924" s="344" t="str">
        <f>_xlfn.XLOOKUP(QDC_Contratos[[#This Row],[Código Identificador do ID CLUSTER]],'Pontos e zonas por UF'!$A$2:$A$446,'Pontos e zonas por UF'!$G$2:$G$446)</f>
        <v>Zona</v>
      </c>
    </row>
    <row r="925" spans="1:13" x14ac:dyDescent="0.35">
      <c r="A925" s="15">
        <v>924</v>
      </c>
      <c r="B925" s="338" t="s">
        <v>2199</v>
      </c>
      <c r="C925" s="8" t="s">
        <v>1287</v>
      </c>
      <c r="D925" s="15" t="s">
        <v>169</v>
      </c>
      <c r="E925" s="18">
        <v>137.19999999999999</v>
      </c>
      <c r="F925" s="480">
        <v>45372</v>
      </c>
      <c r="G925" s="480">
        <v>45372</v>
      </c>
      <c r="H925" s="448">
        <v>9.0134000000000007</v>
      </c>
      <c r="I925" s="15" t="s">
        <v>1279</v>
      </c>
      <c r="J925" s="15" t="str">
        <f>_xlfn.XLOOKUP(QDC_Contratos[[#This Row],[ID CLUSTER]],'Pontos e zonas por UF'!$B$2:$B$446,'Pontos e zonas por UF'!$H$2:$H$446)</f>
        <v>Mato Grosso do Sul</v>
      </c>
      <c r="K925" s="344"/>
      <c r="L925" s="8">
        <f>_xlfn.XLOOKUP(QDC_Contratos[[#This Row],[ID CLUSTER]],'Pontos e zonas por UF'!$B$2:$B$446,'Pontos e zonas por UF'!$A$2:$A$446)</f>
        <v>270738</v>
      </c>
      <c r="M925" s="344" t="str">
        <f>_xlfn.XLOOKUP(QDC_Contratos[[#This Row],[Código Identificador do ID CLUSTER]],'Pontos e zonas por UF'!$A$2:$A$446,'Pontos e zonas por UF'!$G$2:$G$446)</f>
        <v>Ponto</v>
      </c>
    </row>
    <row r="926" spans="1:13" x14ac:dyDescent="0.35">
      <c r="A926" s="15">
        <v>925</v>
      </c>
      <c r="B926" s="338" t="s">
        <v>2200</v>
      </c>
      <c r="C926" s="8" t="s">
        <v>1823</v>
      </c>
      <c r="D926" s="15" t="s">
        <v>162</v>
      </c>
      <c r="E926" s="18">
        <v>137.19999999999999</v>
      </c>
      <c r="F926" s="480">
        <v>45372</v>
      </c>
      <c r="G926" s="480">
        <v>45372</v>
      </c>
      <c r="H926" s="448">
        <v>4.0057</v>
      </c>
      <c r="I926" s="15" t="s">
        <v>1279</v>
      </c>
      <c r="J926" s="15" t="str">
        <f>_xlfn.XLOOKUP(QDC_Contratos[[#This Row],[ID CLUSTER]],'Pontos e zonas por UF'!$B$2:$B$446,'Pontos e zonas por UF'!$H$2:$H$446)</f>
        <v>São Paulo</v>
      </c>
      <c r="K926" s="344"/>
      <c r="L926" s="8">
        <f>_xlfn.XLOOKUP(QDC_Contratos[[#This Row],[ID CLUSTER]],'Pontos e zonas por UF'!$B$2:$B$446,'Pontos e zonas por UF'!$A$2:$A$446)</f>
        <v>443</v>
      </c>
      <c r="M926" s="344" t="str">
        <f>_xlfn.XLOOKUP(QDC_Contratos[[#This Row],[Código Identificador do ID CLUSTER]],'Pontos e zonas por UF'!$A$2:$A$446,'Pontos e zonas por UF'!$G$2:$G$446)</f>
        <v>Zona</v>
      </c>
    </row>
    <row r="927" spans="1:13" x14ac:dyDescent="0.35">
      <c r="A927" s="15">
        <v>926</v>
      </c>
      <c r="B927" s="338" t="s">
        <v>2201</v>
      </c>
      <c r="C927" s="8" t="s">
        <v>1497</v>
      </c>
      <c r="D927" s="15" t="s">
        <v>162</v>
      </c>
      <c r="E927" s="18">
        <v>1500</v>
      </c>
      <c r="F927" s="480">
        <v>45373</v>
      </c>
      <c r="G927" s="480">
        <v>45373</v>
      </c>
      <c r="H927" s="448">
        <v>0.34279999999999999</v>
      </c>
      <c r="I927" s="15" t="s">
        <v>1279</v>
      </c>
      <c r="J927" s="15" t="str">
        <f>_xlfn.XLOOKUP(QDC_Contratos[[#This Row],[ID CLUSTER]],'Pontos e zonas por UF'!$B$2:$B$446,'Pontos e zonas por UF'!$H$2:$H$446)</f>
        <v>São Paulo</v>
      </c>
      <c r="K927" s="344"/>
      <c r="L927" s="8">
        <f>_xlfn.XLOOKUP(QDC_Contratos[[#This Row],[ID CLUSTER]],'Pontos e zonas por UF'!$B$2:$B$446,'Pontos e zonas por UF'!$A$2:$A$446)</f>
        <v>3</v>
      </c>
      <c r="M927" s="344" t="str">
        <f>_xlfn.XLOOKUP(QDC_Contratos[[#This Row],[Código Identificador do ID CLUSTER]],'Pontos e zonas por UF'!$A$2:$A$446,'Pontos e zonas por UF'!$G$2:$G$446)</f>
        <v>Ponto</v>
      </c>
    </row>
    <row r="928" spans="1:13" x14ac:dyDescent="0.35">
      <c r="A928" s="15">
        <v>927</v>
      </c>
      <c r="B928" s="338" t="s">
        <v>2202</v>
      </c>
      <c r="C928" s="8" t="s">
        <v>1287</v>
      </c>
      <c r="D928" s="15" t="s">
        <v>169</v>
      </c>
      <c r="E928" s="18">
        <v>137.19999999999999</v>
      </c>
      <c r="F928" s="480">
        <v>45373</v>
      </c>
      <c r="G928" s="480">
        <v>45373</v>
      </c>
      <c r="H928" s="448">
        <v>9.0134000000000007</v>
      </c>
      <c r="I928" s="15" t="s">
        <v>1279</v>
      </c>
      <c r="J928" s="15" t="str">
        <f>_xlfn.XLOOKUP(QDC_Contratos[[#This Row],[ID CLUSTER]],'Pontos e zonas por UF'!$B$2:$B$446,'Pontos e zonas por UF'!$H$2:$H$446)</f>
        <v>Mato Grosso do Sul</v>
      </c>
      <c r="K928" s="344"/>
      <c r="L928" s="8">
        <f>_xlfn.XLOOKUP(QDC_Contratos[[#This Row],[ID CLUSTER]],'Pontos e zonas por UF'!$B$2:$B$446,'Pontos e zonas por UF'!$A$2:$A$446)</f>
        <v>270738</v>
      </c>
      <c r="M928" s="344" t="str">
        <f>_xlfn.XLOOKUP(QDC_Contratos[[#This Row],[Código Identificador do ID CLUSTER]],'Pontos e zonas por UF'!$A$2:$A$446,'Pontos e zonas por UF'!$G$2:$G$446)</f>
        <v>Ponto</v>
      </c>
    </row>
    <row r="929" spans="1:13" x14ac:dyDescent="0.35">
      <c r="A929" s="15">
        <v>928</v>
      </c>
      <c r="B929" s="338" t="s">
        <v>2203</v>
      </c>
      <c r="C929" s="8" t="s">
        <v>1823</v>
      </c>
      <c r="D929" s="15" t="s">
        <v>162</v>
      </c>
      <c r="E929" s="18">
        <v>137.19999999999999</v>
      </c>
      <c r="F929" s="480">
        <v>45373</v>
      </c>
      <c r="G929" s="480">
        <v>45373</v>
      </c>
      <c r="H929" s="448">
        <v>4.0057</v>
      </c>
      <c r="I929" s="15" t="s">
        <v>1279</v>
      </c>
      <c r="J929" s="15" t="str">
        <f>_xlfn.XLOOKUP(QDC_Contratos[[#This Row],[ID CLUSTER]],'Pontos e zonas por UF'!$B$2:$B$446,'Pontos e zonas por UF'!$H$2:$H$446)</f>
        <v>São Paulo</v>
      </c>
      <c r="K929" s="344"/>
      <c r="L929" s="8">
        <f>_xlfn.XLOOKUP(QDC_Contratos[[#This Row],[ID CLUSTER]],'Pontos e zonas por UF'!$B$2:$B$446,'Pontos e zonas por UF'!$A$2:$A$446)</f>
        <v>443</v>
      </c>
      <c r="M929" s="344" t="str">
        <f>_xlfn.XLOOKUP(QDC_Contratos[[#This Row],[Código Identificador do ID CLUSTER]],'Pontos e zonas por UF'!$A$2:$A$446,'Pontos e zonas por UF'!$G$2:$G$446)</f>
        <v>Zona</v>
      </c>
    </row>
    <row r="930" spans="1:13" x14ac:dyDescent="0.35">
      <c r="A930" s="15">
        <v>929</v>
      </c>
      <c r="B930" s="338" t="s">
        <v>2204</v>
      </c>
      <c r="C930" s="8" t="s">
        <v>1287</v>
      </c>
      <c r="D930" s="15" t="s">
        <v>169</v>
      </c>
      <c r="E930" s="18">
        <v>393</v>
      </c>
      <c r="F930" s="480">
        <v>45383</v>
      </c>
      <c r="G930" s="480">
        <v>45473</v>
      </c>
      <c r="H930" s="448">
        <v>6.9980000000000002</v>
      </c>
      <c r="I930" s="15" t="s">
        <v>1279</v>
      </c>
      <c r="J930" s="15" t="str">
        <f>_xlfn.XLOOKUP(QDC_Contratos[[#This Row],[ID CLUSTER]],'Pontos e zonas por UF'!$B$2:$B$446,'Pontos e zonas por UF'!$H$2:$H$446)</f>
        <v>Mato Grosso do Sul</v>
      </c>
      <c r="K930" s="344"/>
      <c r="L930" s="8">
        <f>_xlfn.XLOOKUP(QDC_Contratos[[#This Row],[ID CLUSTER]],'Pontos e zonas por UF'!$B$2:$B$446,'Pontos e zonas por UF'!$A$2:$A$446)</f>
        <v>270738</v>
      </c>
      <c r="M930" s="344" t="str">
        <f>_xlfn.XLOOKUP(QDC_Contratos[[#This Row],[Código Identificador do ID CLUSTER]],'Pontos e zonas por UF'!$A$2:$A$446,'Pontos e zonas por UF'!$G$2:$G$446)</f>
        <v>Ponto</v>
      </c>
    </row>
    <row r="931" spans="1:13" x14ac:dyDescent="0.35">
      <c r="A931" s="15">
        <v>930</v>
      </c>
      <c r="B931" s="338" t="s">
        <v>2205</v>
      </c>
      <c r="C931" s="8" t="s">
        <v>1497</v>
      </c>
      <c r="D931" s="15" t="s">
        <v>162</v>
      </c>
      <c r="E931" s="18">
        <v>393</v>
      </c>
      <c r="F931" s="480">
        <v>45383</v>
      </c>
      <c r="G931" s="480">
        <v>45473</v>
      </c>
      <c r="H931" s="448">
        <v>0.26619999999999999</v>
      </c>
      <c r="I931" s="15" t="s">
        <v>1279</v>
      </c>
      <c r="J931" s="15" t="str">
        <f>_xlfn.XLOOKUP(QDC_Contratos[[#This Row],[ID CLUSTER]],'Pontos e zonas por UF'!$B$2:$B$446,'Pontos e zonas por UF'!$H$2:$H$446)</f>
        <v>São Paulo</v>
      </c>
      <c r="K931" s="344"/>
      <c r="L931" s="8">
        <f>_xlfn.XLOOKUP(QDC_Contratos[[#This Row],[ID CLUSTER]],'Pontos e zonas por UF'!$B$2:$B$446,'Pontos e zonas por UF'!$A$2:$A$446)</f>
        <v>3</v>
      </c>
      <c r="M931" s="344" t="str">
        <f>_xlfn.XLOOKUP(QDC_Contratos[[#This Row],[Código Identificador do ID CLUSTER]],'Pontos e zonas por UF'!$A$2:$A$446,'Pontos e zonas por UF'!$G$2:$G$446)</f>
        <v>Ponto</v>
      </c>
    </row>
    <row r="932" spans="1:13" x14ac:dyDescent="0.35">
      <c r="A932" s="15">
        <v>931</v>
      </c>
      <c r="B932" s="338" t="s">
        <v>2206</v>
      </c>
      <c r="C932" s="8" t="s">
        <v>1287</v>
      </c>
      <c r="D932" s="15" t="s">
        <v>169</v>
      </c>
      <c r="E932" s="18">
        <v>137.19999999999999</v>
      </c>
      <c r="F932" s="480">
        <v>45374</v>
      </c>
      <c r="G932" s="480">
        <v>45374</v>
      </c>
      <c r="H932" s="448">
        <v>9.0134000000000007</v>
      </c>
      <c r="I932" s="15" t="s">
        <v>1279</v>
      </c>
      <c r="J932" s="15" t="str">
        <f>_xlfn.XLOOKUP(QDC_Contratos[[#This Row],[ID CLUSTER]],'Pontos e zonas por UF'!$B$2:$B$446,'Pontos e zonas por UF'!$H$2:$H$446)</f>
        <v>Mato Grosso do Sul</v>
      </c>
      <c r="K932" s="344"/>
      <c r="L932" s="8">
        <f>_xlfn.XLOOKUP(QDC_Contratos[[#This Row],[ID CLUSTER]],'Pontos e zonas por UF'!$B$2:$B$446,'Pontos e zonas por UF'!$A$2:$A$446)</f>
        <v>270738</v>
      </c>
      <c r="M932" s="344" t="str">
        <f>_xlfn.XLOOKUP(QDC_Contratos[[#This Row],[Código Identificador do ID CLUSTER]],'Pontos e zonas por UF'!$A$2:$A$446,'Pontos e zonas por UF'!$G$2:$G$446)</f>
        <v>Ponto</v>
      </c>
    </row>
    <row r="933" spans="1:13" x14ac:dyDescent="0.35">
      <c r="A933" s="15">
        <v>932</v>
      </c>
      <c r="B933" s="338" t="s">
        <v>2207</v>
      </c>
      <c r="C933" s="8" t="s">
        <v>1823</v>
      </c>
      <c r="D933" s="15" t="s">
        <v>162</v>
      </c>
      <c r="E933" s="18">
        <v>137.19999999999999</v>
      </c>
      <c r="F933" s="480">
        <v>45374</v>
      </c>
      <c r="G933" s="480">
        <v>45374</v>
      </c>
      <c r="H933" s="448">
        <v>4.0057</v>
      </c>
      <c r="I933" s="15" t="s">
        <v>1279</v>
      </c>
      <c r="J933" s="15" t="str">
        <f>_xlfn.XLOOKUP(QDC_Contratos[[#This Row],[ID CLUSTER]],'Pontos e zonas por UF'!$B$2:$B$446,'Pontos e zonas por UF'!$H$2:$H$446)</f>
        <v>São Paulo</v>
      </c>
      <c r="K933" s="344"/>
      <c r="L933" s="8">
        <f>_xlfn.XLOOKUP(QDC_Contratos[[#This Row],[ID CLUSTER]],'Pontos e zonas por UF'!$B$2:$B$446,'Pontos e zonas por UF'!$A$2:$A$446)</f>
        <v>443</v>
      </c>
      <c r="M933" s="344" t="str">
        <f>_xlfn.XLOOKUP(QDC_Contratos[[#This Row],[Código Identificador do ID CLUSTER]],'Pontos e zonas por UF'!$A$2:$A$446,'Pontos e zonas por UF'!$G$2:$G$446)</f>
        <v>Zona</v>
      </c>
    </row>
    <row r="934" spans="1:13" x14ac:dyDescent="0.35">
      <c r="A934" s="15">
        <v>933</v>
      </c>
      <c r="B934" s="338" t="s">
        <v>2208</v>
      </c>
      <c r="C934" s="8" t="s">
        <v>1497</v>
      </c>
      <c r="D934" s="15" t="s">
        <v>162</v>
      </c>
      <c r="E934" s="18">
        <v>210</v>
      </c>
      <c r="F934" s="480">
        <v>45375</v>
      </c>
      <c r="G934" s="480">
        <v>45375</v>
      </c>
      <c r="H934" s="448">
        <v>0.34279999999999999</v>
      </c>
      <c r="I934" s="15" t="s">
        <v>1279</v>
      </c>
      <c r="J934" s="15" t="str">
        <f>_xlfn.XLOOKUP(QDC_Contratos[[#This Row],[ID CLUSTER]],'Pontos e zonas por UF'!$B$2:$B$446,'Pontos e zonas por UF'!$H$2:$H$446)</f>
        <v>São Paulo</v>
      </c>
      <c r="K934" s="344"/>
      <c r="L934" s="8">
        <f>_xlfn.XLOOKUP(QDC_Contratos[[#This Row],[ID CLUSTER]],'Pontos e zonas por UF'!$B$2:$B$446,'Pontos e zonas por UF'!$A$2:$A$446)</f>
        <v>3</v>
      </c>
      <c r="M934" s="344" t="str">
        <f>_xlfn.XLOOKUP(QDC_Contratos[[#This Row],[Código Identificador do ID CLUSTER]],'Pontos e zonas por UF'!$A$2:$A$446,'Pontos e zonas por UF'!$G$2:$G$446)</f>
        <v>Ponto</v>
      </c>
    </row>
    <row r="935" spans="1:13" x14ac:dyDescent="0.35">
      <c r="A935" s="15">
        <v>934</v>
      </c>
      <c r="B935" s="338" t="s">
        <v>2209</v>
      </c>
      <c r="C935" s="8" t="s">
        <v>1287</v>
      </c>
      <c r="D935" s="15" t="s">
        <v>169</v>
      </c>
      <c r="E935" s="18">
        <v>137.19999999999999</v>
      </c>
      <c r="F935" s="480">
        <v>45375</v>
      </c>
      <c r="G935" s="480">
        <v>45375</v>
      </c>
      <c r="H935" s="448">
        <v>9.0134000000000007</v>
      </c>
      <c r="I935" s="15" t="s">
        <v>1279</v>
      </c>
      <c r="J935" s="15" t="str">
        <f>_xlfn.XLOOKUP(QDC_Contratos[[#This Row],[ID CLUSTER]],'Pontos e zonas por UF'!$B$2:$B$446,'Pontos e zonas por UF'!$H$2:$H$446)</f>
        <v>Mato Grosso do Sul</v>
      </c>
      <c r="K935" s="344"/>
      <c r="L935" s="8">
        <f>_xlfn.XLOOKUP(QDC_Contratos[[#This Row],[ID CLUSTER]],'Pontos e zonas por UF'!$B$2:$B$446,'Pontos e zonas por UF'!$A$2:$A$446)</f>
        <v>270738</v>
      </c>
      <c r="M935" s="344" t="str">
        <f>_xlfn.XLOOKUP(QDC_Contratos[[#This Row],[Código Identificador do ID CLUSTER]],'Pontos e zonas por UF'!$A$2:$A$446,'Pontos e zonas por UF'!$G$2:$G$446)</f>
        <v>Ponto</v>
      </c>
    </row>
    <row r="936" spans="1:13" x14ac:dyDescent="0.35">
      <c r="A936" s="15">
        <v>935</v>
      </c>
      <c r="B936" s="338" t="s">
        <v>2210</v>
      </c>
      <c r="C936" s="8" t="s">
        <v>1823</v>
      </c>
      <c r="D936" s="15" t="s">
        <v>162</v>
      </c>
      <c r="E936" s="18">
        <v>137.19999999999999</v>
      </c>
      <c r="F936" s="480">
        <v>45375</v>
      </c>
      <c r="G936" s="480">
        <v>45375</v>
      </c>
      <c r="H936" s="448">
        <v>4.0057</v>
      </c>
      <c r="I936" s="15" t="s">
        <v>1279</v>
      </c>
      <c r="J936" s="15" t="str">
        <f>_xlfn.XLOOKUP(QDC_Contratos[[#This Row],[ID CLUSTER]],'Pontos e zonas por UF'!$B$2:$B$446,'Pontos e zonas por UF'!$H$2:$H$446)</f>
        <v>São Paulo</v>
      </c>
      <c r="K936" s="344"/>
      <c r="L936" s="8">
        <f>_xlfn.XLOOKUP(QDC_Contratos[[#This Row],[ID CLUSTER]],'Pontos e zonas por UF'!$B$2:$B$446,'Pontos e zonas por UF'!$A$2:$A$446)</f>
        <v>443</v>
      </c>
      <c r="M936" s="344" t="str">
        <f>_xlfn.XLOOKUP(QDC_Contratos[[#This Row],[Código Identificador do ID CLUSTER]],'Pontos e zonas por UF'!$A$2:$A$446,'Pontos e zonas por UF'!$G$2:$G$446)</f>
        <v>Zona</v>
      </c>
    </row>
    <row r="937" spans="1:13" x14ac:dyDescent="0.35">
      <c r="A937" s="15">
        <v>936</v>
      </c>
      <c r="B937" s="338" t="s">
        <v>2211</v>
      </c>
      <c r="C937" s="8" t="s">
        <v>1287</v>
      </c>
      <c r="D937" s="15" t="s">
        <v>169</v>
      </c>
      <c r="E937" s="18">
        <v>137.19999999999999</v>
      </c>
      <c r="F937" s="480">
        <v>45376</v>
      </c>
      <c r="G937" s="480">
        <v>45376</v>
      </c>
      <c r="H937" s="448">
        <v>9.0134000000000007</v>
      </c>
      <c r="I937" s="15" t="s">
        <v>1279</v>
      </c>
      <c r="J937" s="15" t="str">
        <f>_xlfn.XLOOKUP(QDC_Contratos[[#This Row],[ID CLUSTER]],'Pontos e zonas por UF'!$B$2:$B$446,'Pontos e zonas por UF'!$H$2:$H$446)</f>
        <v>Mato Grosso do Sul</v>
      </c>
      <c r="K937" s="344"/>
      <c r="L937" s="8">
        <f>_xlfn.XLOOKUP(QDC_Contratos[[#This Row],[ID CLUSTER]],'Pontos e zonas por UF'!$B$2:$B$446,'Pontos e zonas por UF'!$A$2:$A$446)</f>
        <v>270738</v>
      </c>
      <c r="M937" s="344" t="str">
        <f>_xlfn.XLOOKUP(QDC_Contratos[[#This Row],[Código Identificador do ID CLUSTER]],'Pontos e zonas por UF'!$A$2:$A$446,'Pontos e zonas por UF'!$G$2:$G$446)</f>
        <v>Ponto</v>
      </c>
    </row>
    <row r="938" spans="1:13" x14ac:dyDescent="0.35">
      <c r="A938" s="15">
        <v>937</v>
      </c>
      <c r="B938" s="338" t="s">
        <v>2212</v>
      </c>
      <c r="C938" s="8" t="s">
        <v>1823</v>
      </c>
      <c r="D938" s="15" t="s">
        <v>162</v>
      </c>
      <c r="E938" s="18">
        <v>137.19999999999999</v>
      </c>
      <c r="F938" s="480">
        <v>45376</v>
      </c>
      <c r="G938" s="480">
        <v>45376</v>
      </c>
      <c r="H938" s="448">
        <v>4.0057</v>
      </c>
      <c r="I938" s="15" t="s">
        <v>1279</v>
      </c>
      <c r="J938" s="15" t="str">
        <f>_xlfn.XLOOKUP(QDC_Contratos[[#This Row],[ID CLUSTER]],'Pontos e zonas por UF'!$B$2:$B$446,'Pontos e zonas por UF'!$H$2:$H$446)</f>
        <v>São Paulo</v>
      </c>
      <c r="K938" s="344"/>
      <c r="L938" s="8">
        <f>_xlfn.XLOOKUP(QDC_Contratos[[#This Row],[ID CLUSTER]],'Pontos e zonas por UF'!$B$2:$B$446,'Pontos e zonas por UF'!$A$2:$A$446)</f>
        <v>443</v>
      </c>
      <c r="M938" s="344" t="str">
        <f>_xlfn.XLOOKUP(QDC_Contratos[[#This Row],[Código Identificador do ID CLUSTER]],'Pontos e zonas por UF'!$A$2:$A$446,'Pontos e zonas por UF'!$G$2:$G$446)</f>
        <v>Zona</v>
      </c>
    </row>
    <row r="939" spans="1:13" x14ac:dyDescent="0.35">
      <c r="A939" s="15">
        <v>938</v>
      </c>
      <c r="B939" s="338" t="s">
        <v>2213</v>
      </c>
      <c r="C939" s="8" t="s">
        <v>1287</v>
      </c>
      <c r="D939" s="15" t="s">
        <v>169</v>
      </c>
      <c r="E939" s="18">
        <v>137.19999999999999</v>
      </c>
      <c r="F939" s="480">
        <v>45377</v>
      </c>
      <c r="G939" s="480">
        <v>45377</v>
      </c>
      <c r="H939" s="448">
        <v>9.0134000000000007</v>
      </c>
      <c r="I939" s="15" t="s">
        <v>1279</v>
      </c>
      <c r="J939" s="15" t="str">
        <f>_xlfn.XLOOKUP(QDC_Contratos[[#This Row],[ID CLUSTER]],'Pontos e zonas por UF'!$B$2:$B$446,'Pontos e zonas por UF'!$H$2:$H$446)</f>
        <v>Mato Grosso do Sul</v>
      </c>
      <c r="K939" s="344"/>
      <c r="L939" s="8">
        <f>_xlfn.XLOOKUP(QDC_Contratos[[#This Row],[ID CLUSTER]],'Pontos e zonas por UF'!$B$2:$B$446,'Pontos e zonas por UF'!$A$2:$A$446)</f>
        <v>270738</v>
      </c>
      <c r="M939" s="344" t="str">
        <f>_xlfn.XLOOKUP(QDC_Contratos[[#This Row],[Código Identificador do ID CLUSTER]],'Pontos e zonas por UF'!$A$2:$A$446,'Pontos e zonas por UF'!$G$2:$G$446)</f>
        <v>Ponto</v>
      </c>
    </row>
    <row r="940" spans="1:13" x14ac:dyDescent="0.35">
      <c r="A940" s="15">
        <v>939</v>
      </c>
      <c r="B940" s="338" t="s">
        <v>2214</v>
      </c>
      <c r="C940" s="8" t="s">
        <v>1823</v>
      </c>
      <c r="D940" s="15" t="s">
        <v>162</v>
      </c>
      <c r="E940" s="18">
        <v>137.19999999999999</v>
      </c>
      <c r="F940" s="480">
        <v>45377</v>
      </c>
      <c r="G940" s="480">
        <v>45377</v>
      </c>
      <c r="H940" s="448">
        <v>4.0057</v>
      </c>
      <c r="I940" s="15" t="s">
        <v>1279</v>
      </c>
      <c r="J940" s="15" t="str">
        <f>_xlfn.XLOOKUP(QDC_Contratos[[#This Row],[ID CLUSTER]],'Pontos e zonas por UF'!$B$2:$B$446,'Pontos e zonas por UF'!$H$2:$H$446)</f>
        <v>São Paulo</v>
      </c>
      <c r="K940" s="344"/>
      <c r="L940" s="8">
        <f>_xlfn.XLOOKUP(QDC_Contratos[[#This Row],[ID CLUSTER]],'Pontos e zonas por UF'!$B$2:$B$446,'Pontos e zonas por UF'!$A$2:$A$446)</f>
        <v>443</v>
      </c>
      <c r="M940" s="344" t="str">
        <f>_xlfn.XLOOKUP(QDC_Contratos[[#This Row],[Código Identificador do ID CLUSTER]],'Pontos e zonas por UF'!$A$2:$A$446,'Pontos e zonas por UF'!$G$2:$G$446)</f>
        <v>Zona</v>
      </c>
    </row>
    <row r="941" spans="1:13" x14ac:dyDescent="0.35">
      <c r="A941" s="15">
        <v>940</v>
      </c>
      <c r="B941" s="338" t="s">
        <v>2215</v>
      </c>
      <c r="C941" s="8" t="s">
        <v>1287</v>
      </c>
      <c r="D941" s="15" t="s">
        <v>169</v>
      </c>
      <c r="E941" s="18">
        <v>137.19999999999999</v>
      </c>
      <c r="F941" s="480">
        <v>45378</v>
      </c>
      <c r="G941" s="480">
        <v>45378</v>
      </c>
      <c r="H941" s="448">
        <v>9.0134000000000007</v>
      </c>
      <c r="I941" s="15" t="s">
        <v>1279</v>
      </c>
      <c r="J941" s="15" t="str">
        <f>_xlfn.XLOOKUP(QDC_Contratos[[#This Row],[ID CLUSTER]],'Pontos e zonas por UF'!$B$2:$B$446,'Pontos e zonas por UF'!$H$2:$H$446)</f>
        <v>Mato Grosso do Sul</v>
      </c>
      <c r="K941" s="344"/>
      <c r="L941" s="8">
        <f>_xlfn.XLOOKUP(QDC_Contratos[[#This Row],[ID CLUSTER]],'Pontos e zonas por UF'!$B$2:$B$446,'Pontos e zonas por UF'!$A$2:$A$446)</f>
        <v>270738</v>
      </c>
      <c r="M941" s="344" t="str">
        <f>_xlfn.XLOOKUP(QDC_Contratos[[#This Row],[Código Identificador do ID CLUSTER]],'Pontos e zonas por UF'!$A$2:$A$446,'Pontos e zonas por UF'!$G$2:$G$446)</f>
        <v>Ponto</v>
      </c>
    </row>
    <row r="942" spans="1:13" x14ac:dyDescent="0.35">
      <c r="A942" s="15">
        <v>941</v>
      </c>
      <c r="B942" s="338" t="s">
        <v>2216</v>
      </c>
      <c r="C942" s="8" t="s">
        <v>1823</v>
      </c>
      <c r="D942" s="15" t="s">
        <v>162</v>
      </c>
      <c r="E942" s="18">
        <v>137.19999999999999</v>
      </c>
      <c r="F942" s="480">
        <v>45378</v>
      </c>
      <c r="G942" s="480">
        <v>45378</v>
      </c>
      <c r="H942" s="448">
        <v>4.0057</v>
      </c>
      <c r="I942" s="15" t="s">
        <v>1279</v>
      </c>
      <c r="J942" s="15" t="str">
        <f>_xlfn.XLOOKUP(QDC_Contratos[[#This Row],[ID CLUSTER]],'Pontos e zonas por UF'!$B$2:$B$446,'Pontos e zonas por UF'!$H$2:$H$446)</f>
        <v>São Paulo</v>
      </c>
      <c r="K942" s="344"/>
      <c r="L942" s="8">
        <f>_xlfn.XLOOKUP(QDC_Contratos[[#This Row],[ID CLUSTER]],'Pontos e zonas por UF'!$B$2:$B$446,'Pontos e zonas por UF'!$A$2:$A$446)</f>
        <v>443</v>
      </c>
      <c r="M942" s="344" t="str">
        <f>_xlfn.XLOOKUP(QDC_Contratos[[#This Row],[Código Identificador do ID CLUSTER]],'Pontos e zonas por UF'!$A$2:$A$446,'Pontos e zonas por UF'!$G$2:$G$446)</f>
        <v>Zona</v>
      </c>
    </row>
    <row r="943" spans="1:13" x14ac:dyDescent="0.35">
      <c r="A943" s="15">
        <v>942</v>
      </c>
      <c r="B943" s="338" t="s">
        <v>2217</v>
      </c>
      <c r="C943" s="8" t="s">
        <v>1287</v>
      </c>
      <c r="D943" s="15" t="s">
        <v>169</v>
      </c>
      <c r="E943" s="18">
        <v>137.19999999999999</v>
      </c>
      <c r="F943" s="480">
        <v>45379</v>
      </c>
      <c r="G943" s="480">
        <v>45379</v>
      </c>
      <c r="H943" s="448">
        <v>9.0134000000000007</v>
      </c>
      <c r="I943" s="15" t="s">
        <v>1279</v>
      </c>
      <c r="J943" s="15" t="str">
        <f>_xlfn.XLOOKUP(QDC_Contratos[[#This Row],[ID CLUSTER]],'Pontos e zonas por UF'!$B$2:$B$446,'Pontos e zonas por UF'!$H$2:$H$446)</f>
        <v>Mato Grosso do Sul</v>
      </c>
      <c r="K943" s="344"/>
      <c r="L943" s="8">
        <f>_xlfn.XLOOKUP(QDC_Contratos[[#This Row],[ID CLUSTER]],'Pontos e zonas por UF'!$B$2:$B$446,'Pontos e zonas por UF'!$A$2:$A$446)</f>
        <v>270738</v>
      </c>
      <c r="M943" s="344" t="str">
        <f>_xlfn.XLOOKUP(QDC_Contratos[[#This Row],[Código Identificador do ID CLUSTER]],'Pontos e zonas por UF'!$A$2:$A$446,'Pontos e zonas por UF'!$G$2:$G$446)</f>
        <v>Ponto</v>
      </c>
    </row>
    <row r="944" spans="1:13" x14ac:dyDescent="0.35">
      <c r="A944" s="15">
        <v>943</v>
      </c>
      <c r="B944" s="338" t="s">
        <v>2218</v>
      </c>
      <c r="C944" s="8" t="s">
        <v>1823</v>
      </c>
      <c r="D944" s="15" t="s">
        <v>162</v>
      </c>
      <c r="E944" s="18">
        <v>137.19999999999999</v>
      </c>
      <c r="F944" s="480">
        <v>45379</v>
      </c>
      <c r="G944" s="480">
        <v>45379</v>
      </c>
      <c r="H944" s="448">
        <v>4.0057</v>
      </c>
      <c r="I944" s="15" t="s">
        <v>1279</v>
      </c>
      <c r="J944" s="15" t="str">
        <f>_xlfn.XLOOKUP(QDC_Contratos[[#This Row],[ID CLUSTER]],'Pontos e zonas por UF'!$B$2:$B$446,'Pontos e zonas por UF'!$H$2:$H$446)</f>
        <v>São Paulo</v>
      </c>
      <c r="K944" s="344"/>
      <c r="L944" s="8">
        <f>_xlfn.XLOOKUP(QDC_Contratos[[#This Row],[ID CLUSTER]],'Pontos e zonas por UF'!$B$2:$B$446,'Pontos e zonas por UF'!$A$2:$A$446)</f>
        <v>443</v>
      </c>
      <c r="M944" s="344" t="str">
        <f>_xlfn.XLOOKUP(QDC_Contratos[[#This Row],[Código Identificador do ID CLUSTER]],'Pontos e zonas por UF'!$A$2:$A$446,'Pontos e zonas por UF'!$G$2:$G$446)</f>
        <v>Zona</v>
      </c>
    </row>
    <row r="945" spans="1:13" x14ac:dyDescent="0.35">
      <c r="A945" s="15">
        <v>944</v>
      </c>
      <c r="B945" s="338" t="s">
        <v>2219</v>
      </c>
      <c r="C945" s="8" t="s">
        <v>1287</v>
      </c>
      <c r="D945" s="15" t="s">
        <v>169</v>
      </c>
      <c r="E945" s="18">
        <v>137.19999999999999</v>
      </c>
      <c r="F945" s="480">
        <v>45380</v>
      </c>
      <c r="G945" s="480">
        <v>45380</v>
      </c>
      <c r="H945" s="448">
        <v>9.0134000000000007</v>
      </c>
      <c r="I945" s="15" t="s">
        <v>1279</v>
      </c>
      <c r="J945" s="15" t="str">
        <f>_xlfn.XLOOKUP(QDC_Contratos[[#This Row],[ID CLUSTER]],'Pontos e zonas por UF'!$B$2:$B$446,'Pontos e zonas por UF'!$H$2:$H$446)</f>
        <v>Mato Grosso do Sul</v>
      </c>
      <c r="K945" s="344"/>
      <c r="L945" s="8">
        <f>_xlfn.XLOOKUP(QDC_Contratos[[#This Row],[ID CLUSTER]],'Pontos e zonas por UF'!$B$2:$B$446,'Pontos e zonas por UF'!$A$2:$A$446)</f>
        <v>270738</v>
      </c>
      <c r="M945" s="344" t="str">
        <f>_xlfn.XLOOKUP(QDC_Contratos[[#This Row],[Código Identificador do ID CLUSTER]],'Pontos e zonas por UF'!$A$2:$A$446,'Pontos e zonas por UF'!$G$2:$G$446)</f>
        <v>Ponto</v>
      </c>
    </row>
    <row r="946" spans="1:13" x14ac:dyDescent="0.35">
      <c r="A946" s="15">
        <v>945</v>
      </c>
      <c r="B946" s="338" t="s">
        <v>2220</v>
      </c>
      <c r="C946" s="8" t="s">
        <v>1823</v>
      </c>
      <c r="D946" s="15" t="s">
        <v>162</v>
      </c>
      <c r="E946" s="18">
        <v>137.19999999999999</v>
      </c>
      <c r="F946" s="480">
        <v>45380</v>
      </c>
      <c r="G946" s="480">
        <v>45380</v>
      </c>
      <c r="H946" s="448">
        <v>4.0057</v>
      </c>
      <c r="I946" s="15" t="s">
        <v>1279</v>
      </c>
      <c r="J946" s="15" t="str">
        <f>_xlfn.XLOOKUP(QDC_Contratos[[#This Row],[ID CLUSTER]],'Pontos e zonas por UF'!$B$2:$B$446,'Pontos e zonas por UF'!$H$2:$H$446)</f>
        <v>São Paulo</v>
      </c>
      <c r="K946" s="344"/>
      <c r="L946" s="8">
        <f>_xlfn.XLOOKUP(QDC_Contratos[[#This Row],[ID CLUSTER]],'Pontos e zonas por UF'!$B$2:$B$446,'Pontos e zonas por UF'!$A$2:$A$446)</f>
        <v>443</v>
      </c>
      <c r="M946" s="344" t="str">
        <f>_xlfn.XLOOKUP(QDC_Contratos[[#This Row],[Código Identificador do ID CLUSTER]],'Pontos e zonas por UF'!$A$2:$A$446,'Pontos e zonas por UF'!$G$2:$G$446)</f>
        <v>Zona</v>
      </c>
    </row>
    <row r="947" spans="1:13" x14ac:dyDescent="0.35">
      <c r="A947" s="15">
        <v>946</v>
      </c>
      <c r="B947" s="338" t="s">
        <v>2221</v>
      </c>
      <c r="C947" s="8" t="s">
        <v>1287</v>
      </c>
      <c r="D947" s="15" t="s">
        <v>169</v>
      </c>
      <c r="E947" s="18">
        <v>137.19999999999999</v>
      </c>
      <c r="F947" s="480">
        <v>45381</v>
      </c>
      <c r="G947" s="480">
        <v>45381</v>
      </c>
      <c r="H947" s="448">
        <v>9.0134000000000007</v>
      </c>
      <c r="I947" s="15" t="s">
        <v>1279</v>
      </c>
      <c r="J947" s="15" t="str">
        <f>_xlfn.XLOOKUP(QDC_Contratos[[#This Row],[ID CLUSTER]],'Pontos e zonas por UF'!$B$2:$B$446,'Pontos e zonas por UF'!$H$2:$H$446)</f>
        <v>Mato Grosso do Sul</v>
      </c>
      <c r="K947" s="344"/>
      <c r="L947" s="8">
        <f>_xlfn.XLOOKUP(QDC_Contratos[[#This Row],[ID CLUSTER]],'Pontos e zonas por UF'!$B$2:$B$446,'Pontos e zonas por UF'!$A$2:$A$446)</f>
        <v>270738</v>
      </c>
      <c r="M947" s="344" t="str">
        <f>_xlfn.XLOOKUP(QDC_Contratos[[#This Row],[Código Identificador do ID CLUSTER]],'Pontos e zonas por UF'!$A$2:$A$446,'Pontos e zonas por UF'!$G$2:$G$446)</f>
        <v>Ponto</v>
      </c>
    </row>
    <row r="948" spans="1:13" x14ac:dyDescent="0.35">
      <c r="A948" s="15">
        <v>947</v>
      </c>
      <c r="B948" s="338" t="s">
        <v>2222</v>
      </c>
      <c r="C948" s="8" t="s">
        <v>1823</v>
      </c>
      <c r="D948" s="15" t="s">
        <v>162</v>
      </c>
      <c r="E948" s="18">
        <v>137.19999999999999</v>
      </c>
      <c r="F948" s="480">
        <v>45381</v>
      </c>
      <c r="G948" s="480">
        <v>45381</v>
      </c>
      <c r="H948" s="448">
        <v>4.0057</v>
      </c>
      <c r="I948" s="15" t="s">
        <v>1279</v>
      </c>
      <c r="J948" s="15" t="str">
        <f>_xlfn.XLOOKUP(QDC_Contratos[[#This Row],[ID CLUSTER]],'Pontos e zonas por UF'!$B$2:$B$446,'Pontos e zonas por UF'!$H$2:$H$446)</f>
        <v>São Paulo</v>
      </c>
      <c r="K948" s="344"/>
      <c r="L948" s="8">
        <f>_xlfn.XLOOKUP(QDC_Contratos[[#This Row],[ID CLUSTER]],'Pontos e zonas por UF'!$B$2:$B$446,'Pontos e zonas por UF'!$A$2:$A$446)</f>
        <v>443</v>
      </c>
      <c r="M948" s="344" t="str">
        <f>_xlfn.XLOOKUP(QDC_Contratos[[#This Row],[Código Identificador do ID CLUSTER]],'Pontos e zonas por UF'!$A$2:$A$446,'Pontos e zonas por UF'!$G$2:$G$446)</f>
        <v>Zona</v>
      </c>
    </row>
    <row r="949" spans="1:13" x14ac:dyDescent="0.35">
      <c r="A949" s="15">
        <v>948</v>
      </c>
      <c r="B949" s="338" t="s">
        <v>2223</v>
      </c>
      <c r="C949" s="8" t="s">
        <v>1287</v>
      </c>
      <c r="D949" s="15" t="s">
        <v>169</v>
      </c>
      <c r="E949" s="18">
        <v>137.19999999999999</v>
      </c>
      <c r="F949" s="480">
        <v>45382</v>
      </c>
      <c r="G949" s="480">
        <v>45382</v>
      </c>
      <c r="H949" s="448">
        <v>9.0134000000000007</v>
      </c>
      <c r="I949" s="15" t="s">
        <v>1279</v>
      </c>
      <c r="J949" s="15" t="str">
        <f>_xlfn.XLOOKUP(QDC_Contratos[[#This Row],[ID CLUSTER]],'Pontos e zonas por UF'!$B$2:$B$446,'Pontos e zonas por UF'!$H$2:$H$446)</f>
        <v>Mato Grosso do Sul</v>
      </c>
      <c r="K949" s="344"/>
      <c r="L949" s="8">
        <f>_xlfn.XLOOKUP(QDC_Contratos[[#This Row],[ID CLUSTER]],'Pontos e zonas por UF'!$B$2:$B$446,'Pontos e zonas por UF'!$A$2:$A$446)</f>
        <v>270738</v>
      </c>
      <c r="M949" s="344" t="str">
        <f>_xlfn.XLOOKUP(QDC_Contratos[[#This Row],[Código Identificador do ID CLUSTER]],'Pontos e zonas por UF'!$A$2:$A$446,'Pontos e zonas por UF'!$G$2:$G$446)</f>
        <v>Ponto</v>
      </c>
    </row>
    <row r="950" spans="1:13" x14ac:dyDescent="0.35">
      <c r="A950" s="15">
        <v>949</v>
      </c>
      <c r="B950" s="338" t="s">
        <v>2224</v>
      </c>
      <c r="C950" s="8" t="s">
        <v>1823</v>
      </c>
      <c r="D950" s="15" t="s">
        <v>162</v>
      </c>
      <c r="E950" s="18">
        <v>137.19999999999999</v>
      </c>
      <c r="F950" s="480">
        <v>45382</v>
      </c>
      <c r="G950" s="480">
        <v>45382</v>
      </c>
      <c r="H950" s="448">
        <v>4.0057</v>
      </c>
      <c r="I950" s="15" t="s">
        <v>1279</v>
      </c>
      <c r="J950" s="15" t="str">
        <f>_xlfn.XLOOKUP(QDC_Contratos[[#This Row],[ID CLUSTER]],'Pontos e zonas por UF'!$B$2:$B$446,'Pontos e zonas por UF'!$H$2:$H$446)</f>
        <v>São Paulo</v>
      </c>
      <c r="K950" s="344"/>
      <c r="L950" s="8">
        <f>_xlfn.XLOOKUP(QDC_Contratos[[#This Row],[ID CLUSTER]],'Pontos e zonas por UF'!$B$2:$B$446,'Pontos e zonas por UF'!$A$2:$A$446)</f>
        <v>443</v>
      </c>
      <c r="M950" s="344" t="str">
        <f>_xlfn.XLOOKUP(QDC_Contratos[[#This Row],[Código Identificador do ID CLUSTER]],'Pontos e zonas por UF'!$A$2:$A$446,'Pontos e zonas por UF'!$G$2:$G$446)</f>
        <v>Zona</v>
      </c>
    </row>
    <row r="951" spans="1:13" x14ac:dyDescent="0.35">
      <c r="A951" s="15">
        <v>950</v>
      </c>
      <c r="B951" s="338" t="s">
        <v>2225</v>
      </c>
      <c r="C951" s="8" t="s">
        <v>1287</v>
      </c>
      <c r="D951" s="15" t="s">
        <v>169</v>
      </c>
      <c r="E951" s="18">
        <v>210.7</v>
      </c>
      <c r="F951" s="480">
        <v>45388</v>
      </c>
      <c r="G951" s="480">
        <v>45388</v>
      </c>
      <c r="H951" s="448">
        <f>1.1364+0.2903+0.004+0.026</f>
        <v>1.4567000000000001</v>
      </c>
      <c r="I951" s="15" t="s">
        <v>1279</v>
      </c>
      <c r="J951" s="15" t="str">
        <f>_xlfn.XLOOKUP(QDC_Contratos[[#This Row],[ID CLUSTER]],'Pontos e zonas por UF'!$B$2:$B$446,'Pontos e zonas por UF'!$H$2:$H$446)</f>
        <v>Mato Grosso do Sul</v>
      </c>
      <c r="K951" s="344"/>
      <c r="L951" s="8">
        <f>_xlfn.XLOOKUP(QDC_Contratos[[#This Row],[ID CLUSTER]],'Pontos e zonas por UF'!$B$2:$B$446,'Pontos e zonas por UF'!$A$2:$A$446)</f>
        <v>270738</v>
      </c>
      <c r="M951" s="344" t="str">
        <f>_xlfn.XLOOKUP(QDC_Contratos[[#This Row],[Código Identificador do ID CLUSTER]],'Pontos e zonas por UF'!$A$2:$A$446,'Pontos e zonas por UF'!$G$2:$G$446)</f>
        <v>Ponto</v>
      </c>
    </row>
    <row r="952" spans="1:13" x14ac:dyDescent="0.35">
      <c r="A952" s="15">
        <v>951</v>
      </c>
      <c r="B952" s="338" t="s">
        <v>2226</v>
      </c>
      <c r="C952" s="8" t="s">
        <v>1497</v>
      </c>
      <c r="D952" s="15" t="s">
        <v>162</v>
      </c>
      <c r="E952" s="18">
        <v>210.7</v>
      </c>
      <c r="F952" s="480">
        <v>45388</v>
      </c>
      <c r="G952" s="480">
        <v>45388</v>
      </c>
      <c r="H952" s="448">
        <v>0.34279999999999999</v>
      </c>
      <c r="I952" s="15" t="s">
        <v>1279</v>
      </c>
      <c r="J952" s="15" t="str">
        <f>_xlfn.XLOOKUP(QDC_Contratos[[#This Row],[ID CLUSTER]],'Pontos e zonas por UF'!$B$2:$B$446,'Pontos e zonas por UF'!$H$2:$H$446)</f>
        <v>São Paulo</v>
      </c>
      <c r="K952" s="344"/>
      <c r="L952" s="8">
        <f>_xlfn.XLOOKUP(QDC_Contratos[[#This Row],[ID CLUSTER]],'Pontos e zonas por UF'!$B$2:$B$446,'Pontos e zonas por UF'!$A$2:$A$446)</f>
        <v>3</v>
      </c>
      <c r="M952" s="344" t="str">
        <f>_xlfn.XLOOKUP(QDC_Contratos[[#This Row],[Código Identificador do ID CLUSTER]],'Pontos e zonas por UF'!$A$2:$A$446,'Pontos e zonas por UF'!$G$2:$G$446)</f>
        <v>Ponto</v>
      </c>
    </row>
    <row r="953" spans="1:13" x14ac:dyDescent="0.35">
      <c r="A953" s="15">
        <v>952</v>
      </c>
      <c r="B953" s="338" t="s">
        <v>2227</v>
      </c>
      <c r="C953" s="8" t="s">
        <v>1287</v>
      </c>
      <c r="D953" s="15" t="s">
        <v>169</v>
      </c>
      <c r="E953" s="18">
        <v>210.7</v>
      </c>
      <c r="F953" s="480">
        <v>45389</v>
      </c>
      <c r="G953" s="480">
        <v>45389</v>
      </c>
      <c r="H953" s="448">
        <v>9.0134000000000007</v>
      </c>
      <c r="I953" s="15" t="s">
        <v>1279</v>
      </c>
      <c r="J953" s="15" t="str">
        <f>_xlfn.XLOOKUP(QDC_Contratos[[#This Row],[ID CLUSTER]],'Pontos e zonas por UF'!$B$2:$B$446,'Pontos e zonas por UF'!$H$2:$H$446)</f>
        <v>Mato Grosso do Sul</v>
      </c>
      <c r="K953" s="344"/>
      <c r="L953" s="8">
        <f>_xlfn.XLOOKUP(QDC_Contratos[[#This Row],[ID CLUSTER]],'Pontos e zonas por UF'!$B$2:$B$446,'Pontos e zonas por UF'!$A$2:$A$446)</f>
        <v>270738</v>
      </c>
      <c r="M953" s="344" t="str">
        <f>_xlfn.XLOOKUP(QDC_Contratos[[#This Row],[Código Identificador do ID CLUSTER]],'Pontos e zonas por UF'!$A$2:$A$446,'Pontos e zonas por UF'!$G$2:$G$446)</f>
        <v>Ponto</v>
      </c>
    </row>
    <row r="954" spans="1:13" x14ac:dyDescent="0.35">
      <c r="A954" s="15">
        <v>953</v>
      </c>
      <c r="B954" s="338" t="s">
        <v>2228</v>
      </c>
      <c r="C954" s="8" t="s">
        <v>1497</v>
      </c>
      <c r="D954" s="15" t="s">
        <v>162</v>
      </c>
      <c r="E954" s="18">
        <v>210.7</v>
      </c>
      <c r="F954" s="480">
        <v>45389</v>
      </c>
      <c r="G954" s="480">
        <v>45389</v>
      </c>
      <c r="H954" s="448">
        <v>0.34279999999999999</v>
      </c>
      <c r="I954" s="15" t="s">
        <v>1279</v>
      </c>
      <c r="J954" s="15" t="str">
        <f>_xlfn.XLOOKUP(QDC_Contratos[[#This Row],[ID CLUSTER]],'Pontos e zonas por UF'!$B$2:$B$446,'Pontos e zonas por UF'!$H$2:$H$446)</f>
        <v>São Paulo</v>
      </c>
      <c r="K954" s="344"/>
      <c r="L954" s="8">
        <f>_xlfn.XLOOKUP(QDC_Contratos[[#This Row],[ID CLUSTER]],'Pontos e zonas por UF'!$B$2:$B$446,'Pontos e zonas por UF'!$A$2:$A$446)</f>
        <v>3</v>
      </c>
      <c r="M954" s="344" t="str">
        <f>_xlfn.XLOOKUP(QDC_Contratos[[#This Row],[Código Identificador do ID CLUSTER]],'Pontos e zonas por UF'!$A$2:$A$446,'Pontos e zonas por UF'!$G$2:$G$446)</f>
        <v>Ponto</v>
      </c>
    </row>
    <row r="955" spans="1:13" x14ac:dyDescent="0.35">
      <c r="A955" s="15">
        <v>954</v>
      </c>
      <c r="B955" s="338" t="s">
        <v>2229</v>
      </c>
      <c r="C955" s="8" t="s">
        <v>1287</v>
      </c>
      <c r="D955" s="15" t="s">
        <v>169</v>
      </c>
      <c r="E955" s="18">
        <v>210.7</v>
      </c>
      <c r="F955" s="480">
        <v>45390</v>
      </c>
      <c r="G955" s="480">
        <v>45390</v>
      </c>
      <c r="H955" s="448">
        <v>9.0134000000000007</v>
      </c>
      <c r="I955" s="15" t="s">
        <v>1279</v>
      </c>
      <c r="J955" s="15" t="str">
        <f>_xlfn.XLOOKUP(QDC_Contratos[[#This Row],[ID CLUSTER]],'Pontos e zonas por UF'!$B$2:$B$446,'Pontos e zonas por UF'!$H$2:$H$446)</f>
        <v>Mato Grosso do Sul</v>
      </c>
      <c r="K955" s="344"/>
      <c r="L955" s="8">
        <f>_xlfn.XLOOKUP(QDC_Contratos[[#This Row],[ID CLUSTER]],'Pontos e zonas por UF'!$B$2:$B$446,'Pontos e zonas por UF'!$A$2:$A$446)</f>
        <v>270738</v>
      </c>
      <c r="M955" s="344" t="str">
        <f>_xlfn.XLOOKUP(QDC_Contratos[[#This Row],[Código Identificador do ID CLUSTER]],'Pontos e zonas por UF'!$A$2:$A$446,'Pontos e zonas por UF'!$G$2:$G$446)</f>
        <v>Ponto</v>
      </c>
    </row>
    <row r="956" spans="1:13" x14ac:dyDescent="0.35">
      <c r="A956" s="15">
        <v>955</v>
      </c>
      <c r="B956" s="338" t="s">
        <v>2230</v>
      </c>
      <c r="C956" s="8" t="s">
        <v>1497</v>
      </c>
      <c r="D956" s="15" t="s">
        <v>162</v>
      </c>
      <c r="E956" s="18">
        <v>210.7</v>
      </c>
      <c r="F956" s="480">
        <v>45390</v>
      </c>
      <c r="G956" s="480">
        <v>45390</v>
      </c>
      <c r="H956" s="448">
        <v>0.34279999999999999</v>
      </c>
      <c r="I956" s="15" t="s">
        <v>1279</v>
      </c>
      <c r="J956" s="15" t="str">
        <f>_xlfn.XLOOKUP(QDC_Contratos[[#This Row],[ID CLUSTER]],'Pontos e zonas por UF'!$B$2:$B$446,'Pontos e zonas por UF'!$H$2:$H$446)</f>
        <v>São Paulo</v>
      </c>
      <c r="K956" s="344"/>
      <c r="L956" s="8">
        <f>_xlfn.XLOOKUP(QDC_Contratos[[#This Row],[ID CLUSTER]],'Pontos e zonas por UF'!$B$2:$B$446,'Pontos e zonas por UF'!$A$2:$A$446)</f>
        <v>3</v>
      </c>
      <c r="M956" s="344" t="str">
        <f>_xlfn.XLOOKUP(QDC_Contratos[[#This Row],[Código Identificador do ID CLUSTER]],'Pontos e zonas por UF'!$A$2:$A$446,'Pontos e zonas por UF'!$G$2:$G$446)</f>
        <v>Ponto</v>
      </c>
    </row>
    <row r="957" spans="1:13" x14ac:dyDescent="0.35">
      <c r="A957" s="15">
        <v>956</v>
      </c>
      <c r="B957" s="338" t="s">
        <v>2231</v>
      </c>
      <c r="C957" s="8" t="s">
        <v>1287</v>
      </c>
      <c r="D957" s="15" t="s">
        <v>169</v>
      </c>
      <c r="E957" s="18">
        <v>210.7</v>
      </c>
      <c r="F957" s="480">
        <v>45393</v>
      </c>
      <c r="G957" s="480">
        <v>45393</v>
      </c>
      <c r="H957" s="448">
        <v>9.0134000000000007</v>
      </c>
      <c r="I957" s="15" t="s">
        <v>1279</v>
      </c>
      <c r="J957" s="15" t="str">
        <f>_xlfn.XLOOKUP(QDC_Contratos[[#This Row],[ID CLUSTER]],'Pontos e zonas por UF'!$B$2:$B$446,'Pontos e zonas por UF'!$H$2:$H$446)</f>
        <v>Mato Grosso do Sul</v>
      </c>
      <c r="K957" s="344"/>
      <c r="L957" s="8">
        <f>_xlfn.XLOOKUP(QDC_Contratos[[#This Row],[ID CLUSTER]],'Pontos e zonas por UF'!$B$2:$B$446,'Pontos e zonas por UF'!$A$2:$A$446)</f>
        <v>270738</v>
      </c>
      <c r="M957" s="344" t="str">
        <f>_xlfn.XLOOKUP(QDC_Contratos[[#This Row],[Código Identificador do ID CLUSTER]],'Pontos e zonas por UF'!$A$2:$A$446,'Pontos e zonas por UF'!$G$2:$G$446)</f>
        <v>Ponto</v>
      </c>
    </row>
    <row r="958" spans="1:13" x14ac:dyDescent="0.35">
      <c r="A958" s="15">
        <v>957</v>
      </c>
      <c r="B958" s="338" t="s">
        <v>2232</v>
      </c>
      <c r="C958" s="8" t="s">
        <v>1497</v>
      </c>
      <c r="D958" s="15" t="s">
        <v>162</v>
      </c>
      <c r="E958" s="18">
        <v>210.7</v>
      </c>
      <c r="F958" s="480">
        <v>45393</v>
      </c>
      <c r="G958" s="480">
        <v>45393</v>
      </c>
      <c r="H958" s="448">
        <v>0.34279999999999999</v>
      </c>
      <c r="I958" s="15" t="s">
        <v>1279</v>
      </c>
      <c r="J958" s="15" t="str">
        <f>_xlfn.XLOOKUP(QDC_Contratos[[#This Row],[ID CLUSTER]],'Pontos e zonas por UF'!$B$2:$B$446,'Pontos e zonas por UF'!$H$2:$H$446)</f>
        <v>São Paulo</v>
      </c>
      <c r="K958" s="344"/>
      <c r="L958" s="8">
        <f>_xlfn.XLOOKUP(QDC_Contratos[[#This Row],[ID CLUSTER]],'Pontos e zonas por UF'!$B$2:$B$446,'Pontos e zonas por UF'!$A$2:$A$446)</f>
        <v>3</v>
      </c>
      <c r="M958" s="344" t="str">
        <f>_xlfn.XLOOKUP(QDC_Contratos[[#This Row],[Código Identificador do ID CLUSTER]],'Pontos e zonas por UF'!$A$2:$A$446,'Pontos e zonas por UF'!$G$2:$G$446)</f>
        <v>Ponto</v>
      </c>
    </row>
    <row r="959" spans="1:13" x14ac:dyDescent="0.35">
      <c r="A959" s="15">
        <v>958</v>
      </c>
      <c r="B959" s="338" t="s">
        <v>2233</v>
      </c>
      <c r="C959" s="8" t="s">
        <v>1287</v>
      </c>
      <c r="D959" s="15" t="s">
        <v>169</v>
      </c>
      <c r="E959" s="18">
        <v>210.7</v>
      </c>
      <c r="F959" s="480">
        <v>45394</v>
      </c>
      <c r="G959" s="480">
        <v>45394</v>
      </c>
      <c r="H959" s="448">
        <v>9.0134000000000007</v>
      </c>
      <c r="I959" s="15" t="s">
        <v>1279</v>
      </c>
      <c r="J959" s="15" t="str">
        <f>_xlfn.XLOOKUP(QDC_Contratos[[#This Row],[ID CLUSTER]],'Pontos e zonas por UF'!$B$2:$B$446,'Pontos e zonas por UF'!$H$2:$H$446)</f>
        <v>Mato Grosso do Sul</v>
      </c>
      <c r="K959" s="344"/>
      <c r="L959" s="8">
        <f>_xlfn.XLOOKUP(QDC_Contratos[[#This Row],[ID CLUSTER]],'Pontos e zonas por UF'!$B$2:$B$446,'Pontos e zonas por UF'!$A$2:$A$446)</f>
        <v>270738</v>
      </c>
      <c r="M959" s="344" t="str">
        <f>_xlfn.XLOOKUP(QDC_Contratos[[#This Row],[Código Identificador do ID CLUSTER]],'Pontos e zonas por UF'!$A$2:$A$446,'Pontos e zonas por UF'!$G$2:$G$446)</f>
        <v>Ponto</v>
      </c>
    </row>
    <row r="960" spans="1:13" x14ac:dyDescent="0.35">
      <c r="A960" s="15">
        <v>959</v>
      </c>
      <c r="B960" s="338" t="s">
        <v>2234</v>
      </c>
      <c r="C960" s="8" t="s">
        <v>1497</v>
      </c>
      <c r="D960" s="15" t="s">
        <v>162</v>
      </c>
      <c r="E960" s="18">
        <v>210.7</v>
      </c>
      <c r="F960" s="480">
        <v>45394</v>
      </c>
      <c r="G960" s="480">
        <v>45394</v>
      </c>
      <c r="H960" s="448">
        <v>0.34279999999999999</v>
      </c>
      <c r="I960" s="15" t="s">
        <v>1279</v>
      </c>
      <c r="J960" s="15" t="str">
        <f>_xlfn.XLOOKUP(QDC_Contratos[[#This Row],[ID CLUSTER]],'Pontos e zonas por UF'!$B$2:$B$446,'Pontos e zonas por UF'!$H$2:$H$446)</f>
        <v>São Paulo</v>
      </c>
      <c r="K960" s="344"/>
      <c r="L960" s="8">
        <f>_xlfn.XLOOKUP(QDC_Contratos[[#This Row],[ID CLUSTER]],'Pontos e zonas por UF'!$B$2:$B$446,'Pontos e zonas por UF'!$A$2:$A$446)</f>
        <v>3</v>
      </c>
      <c r="M960" s="344" t="str">
        <f>_xlfn.XLOOKUP(QDC_Contratos[[#This Row],[Código Identificador do ID CLUSTER]],'Pontos e zonas por UF'!$A$2:$A$446,'Pontos e zonas por UF'!$G$2:$G$446)</f>
        <v>Ponto</v>
      </c>
    </row>
    <row r="961" spans="1:13" x14ac:dyDescent="0.35">
      <c r="A961" s="15">
        <v>960</v>
      </c>
      <c r="B961" s="338" t="s">
        <v>2235</v>
      </c>
      <c r="C961" s="8" t="s">
        <v>1287</v>
      </c>
      <c r="D961" s="15" t="s">
        <v>169</v>
      </c>
      <c r="E961" s="18">
        <v>203</v>
      </c>
      <c r="F961" s="480">
        <v>45394</v>
      </c>
      <c r="G961" s="480">
        <v>45394</v>
      </c>
      <c r="H961" s="448">
        <v>9.0134000000000007</v>
      </c>
      <c r="I961" s="15" t="s">
        <v>1279</v>
      </c>
      <c r="J961" s="15" t="str">
        <f>_xlfn.XLOOKUP(QDC_Contratos[[#This Row],[ID CLUSTER]],'Pontos e zonas por UF'!$B$2:$B$446,'Pontos e zonas por UF'!$H$2:$H$446)</f>
        <v>Mato Grosso do Sul</v>
      </c>
      <c r="K961" s="344"/>
      <c r="L961" s="8">
        <f>_xlfn.XLOOKUP(QDC_Contratos[[#This Row],[ID CLUSTER]],'Pontos e zonas por UF'!$B$2:$B$446,'Pontos e zonas por UF'!$A$2:$A$446)</f>
        <v>270738</v>
      </c>
      <c r="M961" s="344" t="str">
        <f>_xlfn.XLOOKUP(QDC_Contratos[[#This Row],[Código Identificador do ID CLUSTER]],'Pontos e zonas por UF'!$A$2:$A$446,'Pontos e zonas por UF'!$G$2:$G$446)</f>
        <v>Ponto</v>
      </c>
    </row>
    <row r="962" spans="1:13" x14ac:dyDescent="0.35">
      <c r="A962" s="15">
        <v>961</v>
      </c>
      <c r="B962" s="338" t="s">
        <v>2236</v>
      </c>
      <c r="C962" s="8" t="s">
        <v>1287</v>
      </c>
      <c r="D962" s="15" t="s">
        <v>169</v>
      </c>
      <c r="E962" s="18">
        <v>365</v>
      </c>
      <c r="F962" s="480">
        <v>45395</v>
      </c>
      <c r="G962" s="480">
        <v>45395</v>
      </c>
      <c r="H962" s="448">
        <v>9.0134000000000007</v>
      </c>
      <c r="I962" s="15" t="s">
        <v>1279</v>
      </c>
      <c r="J962" s="15" t="str">
        <f>_xlfn.XLOOKUP(QDC_Contratos[[#This Row],[ID CLUSTER]],'Pontos e zonas por UF'!$B$2:$B$446,'Pontos e zonas por UF'!$H$2:$H$446)</f>
        <v>Mato Grosso do Sul</v>
      </c>
      <c r="K962" s="344"/>
      <c r="L962" s="8">
        <f>_xlfn.XLOOKUP(QDC_Contratos[[#This Row],[ID CLUSTER]],'Pontos e zonas por UF'!$B$2:$B$446,'Pontos e zonas por UF'!$A$2:$A$446)</f>
        <v>270738</v>
      </c>
      <c r="M962" s="344" t="str">
        <f>_xlfn.XLOOKUP(QDC_Contratos[[#This Row],[Código Identificador do ID CLUSTER]],'Pontos e zonas por UF'!$A$2:$A$446,'Pontos e zonas por UF'!$G$2:$G$446)</f>
        <v>Ponto</v>
      </c>
    </row>
    <row r="963" spans="1:13" x14ac:dyDescent="0.35">
      <c r="A963" s="15">
        <v>962</v>
      </c>
      <c r="B963" s="338" t="s">
        <v>2237</v>
      </c>
      <c r="C963" s="8" t="s">
        <v>1287</v>
      </c>
      <c r="D963" s="15" t="s">
        <v>169</v>
      </c>
      <c r="E963" s="18">
        <v>365</v>
      </c>
      <c r="F963" s="480">
        <v>45396</v>
      </c>
      <c r="G963" s="480">
        <v>45396</v>
      </c>
      <c r="H963" s="448">
        <v>9.0134000000000007</v>
      </c>
      <c r="I963" s="15" t="s">
        <v>1279</v>
      </c>
      <c r="J963" s="15" t="str">
        <f>_xlfn.XLOOKUP(QDC_Contratos[[#This Row],[ID CLUSTER]],'Pontos e zonas por UF'!$B$2:$B$446,'Pontos e zonas por UF'!$H$2:$H$446)</f>
        <v>Mato Grosso do Sul</v>
      </c>
      <c r="K963" s="344"/>
      <c r="L963" s="8">
        <f>_xlfn.XLOOKUP(QDC_Contratos[[#This Row],[ID CLUSTER]],'Pontos e zonas por UF'!$B$2:$B$446,'Pontos e zonas por UF'!$A$2:$A$446)</f>
        <v>270738</v>
      </c>
      <c r="M963" s="344" t="str">
        <f>_xlfn.XLOOKUP(QDC_Contratos[[#This Row],[Código Identificador do ID CLUSTER]],'Pontos e zonas por UF'!$A$2:$A$446,'Pontos e zonas por UF'!$G$2:$G$446)</f>
        <v>Ponto</v>
      </c>
    </row>
    <row r="964" spans="1:13" x14ac:dyDescent="0.35">
      <c r="A964" s="15">
        <v>963</v>
      </c>
      <c r="B964" s="338" t="s">
        <v>2238</v>
      </c>
      <c r="C964" s="8" t="s">
        <v>1287</v>
      </c>
      <c r="D964" s="15" t="s">
        <v>169</v>
      </c>
      <c r="E964" s="18">
        <v>365</v>
      </c>
      <c r="F964" s="480">
        <v>45397</v>
      </c>
      <c r="G964" s="480">
        <v>45397</v>
      </c>
      <c r="H964" s="448">
        <v>9.0134000000000007</v>
      </c>
      <c r="I964" s="15" t="s">
        <v>1279</v>
      </c>
      <c r="J964" s="15" t="str">
        <f>_xlfn.XLOOKUP(QDC_Contratos[[#This Row],[ID CLUSTER]],'Pontos e zonas por UF'!$B$2:$B$446,'Pontos e zonas por UF'!$H$2:$H$446)</f>
        <v>Mato Grosso do Sul</v>
      </c>
      <c r="K964" s="344"/>
      <c r="L964" s="8">
        <f>_xlfn.XLOOKUP(QDC_Contratos[[#This Row],[ID CLUSTER]],'Pontos e zonas por UF'!$B$2:$B$446,'Pontos e zonas por UF'!$A$2:$A$446)</f>
        <v>270738</v>
      </c>
      <c r="M964" s="344" t="str">
        <f>_xlfn.XLOOKUP(QDC_Contratos[[#This Row],[Código Identificador do ID CLUSTER]],'Pontos e zonas por UF'!$A$2:$A$446,'Pontos e zonas por UF'!$G$2:$G$446)</f>
        <v>Ponto</v>
      </c>
    </row>
    <row r="965" spans="1:13" x14ac:dyDescent="0.35">
      <c r="A965" s="15">
        <v>964</v>
      </c>
      <c r="B965" s="338" t="s">
        <v>2239</v>
      </c>
      <c r="C965" s="8" t="s">
        <v>1287</v>
      </c>
      <c r="D965" s="15" t="s">
        <v>169</v>
      </c>
      <c r="E965" s="18">
        <v>365</v>
      </c>
      <c r="F965" s="480">
        <v>45398</v>
      </c>
      <c r="G965" s="480">
        <v>45398</v>
      </c>
      <c r="H965" s="448">
        <v>9.0134000000000007</v>
      </c>
      <c r="I965" s="15" t="s">
        <v>1279</v>
      </c>
      <c r="J965" s="15" t="str">
        <f>_xlfn.XLOOKUP(QDC_Contratos[[#This Row],[ID CLUSTER]],'Pontos e zonas por UF'!$B$2:$B$446,'Pontos e zonas por UF'!$H$2:$H$446)</f>
        <v>Mato Grosso do Sul</v>
      </c>
      <c r="K965" s="344"/>
      <c r="L965" s="8">
        <f>_xlfn.XLOOKUP(QDC_Contratos[[#This Row],[ID CLUSTER]],'Pontos e zonas por UF'!$B$2:$B$446,'Pontos e zonas por UF'!$A$2:$A$446)</f>
        <v>270738</v>
      </c>
      <c r="M965" s="344" t="str">
        <f>_xlfn.XLOOKUP(QDC_Contratos[[#This Row],[Código Identificador do ID CLUSTER]],'Pontos e zonas por UF'!$A$2:$A$446,'Pontos e zonas por UF'!$G$2:$G$446)</f>
        <v>Ponto</v>
      </c>
    </row>
    <row r="966" spans="1:13" x14ac:dyDescent="0.35">
      <c r="A966" s="15">
        <v>965</v>
      </c>
      <c r="B966" s="338" t="s">
        <v>2240</v>
      </c>
      <c r="C966" s="8" t="s">
        <v>1497</v>
      </c>
      <c r="D966" s="15" t="s">
        <v>162</v>
      </c>
      <c r="E966" s="18">
        <v>310</v>
      </c>
      <c r="F966" s="480">
        <v>45395</v>
      </c>
      <c r="G966" s="480">
        <v>45395</v>
      </c>
      <c r="H966" s="448">
        <v>0.34279999999999999</v>
      </c>
      <c r="I966" s="15" t="s">
        <v>1279</v>
      </c>
      <c r="J966" s="15" t="str">
        <f>_xlfn.XLOOKUP(QDC_Contratos[[#This Row],[ID CLUSTER]],'Pontos e zonas por UF'!$B$2:$B$446,'Pontos e zonas por UF'!$H$2:$H$446)</f>
        <v>São Paulo</v>
      </c>
      <c r="K966" s="344"/>
      <c r="L966" s="8">
        <f>_xlfn.XLOOKUP(QDC_Contratos[[#This Row],[ID CLUSTER]],'Pontos e zonas por UF'!$B$2:$B$446,'Pontos e zonas por UF'!$A$2:$A$446)</f>
        <v>3</v>
      </c>
      <c r="M966" s="344" t="str">
        <f>_xlfn.XLOOKUP(QDC_Contratos[[#This Row],[Código Identificador do ID CLUSTER]],'Pontos e zonas por UF'!$A$2:$A$446,'Pontos e zonas por UF'!$G$2:$G$446)</f>
        <v>Ponto</v>
      </c>
    </row>
    <row r="967" spans="1:13" x14ac:dyDescent="0.35">
      <c r="A967" s="15">
        <v>966</v>
      </c>
      <c r="B967" s="338" t="s">
        <v>2241</v>
      </c>
      <c r="C967" s="8" t="s">
        <v>1497</v>
      </c>
      <c r="D967" s="15" t="s">
        <v>162</v>
      </c>
      <c r="E967" s="18">
        <v>310</v>
      </c>
      <c r="F967" s="480">
        <v>45396</v>
      </c>
      <c r="G967" s="480">
        <v>45396</v>
      </c>
      <c r="H967" s="448">
        <v>0.34279999999999999</v>
      </c>
      <c r="I967" s="15" t="s">
        <v>1279</v>
      </c>
      <c r="J967" s="15" t="str">
        <f>_xlfn.XLOOKUP(QDC_Contratos[[#This Row],[ID CLUSTER]],'Pontos e zonas por UF'!$B$2:$B$446,'Pontos e zonas por UF'!$H$2:$H$446)</f>
        <v>São Paulo</v>
      </c>
      <c r="K967" s="344"/>
      <c r="L967" s="8">
        <f>_xlfn.XLOOKUP(QDC_Contratos[[#This Row],[ID CLUSTER]],'Pontos e zonas por UF'!$B$2:$B$446,'Pontos e zonas por UF'!$A$2:$A$446)</f>
        <v>3</v>
      </c>
      <c r="M967" s="344" t="str">
        <f>_xlfn.XLOOKUP(QDC_Contratos[[#This Row],[Código Identificador do ID CLUSTER]],'Pontos e zonas por UF'!$A$2:$A$446,'Pontos e zonas por UF'!$G$2:$G$446)</f>
        <v>Ponto</v>
      </c>
    </row>
    <row r="968" spans="1:13" x14ac:dyDescent="0.35">
      <c r="A968" s="15">
        <v>967</v>
      </c>
      <c r="B968" s="338" t="s">
        <v>2242</v>
      </c>
      <c r="C968" s="8" t="s">
        <v>1497</v>
      </c>
      <c r="D968" s="15" t="s">
        <v>162</v>
      </c>
      <c r="E968" s="18">
        <v>310</v>
      </c>
      <c r="F968" s="480">
        <v>45397</v>
      </c>
      <c r="G968" s="480">
        <v>45397</v>
      </c>
      <c r="H968" s="448">
        <v>0.34279999999999999</v>
      </c>
      <c r="I968" s="15" t="s">
        <v>1279</v>
      </c>
      <c r="J968" s="15" t="str">
        <f>_xlfn.XLOOKUP(QDC_Contratos[[#This Row],[ID CLUSTER]],'Pontos e zonas por UF'!$B$2:$B$446,'Pontos e zonas por UF'!$H$2:$H$446)</f>
        <v>São Paulo</v>
      </c>
      <c r="K968" s="344"/>
      <c r="L968" s="8">
        <f>_xlfn.XLOOKUP(QDC_Contratos[[#This Row],[ID CLUSTER]],'Pontos e zonas por UF'!$B$2:$B$446,'Pontos e zonas por UF'!$A$2:$A$446)</f>
        <v>3</v>
      </c>
      <c r="M968" s="344" t="str">
        <f>_xlfn.XLOOKUP(QDC_Contratos[[#This Row],[Código Identificador do ID CLUSTER]],'Pontos e zonas por UF'!$A$2:$A$446,'Pontos e zonas por UF'!$G$2:$G$446)</f>
        <v>Ponto</v>
      </c>
    </row>
    <row r="969" spans="1:13" x14ac:dyDescent="0.35">
      <c r="A969" s="15">
        <v>968</v>
      </c>
      <c r="B969" s="338" t="s">
        <v>2243</v>
      </c>
      <c r="C969" s="8" t="s">
        <v>1497</v>
      </c>
      <c r="D969" s="15" t="s">
        <v>162</v>
      </c>
      <c r="E969" s="18">
        <v>310</v>
      </c>
      <c r="F969" s="480">
        <v>45398</v>
      </c>
      <c r="G969" s="480">
        <v>45398</v>
      </c>
      <c r="H969" s="448">
        <v>0.34279999999999999</v>
      </c>
      <c r="I969" s="15" t="s">
        <v>1279</v>
      </c>
      <c r="J969" s="15" t="str">
        <f>_xlfn.XLOOKUP(QDC_Contratos[[#This Row],[ID CLUSTER]],'Pontos e zonas por UF'!$B$2:$B$446,'Pontos e zonas por UF'!$H$2:$H$446)</f>
        <v>São Paulo</v>
      </c>
      <c r="K969" s="344"/>
      <c r="L969" s="8">
        <f>_xlfn.XLOOKUP(QDC_Contratos[[#This Row],[ID CLUSTER]],'Pontos e zonas por UF'!$B$2:$B$446,'Pontos e zonas por UF'!$A$2:$A$446)</f>
        <v>3</v>
      </c>
      <c r="M969" s="344" t="str">
        <f>_xlfn.XLOOKUP(QDC_Contratos[[#This Row],[Código Identificador do ID CLUSTER]],'Pontos e zonas por UF'!$A$2:$A$446,'Pontos e zonas por UF'!$G$2:$G$446)</f>
        <v>Ponto</v>
      </c>
    </row>
    <row r="970" spans="1:13" x14ac:dyDescent="0.35">
      <c r="A970" s="15">
        <v>969</v>
      </c>
      <c r="B970" s="338" t="s">
        <v>2244</v>
      </c>
      <c r="C970" s="8" t="s">
        <v>1287</v>
      </c>
      <c r="D970" s="15" t="s">
        <v>169</v>
      </c>
      <c r="E970" s="18">
        <v>210.7</v>
      </c>
      <c r="F970" s="480">
        <v>45395</v>
      </c>
      <c r="G970" s="480">
        <v>45395</v>
      </c>
      <c r="H970" s="448">
        <v>9.0134000000000007</v>
      </c>
      <c r="I970" s="15" t="s">
        <v>1279</v>
      </c>
      <c r="J970" s="15" t="str">
        <f>_xlfn.XLOOKUP(QDC_Contratos[[#This Row],[ID CLUSTER]],'Pontos e zonas por UF'!$B$2:$B$446,'Pontos e zonas por UF'!$H$2:$H$446)</f>
        <v>Mato Grosso do Sul</v>
      </c>
      <c r="K970" s="344"/>
      <c r="L970" s="8">
        <f>_xlfn.XLOOKUP(QDC_Contratos[[#This Row],[ID CLUSTER]],'Pontos e zonas por UF'!$B$2:$B$446,'Pontos e zonas por UF'!$A$2:$A$446)</f>
        <v>270738</v>
      </c>
      <c r="M970" s="344" t="str">
        <f>_xlfn.XLOOKUP(QDC_Contratos[[#This Row],[Código Identificador do ID CLUSTER]],'Pontos e zonas por UF'!$A$2:$A$446,'Pontos e zonas por UF'!$G$2:$G$446)</f>
        <v>Ponto</v>
      </c>
    </row>
    <row r="971" spans="1:13" x14ac:dyDescent="0.35">
      <c r="A971" s="15">
        <v>970</v>
      </c>
      <c r="B971" s="338" t="s">
        <v>2245</v>
      </c>
      <c r="C971" s="8" t="s">
        <v>1497</v>
      </c>
      <c r="D971" s="15" t="s">
        <v>162</v>
      </c>
      <c r="E971" s="18">
        <v>210.7</v>
      </c>
      <c r="F971" s="480">
        <v>45395</v>
      </c>
      <c r="G971" s="480">
        <v>45395</v>
      </c>
      <c r="H971" s="448">
        <v>0.34279999999999999</v>
      </c>
      <c r="I971" s="15" t="s">
        <v>1279</v>
      </c>
      <c r="J971" s="15" t="str">
        <f>_xlfn.XLOOKUP(QDC_Contratos[[#This Row],[ID CLUSTER]],'Pontos e zonas por UF'!$B$2:$B$446,'Pontos e zonas por UF'!$H$2:$H$446)</f>
        <v>São Paulo</v>
      </c>
      <c r="K971" s="344"/>
      <c r="L971" s="8">
        <f>_xlfn.XLOOKUP(QDC_Contratos[[#This Row],[ID CLUSTER]],'Pontos e zonas por UF'!$B$2:$B$446,'Pontos e zonas por UF'!$A$2:$A$446)</f>
        <v>3</v>
      </c>
      <c r="M971" s="344" t="str">
        <f>_xlfn.XLOOKUP(QDC_Contratos[[#This Row],[Código Identificador do ID CLUSTER]],'Pontos e zonas por UF'!$A$2:$A$446,'Pontos e zonas por UF'!$G$2:$G$446)</f>
        <v>Ponto</v>
      </c>
    </row>
    <row r="972" spans="1:13" x14ac:dyDescent="0.35">
      <c r="A972" s="15">
        <v>971</v>
      </c>
      <c r="B972" s="338" t="s">
        <v>2246</v>
      </c>
      <c r="C972" s="8" t="s">
        <v>1287</v>
      </c>
      <c r="D972" s="15" t="s">
        <v>169</v>
      </c>
      <c r="E972" s="18">
        <v>210.7</v>
      </c>
      <c r="F972" s="480">
        <v>45396</v>
      </c>
      <c r="G972" s="480">
        <v>45396</v>
      </c>
      <c r="H972" s="448">
        <v>9.0134000000000007</v>
      </c>
      <c r="I972" s="15" t="s">
        <v>1279</v>
      </c>
      <c r="J972" s="15" t="str">
        <f>_xlfn.XLOOKUP(QDC_Contratos[[#This Row],[ID CLUSTER]],'Pontos e zonas por UF'!$B$2:$B$446,'Pontos e zonas por UF'!$H$2:$H$446)</f>
        <v>Mato Grosso do Sul</v>
      </c>
      <c r="K972" s="344"/>
      <c r="L972" s="8">
        <f>_xlfn.XLOOKUP(QDC_Contratos[[#This Row],[ID CLUSTER]],'Pontos e zonas por UF'!$B$2:$B$446,'Pontos e zonas por UF'!$A$2:$A$446)</f>
        <v>270738</v>
      </c>
      <c r="M972" s="344" t="str">
        <f>_xlfn.XLOOKUP(QDC_Contratos[[#This Row],[Código Identificador do ID CLUSTER]],'Pontos e zonas por UF'!$A$2:$A$446,'Pontos e zonas por UF'!$G$2:$G$446)</f>
        <v>Ponto</v>
      </c>
    </row>
    <row r="973" spans="1:13" x14ac:dyDescent="0.35">
      <c r="A973" s="15">
        <v>972</v>
      </c>
      <c r="B973" s="338" t="s">
        <v>2247</v>
      </c>
      <c r="C973" s="8" t="s">
        <v>1497</v>
      </c>
      <c r="D973" s="15" t="s">
        <v>162</v>
      </c>
      <c r="E973" s="18">
        <v>210.7</v>
      </c>
      <c r="F973" s="480">
        <v>45396</v>
      </c>
      <c r="G973" s="480">
        <v>45396</v>
      </c>
      <c r="H973" s="448">
        <v>0.34279999999999999</v>
      </c>
      <c r="I973" s="15" t="s">
        <v>1279</v>
      </c>
      <c r="J973" s="15" t="str">
        <f>_xlfn.XLOOKUP(QDC_Contratos[[#This Row],[ID CLUSTER]],'Pontos e zonas por UF'!$B$2:$B$446,'Pontos e zonas por UF'!$H$2:$H$446)</f>
        <v>São Paulo</v>
      </c>
      <c r="K973" s="344"/>
      <c r="L973" s="8">
        <f>_xlfn.XLOOKUP(QDC_Contratos[[#This Row],[ID CLUSTER]],'Pontos e zonas por UF'!$B$2:$B$446,'Pontos e zonas por UF'!$A$2:$A$446)</f>
        <v>3</v>
      </c>
      <c r="M973" s="344" t="str">
        <f>_xlfn.XLOOKUP(QDC_Contratos[[#This Row],[Código Identificador do ID CLUSTER]],'Pontos e zonas por UF'!$A$2:$A$446,'Pontos e zonas por UF'!$G$2:$G$446)</f>
        <v>Ponto</v>
      </c>
    </row>
    <row r="974" spans="1:13" x14ac:dyDescent="0.35">
      <c r="A974" s="15">
        <v>973</v>
      </c>
      <c r="B974" s="338" t="s">
        <v>2248</v>
      </c>
      <c r="C974" s="8" t="s">
        <v>1287</v>
      </c>
      <c r="D974" s="15" t="s">
        <v>169</v>
      </c>
      <c r="E974" s="18">
        <v>210.7</v>
      </c>
      <c r="F974" s="480">
        <v>45397</v>
      </c>
      <c r="G974" s="480">
        <v>45397</v>
      </c>
      <c r="H974" s="448">
        <v>9.0134000000000007</v>
      </c>
      <c r="I974" s="15" t="s">
        <v>1279</v>
      </c>
      <c r="J974" s="15" t="str">
        <f>_xlfn.XLOOKUP(QDC_Contratos[[#This Row],[ID CLUSTER]],'Pontos e zonas por UF'!$B$2:$B$446,'Pontos e zonas por UF'!$H$2:$H$446)</f>
        <v>Mato Grosso do Sul</v>
      </c>
      <c r="K974" s="344"/>
      <c r="L974" s="8">
        <f>_xlfn.XLOOKUP(QDC_Contratos[[#This Row],[ID CLUSTER]],'Pontos e zonas por UF'!$B$2:$B$446,'Pontos e zonas por UF'!$A$2:$A$446)</f>
        <v>270738</v>
      </c>
      <c r="M974" s="344" t="str">
        <f>_xlfn.XLOOKUP(QDC_Contratos[[#This Row],[Código Identificador do ID CLUSTER]],'Pontos e zonas por UF'!$A$2:$A$446,'Pontos e zonas por UF'!$G$2:$G$446)</f>
        <v>Ponto</v>
      </c>
    </row>
    <row r="975" spans="1:13" x14ac:dyDescent="0.35">
      <c r="A975" s="15">
        <v>974</v>
      </c>
      <c r="B975" s="338" t="s">
        <v>2249</v>
      </c>
      <c r="C975" s="8" t="s">
        <v>1497</v>
      </c>
      <c r="D975" s="15" t="s">
        <v>162</v>
      </c>
      <c r="E975" s="18">
        <v>210.7</v>
      </c>
      <c r="F975" s="480">
        <v>45397</v>
      </c>
      <c r="G975" s="480">
        <v>45397</v>
      </c>
      <c r="H975" s="448">
        <v>0.34279999999999999</v>
      </c>
      <c r="I975" s="15" t="s">
        <v>1279</v>
      </c>
      <c r="J975" s="15" t="str">
        <f>_xlfn.XLOOKUP(QDC_Contratos[[#This Row],[ID CLUSTER]],'Pontos e zonas por UF'!$B$2:$B$446,'Pontos e zonas por UF'!$H$2:$H$446)</f>
        <v>São Paulo</v>
      </c>
      <c r="K975" s="344"/>
      <c r="L975" s="8">
        <f>_xlfn.XLOOKUP(QDC_Contratos[[#This Row],[ID CLUSTER]],'Pontos e zonas por UF'!$B$2:$B$446,'Pontos e zonas por UF'!$A$2:$A$446)</f>
        <v>3</v>
      </c>
      <c r="M975" s="344" t="str">
        <f>_xlfn.XLOOKUP(QDC_Contratos[[#This Row],[Código Identificador do ID CLUSTER]],'Pontos e zonas por UF'!$A$2:$A$446,'Pontos e zonas por UF'!$G$2:$G$446)</f>
        <v>Ponto</v>
      </c>
    </row>
    <row r="976" spans="1:13" x14ac:dyDescent="0.35">
      <c r="A976" s="15">
        <v>975</v>
      </c>
      <c r="B976" s="338" t="s">
        <v>2250</v>
      </c>
      <c r="C976" s="8" t="s">
        <v>1287</v>
      </c>
      <c r="D976" s="15" t="s">
        <v>169</v>
      </c>
      <c r="E976" s="18">
        <v>210.7</v>
      </c>
      <c r="F976" s="480">
        <v>45398</v>
      </c>
      <c r="G976" s="480">
        <v>45398</v>
      </c>
      <c r="H976" s="448">
        <v>9.0134000000000007</v>
      </c>
      <c r="I976" s="15" t="s">
        <v>1279</v>
      </c>
      <c r="J976" s="15" t="str">
        <f>_xlfn.XLOOKUP(QDC_Contratos[[#This Row],[ID CLUSTER]],'Pontos e zonas por UF'!$B$2:$B$446,'Pontos e zonas por UF'!$H$2:$H$446)</f>
        <v>Mato Grosso do Sul</v>
      </c>
      <c r="K976" s="344"/>
      <c r="L976" s="8">
        <f>_xlfn.XLOOKUP(QDC_Contratos[[#This Row],[ID CLUSTER]],'Pontos e zonas por UF'!$B$2:$B$446,'Pontos e zonas por UF'!$A$2:$A$446)</f>
        <v>270738</v>
      </c>
      <c r="M976" s="344" t="str">
        <f>_xlfn.XLOOKUP(QDC_Contratos[[#This Row],[Código Identificador do ID CLUSTER]],'Pontos e zonas por UF'!$A$2:$A$446,'Pontos e zonas por UF'!$G$2:$G$446)</f>
        <v>Ponto</v>
      </c>
    </row>
    <row r="977" spans="1:13" x14ac:dyDescent="0.35">
      <c r="A977" s="15">
        <v>976</v>
      </c>
      <c r="B977" s="338" t="s">
        <v>2251</v>
      </c>
      <c r="C977" s="8" t="s">
        <v>1497</v>
      </c>
      <c r="D977" s="15" t="s">
        <v>162</v>
      </c>
      <c r="E977" s="18">
        <v>210.7</v>
      </c>
      <c r="F977" s="480">
        <v>45398</v>
      </c>
      <c r="G977" s="480">
        <v>45398</v>
      </c>
      <c r="H977" s="448">
        <v>0.34279999999999999</v>
      </c>
      <c r="I977" s="15" t="s">
        <v>1279</v>
      </c>
      <c r="J977" s="15" t="str">
        <f>_xlfn.XLOOKUP(QDC_Contratos[[#This Row],[ID CLUSTER]],'Pontos e zonas por UF'!$B$2:$B$446,'Pontos e zonas por UF'!$H$2:$H$446)</f>
        <v>São Paulo</v>
      </c>
      <c r="K977" s="344"/>
      <c r="L977" s="8">
        <f>_xlfn.XLOOKUP(QDC_Contratos[[#This Row],[ID CLUSTER]],'Pontos e zonas por UF'!$B$2:$B$446,'Pontos e zonas por UF'!$A$2:$A$446)</f>
        <v>3</v>
      </c>
      <c r="M977" s="344" t="str">
        <f>_xlfn.XLOOKUP(QDC_Contratos[[#This Row],[Código Identificador do ID CLUSTER]],'Pontos e zonas por UF'!$A$2:$A$446,'Pontos e zonas por UF'!$G$2:$G$446)</f>
        <v>Ponto</v>
      </c>
    </row>
    <row r="978" spans="1:13" x14ac:dyDescent="0.35">
      <c r="A978" s="15">
        <v>977</v>
      </c>
      <c r="B978" s="338" t="s">
        <v>2252</v>
      </c>
      <c r="C978" s="8" t="s">
        <v>1287</v>
      </c>
      <c r="D978" s="15" t="s">
        <v>169</v>
      </c>
      <c r="E978" s="18">
        <v>365</v>
      </c>
      <c r="F978" s="480">
        <v>45401</v>
      </c>
      <c r="G978" s="480">
        <v>45401</v>
      </c>
      <c r="H978" s="448">
        <v>9.0134000000000007</v>
      </c>
      <c r="I978" s="15" t="s">
        <v>1279</v>
      </c>
      <c r="J978" s="15" t="str">
        <f>_xlfn.XLOOKUP(QDC_Contratos[[#This Row],[ID CLUSTER]],'Pontos e zonas por UF'!$B$2:$B$446,'Pontos e zonas por UF'!$H$2:$H$446)</f>
        <v>Mato Grosso do Sul</v>
      </c>
      <c r="K978" s="344"/>
      <c r="L978" s="8">
        <f>_xlfn.XLOOKUP(QDC_Contratos[[#This Row],[ID CLUSTER]],'Pontos e zonas por UF'!$B$2:$B$446,'Pontos e zonas por UF'!$A$2:$A$446)</f>
        <v>270738</v>
      </c>
      <c r="M978" s="344" t="str">
        <f>_xlfn.XLOOKUP(QDC_Contratos[[#This Row],[Código Identificador do ID CLUSTER]],'Pontos e zonas por UF'!$A$2:$A$446,'Pontos e zonas por UF'!$G$2:$G$446)</f>
        <v>Ponto</v>
      </c>
    </row>
    <row r="979" spans="1:13" x14ac:dyDescent="0.35">
      <c r="A979" s="15">
        <v>978</v>
      </c>
      <c r="B979" s="338" t="s">
        <v>2253</v>
      </c>
      <c r="C979" s="8" t="s">
        <v>1287</v>
      </c>
      <c r="D979" s="15" t="s">
        <v>169</v>
      </c>
      <c r="E979" s="18">
        <v>365</v>
      </c>
      <c r="F979" s="480">
        <v>45399</v>
      </c>
      <c r="G979" s="480">
        <v>45399</v>
      </c>
      <c r="H979" s="448">
        <v>9.0134000000000007</v>
      </c>
      <c r="I979" s="15" t="s">
        <v>1279</v>
      </c>
      <c r="J979" s="15" t="str">
        <f>_xlfn.XLOOKUP(QDC_Contratos[[#This Row],[ID CLUSTER]],'Pontos e zonas por UF'!$B$2:$B$446,'Pontos e zonas por UF'!$H$2:$H$446)</f>
        <v>Mato Grosso do Sul</v>
      </c>
      <c r="K979" s="344"/>
      <c r="L979" s="8">
        <f>_xlfn.XLOOKUP(QDC_Contratos[[#This Row],[ID CLUSTER]],'Pontos e zonas por UF'!$B$2:$B$446,'Pontos e zonas por UF'!$A$2:$A$446)</f>
        <v>270738</v>
      </c>
      <c r="M979" s="344" t="str">
        <f>_xlfn.XLOOKUP(QDC_Contratos[[#This Row],[Código Identificador do ID CLUSTER]],'Pontos e zonas por UF'!$A$2:$A$446,'Pontos e zonas por UF'!$G$2:$G$446)</f>
        <v>Ponto</v>
      </c>
    </row>
    <row r="980" spans="1:13" x14ac:dyDescent="0.35">
      <c r="A980" s="15">
        <v>979</v>
      </c>
      <c r="B980" s="338" t="s">
        <v>2254</v>
      </c>
      <c r="C980" s="8" t="s">
        <v>1287</v>
      </c>
      <c r="D980" s="15" t="s">
        <v>169</v>
      </c>
      <c r="E980" s="18">
        <v>365</v>
      </c>
      <c r="F980" s="480">
        <v>45400</v>
      </c>
      <c r="G980" s="480">
        <v>45400</v>
      </c>
      <c r="H980" s="448">
        <v>9.0134000000000007</v>
      </c>
      <c r="I980" s="15" t="s">
        <v>1279</v>
      </c>
      <c r="J980" s="15" t="str">
        <f>_xlfn.XLOOKUP(QDC_Contratos[[#This Row],[ID CLUSTER]],'Pontos e zonas por UF'!$B$2:$B$446,'Pontos e zonas por UF'!$H$2:$H$446)</f>
        <v>Mato Grosso do Sul</v>
      </c>
      <c r="K980" s="344"/>
      <c r="L980" s="8">
        <f>_xlfn.XLOOKUP(QDC_Contratos[[#This Row],[ID CLUSTER]],'Pontos e zonas por UF'!$B$2:$B$446,'Pontos e zonas por UF'!$A$2:$A$446)</f>
        <v>270738</v>
      </c>
      <c r="M980" s="344" t="str">
        <f>_xlfn.XLOOKUP(QDC_Contratos[[#This Row],[Código Identificador do ID CLUSTER]],'Pontos e zonas por UF'!$A$2:$A$446,'Pontos e zonas por UF'!$G$2:$G$446)</f>
        <v>Ponto</v>
      </c>
    </row>
    <row r="981" spans="1:13" x14ac:dyDescent="0.35">
      <c r="A981" s="15">
        <v>980</v>
      </c>
      <c r="B981" s="338" t="s">
        <v>2255</v>
      </c>
      <c r="C981" s="8" t="s">
        <v>1287</v>
      </c>
      <c r="D981" s="15" t="s">
        <v>169</v>
      </c>
      <c r="E981" s="18">
        <v>220.4</v>
      </c>
      <c r="F981" s="480">
        <v>45402</v>
      </c>
      <c r="G981" s="480">
        <v>45402</v>
      </c>
      <c r="H981" s="448">
        <v>9.0134000000000007</v>
      </c>
      <c r="I981" s="15" t="s">
        <v>1279</v>
      </c>
      <c r="J981" s="15" t="str">
        <f>_xlfn.XLOOKUP(QDC_Contratos[[#This Row],[ID CLUSTER]],'Pontos e zonas por UF'!$B$2:$B$446,'Pontos e zonas por UF'!$H$2:$H$446)</f>
        <v>Mato Grosso do Sul</v>
      </c>
      <c r="K981" s="344"/>
      <c r="L981" s="8">
        <f>_xlfn.XLOOKUP(QDC_Contratos[[#This Row],[ID CLUSTER]],'Pontos e zonas por UF'!$B$2:$B$446,'Pontos e zonas por UF'!$A$2:$A$446)</f>
        <v>270738</v>
      </c>
      <c r="M981" s="344" t="str">
        <f>_xlfn.XLOOKUP(QDC_Contratos[[#This Row],[Código Identificador do ID CLUSTER]],'Pontos e zonas por UF'!$A$2:$A$446,'Pontos e zonas por UF'!$G$2:$G$446)</f>
        <v>Ponto</v>
      </c>
    </row>
    <row r="982" spans="1:13" x14ac:dyDescent="0.35">
      <c r="A982" s="15">
        <v>981</v>
      </c>
      <c r="B982" s="338" t="s">
        <v>2256</v>
      </c>
      <c r="C982" s="8" t="s">
        <v>1287</v>
      </c>
      <c r="D982" s="15" t="s">
        <v>169</v>
      </c>
      <c r="E982" s="18">
        <v>70.400000000000006</v>
      </c>
      <c r="F982" s="480">
        <v>45403</v>
      </c>
      <c r="G982" s="480">
        <v>45403</v>
      </c>
      <c r="H982" s="448">
        <v>9.0134000000000007</v>
      </c>
      <c r="I982" s="15" t="s">
        <v>1279</v>
      </c>
      <c r="J982" s="15" t="str">
        <f>_xlfn.XLOOKUP(QDC_Contratos[[#This Row],[ID CLUSTER]],'Pontos e zonas por UF'!$B$2:$B$446,'Pontos e zonas por UF'!$H$2:$H$446)</f>
        <v>Mato Grosso do Sul</v>
      </c>
      <c r="K982" s="344"/>
      <c r="L982" s="8">
        <f>_xlfn.XLOOKUP(QDC_Contratos[[#This Row],[ID CLUSTER]],'Pontos e zonas por UF'!$B$2:$B$446,'Pontos e zonas por UF'!$A$2:$A$446)</f>
        <v>270738</v>
      </c>
      <c r="M982" s="344" t="str">
        <f>_xlfn.XLOOKUP(QDC_Contratos[[#This Row],[Código Identificador do ID CLUSTER]],'Pontos e zonas por UF'!$A$2:$A$446,'Pontos e zonas por UF'!$G$2:$G$446)</f>
        <v>Ponto</v>
      </c>
    </row>
    <row r="983" spans="1:13" x14ac:dyDescent="0.35">
      <c r="A983" s="15">
        <v>982</v>
      </c>
      <c r="B983" s="338" t="s">
        <v>2257</v>
      </c>
      <c r="C983" s="8" t="s">
        <v>1497</v>
      </c>
      <c r="D983" s="15" t="s">
        <v>162</v>
      </c>
      <c r="E983" s="18">
        <v>90</v>
      </c>
      <c r="F983" s="480">
        <v>45402</v>
      </c>
      <c r="G983" s="480">
        <v>45402</v>
      </c>
      <c r="H983" s="448">
        <v>0.34279999999999999</v>
      </c>
      <c r="I983" s="15" t="s">
        <v>1279</v>
      </c>
      <c r="J983" s="15" t="str">
        <f>_xlfn.XLOOKUP(QDC_Contratos[[#This Row],[ID CLUSTER]],'Pontos e zonas por UF'!$B$2:$B$446,'Pontos e zonas por UF'!$H$2:$H$446)</f>
        <v>São Paulo</v>
      </c>
      <c r="K983" s="344"/>
      <c r="L983" s="8">
        <f>_xlfn.XLOOKUP(QDC_Contratos[[#This Row],[ID CLUSTER]],'Pontos e zonas por UF'!$B$2:$B$446,'Pontos e zonas por UF'!$A$2:$A$446)</f>
        <v>3</v>
      </c>
      <c r="M983" s="344" t="str">
        <f>_xlfn.XLOOKUP(QDC_Contratos[[#This Row],[Código Identificador do ID CLUSTER]],'Pontos e zonas por UF'!$A$2:$A$446,'Pontos e zonas por UF'!$G$2:$G$446)</f>
        <v>Ponto</v>
      </c>
    </row>
    <row r="984" spans="1:13" x14ac:dyDescent="0.35">
      <c r="A984" s="15">
        <v>983</v>
      </c>
      <c r="B984" s="338" t="s">
        <v>2258</v>
      </c>
      <c r="C984" s="8" t="s">
        <v>1497</v>
      </c>
      <c r="D984" s="15" t="s">
        <v>162</v>
      </c>
      <c r="E984" s="18">
        <v>295</v>
      </c>
      <c r="F984" s="480">
        <v>45403</v>
      </c>
      <c r="G984" s="480">
        <v>45403</v>
      </c>
      <c r="H984" s="448">
        <v>0.34279999999999999</v>
      </c>
      <c r="I984" s="15" t="s">
        <v>1279</v>
      </c>
      <c r="J984" s="15" t="str">
        <f>_xlfn.XLOOKUP(QDC_Contratos[[#This Row],[ID CLUSTER]],'Pontos e zonas por UF'!$B$2:$B$446,'Pontos e zonas por UF'!$H$2:$H$446)</f>
        <v>São Paulo</v>
      </c>
      <c r="K984" s="344"/>
      <c r="L984" s="8">
        <f>_xlfn.XLOOKUP(QDC_Contratos[[#This Row],[ID CLUSTER]],'Pontos e zonas por UF'!$B$2:$B$446,'Pontos e zonas por UF'!$A$2:$A$446)</f>
        <v>3</v>
      </c>
      <c r="M984" s="344" t="str">
        <f>_xlfn.XLOOKUP(QDC_Contratos[[#This Row],[Código Identificador do ID CLUSTER]],'Pontos e zonas por UF'!$A$2:$A$446,'Pontos e zonas por UF'!$G$2:$G$446)</f>
        <v>Ponto</v>
      </c>
    </row>
    <row r="985" spans="1:13" x14ac:dyDescent="0.35">
      <c r="A985" s="15">
        <v>984</v>
      </c>
      <c r="B985" s="338" t="s">
        <v>2259</v>
      </c>
      <c r="C985" s="8" t="s">
        <v>1497</v>
      </c>
      <c r="D985" s="15" t="s">
        <v>162</v>
      </c>
      <c r="E985" s="18">
        <v>295</v>
      </c>
      <c r="F985" s="480">
        <v>45404</v>
      </c>
      <c r="G985" s="480">
        <v>45404</v>
      </c>
      <c r="H985" s="448">
        <v>0.34279999999999999</v>
      </c>
      <c r="I985" s="15" t="s">
        <v>1279</v>
      </c>
      <c r="J985" s="15" t="str">
        <f>_xlfn.XLOOKUP(QDC_Contratos[[#This Row],[ID CLUSTER]],'Pontos e zonas por UF'!$B$2:$B$446,'Pontos e zonas por UF'!$H$2:$H$446)</f>
        <v>São Paulo</v>
      </c>
      <c r="K985" s="344"/>
      <c r="L985" s="8">
        <f>_xlfn.XLOOKUP(QDC_Contratos[[#This Row],[ID CLUSTER]],'Pontos e zonas por UF'!$B$2:$B$446,'Pontos e zonas por UF'!$A$2:$A$446)</f>
        <v>3</v>
      </c>
      <c r="M985" s="344" t="str">
        <f>_xlfn.XLOOKUP(QDC_Contratos[[#This Row],[Código Identificador do ID CLUSTER]],'Pontos e zonas por UF'!$A$2:$A$446,'Pontos e zonas por UF'!$G$2:$G$446)</f>
        <v>Ponto</v>
      </c>
    </row>
    <row r="986" spans="1:13" x14ac:dyDescent="0.35">
      <c r="A986" s="15">
        <v>985</v>
      </c>
      <c r="B986" s="338" t="s">
        <v>2260</v>
      </c>
      <c r="C986" s="8" t="s">
        <v>1287</v>
      </c>
      <c r="D986" s="15" t="s">
        <v>169</v>
      </c>
      <c r="E986" s="18">
        <v>800</v>
      </c>
      <c r="F986" s="480">
        <v>45403</v>
      </c>
      <c r="G986" s="480">
        <v>45403</v>
      </c>
      <c r="H986" s="448">
        <v>9.0134000000000007</v>
      </c>
      <c r="I986" s="15" t="s">
        <v>1279</v>
      </c>
      <c r="J986" s="15" t="str">
        <f>_xlfn.XLOOKUP(QDC_Contratos[[#This Row],[ID CLUSTER]],'Pontos e zonas por UF'!$B$2:$B$446,'Pontos e zonas por UF'!$H$2:$H$446)</f>
        <v>Mato Grosso do Sul</v>
      </c>
      <c r="K986" s="344"/>
      <c r="L986" s="8">
        <f>_xlfn.XLOOKUP(QDC_Contratos[[#This Row],[ID CLUSTER]],'Pontos e zonas por UF'!$B$2:$B$446,'Pontos e zonas por UF'!$A$2:$A$446)</f>
        <v>270738</v>
      </c>
      <c r="M986" s="344" t="str">
        <f>_xlfn.XLOOKUP(QDC_Contratos[[#This Row],[Código Identificador do ID CLUSTER]],'Pontos e zonas por UF'!$A$2:$A$446,'Pontos e zonas por UF'!$G$2:$G$446)</f>
        <v>Ponto</v>
      </c>
    </row>
    <row r="987" spans="1:13" x14ac:dyDescent="0.35">
      <c r="A987" s="15">
        <v>986</v>
      </c>
      <c r="B987" s="338" t="s">
        <v>2261</v>
      </c>
      <c r="C987" s="8" t="s">
        <v>1287</v>
      </c>
      <c r="D987" s="15" t="s">
        <v>169</v>
      </c>
      <c r="E987" s="18">
        <v>1352</v>
      </c>
      <c r="F987" s="480">
        <v>45404</v>
      </c>
      <c r="G987" s="480">
        <v>45404</v>
      </c>
      <c r="H987" s="448">
        <v>9.0134000000000007</v>
      </c>
      <c r="I987" s="15" t="s">
        <v>1279</v>
      </c>
      <c r="J987" s="15" t="str">
        <f>_xlfn.XLOOKUP(QDC_Contratos[[#This Row],[ID CLUSTER]],'Pontos e zonas por UF'!$B$2:$B$446,'Pontos e zonas por UF'!$H$2:$H$446)</f>
        <v>Mato Grosso do Sul</v>
      </c>
      <c r="K987" s="344"/>
      <c r="L987" s="8">
        <f>_xlfn.XLOOKUP(QDC_Contratos[[#This Row],[ID CLUSTER]],'Pontos e zonas por UF'!$B$2:$B$446,'Pontos e zonas por UF'!$A$2:$A$446)</f>
        <v>270738</v>
      </c>
      <c r="M987" s="344" t="str">
        <f>_xlfn.XLOOKUP(QDC_Contratos[[#This Row],[Código Identificador do ID CLUSTER]],'Pontos e zonas por UF'!$A$2:$A$446,'Pontos e zonas por UF'!$G$2:$G$446)</f>
        <v>Ponto</v>
      </c>
    </row>
    <row r="988" spans="1:13" x14ac:dyDescent="0.35">
      <c r="A988" s="15">
        <v>987</v>
      </c>
      <c r="B988" s="338" t="s">
        <v>2262</v>
      </c>
      <c r="C988" s="8" t="s">
        <v>1287</v>
      </c>
      <c r="D988" s="15" t="s">
        <v>169</v>
      </c>
      <c r="E988" s="18">
        <v>421</v>
      </c>
      <c r="F988" s="480">
        <v>45405</v>
      </c>
      <c r="G988" s="480">
        <v>45405</v>
      </c>
      <c r="H988" s="448">
        <v>9.0134000000000007</v>
      </c>
      <c r="I988" s="15" t="s">
        <v>1279</v>
      </c>
      <c r="J988" s="15" t="str">
        <f>_xlfn.XLOOKUP(QDC_Contratos[[#This Row],[ID CLUSTER]],'Pontos e zonas por UF'!$B$2:$B$446,'Pontos e zonas por UF'!$H$2:$H$446)</f>
        <v>Mato Grosso do Sul</v>
      </c>
      <c r="K988" s="344"/>
      <c r="L988" s="8">
        <f>_xlfn.XLOOKUP(QDC_Contratos[[#This Row],[ID CLUSTER]],'Pontos e zonas por UF'!$B$2:$B$446,'Pontos e zonas por UF'!$A$2:$A$446)</f>
        <v>270738</v>
      </c>
      <c r="M988" s="344" t="str">
        <f>_xlfn.XLOOKUP(QDC_Contratos[[#This Row],[Código Identificador do ID CLUSTER]],'Pontos e zonas por UF'!$A$2:$A$446,'Pontos e zonas por UF'!$G$2:$G$446)</f>
        <v>Ponto</v>
      </c>
    </row>
    <row r="989" spans="1:13" x14ac:dyDescent="0.35">
      <c r="A989" s="15">
        <v>988</v>
      </c>
      <c r="B989" s="338" t="s">
        <v>2263</v>
      </c>
      <c r="C989" s="8" t="s">
        <v>1497</v>
      </c>
      <c r="D989" s="15" t="s">
        <v>162</v>
      </c>
      <c r="E989" s="18">
        <v>295</v>
      </c>
      <c r="F989" s="480">
        <v>45405</v>
      </c>
      <c r="G989" s="480">
        <v>45405</v>
      </c>
      <c r="H989" s="448">
        <v>0.34279999999999999</v>
      </c>
      <c r="I989" s="15" t="s">
        <v>1279</v>
      </c>
      <c r="J989" s="15" t="str">
        <f>_xlfn.XLOOKUP(QDC_Contratos[[#This Row],[ID CLUSTER]],'Pontos e zonas por UF'!$B$2:$B$446,'Pontos e zonas por UF'!$H$2:$H$446)</f>
        <v>São Paulo</v>
      </c>
      <c r="K989" s="344"/>
      <c r="L989" s="8">
        <f>_xlfn.XLOOKUP(QDC_Contratos[[#This Row],[ID CLUSTER]],'Pontos e zonas por UF'!$B$2:$B$446,'Pontos e zonas por UF'!$A$2:$A$446)</f>
        <v>3</v>
      </c>
      <c r="M989" s="344" t="str">
        <f>_xlfn.XLOOKUP(QDC_Contratos[[#This Row],[Código Identificador do ID CLUSTER]],'Pontos e zonas por UF'!$A$2:$A$446,'Pontos e zonas por UF'!$G$2:$G$446)</f>
        <v>Ponto</v>
      </c>
    </row>
    <row r="990" spans="1:13" x14ac:dyDescent="0.35">
      <c r="A990" s="15">
        <v>989</v>
      </c>
      <c r="B990" s="338" t="s">
        <v>2264</v>
      </c>
      <c r="C990" s="8" t="s">
        <v>2265</v>
      </c>
      <c r="D990" s="15" t="s">
        <v>169</v>
      </c>
      <c r="E990" s="18">
        <v>156.25</v>
      </c>
      <c r="F990" s="480">
        <v>45405</v>
      </c>
      <c r="G990" s="480">
        <v>45405</v>
      </c>
      <c r="H990" s="448"/>
      <c r="I990" s="15" t="s">
        <v>1279</v>
      </c>
      <c r="J990" s="15" t="str">
        <f>_xlfn.XLOOKUP(QDC_Contratos[[#This Row],[ID CLUSTER]],'Pontos e zonas por UF'!$B$2:$B$446,'Pontos e zonas por UF'!$H$2:$H$446)</f>
        <v>Santa Catarina</v>
      </c>
      <c r="K990" s="344"/>
      <c r="L990" s="8">
        <f>_xlfn.XLOOKUP(QDC_Contratos[[#This Row],[ID CLUSTER]],'Pontos e zonas por UF'!$B$2:$B$446,'Pontos e zonas por UF'!$A$2:$A$446)</f>
        <v>1084443</v>
      </c>
      <c r="M990" s="344" t="str">
        <f>_xlfn.XLOOKUP(QDC_Contratos[[#This Row],[Código Identificador do ID CLUSTER]],'Pontos e zonas por UF'!$A$2:$A$446,'Pontos e zonas por UF'!$G$2:$G$446)</f>
        <v>Ponto</v>
      </c>
    </row>
    <row r="991" spans="1:13" x14ac:dyDescent="0.35">
      <c r="A991" s="15">
        <v>990</v>
      </c>
      <c r="B991" s="338" t="s">
        <v>2266</v>
      </c>
      <c r="C991" s="8" t="s">
        <v>2265</v>
      </c>
      <c r="D991" s="15" t="s">
        <v>169</v>
      </c>
      <c r="E991" s="18">
        <v>156.25</v>
      </c>
      <c r="F991" s="480">
        <v>45406</v>
      </c>
      <c r="G991" s="480">
        <v>45406</v>
      </c>
      <c r="H991" s="448"/>
      <c r="I991" s="15" t="s">
        <v>1279</v>
      </c>
      <c r="J991" s="15" t="str">
        <f>_xlfn.XLOOKUP(QDC_Contratos[[#This Row],[ID CLUSTER]],'Pontos e zonas por UF'!$B$2:$B$446,'Pontos e zonas por UF'!$H$2:$H$446)</f>
        <v>Santa Catarina</v>
      </c>
      <c r="K991" s="344"/>
      <c r="L991" s="8">
        <f>_xlfn.XLOOKUP(QDC_Contratos[[#This Row],[ID CLUSTER]],'Pontos e zonas por UF'!$B$2:$B$446,'Pontos e zonas por UF'!$A$2:$A$446)</f>
        <v>1084443</v>
      </c>
      <c r="M991" s="344" t="str">
        <f>_xlfn.XLOOKUP(QDC_Contratos[[#This Row],[Código Identificador do ID CLUSTER]],'Pontos e zonas por UF'!$A$2:$A$446,'Pontos e zonas por UF'!$G$2:$G$446)</f>
        <v>Ponto</v>
      </c>
    </row>
    <row r="992" spans="1:13" x14ac:dyDescent="0.35">
      <c r="A992" s="15">
        <v>991</v>
      </c>
      <c r="B992" s="338" t="s">
        <v>2267</v>
      </c>
      <c r="C992" s="8" t="s">
        <v>2265</v>
      </c>
      <c r="D992" s="15" t="s">
        <v>169</v>
      </c>
      <c r="E992" s="18">
        <v>156.25</v>
      </c>
      <c r="F992" s="480">
        <v>45407</v>
      </c>
      <c r="G992" s="480">
        <v>45407</v>
      </c>
      <c r="H992" s="448"/>
      <c r="I992" s="15" t="s">
        <v>1279</v>
      </c>
      <c r="J992" s="15" t="str">
        <f>_xlfn.XLOOKUP(QDC_Contratos[[#This Row],[ID CLUSTER]],'Pontos e zonas por UF'!$B$2:$B$446,'Pontos e zonas por UF'!$H$2:$H$446)</f>
        <v>Santa Catarina</v>
      </c>
      <c r="K992" s="344"/>
      <c r="L992" s="8">
        <f>_xlfn.XLOOKUP(QDC_Contratos[[#This Row],[ID CLUSTER]],'Pontos e zonas por UF'!$B$2:$B$446,'Pontos e zonas por UF'!$A$2:$A$446)</f>
        <v>1084443</v>
      </c>
      <c r="M992" s="344" t="str">
        <f>_xlfn.XLOOKUP(QDC_Contratos[[#This Row],[Código Identificador do ID CLUSTER]],'Pontos e zonas por UF'!$A$2:$A$446,'Pontos e zonas por UF'!$G$2:$G$446)</f>
        <v>Ponto</v>
      </c>
    </row>
    <row r="993" spans="1:13" x14ac:dyDescent="0.35">
      <c r="A993" s="15">
        <v>992</v>
      </c>
      <c r="B993" s="338" t="s">
        <v>2268</v>
      </c>
      <c r="C993" s="8" t="s">
        <v>1497</v>
      </c>
      <c r="D993" s="15" t="s">
        <v>162</v>
      </c>
      <c r="E993" s="18">
        <v>1500</v>
      </c>
      <c r="F993" s="480">
        <v>45406</v>
      </c>
      <c r="G993" s="480">
        <v>45406</v>
      </c>
      <c r="H993" s="448">
        <v>0.34279999999999999</v>
      </c>
      <c r="I993" s="15" t="s">
        <v>1279</v>
      </c>
      <c r="J993" s="15" t="str">
        <f>_xlfn.XLOOKUP(QDC_Contratos[[#This Row],[ID CLUSTER]],'Pontos e zonas por UF'!$B$2:$B$446,'Pontos e zonas por UF'!$H$2:$H$446)</f>
        <v>São Paulo</v>
      </c>
      <c r="K993" s="344"/>
      <c r="L993" s="8">
        <f>_xlfn.XLOOKUP(QDC_Contratos[[#This Row],[ID CLUSTER]],'Pontos e zonas por UF'!$B$2:$B$446,'Pontos e zonas por UF'!$A$2:$A$446)</f>
        <v>3</v>
      </c>
      <c r="M993" s="344" t="str">
        <f>_xlfn.XLOOKUP(QDC_Contratos[[#This Row],[Código Identificador do ID CLUSTER]],'Pontos e zonas por UF'!$A$2:$A$446,'Pontos e zonas por UF'!$G$2:$G$446)</f>
        <v>Ponto</v>
      </c>
    </row>
    <row r="994" spans="1:13" x14ac:dyDescent="0.35">
      <c r="A994" s="15">
        <v>993</v>
      </c>
      <c r="B994" s="338" t="s">
        <v>2269</v>
      </c>
      <c r="C994" s="8" t="s">
        <v>2265</v>
      </c>
      <c r="D994" s="15" t="s">
        <v>169</v>
      </c>
      <c r="E994" s="18">
        <v>156.25</v>
      </c>
      <c r="F994" s="480">
        <v>45408</v>
      </c>
      <c r="G994" s="480">
        <v>45408</v>
      </c>
      <c r="H994" s="448"/>
      <c r="I994" s="15" t="s">
        <v>1279</v>
      </c>
      <c r="J994" s="15" t="str">
        <f>_xlfn.XLOOKUP(QDC_Contratos[[#This Row],[ID CLUSTER]],'Pontos e zonas por UF'!$B$2:$B$446,'Pontos e zonas por UF'!$H$2:$H$446)</f>
        <v>Santa Catarina</v>
      </c>
      <c r="K994" s="344"/>
      <c r="L994" s="8">
        <f>_xlfn.XLOOKUP(QDC_Contratos[[#This Row],[ID CLUSTER]],'Pontos e zonas por UF'!$B$2:$B$446,'Pontos e zonas por UF'!$A$2:$A$446)</f>
        <v>1084443</v>
      </c>
      <c r="M994" s="344" t="str">
        <f>_xlfn.XLOOKUP(QDC_Contratos[[#This Row],[Código Identificador do ID CLUSTER]],'Pontos e zonas por UF'!$A$2:$A$446,'Pontos e zonas por UF'!$G$2:$G$446)</f>
        <v>Ponto</v>
      </c>
    </row>
    <row r="995" spans="1:13" x14ac:dyDescent="0.35">
      <c r="A995" s="15">
        <v>994</v>
      </c>
      <c r="B995" s="338" t="s">
        <v>2270</v>
      </c>
      <c r="C995" s="8" t="s">
        <v>1497</v>
      </c>
      <c r="D995" s="15" t="s">
        <v>162</v>
      </c>
      <c r="E995" s="18">
        <v>295</v>
      </c>
      <c r="F995" s="480">
        <v>45408</v>
      </c>
      <c r="G995" s="480">
        <v>45408</v>
      </c>
      <c r="H995" s="448">
        <v>0.34279999999999999</v>
      </c>
      <c r="I995" s="15" t="s">
        <v>1279</v>
      </c>
      <c r="J995" s="15" t="str">
        <f>_xlfn.XLOOKUP(QDC_Contratos[[#This Row],[ID CLUSTER]],'Pontos e zonas por UF'!$B$2:$B$446,'Pontos e zonas por UF'!$H$2:$H$446)</f>
        <v>São Paulo</v>
      </c>
      <c r="K995" s="344"/>
      <c r="L995" s="8">
        <f>_xlfn.XLOOKUP(QDC_Contratos[[#This Row],[ID CLUSTER]],'Pontos e zonas por UF'!$B$2:$B$446,'Pontos e zonas por UF'!$A$2:$A$446)</f>
        <v>3</v>
      </c>
      <c r="M995" s="344" t="str">
        <f>_xlfn.XLOOKUP(QDC_Contratos[[#This Row],[Código Identificador do ID CLUSTER]],'Pontos e zonas por UF'!$A$2:$A$446,'Pontos e zonas por UF'!$G$2:$G$446)</f>
        <v>Ponto</v>
      </c>
    </row>
    <row r="996" spans="1:13" x14ac:dyDescent="0.35">
      <c r="A996" s="15">
        <v>995</v>
      </c>
      <c r="B996" s="338" t="s">
        <v>2271</v>
      </c>
      <c r="C996" s="8" t="s">
        <v>1497</v>
      </c>
      <c r="D996" s="15" t="s">
        <v>162</v>
      </c>
      <c r="E996" s="18">
        <v>90</v>
      </c>
      <c r="F996" s="480">
        <v>45409</v>
      </c>
      <c r="G996" s="480">
        <v>45409</v>
      </c>
      <c r="H996" s="448">
        <v>0.34279999999999999</v>
      </c>
      <c r="I996" s="15" t="s">
        <v>1279</v>
      </c>
      <c r="J996" s="15" t="str">
        <f>_xlfn.XLOOKUP(QDC_Contratos[[#This Row],[ID CLUSTER]],'Pontos e zonas por UF'!$B$2:$B$446,'Pontos e zonas por UF'!$H$2:$H$446)</f>
        <v>São Paulo</v>
      </c>
      <c r="K996" s="344"/>
      <c r="L996" s="8">
        <f>_xlfn.XLOOKUP(QDC_Contratos[[#This Row],[ID CLUSTER]],'Pontos e zonas por UF'!$B$2:$B$446,'Pontos e zonas por UF'!$A$2:$A$446)</f>
        <v>3</v>
      </c>
      <c r="M996" s="344" t="str">
        <f>_xlfn.XLOOKUP(QDC_Contratos[[#This Row],[Código Identificador do ID CLUSTER]],'Pontos e zonas por UF'!$A$2:$A$446,'Pontos e zonas por UF'!$G$2:$G$446)</f>
        <v>Ponto</v>
      </c>
    </row>
    <row r="997" spans="1:13" x14ac:dyDescent="0.35">
      <c r="A997" s="15">
        <v>996</v>
      </c>
      <c r="B997" s="338" t="s">
        <v>2272</v>
      </c>
      <c r="C997" s="8" t="s">
        <v>1497</v>
      </c>
      <c r="D997" s="15" t="s">
        <v>162</v>
      </c>
      <c r="E997" s="18">
        <v>90</v>
      </c>
      <c r="F997" s="480">
        <v>45410</v>
      </c>
      <c r="G997" s="480">
        <v>45410</v>
      </c>
      <c r="H997" s="448">
        <v>0.34279999999999999</v>
      </c>
      <c r="I997" s="15" t="s">
        <v>1279</v>
      </c>
      <c r="J997" s="15" t="str">
        <f>_xlfn.XLOOKUP(QDC_Contratos[[#This Row],[ID CLUSTER]],'Pontos e zonas por UF'!$B$2:$B$446,'Pontos e zonas por UF'!$H$2:$H$446)</f>
        <v>São Paulo</v>
      </c>
      <c r="K997" s="344"/>
      <c r="L997" s="8">
        <f>_xlfn.XLOOKUP(QDC_Contratos[[#This Row],[ID CLUSTER]],'Pontos e zonas por UF'!$B$2:$B$446,'Pontos e zonas por UF'!$A$2:$A$446)</f>
        <v>3</v>
      </c>
      <c r="M997" s="344" t="str">
        <f>_xlfn.XLOOKUP(QDC_Contratos[[#This Row],[Código Identificador do ID CLUSTER]],'Pontos e zonas por UF'!$A$2:$A$446,'Pontos e zonas por UF'!$G$2:$G$446)</f>
        <v>Ponto</v>
      </c>
    </row>
    <row r="998" spans="1:13" x14ac:dyDescent="0.35">
      <c r="A998" s="15">
        <v>997</v>
      </c>
      <c r="B998" s="338" t="s">
        <v>2273</v>
      </c>
      <c r="C998" s="8" t="s">
        <v>2265</v>
      </c>
      <c r="D998" s="15" t="s">
        <v>169</v>
      </c>
      <c r="E998" s="18">
        <v>125</v>
      </c>
      <c r="F998" s="480">
        <v>45414</v>
      </c>
      <c r="G998" s="480">
        <v>45414</v>
      </c>
      <c r="H998" s="448"/>
      <c r="I998" s="15" t="s">
        <v>1279</v>
      </c>
      <c r="J998" s="15" t="str">
        <f>_xlfn.XLOOKUP(QDC_Contratos[[#This Row],[ID CLUSTER]],'Pontos e zonas por UF'!$B$2:$B$446,'Pontos e zonas por UF'!$H$2:$H$446)</f>
        <v>Santa Catarina</v>
      </c>
      <c r="K998" s="344"/>
      <c r="L998" s="8">
        <f>_xlfn.XLOOKUP(QDC_Contratos[[#This Row],[ID CLUSTER]],'Pontos e zonas por UF'!$B$2:$B$446,'Pontos e zonas por UF'!$A$2:$A$446)</f>
        <v>1084443</v>
      </c>
      <c r="M998" s="344" t="str">
        <f>_xlfn.XLOOKUP(QDC_Contratos[[#This Row],[Código Identificador do ID CLUSTER]],'Pontos e zonas por UF'!$A$2:$A$446,'Pontos e zonas por UF'!$G$2:$G$446)</f>
        <v>Ponto</v>
      </c>
    </row>
    <row r="999" spans="1:13" x14ac:dyDescent="0.35">
      <c r="A999" s="15">
        <v>998</v>
      </c>
      <c r="B999" s="338" t="s">
        <v>2274</v>
      </c>
      <c r="C999" s="8" t="s">
        <v>2265</v>
      </c>
      <c r="D999" s="15" t="s">
        <v>169</v>
      </c>
      <c r="E999" s="18">
        <v>125</v>
      </c>
      <c r="F999" s="480">
        <v>45415</v>
      </c>
      <c r="G999" s="480">
        <v>45415</v>
      </c>
      <c r="H999" s="448"/>
      <c r="I999" s="15" t="s">
        <v>1279</v>
      </c>
      <c r="J999" s="15" t="str">
        <f>_xlfn.XLOOKUP(QDC_Contratos[[#This Row],[ID CLUSTER]],'Pontos e zonas por UF'!$B$2:$B$446,'Pontos e zonas por UF'!$H$2:$H$446)</f>
        <v>Santa Catarina</v>
      </c>
      <c r="K999" s="344"/>
      <c r="L999" s="8">
        <f>_xlfn.XLOOKUP(QDC_Contratos[[#This Row],[ID CLUSTER]],'Pontos e zonas por UF'!$B$2:$B$446,'Pontos e zonas por UF'!$A$2:$A$446)</f>
        <v>1084443</v>
      </c>
      <c r="M999" s="344" t="str">
        <f>_xlfn.XLOOKUP(QDC_Contratos[[#This Row],[Código Identificador do ID CLUSTER]],'Pontos e zonas por UF'!$A$2:$A$446,'Pontos e zonas por UF'!$G$2:$G$446)</f>
        <v>Ponto</v>
      </c>
    </row>
    <row r="1000" spans="1:13" x14ac:dyDescent="0.35">
      <c r="A1000" s="15">
        <v>999</v>
      </c>
      <c r="B1000" s="338" t="s">
        <v>2275</v>
      </c>
      <c r="C1000" s="8" t="s">
        <v>1497</v>
      </c>
      <c r="D1000" s="15" t="s">
        <v>162</v>
      </c>
      <c r="E1000" s="18">
        <v>90</v>
      </c>
      <c r="F1000" s="480">
        <v>45411</v>
      </c>
      <c r="G1000" s="480">
        <v>45411</v>
      </c>
      <c r="H1000" s="448">
        <v>0.34279999999999999</v>
      </c>
      <c r="I1000" s="15" t="s">
        <v>1279</v>
      </c>
      <c r="J1000" s="15" t="str">
        <f>_xlfn.XLOOKUP(QDC_Contratos[[#This Row],[ID CLUSTER]],'Pontos e zonas por UF'!$B$2:$B$446,'Pontos e zonas por UF'!$H$2:$H$446)</f>
        <v>São Paulo</v>
      </c>
      <c r="K1000" s="344"/>
      <c r="L1000" s="8">
        <f>_xlfn.XLOOKUP(QDC_Contratos[[#This Row],[ID CLUSTER]],'Pontos e zonas por UF'!$B$2:$B$446,'Pontos e zonas por UF'!$A$2:$A$446)</f>
        <v>3</v>
      </c>
      <c r="M1000" s="344" t="str">
        <f>_xlfn.XLOOKUP(QDC_Contratos[[#This Row],[Código Identificador do ID CLUSTER]],'Pontos e zonas por UF'!$A$2:$A$446,'Pontos e zonas por UF'!$G$2:$G$446)</f>
        <v>Ponto</v>
      </c>
    </row>
    <row r="1001" spans="1:13" x14ac:dyDescent="0.35">
      <c r="A1001" s="15">
        <v>1000</v>
      </c>
      <c r="B1001" s="338" t="s">
        <v>2276</v>
      </c>
      <c r="C1001" s="8" t="s">
        <v>2265</v>
      </c>
      <c r="D1001" s="15" t="s">
        <v>169</v>
      </c>
      <c r="E1001" s="18">
        <v>250</v>
      </c>
      <c r="F1001" s="480">
        <v>45412</v>
      </c>
      <c r="G1001" s="480">
        <v>45412</v>
      </c>
      <c r="H1001" s="448"/>
      <c r="I1001" s="15" t="s">
        <v>1279</v>
      </c>
      <c r="J1001" s="15" t="str">
        <f>_xlfn.XLOOKUP(QDC_Contratos[[#This Row],[ID CLUSTER]],'Pontos e zonas por UF'!$B$2:$B$446,'Pontos e zonas por UF'!$H$2:$H$446)</f>
        <v>Santa Catarina</v>
      </c>
      <c r="K1001" s="344"/>
      <c r="L1001" s="8">
        <f>_xlfn.XLOOKUP(QDC_Contratos[[#This Row],[ID CLUSTER]],'Pontos e zonas por UF'!$B$2:$B$446,'Pontos e zonas por UF'!$A$2:$A$446)</f>
        <v>1084443</v>
      </c>
      <c r="M1001" s="344" t="str">
        <f>_xlfn.XLOOKUP(QDC_Contratos[[#This Row],[Código Identificador do ID CLUSTER]],'Pontos e zonas por UF'!$A$2:$A$446,'Pontos e zonas por UF'!$G$2:$G$446)</f>
        <v>Ponto</v>
      </c>
    </row>
    <row r="1002" spans="1:13" x14ac:dyDescent="0.35">
      <c r="A1002" s="15">
        <v>1001</v>
      </c>
      <c r="B1002" s="338" t="s">
        <v>2277</v>
      </c>
      <c r="C1002" s="8" t="s">
        <v>1295</v>
      </c>
      <c r="D1002" s="15" t="s">
        <v>169</v>
      </c>
      <c r="E1002" s="18">
        <v>60</v>
      </c>
      <c r="F1002" s="480">
        <v>45421</v>
      </c>
      <c r="G1002" s="480">
        <v>45421</v>
      </c>
      <c r="H1002" s="448">
        <v>0.27789999999999998</v>
      </c>
      <c r="I1002" s="15" t="s">
        <v>1279</v>
      </c>
      <c r="J1002" s="15" t="str">
        <f>_xlfn.XLOOKUP(QDC_Contratos[[#This Row],[ID CLUSTER]],'Pontos e zonas por UF'!$B$2:$B$446,'Pontos e zonas por UF'!$H$2:$H$446)</f>
        <v>São Paulo</v>
      </c>
      <c r="K1002" s="344"/>
      <c r="L1002" s="8">
        <f>_xlfn.XLOOKUP(QDC_Contratos[[#This Row],[ID CLUSTER]],'Pontos e zonas por UF'!$B$2:$B$446,'Pontos e zonas por UF'!$A$2:$A$446)</f>
        <v>1</v>
      </c>
      <c r="M1002" s="344" t="str">
        <f>_xlfn.XLOOKUP(QDC_Contratos[[#This Row],[Código Identificador do ID CLUSTER]],'Pontos e zonas por UF'!$A$2:$A$446,'Pontos e zonas por UF'!$G$2:$G$446)</f>
        <v>Ponto</v>
      </c>
    </row>
    <row r="1003" spans="1:13" x14ac:dyDescent="0.35">
      <c r="A1003" s="15">
        <v>1002</v>
      </c>
      <c r="B1003" s="338" t="s">
        <v>2278</v>
      </c>
      <c r="C1003" s="8" t="s">
        <v>1295</v>
      </c>
      <c r="D1003" s="15" t="s">
        <v>169</v>
      </c>
      <c r="E1003" s="18">
        <v>60</v>
      </c>
      <c r="F1003" s="480">
        <v>45420</v>
      </c>
      <c r="G1003" s="480">
        <v>45420</v>
      </c>
      <c r="H1003" s="448">
        <v>0.27779999999999999</v>
      </c>
      <c r="I1003" s="15" t="s">
        <v>1279</v>
      </c>
      <c r="J1003" s="15" t="str">
        <f>_xlfn.XLOOKUP(QDC_Contratos[[#This Row],[ID CLUSTER]],'Pontos e zonas por UF'!$B$2:$B$446,'Pontos e zonas por UF'!$H$2:$H$446)</f>
        <v>São Paulo</v>
      </c>
      <c r="K1003" s="344"/>
      <c r="L1003" s="8">
        <f>_xlfn.XLOOKUP(QDC_Contratos[[#This Row],[ID CLUSTER]],'Pontos e zonas por UF'!$B$2:$B$446,'Pontos e zonas por UF'!$A$2:$A$446)</f>
        <v>1</v>
      </c>
      <c r="M1003" s="344" t="str">
        <f>_xlfn.XLOOKUP(QDC_Contratos[[#This Row],[Código Identificador do ID CLUSTER]],'Pontos e zonas por UF'!$A$2:$A$446,'Pontos e zonas por UF'!$G$2:$G$446)</f>
        <v>Ponto</v>
      </c>
    </row>
    <row r="1004" spans="1:13" x14ac:dyDescent="0.35">
      <c r="A1004" s="15">
        <v>1003</v>
      </c>
      <c r="B1004" s="338" t="s">
        <v>2279</v>
      </c>
      <c r="C1004" s="8" t="s">
        <v>1295</v>
      </c>
      <c r="D1004" s="15" t="s">
        <v>169</v>
      </c>
      <c r="E1004" s="18">
        <v>60</v>
      </c>
      <c r="F1004" s="480">
        <v>45423</v>
      </c>
      <c r="G1004" s="480">
        <v>45423</v>
      </c>
      <c r="H1004" s="448">
        <v>0.27779999999999999</v>
      </c>
      <c r="I1004" s="15" t="s">
        <v>1279</v>
      </c>
      <c r="J1004" s="15" t="str">
        <f>_xlfn.XLOOKUP(QDC_Contratos[[#This Row],[ID CLUSTER]],'Pontos e zonas por UF'!$B$2:$B$446,'Pontos e zonas por UF'!$H$2:$H$446)</f>
        <v>São Paulo</v>
      </c>
      <c r="K1004" s="344"/>
      <c r="L1004" s="8">
        <f>_xlfn.XLOOKUP(QDC_Contratos[[#This Row],[ID CLUSTER]],'Pontos e zonas por UF'!$B$2:$B$446,'Pontos e zonas por UF'!$A$2:$A$446)</f>
        <v>1</v>
      </c>
      <c r="M1004" s="344" t="str">
        <f>_xlfn.XLOOKUP(QDC_Contratos[[#This Row],[Código Identificador do ID CLUSTER]],'Pontos e zonas por UF'!$A$2:$A$446,'Pontos e zonas por UF'!$G$2:$G$446)</f>
        <v>Ponto</v>
      </c>
    </row>
    <row r="1005" spans="1:13" x14ac:dyDescent="0.35">
      <c r="A1005" s="15">
        <v>1004</v>
      </c>
      <c r="B1005" s="338" t="s">
        <v>2280</v>
      </c>
      <c r="C1005" s="8" t="s">
        <v>1295</v>
      </c>
      <c r="D1005" s="15" t="s">
        <v>169</v>
      </c>
      <c r="E1005" s="18">
        <v>60</v>
      </c>
      <c r="F1005" s="480">
        <v>45422</v>
      </c>
      <c r="G1005" s="480">
        <v>45422</v>
      </c>
      <c r="H1005" s="448">
        <v>0.27779999999999999</v>
      </c>
      <c r="I1005" s="15" t="s">
        <v>1279</v>
      </c>
      <c r="J1005" s="15" t="str">
        <f>_xlfn.XLOOKUP(QDC_Contratos[[#This Row],[ID CLUSTER]],'Pontos e zonas por UF'!$B$2:$B$446,'Pontos e zonas por UF'!$H$2:$H$446)</f>
        <v>São Paulo</v>
      </c>
      <c r="K1005" s="344"/>
      <c r="L1005" s="8">
        <f>_xlfn.XLOOKUP(QDC_Contratos[[#This Row],[ID CLUSTER]],'Pontos e zonas por UF'!$B$2:$B$446,'Pontos e zonas por UF'!$A$2:$A$446)</f>
        <v>1</v>
      </c>
      <c r="M1005" s="344" t="str">
        <f>_xlfn.XLOOKUP(QDC_Contratos[[#This Row],[Código Identificador do ID CLUSTER]],'Pontos e zonas por UF'!$A$2:$A$446,'Pontos e zonas por UF'!$G$2:$G$446)</f>
        <v>Ponto</v>
      </c>
    </row>
    <row r="1006" spans="1:13" x14ac:dyDescent="0.35">
      <c r="A1006" s="15">
        <v>1005</v>
      </c>
      <c r="B1006" s="338" t="s">
        <v>2281</v>
      </c>
      <c r="C1006" s="8" t="s">
        <v>1295</v>
      </c>
      <c r="D1006" s="15" t="s">
        <v>169</v>
      </c>
      <c r="E1006" s="18">
        <v>60</v>
      </c>
      <c r="F1006" s="480">
        <v>45426</v>
      </c>
      <c r="G1006" s="480">
        <v>45426</v>
      </c>
      <c r="H1006" s="448">
        <v>0.27779999999999999</v>
      </c>
      <c r="I1006" s="15" t="s">
        <v>1279</v>
      </c>
      <c r="J1006" s="15" t="str">
        <f>_xlfn.XLOOKUP(QDC_Contratos[[#This Row],[ID CLUSTER]],'Pontos e zonas por UF'!$B$2:$B$446,'Pontos e zonas por UF'!$H$2:$H$446)</f>
        <v>São Paulo</v>
      </c>
      <c r="K1006" s="344"/>
      <c r="L1006" s="8">
        <f>_xlfn.XLOOKUP(QDC_Contratos[[#This Row],[ID CLUSTER]],'Pontos e zonas por UF'!$B$2:$B$446,'Pontos e zonas por UF'!$A$2:$A$446)</f>
        <v>1</v>
      </c>
      <c r="M1006" s="344" t="str">
        <f>_xlfn.XLOOKUP(QDC_Contratos[[#This Row],[Código Identificador do ID CLUSTER]],'Pontos e zonas por UF'!$A$2:$A$446,'Pontos e zonas por UF'!$G$2:$G$446)</f>
        <v>Ponto</v>
      </c>
    </row>
    <row r="1007" spans="1:13" x14ac:dyDescent="0.35">
      <c r="A1007" s="15">
        <v>1006</v>
      </c>
      <c r="B1007" s="338" t="s">
        <v>2282</v>
      </c>
      <c r="C1007" s="8" t="s">
        <v>1295</v>
      </c>
      <c r="D1007" s="15" t="s">
        <v>169</v>
      </c>
      <c r="E1007" s="18">
        <v>60</v>
      </c>
      <c r="F1007" s="480">
        <v>45427</v>
      </c>
      <c r="G1007" s="480">
        <v>45427</v>
      </c>
      <c r="H1007" s="448">
        <v>0.27779999999999999</v>
      </c>
      <c r="I1007" s="15" t="s">
        <v>1279</v>
      </c>
      <c r="J1007" s="15" t="str">
        <f>_xlfn.XLOOKUP(QDC_Contratos[[#This Row],[ID CLUSTER]],'Pontos e zonas por UF'!$B$2:$B$446,'Pontos e zonas por UF'!$H$2:$H$446)</f>
        <v>São Paulo</v>
      </c>
      <c r="K1007" s="344"/>
      <c r="L1007" s="8">
        <f>_xlfn.XLOOKUP(QDC_Contratos[[#This Row],[ID CLUSTER]],'Pontos e zonas por UF'!$B$2:$B$446,'Pontos e zonas por UF'!$A$2:$A$446)</f>
        <v>1</v>
      </c>
      <c r="M1007" s="344" t="str">
        <f>_xlfn.XLOOKUP(QDC_Contratos[[#This Row],[Código Identificador do ID CLUSTER]],'Pontos e zonas por UF'!$A$2:$A$446,'Pontos e zonas por UF'!$G$2:$G$446)</f>
        <v>Ponto</v>
      </c>
    </row>
    <row r="1008" spans="1:13" x14ac:dyDescent="0.35">
      <c r="A1008" s="15">
        <v>1007</v>
      </c>
      <c r="B1008" s="338" t="s">
        <v>2283</v>
      </c>
      <c r="C1008" s="8" t="s">
        <v>1295</v>
      </c>
      <c r="D1008" s="15" t="s">
        <v>169</v>
      </c>
      <c r="E1008" s="18">
        <v>60</v>
      </c>
      <c r="F1008" s="480">
        <v>45428</v>
      </c>
      <c r="G1008" s="480">
        <v>45428</v>
      </c>
      <c r="H1008" s="448">
        <v>0.27779999999999999</v>
      </c>
      <c r="I1008" s="15" t="s">
        <v>1279</v>
      </c>
      <c r="J1008" s="15" t="str">
        <f>_xlfn.XLOOKUP(QDC_Contratos[[#This Row],[ID CLUSTER]],'Pontos e zonas por UF'!$B$2:$B$446,'Pontos e zonas por UF'!$H$2:$H$446)</f>
        <v>São Paulo</v>
      </c>
      <c r="K1008" s="344"/>
      <c r="L1008" s="8">
        <f>_xlfn.XLOOKUP(QDC_Contratos[[#This Row],[ID CLUSTER]],'Pontos e zonas por UF'!$B$2:$B$446,'Pontos e zonas por UF'!$A$2:$A$446)</f>
        <v>1</v>
      </c>
      <c r="M1008" s="344" t="str">
        <f>_xlfn.XLOOKUP(QDC_Contratos[[#This Row],[Código Identificador do ID CLUSTER]],'Pontos e zonas por UF'!$A$2:$A$446,'Pontos e zonas por UF'!$G$2:$G$446)</f>
        <v>Ponto</v>
      </c>
    </row>
    <row r="1009" spans="1:13" x14ac:dyDescent="0.35">
      <c r="A1009" s="15">
        <v>1008</v>
      </c>
      <c r="B1009" s="338" t="s">
        <v>2284</v>
      </c>
      <c r="C1009" s="8" t="s">
        <v>1295</v>
      </c>
      <c r="D1009" s="15" t="s">
        <v>169</v>
      </c>
      <c r="E1009" s="18">
        <v>60</v>
      </c>
      <c r="F1009" s="480">
        <v>45429</v>
      </c>
      <c r="G1009" s="480">
        <v>45429</v>
      </c>
      <c r="H1009" s="448">
        <v>0.27779999999999999</v>
      </c>
      <c r="I1009" s="15" t="s">
        <v>1279</v>
      </c>
      <c r="J1009" s="15" t="str">
        <f>_xlfn.XLOOKUP(QDC_Contratos[[#This Row],[ID CLUSTER]],'Pontos e zonas por UF'!$B$2:$B$446,'Pontos e zonas por UF'!$H$2:$H$446)</f>
        <v>São Paulo</v>
      </c>
      <c r="K1009" s="344"/>
      <c r="L1009" s="8">
        <f>_xlfn.XLOOKUP(QDC_Contratos[[#This Row],[ID CLUSTER]],'Pontos e zonas por UF'!$B$2:$B$446,'Pontos e zonas por UF'!$A$2:$A$446)</f>
        <v>1</v>
      </c>
      <c r="M1009" s="344" t="str">
        <f>_xlfn.XLOOKUP(QDC_Contratos[[#This Row],[Código Identificador do ID CLUSTER]],'Pontos e zonas por UF'!$A$2:$A$446,'Pontos e zonas por UF'!$G$2:$G$446)</f>
        <v>Ponto</v>
      </c>
    </row>
    <row r="1010" spans="1:13" x14ac:dyDescent="0.35">
      <c r="A1010" s="15">
        <v>1009</v>
      </c>
      <c r="B1010" s="338" t="s">
        <v>2285</v>
      </c>
      <c r="C1010" s="8" t="s">
        <v>1295</v>
      </c>
      <c r="D1010" s="15" t="s">
        <v>169</v>
      </c>
      <c r="E1010" s="18">
        <v>60</v>
      </c>
      <c r="F1010" s="480">
        <v>45430</v>
      </c>
      <c r="G1010" s="480">
        <v>45430</v>
      </c>
      <c r="H1010" s="448">
        <v>0.27779999999999999</v>
      </c>
      <c r="I1010" s="15" t="s">
        <v>1279</v>
      </c>
      <c r="J1010" s="15" t="str">
        <f>_xlfn.XLOOKUP(QDC_Contratos[[#This Row],[ID CLUSTER]],'Pontos e zonas por UF'!$B$2:$B$446,'Pontos e zonas por UF'!$H$2:$H$446)</f>
        <v>São Paulo</v>
      </c>
      <c r="K1010" s="344"/>
      <c r="L1010" s="8">
        <f>_xlfn.XLOOKUP(QDC_Contratos[[#This Row],[ID CLUSTER]],'Pontos e zonas por UF'!$B$2:$B$446,'Pontos e zonas por UF'!$A$2:$A$446)</f>
        <v>1</v>
      </c>
      <c r="M1010" s="344" t="str">
        <f>_xlfn.XLOOKUP(QDC_Contratos[[#This Row],[Código Identificador do ID CLUSTER]],'Pontos e zonas por UF'!$A$2:$A$446,'Pontos e zonas por UF'!$G$2:$G$446)</f>
        <v>Ponto</v>
      </c>
    </row>
    <row r="1011" spans="1:13" x14ac:dyDescent="0.35">
      <c r="A1011" s="15">
        <v>1010</v>
      </c>
      <c r="B1011" s="338" t="s">
        <v>2286</v>
      </c>
      <c r="C1011" s="8" t="s">
        <v>1295</v>
      </c>
      <c r="D1011" s="15" t="s">
        <v>169</v>
      </c>
      <c r="E1011" s="18">
        <v>60</v>
      </c>
      <c r="F1011" s="480">
        <v>45433</v>
      </c>
      <c r="G1011" s="480">
        <v>45433</v>
      </c>
      <c r="H1011" s="448">
        <v>0.27779999999999999</v>
      </c>
      <c r="I1011" s="15" t="s">
        <v>1279</v>
      </c>
      <c r="J1011" s="15" t="str">
        <f>_xlfn.XLOOKUP(QDC_Contratos[[#This Row],[ID CLUSTER]],'Pontos e zonas por UF'!$B$2:$B$446,'Pontos e zonas por UF'!$H$2:$H$446)</f>
        <v>São Paulo</v>
      </c>
      <c r="K1011" s="344"/>
      <c r="L1011" s="8">
        <f>_xlfn.XLOOKUP(QDC_Contratos[[#This Row],[ID CLUSTER]],'Pontos e zonas por UF'!$B$2:$B$446,'Pontos e zonas por UF'!$A$2:$A$446)</f>
        <v>1</v>
      </c>
      <c r="M1011" s="344" t="str">
        <f>_xlfn.XLOOKUP(QDC_Contratos[[#This Row],[Código Identificador do ID CLUSTER]],'Pontos e zonas por UF'!$A$2:$A$446,'Pontos e zonas por UF'!$G$2:$G$446)</f>
        <v>Ponto</v>
      </c>
    </row>
    <row r="1012" spans="1:13" x14ac:dyDescent="0.35">
      <c r="A1012" s="15">
        <v>1011</v>
      </c>
      <c r="B1012" s="338" t="s">
        <v>2287</v>
      </c>
      <c r="C1012" s="8" t="s">
        <v>1295</v>
      </c>
      <c r="D1012" s="15" t="s">
        <v>169</v>
      </c>
      <c r="E1012" s="18">
        <v>60</v>
      </c>
      <c r="F1012" s="480">
        <v>45434</v>
      </c>
      <c r="G1012" s="480">
        <v>45434</v>
      </c>
      <c r="H1012" s="448">
        <v>0.27779999999999999</v>
      </c>
      <c r="I1012" s="15" t="s">
        <v>1279</v>
      </c>
      <c r="J1012" s="15" t="str">
        <f>_xlfn.XLOOKUP(QDC_Contratos[[#This Row],[ID CLUSTER]],'Pontos e zonas por UF'!$B$2:$B$446,'Pontos e zonas por UF'!$H$2:$H$446)</f>
        <v>São Paulo</v>
      </c>
      <c r="K1012" s="344"/>
      <c r="L1012" s="8">
        <f>_xlfn.XLOOKUP(QDC_Contratos[[#This Row],[ID CLUSTER]],'Pontos e zonas por UF'!$B$2:$B$446,'Pontos e zonas por UF'!$A$2:$A$446)</f>
        <v>1</v>
      </c>
      <c r="M1012" s="344" t="str">
        <f>_xlfn.XLOOKUP(QDC_Contratos[[#This Row],[Código Identificador do ID CLUSTER]],'Pontos e zonas por UF'!$A$2:$A$446,'Pontos e zonas por UF'!$G$2:$G$446)</f>
        <v>Ponto</v>
      </c>
    </row>
    <row r="1013" spans="1:13" x14ac:dyDescent="0.35">
      <c r="A1013" s="15">
        <v>1012</v>
      </c>
      <c r="B1013" s="338" t="s">
        <v>2288</v>
      </c>
      <c r="C1013" s="8" t="s">
        <v>1295</v>
      </c>
      <c r="D1013" s="15" t="s">
        <v>169</v>
      </c>
      <c r="E1013" s="18">
        <v>60</v>
      </c>
      <c r="F1013" s="480">
        <v>45435</v>
      </c>
      <c r="G1013" s="480">
        <v>45435</v>
      </c>
      <c r="H1013" s="448">
        <v>0.27779999999999999</v>
      </c>
      <c r="I1013" s="15" t="s">
        <v>1279</v>
      </c>
      <c r="J1013" s="15" t="str">
        <f>_xlfn.XLOOKUP(QDC_Contratos[[#This Row],[ID CLUSTER]],'Pontos e zonas por UF'!$B$2:$B$446,'Pontos e zonas por UF'!$H$2:$H$446)</f>
        <v>São Paulo</v>
      </c>
      <c r="K1013" s="344"/>
      <c r="L1013" s="8">
        <f>_xlfn.XLOOKUP(QDC_Contratos[[#This Row],[ID CLUSTER]],'Pontos e zonas por UF'!$B$2:$B$446,'Pontos e zonas por UF'!$A$2:$A$446)</f>
        <v>1</v>
      </c>
      <c r="M1013" s="344" t="str">
        <f>_xlfn.XLOOKUP(QDC_Contratos[[#This Row],[Código Identificador do ID CLUSTER]],'Pontos e zonas por UF'!$A$2:$A$446,'Pontos e zonas por UF'!$G$2:$G$446)</f>
        <v>Ponto</v>
      </c>
    </row>
    <row r="1014" spans="1:13" x14ac:dyDescent="0.35">
      <c r="A1014" s="15">
        <v>1013</v>
      </c>
      <c r="B1014" s="338" t="s">
        <v>2289</v>
      </c>
      <c r="C1014" s="8" t="s">
        <v>1295</v>
      </c>
      <c r="D1014" s="15" t="s">
        <v>169</v>
      </c>
      <c r="E1014" s="18">
        <v>60</v>
      </c>
      <c r="F1014" s="480">
        <v>45436</v>
      </c>
      <c r="G1014" s="480">
        <v>45436</v>
      </c>
      <c r="H1014" s="448">
        <v>0.27779999999999999</v>
      </c>
      <c r="I1014" s="15" t="s">
        <v>1279</v>
      </c>
      <c r="J1014" s="15" t="str">
        <f>_xlfn.XLOOKUP(QDC_Contratos[[#This Row],[ID CLUSTER]],'Pontos e zonas por UF'!$B$2:$B$446,'Pontos e zonas por UF'!$H$2:$H$446)</f>
        <v>São Paulo</v>
      </c>
      <c r="K1014" s="344"/>
      <c r="L1014" s="8">
        <f>_xlfn.XLOOKUP(QDC_Contratos[[#This Row],[ID CLUSTER]],'Pontos e zonas por UF'!$B$2:$B$446,'Pontos e zonas por UF'!$A$2:$A$446)</f>
        <v>1</v>
      </c>
      <c r="M1014" s="344" t="str">
        <f>_xlfn.XLOOKUP(QDC_Contratos[[#This Row],[Código Identificador do ID CLUSTER]],'Pontos e zonas por UF'!$A$2:$A$446,'Pontos e zonas por UF'!$G$2:$G$446)</f>
        <v>Ponto</v>
      </c>
    </row>
    <row r="1015" spans="1:13" x14ac:dyDescent="0.35">
      <c r="A1015" s="15">
        <v>1014</v>
      </c>
      <c r="B1015" s="338" t="s">
        <v>2290</v>
      </c>
      <c r="C1015" s="8" t="s">
        <v>1295</v>
      </c>
      <c r="D1015" s="15" t="s">
        <v>169</v>
      </c>
      <c r="E1015" s="18">
        <v>60</v>
      </c>
      <c r="F1015" s="480">
        <v>45437</v>
      </c>
      <c r="G1015" s="480">
        <v>45437</v>
      </c>
      <c r="H1015" s="448">
        <v>0.27779999999999999</v>
      </c>
      <c r="I1015" s="15" t="s">
        <v>1279</v>
      </c>
      <c r="J1015" s="15" t="str">
        <f>_xlfn.XLOOKUP(QDC_Contratos[[#This Row],[ID CLUSTER]],'Pontos e zonas por UF'!$B$2:$B$446,'Pontos e zonas por UF'!$H$2:$H$446)</f>
        <v>São Paulo</v>
      </c>
      <c r="K1015" s="344"/>
      <c r="L1015" s="8">
        <f>_xlfn.XLOOKUP(QDC_Contratos[[#This Row],[ID CLUSTER]],'Pontos e zonas por UF'!$B$2:$B$446,'Pontos e zonas por UF'!$A$2:$A$446)</f>
        <v>1</v>
      </c>
      <c r="M1015" s="344" t="str">
        <f>_xlfn.XLOOKUP(QDC_Contratos[[#This Row],[Código Identificador do ID CLUSTER]],'Pontos e zonas por UF'!$A$2:$A$446,'Pontos e zonas por UF'!$G$2:$G$446)</f>
        <v>Ponto</v>
      </c>
    </row>
    <row r="1016" spans="1:13" x14ac:dyDescent="0.35">
      <c r="A1016" s="15">
        <v>1015</v>
      </c>
      <c r="B1016" s="338" t="s">
        <v>2291</v>
      </c>
      <c r="C1016" s="8" t="s">
        <v>1730</v>
      </c>
      <c r="D1016" s="15" t="s">
        <v>169</v>
      </c>
      <c r="E1016" s="18">
        <v>310</v>
      </c>
      <c r="F1016" s="480">
        <v>45394</v>
      </c>
      <c r="G1016" s="480">
        <v>45394</v>
      </c>
      <c r="H1016" s="448">
        <v>1.5048999999999999</v>
      </c>
      <c r="I1016" s="15" t="s">
        <v>1279</v>
      </c>
      <c r="J1016" s="15" t="str">
        <f>_xlfn.XLOOKUP(QDC_Contratos[[#This Row],[ID CLUSTER]],'Pontos e zonas por UF'!$B$2:$B$446,'Pontos e zonas por UF'!$H$2:$H$446)</f>
        <v>São Paulo</v>
      </c>
      <c r="K1016" s="54"/>
      <c r="L1016" s="8">
        <f>_xlfn.XLOOKUP(QDC_Contratos[[#This Row],[ID CLUSTER]],'Pontos e zonas por UF'!$B$2:$B$446,'Pontos e zonas por UF'!$A$2:$A$446)</f>
        <v>276645</v>
      </c>
      <c r="M1016" s="344" t="str">
        <f>_xlfn.XLOOKUP(QDC_Contratos[[#This Row],[Código Identificador do ID CLUSTER]],'Pontos e zonas por UF'!$A$2:$A$446,'Pontos e zonas por UF'!$G$2:$G$446)</f>
        <v>Ponto</v>
      </c>
    </row>
    <row r="1017" spans="1:13" x14ac:dyDescent="0.35">
      <c r="A1017" s="15">
        <v>1016</v>
      </c>
      <c r="B1017" s="338" t="s">
        <v>2292</v>
      </c>
      <c r="C1017" s="8" t="s">
        <v>1823</v>
      </c>
      <c r="D1017" s="15" t="s">
        <v>162</v>
      </c>
      <c r="E1017" s="18">
        <v>400</v>
      </c>
      <c r="F1017" s="480">
        <v>45394</v>
      </c>
      <c r="G1017" s="480">
        <v>45394</v>
      </c>
      <c r="H1017" s="448">
        <v>4.8152999999999997</v>
      </c>
      <c r="I1017" s="15" t="s">
        <v>1279</v>
      </c>
      <c r="J1017" s="15" t="str">
        <f>_xlfn.XLOOKUP(QDC_Contratos[[#This Row],[ID CLUSTER]],'Pontos e zonas por UF'!$B$2:$B$446,'Pontos e zonas por UF'!$H$2:$H$446)</f>
        <v>São Paulo</v>
      </c>
      <c r="K1017" s="54"/>
      <c r="L1017" s="8">
        <f>_xlfn.XLOOKUP(QDC_Contratos[[#This Row],[ID CLUSTER]],'Pontos e zonas por UF'!$B$2:$B$446,'Pontos e zonas por UF'!$A$2:$A$446)</f>
        <v>443</v>
      </c>
      <c r="M1017" s="344" t="str">
        <f>_xlfn.XLOOKUP(QDC_Contratos[[#This Row],[Código Identificador do ID CLUSTER]],'Pontos e zonas por UF'!$A$2:$A$446,'Pontos e zonas por UF'!$G$2:$G$446)</f>
        <v>Zona</v>
      </c>
    </row>
    <row r="1018" spans="1:13" x14ac:dyDescent="0.35">
      <c r="A1018" s="15">
        <v>1017</v>
      </c>
      <c r="B1018" s="338" t="s">
        <v>2293</v>
      </c>
      <c r="C1018" s="8" t="s">
        <v>1730</v>
      </c>
      <c r="D1018" s="15" t="s">
        <v>169</v>
      </c>
      <c r="E1018" s="18">
        <v>310</v>
      </c>
      <c r="F1018" s="480">
        <v>45395</v>
      </c>
      <c r="G1018" s="480">
        <v>45395</v>
      </c>
      <c r="H1018" s="448">
        <v>1.5048999999999999</v>
      </c>
      <c r="I1018" s="15" t="s">
        <v>1279</v>
      </c>
      <c r="J1018" s="15" t="str">
        <f>_xlfn.XLOOKUP(QDC_Contratos[[#This Row],[ID CLUSTER]],'Pontos e zonas por UF'!$B$2:$B$446,'Pontos e zonas por UF'!$H$2:$H$446)</f>
        <v>São Paulo</v>
      </c>
      <c r="K1018" s="54"/>
      <c r="L1018" s="8">
        <f>_xlfn.XLOOKUP(QDC_Contratos[[#This Row],[ID CLUSTER]],'Pontos e zonas por UF'!$B$2:$B$446,'Pontos e zonas por UF'!$A$2:$A$446)</f>
        <v>276645</v>
      </c>
      <c r="M1018" s="344" t="str">
        <f>_xlfn.XLOOKUP(QDC_Contratos[[#This Row],[Código Identificador do ID CLUSTER]],'Pontos e zonas por UF'!$A$2:$A$446,'Pontos e zonas por UF'!$G$2:$G$446)</f>
        <v>Ponto</v>
      </c>
    </row>
    <row r="1019" spans="1:13" x14ac:dyDescent="0.35">
      <c r="A1019" s="15">
        <v>1018</v>
      </c>
      <c r="B1019" s="338" t="s">
        <v>2294</v>
      </c>
      <c r="C1019" s="8" t="s">
        <v>1823</v>
      </c>
      <c r="D1019" s="15" t="s">
        <v>162</v>
      </c>
      <c r="E1019" s="18">
        <v>400</v>
      </c>
      <c r="F1019" s="480">
        <v>45395</v>
      </c>
      <c r="G1019" s="480">
        <v>45395</v>
      </c>
      <c r="H1019" s="448">
        <v>4.8152999999999997</v>
      </c>
      <c r="I1019" s="15" t="s">
        <v>1279</v>
      </c>
      <c r="J1019" s="15" t="str">
        <f>_xlfn.XLOOKUP(QDC_Contratos[[#This Row],[ID CLUSTER]],'Pontos e zonas por UF'!$B$2:$B$446,'Pontos e zonas por UF'!$H$2:$H$446)</f>
        <v>São Paulo</v>
      </c>
      <c r="K1019" s="54"/>
      <c r="L1019" s="8">
        <f>_xlfn.XLOOKUP(QDC_Contratos[[#This Row],[ID CLUSTER]],'Pontos e zonas por UF'!$B$2:$B$446,'Pontos e zonas por UF'!$A$2:$A$446)</f>
        <v>443</v>
      </c>
      <c r="M1019" s="344" t="str">
        <f>_xlfn.XLOOKUP(QDC_Contratos[[#This Row],[Código Identificador do ID CLUSTER]],'Pontos e zonas por UF'!$A$2:$A$446,'Pontos e zonas por UF'!$G$2:$G$446)</f>
        <v>Zona</v>
      </c>
    </row>
    <row r="1020" spans="1:13" x14ac:dyDescent="0.35">
      <c r="A1020" s="15">
        <v>1019</v>
      </c>
      <c r="B1020" s="338" t="s">
        <v>2295</v>
      </c>
      <c r="C1020" s="8" t="s">
        <v>1730</v>
      </c>
      <c r="D1020" s="15" t="s">
        <v>169</v>
      </c>
      <c r="E1020" s="18">
        <v>310</v>
      </c>
      <c r="F1020" s="480">
        <v>45398</v>
      </c>
      <c r="G1020" s="480">
        <v>45398</v>
      </c>
      <c r="H1020" s="448">
        <v>1.5048999999999999</v>
      </c>
      <c r="I1020" s="15" t="s">
        <v>1279</v>
      </c>
      <c r="J1020" s="15" t="str">
        <f>_xlfn.XLOOKUP(QDC_Contratos[[#This Row],[ID CLUSTER]],'Pontos e zonas por UF'!$B$2:$B$446,'Pontos e zonas por UF'!$H$2:$H$446)</f>
        <v>São Paulo</v>
      </c>
      <c r="K1020" s="54"/>
      <c r="L1020" s="8">
        <f>_xlfn.XLOOKUP(QDC_Contratos[[#This Row],[ID CLUSTER]],'Pontos e zonas por UF'!$B$2:$B$446,'Pontos e zonas por UF'!$A$2:$A$446)</f>
        <v>276645</v>
      </c>
      <c r="M1020" s="344" t="str">
        <f>_xlfn.XLOOKUP(QDC_Contratos[[#This Row],[Código Identificador do ID CLUSTER]],'Pontos e zonas por UF'!$A$2:$A$446,'Pontos e zonas por UF'!$G$2:$G$446)</f>
        <v>Ponto</v>
      </c>
    </row>
    <row r="1021" spans="1:13" x14ac:dyDescent="0.35">
      <c r="A1021" s="15">
        <v>1020</v>
      </c>
      <c r="B1021" s="338" t="s">
        <v>2296</v>
      </c>
      <c r="C1021" s="8" t="s">
        <v>1730</v>
      </c>
      <c r="D1021" s="15" t="s">
        <v>169</v>
      </c>
      <c r="E1021" s="18">
        <v>310</v>
      </c>
      <c r="F1021" s="480">
        <v>45396</v>
      </c>
      <c r="G1021" s="480">
        <v>45396</v>
      </c>
      <c r="H1021" s="448">
        <v>1.5048999999999999</v>
      </c>
      <c r="I1021" s="15" t="s">
        <v>1279</v>
      </c>
      <c r="J1021" s="15" t="str">
        <f>_xlfn.XLOOKUP(QDC_Contratos[[#This Row],[ID CLUSTER]],'Pontos e zonas por UF'!$B$2:$B$446,'Pontos e zonas por UF'!$H$2:$H$446)</f>
        <v>São Paulo</v>
      </c>
      <c r="K1021" s="54"/>
      <c r="L1021" s="8">
        <f>_xlfn.XLOOKUP(QDC_Contratos[[#This Row],[ID CLUSTER]],'Pontos e zonas por UF'!$B$2:$B$446,'Pontos e zonas por UF'!$A$2:$A$446)</f>
        <v>276645</v>
      </c>
      <c r="M1021" s="344" t="str">
        <f>_xlfn.XLOOKUP(QDC_Contratos[[#This Row],[Código Identificador do ID CLUSTER]],'Pontos e zonas por UF'!$A$2:$A$446,'Pontos e zonas por UF'!$G$2:$G$446)</f>
        <v>Ponto</v>
      </c>
    </row>
    <row r="1022" spans="1:13" x14ac:dyDescent="0.35">
      <c r="A1022" s="15">
        <v>1021</v>
      </c>
      <c r="B1022" s="338" t="s">
        <v>2297</v>
      </c>
      <c r="C1022" s="8" t="s">
        <v>1823</v>
      </c>
      <c r="D1022" s="15" t="s">
        <v>162</v>
      </c>
      <c r="E1022" s="18">
        <v>400</v>
      </c>
      <c r="F1022" s="480">
        <v>45396</v>
      </c>
      <c r="G1022" s="480">
        <v>45396</v>
      </c>
      <c r="H1022" s="448">
        <v>4.8152999999999997</v>
      </c>
      <c r="I1022" s="15" t="s">
        <v>1279</v>
      </c>
      <c r="J1022" s="15" t="str">
        <f>_xlfn.XLOOKUP(QDC_Contratos[[#This Row],[ID CLUSTER]],'Pontos e zonas por UF'!$B$2:$B$446,'Pontos e zonas por UF'!$H$2:$H$446)</f>
        <v>São Paulo</v>
      </c>
      <c r="K1022" s="54"/>
      <c r="L1022" s="8">
        <f>_xlfn.XLOOKUP(QDC_Contratos[[#This Row],[ID CLUSTER]],'Pontos e zonas por UF'!$B$2:$B$446,'Pontos e zonas por UF'!$A$2:$A$446)</f>
        <v>443</v>
      </c>
      <c r="M1022" s="344" t="str">
        <f>_xlfn.XLOOKUP(QDC_Contratos[[#This Row],[Código Identificador do ID CLUSTER]],'Pontos e zonas por UF'!$A$2:$A$446,'Pontos e zonas por UF'!$G$2:$G$446)</f>
        <v>Zona</v>
      </c>
    </row>
    <row r="1023" spans="1:13" x14ac:dyDescent="0.35">
      <c r="A1023" s="15">
        <v>1022</v>
      </c>
      <c r="B1023" s="338" t="s">
        <v>2298</v>
      </c>
      <c r="C1023" s="8" t="s">
        <v>1730</v>
      </c>
      <c r="D1023" s="15" t="s">
        <v>169</v>
      </c>
      <c r="E1023" s="18">
        <v>310</v>
      </c>
      <c r="F1023" s="480">
        <v>45397</v>
      </c>
      <c r="G1023" s="480">
        <v>45397</v>
      </c>
      <c r="H1023" s="448">
        <v>1.5048999999999999</v>
      </c>
      <c r="I1023" s="15" t="s">
        <v>1279</v>
      </c>
      <c r="J1023" s="15" t="str">
        <f>_xlfn.XLOOKUP(QDC_Contratos[[#This Row],[ID CLUSTER]],'Pontos e zonas por UF'!$B$2:$B$446,'Pontos e zonas por UF'!$H$2:$H$446)</f>
        <v>São Paulo</v>
      </c>
      <c r="K1023" s="54"/>
      <c r="L1023" s="8">
        <f>_xlfn.XLOOKUP(QDC_Contratos[[#This Row],[ID CLUSTER]],'Pontos e zonas por UF'!$B$2:$B$446,'Pontos e zonas por UF'!$A$2:$A$446)</f>
        <v>276645</v>
      </c>
      <c r="M1023" s="344" t="str">
        <f>_xlfn.XLOOKUP(QDC_Contratos[[#This Row],[Código Identificador do ID CLUSTER]],'Pontos e zonas por UF'!$A$2:$A$446,'Pontos e zonas por UF'!$G$2:$G$446)</f>
        <v>Ponto</v>
      </c>
    </row>
    <row r="1024" spans="1:13" x14ac:dyDescent="0.35">
      <c r="A1024" s="15">
        <v>1023</v>
      </c>
      <c r="B1024" s="338" t="s">
        <v>2299</v>
      </c>
      <c r="C1024" s="8" t="s">
        <v>1823</v>
      </c>
      <c r="D1024" s="15" t="s">
        <v>162</v>
      </c>
      <c r="E1024" s="18">
        <v>400</v>
      </c>
      <c r="F1024" s="480">
        <v>45397</v>
      </c>
      <c r="G1024" s="480">
        <v>45397</v>
      </c>
      <c r="H1024" s="448">
        <v>4.8152999999999997</v>
      </c>
      <c r="I1024" s="15" t="s">
        <v>1279</v>
      </c>
      <c r="J1024" s="15" t="str">
        <f>_xlfn.XLOOKUP(QDC_Contratos[[#This Row],[ID CLUSTER]],'Pontos e zonas por UF'!$B$2:$B$446,'Pontos e zonas por UF'!$H$2:$H$446)</f>
        <v>São Paulo</v>
      </c>
      <c r="K1024" s="54"/>
      <c r="L1024" s="8">
        <f>_xlfn.XLOOKUP(QDC_Contratos[[#This Row],[ID CLUSTER]],'Pontos e zonas por UF'!$B$2:$B$446,'Pontos e zonas por UF'!$A$2:$A$446)</f>
        <v>443</v>
      </c>
      <c r="M1024" s="344" t="str">
        <f>_xlfn.XLOOKUP(QDC_Contratos[[#This Row],[Código Identificador do ID CLUSTER]],'Pontos e zonas por UF'!$A$2:$A$446,'Pontos e zonas por UF'!$G$2:$G$446)</f>
        <v>Zona</v>
      </c>
    </row>
    <row r="1025" spans="1:13" x14ac:dyDescent="0.35">
      <c r="A1025" s="15">
        <v>1024</v>
      </c>
      <c r="B1025" s="338" t="s">
        <v>2300</v>
      </c>
      <c r="C1025" s="8" t="s">
        <v>1823</v>
      </c>
      <c r="D1025" s="15" t="s">
        <v>162</v>
      </c>
      <c r="E1025" s="18">
        <v>400</v>
      </c>
      <c r="F1025" s="480">
        <v>45398</v>
      </c>
      <c r="G1025" s="480">
        <v>45398</v>
      </c>
      <c r="H1025" s="448">
        <v>4.8152999999999997</v>
      </c>
      <c r="I1025" s="15" t="s">
        <v>1279</v>
      </c>
      <c r="J1025" s="15" t="str">
        <f>_xlfn.XLOOKUP(QDC_Contratos[[#This Row],[ID CLUSTER]],'Pontos e zonas por UF'!$B$2:$B$446,'Pontos e zonas por UF'!$H$2:$H$446)</f>
        <v>São Paulo</v>
      </c>
      <c r="K1025" s="54"/>
      <c r="L1025" s="8">
        <f>_xlfn.XLOOKUP(QDC_Contratos[[#This Row],[ID CLUSTER]],'Pontos e zonas por UF'!$B$2:$B$446,'Pontos e zonas por UF'!$A$2:$A$446)</f>
        <v>443</v>
      </c>
      <c r="M1025" s="344" t="str">
        <f>_xlfn.XLOOKUP(QDC_Contratos[[#This Row],[Código Identificador do ID CLUSTER]],'Pontos e zonas por UF'!$A$2:$A$446,'Pontos e zonas por UF'!$G$2:$G$446)</f>
        <v>Zona</v>
      </c>
    </row>
    <row r="1026" spans="1:13" x14ac:dyDescent="0.35">
      <c r="A1026" s="15">
        <v>1025</v>
      </c>
      <c r="B1026" s="338" t="s">
        <v>2301</v>
      </c>
      <c r="C1026" s="8" t="s">
        <v>1730</v>
      </c>
      <c r="D1026" s="15" t="s">
        <v>169</v>
      </c>
      <c r="E1026" s="18">
        <v>208.59</v>
      </c>
      <c r="F1026" s="480">
        <v>45388</v>
      </c>
      <c r="G1026" s="480">
        <v>45388</v>
      </c>
      <c r="H1026" s="448">
        <v>1.5048999999999999</v>
      </c>
      <c r="I1026" s="15" t="s">
        <v>1279</v>
      </c>
      <c r="J1026" s="15" t="str">
        <f>_xlfn.XLOOKUP(QDC_Contratos[[#This Row],[ID CLUSTER]],'Pontos e zonas por UF'!$B$2:$B$446,'Pontos e zonas por UF'!$H$2:$H$446)</f>
        <v>São Paulo</v>
      </c>
      <c r="K1026" s="54"/>
      <c r="L1026" s="8">
        <f>_xlfn.XLOOKUP(QDC_Contratos[[#This Row],[ID CLUSTER]],'Pontos e zonas por UF'!$B$2:$B$446,'Pontos e zonas por UF'!$A$2:$A$446)</f>
        <v>276645</v>
      </c>
      <c r="M1026" s="344" t="str">
        <f>_xlfn.XLOOKUP(QDC_Contratos[[#This Row],[Código Identificador do ID CLUSTER]],'Pontos e zonas por UF'!$A$2:$A$446,'Pontos e zonas por UF'!$G$2:$G$446)</f>
        <v>Ponto</v>
      </c>
    </row>
    <row r="1027" spans="1:13" x14ac:dyDescent="0.35">
      <c r="A1027" s="15">
        <v>1026</v>
      </c>
      <c r="B1027" s="338" t="s">
        <v>2302</v>
      </c>
      <c r="C1027" s="8" t="s">
        <v>1823</v>
      </c>
      <c r="D1027" s="15" t="s">
        <v>162</v>
      </c>
      <c r="E1027" s="18">
        <v>208.59</v>
      </c>
      <c r="F1027" s="480">
        <v>45388</v>
      </c>
      <c r="G1027" s="480">
        <v>45388</v>
      </c>
      <c r="H1027" s="448">
        <v>4.8152999999999997</v>
      </c>
      <c r="I1027" s="15" t="s">
        <v>1279</v>
      </c>
      <c r="J1027" s="15" t="str">
        <f>_xlfn.XLOOKUP(QDC_Contratos[[#This Row],[ID CLUSTER]],'Pontos e zonas por UF'!$B$2:$B$446,'Pontos e zonas por UF'!$H$2:$H$446)</f>
        <v>São Paulo</v>
      </c>
      <c r="K1027" s="54"/>
      <c r="L1027" s="8">
        <f>_xlfn.XLOOKUP(QDC_Contratos[[#This Row],[ID CLUSTER]],'Pontos e zonas por UF'!$B$2:$B$446,'Pontos e zonas por UF'!$A$2:$A$446)</f>
        <v>443</v>
      </c>
      <c r="M1027" s="344" t="str">
        <f>_xlfn.XLOOKUP(QDC_Contratos[[#This Row],[Código Identificador do ID CLUSTER]],'Pontos e zonas por UF'!$A$2:$A$446,'Pontos e zonas por UF'!$G$2:$G$446)</f>
        <v>Zona</v>
      </c>
    </row>
    <row r="1028" spans="1:13" x14ac:dyDescent="0.35">
      <c r="A1028" s="15">
        <v>1027</v>
      </c>
      <c r="B1028" s="338" t="s">
        <v>2303</v>
      </c>
      <c r="C1028" s="8" t="s">
        <v>1730</v>
      </c>
      <c r="D1028" s="15" t="s">
        <v>169</v>
      </c>
      <c r="E1028" s="18">
        <v>208.59</v>
      </c>
      <c r="F1028" s="480">
        <v>45389</v>
      </c>
      <c r="G1028" s="480">
        <v>45389</v>
      </c>
      <c r="H1028" s="448">
        <v>1.5048999999999999</v>
      </c>
      <c r="I1028" s="15" t="s">
        <v>1279</v>
      </c>
      <c r="J1028" s="15" t="str">
        <f>_xlfn.XLOOKUP(QDC_Contratos[[#This Row],[ID CLUSTER]],'Pontos e zonas por UF'!$B$2:$B$446,'Pontos e zonas por UF'!$H$2:$H$446)</f>
        <v>São Paulo</v>
      </c>
      <c r="K1028" s="54"/>
      <c r="L1028" s="8">
        <f>_xlfn.XLOOKUP(QDC_Contratos[[#This Row],[ID CLUSTER]],'Pontos e zonas por UF'!$B$2:$B$446,'Pontos e zonas por UF'!$A$2:$A$446)</f>
        <v>276645</v>
      </c>
      <c r="M1028" s="344" t="str">
        <f>_xlfn.XLOOKUP(QDC_Contratos[[#This Row],[Código Identificador do ID CLUSTER]],'Pontos e zonas por UF'!$A$2:$A$446,'Pontos e zonas por UF'!$G$2:$G$446)</f>
        <v>Ponto</v>
      </c>
    </row>
    <row r="1029" spans="1:13" x14ac:dyDescent="0.35">
      <c r="A1029" s="15">
        <v>1028</v>
      </c>
      <c r="B1029" s="338" t="s">
        <v>2304</v>
      </c>
      <c r="C1029" s="8" t="s">
        <v>1823</v>
      </c>
      <c r="D1029" s="15" t="s">
        <v>162</v>
      </c>
      <c r="E1029" s="18">
        <v>208.59</v>
      </c>
      <c r="F1029" s="480">
        <v>45389</v>
      </c>
      <c r="G1029" s="480">
        <v>45389</v>
      </c>
      <c r="H1029" s="448">
        <v>4.8152999999999997</v>
      </c>
      <c r="I1029" s="15" t="s">
        <v>1279</v>
      </c>
      <c r="J1029" s="15" t="str">
        <f>_xlfn.XLOOKUP(QDC_Contratos[[#This Row],[ID CLUSTER]],'Pontos e zonas por UF'!$B$2:$B$446,'Pontos e zonas por UF'!$H$2:$H$446)</f>
        <v>São Paulo</v>
      </c>
      <c r="K1029" s="54"/>
      <c r="L1029" s="8">
        <f>_xlfn.XLOOKUP(QDC_Contratos[[#This Row],[ID CLUSTER]],'Pontos e zonas por UF'!$B$2:$B$446,'Pontos e zonas por UF'!$A$2:$A$446)</f>
        <v>443</v>
      </c>
      <c r="M1029" s="344" t="str">
        <f>_xlfn.XLOOKUP(QDC_Contratos[[#This Row],[Código Identificador do ID CLUSTER]],'Pontos e zonas por UF'!$A$2:$A$446,'Pontos e zonas por UF'!$G$2:$G$446)</f>
        <v>Zona</v>
      </c>
    </row>
    <row r="1030" spans="1:13" x14ac:dyDescent="0.35">
      <c r="A1030" s="15">
        <v>1029</v>
      </c>
      <c r="B1030" s="338" t="s">
        <v>2305</v>
      </c>
      <c r="C1030" s="8" t="s">
        <v>1730</v>
      </c>
      <c r="D1030" s="15" t="s">
        <v>169</v>
      </c>
      <c r="E1030" s="18">
        <v>208.59</v>
      </c>
      <c r="F1030" s="480">
        <v>45394</v>
      </c>
      <c r="G1030" s="480">
        <v>45394</v>
      </c>
      <c r="H1030" s="448">
        <v>1.5048999999999999</v>
      </c>
      <c r="I1030" s="15" t="s">
        <v>1279</v>
      </c>
      <c r="J1030" s="15" t="str">
        <f>_xlfn.XLOOKUP(QDC_Contratos[[#This Row],[ID CLUSTER]],'Pontos e zonas por UF'!$B$2:$B$446,'Pontos e zonas por UF'!$H$2:$H$446)</f>
        <v>São Paulo</v>
      </c>
      <c r="K1030" s="54"/>
      <c r="L1030" s="8">
        <f>_xlfn.XLOOKUP(QDC_Contratos[[#This Row],[ID CLUSTER]],'Pontos e zonas por UF'!$B$2:$B$446,'Pontos e zonas por UF'!$A$2:$A$446)</f>
        <v>276645</v>
      </c>
      <c r="M1030" s="344" t="str">
        <f>_xlfn.XLOOKUP(QDC_Contratos[[#This Row],[Código Identificador do ID CLUSTER]],'Pontos e zonas por UF'!$A$2:$A$446,'Pontos e zonas por UF'!$G$2:$G$446)</f>
        <v>Ponto</v>
      </c>
    </row>
    <row r="1031" spans="1:13" x14ac:dyDescent="0.35">
      <c r="A1031" s="15">
        <v>1030</v>
      </c>
      <c r="B1031" s="338" t="s">
        <v>2306</v>
      </c>
      <c r="C1031" s="8" t="s">
        <v>1730</v>
      </c>
      <c r="D1031" s="15" t="s">
        <v>169</v>
      </c>
      <c r="E1031" s="18">
        <v>208.59</v>
      </c>
      <c r="F1031" s="480">
        <v>45390</v>
      </c>
      <c r="G1031" s="480">
        <v>45390</v>
      </c>
      <c r="H1031" s="448">
        <v>1.5048999999999999</v>
      </c>
      <c r="I1031" s="15" t="s">
        <v>1279</v>
      </c>
      <c r="J1031" s="15" t="str">
        <f>_xlfn.XLOOKUP(QDC_Contratos[[#This Row],[ID CLUSTER]],'Pontos e zonas por UF'!$B$2:$B$446,'Pontos e zonas por UF'!$H$2:$H$446)</f>
        <v>São Paulo</v>
      </c>
      <c r="K1031" s="54"/>
      <c r="L1031" s="8">
        <f>_xlfn.XLOOKUP(QDC_Contratos[[#This Row],[ID CLUSTER]],'Pontos e zonas por UF'!$B$2:$B$446,'Pontos e zonas por UF'!$A$2:$A$446)</f>
        <v>276645</v>
      </c>
      <c r="M1031" s="344" t="str">
        <f>_xlfn.XLOOKUP(QDC_Contratos[[#This Row],[Código Identificador do ID CLUSTER]],'Pontos e zonas por UF'!$A$2:$A$446,'Pontos e zonas por UF'!$G$2:$G$446)</f>
        <v>Ponto</v>
      </c>
    </row>
    <row r="1032" spans="1:13" x14ac:dyDescent="0.35">
      <c r="A1032" s="15">
        <v>1031</v>
      </c>
      <c r="B1032" s="338" t="s">
        <v>2307</v>
      </c>
      <c r="C1032" s="8" t="s">
        <v>1823</v>
      </c>
      <c r="D1032" s="15" t="s">
        <v>162</v>
      </c>
      <c r="E1032" s="18">
        <v>208.59</v>
      </c>
      <c r="F1032" s="480">
        <v>45390</v>
      </c>
      <c r="G1032" s="480">
        <v>45390</v>
      </c>
      <c r="H1032" s="448">
        <v>4.8152999999999997</v>
      </c>
      <c r="I1032" s="15" t="s">
        <v>1279</v>
      </c>
      <c r="J1032" s="15" t="str">
        <f>_xlfn.XLOOKUP(QDC_Contratos[[#This Row],[ID CLUSTER]],'Pontos e zonas por UF'!$B$2:$B$446,'Pontos e zonas por UF'!$H$2:$H$446)</f>
        <v>São Paulo</v>
      </c>
      <c r="K1032" s="54"/>
      <c r="L1032" s="8">
        <f>_xlfn.XLOOKUP(QDC_Contratos[[#This Row],[ID CLUSTER]],'Pontos e zonas por UF'!$B$2:$B$446,'Pontos e zonas por UF'!$A$2:$A$446)</f>
        <v>443</v>
      </c>
      <c r="M1032" s="344" t="str">
        <f>_xlfn.XLOOKUP(QDC_Contratos[[#This Row],[Código Identificador do ID CLUSTER]],'Pontos e zonas por UF'!$A$2:$A$446,'Pontos e zonas por UF'!$G$2:$G$446)</f>
        <v>Zona</v>
      </c>
    </row>
    <row r="1033" spans="1:13" x14ac:dyDescent="0.35">
      <c r="A1033" s="15">
        <v>1032</v>
      </c>
      <c r="B1033" s="338" t="s">
        <v>2308</v>
      </c>
      <c r="C1033" s="8" t="s">
        <v>1730</v>
      </c>
      <c r="D1033" s="15" t="s">
        <v>169</v>
      </c>
      <c r="E1033" s="18">
        <v>208.59</v>
      </c>
      <c r="F1033" s="480">
        <v>45393</v>
      </c>
      <c r="G1033" s="480">
        <v>45393</v>
      </c>
      <c r="H1033" s="448">
        <v>1.5048999999999999</v>
      </c>
      <c r="I1033" s="15" t="s">
        <v>1279</v>
      </c>
      <c r="J1033" s="15" t="str">
        <f>_xlfn.XLOOKUP(QDC_Contratos[[#This Row],[ID CLUSTER]],'Pontos e zonas por UF'!$B$2:$B$446,'Pontos e zonas por UF'!$H$2:$H$446)</f>
        <v>São Paulo</v>
      </c>
      <c r="K1033" s="54"/>
      <c r="L1033" s="8">
        <f>_xlfn.XLOOKUP(QDC_Contratos[[#This Row],[ID CLUSTER]],'Pontos e zonas por UF'!$B$2:$B$446,'Pontos e zonas por UF'!$A$2:$A$446)</f>
        <v>276645</v>
      </c>
      <c r="M1033" s="344" t="str">
        <f>_xlfn.XLOOKUP(QDC_Contratos[[#This Row],[Código Identificador do ID CLUSTER]],'Pontos e zonas por UF'!$A$2:$A$446,'Pontos e zonas por UF'!$G$2:$G$446)</f>
        <v>Ponto</v>
      </c>
    </row>
    <row r="1034" spans="1:13" x14ac:dyDescent="0.35">
      <c r="A1034" s="15">
        <v>1033</v>
      </c>
      <c r="B1034" s="338" t="s">
        <v>2309</v>
      </c>
      <c r="C1034" s="8" t="s">
        <v>1823</v>
      </c>
      <c r="D1034" s="15" t="s">
        <v>162</v>
      </c>
      <c r="E1034" s="18">
        <v>208.59</v>
      </c>
      <c r="F1034" s="480">
        <v>45393</v>
      </c>
      <c r="G1034" s="480">
        <v>45393</v>
      </c>
      <c r="H1034" s="448">
        <v>4.8152999999999997</v>
      </c>
      <c r="I1034" s="15" t="s">
        <v>1279</v>
      </c>
      <c r="J1034" s="15" t="str">
        <f>_xlfn.XLOOKUP(QDC_Contratos[[#This Row],[ID CLUSTER]],'Pontos e zonas por UF'!$B$2:$B$446,'Pontos e zonas por UF'!$H$2:$H$446)</f>
        <v>São Paulo</v>
      </c>
      <c r="K1034" s="54"/>
      <c r="L1034" s="8">
        <f>_xlfn.XLOOKUP(QDC_Contratos[[#This Row],[ID CLUSTER]],'Pontos e zonas por UF'!$B$2:$B$446,'Pontos e zonas por UF'!$A$2:$A$446)</f>
        <v>443</v>
      </c>
      <c r="M1034" s="344" t="str">
        <f>_xlfn.XLOOKUP(QDC_Contratos[[#This Row],[Código Identificador do ID CLUSTER]],'Pontos e zonas por UF'!$A$2:$A$446,'Pontos e zonas por UF'!$G$2:$G$446)</f>
        <v>Zona</v>
      </c>
    </row>
    <row r="1035" spans="1:13" x14ac:dyDescent="0.35">
      <c r="A1035" s="15">
        <v>1034</v>
      </c>
      <c r="B1035" s="338" t="s">
        <v>2310</v>
      </c>
      <c r="C1035" s="8" t="s">
        <v>1823</v>
      </c>
      <c r="D1035" s="15" t="s">
        <v>162</v>
      </c>
      <c r="E1035" s="18">
        <v>208.59</v>
      </c>
      <c r="F1035" s="480">
        <v>45394</v>
      </c>
      <c r="G1035" s="480">
        <v>45394</v>
      </c>
      <c r="H1035" s="448">
        <v>4.8152999999999997</v>
      </c>
      <c r="I1035" s="15" t="s">
        <v>1279</v>
      </c>
      <c r="J1035" s="15" t="str">
        <f>_xlfn.XLOOKUP(QDC_Contratos[[#This Row],[ID CLUSTER]],'Pontos e zonas por UF'!$B$2:$B$446,'Pontos e zonas por UF'!$H$2:$H$446)</f>
        <v>São Paulo</v>
      </c>
      <c r="K1035" s="54"/>
      <c r="L1035" s="8">
        <f>_xlfn.XLOOKUP(QDC_Contratos[[#This Row],[ID CLUSTER]],'Pontos e zonas por UF'!$B$2:$B$446,'Pontos e zonas por UF'!$A$2:$A$446)</f>
        <v>443</v>
      </c>
      <c r="M1035" s="344" t="str">
        <f>_xlfn.XLOOKUP(QDC_Contratos[[#This Row],[Código Identificador do ID CLUSTER]],'Pontos e zonas por UF'!$A$2:$A$446,'Pontos e zonas por UF'!$G$2:$G$446)</f>
        <v>Zona</v>
      </c>
    </row>
    <row r="1036" spans="1:13" x14ac:dyDescent="0.35">
      <c r="A1036" s="15">
        <v>1035</v>
      </c>
      <c r="B1036" s="338" t="s">
        <v>2311</v>
      </c>
      <c r="C1036" s="8" t="s">
        <v>1730</v>
      </c>
      <c r="D1036" s="15" t="s">
        <v>169</v>
      </c>
      <c r="E1036" s="18">
        <v>208.59</v>
      </c>
      <c r="F1036" s="480">
        <v>45395</v>
      </c>
      <c r="G1036" s="480">
        <v>45395</v>
      </c>
      <c r="H1036" s="448">
        <v>1.5048999999999999</v>
      </c>
      <c r="I1036" s="15" t="s">
        <v>1279</v>
      </c>
      <c r="J1036" s="15" t="str">
        <f>_xlfn.XLOOKUP(QDC_Contratos[[#This Row],[ID CLUSTER]],'Pontos e zonas por UF'!$B$2:$B$446,'Pontos e zonas por UF'!$H$2:$H$446)</f>
        <v>São Paulo</v>
      </c>
      <c r="K1036" s="54"/>
      <c r="L1036" s="8">
        <f>_xlfn.XLOOKUP(QDC_Contratos[[#This Row],[ID CLUSTER]],'Pontos e zonas por UF'!$B$2:$B$446,'Pontos e zonas por UF'!$A$2:$A$446)</f>
        <v>276645</v>
      </c>
      <c r="M1036" s="344" t="str">
        <f>_xlfn.XLOOKUP(QDC_Contratos[[#This Row],[Código Identificador do ID CLUSTER]],'Pontos e zonas por UF'!$A$2:$A$446,'Pontos e zonas por UF'!$G$2:$G$446)</f>
        <v>Ponto</v>
      </c>
    </row>
    <row r="1037" spans="1:13" x14ac:dyDescent="0.35">
      <c r="A1037" s="15">
        <v>1036</v>
      </c>
      <c r="B1037" s="338" t="s">
        <v>2312</v>
      </c>
      <c r="C1037" s="8" t="s">
        <v>1823</v>
      </c>
      <c r="D1037" s="15" t="s">
        <v>162</v>
      </c>
      <c r="E1037" s="18">
        <v>208.59</v>
      </c>
      <c r="F1037" s="480">
        <v>45395</v>
      </c>
      <c r="G1037" s="480">
        <v>45395</v>
      </c>
      <c r="H1037" s="448">
        <v>4.8152999999999997</v>
      </c>
      <c r="I1037" s="15" t="s">
        <v>1279</v>
      </c>
      <c r="J1037" s="15" t="str">
        <f>_xlfn.XLOOKUP(QDC_Contratos[[#This Row],[ID CLUSTER]],'Pontos e zonas por UF'!$B$2:$B$446,'Pontos e zonas por UF'!$H$2:$H$446)</f>
        <v>São Paulo</v>
      </c>
      <c r="K1037" s="54"/>
      <c r="L1037" s="8">
        <f>_xlfn.XLOOKUP(QDC_Contratos[[#This Row],[ID CLUSTER]],'Pontos e zonas por UF'!$B$2:$B$446,'Pontos e zonas por UF'!$A$2:$A$446)</f>
        <v>443</v>
      </c>
      <c r="M1037" s="344" t="str">
        <f>_xlfn.XLOOKUP(QDC_Contratos[[#This Row],[Código Identificador do ID CLUSTER]],'Pontos e zonas por UF'!$A$2:$A$446,'Pontos e zonas por UF'!$G$2:$G$446)</f>
        <v>Zona</v>
      </c>
    </row>
    <row r="1038" spans="1:13" x14ac:dyDescent="0.35">
      <c r="A1038" s="15">
        <v>1037</v>
      </c>
      <c r="B1038" s="338" t="s">
        <v>2313</v>
      </c>
      <c r="C1038" s="8" t="s">
        <v>1730</v>
      </c>
      <c r="D1038" s="15" t="s">
        <v>169</v>
      </c>
      <c r="E1038" s="18">
        <v>208.59</v>
      </c>
      <c r="F1038" s="480">
        <v>45396</v>
      </c>
      <c r="G1038" s="480">
        <v>45396</v>
      </c>
      <c r="H1038" s="448">
        <v>1.5048999999999999</v>
      </c>
      <c r="I1038" s="15" t="s">
        <v>1279</v>
      </c>
      <c r="J1038" s="15" t="str">
        <f>_xlfn.XLOOKUP(QDC_Contratos[[#This Row],[ID CLUSTER]],'Pontos e zonas por UF'!$B$2:$B$446,'Pontos e zonas por UF'!$H$2:$H$446)</f>
        <v>São Paulo</v>
      </c>
      <c r="K1038" s="54"/>
      <c r="L1038" s="8">
        <f>_xlfn.XLOOKUP(QDC_Contratos[[#This Row],[ID CLUSTER]],'Pontos e zonas por UF'!$B$2:$B$446,'Pontos e zonas por UF'!$A$2:$A$446)</f>
        <v>276645</v>
      </c>
      <c r="M1038" s="344" t="str">
        <f>_xlfn.XLOOKUP(QDC_Contratos[[#This Row],[Código Identificador do ID CLUSTER]],'Pontos e zonas por UF'!$A$2:$A$446,'Pontos e zonas por UF'!$G$2:$G$446)</f>
        <v>Ponto</v>
      </c>
    </row>
    <row r="1039" spans="1:13" x14ac:dyDescent="0.35">
      <c r="A1039" s="15">
        <v>1038</v>
      </c>
      <c r="B1039" s="338" t="s">
        <v>2314</v>
      </c>
      <c r="C1039" s="8" t="s">
        <v>1823</v>
      </c>
      <c r="D1039" s="15" t="s">
        <v>162</v>
      </c>
      <c r="E1039" s="18">
        <v>208.59</v>
      </c>
      <c r="F1039" s="480">
        <v>45396</v>
      </c>
      <c r="G1039" s="480">
        <v>45396</v>
      </c>
      <c r="H1039" s="448">
        <v>4.8152999999999997</v>
      </c>
      <c r="I1039" s="15" t="s">
        <v>1279</v>
      </c>
      <c r="J1039" s="15" t="str">
        <f>_xlfn.XLOOKUP(QDC_Contratos[[#This Row],[ID CLUSTER]],'Pontos e zonas por UF'!$B$2:$B$446,'Pontos e zonas por UF'!$H$2:$H$446)</f>
        <v>São Paulo</v>
      </c>
      <c r="K1039" s="54"/>
      <c r="L1039" s="8">
        <f>_xlfn.XLOOKUP(QDC_Contratos[[#This Row],[ID CLUSTER]],'Pontos e zonas por UF'!$B$2:$B$446,'Pontos e zonas por UF'!$A$2:$A$446)</f>
        <v>443</v>
      </c>
      <c r="M1039" s="344" t="str">
        <f>_xlfn.XLOOKUP(QDC_Contratos[[#This Row],[Código Identificador do ID CLUSTER]],'Pontos e zonas por UF'!$A$2:$A$446,'Pontos e zonas por UF'!$G$2:$G$446)</f>
        <v>Zona</v>
      </c>
    </row>
    <row r="1040" spans="1:13" x14ac:dyDescent="0.35">
      <c r="A1040" s="15">
        <v>1039</v>
      </c>
      <c r="B1040" s="338" t="s">
        <v>2315</v>
      </c>
      <c r="C1040" s="8" t="s">
        <v>1730</v>
      </c>
      <c r="D1040" s="15" t="s">
        <v>169</v>
      </c>
      <c r="E1040" s="18">
        <v>208.59</v>
      </c>
      <c r="F1040" s="480">
        <v>45397</v>
      </c>
      <c r="G1040" s="480">
        <v>45397</v>
      </c>
      <c r="H1040" s="448">
        <v>1.5048999999999999</v>
      </c>
      <c r="I1040" s="15" t="s">
        <v>1279</v>
      </c>
      <c r="J1040" s="15" t="str">
        <f>_xlfn.XLOOKUP(QDC_Contratos[[#This Row],[ID CLUSTER]],'Pontos e zonas por UF'!$B$2:$B$446,'Pontos e zonas por UF'!$H$2:$H$446)</f>
        <v>São Paulo</v>
      </c>
      <c r="K1040" s="54"/>
      <c r="L1040" s="8">
        <f>_xlfn.XLOOKUP(QDC_Contratos[[#This Row],[ID CLUSTER]],'Pontos e zonas por UF'!$B$2:$B$446,'Pontos e zonas por UF'!$A$2:$A$446)</f>
        <v>276645</v>
      </c>
      <c r="M1040" s="344" t="str">
        <f>_xlfn.XLOOKUP(QDC_Contratos[[#This Row],[Código Identificador do ID CLUSTER]],'Pontos e zonas por UF'!$A$2:$A$446,'Pontos e zonas por UF'!$G$2:$G$446)</f>
        <v>Ponto</v>
      </c>
    </row>
    <row r="1041" spans="1:13" x14ac:dyDescent="0.35">
      <c r="A1041" s="15">
        <v>1040</v>
      </c>
      <c r="B1041" s="338" t="s">
        <v>2316</v>
      </c>
      <c r="C1041" s="8" t="s">
        <v>1823</v>
      </c>
      <c r="D1041" s="15" t="s">
        <v>162</v>
      </c>
      <c r="E1041" s="18">
        <v>208.59</v>
      </c>
      <c r="F1041" s="480">
        <v>45397</v>
      </c>
      <c r="G1041" s="480">
        <v>45397</v>
      </c>
      <c r="H1041" s="448">
        <v>4.8152999999999997</v>
      </c>
      <c r="I1041" s="15" t="s">
        <v>1279</v>
      </c>
      <c r="J1041" s="15" t="str">
        <f>_xlfn.XLOOKUP(QDC_Contratos[[#This Row],[ID CLUSTER]],'Pontos e zonas por UF'!$B$2:$B$446,'Pontos e zonas por UF'!$H$2:$H$446)</f>
        <v>São Paulo</v>
      </c>
      <c r="K1041" s="54"/>
      <c r="L1041" s="8">
        <f>_xlfn.XLOOKUP(QDC_Contratos[[#This Row],[ID CLUSTER]],'Pontos e zonas por UF'!$B$2:$B$446,'Pontos e zonas por UF'!$A$2:$A$446)</f>
        <v>443</v>
      </c>
      <c r="M1041" s="344" t="str">
        <f>_xlfn.XLOOKUP(QDC_Contratos[[#This Row],[Código Identificador do ID CLUSTER]],'Pontos e zonas por UF'!$A$2:$A$446,'Pontos e zonas por UF'!$G$2:$G$446)</f>
        <v>Zona</v>
      </c>
    </row>
    <row r="1042" spans="1:13" x14ac:dyDescent="0.35">
      <c r="A1042" s="15">
        <v>1041</v>
      </c>
      <c r="B1042" s="338" t="s">
        <v>2317</v>
      </c>
      <c r="C1042" s="8" t="s">
        <v>1730</v>
      </c>
      <c r="D1042" s="15" t="s">
        <v>169</v>
      </c>
      <c r="E1042" s="18">
        <v>208.59</v>
      </c>
      <c r="F1042" s="480">
        <v>45398</v>
      </c>
      <c r="G1042" s="480">
        <v>45398</v>
      </c>
      <c r="H1042" s="448">
        <v>1.5048999999999999</v>
      </c>
      <c r="I1042" s="15" t="s">
        <v>1279</v>
      </c>
      <c r="J1042" s="15" t="str">
        <f>_xlfn.XLOOKUP(QDC_Contratos[[#This Row],[ID CLUSTER]],'Pontos e zonas por UF'!$B$2:$B$446,'Pontos e zonas por UF'!$H$2:$H$446)</f>
        <v>São Paulo</v>
      </c>
      <c r="K1042" s="54"/>
      <c r="L1042" s="8">
        <f>_xlfn.XLOOKUP(QDC_Contratos[[#This Row],[ID CLUSTER]],'Pontos e zonas por UF'!$B$2:$B$446,'Pontos e zonas por UF'!$A$2:$A$446)</f>
        <v>276645</v>
      </c>
      <c r="M1042" s="344" t="str">
        <f>_xlfn.XLOOKUP(QDC_Contratos[[#This Row],[Código Identificador do ID CLUSTER]],'Pontos e zonas por UF'!$A$2:$A$446,'Pontos e zonas por UF'!$G$2:$G$446)</f>
        <v>Ponto</v>
      </c>
    </row>
    <row r="1043" spans="1:13" x14ac:dyDescent="0.35">
      <c r="A1043" s="15">
        <v>1042</v>
      </c>
      <c r="B1043" s="338" t="s">
        <v>2318</v>
      </c>
      <c r="C1043" s="8" t="s">
        <v>1823</v>
      </c>
      <c r="D1043" s="15" t="s">
        <v>162</v>
      </c>
      <c r="E1043" s="18">
        <v>208.59</v>
      </c>
      <c r="F1043" s="480">
        <v>45398</v>
      </c>
      <c r="G1043" s="480">
        <v>45398</v>
      </c>
      <c r="H1043" s="448">
        <v>4.8152999999999997</v>
      </c>
      <c r="I1043" s="15" t="s">
        <v>1279</v>
      </c>
      <c r="J1043" s="15" t="str">
        <f>_xlfn.XLOOKUP(QDC_Contratos[[#This Row],[ID CLUSTER]],'Pontos e zonas por UF'!$B$2:$B$446,'Pontos e zonas por UF'!$H$2:$H$446)</f>
        <v>São Paulo</v>
      </c>
      <c r="K1043" s="54"/>
      <c r="L1043" s="8">
        <f>_xlfn.XLOOKUP(QDC_Contratos[[#This Row],[ID CLUSTER]],'Pontos e zonas por UF'!$B$2:$B$446,'Pontos e zonas por UF'!$A$2:$A$446)</f>
        <v>443</v>
      </c>
      <c r="M1043" s="344" t="str">
        <f>_xlfn.XLOOKUP(QDC_Contratos[[#This Row],[Código Identificador do ID CLUSTER]],'Pontos e zonas por UF'!$A$2:$A$446,'Pontos e zonas por UF'!$G$2:$G$446)</f>
        <v>Zona</v>
      </c>
    </row>
    <row r="1044" spans="1:13" x14ac:dyDescent="0.35">
      <c r="A1044" s="15">
        <v>1043</v>
      </c>
      <c r="B1044" s="338" t="s">
        <v>2319</v>
      </c>
      <c r="C1044" s="8" t="s">
        <v>1730</v>
      </c>
      <c r="D1044" s="15" t="s">
        <v>169</v>
      </c>
      <c r="E1044" s="18">
        <v>205</v>
      </c>
      <c r="F1044" s="480">
        <v>45402</v>
      </c>
      <c r="G1044" s="480">
        <v>45402</v>
      </c>
      <c r="H1044" s="448">
        <v>1.5048999999999999</v>
      </c>
      <c r="I1044" s="15" t="s">
        <v>1279</v>
      </c>
      <c r="J1044" s="15" t="str">
        <f>_xlfn.XLOOKUP(QDC_Contratos[[#This Row],[ID CLUSTER]],'Pontos e zonas por UF'!$B$2:$B$446,'Pontos e zonas por UF'!$H$2:$H$446)</f>
        <v>São Paulo</v>
      </c>
      <c r="K1044" s="54"/>
      <c r="L1044" s="8">
        <f>_xlfn.XLOOKUP(QDC_Contratos[[#This Row],[ID CLUSTER]],'Pontos e zonas por UF'!$B$2:$B$446,'Pontos e zonas por UF'!$A$2:$A$446)</f>
        <v>276645</v>
      </c>
      <c r="M1044" s="344" t="str">
        <f>_xlfn.XLOOKUP(QDC_Contratos[[#This Row],[Código Identificador do ID CLUSTER]],'Pontos e zonas por UF'!$A$2:$A$446,'Pontos e zonas por UF'!$G$2:$G$446)</f>
        <v>Ponto</v>
      </c>
    </row>
    <row r="1045" spans="1:13" x14ac:dyDescent="0.35">
      <c r="A1045" s="15">
        <v>1044</v>
      </c>
      <c r="B1045" s="338" t="s">
        <v>2320</v>
      </c>
      <c r="C1045" s="8" t="s">
        <v>1730</v>
      </c>
      <c r="D1045" s="15" t="s">
        <v>169</v>
      </c>
      <c r="E1045" s="18">
        <v>205</v>
      </c>
      <c r="F1045" s="480">
        <v>45403</v>
      </c>
      <c r="G1045" s="480">
        <v>45403</v>
      </c>
      <c r="H1045" s="448">
        <v>1.5048999999999999</v>
      </c>
      <c r="I1045" s="15" t="s">
        <v>1279</v>
      </c>
      <c r="J1045" s="15" t="str">
        <f>_xlfn.XLOOKUP(QDC_Contratos[[#This Row],[ID CLUSTER]],'Pontos e zonas por UF'!$B$2:$B$446,'Pontos e zonas por UF'!$H$2:$H$446)</f>
        <v>São Paulo</v>
      </c>
      <c r="K1045" s="54"/>
      <c r="L1045" s="8">
        <f>_xlfn.XLOOKUP(QDC_Contratos[[#This Row],[ID CLUSTER]],'Pontos e zonas por UF'!$B$2:$B$446,'Pontos e zonas por UF'!$A$2:$A$446)</f>
        <v>276645</v>
      </c>
      <c r="M1045" s="344" t="str">
        <f>_xlfn.XLOOKUP(QDC_Contratos[[#This Row],[Código Identificador do ID CLUSTER]],'Pontos e zonas por UF'!$A$2:$A$446,'Pontos e zonas por UF'!$G$2:$G$446)</f>
        <v>Ponto</v>
      </c>
    </row>
    <row r="1046" spans="1:13" x14ac:dyDescent="0.35">
      <c r="A1046" s="15">
        <v>1045</v>
      </c>
      <c r="B1046" s="338" t="s">
        <v>2321</v>
      </c>
      <c r="C1046" s="8" t="s">
        <v>1730</v>
      </c>
      <c r="D1046" s="15" t="s">
        <v>169</v>
      </c>
      <c r="E1046" s="18">
        <v>205</v>
      </c>
      <c r="F1046" s="480">
        <v>45404</v>
      </c>
      <c r="G1046" s="480">
        <v>45404</v>
      </c>
      <c r="H1046" s="448">
        <v>1.5048999999999999</v>
      </c>
      <c r="I1046" s="15" t="s">
        <v>1279</v>
      </c>
      <c r="J1046" s="15" t="str">
        <f>_xlfn.XLOOKUP(QDC_Contratos[[#This Row],[ID CLUSTER]],'Pontos e zonas por UF'!$B$2:$B$446,'Pontos e zonas por UF'!$H$2:$H$446)</f>
        <v>São Paulo</v>
      </c>
      <c r="K1046" s="54"/>
      <c r="L1046" s="8">
        <f>_xlfn.XLOOKUP(QDC_Contratos[[#This Row],[ID CLUSTER]],'Pontos e zonas por UF'!$B$2:$B$446,'Pontos e zonas por UF'!$A$2:$A$446)</f>
        <v>276645</v>
      </c>
      <c r="M1046" s="344" t="str">
        <f>_xlfn.XLOOKUP(QDC_Contratos[[#This Row],[Código Identificador do ID CLUSTER]],'Pontos e zonas por UF'!$A$2:$A$446,'Pontos e zonas por UF'!$G$2:$G$446)</f>
        <v>Ponto</v>
      </c>
    </row>
    <row r="1047" spans="1:13" x14ac:dyDescent="0.35">
      <c r="A1047" s="15">
        <v>1046</v>
      </c>
      <c r="B1047" s="338" t="s">
        <v>2322</v>
      </c>
      <c r="C1047" s="8" t="s">
        <v>1730</v>
      </c>
      <c r="D1047" s="15" t="s">
        <v>169</v>
      </c>
      <c r="E1047" s="18">
        <v>205</v>
      </c>
      <c r="F1047" s="480">
        <v>45405</v>
      </c>
      <c r="G1047" s="480">
        <v>45405</v>
      </c>
      <c r="H1047" s="448">
        <v>1.5048999999999999</v>
      </c>
      <c r="I1047" s="15" t="s">
        <v>1279</v>
      </c>
      <c r="J1047" s="15" t="str">
        <f>_xlfn.XLOOKUP(QDC_Contratos[[#This Row],[ID CLUSTER]],'Pontos e zonas por UF'!$B$2:$B$446,'Pontos e zonas por UF'!$H$2:$H$446)</f>
        <v>São Paulo</v>
      </c>
      <c r="K1047" s="54"/>
      <c r="L1047" s="8">
        <f>_xlfn.XLOOKUP(QDC_Contratos[[#This Row],[ID CLUSTER]],'Pontos e zonas por UF'!$B$2:$B$446,'Pontos e zonas por UF'!$A$2:$A$446)</f>
        <v>276645</v>
      </c>
      <c r="M1047" s="344" t="str">
        <f>_xlfn.XLOOKUP(QDC_Contratos[[#This Row],[Código Identificador do ID CLUSTER]],'Pontos e zonas por UF'!$A$2:$A$446,'Pontos e zonas por UF'!$G$2:$G$446)</f>
        <v>Ponto</v>
      </c>
    </row>
    <row r="1048" spans="1:13" x14ac:dyDescent="0.35">
      <c r="A1048" s="15">
        <v>1047</v>
      </c>
      <c r="B1048" s="338" t="s">
        <v>2323</v>
      </c>
      <c r="C1048" s="8" t="s">
        <v>1730</v>
      </c>
      <c r="D1048" s="15" t="s">
        <v>169</v>
      </c>
      <c r="E1048" s="18">
        <v>1410</v>
      </c>
      <c r="F1048" s="480">
        <v>45406</v>
      </c>
      <c r="G1048" s="480">
        <v>45406</v>
      </c>
      <c r="H1048" s="448">
        <v>1.5048999999999999</v>
      </c>
      <c r="I1048" s="15" t="s">
        <v>1279</v>
      </c>
      <c r="J1048" s="15" t="str">
        <f>_xlfn.XLOOKUP(QDC_Contratos[[#This Row],[ID CLUSTER]],'Pontos e zonas por UF'!$B$2:$B$446,'Pontos e zonas por UF'!$H$2:$H$446)</f>
        <v>São Paulo</v>
      </c>
      <c r="K1048" s="54"/>
      <c r="L1048" s="8">
        <f>_xlfn.XLOOKUP(QDC_Contratos[[#This Row],[ID CLUSTER]],'Pontos e zonas por UF'!$B$2:$B$446,'Pontos e zonas por UF'!$A$2:$A$446)</f>
        <v>276645</v>
      </c>
      <c r="M1048" s="344" t="str">
        <f>_xlfn.XLOOKUP(QDC_Contratos[[#This Row],[Código Identificador do ID CLUSTER]],'Pontos e zonas por UF'!$A$2:$A$446,'Pontos e zonas por UF'!$G$2:$G$446)</f>
        <v>Ponto</v>
      </c>
    </row>
    <row r="1049" spans="1:13" x14ac:dyDescent="0.35">
      <c r="A1049" s="15">
        <v>1048</v>
      </c>
      <c r="B1049" s="338" t="s">
        <v>2324</v>
      </c>
      <c r="C1049" s="8" t="s">
        <v>1730</v>
      </c>
      <c r="D1049" s="15" t="s">
        <v>169</v>
      </c>
      <c r="E1049" s="18">
        <v>205</v>
      </c>
      <c r="F1049" s="480">
        <v>45408</v>
      </c>
      <c r="G1049" s="480">
        <v>45408</v>
      </c>
      <c r="H1049" s="448">
        <v>1.5048999999999999</v>
      </c>
      <c r="I1049" s="15" t="s">
        <v>1279</v>
      </c>
      <c r="J1049" s="15" t="str">
        <f>_xlfn.XLOOKUP(QDC_Contratos[[#This Row],[ID CLUSTER]],'Pontos e zonas por UF'!$B$2:$B$446,'Pontos e zonas por UF'!$H$2:$H$446)</f>
        <v>São Paulo</v>
      </c>
      <c r="K1049" s="54"/>
      <c r="L1049" s="8">
        <f>_xlfn.XLOOKUP(QDC_Contratos[[#This Row],[ID CLUSTER]],'Pontos e zonas por UF'!$B$2:$B$446,'Pontos e zonas por UF'!$A$2:$A$446)</f>
        <v>276645</v>
      </c>
      <c r="M1049" s="344" t="str">
        <f>_xlfn.XLOOKUP(QDC_Contratos[[#This Row],[Código Identificador do ID CLUSTER]],'Pontos e zonas por UF'!$A$2:$A$446,'Pontos e zonas por UF'!$G$2:$G$446)</f>
        <v>Ponto</v>
      </c>
    </row>
    <row r="1050" spans="1:13" x14ac:dyDescent="0.35">
      <c r="A1050" s="15">
        <v>1049</v>
      </c>
      <c r="B1050" s="338" t="s">
        <v>2325</v>
      </c>
      <c r="C1050" s="8" t="s">
        <v>1823</v>
      </c>
      <c r="D1050" s="15" t="s">
        <v>162</v>
      </c>
      <c r="E1050" s="18">
        <v>668</v>
      </c>
      <c r="F1050" s="480">
        <v>45413</v>
      </c>
      <c r="G1050" s="480">
        <v>45443</v>
      </c>
      <c r="H1050" s="448">
        <v>4.4863999999999997</v>
      </c>
      <c r="I1050" s="15" t="s">
        <v>1279</v>
      </c>
      <c r="J1050" s="15" t="str">
        <f>_xlfn.XLOOKUP(QDC_Contratos[[#This Row],[ID CLUSTER]],'Pontos e zonas por UF'!$B$2:$B$446,'Pontos e zonas por UF'!$H$2:$H$446)</f>
        <v>São Paulo</v>
      </c>
      <c r="K1050" s="54"/>
      <c r="L1050" s="8">
        <f>_xlfn.XLOOKUP(QDC_Contratos[[#This Row],[ID CLUSTER]],'Pontos e zonas por UF'!$B$2:$B$446,'Pontos e zonas por UF'!$A$2:$A$446)</f>
        <v>443</v>
      </c>
      <c r="M1050" s="344" t="str">
        <f>_xlfn.XLOOKUP(QDC_Contratos[[#This Row],[Código Identificador do ID CLUSTER]],'Pontos e zonas por UF'!$A$2:$A$446,'Pontos e zonas por UF'!$G$2:$G$446)</f>
        <v>Zona</v>
      </c>
    </row>
    <row r="1051" spans="1:13" x14ac:dyDescent="0.35">
      <c r="A1051" s="15">
        <v>1050</v>
      </c>
      <c r="B1051" s="338" t="s">
        <v>2326</v>
      </c>
      <c r="C1051" s="6" t="s">
        <v>1537</v>
      </c>
      <c r="D1051" s="15" t="s">
        <v>169</v>
      </c>
      <c r="E1051" s="18">
        <v>668</v>
      </c>
      <c r="F1051" s="480">
        <v>45413</v>
      </c>
      <c r="G1051" s="480">
        <v>45443</v>
      </c>
      <c r="H1051" s="448">
        <v>9.3394999999999992</v>
      </c>
      <c r="I1051" s="15" t="s">
        <v>1279</v>
      </c>
      <c r="J1051" s="15" t="str">
        <f>_xlfn.XLOOKUP(QDC_Contratos[[#This Row],[ID CLUSTER]],'Pontos e zonas por UF'!$B$2:$B$446,'Pontos e zonas por UF'!$H$2:$H$446)</f>
        <v>Rio de Janeiro</v>
      </c>
      <c r="K1051" s="54"/>
      <c r="L1051" s="8">
        <f>_xlfn.XLOOKUP(QDC_Contratos[[#This Row],[ID CLUSTER]],'Pontos e zonas por UF'!$B$2:$B$446,'Pontos e zonas por UF'!$A$2:$A$446)</f>
        <v>757856</v>
      </c>
      <c r="M1051" s="344" t="str">
        <f>_xlfn.XLOOKUP(QDC_Contratos[[#This Row],[Código Identificador do ID CLUSTER]],'Pontos e zonas por UF'!$A$2:$A$446,'Pontos e zonas por UF'!$G$2:$G$446)</f>
        <v>Ponto</v>
      </c>
    </row>
    <row r="1052" spans="1:13" x14ac:dyDescent="0.35">
      <c r="A1052" s="15">
        <v>1051</v>
      </c>
      <c r="B1052" s="338" t="s">
        <v>2327</v>
      </c>
      <c r="C1052" s="8" t="s">
        <v>1447</v>
      </c>
      <c r="D1052" s="15" t="s">
        <v>162</v>
      </c>
      <c r="E1052" s="18">
        <v>60</v>
      </c>
      <c r="F1052" s="480">
        <v>45420</v>
      </c>
      <c r="G1052" s="480">
        <v>45420</v>
      </c>
      <c r="H1052" s="448">
        <v>0.85440000000000005</v>
      </c>
      <c r="I1052" s="15" t="s">
        <v>1279</v>
      </c>
      <c r="J1052" s="15" t="str">
        <f>_xlfn.XLOOKUP(QDC_Contratos[[#This Row],[ID CLUSTER]],'Pontos e zonas por UF'!$B$2:$B$446,'Pontos e zonas por UF'!$H$2:$H$446)</f>
        <v>São Paulo</v>
      </c>
      <c r="K1052" s="54"/>
      <c r="L1052" s="8">
        <f>_xlfn.XLOOKUP(QDC_Contratos[[#This Row],[ID CLUSTER]],'Pontos e zonas por UF'!$B$2:$B$446,'Pontos e zonas por UF'!$A$2:$A$446)</f>
        <v>817352</v>
      </c>
      <c r="M1052" s="344" t="str">
        <f>_xlfn.XLOOKUP(QDC_Contratos[[#This Row],[Código Identificador do ID CLUSTER]],'Pontos e zonas por UF'!$A$2:$A$446,'Pontos e zonas por UF'!$G$2:$G$446)</f>
        <v>Ponto</v>
      </c>
    </row>
    <row r="1053" spans="1:13" x14ac:dyDescent="0.35">
      <c r="A1053" s="15">
        <v>1052</v>
      </c>
      <c r="B1053" s="338" t="s">
        <v>2328</v>
      </c>
      <c r="C1053" s="8" t="s">
        <v>1447</v>
      </c>
      <c r="D1053" s="15" t="s">
        <v>162</v>
      </c>
      <c r="E1053" s="18">
        <v>60</v>
      </c>
      <c r="F1053" s="480">
        <v>45421</v>
      </c>
      <c r="G1053" s="480">
        <v>45421</v>
      </c>
      <c r="H1053" s="448">
        <v>0.85440000000000005</v>
      </c>
      <c r="I1053" s="15" t="s">
        <v>1279</v>
      </c>
      <c r="J1053" s="15" t="str">
        <f>_xlfn.XLOOKUP(QDC_Contratos[[#This Row],[ID CLUSTER]],'Pontos e zonas por UF'!$B$2:$B$446,'Pontos e zonas por UF'!$H$2:$H$446)</f>
        <v>São Paulo</v>
      </c>
      <c r="K1053" s="54"/>
      <c r="L1053" s="8">
        <f>_xlfn.XLOOKUP(QDC_Contratos[[#This Row],[ID CLUSTER]],'Pontos e zonas por UF'!$B$2:$B$446,'Pontos e zonas por UF'!$A$2:$A$446)</f>
        <v>817352</v>
      </c>
      <c r="M1053" s="344" t="str">
        <f>_xlfn.XLOOKUP(QDC_Contratos[[#This Row],[Código Identificador do ID CLUSTER]],'Pontos e zonas por UF'!$A$2:$A$446,'Pontos e zonas por UF'!$G$2:$G$446)</f>
        <v>Ponto</v>
      </c>
    </row>
    <row r="1054" spans="1:13" x14ac:dyDescent="0.35">
      <c r="A1054" s="15">
        <v>1053</v>
      </c>
      <c r="B1054" s="338" t="s">
        <v>2329</v>
      </c>
      <c r="C1054" s="8" t="s">
        <v>1447</v>
      </c>
      <c r="D1054" s="15" t="s">
        <v>162</v>
      </c>
      <c r="E1054" s="18">
        <v>60</v>
      </c>
      <c r="F1054" s="480">
        <v>45422</v>
      </c>
      <c r="G1054" s="480">
        <v>45422</v>
      </c>
      <c r="H1054" s="448">
        <v>0.85440000000000005</v>
      </c>
      <c r="I1054" s="15" t="s">
        <v>1279</v>
      </c>
      <c r="J1054" s="15" t="str">
        <f>_xlfn.XLOOKUP(QDC_Contratos[[#This Row],[ID CLUSTER]],'Pontos e zonas por UF'!$B$2:$B$446,'Pontos e zonas por UF'!$H$2:$H$446)</f>
        <v>São Paulo</v>
      </c>
      <c r="K1054" s="54"/>
      <c r="L1054" s="8">
        <f>_xlfn.XLOOKUP(QDC_Contratos[[#This Row],[ID CLUSTER]],'Pontos e zonas por UF'!$B$2:$B$446,'Pontos e zonas por UF'!$A$2:$A$446)</f>
        <v>817352</v>
      </c>
      <c r="M1054" s="344" t="str">
        <f>_xlfn.XLOOKUP(QDC_Contratos[[#This Row],[Código Identificador do ID CLUSTER]],'Pontos e zonas por UF'!$A$2:$A$446,'Pontos e zonas por UF'!$G$2:$G$446)</f>
        <v>Ponto</v>
      </c>
    </row>
    <row r="1055" spans="1:13" x14ac:dyDescent="0.35">
      <c r="A1055" s="15">
        <v>1054</v>
      </c>
      <c r="B1055" s="338" t="s">
        <v>2330</v>
      </c>
      <c r="C1055" s="8" t="s">
        <v>1447</v>
      </c>
      <c r="D1055" s="15" t="s">
        <v>162</v>
      </c>
      <c r="E1055" s="18">
        <v>60</v>
      </c>
      <c r="F1055" s="480">
        <v>45423</v>
      </c>
      <c r="G1055" s="480">
        <v>45423</v>
      </c>
      <c r="H1055" s="448">
        <v>0.85440000000000005</v>
      </c>
      <c r="I1055" s="15" t="s">
        <v>1279</v>
      </c>
      <c r="J1055" s="15" t="str">
        <f>_xlfn.XLOOKUP(QDC_Contratos[[#This Row],[ID CLUSTER]],'Pontos e zonas por UF'!$B$2:$B$446,'Pontos e zonas por UF'!$H$2:$H$446)</f>
        <v>São Paulo</v>
      </c>
      <c r="K1055" s="54"/>
      <c r="L1055" s="8">
        <f>_xlfn.XLOOKUP(QDC_Contratos[[#This Row],[ID CLUSTER]],'Pontos e zonas por UF'!$B$2:$B$446,'Pontos e zonas por UF'!$A$2:$A$446)</f>
        <v>817352</v>
      </c>
      <c r="M1055" s="344" t="str">
        <f>_xlfn.XLOOKUP(QDC_Contratos[[#This Row],[Código Identificador do ID CLUSTER]],'Pontos e zonas por UF'!$A$2:$A$446,'Pontos e zonas por UF'!$G$2:$G$446)</f>
        <v>Ponto</v>
      </c>
    </row>
    <row r="1056" spans="1:13" x14ac:dyDescent="0.35">
      <c r="A1056" s="15">
        <v>1055</v>
      </c>
      <c r="B1056" s="338" t="s">
        <v>2331</v>
      </c>
      <c r="C1056" s="8" t="s">
        <v>1447</v>
      </c>
      <c r="D1056" s="15" t="s">
        <v>162</v>
      </c>
      <c r="E1056" s="18">
        <v>60</v>
      </c>
      <c r="F1056" s="480">
        <v>45430</v>
      </c>
      <c r="G1056" s="480">
        <v>45430</v>
      </c>
      <c r="H1056" s="448">
        <v>0.85440000000000005</v>
      </c>
      <c r="I1056" s="15" t="s">
        <v>1279</v>
      </c>
      <c r="J1056" s="15" t="str">
        <f>_xlfn.XLOOKUP(QDC_Contratos[[#This Row],[ID CLUSTER]],'Pontos e zonas por UF'!$B$2:$B$446,'Pontos e zonas por UF'!$H$2:$H$446)</f>
        <v>São Paulo</v>
      </c>
      <c r="K1056" s="54"/>
      <c r="L1056" s="8">
        <f>_xlfn.XLOOKUP(QDC_Contratos[[#This Row],[ID CLUSTER]],'Pontos e zonas por UF'!$B$2:$B$446,'Pontos e zonas por UF'!$A$2:$A$446)</f>
        <v>817352</v>
      </c>
      <c r="M1056" s="344" t="str">
        <f>_xlfn.XLOOKUP(QDC_Contratos[[#This Row],[Código Identificador do ID CLUSTER]],'Pontos e zonas por UF'!$A$2:$A$446,'Pontos e zonas por UF'!$G$2:$G$446)</f>
        <v>Ponto</v>
      </c>
    </row>
    <row r="1057" spans="1:13" x14ac:dyDescent="0.35">
      <c r="A1057" s="15">
        <v>1056</v>
      </c>
      <c r="B1057" s="338" t="s">
        <v>2332</v>
      </c>
      <c r="C1057" s="8" t="s">
        <v>1447</v>
      </c>
      <c r="D1057" s="15" t="s">
        <v>162</v>
      </c>
      <c r="E1057" s="18">
        <v>60</v>
      </c>
      <c r="F1057" s="480">
        <v>45426</v>
      </c>
      <c r="G1057" s="480">
        <v>45426</v>
      </c>
      <c r="H1057" s="448">
        <v>0.85440000000000005</v>
      </c>
      <c r="I1057" s="15" t="s">
        <v>1279</v>
      </c>
      <c r="J1057" s="15" t="str">
        <f>_xlfn.XLOOKUP(QDC_Contratos[[#This Row],[ID CLUSTER]],'Pontos e zonas por UF'!$B$2:$B$446,'Pontos e zonas por UF'!$H$2:$H$446)</f>
        <v>São Paulo</v>
      </c>
      <c r="K1057" s="54"/>
      <c r="L1057" s="8">
        <f>_xlfn.XLOOKUP(QDC_Contratos[[#This Row],[ID CLUSTER]],'Pontos e zonas por UF'!$B$2:$B$446,'Pontos e zonas por UF'!$A$2:$A$446)</f>
        <v>817352</v>
      </c>
      <c r="M1057" s="344" t="str">
        <f>_xlfn.XLOOKUP(QDC_Contratos[[#This Row],[Código Identificador do ID CLUSTER]],'Pontos e zonas por UF'!$A$2:$A$446,'Pontos e zonas por UF'!$G$2:$G$446)</f>
        <v>Ponto</v>
      </c>
    </row>
    <row r="1058" spans="1:13" x14ac:dyDescent="0.35">
      <c r="A1058" s="15">
        <v>1057</v>
      </c>
      <c r="B1058" s="338" t="s">
        <v>2333</v>
      </c>
      <c r="C1058" s="8" t="s">
        <v>1447</v>
      </c>
      <c r="D1058" s="15" t="s">
        <v>162</v>
      </c>
      <c r="E1058" s="18">
        <v>60</v>
      </c>
      <c r="F1058" s="480">
        <v>45427</v>
      </c>
      <c r="G1058" s="480">
        <v>45427</v>
      </c>
      <c r="H1058" s="448">
        <v>0.85440000000000005</v>
      </c>
      <c r="I1058" s="15" t="s">
        <v>1279</v>
      </c>
      <c r="J1058" s="15" t="str">
        <f>_xlfn.XLOOKUP(QDC_Contratos[[#This Row],[ID CLUSTER]],'Pontos e zonas por UF'!$B$2:$B$446,'Pontos e zonas por UF'!$H$2:$H$446)</f>
        <v>São Paulo</v>
      </c>
      <c r="K1058" s="54"/>
      <c r="L1058" s="8">
        <f>_xlfn.XLOOKUP(QDC_Contratos[[#This Row],[ID CLUSTER]],'Pontos e zonas por UF'!$B$2:$B$446,'Pontos e zonas por UF'!$A$2:$A$446)</f>
        <v>817352</v>
      </c>
      <c r="M1058" s="344" t="str">
        <f>_xlfn.XLOOKUP(QDC_Contratos[[#This Row],[Código Identificador do ID CLUSTER]],'Pontos e zonas por UF'!$A$2:$A$446,'Pontos e zonas por UF'!$G$2:$G$446)</f>
        <v>Ponto</v>
      </c>
    </row>
    <row r="1059" spans="1:13" x14ac:dyDescent="0.35">
      <c r="A1059" s="15">
        <v>1058</v>
      </c>
      <c r="B1059" s="338" t="s">
        <v>2334</v>
      </c>
      <c r="C1059" s="8" t="s">
        <v>1447</v>
      </c>
      <c r="D1059" s="15" t="s">
        <v>162</v>
      </c>
      <c r="E1059" s="18">
        <v>60</v>
      </c>
      <c r="F1059" s="480">
        <v>45428</v>
      </c>
      <c r="G1059" s="480">
        <v>45428</v>
      </c>
      <c r="H1059" s="448">
        <v>0.85440000000000005</v>
      </c>
      <c r="I1059" s="15" t="s">
        <v>1279</v>
      </c>
      <c r="J1059" s="15" t="str">
        <f>_xlfn.XLOOKUP(QDC_Contratos[[#This Row],[ID CLUSTER]],'Pontos e zonas por UF'!$B$2:$B$446,'Pontos e zonas por UF'!$H$2:$H$446)</f>
        <v>São Paulo</v>
      </c>
      <c r="K1059" s="54"/>
      <c r="L1059" s="8">
        <f>_xlfn.XLOOKUP(QDC_Contratos[[#This Row],[ID CLUSTER]],'Pontos e zonas por UF'!$B$2:$B$446,'Pontos e zonas por UF'!$A$2:$A$446)</f>
        <v>817352</v>
      </c>
      <c r="M1059" s="344" t="str">
        <f>_xlfn.XLOOKUP(QDC_Contratos[[#This Row],[Código Identificador do ID CLUSTER]],'Pontos e zonas por UF'!$A$2:$A$446,'Pontos e zonas por UF'!$G$2:$G$446)</f>
        <v>Ponto</v>
      </c>
    </row>
    <row r="1060" spans="1:13" x14ac:dyDescent="0.35">
      <c r="A1060" s="15">
        <v>1059</v>
      </c>
      <c r="B1060" s="338" t="s">
        <v>2335</v>
      </c>
      <c r="C1060" s="8" t="s">
        <v>1447</v>
      </c>
      <c r="D1060" s="15" t="s">
        <v>162</v>
      </c>
      <c r="E1060" s="18">
        <v>60</v>
      </c>
      <c r="F1060" s="480">
        <v>45429</v>
      </c>
      <c r="G1060" s="480">
        <v>45429</v>
      </c>
      <c r="H1060" s="448">
        <v>0.85440000000000005</v>
      </c>
      <c r="I1060" s="15" t="s">
        <v>1279</v>
      </c>
      <c r="J1060" s="15" t="str">
        <f>_xlfn.XLOOKUP(QDC_Contratos[[#This Row],[ID CLUSTER]],'Pontos e zonas por UF'!$B$2:$B$446,'Pontos e zonas por UF'!$H$2:$H$446)</f>
        <v>São Paulo</v>
      </c>
      <c r="K1060" s="54"/>
      <c r="L1060" s="8">
        <f>_xlfn.XLOOKUP(QDC_Contratos[[#This Row],[ID CLUSTER]],'Pontos e zonas por UF'!$B$2:$B$446,'Pontos e zonas por UF'!$A$2:$A$446)</f>
        <v>817352</v>
      </c>
      <c r="M1060" s="344" t="str">
        <f>_xlfn.XLOOKUP(QDC_Contratos[[#This Row],[Código Identificador do ID CLUSTER]],'Pontos e zonas por UF'!$A$2:$A$446,'Pontos e zonas por UF'!$G$2:$G$446)</f>
        <v>Ponto</v>
      </c>
    </row>
    <row r="1061" spans="1:13" x14ac:dyDescent="0.35">
      <c r="A1061" s="15">
        <v>1060</v>
      </c>
      <c r="B1061" s="338" t="s">
        <v>2336</v>
      </c>
      <c r="C1061" s="8" t="s">
        <v>1447</v>
      </c>
      <c r="D1061" s="15" t="s">
        <v>162</v>
      </c>
      <c r="E1061" s="18">
        <v>60</v>
      </c>
      <c r="F1061" s="480">
        <v>45433</v>
      </c>
      <c r="G1061" s="480">
        <v>45433</v>
      </c>
      <c r="H1061" s="448">
        <v>0.85440000000000005</v>
      </c>
      <c r="I1061" s="15" t="s">
        <v>1279</v>
      </c>
      <c r="J1061" s="15" t="str">
        <f>_xlfn.XLOOKUP(QDC_Contratos[[#This Row],[ID CLUSTER]],'Pontos e zonas por UF'!$B$2:$B$446,'Pontos e zonas por UF'!$H$2:$H$446)</f>
        <v>São Paulo</v>
      </c>
      <c r="K1061" s="54"/>
      <c r="L1061" s="8">
        <f>_xlfn.XLOOKUP(QDC_Contratos[[#This Row],[ID CLUSTER]],'Pontos e zonas por UF'!$B$2:$B$446,'Pontos e zonas por UF'!$A$2:$A$446)</f>
        <v>817352</v>
      </c>
      <c r="M1061" s="344" t="str">
        <f>_xlfn.XLOOKUP(QDC_Contratos[[#This Row],[Código Identificador do ID CLUSTER]],'Pontos e zonas por UF'!$A$2:$A$446,'Pontos e zonas por UF'!$G$2:$G$446)</f>
        <v>Ponto</v>
      </c>
    </row>
    <row r="1062" spans="1:13" x14ac:dyDescent="0.35">
      <c r="A1062" s="15">
        <v>1061</v>
      </c>
      <c r="B1062" s="338" t="s">
        <v>2337</v>
      </c>
      <c r="C1062" s="8" t="s">
        <v>1447</v>
      </c>
      <c r="D1062" s="15" t="s">
        <v>162</v>
      </c>
      <c r="E1062" s="18">
        <v>60</v>
      </c>
      <c r="F1062" s="480">
        <v>45434</v>
      </c>
      <c r="G1062" s="480">
        <v>45434</v>
      </c>
      <c r="H1062" s="448">
        <v>0.85440000000000005</v>
      </c>
      <c r="I1062" s="15" t="s">
        <v>1279</v>
      </c>
      <c r="J1062" s="15" t="str">
        <f>_xlfn.XLOOKUP(QDC_Contratos[[#This Row],[ID CLUSTER]],'Pontos e zonas por UF'!$B$2:$B$446,'Pontos e zonas por UF'!$H$2:$H$446)</f>
        <v>São Paulo</v>
      </c>
      <c r="K1062" s="54"/>
      <c r="L1062" s="8">
        <f>_xlfn.XLOOKUP(QDC_Contratos[[#This Row],[ID CLUSTER]],'Pontos e zonas por UF'!$B$2:$B$446,'Pontos e zonas por UF'!$A$2:$A$446)</f>
        <v>817352</v>
      </c>
      <c r="M1062" s="344" t="str">
        <f>_xlfn.XLOOKUP(QDC_Contratos[[#This Row],[Código Identificador do ID CLUSTER]],'Pontos e zonas por UF'!$A$2:$A$446,'Pontos e zonas por UF'!$G$2:$G$446)</f>
        <v>Ponto</v>
      </c>
    </row>
    <row r="1063" spans="1:13" x14ac:dyDescent="0.35">
      <c r="A1063" s="15">
        <v>1062</v>
      </c>
      <c r="B1063" s="338" t="s">
        <v>2338</v>
      </c>
      <c r="C1063" s="8" t="s">
        <v>1447</v>
      </c>
      <c r="D1063" s="15" t="s">
        <v>162</v>
      </c>
      <c r="E1063" s="18">
        <v>60</v>
      </c>
      <c r="F1063" s="480">
        <v>45435</v>
      </c>
      <c r="G1063" s="480">
        <v>45435</v>
      </c>
      <c r="H1063" s="448">
        <v>0.85440000000000005</v>
      </c>
      <c r="I1063" s="15" t="s">
        <v>1279</v>
      </c>
      <c r="J1063" s="15" t="str">
        <f>_xlfn.XLOOKUP(QDC_Contratos[[#This Row],[ID CLUSTER]],'Pontos e zonas por UF'!$B$2:$B$446,'Pontos e zonas por UF'!$H$2:$H$446)</f>
        <v>São Paulo</v>
      </c>
      <c r="K1063" s="54"/>
      <c r="L1063" s="8">
        <f>_xlfn.XLOOKUP(QDC_Contratos[[#This Row],[ID CLUSTER]],'Pontos e zonas por UF'!$B$2:$B$446,'Pontos e zonas por UF'!$A$2:$A$446)</f>
        <v>817352</v>
      </c>
      <c r="M1063" s="344" t="str">
        <f>_xlfn.XLOOKUP(QDC_Contratos[[#This Row],[Código Identificador do ID CLUSTER]],'Pontos e zonas por UF'!$A$2:$A$446,'Pontos e zonas por UF'!$G$2:$G$446)</f>
        <v>Ponto</v>
      </c>
    </row>
    <row r="1064" spans="1:13" x14ac:dyDescent="0.35">
      <c r="A1064" s="15">
        <v>1063</v>
      </c>
      <c r="B1064" s="338" t="s">
        <v>2339</v>
      </c>
      <c r="C1064" s="8" t="s">
        <v>1447</v>
      </c>
      <c r="D1064" s="15" t="s">
        <v>162</v>
      </c>
      <c r="E1064" s="18">
        <v>60</v>
      </c>
      <c r="F1064" s="480">
        <v>45436</v>
      </c>
      <c r="G1064" s="480">
        <v>45436</v>
      </c>
      <c r="H1064" s="448">
        <v>0.85440000000000005</v>
      </c>
      <c r="I1064" s="15" t="s">
        <v>1279</v>
      </c>
      <c r="J1064" s="15" t="str">
        <f>_xlfn.XLOOKUP(QDC_Contratos[[#This Row],[ID CLUSTER]],'Pontos e zonas por UF'!$B$2:$B$446,'Pontos e zonas por UF'!$H$2:$H$446)</f>
        <v>São Paulo</v>
      </c>
      <c r="K1064" s="54"/>
      <c r="L1064" s="8">
        <f>_xlfn.XLOOKUP(QDC_Contratos[[#This Row],[ID CLUSTER]],'Pontos e zonas por UF'!$B$2:$B$446,'Pontos e zonas por UF'!$A$2:$A$446)</f>
        <v>817352</v>
      </c>
      <c r="M1064" s="344" t="str">
        <f>_xlfn.XLOOKUP(QDC_Contratos[[#This Row],[Código Identificador do ID CLUSTER]],'Pontos e zonas por UF'!$A$2:$A$446,'Pontos e zonas por UF'!$G$2:$G$446)</f>
        <v>Ponto</v>
      </c>
    </row>
    <row r="1065" spans="1:13" x14ac:dyDescent="0.35">
      <c r="A1065" s="15">
        <v>1064</v>
      </c>
      <c r="B1065" s="338" t="s">
        <v>2340</v>
      </c>
      <c r="C1065" s="8" t="s">
        <v>1447</v>
      </c>
      <c r="D1065" s="15" t="s">
        <v>162</v>
      </c>
      <c r="E1065" s="18">
        <v>276</v>
      </c>
      <c r="F1065" s="480">
        <v>45443</v>
      </c>
      <c r="G1065" s="480">
        <v>45443</v>
      </c>
      <c r="H1065" s="448">
        <v>0.85440000000000005</v>
      </c>
      <c r="I1065" s="15" t="s">
        <v>1279</v>
      </c>
      <c r="J1065" s="15" t="str">
        <f>_xlfn.XLOOKUP(QDC_Contratos[[#This Row],[ID CLUSTER]],'Pontos e zonas por UF'!$B$2:$B$446,'Pontos e zonas por UF'!$H$2:$H$446)</f>
        <v>São Paulo</v>
      </c>
      <c r="K1065" s="54"/>
      <c r="L1065" s="8">
        <f>_xlfn.XLOOKUP(QDC_Contratos[[#This Row],[ID CLUSTER]],'Pontos e zonas por UF'!$B$2:$B$446,'Pontos e zonas por UF'!$A$2:$A$446)</f>
        <v>817352</v>
      </c>
      <c r="M1065" s="344" t="str">
        <f>_xlfn.XLOOKUP(QDC_Contratos[[#This Row],[Código Identificador do ID CLUSTER]],'Pontos e zonas por UF'!$A$2:$A$446,'Pontos e zonas por UF'!$G$2:$G$446)</f>
        <v>Ponto</v>
      </c>
    </row>
    <row r="1066" spans="1:13" x14ac:dyDescent="0.35">
      <c r="A1066" s="15">
        <v>1065</v>
      </c>
      <c r="B1066" s="338" t="s">
        <v>2341</v>
      </c>
      <c r="C1066" s="8" t="s">
        <v>1447</v>
      </c>
      <c r="D1066" s="15" t="s">
        <v>162</v>
      </c>
      <c r="E1066" s="18">
        <v>60</v>
      </c>
      <c r="F1066" s="480">
        <v>45437</v>
      </c>
      <c r="G1066" s="480">
        <v>45437</v>
      </c>
      <c r="H1066" s="448">
        <v>0.85440000000000005</v>
      </c>
      <c r="I1066" s="15" t="s">
        <v>1279</v>
      </c>
      <c r="J1066" s="15" t="str">
        <f>_xlfn.XLOOKUP(QDC_Contratos[[#This Row],[ID CLUSTER]],'Pontos e zonas por UF'!$B$2:$B$446,'Pontos e zonas por UF'!$H$2:$H$446)</f>
        <v>São Paulo</v>
      </c>
      <c r="K1066" s="54"/>
      <c r="L1066" s="8">
        <f>_xlfn.XLOOKUP(QDC_Contratos[[#This Row],[ID CLUSTER]],'Pontos e zonas por UF'!$B$2:$B$446,'Pontos e zonas por UF'!$A$2:$A$446)</f>
        <v>817352</v>
      </c>
      <c r="M1066" s="344" t="str">
        <f>_xlfn.XLOOKUP(QDC_Contratos[[#This Row],[Código Identificador do ID CLUSTER]],'Pontos e zonas por UF'!$A$2:$A$446,'Pontos e zonas por UF'!$G$2:$G$446)</f>
        <v>Ponto</v>
      </c>
    </row>
    <row r="1067" spans="1:13" x14ac:dyDescent="0.35">
      <c r="A1067" s="15">
        <v>1066</v>
      </c>
      <c r="B1067" s="338" t="s">
        <v>2342</v>
      </c>
      <c r="C1067" s="8" t="s">
        <v>1447</v>
      </c>
      <c r="D1067" s="15" t="s">
        <v>162</v>
      </c>
      <c r="E1067" s="18">
        <v>60</v>
      </c>
      <c r="F1067" s="480">
        <v>45440</v>
      </c>
      <c r="G1067" s="480">
        <v>45440</v>
      </c>
      <c r="H1067" s="448">
        <v>0.85440000000000005</v>
      </c>
      <c r="I1067" s="15" t="s">
        <v>1279</v>
      </c>
      <c r="J1067" s="15" t="str">
        <f>_xlfn.XLOOKUP(QDC_Contratos[[#This Row],[ID CLUSTER]],'Pontos e zonas por UF'!$B$2:$B$446,'Pontos e zonas por UF'!$H$2:$H$446)</f>
        <v>São Paulo</v>
      </c>
      <c r="K1067" s="54"/>
      <c r="L1067" s="8">
        <f>_xlfn.XLOOKUP(QDC_Contratos[[#This Row],[ID CLUSTER]],'Pontos e zonas por UF'!$B$2:$B$446,'Pontos e zonas por UF'!$A$2:$A$446)</f>
        <v>817352</v>
      </c>
      <c r="M1067" s="344" t="str">
        <f>_xlfn.XLOOKUP(QDC_Contratos[[#This Row],[Código Identificador do ID CLUSTER]],'Pontos e zonas por UF'!$A$2:$A$446,'Pontos e zonas por UF'!$G$2:$G$446)</f>
        <v>Ponto</v>
      </c>
    </row>
    <row r="1068" spans="1:13" x14ac:dyDescent="0.35">
      <c r="A1068" s="15">
        <v>1067</v>
      </c>
      <c r="B1068" s="338" t="s">
        <v>2343</v>
      </c>
      <c r="C1068" s="8" t="s">
        <v>1447</v>
      </c>
      <c r="D1068" s="15" t="s">
        <v>162</v>
      </c>
      <c r="E1068" s="18">
        <v>60</v>
      </c>
      <c r="F1068" s="480">
        <v>45441</v>
      </c>
      <c r="G1068" s="480">
        <v>45441</v>
      </c>
      <c r="H1068" s="448">
        <v>0.85440000000000005</v>
      </c>
      <c r="I1068" s="15" t="s">
        <v>1279</v>
      </c>
      <c r="J1068" s="15" t="str">
        <f>_xlfn.XLOOKUP(QDC_Contratos[[#This Row],[ID CLUSTER]],'Pontos e zonas por UF'!$B$2:$B$446,'Pontos e zonas por UF'!$H$2:$H$446)</f>
        <v>São Paulo</v>
      </c>
      <c r="K1068" s="54"/>
      <c r="L1068" s="8">
        <f>_xlfn.XLOOKUP(QDC_Contratos[[#This Row],[ID CLUSTER]],'Pontos e zonas por UF'!$B$2:$B$446,'Pontos e zonas por UF'!$A$2:$A$446)</f>
        <v>817352</v>
      </c>
      <c r="M1068" s="344" t="str">
        <f>_xlfn.XLOOKUP(QDC_Contratos[[#This Row],[Código Identificador do ID CLUSTER]],'Pontos e zonas por UF'!$A$2:$A$446,'Pontos e zonas por UF'!$G$2:$G$446)</f>
        <v>Ponto</v>
      </c>
    </row>
    <row r="1069" spans="1:13" x14ac:dyDescent="0.35">
      <c r="A1069" s="15">
        <v>1068</v>
      </c>
      <c r="B1069" s="338" t="s">
        <v>2344</v>
      </c>
      <c r="C1069" s="8" t="s">
        <v>1447</v>
      </c>
      <c r="D1069" s="15" t="s">
        <v>162</v>
      </c>
      <c r="E1069" s="18">
        <v>276</v>
      </c>
      <c r="F1069" s="480">
        <v>45442</v>
      </c>
      <c r="G1069" s="480">
        <v>45442</v>
      </c>
      <c r="H1069" s="448">
        <v>0.85440000000000005</v>
      </c>
      <c r="I1069" s="15" t="s">
        <v>1279</v>
      </c>
      <c r="J1069" s="15" t="str">
        <f>_xlfn.XLOOKUP(QDC_Contratos[[#This Row],[ID CLUSTER]],'Pontos e zonas por UF'!$B$2:$B$446,'Pontos e zonas por UF'!$H$2:$H$446)</f>
        <v>São Paulo</v>
      </c>
      <c r="K1069" s="54"/>
      <c r="L1069" s="8">
        <f>_xlfn.XLOOKUP(QDC_Contratos[[#This Row],[ID CLUSTER]],'Pontos e zonas por UF'!$B$2:$B$446,'Pontos e zonas por UF'!$A$2:$A$446)</f>
        <v>817352</v>
      </c>
      <c r="M1069" s="344" t="str">
        <f>_xlfn.XLOOKUP(QDC_Contratos[[#This Row],[Código Identificador do ID CLUSTER]],'Pontos e zonas por UF'!$A$2:$A$446,'Pontos e zonas por UF'!$G$2:$G$446)</f>
        <v>Ponto</v>
      </c>
    </row>
    <row r="1070" spans="1:13" x14ac:dyDescent="0.35">
      <c r="A1070" s="15">
        <v>1069</v>
      </c>
      <c r="B1070" s="338" t="s">
        <v>2345</v>
      </c>
      <c r="C1070" s="132" t="s">
        <v>1278</v>
      </c>
      <c r="D1070" s="15" t="s">
        <v>162</v>
      </c>
      <c r="E1070" s="18">
        <v>312</v>
      </c>
      <c r="F1070" s="480">
        <v>45455</v>
      </c>
      <c r="G1070" s="480">
        <v>45455</v>
      </c>
      <c r="H1070" s="448">
        <v>4.0132000000000003</v>
      </c>
      <c r="I1070" s="15" t="s">
        <v>1279</v>
      </c>
      <c r="J1070" s="15" t="str">
        <f>_xlfn.XLOOKUP(QDC_Contratos[[#This Row],[ID CLUSTER]],'Pontos e zonas por UF'!$B$2:$B$446,'Pontos e zonas por UF'!$H$2:$H$446)</f>
        <v>São Paulo</v>
      </c>
      <c r="K1070" s="344"/>
      <c r="L1070" s="8">
        <f>_xlfn.XLOOKUP(QDC_Contratos[[#This Row],[ID CLUSTER]],'Pontos e zonas por UF'!$B$2:$B$446,'Pontos e zonas por UF'!$A$2:$A$446)</f>
        <v>442</v>
      </c>
      <c r="M1070" s="344" t="str">
        <f>_xlfn.XLOOKUP(QDC_Contratos[[#This Row],[Código Identificador do ID CLUSTER]],'Pontos e zonas por UF'!$A$2:$A$446,'Pontos e zonas por UF'!$G$2:$G$446)</f>
        <v>Zona</v>
      </c>
    </row>
    <row r="1071" spans="1:13" x14ac:dyDescent="0.35">
      <c r="A1071" s="15">
        <v>1070</v>
      </c>
      <c r="B1071" s="338" t="s">
        <v>2346</v>
      </c>
      <c r="C1071" s="132" t="s">
        <v>1278</v>
      </c>
      <c r="D1071" s="15" t="s">
        <v>162</v>
      </c>
      <c r="E1071" s="18">
        <v>312</v>
      </c>
      <c r="F1071" s="480">
        <v>45456</v>
      </c>
      <c r="G1071" s="480">
        <v>45456</v>
      </c>
      <c r="H1071" s="448">
        <v>4.0132000000000003</v>
      </c>
      <c r="I1071" s="15" t="s">
        <v>1279</v>
      </c>
      <c r="J1071" s="15" t="str">
        <f>_xlfn.XLOOKUP(QDC_Contratos[[#This Row],[ID CLUSTER]],'Pontos e zonas por UF'!$B$2:$B$446,'Pontos e zonas por UF'!$H$2:$H$446)</f>
        <v>São Paulo</v>
      </c>
      <c r="K1071" s="344"/>
      <c r="L1071" s="8">
        <f>_xlfn.XLOOKUP(QDC_Contratos[[#This Row],[ID CLUSTER]],'Pontos e zonas por UF'!$B$2:$B$446,'Pontos e zonas por UF'!$A$2:$A$446)</f>
        <v>442</v>
      </c>
      <c r="M1071" s="344" t="str">
        <f>_xlfn.XLOOKUP(QDC_Contratos[[#This Row],[Código Identificador do ID CLUSTER]],'Pontos e zonas por UF'!$A$2:$A$446,'Pontos e zonas por UF'!$G$2:$G$446)</f>
        <v>Zona</v>
      </c>
    </row>
    <row r="1072" spans="1:13" x14ac:dyDescent="0.35">
      <c r="A1072" s="15">
        <v>1071</v>
      </c>
      <c r="B1072" s="338" t="s">
        <v>2347</v>
      </c>
      <c r="C1072" s="132" t="s">
        <v>1278</v>
      </c>
      <c r="D1072" s="15" t="s">
        <v>162</v>
      </c>
      <c r="E1072" s="18">
        <v>312</v>
      </c>
      <c r="F1072" s="480">
        <v>45457</v>
      </c>
      <c r="G1072" s="480">
        <v>45457</v>
      </c>
      <c r="H1072" s="448">
        <v>4.0132000000000003</v>
      </c>
      <c r="I1072" s="15" t="s">
        <v>1279</v>
      </c>
      <c r="J1072" s="15" t="str">
        <f>_xlfn.XLOOKUP(QDC_Contratos[[#This Row],[ID CLUSTER]],'Pontos e zonas por UF'!$B$2:$B$446,'Pontos e zonas por UF'!$H$2:$H$446)</f>
        <v>São Paulo</v>
      </c>
      <c r="K1072" s="344"/>
      <c r="L1072" s="8">
        <f>_xlfn.XLOOKUP(QDC_Contratos[[#This Row],[ID CLUSTER]],'Pontos e zonas por UF'!$B$2:$B$446,'Pontos e zonas por UF'!$A$2:$A$446)</f>
        <v>442</v>
      </c>
      <c r="M1072" s="344" t="str">
        <f>_xlfn.XLOOKUP(QDC_Contratos[[#This Row],[Código Identificador do ID CLUSTER]],'Pontos e zonas por UF'!$A$2:$A$446,'Pontos e zonas por UF'!$G$2:$G$446)</f>
        <v>Zona</v>
      </c>
    </row>
    <row r="1073" spans="1:13" x14ac:dyDescent="0.35">
      <c r="A1073" s="15">
        <v>1072</v>
      </c>
      <c r="B1073" s="338" t="s">
        <v>2348</v>
      </c>
      <c r="C1073" s="132" t="s">
        <v>1278</v>
      </c>
      <c r="D1073" s="15" t="s">
        <v>162</v>
      </c>
      <c r="E1073" s="18">
        <v>312</v>
      </c>
      <c r="F1073" s="480">
        <v>45458</v>
      </c>
      <c r="G1073" s="480">
        <v>45458</v>
      </c>
      <c r="H1073" s="448">
        <v>4.0132000000000003</v>
      </c>
      <c r="I1073" s="15" t="s">
        <v>1279</v>
      </c>
      <c r="J1073" s="15" t="str">
        <f>_xlfn.XLOOKUP(QDC_Contratos[[#This Row],[ID CLUSTER]],'Pontos e zonas por UF'!$B$2:$B$446,'Pontos e zonas por UF'!$H$2:$H$446)</f>
        <v>São Paulo</v>
      </c>
      <c r="K1073" s="344"/>
      <c r="L1073" s="8">
        <f>_xlfn.XLOOKUP(QDC_Contratos[[#This Row],[ID CLUSTER]],'Pontos e zonas por UF'!$B$2:$B$446,'Pontos e zonas por UF'!$A$2:$A$446)</f>
        <v>442</v>
      </c>
      <c r="M1073" s="344" t="str">
        <f>_xlfn.XLOOKUP(QDC_Contratos[[#This Row],[Código Identificador do ID CLUSTER]],'Pontos e zonas por UF'!$A$2:$A$446,'Pontos e zonas por UF'!$G$2:$G$446)</f>
        <v>Zona</v>
      </c>
    </row>
    <row r="1074" spans="1:13" x14ac:dyDescent="0.35">
      <c r="A1074" s="15">
        <v>1073</v>
      </c>
      <c r="B1074" s="338" t="s">
        <v>2349</v>
      </c>
      <c r="C1074" s="132" t="s">
        <v>1278</v>
      </c>
      <c r="D1074" s="15" t="s">
        <v>162</v>
      </c>
      <c r="E1074" s="18">
        <v>312</v>
      </c>
      <c r="F1074" s="480">
        <v>45459</v>
      </c>
      <c r="G1074" s="480">
        <v>45459</v>
      </c>
      <c r="H1074" s="448">
        <v>4.0132000000000003</v>
      </c>
      <c r="I1074" s="15" t="s">
        <v>1279</v>
      </c>
      <c r="J1074" s="15" t="str">
        <f>_xlfn.XLOOKUP(QDC_Contratos[[#This Row],[ID CLUSTER]],'Pontos e zonas por UF'!$B$2:$B$446,'Pontos e zonas por UF'!$H$2:$H$446)</f>
        <v>São Paulo</v>
      </c>
      <c r="K1074" s="344"/>
      <c r="L1074" s="8">
        <f>_xlfn.XLOOKUP(QDC_Contratos[[#This Row],[ID CLUSTER]],'Pontos e zonas por UF'!$B$2:$B$446,'Pontos e zonas por UF'!$A$2:$A$446)</f>
        <v>442</v>
      </c>
      <c r="M1074" s="344" t="str">
        <f>_xlfn.XLOOKUP(QDC_Contratos[[#This Row],[Código Identificador do ID CLUSTER]],'Pontos e zonas por UF'!$A$2:$A$446,'Pontos e zonas por UF'!$G$2:$G$446)</f>
        <v>Zona</v>
      </c>
    </row>
    <row r="1075" spans="1:13" x14ac:dyDescent="0.35">
      <c r="A1075" s="15">
        <v>1074</v>
      </c>
      <c r="B1075" s="338" t="s">
        <v>2350</v>
      </c>
      <c r="C1075" s="132" t="s">
        <v>1278</v>
      </c>
      <c r="D1075" s="15" t="s">
        <v>162</v>
      </c>
      <c r="E1075" s="18">
        <v>312</v>
      </c>
      <c r="F1075" s="480">
        <v>45460</v>
      </c>
      <c r="G1075" s="480">
        <v>45460</v>
      </c>
      <c r="H1075" s="448">
        <v>4.0132000000000003</v>
      </c>
      <c r="I1075" s="15" t="s">
        <v>1279</v>
      </c>
      <c r="J1075" s="15" t="str">
        <f>_xlfn.XLOOKUP(QDC_Contratos[[#This Row],[ID CLUSTER]],'Pontos e zonas por UF'!$B$2:$B$446,'Pontos e zonas por UF'!$H$2:$H$446)</f>
        <v>São Paulo</v>
      </c>
      <c r="K1075" s="344"/>
      <c r="L1075" s="8">
        <f>_xlfn.XLOOKUP(QDC_Contratos[[#This Row],[ID CLUSTER]],'Pontos e zonas por UF'!$B$2:$B$446,'Pontos e zonas por UF'!$A$2:$A$446)</f>
        <v>442</v>
      </c>
      <c r="M1075" s="344" t="str">
        <f>_xlfn.XLOOKUP(QDC_Contratos[[#This Row],[Código Identificador do ID CLUSTER]],'Pontos e zonas por UF'!$A$2:$A$446,'Pontos e zonas por UF'!$G$2:$G$446)</f>
        <v>Zona</v>
      </c>
    </row>
    <row r="1076" spans="1:13" x14ac:dyDescent="0.35">
      <c r="A1076" s="15">
        <v>1075</v>
      </c>
      <c r="B1076" s="338" t="s">
        <v>2351</v>
      </c>
      <c r="C1076" s="8" t="s">
        <v>1298</v>
      </c>
      <c r="D1076" s="15" t="s">
        <v>162</v>
      </c>
      <c r="E1076" s="18">
        <v>390</v>
      </c>
      <c r="F1076" s="480">
        <v>45444</v>
      </c>
      <c r="G1076" s="480">
        <v>45535</v>
      </c>
      <c r="H1076" s="448">
        <v>4.3784000000000001</v>
      </c>
      <c r="I1076" s="15" t="s">
        <v>1279</v>
      </c>
      <c r="J1076" s="15" t="str">
        <f>_xlfn.XLOOKUP(QDC_Contratos[[#This Row],[ID CLUSTER]],'Pontos e zonas por UF'!$B$2:$B$446,'Pontos e zonas por UF'!$H$2:$H$446)</f>
        <v>São Paulo</v>
      </c>
      <c r="K1076" s="54"/>
      <c r="L1076" s="8">
        <f>_xlfn.XLOOKUP(QDC_Contratos[[#This Row],[ID CLUSTER]],'Pontos e zonas por UF'!$B$2:$B$446,'Pontos e zonas por UF'!$A$2:$A$446)</f>
        <v>444</v>
      </c>
      <c r="M1076" s="344" t="str">
        <f>_xlfn.XLOOKUP(QDC_Contratos[[#This Row],[Código Identificador do ID CLUSTER]],'Pontos e zonas por UF'!$A$2:$A$446,'Pontos e zonas por UF'!$G$2:$G$446)</f>
        <v>Zona</v>
      </c>
    </row>
    <row r="1077" spans="1:13" x14ac:dyDescent="0.35">
      <c r="A1077" s="15">
        <v>1076</v>
      </c>
      <c r="B1077" s="338" t="s">
        <v>2352</v>
      </c>
      <c r="C1077" s="8" t="s">
        <v>1338</v>
      </c>
      <c r="D1077" s="15" t="s">
        <v>162</v>
      </c>
      <c r="E1077" s="18">
        <v>240</v>
      </c>
      <c r="F1077" s="480">
        <v>45474</v>
      </c>
      <c r="G1077" s="480">
        <v>45565</v>
      </c>
      <c r="H1077" s="448">
        <v>5.0274000000000001</v>
      </c>
      <c r="I1077" s="15" t="s">
        <v>1279</v>
      </c>
      <c r="J1077" s="15" t="str">
        <f>_xlfn.XLOOKUP(QDC_Contratos[[#This Row],[ID CLUSTER]],'Pontos e zonas por UF'!$B$2:$B$446,'Pontos e zonas por UF'!$H$2:$H$446)</f>
        <v>Bahia</v>
      </c>
      <c r="K1077" s="344"/>
      <c r="L1077" s="8">
        <f>_xlfn.XLOOKUP(QDC_Contratos[[#This Row],[ID CLUSTER]],'Pontos e zonas por UF'!$B$2:$B$446,'Pontos e zonas por UF'!$A$2:$A$446)</f>
        <v>236</v>
      </c>
      <c r="M1077" s="344" t="str">
        <f>_xlfn.XLOOKUP(QDC_Contratos[[#This Row],[Código Identificador do ID CLUSTER]],'Pontos e zonas por UF'!$A$2:$A$446,'Pontos e zonas por UF'!$G$2:$G$446)</f>
        <v>Zona</v>
      </c>
    </row>
    <row r="1078" spans="1:13" x14ac:dyDescent="0.35">
      <c r="A1078" s="15">
        <v>1077</v>
      </c>
      <c r="B1078" s="338" t="s">
        <v>2353</v>
      </c>
      <c r="C1078" s="8" t="s">
        <v>1331</v>
      </c>
      <c r="D1078" s="15" t="s">
        <v>162</v>
      </c>
      <c r="E1078" s="18">
        <v>200</v>
      </c>
      <c r="F1078" s="480">
        <v>45468</v>
      </c>
      <c r="G1078" s="480">
        <v>45468</v>
      </c>
      <c r="H1078" s="448">
        <v>6.7450000000000001</v>
      </c>
      <c r="I1078" s="15" t="s">
        <v>1279</v>
      </c>
      <c r="J1078" s="15" t="str">
        <f>_xlfn.XLOOKUP(QDC_Contratos[[#This Row],[ID CLUSTER]],'Pontos e zonas por UF'!$B$2:$B$446,'Pontos e zonas por UF'!$H$2:$H$446)</f>
        <v>Alagoas</v>
      </c>
      <c r="K1078" s="344"/>
      <c r="L1078" s="8">
        <f>_xlfn.XLOOKUP(QDC_Contratos[[#This Row],[ID CLUSTER]],'Pontos e zonas por UF'!$B$2:$B$446,'Pontos e zonas por UF'!$A$2:$A$446)</f>
        <v>195</v>
      </c>
      <c r="M1078" s="344" t="str">
        <f>_xlfn.XLOOKUP(QDC_Contratos[[#This Row],[Código Identificador do ID CLUSTER]],'Pontos e zonas por UF'!$A$2:$A$446,'Pontos e zonas por UF'!$G$2:$G$446)</f>
        <v>Zona</v>
      </c>
    </row>
    <row r="1079" spans="1:13" x14ac:dyDescent="0.35">
      <c r="A1079" s="15">
        <v>1078</v>
      </c>
      <c r="B1079" s="338" t="s">
        <v>2354</v>
      </c>
      <c r="C1079" s="8" t="s">
        <v>1331</v>
      </c>
      <c r="D1079" s="15" t="s">
        <v>162</v>
      </c>
      <c r="E1079" s="18">
        <v>200</v>
      </c>
      <c r="F1079" s="480">
        <v>45469</v>
      </c>
      <c r="G1079" s="480">
        <v>45469</v>
      </c>
      <c r="H1079" s="448">
        <v>6.7450000000000001</v>
      </c>
      <c r="I1079" s="15" t="s">
        <v>1279</v>
      </c>
      <c r="J1079" s="15" t="str">
        <f>_xlfn.XLOOKUP(QDC_Contratos[[#This Row],[ID CLUSTER]],'Pontos e zonas por UF'!$B$2:$B$446,'Pontos e zonas por UF'!$H$2:$H$446)</f>
        <v>Alagoas</v>
      </c>
      <c r="K1079" s="344"/>
      <c r="L1079" s="8">
        <f>_xlfn.XLOOKUP(QDC_Contratos[[#This Row],[ID CLUSTER]],'Pontos e zonas por UF'!$B$2:$B$446,'Pontos e zonas por UF'!$A$2:$A$446)</f>
        <v>195</v>
      </c>
      <c r="M1079" s="344" t="str">
        <f>_xlfn.XLOOKUP(QDC_Contratos[[#This Row],[Código Identificador do ID CLUSTER]],'Pontos e zonas por UF'!$A$2:$A$446,'Pontos e zonas por UF'!$G$2:$G$446)</f>
        <v>Zona</v>
      </c>
    </row>
    <row r="1080" spans="1:13" x14ac:dyDescent="0.35">
      <c r="A1080" s="15">
        <v>1079</v>
      </c>
      <c r="B1080" s="338" t="s">
        <v>2355</v>
      </c>
      <c r="C1080" s="8" t="s">
        <v>1331</v>
      </c>
      <c r="D1080" s="15" t="s">
        <v>162</v>
      </c>
      <c r="E1080" s="18">
        <v>200</v>
      </c>
      <c r="F1080" s="480">
        <v>45470</v>
      </c>
      <c r="G1080" s="480">
        <v>45470</v>
      </c>
      <c r="H1080" s="448">
        <v>6.7450000000000001</v>
      </c>
      <c r="I1080" s="15" t="s">
        <v>1279</v>
      </c>
      <c r="J1080" s="15" t="str">
        <f>_xlfn.XLOOKUP(QDC_Contratos[[#This Row],[ID CLUSTER]],'Pontos e zonas por UF'!$B$2:$B$446,'Pontos e zonas por UF'!$H$2:$H$446)</f>
        <v>Alagoas</v>
      </c>
      <c r="K1080" s="344"/>
      <c r="L1080" s="8">
        <f>_xlfn.XLOOKUP(QDC_Contratos[[#This Row],[ID CLUSTER]],'Pontos e zonas por UF'!$B$2:$B$446,'Pontos e zonas por UF'!$A$2:$A$446)</f>
        <v>195</v>
      </c>
      <c r="M1080" s="344" t="str">
        <f>_xlfn.XLOOKUP(QDC_Contratos[[#This Row],[Código Identificador do ID CLUSTER]],'Pontos e zonas por UF'!$A$2:$A$446,'Pontos e zonas por UF'!$G$2:$G$446)</f>
        <v>Zona</v>
      </c>
    </row>
    <row r="1081" spans="1:13" x14ac:dyDescent="0.35">
      <c r="A1081" s="15">
        <v>1080</v>
      </c>
      <c r="B1081" s="338" t="s">
        <v>2356</v>
      </c>
      <c r="C1081" s="8" t="s">
        <v>1331</v>
      </c>
      <c r="D1081" s="15" t="s">
        <v>162</v>
      </c>
      <c r="E1081" s="18">
        <v>200</v>
      </c>
      <c r="F1081" s="480">
        <v>45471</v>
      </c>
      <c r="G1081" s="480">
        <v>45471</v>
      </c>
      <c r="H1081" s="448">
        <v>6.7450000000000001</v>
      </c>
      <c r="I1081" s="15" t="s">
        <v>1279</v>
      </c>
      <c r="J1081" s="15" t="str">
        <f>_xlfn.XLOOKUP(QDC_Contratos[[#This Row],[ID CLUSTER]],'Pontos e zonas por UF'!$B$2:$B$446,'Pontos e zonas por UF'!$H$2:$H$446)</f>
        <v>Alagoas</v>
      </c>
      <c r="K1081" s="344"/>
      <c r="L1081" s="8">
        <f>_xlfn.XLOOKUP(QDC_Contratos[[#This Row],[ID CLUSTER]],'Pontos e zonas por UF'!$B$2:$B$446,'Pontos e zonas por UF'!$A$2:$A$446)</f>
        <v>195</v>
      </c>
      <c r="M1081" s="344" t="str">
        <f>_xlfn.XLOOKUP(QDC_Contratos[[#This Row],[Código Identificador do ID CLUSTER]],'Pontos e zonas por UF'!$A$2:$A$446,'Pontos e zonas por UF'!$G$2:$G$446)</f>
        <v>Zona</v>
      </c>
    </row>
    <row r="1082" spans="1:13" x14ac:dyDescent="0.35">
      <c r="A1082" s="15">
        <v>1081</v>
      </c>
      <c r="B1082" s="338" t="s">
        <v>2357</v>
      </c>
      <c r="C1082" s="8" t="s">
        <v>1331</v>
      </c>
      <c r="D1082" s="15" t="s">
        <v>162</v>
      </c>
      <c r="E1082" s="18">
        <v>180</v>
      </c>
      <c r="F1082" s="480">
        <v>45472</v>
      </c>
      <c r="G1082" s="480">
        <v>45472</v>
      </c>
      <c r="H1082" s="448">
        <v>6.7450000000000001</v>
      </c>
      <c r="I1082" s="15" t="s">
        <v>1279</v>
      </c>
      <c r="J1082" s="15" t="str">
        <f>_xlfn.XLOOKUP(QDC_Contratos[[#This Row],[ID CLUSTER]],'Pontos e zonas por UF'!$B$2:$B$446,'Pontos e zonas por UF'!$H$2:$H$446)</f>
        <v>Alagoas</v>
      </c>
      <c r="K1082" s="344"/>
      <c r="L1082" s="8">
        <f>_xlfn.XLOOKUP(QDC_Contratos[[#This Row],[ID CLUSTER]],'Pontos e zonas por UF'!$B$2:$B$446,'Pontos e zonas por UF'!$A$2:$A$446)</f>
        <v>195</v>
      </c>
      <c r="M1082" s="344" t="str">
        <f>_xlfn.XLOOKUP(QDC_Contratos[[#This Row],[Código Identificador do ID CLUSTER]],'Pontos e zonas por UF'!$A$2:$A$446,'Pontos e zonas por UF'!$G$2:$G$446)</f>
        <v>Zona</v>
      </c>
    </row>
    <row r="1083" spans="1:13" x14ac:dyDescent="0.35">
      <c r="A1083" s="15">
        <v>1082</v>
      </c>
      <c r="B1083" s="338" t="s">
        <v>2358</v>
      </c>
      <c r="C1083" s="8" t="s">
        <v>1331</v>
      </c>
      <c r="D1083" s="15" t="s">
        <v>162</v>
      </c>
      <c r="E1083" s="18">
        <v>170</v>
      </c>
      <c r="F1083" s="480">
        <v>45473</v>
      </c>
      <c r="G1083" s="480">
        <v>45473</v>
      </c>
      <c r="H1083" s="448">
        <v>6.7450000000000001</v>
      </c>
      <c r="I1083" s="15" t="s">
        <v>1279</v>
      </c>
      <c r="J1083" s="15" t="str">
        <f>_xlfn.XLOOKUP(QDC_Contratos[[#This Row],[ID CLUSTER]],'Pontos e zonas por UF'!$B$2:$B$446,'Pontos e zonas por UF'!$H$2:$H$446)</f>
        <v>Alagoas</v>
      </c>
      <c r="K1083" s="344"/>
      <c r="L1083" s="8">
        <f>_xlfn.XLOOKUP(QDC_Contratos[[#This Row],[ID CLUSTER]],'Pontos e zonas por UF'!$B$2:$B$446,'Pontos e zonas por UF'!$A$2:$A$446)</f>
        <v>195</v>
      </c>
      <c r="M1083" s="344" t="str">
        <f>_xlfn.XLOOKUP(QDC_Contratos[[#This Row],[Código Identificador do ID CLUSTER]],'Pontos e zonas por UF'!$A$2:$A$446,'Pontos e zonas por UF'!$G$2:$G$446)</f>
        <v>Zona</v>
      </c>
    </row>
    <row r="1084" spans="1:13" x14ac:dyDescent="0.35">
      <c r="A1084" s="15">
        <v>1083</v>
      </c>
      <c r="B1084" s="338" t="s">
        <v>2359</v>
      </c>
      <c r="C1084" s="8" t="s">
        <v>1331</v>
      </c>
      <c r="D1084" s="15" t="s">
        <v>162</v>
      </c>
      <c r="E1084" s="18">
        <v>257</v>
      </c>
      <c r="F1084" s="480">
        <v>45474</v>
      </c>
      <c r="G1084" s="480">
        <v>45474</v>
      </c>
      <c r="H1084" s="448">
        <v>6.7450000000000001</v>
      </c>
      <c r="I1084" s="15" t="s">
        <v>1279</v>
      </c>
      <c r="J1084" s="15" t="str">
        <f>_xlfn.XLOOKUP(QDC_Contratos[[#This Row],[ID CLUSTER]],'Pontos e zonas por UF'!$B$2:$B$446,'Pontos e zonas por UF'!$H$2:$H$446)</f>
        <v>Alagoas</v>
      </c>
      <c r="K1084" s="344"/>
      <c r="L1084" s="8">
        <f>_xlfn.XLOOKUP(QDC_Contratos[[#This Row],[ID CLUSTER]],'Pontos e zonas por UF'!$B$2:$B$446,'Pontos e zonas por UF'!$A$2:$A$446)</f>
        <v>195</v>
      </c>
      <c r="M1084" s="344" t="str">
        <f>_xlfn.XLOOKUP(QDC_Contratos[[#This Row],[Código Identificador do ID CLUSTER]],'Pontos e zonas por UF'!$A$2:$A$446,'Pontos e zonas por UF'!$G$2:$G$446)</f>
        <v>Zona</v>
      </c>
    </row>
    <row r="1085" spans="1:13" x14ac:dyDescent="0.35">
      <c r="A1085" s="15">
        <v>1084</v>
      </c>
      <c r="B1085" s="338" t="s">
        <v>2360</v>
      </c>
      <c r="C1085" s="8" t="s">
        <v>1331</v>
      </c>
      <c r="D1085" s="15" t="s">
        <v>162</v>
      </c>
      <c r="E1085" s="18">
        <v>257</v>
      </c>
      <c r="F1085" s="480">
        <v>45475</v>
      </c>
      <c r="G1085" s="480">
        <v>45475</v>
      </c>
      <c r="H1085" s="448">
        <v>6.7450000000000001</v>
      </c>
      <c r="I1085" s="15" t="s">
        <v>1279</v>
      </c>
      <c r="J1085" s="15" t="str">
        <f>_xlfn.XLOOKUP(QDC_Contratos[[#This Row],[ID CLUSTER]],'Pontos e zonas por UF'!$B$2:$B$446,'Pontos e zonas por UF'!$H$2:$H$446)</f>
        <v>Alagoas</v>
      </c>
      <c r="K1085" s="344"/>
      <c r="L1085" s="8">
        <f>_xlfn.XLOOKUP(QDC_Contratos[[#This Row],[ID CLUSTER]],'Pontos e zonas por UF'!$B$2:$B$446,'Pontos e zonas por UF'!$A$2:$A$446)</f>
        <v>195</v>
      </c>
      <c r="M1085" s="344" t="str">
        <f>_xlfn.XLOOKUP(QDC_Contratos[[#This Row],[Código Identificador do ID CLUSTER]],'Pontos e zonas por UF'!$A$2:$A$446,'Pontos e zonas por UF'!$G$2:$G$446)</f>
        <v>Zona</v>
      </c>
    </row>
    <row r="1086" spans="1:13" x14ac:dyDescent="0.35">
      <c r="A1086" s="15">
        <v>1085</v>
      </c>
      <c r="B1086" s="338" t="s">
        <v>2361</v>
      </c>
      <c r="C1086" s="8" t="s">
        <v>1331</v>
      </c>
      <c r="D1086" s="15" t="s">
        <v>162</v>
      </c>
      <c r="E1086" s="18">
        <v>257</v>
      </c>
      <c r="F1086" s="480">
        <v>45476</v>
      </c>
      <c r="G1086" s="480">
        <v>45476</v>
      </c>
      <c r="H1086" s="448">
        <v>6.7450000000000001</v>
      </c>
      <c r="I1086" s="15" t="s">
        <v>1279</v>
      </c>
      <c r="J1086" s="15" t="str">
        <f>_xlfn.XLOOKUP(QDC_Contratos[[#This Row],[ID CLUSTER]],'Pontos e zonas por UF'!$B$2:$B$446,'Pontos e zonas por UF'!$H$2:$H$446)</f>
        <v>Alagoas</v>
      </c>
      <c r="K1086" s="344"/>
      <c r="L1086" s="8">
        <f>_xlfn.XLOOKUP(QDC_Contratos[[#This Row],[ID CLUSTER]],'Pontos e zonas por UF'!$B$2:$B$446,'Pontos e zonas por UF'!$A$2:$A$446)</f>
        <v>195</v>
      </c>
      <c r="M1086" s="344" t="str">
        <f>_xlfn.XLOOKUP(QDC_Contratos[[#This Row],[Código Identificador do ID CLUSTER]],'Pontos e zonas por UF'!$A$2:$A$446,'Pontos e zonas por UF'!$G$2:$G$446)</f>
        <v>Zona</v>
      </c>
    </row>
    <row r="1087" spans="1:13" x14ac:dyDescent="0.35">
      <c r="A1087" s="15">
        <v>1086</v>
      </c>
      <c r="B1087" s="338" t="s">
        <v>2362</v>
      </c>
      <c r="C1087" s="8" t="s">
        <v>1331</v>
      </c>
      <c r="D1087" s="15" t="s">
        <v>162</v>
      </c>
      <c r="E1087" s="18">
        <v>257</v>
      </c>
      <c r="F1087" s="480">
        <v>45477</v>
      </c>
      <c r="G1087" s="480">
        <v>45477</v>
      </c>
      <c r="H1087" s="448">
        <v>6.7450000000000001</v>
      </c>
      <c r="I1087" s="15" t="s">
        <v>1279</v>
      </c>
      <c r="J1087" s="15" t="str">
        <f>_xlfn.XLOOKUP(QDC_Contratos[[#This Row],[ID CLUSTER]],'Pontos e zonas por UF'!$B$2:$B$446,'Pontos e zonas por UF'!$H$2:$H$446)</f>
        <v>Alagoas</v>
      </c>
      <c r="K1087" s="344"/>
      <c r="L1087" s="8">
        <f>_xlfn.XLOOKUP(QDC_Contratos[[#This Row],[ID CLUSTER]],'Pontos e zonas por UF'!$B$2:$B$446,'Pontos e zonas por UF'!$A$2:$A$446)</f>
        <v>195</v>
      </c>
      <c r="M1087" s="344" t="str">
        <f>_xlfn.XLOOKUP(QDC_Contratos[[#This Row],[Código Identificador do ID CLUSTER]],'Pontos e zonas por UF'!$A$2:$A$446,'Pontos e zonas por UF'!$G$2:$G$446)</f>
        <v>Zona</v>
      </c>
    </row>
    <row r="1088" spans="1:13" x14ac:dyDescent="0.35">
      <c r="A1088" s="15">
        <v>1087</v>
      </c>
      <c r="B1088" s="338" t="s">
        <v>2363</v>
      </c>
      <c r="C1088" s="8" t="s">
        <v>1331</v>
      </c>
      <c r="D1088" s="15" t="s">
        <v>162</v>
      </c>
      <c r="E1088" s="18">
        <v>257</v>
      </c>
      <c r="F1088" s="480">
        <v>45478</v>
      </c>
      <c r="G1088" s="480">
        <v>45478</v>
      </c>
      <c r="H1088" s="448">
        <v>6.7450000000000001</v>
      </c>
      <c r="I1088" s="15" t="s">
        <v>1279</v>
      </c>
      <c r="J1088" s="15" t="str">
        <f>_xlfn.XLOOKUP(QDC_Contratos[[#This Row],[ID CLUSTER]],'Pontos e zonas por UF'!$B$2:$B$446,'Pontos e zonas por UF'!$H$2:$H$446)</f>
        <v>Alagoas</v>
      </c>
      <c r="K1088" s="344"/>
      <c r="L1088" s="8">
        <f>_xlfn.XLOOKUP(QDC_Contratos[[#This Row],[ID CLUSTER]],'Pontos e zonas por UF'!$B$2:$B$446,'Pontos e zonas por UF'!$A$2:$A$446)</f>
        <v>195</v>
      </c>
      <c r="M1088" s="344" t="str">
        <f>_xlfn.XLOOKUP(QDC_Contratos[[#This Row],[Código Identificador do ID CLUSTER]],'Pontos e zonas por UF'!$A$2:$A$446,'Pontos e zonas por UF'!$G$2:$G$446)</f>
        <v>Zona</v>
      </c>
    </row>
    <row r="1089" spans="1:13" x14ac:dyDescent="0.35">
      <c r="A1089" s="15">
        <v>1088</v>
      </c>
      <c r="B1089" s="338" t="s">
        <v>2364</v>
      </c>
      <c r="C1089" s="8" t="s">
        <v>1331</v>
      </c>
      <c r="D1089" s="15" t="s">
        <v>162</v>
      </c>
      <c r="E1089" s="18">
        <v>250</v>
      </c>
      <c r="F1089" s="480">
        <v>45479</v>
      </c>
      <c r="G1089" s="480">
        <v>45479</v>
      </c>
      <c r="H1089" s="448">
        <v>6.7450000000000001</v>
      </c>
      <c r="I1089" s="15" t="s">
        <v>1279</v>
      </c>
      <c r="J1089" s="15" t="str">
        <f>_xlfn.XLOOKUP(QDC_Contratos[[#This Row],[ID CLUSTER]],'Pontos e zonas por UF'!$B$2:$B$446,'Pontos e zonas por UF'!$H$2:$H$446)</f>
        <v>Alagoas</v>
      </c>
      <c r="K1089" s="344"/>
      <c r="L1089" s="8">
        <f>_xlfn.XLOOKUP(QDC_Contratos[[#This Row],[ID CLUSTER]],'Pontos e zonas por UF'!$B$2:$B$446,'Pontos e zonas por UF'!$A$2:$A$446)</f>
        <v>195</v>
      </c>
      <c r="M1089" s="344" t="str">
        <f>_xlfn.XLOOKUP(QDC_Contratos[[#This Row],[Código Identificador do ID CLUSTER]],'Pontos e zonas por UF'!$A$2:$A$446,'Pontos e zonas por UF'!$G$2:$G$446)</f>
        <v>Zona</v>
      </c>
    </row>
    <row r="1090" spans="1:13" x14ac:dyDescent="0.35">
      <c r="A1090" s="15">
        <v>1089</v>
      </c>
      <c r="B1090" s="338" t="s">
        <v>2365</v>
      </c>
      <c r="C1090" s="8" t="s">
        <v>1331</v>
      </c>
      <c r="D1090" s="15" t="s">
        <v>162</v>
      </c>
      <c r="E1090" s="18">
        <v>243</v>
      </c>
      <c r="F1090" s="480">
        <v>45480</v>
      </c>
      <c r="G1090" s="480">
        <v>45480</v>
      </c>
      <c r="H1090" s="448">
        <v>6.7450000000000001</v>
      </c>
      <c r="I1090" s="15" t="s">
        <v>1279</v>
      </c>
      <c r="J1090" s="15" t="str">
        <f>_xlfn.XLOOKUP(QDC_Contratos[[#This Row],[ID CLUSTER]],'Pontos e zonas por UF'!$B$2:$B$446,'Pontos e zonas por UF'!$H$2:$H$446)</f>
        <v>Alagoas</v>
      </c>
      <c r="K1090" s="344"/>
      <c r="L1090" s="8">
        <f>_xlfn.XLOOKUP(QDC_Contratos[[#This Row],[ID CLUSTER]],'Pontos e zonas por UF'!$B$2:$B$446,'Pontos e zonas por UF'!$A$2:$A$446)</f>
        <v>195</v>
      </c>
      <c r="M1090" s="344" t="str">
        <f>_xlfn.XLOOKUP(QDC_Contratos[[#This Row],[Código Identificador do ID CLUSTER]],'Pontos e zonas por UF'!$A$2:$A$446,'Pontos e zonas por UF'!$G$2:$G$446)</f>
        <v>Zona</v>
      </c>
    </row>
    <row r="1091" spans="1:13" x14ac:dyDescent="0.35">
      <c r="A1091" s="15">
        <v>1090</v>
      </c>
      <c r="B1091" s="338" t="s">
        <v>2366</v>
      </c>
      <c r="C1091" s="8" t="s">
        <v>1331</v>
      </c>
      <c r="D1091" s="15" t="s">
        <v>162</v>
      </c>
      <c r="E1091" s="18">
        <v>257</v>
      </c>
      <c r="F1091" s="480">
        <v>45482</v>
      </c>
      <c r="G1091" s="480">
        <v>45482</v>
      </c>
      <c r="H1091" s="448">
        <v>6.7450000000000001</v>
      </c>
      <c r="I1091" s="15" t="s">
        <v>1279</v>
      </c>
      <c r="J1091" s="15" t="str">
        <f>_xlfn.XLOOKUP(QDC_Contratos[[#This Row],[ID CLUSTER]],'Pontos e zonas por UF'!$B$2:$B$446,'Pontos e zonas por UF'!$H$2:$H$446)</f>
        <v>Alagoas</v>
      </c>
      <c r="K1091" s="344"/>
      <c r="L1091" s="8">
        <f>_xlfn.XLOOKUP(QDC_Contratos[[#This Row],[ID CLUSTER]],'Pontos e zonas por UF'!$B$2:$B$446,'Pontos e zonas por UF'!$A$2:$A$446)</f>
        <v>195</v>
      </c>
      <c r="M1091" s="344" t="str">
        <f>_xlfn.XLOOKUP(QDC_Contratos[[#This Row],[Código Identificador do ID CLUSTER]],'Pontos e zonas por UF'!$A$2:$A$446,'Pontos e zonas por UF'!$G$2:$G$446)</f>
        <v>Zona</v>
      </c>
    </row>
    <row r="1092" spans="1:13" x14ac:dyDescent="0.35">
      <c r="A1092" s="15">
        <v>1091</v>
      </c>
      <c r="B1092" s="338" t="s">
        <v>2367</v>
      </c>
      <c r="C1092" s="8" t="s">
        <v>1331</v>
      </c>
      <c r="D1092" s="15" t="s">
        <v>162</v>
      </c>
      <c r="E1092" s="18">
        <v>257</v>
      </c>
      <c r="F1092" s="480">
        <v>45483</v>
      </c>
      <c r="G1092" s="480">
        <v>45483</v>
      </c>
      <c r="H1092" s="448">
        <v>6.7450000000000001</v>
      </c>
      <c r="I1092" s="15" t="s">
        <v>1279</v>
      </c>
      <c r="J1092" s="15" t="str">
        <f>_xlfn.XLOOKUP(QDC_Contratos[[#This Row],[ID CLUSTER]],'Pontos e zonas por UF'!$B$2:$B$446,'Pontos e zonas por UF'!$H$2:$H$446)</f>
        <v>Alagoas</v>
      </c>
      <c r="K1092" s="344"/>
      <c r="L1092" s="8">
        <f>_xlfn.XLOOKUP(QDC_Contratos[[#This Row],[ID CLUSTER]],'Pontos e zonas por UF'!$B$2:$B$446,'Pontos e zonas por UF'!$A$2:$A$446)</f>
        <v>195</v>
      </c>
      <c r="M1092" s="344" t="str">
        <f>_xlfn.XLOOKUP(QDC_Contratos[[#This Row],[Código Identificador do ID CLUSTER]],'Pontos e zonas por UF'!$A$2:$A$446,'Pontos e zonas por UF'!$G$2:$G$446)</f>
        <v>Zona</v>
      </c>
    </row>
    <row r="1093" spans="1:13" x14ac:dyDescent="0.35">
      <c r="A1093" s="15">
        <v>1092</v>
      </c>
      <c r="B1093" s="338" t="s">
        <v>2368</v>
      </c>
      <c r="C1093" s="8" t="s">
        <v>1331</v>
      </c>
      <c r="D1093" s="15" t="s">
        <v>162</v>
      </c>
      <c r="E1093" s="18">
        <v>257</v>
      </c>
      <c r="F1093" s="480">
        <v>45484</v>
      </c>
      <c r="G1093" s="480">
        <v>45484</v>
      </c>
      <c r="H1093" s="448">
        <v>6.7450000000000001</v>
      </c>
      <c r="I1093" s="15" t="s">
        <v>1279</v>
      </c>
      <c r="J1093" s="15" t="str">
        <f>_xlfn.XLOOKUP(QDC_Contratos[[#This Row],[ID CLUSTER]],'Pontos e zonas por UF'!$B$2:$B$446,'Pontos e zonas por UF'!$H$2:$H$446)</f>
        <v>Alagoas</v>
      </c>
      <c r="K1093" s="344"/>
      <c r="L1093" s="8">
        <f>_xlfn.XLOOKUP(QDC_Contratos[[#This Row],[ID CLUSTER]],'Pontos e zonas por UF'!$B$2:$B$446,'Pontos e zonas por UF'!$A$2:$A$446)</f>
        <v>195</v>
      </c>
      <c r="M1093" s="344" t="str">
        <f>_xlfn.XLOOKUP(QDC_Contratos[[#This Row],[Código Identificador do ID CLUSTER]],'Pontos e zonas por UF'!$A$2:$A$446,'Pontos e zonas por UF'!$G$2:$G$446)</f>
        <v>Zona</v>
      </c>
    </row>
    <row r="1094" spans="1:13" x14ac:dyDescent="0.35">
      <c r="A1094" s="15">
        <v>1093</v>
      </c>
      <c r="B1094" s="338" t="s">
        <v>2369</v>
      </c>
      <c r="C1094" s="8" t="s">
        <v>1331</v>
      </c>
      <c r="D1094" s="15" t="s">
        <v>162</v>
      </c>
      <c r="E1094" s="18">
        <v>257</v>
      </c>
      <c r="F1094" s="480">
        <v>45485</v>
      </c>
      <c r="G1094" s="480">
        <v>45485</v>
      </c>
      <c r="H1094" s="448">
        <v>6.7450000000000001</v>
      </c>
      <c r="I1094" s="15" t="s">
        <v>1279</v>
      </c>
      <c r="J1094" s="15" t="str">
        <f>_xlfn.XLOOKUP(QDC_Contratos[[#This Row],[ID CLUSTER]],'Pontos e zonas por UF'!$B$2:$B$446,'Pontos e zonas por UF'!$H$2:$H$446)</f>
        <v>Alagoas</v>
      </c>
      <c r="K1094" s="344"/>
      <c r="L1094" s="8">
        <f>_xlfn.XLOOKUP(QDC_Contratos[[#This Row],[ID CLUSTER]],'Pontos e zonas por UF'!$B$2:$B$446,'Pontos e zonas por UF'!$A$2:$A$446)</f>
        <v>195</v>
      </c>
      <c r="M1094" s="344" t="str">
        <f>_xlfn.XLOOKUP(QDC_Contratos[[#This Row],[Código Identificador do ID CLUSTER]],'Pontos e zonas por UF'!$A$2:$A$446,'Pontos e zonas por UF'!$G$2:$G$446)</f>
        <v>Zona</v>
      </c>
    </row>
    <row r="1095" spans="1:13" x14ac:dyDescent="0.35">
      <c r="A1095" s="15">
        <v>1094</v>
      </c>
      <c r="B1095" s="338" t="s">
        <v>2370</v>
      </c>
      <c r="C1095" s="8" t="s">
        <v>1331</v>
      </c>
      <c r="D1095" s="15" t="s">
        <v>162</v>
      </c>
      <c r="E1095" s="18">
        <v>250</v>
      </c>
      <c r="F1095" s="480">
        <v>45486</v>
      </c>
      <c r="G1095" s="480">
        <v>45486</v>
      </c>
      <c r="H1095" s="448">
        <v>6.7450000000000001</v>
      </c>
      <c r="I1095" s="15" t="s">
        <v>1279</v>
      </c>
      <c r="J1095" s="15" t="str">
        <f>_xlfn.XLOOKUP(QDC_Contratos[[#This Row],[ID CLUSTER]],'Pontos e zonas por UF'!$B$2:$B$446,'Pontos e zonas por UF'!$H$2:$H$446)</f>
        <v>Alagoas</v>
      </c>
      <c r="K1095" s="344"/>
      <c r="L1095" s="8">
        <f>_xlfn.XLOOKUP(QDC_Contratos[[#This Row],[ID CLUSTER]],'Pontos e zonas por UF'!$B$2:$B$446,'Pontos e zonas por UF'!$A$2:$A$446)</f>
        <v>195</v>
      </c>
      <c r="M1095" s="344" t="str">
        <f>_xlfn.XLOOKUP(QDC_Contratos[[#This Row],[Código Identificador do ID CLUSTER]],'Pontos e zonas por UF'!$A$2:$A$446,'Pontos e zonas por UF'!$G$2:$G$446)</f>
        <v>Zona</v>
      </c>
    </row>
    <row r="1096" spans="1:13" x14ac:dyDescent="0.35">
      <c r="A1096" s="15">
        <v>1095</v>
      </c>
      <c r="B1096" s="338" t="s">
        <v>2371</v>
      </c>
      <c r="C1096" s="8" t="s">
        <v>1331</v>
      </c>
      <c r="D1096" s="15" t="s">
        <v>162</v>
      </c>
      <c r="E1096" s="18">
        <v>243</v>
      </c>
      <c r="F1096" s="480">
        <v>45487</v>
      </c>
      <c r="G1096" s="480">
        <v>45487</v>
      </c>
      <c r="H1096" s="448">
        <v>6.7450000000000001</v>
      </c>
      <c r="I1096" s="15" t="s">
        <v>1279</v>
      </c>
      <c r="J1096" s="15" t="str">
        <f>_xlfn.XLOOKUP(QDC_Contratos[[#This Row],[ID CLUSTER]],'Pontos e zonas por UF'!$B$2:$B$446,'Pontos e zonas por UF'!$H$2:$H$446)</f>
        <v>Alagoas</v>
      </c>
      <c r="K1096" s="344"/>
      <c r="L1096" s="8">
        <f>_xlfn.XLOOKUP(QDC_Contratos[[#This Row],[ID CLUSTER]],'Pontos e zonas por UF'!$B$2:$B$446,'Pontos e zonas por UF'!$A$2:$A$446)</f>
        <v>195</v>
      </c>
      <c r="M1096" s="344" t="str">
        <f>_xlfn.XLOOKUP(QDC_Contratos[[#This Row],[Código Identificador do ID CLUSTER]],'Pontos e zonas por UF'!$A$2:$A$446,'Pontos e zonas por UF'!$G$2:$G$446)</f>
        <v>Zona</v>
      </c>
    </row>
    <row r="1097" spans="1:13" x14ac:dyDescent="0.35">
      <c r="A1097" s="15">
        <v>1096</v>
      </c>
      <c r="B1097" s="54" t="s">
        <v>1783</v>
      </c>
      <c r="C1097" s="8" t="s">
        <v>1321</v>
      </c>
      <c r="D1097" s="6" t="s">
        <v>162</v>
      </c>
      <c r="E1097" s="18">
        <v>2400</v>
      </c>
      <c r="F1097" s="473">
        <v>43538</v>
      </c>
      <c r="G1097" s="473">
        <v>43903</v>
      </c>
      <c r="H1097" s="448"/>
      <c r="I1097" s="15" t="s">
        <v>1279</v>
      </c>
      <c r="J1097" s="15" t="str">
        <f>_xlfn.XLOOKUP(QDC_Contratos[[#This Row],[ID CLUSTER]],'Pontos e zonas por UF'!$B$2:$B$446,'Pontos e zonas por UF'!$H$2:$H$446)</f>
        <v>Rio Grande do Sul</v>
      </c>
      <c r="K1097" s="344"/>
      <c r="L1097" s="8">
        <f>_xlfn.XLOOKUP(QDC_Contratos[[#This Row],[ID CLUSTER]],'Pontos e zonas por UF'!$B$2:$B$446,'Pontos e zonas por UF'!$A$2:$A$446)</f>
        <v>303452</v>
      </c>
      <c r="M1097" s="344" t="str">
        <f>_xlfn.XLOOKUP(QDC_Contratos[[#This Row],[Código Identificador do ID CLUSTER]],'Pontos e zonas por UF'!$A$2:$A$446,'Pontos e zonas por UF'!$G$2:$G$446)</f>
        <v>Ponto</v>
      </c>
    </row>
    <row r="1098" spans="1:13" x14ac:dyDescent="0.35">
      <c r="A1098" s="15">
        <v>1097</v>
      </c>
      <c r="B1098" s="338" t="s">
        <v>1775</v>
      </c>
      <c r="C1098" s="8" t="s">
        <v>1321</v>
      </c>
      <c r="D1098" s="15" t="s">
        <v>162</v>
      </c>
      <c r="E1098" s="18">
        <v>0</v>
      </c>
      <c r="F1098" s="473">
        <v>43584</v>
      </c>
      <c r="G1098" s="473">
        <v>43584</v>
      </c>
      <c r="H1098" s="448"/>
      <c r="I1098" s="15" t="s">
        <v>1279</v>
      </c>
      <c r="J1098" s="15" t="str">
        <f>_xlfn.XLOOKUP(QDC_Contratos[[#This Row],[ID CLUSTER]],'Pontos e zonas por UF'!$B$2:$B$446,'Pontos e zonas por UF'!$H$2:$H$446)</f>
        <v>Rio Grande do Sul</v>
      </c>
      <c r="K1098" s="344"/>
      <c r="L1098" s="8">
        <f>_xlfn.XLOOKUP(QDC_Contratos[[#This Row],[ID CLUSTER]],'Pontos e zonas por UF'!$B$2:$B$446,'Pontos e zonas por UF'!$A$2:$A$446)</f>
        <v>303452</v>
      </c>
      <c r="M1098" s="344" t="str">
        <f>_xlfn.XLOOKUP(QDC_Contratos[[#This Row],[Código Identificador do ID CLUSTER]],'Pontos e zonas por UF'!$A$2:$A$446,'Pontos e zonas por UF'!$G$2:$G$446)</f>
        <v>Ponto</v>
      </c>
    </row>
    <row r="1099" spans="1:13" x14ac:dyDescent="0.35">
      <c r="A1099" s="15">
        <v>1098</v>
      </c>
      <c r="B1099" s="338" t="s">
        <v>2372</v>
      </c>
      <c r="C1099" s="8" t="s">
        <v>1324</v>
      </c>
      <c r="D1099" s="15" t="s">
        <v>169</v>
      </c>
      <c r="E1099" s="18">
        <v>30</v>
      </c>
      <c r="F1099" s="473">
        <v>45413</v>
      </c>
      <c r="G1099" s="473">
        <v>45657</v>
      </c>
      <c r="H1099" s="448"/>
      <c r="I1099" s="15" t="s">
        <v>1279</v>
      </c>
      <c r="J1099" s="15" t="str">
        <f>_xlfn.XLOOKUP(QDC_Contratos[[#This Row],[ID CLUSTER]],'Pontos e zonas por UF'!$B$2:$B$446,'Pontos e zonas por UF'!$H$2:$H$446)</f>
        <v>Rio de Janeiro</v>
      </c>
      <c r="K1099" s="344"/>
      <c r="L1099" s="8">
        <f>_xlfn.XLOOKUP(QDC_Contratos[[#This Row],[ID CLUSTER]],'Pontos e zonas por UF'!$B$2:$B$446,'Pontos e zonas por UF'!$A$2:$A$446)</f>
        <v>756635</v>
      </c>
      <c r="M1099" s="344" t="str">
        <f>_xlfn.XLOOKUP(QDC_Contratos[[#This Row],[Código Identificador do ID CLUSTER]],'Pontos e zonas por UF'!$A$2:$A$446,'Pontos e zonas por UF'!$G$2:$G$446)</f>
        <v>Ponto</v>
      </c>
    </row>
    <row r="1100" spans="1:13" x14ac:dyDescent="0.35">
      <c r="A1100" s="15">
        <v>1099</v>
      </c>
      <c r="B1100" s="338" t="s">
        <v>2373</v>
      </c>
      <c r="C1100" s="8" t="s">
        <v>1466</v>
      </c>
      <c r="D1100" s="15" t="s">
        <v>162</v>
      </c>
      <c r="E1100" s="18">
        <v>20</v>
      </c>
      <c r="F1100" s="473">
        <v>45474</v>
      </c>
      <c r="G1100" s="473">
        <v>45657</v>
      </c>
      <c r="H1100" s="448"/>
      <c r="I1100" s="15" t="s">
        <v>1279</v>
      </c>
      <c r="J1100" s="15" t="str">
        <f>_xlfn.XLOOKUP(QDC_Contratos[[#This Row],[ID CLUSTER]],'Pontos e zonas por UF'!$B$2:$B$446,'Pontos e zonas por UF'!$H$2:$H$446)</f>
        <v>Espírito Santo</v>
      </c>
      <c r="K1100" s="344"/>
      <c r="L1100" s="8">
        <f>_xlfn.XLOOKUP(QDC_Contratos[[#This Row],[ID CLUSTER]],'Pontos e zonas por UF'!$B$2:$B$446,'Pontos e zonas por UF'!$A$2:$A$446)</f>
        <v>231</v>
      </c>
      <c r="M1100" s="344" t="str">
        <f>_xlfn.XLOOKUP(QDC_Contratos[[#This Row],[Código Identificador do ID CLUSTER]],'Pontos e zonas por UF'!$A$2:$A$446,'Pontos e zonas por UF'!$G$2:$G$446)</f>
        <v>Zona</v>
      </c>
    </row>
    <row r="1101" spans="1:13" x14ac:dyDescent="0.35">
      <c r="A1101" s="15">
        <v>1100</v>
      </c>
      <c r="B1101" s="338" t="s">
        <v>2374</v>
      </c>
      <c r="C1101" s="8" t="s">
        <v>1324</v>
      </c>
      <c r="D1101" s="15" t="s">
        <v>169</v>
      </c>
      <c r="E1101" s="18">
        <v>155</v>
      </c>
      <c r="F1101" s="473">
        <v>45346</v>
      </c>
      <c r="G1101" s="473">
        <v>45346</v>
      </c>
      <c r="H1101" s="448"/>
      <c r="I1101" s="15" t="s">
        <v>1279</v>
      </c>
      <c r="J1101" s="15" t="str">
        <f>_xlfn.XLOOKUP(QDC_Contratos[[#This Row],[ID CLUSTER]],'Pontos e zonas por UF'!$B$2:$B$446,'Pontos e zonas por UF'!$H$2:$H$446)</f>
        <v>Rio de Janeiro</v>
      </c>
      <c r="K1101" s="344"/>
      <c r="L1101" s="8">
        <f>_xlfn.XLOOKUP(QDC_Contratos[[#This Row],[ID CLUSTER]],'Pontos e zonas por UF'!$B$2:$B$446,'Pontos e zonas por UF'!$A$2:$A$446)</f>
        <v>756635</v>
      </c>
      <c r="M1101" s="344" t="str">
        <f>_xlfn.XLOOKUP(QDC_Contratos[[#This Row],[Código Identificador do ID CLUSTER]],'Pontos e zonas por UF'!$A$2:$A$446,'Pontos e zonas por UF'!$G$2:$G$446)</f>
        <v>Ponto</v>
      </c>
    </row>
    <row r="1102" spans="1:13" x14ac:dyDescent="0.35">
      <c r="A1102" s="15">
        <v>1101</v>
      </c>
      <c r="B1102" s="338" t="s">
        <v>2375</v>
      </c>
      <c r="C1102" s="8" t="s">
        <v>1324</v>
      </c>
      <c r="D1102" s="15" t="s">
        <v>169</v>
      </c>
      <c r="E1102" s="18">
        <v>155</v>
      </c>
      <c r="F1102" s="473">
        <v>45347</v>
      </c>
      <c r="G1102" s="473">
        <v>45347</v>
      </c>
      <c r="H1102" s="448"/>
      <c r="I1102" s="15" t="s">
        <v>1279</v>
      </c>
      <c r="J1102" s="15" t="str">
        <f>_xlfn.XLOOKUP(QDC_Contratos[[#This Row],[ID CLUSTER]],'Pontos e zonas por UF'!$B$2:$B$446,'Pontos e zonas por UF'!$H$2:$H$446)</f>
        <v>Rio de Janeiro</v>
      </c>
      <c r="K1102" s="344"/>
      <c r="L1102" s="8">
        <f>_xlfn.XLOOKUP(QDC_Contratos[[#This Row],[ID CLUSTER]],'Pontos e zonas por UF'!$B$2:$B$446,'Pontos e zonas por UF'!$A$2:$A$446)</f>
        <v>756635</v>
      </c>
      <c r="M1102" s="344" t="str">
        <f>_xlfn.XLOOKUP(QDC_Contratos[[#This Row],[Código Identificador do ID CLUSTER]],'Pontos e zonas por UF'!$A$2:$A$446,'Pontos e zonas por UF'!$G$2:$G$446)</f>
        <v>Ponto</v>
      </c>
    </row>
    <row r="1103" spans="1:13" x14ac:dyDescent="0.35">
      <c r="A1103" s="15">
        <v>1102</v>
      </c>
      <c r="B1103" s="338" t="s">
        <v>2376</v>
      </c>
      <c r="C1103" s="8" t="s">
        <v>1324</v>
      </c>
      <c r="D1103" s="15" t="s">
        <v>169</v>
      </c>
      <c r="E1103" s="18">
        <v>155</v>
      </c>
      <c r="F1103" s="473">
        <v>45348</v>
      </c>
      <c r="G1103" s="473">
        <v>45348</v>
      </c>
      <c r="H1103" s="448"/>
      <c r="I1103" s="15" t="s">
        <v>1279</v>
      </c>
      <c r="J1103" s="15" t="str">
        <f>_xlfn.XLOOKUP(QDC_Contratos[[#This Row],[ID CLUSTER]],'Pontos e zonas por UF'!$B$2:$B$446,'Pontos e zonas por UF'!$H$2:$H$446)</f>
        <v>Rio de Janeiro</v>
      </c>
      <c r="K1103" s="344"/>
      <c r="L1103" s="8">
        <f>_xlfn.XLOOKUP(QDC_Contratos[[#This Row],[ID CLUSTER]],'Pontos e zonas por UF'!$B$2:$B$446,'Pontos e zonas por UF'!$A$2:$A$446)</f>
        <v>756635</v>
      </c>
      <c r="M1103" s="344" t="str">
        <f>_xlfn.XLOOKUP(QDC_Contratos[[#This Row],[Código Identificador do ID CLUSTER]],'Pontos e zonas por UF'!$A$2:$A$446,'Pontos e zonas por UF'!$G$2:$G$446)</f>
        <v>Ponto</v>
      </c>
    </row>
    <row r="1104" spans="1:13" x14ac:dyDescent="0.35">
      <c r="A1104" s="15">
        <v>1103</v>
      </c>
      <c r="B1104" s="338" t="s">
        <v>2377</v>
      </c>
      <c r="C1104" s="8" t="s">
        <v>1324</v>
      </c>
      <c r="D1104" s="15" t="s">
        <v>169</v>
      </c>
      <c r="E1104" s="18">
        <v>155</v>
      </c>
      <c r="F1104" s="473">
        <v>45349</v>
      </c>
      <c r="G1104" s="473">
        <v>45349</v>
      </c>
      <c r="H1104" s="448"/>
      <c r="I1104" s="15" t="s">
        <v>1279</v>
      </c>
      <c r="J1104" s="15" t="str">
        <f>_xlfn.XLOOKUP(QDC_Contratos[[#This Row],[ID CLUSTER]],'Pontos e zonas por UF'!$B$2:$B$446,'Pontos e zonas por UF'!$H$2:$H$446)</f>
        <v>Rio de Janeiro</v>
      </c>
      <c r="K1104" s="344"/>
      <c r="L1104" s="8">
        <f>_xlfn.XLOOKUP(QDC_Contratos[[#This Row],[ID CLUSTER]],'Pontos e zonas por UF'!$B$2:$B$446,'Pontos e zonas por UF'!$A$2:$A$446)</f>
        <v>756635</v>
      </c>
      <c r="M1104" s="344" t="str">
        <f>_xlfn.XLOOKUP(QDC_Contratos[[#This Row],[Código Identificador do ID CLUSTER]],'Pontos e zonas por UF'!$A$2:$A$446,'Pontos e zonas por UF'!$G$2:$G$446)</f>
        <v>Ponto</v>
      </c>
    </row>
    <row r="1105" spans="1:13" x14ac:dyDescent="0.35">
      <c r="A1105" s="15">
        <v>1104</v>
      </c>
      <c r="B1105" s="338" t="s">
        <v>2378</v>
      </c>
      <c r="C1105" s="8" t="s">
        <v>1466</v>
      </c>
      <c r="D1105" s="15" t="s">
        <v>162</v>
      </c>
      <c r="E1105" s="18">
        <v>80</v>
      </c>
      <c r="F1105" s="473">
        <v>45350</v>
      </c>
      <c r="G1105" s="473">
        <v>45350</v>
      </c>
      <c r="H1105" s="448"/>
      <c r="I1105" s="15" t="s">
        <v>1279</v>
      </c>
      <c r="J1105" s="15" t="str">
        <f>_xlfn.XLOOKUP(QDC_Contratos[[#This Row],[ID CLUSTER]],'Pontos e zonas por UF'!$B$2:$B$446,'Pontos e zonas por UF'!$H$2:$H$446)</f>
        <v>Espírito Santo</v>
      </c>
      <c r="K1105" s="344"/>
      <c r="L1105" s="8">
        <f>_xlfn.XLOOKUP(QDC_Contratos[[#This Row],[ID CLUSTER]],'Pontos e zonas por UF'!$B$2:$B$446,'Pontos e zonas por UF'!$A$2:$A$446)</f>
        <v>231</v>
      </c>
      <c r="M1105" s="344" t="str">
        <f>_xlfn.XLOOKUP(QDC_Contratos[[#This Row],[Código Identificador do ID CLUSTER]],'Pontos e zonas por UF'!$A$2:$A$446,'Pontos e zonas por UF'!$G$2:$G$446)</f>
        <v>Zona</v>
      </c>
    </row>
    <row r="1106" spans="1:13" x14ac:dyDescent="0.35">
      <c r="A1106" s="15">
        <v>1105</v>
      </c>
      <c r="B1106" s="338" t="s">
        <v>2379</v>
      </c>
      <c r="C1106" s="8" t="s">
        <v>1324</v>
      </c>
      <c r="D1106" s="15" t="s">
        <v>169</v>
      </c>
      <c r="E1106" s="18">
        <v>235</v>
      </c>
      <c r="F1106" s="473">
        <v>45350</v>
      </c>
      <c r="G1106" s="473">
        <v>45350</v>
      </c>
      <c r="H1106" s="448"/>
      <c r="I1106" s="15" t="s">
        <v>1279</v>
      </c>
      <c r="J1106" s="15" t="str">
        <f>_xlfn.XLOOKUP(QDC_Contratos[[#This Row],[ID CLUSTER]],'Pontos e zonas por UF'!$B$2:$B$446,'Pontos e zonas por UF'!$H$2:$H$446)</f>
        <v>Rio de Janeiro</v>
      </c>
      <c r="K1106" s="344"/>
      <c r="L1106" s="8">
        <f>_xlfn.XLOOKUP(QDC_Contratos[[#This Row],[ID CLUSTER]],'Pontos e zonas por UF'!$B$2:$B$446,'Pontos e zonas por UF'!$A$2:$A$446)</f>
        <v>756635</v>
      </c>
      <c r="M1106" s="344" t="str">
        <f>_xlfn.XLOOKUP(QDC_Contratos[[#This Row],[Código Identificador do ID CLUSTER]],'Pontos e zonas por UF'!$A$2:$A$446,'Pontos e zonas por UF'!$G$2:$G$446)</f>
        <v>Ponto</v>
      </c>
    </row>
    <row r="1107" spans="1:13" x14ac:dyDescent="0.35">
      <c r="A1107" s="15">
        <v>1106</v>
      </c>
      <c r="B1107" s="338" t="s">
        <v>2380</v>
      </c>
      <c r="C1107" s="8" t="s">
        <v>1324</v>
      </c>
      <c r="D1107" s="15" t="s">
        <v>169</v>
      </c>
      <c r="E1107" s="18">
        <v>155</v>
      </c>
      <c r="F1107" s="473">
        <v>45351</v>
      </c>
      <c r="G1107" s="473">
        <v>45351</v>
      </c>
      <c r="H1107" s="448"/>
      <c r="I1107" s="15" t="s">
        <v>1279</v>
      </c>
      <c r="J1107" s="15" t="str">
        <f>_xlfn.XLOOKUP(QDC_Contratos[[#This Row],[ID CLUSTER]],'Pontos e zonas por UF'!$B$2:$B$446,'Pontos e zonas por UF'!$H$2:$H$446)</f>
        <v>Rio de Janeiro</v>
      </c>
      <c r="K1107" s="344"/>
      <c r="L1107" s="8">
        <f>_xlfn.XLOOKUP(QDC_Contratos[[#This Row],[ID CLUSTER]],'Pontos e zonas por UF'!$B$2:$B$446,'Pontos e zonas por UF'!$A$2:$A$446)</f>
        <v>756635</v>
      </c>
      <c r="M1107" s="344" t="str">
        <f>_xlfn.XLOOKUP(QDC_Contratos[[#This Row],[Código Identificador do ID CLUSTER]],'Pontos e zonas por UF'!$A$2:$A$446,'Pontos e zonas por UF'!$G$2:$G$446)</f>
        <v>Ponto</v>
      </c>
    </row>
    <row r="1108" spans="1:13" x14ac:dyDescent="0.35">
      <c r="A1108" s="15">
        <v>1107</v>
      </c>
      <c r="B1108" s="338" t="s">
        <v>2381</v>
      </c>
      <c r="C1108" s="8" t="s">
        <v>1466</v>
      </c>
      <c r="D1108" s="15" t="s">
        <v>162</v>
      </c>
      <c r="E1108" s="18">
        <v>78.67</v>
      </c>
      <c r="F1108" s="473">
        <v>45352</v>
      </c>
      <c r="G1108" s="473">
        <v>45382</v>
      </c>
      <c r="H1108" s="448"/>
      <c r="I1108" s="15" t="s">
        <v>1279</v>
      </c>
      <c r="J1108" s="15" t="str">
        <f>_xlfn.XLOOKUP(QDC_Contratos[[#This Row],[ID CLUSTER]],'Pontos e zonas por UF'!$B$2:$B$446,'Pontos e zonas por UF'!$H$2:$H$446)</f>
        <v>Espírito Santo</v>
      </c>
      <c r="K1108" s="344"/>
      <c r="L1108" s="8">
        <f>_xlfn.XLOOKUP(QDC_Contratos[[#This Row],[ID CLUSTER]],'Pontos e zonas por UF'!$B$2:$B$446,'Pontos e zonas por UF'!$A$2:$A$446)</f>
        <v>231</v>
      </c>
      <c r="M1108" s="344" t="str">
        <f>_xlfn.XLOOKUP(QDC_Contratos[[#This Row],[Código Identificador do ID CLUSTER]],'Pontos e zonas por UF'!$A$2:$A$446,'Pontos e zonas por UF'!$G$2:$G$446)</f>
        <v>Zona</v>
      </c>
    </row>
    <row r="1109" spans="1:13" x14ac:dyDescent="0.35">
      <c r="A1109" s="15">
        <v>1108</v>
      </c>
      <c r="B1109" s="338" t="s">
        <v>2382</v>
      </c>
      <c r="C1109" s="8" t="s">
        <v>1324</v>
      </c>
      <c r="D1109" s="15" t="s">
        <v>169</v>
      </c>
      <c r="E1109" s="18">
        <v>100</v>
      </c>
      <c r="F1109" s="473">
        <v>45372</v>
      </c>
      <c r="G1109" s="473">
        <v>45372</v>
      </c>
      <c r="H1109" s="448"/>
      <c r="I1109" s="15" t="s">
        <v>1279</v>
      </c>
      <c r="J1109" s="15" t="str">
        <f>_xlfn.XLOOKUP(QDC_Contratos[[#This Row],[ID CLUSTER]],'Pontos e zonas por UF'!$B$2:$B$446,'Pontos e zonas por UF'!$H$2:$H$446)</f>
        <v>Rio de Janeiro</v>
      </c>
      <c r="K1109" s="344"/>
      <c r="L1109" s="8">
        <f>_xlfn.XLOOKUP(QDC_Contratos[[#This Row],[ID CLUSTER]],'Pontos e zonas por UF'!$B$2:$B$446,'Pontos e zonas por UF'!$A$2:$A$446)</f>
        <v>756635</v>
      </c>
      <c r="M1109" s="344" t="str">
        <f>_xlfn.XLOOKUP(QDC_Contratos[[#This Row],[Código Identificador do ID CLUSTER]],'Pontos e zonas por UF'!$A$2:$A$446,'Pontos e zonas por UF'!$G$2:$G$446)</f>
        <v>Ponto</v>
      </c>
    </row>
    <row r="1110" spans="1:13" x14ac:dyDescent="0.35">
      <c r="A1110" s="15">
        <v>1109</v>
      </c>
      <c r="B1110" s="338" t="s">
        <v>2383</v>
      </c>
      <c r="C1110" s="8" t="s">
        <v>1324</v>
      </c>
      <c r="D1110" s="15" t="s">
        <v>169</v>
      </c>
      <c r="E1110" s="18">
        <v>34</v>
      </c>
      <c r="F1110" s="473">
        <v>45373</v>
      </c>
      <c r="G1110" s="473">
        <v>45373</v>
      </c>
      <c r="H1110" s="448"/>
      <c r="I1110" s="15" t="s">
        <v>1279</v>
      </c>
      <c r="J1110" s="15" t="str">
        <f>_xlfn.XLOOKUP(QDC_Contratos[[#This Row],[ID CLUSTER]],'Pontos e zonas por UF'!$B$2:$B$446,'Pontos e zonas por UF'!$H$2:$H$446)</f>
        <v>Rio de Janeiro</v>
      </c>
      <c r="K1110" s="344"/>
      <c r="L1110" s="8">
        <f>_xlfn.XLOOKUP(QDC_Contratos[[#This Row],[ID CLUSTER]],'Pontos e zonas por UF'!$B$2:$B$446,'Pontos e zonas por UF'!$A$2:$A$446)</f>
        <v>756635</v>
      </c>
      <c r="M1110" s="344" t="str">
        <f>_xlfn.XLOOKUP(QDC_Contratos[[#This Row],[Código Identificador do ID CLUSTER]],'Pontos e zonas por UF'!$A$2:$A$446,'Pontos e zonas por UF'!$G$2:$G$446)</f>
        <v>Ponto</v>
      </c>
    </row>
    <row r="1111" spans="1:13" x14ac:dyDescent="0.35">
      <c r="A1111" s="15">
        <v>1110</v>
      </c>
      <c r="B1111" s="338" t="s">
        <v>2384</v>
      </c>
      <c r="C1111" s="8" t="s">
        <v>1324</v>
      </c>
      <c r="D1111" s="15" t="s">
        <v>169</v>
      </c>
      <c r="E1111" s="18">
        <v>34</v>
      </c>
      <c r="F1111" s="473">
        <v>45374</v>
      </c>
      <c r="G1111" s="473">
        <v>45374</v>
      </c>
      <c r="H1111" s="448"/>
      <c r="I1111" s="15" t="s">
        <v>1279</v>
      </c>
      <c r="J1111" s="15" t="str">
        <f>_xlfn.XLOOKUP(QDC_Contratos[[#This Row],[ID CLUSTER]],'Pontos e zonas por UF'!$B$2:$B$446,'Pontos e zonas por UF'!$H$2:$H$446)</f>
        <v>Rio de Janeiro</v>
      </c>
      <c r="K1111" s="344"/>
      <c r="L1111" s="8">
        <f>_xlfn.XLOOKUP(QDC_Contratos[[#This Row],[ID CLUSTER]],'Pontos e zonas por UF'!$B$2:$B$446,'Pontos e zonas por UF'!$A$2:$A$446)</f>
        <v>756635</v>
      </c>
      <c r="M1111" s="344" t="str">
        <f>_xlfn.XLOOKUP(QDC_Contratos[[#This Row],[Código Identificador do ID CLUSTER]],'Pontos e zonas por UF'!$A$2:$A$446,'Pontos e zonas por UF'!$G$2:$G$446)</f>
        <v>Ponto</v>
      </c>
    </row>
    <row r="1112" spans="1:13" x14ac:dyDescent="0.35">
      <c r="A1112" s="15">
        <v>1111</v>
      </c>
      <c r="B1112" s="338" t="s">
        <v>2385</v>
      </c>
      <c r="C1112" s="8" t="s">
        <v>1324</v>
      </c>
      <c r="D1112" s="15" t="s">
        <v>169</v>
      </c>
      <c r="E1112" s="18">
        <v>34</v>
      </c>
      <c r="F1112" s="473">
        <v>45375</v>
      </c>
      <c r="G1112" s="473">
        <v>45375</v>
      </c>
      <c r="H1112" s="448"/>
      <c r="I1112" s="15" t="s">
        <v>1279</v>
      </c>
      <c r="J1112" s="15" t="str">
        <f>_xlfn.XLOOKUP(QDC_Contratos[[#This Row],[ID CLUSTER]],'Pontos e zonas por UF'!$B$2:$B$446,'Pontos e zonas por UF'!$H$2:$H$446)</f>
        <v>Rio de Janeiro</v>
      </c>
      <c r="K1112" s="344"/>
      <c r="L1112" s="8">
        <f>_xlfn.XLOOKUP(QDC_Contratos[[#This Row],[ID CLUSTER]],'Pontos e zonas por UF'!$B$2:$B$446,'Pontos e zonas por UF'!$A$2:$A$446)</f>
        <v>756635</v>
      </c>
      <c r="M1112" s="344" t="str">
        <f>_xlfn.XLOOKUP(QDC_Contratos[[#This Row],[Código Identificador do ID CLUSTER]],'Pontos e zonas por UF'!$A$2:$A$446,'Pontos e zonas por UF'!$G$2:$G$446)</f>
        <v>Ponto</v>
      </c>
    </row>
    <row r="1113" spans="1:13" x14ac:dyDescent="0.35">
      <c r="A1113" s="15">
        <v>1112</v>
      </c>
      <c r="B1113" s="338" t="s">
        <v>2386</v>
      </c>
      <c r="C1113" s="8" t="s">
        <v>1324</v>
      </c>
      <c r="D1113" s="15" t="s">
        <v>169</v>
      </c>
      <c r="E1113" s="18">
        <v>34</v>
      </c>
      <c r="F1113" s="473">
        <v>45376</v>
      </c>
      <c r="G1113" s="473">
        <v>45376</v>
      </c>
      <c r="H1113" s="448"/>
      <c r="I1113" s="15" t="s">
        <v>1279</v>
      </c>
      <c r="J1113" s="15" t="str">
        <f>_xlfn.XLOOKUP(QDC_Contratos[[#This Row],[ID CLUSTER]],'Pontos e zonas por UF'!$B$2:$B$446,'Pontos e zonas por UF'!$H$2:$H$446)</f>
        <v>Rio de Janeiro</v>
      </c>
      <c r="K1113" s="344"/>
      <c r="L1113" s="8">
        <f>_xlfn.XLOOKUP(QDC_Contratos[[#This Row],[ID CLUSTER]],'Pontos e zonas por UF'!$B$2:$B$446,'Pontos e zonas por UF'!$A$2:$A$446)</f>
        <v>756635</v>
      </c>
      <c r="M1113" s="344" t="str">
        <f>_xlfn.XLOOKUP(QDC_Contratos[[#This Row],[Código Identificador do ID CLUSTER]],'Pontos e zonas por UF'!$A$2:$A$446,'Pontos e zonas por UF'!$G$2:$G$446)</f>
        <v>Ponto</v>
      </c>
    </row>
    <row r="1114" spans="1:13" x14ac:dyDescent="0.35">
      <c r="A1114" s="15">
        <v>1113</v>
      </c>
      <c r="B1114" s="338" t="s">
        <v>2387</v>
      </c>
      <c r="C1114" s="8" t="s">
        <v>1466</v>
      </c>
      <c r="D1114" s="15" t="s">
        <v>162</v>
      </c>
      <c r="E1114" s="18">
        <v>62</v>
      </c>
      <c r="F1114" s="473">
        <v>45383</v>
      </c>
      <c r="G1114" s="473">
        <v>45473</v>
      </c>
      <c r="H1114" s="448"/>
      <c r="I1114" s="15" t="s">
        <v>1279</v>
      </c>
      <c r="J1114" s="15" t="str">
        <f>_xlfn.XLOOKUP(QDC_Contratos[[#This Row],[ID CLUSTER]],'Pontos e zonas por UF'!$B$2:$B$446,'Pontos e zonas por UF'!$H$2:$H$446)</f>
        <v>Espírito Santo</v>
      </c>
      <c r="K1114" s="344"/>
      <c r="L1114" s="8">
        <f>_xlfn.XLOOKUP(QDC_Contratos[[#This Row],[ID CLUSTER]],'Pontos e zonas por UF'!$B$2:$B$446,'Pontos e zonas por UF'!$A$2:$A$446)</f>
        <v>231</v>
      </c>
      <c r="M1114" s="344" t="str">
        <f>_xlfn.XLOOKUP(QDC_Contratos[[#This Row],[Código Identificador do ID CLUSTER]],'Pontos e zonas por UF'!$A$2:$A$446,'Pontos e zonas por UF'!$G$2:$G$446)</f>
        <v>Zona</v>
      </c>
    </row>
    <row r="1115" spans="1:13" x14ac:dyDescent="0.35">
      <c r="A1115" s="15">
        <v>1114</v>
      </c>
      <c r="B1115" s="338" t="s">
        <v>2388</v>
      </c>
      <c r="C1115" s="8" t="s">
        <v>1324</v>
      </c>
      <c r="D1115" s="15" t="s">
        <v>169</v>
      </c>
      <c r="E1115" s="18">
        <v>161.02000000000001</v>
      </c>
      <c r="F1115" s="473">
        <v>45419</v>
      </c>
      <c r="G1115" s="473">
        <v>45419</v>
      </c>
      <c r="H1115" s="448"/>
      <c r="I1115" s="15" t="s">
        <v>1279</v>
      </c>
      <c r="J1115" s="15" t="str">
        <f>_xlfn.XLOOKUP(QDC_Contratos[[#This Row],[ID CLUSTER]],'Pontos e zonas por UF'!$B$2:$B$446,'Pontos e zonas por UF'!$H$2:$H$446)</f>
        <v>Rio de Janeiro</v>
      </c>
      <c r="K1115" s="344"/>
      <c r="L1115" s="8">
        <f>_xlfn.XLOOKUP(QDC_Contratos[[#This Row],[ID CLUSTER]],'Pontos e zonas por UF'!$B$2:$B$446,'Pontos e zonas por UF'!$A$2:$A$446)</f>
        <v>756635</v>
      </c>
      <c r="M1115" s="344" t="str">
        <f>_xlfn.XLOOKUP(QDC_Contratos[[#This Row],[Código Identificador do ID CLUSTER]],'Pontos e zonas por UF'!$A$2:$A$446,'Pontos e zonas por UF'!$G$2:$G$446)</f>
        <v>Ponto</v>
      </c>
    </row>
    <row r="1116" spans="1:13" x14ac:dyDescent="0.35">
      <c r="A1116" s="15">
        <v>1115</v>
      </c>
      <c r="B1116" s="338" t="s">
        <v>2389</v>
      </c>
      <c r="C1116" s="8" t="s">
        <v>1324</v>
      </c>
      <c r="D1116" s="15" t="s">
        <v>169</v>
      </c>
      <c r="E1116" s="18">
        <v>197.87</v>
      </c>
      <c r="F1116" s="473">
        <v>45420</v>
      </c>
      <c r="G1116" s="473">
        <v>45420</v>
      </c>
      <c r="H1116" s="448"/>
      <c r="I1116" s="15" t="s">
        <v>1279</v>
      </c>
      <c r="J1116" s="15" t="str">
        <f>_xlfn.XLOOKUP(QDC_Contratos[[#This Row],[ID CLUSTER]],'Pontos e zonas por UF'!$B$2:$B$446,'Pontos e zonas por UF'!$H$2:$H$446)</f>
        <v>Rio de Janeiro</v>
      </c>
      <c r="K1116" s="344"/>
      <c r="L1116" s="8">
        <f>_xlfn.XLOOKUP(QDC_Contratos[[#This Row],[ID CLUSTER]],'Pontos e zonas por UF'!$B$2:$B$446,'Pontos e zonas por UF'!$A$2:$A$446)</f>
        <v>756635</v>
      </c>
      <c r="M1116" s="344" t="str">
        <f>_xlfn.XLOOKUP(QDC_Contratos[[#This Row],[Código Identificador do ID CLUSTER]],'Pontos e zonas por UF'!$A$2:$A$446,'Pontos e zonas por UF'!$G$2:$G$446)</f>
        <v>Ponto</v>
      </c>
    </row>
    <row r="1117" spans="1:13" x14ac:dyDescent="0.35">
      <c r="A1117" s="15">
        <v>1116</v>
      </c>
      <c r="B1117" s="338" t="s">
        <v>2390</v>
      </c>
      <c r="C1117" s="8" t="s">
        <v>1324</v>
      </c>
      <c r="D1117" s="15" t="s">
        <v>169</v>
      </c>
      <c r="E1117" s="18">
        <v>197.87</v>
      </c>
      <c r="F1117" s="473">
        <v>45421</v>
      </c>
      <c r="G1117" s="473">
        <v>45421</v>
      </c>
      <c r="H1117" s="448"/>
      <c r="I1117" s="15" t="s">
        <v>1279</v>
      </c>
      <c r="J1117" s="15" t="str">
        <f>_xlfn.XLOOKUP(QDC_Contratos[[#This Row],[ID CLUSTER]],'Pontos e zonas por UF'!$B$2:$B$446,'Pontos e zonas por UF'!$H$2:$H$446)</f>
        <v>Rio de Janeiro</v>
      </c>
      <c r="K1117" s="344"/>
      <c r="L1117" s="8">
        <f>_xlfn.XLOOKUP(QDC_Contratos[[#This Row],[ID CLUSTER]],'Pontos e zonas por UF'!$B$2:$B$446,'Pontos e zonas por UF'!$A$2:$A$446)</f>
        <v>756635</v>
      </c>
      <c r="M1117" s="344" t="str">
        <f>_xlfn.XLOOKUP(QDC_Contratos[[#This Row],[Código Identificador do ID CLUSTER]],'Pontos e zonas por UF'!$A$2:$A$446,'Pontos e zonas por UF'!$G$2:$G$446)</f>
        <v>Ponto</v>
      </c>
    </row>
    <row r="1118" spans="1:13" x14ac:dyDescent="0.35">
      <c r="A1118" s="15">
        <v>1117</v>
      </c>
      <c r="B1118" s="338" t="s">
        <v>2391</v>
      </c>
      <c r="C1118" s="8" t="s">
        <v>1324</v>
      </c>
      <c r="D1118" s="15" t="s">
        <v>169</v>
      </c>
      <c r="E1118" s="18">
        <v>197.87</v>
      </c>
      <c r="F1118" s="473">
        <v>45422</v>
      </c>
      <c r="G1118" s="473">
        <v>45422</v>
      </c>
      <c r="H1118" s="448"/>
      <c r="I1118" s="15" t="s">
        <v>1279</v>
      </c>
      <c r="J1118" s="15" t="str">
        <f>_xlfn.XLOOKUP(QDC_Contratos[[#This Row],[ID CLUSTER]],'Pontos e zonas por UF'!$B$2:$B$446,'Pontos e zonas por UF'!$H$2:$H$446)</f>
        <v>Rio de Janeiro</v>
      </c>
      <c r="K1118" s="344"/>
      <c r="L1118" s="8">
        <f>_xlfn.XLOOKUP(QDC_Contratos[[#This Row],[ID CLUSTER]],'Pontos e zonas por UF'!$B$2:$B$446,'Pontos e zonas por UF'!$A$2:$A$446)</f>
        <v>756635</v>
      </c>
      <c r="M1118" s="344" t="str">
        <f>_xlfn.XLOOKUP(QDC_Contratos[[#This Row],[Código Identificador do ID CLUSTER]],'Pontos e zonas por UF'!$A$2:$A$446,'Pontos e zonas por UF'!$G$2:$G$446)</f>
        <v>Ponto</v>
      </c>
    </row>
    <row r="1119" spans="1:13" x14ac:dyDescent="0.35">
      <c r="A1119" s="15">
        <v>1118</v>
      </c>
      <c r="B1119" s="338" t="s">
        <v>2392</v>
      </c>
      <c r="C1119" s="8" t="s">
        <v>1324</v>
      </c>
      <c r="D1119" s="15" t="s">
        <v>169</v>
      </c>
      <c r="E1119" s="18">
        <v>197.87</v>
      </c>
      <c r="F1119" s="473">
        <v>45423</v>
      </c>
      <c r="G1119" s="473">
        <v>45423</v>
      </c>
      <c r="H1119" s="448"/>
      <c r="I1119" s="15" t="s">
        <v>1279</v>
      </c>
      <c r="J1119" s="15" t="str">
        <f>_xlfn.XLOOKUP(QDC_Contratos[[#This Row],[ID CLUSTER]],'Pontos e zonas por UF'!$B$2:$B$446,'Pontos e zonas por UF'!$H$2:$H$446)</f>
        <v>Rio de Janeiro</v>
      </c>
      <c r="K1119" s="344"/>
      <c r="L1119" s="8">
        <f>_xlfn.XLOOKUP(QDC_Contratos[[#This Row],[ID CLUSTER]],'Pontos e zonas por UF'!$B$2:$B$446,'Pontos e zonas por UF'!$A$2:$A$446)</f>
        <v>756635</v>
      </c>
      <c r="M1119" s="344" t="str">
        <f>_xlfn.XLOOKUP(QDC_Contratos[[#This Row],[Código Identificador do ID CLUSTER]],'Pontos e zonas por UF'!$A$2:$A$446,'Pontos e zonas por UF'!$G$2:$G$446)</f>
        <v>Ponto</v>
      </c>
    </row>
    <row r="1120" spans="1:13" x14ac:dyDescent="0.35">
      <c r="A1120" s="15">
        <v>1119</v>
      </c>
      <c r="B1120" s="338" t="s">
        <v>2393</v>
      </c>
      <c r="C1120" s="8" t="s">
        <v>1324</v>
      </c>
      <c r="D1120" s="15" t="s">
        <v>169</v>
      </c>
      <c r="E1120" s="18">
        <v>197.87</v>
      </c>
      <c r="F1120" s="473">
        <v>45424</v>
      </c>
      <c r="G1120" s="473">
        <v>45424</v>
      </c>
      <c r="H1120" s="448"/>
      <c r="I1120" s="15" t="s">
        <v>1279</v>
      </c>
      <c r="J1120" s="15" t="str">
        <f>_xlfn.XLOOKUP(QDC_Contratos[[#This Row],[ID CLUSTER]],'Pontos e zonas por UF'!$B$2:$B$446,'Pontos e zonas por UF'!$H$2:$H$446)</f>
        <v>Rio de Janeiro</v>
      </c>
      <c r="K1120" s="344"/>
      <c r="L1120" s="8">
        <f>_xlfn.XLOOKUP(QDC_Contratos[[#This Row],[ID CLUSTER]],'Pontos e zonas por UF'!$B$2:$B$446,'Pontos e zonas por UF'!$A$2:$A$446)</f>
        <v>756635</v>
      </c>
      <c r="M1120" s="344" t="str">
        <f>_xlfn.XLOOKUP(QDC_Contratos[[#This Row],[Código Identificador do ID CLUSTER]],'Pontos e zonas por UF'!$A$2:$A$446,'Pontos e zonas por UF'!$G$2:$G$446)</f>
        <v>Ponto</v>
      </c>
    </row>
    <row r="1121" spans="1:13" x14ac:dyDescent="0.35">
      <c r="A1121" s="15">
        <v>1120</v>
      </c>
      <c r="B1121" s="338" t="s">
        <v>2394</v>
      </c>
      <c r="C1121" s="8" t="s">
        <v>1324</v>
      </c>
      <c r="D1121" s="15" t="s">
        <v>169</v>
      </c>
      <c r="E1121" s="18">
        <v>198.54</v>
      </c>
      <c r="F1121" s="473">
        <v>45426</v>
      </c>
      <c r="G1121" s="473">
        <v>45426</v>
      </c>
      <c r="H1121" s="448"/>
      <c r="I1121" s="15" t="s">
        <v>1279</v>
      </c>
      <c r="J1121" s="15" t="str">
        <f>_xlfn.XLOOKUP(QDC_Contratos[[#This Row],[ID CLUSTER]],'Pontos e zonas por UF'!$B$2:$B$446,'Pontos e zonas por UF'!$H$2:$H$446)</f>
        <v>Rio de Janeiro</v>
      </c>
      <c r="K1121" s="344"/>
      <c r="L1121" s="8">
        <f>_xlfn.XLOOKUP(QDC_Contratos[[#This Row],[ID CLUSTER]],'Pontos e zonas por UF'!$B$2:$B$446,'Pontos e zonas por UF'!$A$2:$A$446)</f>
        <v>756635</v>
      </c>
      <c r="M1121" s="344" t="str">
        <f>_xlfn.XLOOKUP(QDC_Contratos[[#This Row],[Código Identificador do ID CLUSTER]],'Pontos e zonas por UF'!$A$2:$A$446,'Pontos e zonas por UF'!$G$2:$G$446)</f>
        <v>Ponto</v>
      </c>
    </row>
    <row r="1122" spans="1:13" x14ac:dyDescent="0.35">
      <c r="A1122" s="15">
        <v>1121</v>
      </c>
      <c r="B1122" s="338" t="s">
        <v>2395</v>
      </c>
      <c r="C1122" s="8" t="s">
        <v>1324</v>
      </c>
      <c r="D1122" s="15" t="s">
        <v>169</v>
      </c>
      <c r="E1122" s="18">
        <v>198.54</v>
      </c>
      <c r="F1122" s="473">
        <v>45427</v>
      </c>
      <c r="G1122" s="473">
        <v>45427</v>
      </c>
      <c r="H1122" s="448"/>
      <c r="I1122" s="15" t="s">
        <v>1279</v>
      </c>
      <c r="J1122" s="15" t="str">
        <f>_xlfn.XLOOKUP(QDC_Contratos[[#This Row],[ID CLUSTER]],'Pontos e zonas por UF'!$B$2:$B$446,'Pontos e zonas por UF'!$H$2:$H$446)</f>
        <v>Rio de Janeiro</v>
      </c>
      <c r="K1122" s="344"/>
      <c r="L1122" s="8">
        <f>_xlfn.XLOOKUP(QDC_Contratos[[#This Row],[ID CLUSTER]],'Pontos e zonas por UF'!$B$2:$B$446,'Pontos e zonas por UF'!$A$2:$A$446)</f>
        <v>756635</v>
      </c>
      <c r="M1122" s="344" t="str">
        <f>_xlfn.XLOOKUP(QDC_Contratos[[#This Row],[Código Identificador do ID CLUSTER]],'Pontos e zonas por UF'!$A$2:$A$446,'Pontos e zonas por UF'!$G$2:$G$446)</f>
        <v>Ponto</v>
      </c>
    </row>
    <row r="1123" spans="1:13" x14ac:dyDescent="0.35">
      <c r="A1123" s="15">
        <v>1122</v>
      </c>
      <c r="B1123" s="338" t="s">
        <v>2396</v>
      </c>
      <c r="C1123" s="8" t="s">
        <v>1324</v>
      </c>
      <c r="D1123" s="15" t="s">
        <v>169</v>
      </c>
      <c r="E1123" s="18">
        <v>198.54</v>
      </c>
      <c r="F1123" s="473">
        <v>45428</v>
      </c>
      <c r="G1123" s="473">
        <v>45428</v>
      </c>
      <c r="H1123" s="448"/>
      <c r="I1123" s="15" t="s">
        <v>1279</v>
      </c>
      <c r="J1123" s="15" t="str">
        <f>_xlfn.XLOOKUP(QDC_Contratos[[#This Row],[ID CLUSTER]],'Pontos e zonas por UF'!$B$2:$B$446,'Pontos e zonas por UF'!$H$2:$H$446)</f>
        <v>Rio de Janeiro</v>
      </c>
      <c r="K1123" s="344"/>
      <c r="L1123" s="8">
        <f>_xlfn.XLOOKUP(QDC_Contratos[[#This Row],[ID CLUSTER]],'Pontos e zonas por UF'!$B$2:$B$446,'Pontos e zonas por UF'!$A$2:$A$446)</f>
        <v>756635</v>
      </c>
      <c r="M1123" s="344" t="str">
        <f>_xlfn.XLOOKUP(QDC_Contratos[[#This Row],[Código Identificador do ID CLUSTER]],'Pontos e zonas por UF'!$A$2:$A$446,'Pontos e zonas por UF'!$G$2:$G$446)</f>
        <v>Ponto</v>
      </c>
    </row>
    <row r="1124" spans="1:13" x14ac:dyDescent="0.35">
      <c r="A1124" s="15">
        <v>1123</v>
      </c>
      <c r="B1124" s="338" t="s">
        <v>2397</v>
      </c>
      <c r="C1124" s="8" t="s">
        <v>1324</v>
      </c>
      <c r="D1124" s="15" t="s">
        <v>169</v>
      </c>
      <c r="E1124" s="18">
        <v>160.41999999999999</v>
      </c>
      <c r="F1124" s="473">
        <v>45429</v>
      </c>
      <c r="G1124" s="473">
        <v>45429</v>
      </c>
      <c r="H1124" s="448"/>
      <c r="I1124" s="15" t="s">
        <v>1279</v>
      </c>
      <c r="J1124" s="15" t="str">
        <f>_xlfn.XLOOKUP(QDC_Contratos[[#This Row],[ID CLUSTER]],'Pontos e zonas por UF'!$B$2:$B$446,'Pontos e zonas por UF'!$H$2:$H$446)</f>
        <v>Rio de Janeiro</v>
      </c>
      <c r="K1124" s="344"/>
      <c r="L1124" s="8">
        <f>_xlfn.XLOOKUP(QDC_Contratos[[#This Row],[ID CLUSTER]],'Pontos e zonas por UF'!$B$2:$B$446,'Pontos e zonas por UF'!$A$2:$A$446)</f>
        <v>756635</v>
      </c>
      <c r="M1124" s="344" t="str">
        <f>_xlfn.XLOOKUP(QDC_Contratos[[#This Row],[Código Identificador do ID CLUSTER]],'Pontos e zonas por UF'!$A$2:$A$446,'Pontos e zonas por UF'!$G$2:$G$446)</f>
        <v>Ponto</v>
      </c>
    </row>
    <row r="1125" spans="1:13" x14ac:dyDescent="0.35">
      <c r="A1125" s="15">
        <v>1124</v>
      </c>
      <c r="B1125" s="338" t="s">
        <v>2398</v>
      </c>
      <c r="C1125" s="8" t="s">
        <v>1324</v>
      </c>
      <c r="D1125" s="15" t="s">
        <v>169</v>
      </c>
      <c r="E1125" s="18">
        <v>190.19</v>
      </c>
      <c r="F1125" s="473">
        <v>45430</v>
      </c>
      <c r="G1125" s="473">
        <v>45430</v>
      </c>
      <c r="H1125" s="448"/>
      <c r="I1125" s="15" t="s">
        <v>1279</v>
      </c>
      <c r="J1125" s="15" t="str">
        <f>_xlfn.XLOOKUP(QDC_Contratos[[#This Row],[ID CLUSTER]],'Pontos e zonas por UF'!$B$2:$B$446,'Pontos e zonas por UF'!$H$2:$H$446)</f>
        <v>Rio de Janeiro</v>
      </c>
      <c r="K1125" s="344"/>
      <c r="L1125" s="8">
        <f>_xlfn.XLOOKUP(QDC_Contratos[[#This Row],[ID CLUSTER]],'Pontos e zonas por UF'!$B$2:$B$446,'Pontos e zonas por UF'!$A$2:$A$446)</f>
        <v>756635</v>
      </c>
      <c r="M1125" s="344" t="str">
        <f>_xlfn.XLOOKUP(QDC_Contratos[[#This Row],[Código Identificador do ID CLUSTER]],'Pontos e zonas por UF'!$A$2:$A$446,'Pontos e zonas por UF'!$G$2:$G$446)</f>
        <v>Ponto</v>
      </c>
    </row>
    <row r="1126" spans="1:13" x14ac:dyDescent="0.35">
      <c r="A1126" s="15">
        <v>1125</v>
      </c>
      <c r="B1126" s="338" t="s">
        <v>2399</v>
      </c>
      <c r="C1126" s="8" t="s">
        <v>1324</v>
      </c>
      <c r="D1126" s="15" t="s">
        <v>169</v>
      </c>
      <c r="E1126" s="18">
        <v>198.54</v>
      </c>
      <c r="F1126" s="473">
        <v>45431</v>
      </c>
      <c r="G1126" s="473">
        <v>45431</v>
      </c>
      <c r="H1126" s="448"/>
      <c r="I1126" s="15" t="s">
        <v>1279</v>
      </c>
      <c r="J1126" s="15" t="str">
        <f>_xlfn.XLOOKUP(QDC_Contratos[[#This Row],[ID CLUSTER]],'Pontos e zonas por UF'!$B$2:$B$446,'Pontos e zonas por UF'!$H$2:$H$446)</f>
        <v>Rio de Janeiro</v>
      </c>
      <c r="K1126" s="344"/>
      <c r="L1126" s="8">
        <f>_xlfn.XLOOKUP(QDC_Contratos[[#This Row],[ID CLUSTER]],'Pontos e zonas por UF'!$B$2:$B$446,'Pontos e zonas por UF'!$A$2:$A$446)</f>
        <v>756635</v>
      </c>
      <c r="M1126" s="344" t="str">
        <f>_xlfn.XLOOKUP(QDC_Contratos[[#This Row],[Código Identificador do ID CLUSTER]],'Pontos e zonas por UF'!$A$2:$A$446,'Pontos e zonas por UF'!$G$2:$G$446)</f>
        <v>Ponto</v>
      </c>
    </row>
    <row r="1127" spans="1:13" x14ac:dyDescent="0.35">
      <c r="A1127" s="15">
        <v>1126</v>
      </c>
      <c r="B1127" s="338" t="s">
        <v>2400</v>
      </c>
      <c r="C1127" s="8" t="s">
        <v>1324</v>
      </c>
      <c r="D1127" s="15" t="s">
        <v>169</v>
      </c>
      <c r="E1127" s="18">
        <v>164.15</v>
      </c>
      <c r="F1127" s="473">
        <v>45432</v>
      </c>
      <c r="G1127" s="473">
        <v>45432</v>
      </c>
      <c r="H1127" s="448"/>
      <c r="I1127" s="15" t="s">
        <v>1279</v>
      </c>
      <c r="J1127" s="15" t="str">
        <f>_xlfn.XLOOKUP(QDC_Contratos[[#This Row],[ID CLUSTER]],'Pontos e zonas por UF'!$B$2:$B$446,'Pontos e zonas por UF'!$H$2:$H$446)</f>
        <v>Rio de Janeiro</v>
      </c>
      <c r="K1127" s="344"/>
      <c r="L1127" s="8">
        <f>_xlfn.XLOOKUP(QDC_Contratos[[#This Row],[ID CLUSTER]],'Pontos e zonas por UF'!$B$2:$B$446,'Pontos e zonas por UF'!$A$2:$A$446)</f>
        <v>756635</v>
      </c>
      <c r="M1127" s="344" t="str">
        <f>_xlfn.XLOOKUP(QDC_Contratos[[#This Row],[Código Identificador do ID CLUSTER]],'Pontos e zonas por UF'!$A$2:$A$446,'Pontos e zonas por UF'!$G$2:$G$446)</f>
        <v>Ponto</v>
      </c>
    </row>
    <row r="1128" spans="1:13" x14ac:dyDescent="0.35">
      <c r="A1128" s="15">
        <v>1127</v>
      </c>
      <c r="B1128" s="338" t="s">
        <v>2401</v>
      </c>
      <c r="C1128" s="8" t="s">
        <v>1324</v>
      </c>
      <c r="D1128" s="15" t="s">
        <v>169</v>
      </c>
      <c r="E1128" s="18">
        <v>107.91</v>
      </c>
      <c r="F1128" s="473">
        <v>45433</v>
      </c>
      <c r="G1128" s="473">
        <v>45433</v>
      </c>
      <c r="H1128" s="448"/>
      <c r="I1128" s="15" t="s">
        <v>1279</v>
      </c>
      <c r="J1128" s="15" t="str">
        <f>_xlfn.XLOOKUP(QDC_Contratos[[#This Row],[ID CLUSTER]],'Pontos e zonas por UF'!$B$2:$B$446,'Pontos e zonas por UF'!$H$2:$H$446)</f>
        <v>Rio de Janeiro</v>
      </c>
      <c r="K1128" s="344"/>
      <c r="L1128" s="8">
        <f>_xlfn.XLOOKUP(QDC_Contratos[[#This Row],[ID CLUSTER]],'Pontos e zonas por UF'!$B$2:$B$446,'Pontos e zonas por UF'!$A$2:$A$446)</f>
        <v>756635</v>
      </c>
      <c r="M1128" s="344" t="str">
        <f>_xlfn.XLOOKUP(QDC_Contratos[[#This Row],[Código Identificador do ID CLUSTER]],'Pontos e zonas por UF'!$A$2:$A$446,'Pontos e zonas por UF'!$G$2:$G$446)</f>
        <v>Ponto</v>
      </c>
    </row>
    <row r="1129" spans="1:13" x14ac:dyDescent="0.35">
      <c r="A1129" s="15">
        <v>1128</v>
      </c>
      <c r="B1129" s="338" t="s">
        <v>2402</v>
      </c>
      <c r="C1129" s="8" t="s">
        <v>1324</v>
      </c>
      <c r="D1129" s="15" t="s">
        <v>169</v>
      </c>
      <c r="E1129" s="18">
        <v>171.39</v>
      </c>
      <c r="F1129" s="473">
        <v>45434</v>
      </c>
      <c r="G1129" s="473">
        <v>45434</v>
      </c>
      <c r="H1129" s="448"/>
      <c r="I1129" s="15" t="s">
        <v>1279</v>
      </c>
      <c r="J1129" s="15" t="str">
        <f>_xlfn.XLOOKUP(QDC_Contratos[[#This Row],[ID CLUSTER]],'Pontos e zonas por UF'!$B$2:$B$446,'Pontos e zonas por UF'!$H$2:$H$446)</f>
        <v>Rio de Janeiro</v>
      </c>
      <c r="K1129" s="344"/>
      <c r="L1129" s="8">
        <f>_xlfn.XLOOKUP(QDC_Contratos[[#This Row],[ID CLUSTER]],'Pontos e zonas por UF'!$B$2:$B$446,'Pontos e zonas por UF'!$A$2:$A$446)</f>
        <v>756635</v>
      </c>
      <c r="M1129" s="344" t="str">
        <f>_xlfn.XLOOKUP(QDC_Contratos[[#This Row],[Código Identificador do ID CLUSTER]],'Pontos e zonas por UF'!$A$2:$A$446,'Pontos e zonas por UF'!$G$2:$G$446)</f>
        <v>Ponto</v>
      </c>
    </row>
    <row r="1130" spans="1:13" x14ac:dyDescent="0.35">
      <c r="A1130" s="15">
        <v>1129</v>
      </c>
      <c r="B1130" s="338" t="s">
        <v>2403</v>
      </c>
      <c r="C1130" s="8" t="s">
        <v>1324</v>
      </c>
      <c r="D1130" s="15" t="s">
        <v>169</v>
      </c>
      <c r="E1130" s="18">
        <v>81.92</v>
      </c>
      <c r="F1130" s="473">
        <v>45435</v>
      </c>
      <c r="G1130" s="473">
        <v>45435</v>
      </c>
      <c r="H1130" s="448"/>
      <c r="I1130" s="15" t="s">
        <v>1279</v>
      </c>
      <c r="J1130" s="15" t="str">
        <f>_xlfn.XLOOKUP(QDC_Contratos[[#This Row],[ID CLUSTER]],'Pontos e zonas por UF'!$B$2:$B$446,'Pontos e zonas por UF'!$H$2:$H$446)</f>
        <v>Rio de Janeiro</v>
      </c>
      <c r="K1130" s="344"/>
      <c r="L1130" s="8">
        <f>_xlfn.XLOOKUP(QDC_Contratos[[#This Row],[ID CLUSTER]],'Pontos e zonas por UF'!$B$2:$B$446,'Pontos e zonas por UF'!$A$2:$A$446)</f>
        <v>756635</v>
      </c>
      <c r="M1130" s="344" t="str">
        <f>_xlfn.XLOOKUP(QDC_Contratos[[#This Row],[Código Identificador do ID CLUSTER]],'Pontos e zonas por UF'!$A$2:$A$446,'Pontos e zonas por UF'!$G$2:$G$446)</f>
        <v>Ponto</v>
      </c>
    </row>
    <row r="1131" spans="1:13" x14ac:dyDescent="0.35">
      <c r="A1131" s="15">
        <v>1130</v>
      </c>
      <c r="B1131" s="338" t="s">
        <v>2404</v>
      </c>
      <c r="C1131" s="8" t="s">
        <v>1324</v>
      </c>
      <c r="D1131" s="15" t="s">
        <v>169</v>
      </c>
      <c r="E1131" s="18">
        <v>135</v>
      </c>
      <c r="F1131" s="473">
        <v>45444</v>
      </c>
      <c r="G1131" s="473">
        <v>45473</v>
      </c>
      <c r="H1131" s="448"/>
      <c r="I1131" s="15" t="s">
        <v>1279</v>
      </c>
      <c r="J1131" s="15" t="str">
        <f>_xlfn.XLOOKUP(QDC_Contratos[[#This Row],[ID CLUSTER]],'Pontos e zonas por UF'!$B$2:$B$446,'Pontos e zonas por UF'!$H$2:$H$446)</f>
        <v>Rio de Janeiro</v>
      </c>
      <c r="K1131" s="344"/>
      <c r="L1131" s="8">
        <f>_xlfn.XLOOKUP(QDC_Contratos[[#This Row],[ID CLUSTER]],'Pontos e zonas por UF'!$B$2:$B$446,'Pontos e zonas por UF'!$A$2:$A$446)</f>
        <v>756635</v>
      </c>
      <c r="M1131" s="344" t="str">
        <f>_xlfn.XLOOKUP(QDC_Contratos[[#This Row],[Código Identificador do ID CLUSTER]],'Pontos e zonas por UF'!$A$2:$A$446,'Pontos e zonas por UF'!$G$2:$G$446)</f>
        <v>Ponto</v>
      </c>
    </row>
    <row r="1132" spans="1:13" x14ac:dyDescent="0.35">
      <c r="A1132" s="15">
        <v>1131</v>
      </c>
      <c r="B1132" s="338" t="s">
        <v>2405</v>
      </c>
      <c r="C1132" s="8" t="s">
        <v>1324</v>
      </c>
      <c r="D1132" s="15" t="s">
        <v>169</v>
      </c>
      <c r="E1132" s="18">
        <v>91.14</v>
      </c>
      <c r="F1132" s="473">
        <v>45436</v>
      </c>
      <c r="G1132" s="473">
        <v>45436</v>
      </c>
      <c r="H1132" s="448"/>
      <c r="I1132" s="15" t="s">
        <v>1279</v>
      </c>
      <c r="J1132" s="15" t="str">
        <f>_xlfn.XLOOKUP(QDC_Contratos[[#This Row],[ID CLUSTER]],'Pontos e zonas por UF'!$B$2:$B$446,'Pontos e zonas por UF'!$H$2:$H$446)</f>
        <v>Rio de Janeiro</v>
      </c>
      <c r="K1132" s="344"/>
      <c r="L1132" s="8">
        <f>_xlfn.XLOOKUP(QDC_Contratos[[#This Row],[ID CLUSTER]],'Pontos e zonas por UF'!$B$2:$B$446,'Pontos e zonas por UF'!$A$2:$A$446)</f>
        <v>756635</v>
      </c>
      <c r="M1132" s="344" t="str">
        <f>_xlfn.XLOOKUP(QDC_Contratos[[#This Row],[Código Identificador do ID CLUSTER]],'Pontos e zonas por UF'!$A$2:$A$446,'Pontos e zonas por UF'!$G$2:$G$446)</f>
        <v>Ponto</v>
      </c>
    </row>
    <row r="1133" spans="1:13" x14ac:dyDescent="0.35">
      <c r="A1133" s="15">
        <v>1132</v>
      </c>
      <c r="B1133" s="338" t="s">
        <v>2406</v>
      </c>
      <c r="C1133" s="8" t="s">
        <v>1324</v>
      </c>
      <c r="D1133" s="15" t="s">
        <v>169</v>
      </c>
      <c r="E1133" s="18">
        <v>109.67</v>
      </c>
      <c r="F1133" s="473">
        <v>45437</v>
      </c>
      <c r="G1133" s="473">
        <v>45437</v>
      </c>
      <c r="H1133" s="448"/>
      <c r="I1133" s="15" t="s">
        <v>1279</v>
      </c>
      <c r="J1133" s="15" t="str">
        <f>_xlfn.XLOOKUP(QDC_Contratos[[#This Row],[ID CLUSTER]],'Pontos e zonas por UF'!$B$2:$B$446,'Pontos e zonas por UF'!$H$2:$H$446)</f>
        <v>Rio de Janeiro</v>
      </c>
      <c r="K1133" s="344"/>
      <c r="L1133" s="8">
        <f>_xlfn.XLOOKUP(QDC_Contratos[[#This Row],[ID CLUSTER]],'Pontos e zonas por UF'!$B$2:$B$446,'Pontos e zonas por UF'!$A$2:$A$446)</f>
        <v>756635</v>
      </c>
      <c r="M1133" s="344" t="str">
        <f>_xlfn.XLOOKUP(QDC_Contratos[[#This Row],[Código Identificador do ID CLUSTER]],'Pontos e zonas por UF'!$A$2:$A$446,'Pontos e zonas por UF'!$G$2:$G$446)</f>
        <v>Ponto</v>
      </c>
    </row>
    <row r="1134" spans="1:13" x14ac:dyDescent="0.35">
      <c r="A1134" s="15">
        <v>1133</v>
      </c>
      <c r="B1134" s="338" t="s">
        <v>2407</v>
      </c>
      <c r="C1134" s="8" t="s">
        <v>1324</v>
      </c>
      <c r="D1134" s="15" t="s">
        <v>169</v>
      </c>
      <c r="E1134" s="18">
        <v>109.67</v>
      </c>
      <c r="F1134" s="473">
        <v>45438</v>
      </c>
      <c r="G1134" s="473">
        <v>45438</v>
      </c>
      <c r="H1134" s="448"/>
      <c r="I1134" s="15" t="s">
        <v>1279</v>
      </c>
      <c r="J1134" s="15" t="str">
        <f>_xlfn.XLOOKUP(QDC_Contratos[[#This Row],[ID CLUSTER]],'Pontos e zonas por UF'!$B$2:$B$446,'Pontos e zonas por UF'!$H$2:$H$446)</f>
        <v>Rio de Janeiro</v>
      </c>
      <c r="K1134" s="344"/>
      <c r="L1134" s="8">
        <f>_xlfn.XLOOKUP(QDC_Contratos[[#This Row],[ID CLUSTER]],'Pontos e zonas por UF'!$B$2:$B$446,'Pontos e zonas por UF'!$A$2:$A$446)</f>
        <v>756635</v>
      </c>
      <c r="M1134" s="344" t="str">
        <f>_xlfn.XLOOKUP(QDC_Contratos[[#This Row],[Código Identificador do ID CLUSTER]],'Pontos e zonas por UF'!$A$2:$A$446,'Pontos e zonas por UF'!$G$2:$G$446)</f>
        <v>Ponto</v>
      </c>
    </row>
    <row r="1135" spans="1:13" x14ac:dyDescent="0.35">
      <c r="A1135" s="15">
        <v>1134</v>
      </c>
      <c r="B1135" s="338" t="s">
        <v>2408</v>
      </c>
      <c r="C1135" s="8" t="s">
        <v>1324</v>
      </c>
      <c r="D1135" s="15" t="s">
        <v>169</v>
      </c>
      <c r="E1135" s="18">
        <v>91.14</v>
      </c>
      <c r="F1135" s="473">
        <v>45439</v>
      </c>
      <c r="G1135" s="473">
        <v>45439</v>
      </c>
      <c r="H1135" s="448"/>
      <c r="I1135" s="15" t="s">
        <v>1279</v>
      </c>
      <c r="J1135" s="15" t="str">
        <f>_xlfn.XLOOKUP(QDC_Contratos[[#This Row],[ID CLUSTER]],'Pontos e zonas por UF'!$B$2:$B$446,'Pontos e zonas por UF'!$H$2:$H$446)</f>
        <v>Rio de Janeiro</v>
      </c>
      <c r="K1135" s="344"/>
      <c r="L1135" s="8">
        <f>_xlfn.XLOOKUP(QDC_Contratos[[#This Row],[ID CLUSTER]],'Pontos e zonas por UF'!$B$2:$B$446,'Pontos e zonas por UF'!$A$2:$A$446)</f>
        <v>756635</v>
      </c>
      <c r="M1135" s="344" t="str">
        <f>_xlfn.XLOOKUP(QDC_Contratos[[#This Row],[Código Identificador do ID CLUSTER]],'Pontos e zonas por UF'!$A$2:$A$446,'Pontos e zonas por UF'!$G$2:$G$446)</f>
        <v>Ponto</v>
      </c>
    </row>
    <row r="1136" spans="1:13" x14ac:dyDescent="0.35">
      <c r="A1136" s="15">
        <v>1135</v>
      </c>
      <c r="B1136" s="338" t="s">
        <v>2409</v>
      </c>
      <c r="C1136" s="8" t="s">
        <v>1324</v>
      </c>
      <c r="D1136" s="15" t="s">
        <v>169</v>
      </c>
      <c r="E1136" s="18">
        <v>81.92</v>
      </c>
      <c r="F1136" s="473">
        <v>45440</v>
      </c>
      <c r="G1136" s="473">
        <v>45440</v>
      </c>
      <c r="H1136" s="448"/>
      <c r="I1136" s="15" t="s">
        <v>1279</v>
      </c>
      <c r="J1136" s="15" t="str">
        <f>_xlfn.XLOOKUP(QDC_Contratos[[#This Row],[ID CLUSTER]],'Pontos e zonas por UF'!$B$2:$B$446,'Pontos e zonas por UF'!$H$2:$H$446)</f>
        <v>Rio de Janeiro</v>
      </c>
      <c r="K1136" s="344"/>
      <c r="L1136" s="8">
        <f>_xlfn.XLOOKUP(QDC_Contratos[[#This Row],[ID CLUSTER]],'Pontos e zonas por UF'!$B$2:$B$446,'Pontos e zonas por UF'!$A$2:$A$446)</f>
        <v>756635</v>
      </c>
      <c r="M1136" s="344" t="str">
        <f>_xlfn.XLOOKUP(QDC_Contratos[[#This Row],[Código Identificador do ID CLUSTER]],'Pontos e zonas por UF'!$A$2:$A$446,'Pontos e zonas por UF'!$G$2:$G$446)</f>
        <v>Ponto</v>
      </c>
    </row>
    <row r="1137" spans="1:13" x14ac:dyDescent="0.35">
      <c r="A1137" s="15">
        <v>1136</v>
      </c>
      <c r="B1137" s="338" t="s">
        <v>2410</v>
      </c>
      <c r="C1137" s="8" t="s">
        <v>1324</v>
      </c>
      <c r="D1137" s="15" t="s">
        <v>169</v>
      </c>
      <c r="E1137" s="18">
        <v>96.47</v>
      </c>
      <c r="F1137" s="473">
        <v>45441</v>
      </c>
      <c r="G1137" s="473">
        <v>45441</v>
      </c>
      <c r="H1137" s="448"/>
      <c r="I1137" s="15" t="s">
        <v>1279</v>
      </c>
      <c r="J1137" s="15" t="str">
        <f>_xlfn.XLOOKUP(QDC_Contratos[[#This Row],[ID CLUSTER]],'Pontos e zonas por UF'!$B$2:$B$446,'Pontos e zonas por UF'!$H$2:$H$446)</f>
        <v>Rio de Janeiro</v>
      </c>
      <c r="K1137" s="344"/>
      <c r="L1137" s="8">
        <f>_xlfn.XLOOKUP(QDC_Contratos[[#This Row],[ID CLUSTER]],'Pontos e zonas por UF'!$B$2:$B$446,'Pontos e zonas por UF'!$A$2:$A$446)</f>
        <v>756635</v>
      </c>
      <c r="M1137" s="344" t="str">
        <f>_xlfn.XLOOKUP(QDC_Contratos[[#This Row],[Código Identificador do ID CLUSTER]],'Pontos e zonas por UF'!$A$2:$A$446,'Pontos e zonas por UF'!$G$2:$G$446)</f>
        <v>Ponto</v>
      </c>
    </row>
    <row r="1138" spans="1:13" x14ac:dyDescent="0.35">
      <c r="A1138" s="15">
        <v>1137</v>
      </c>
      <c r="B1138" s="338" t="s">
        <v>2411</v>
      </c>
      <c r="C1138" s="8" t="s">
        <v>1324</v>
      </c>
      <c r="D1138" s="15" t="s">
        <v>169</v>
      </c>
      <c r="E1138" s="18">
        <v>125.2</v>
      </c>
      <c r="F1138" s="473">
        <v>45442</v>
      </c>
      <c r="G1138" s="473">
        <v>45442</v>
      </c>
      <c r="H1138" s="448"/>
      <c r="I1138" s="15" t="s">
        <v>1279</v>
      </c>
      <c r="J1138" s="15" t="str">
        <f>_xlfn.XLOOKUP(QDC_Contratos[[#This Row],[ID CLUSTER]],'Pontos e zonas por UF'!$B$2:$B$446,'Pontos e zonas por UF'!$H$2:$H$446)</f>
        <v>Rio de Janeiro</v>
      </c>
      <c r="K1138" s="344"/>
      <c r="L1138" s="8">
        <f>_xlfn.XLOOKUP(QDC_Contratos[[#This Row],[ID CLUSTER]],'Pontos e zonas por UF'!$B$2:$B$446,'Pontos e zonas por UF'!$A$2:$A$446)</f>
        <v>756635</v>
      </c>
      <c r="M1138" s="344" t="str">
        <f>_xlfn.XLOOKUP(QDC_Contratos[[#This Row],[Código Identificador do ID CLUSTER]],'Pontos e zonas por UF'!$A$2:$A$446,'Pontos e zonas por UF'!$G$2:$G$446)</f>
        <v>Ponto</v>
      </c>
    </row>
    <row r="1139" spans="1:13" x14ac:dyDescent="0.35">
      <c r="A1139" s="15">
        <v>1138</v>
      </c>
      <c r="B1139" s="338" t="s">
        <v>2412</v>
      </c>
      <c r="C1139" s="8" t="s">
        <v>1324</v>
      </c>
      <c r="D1139" s="15" t="s">
        <v>169</v>
      </c>
      <c r="E1139" s="18">
        <v>130.03</v>
      </c>
      <c r="F1139" s="473">
        <v>45443</v>
      </c>
      <c r="G1139" s="473">
        <v>45443</v>
      </c>
      <c r="H1139" s="448"/>
      <c r="I1139" s="15" t="s">
        <v>1279</v>
      </c>
      <c r="J1139" s="15" t="str">
        <f>_xlfn.XLOOKUP(QDC_Contratos[[#This Row],[ID CLUSTER]],'Pontos e zonas por UF'!$B$2:$B$446,'Pontos e zonas por UF'!$H$2:$H$446)</f>
        <v>Rio de Janeiro</v>
      </c>
      <c r="K1139" s="344"/>
      <c r="L1139" s="8">
        <f>_xlfn.XLOOKUP(QDC_Contratos[[#This Row],[ID CLUSTER]],'Pontos e zonas por UF'!$B$2:$B$446,'Pontos e zonas por UF'!$A$2:$A$446)</f>
        <v>756635</v>
      </c>
      <c r="M1139" s="344" t="str">
        <f>_xlfn.XLOOKUP(QDC_Contratos[[#This Row],[Código Identificador do ID CLUSTER]],'Pontos e zonas por UF'!$A$2:$A$446,'Pontos e zonas por UF'!$G$2:$G$446)</f>
        <v>Ponto</v>
      </c>
    </row>
    <row r="1140" spans="1:13" x14ac:dyDescent="0.35">
      <c r="A1140" s="15">
        <v>1139</v>
      </c>
      <c r="B1140" s="338" t="s">
        <v>2413</v>
      </c>
      <c r="C1140" s="8" t="s">
        <v>1637</v>
      </c>
      <c r="D1140" s="15" t="s">
        <v>162</v>
      </c>
      <c r="E1140" s="18">
        <v>155</v>
      </c>
      <c r="F1140" s="473">
        <v>45474</v>
      </c>
      <c r="G1140" s="473">
        <v>45657</v>
      </c>
      <c r="H1140" s="448"/>
      <c r="I1140" s="15" t="s">
        <v>1279</v>
      </c>
      <c r="J1140" s="15" t="str">
        <f>_xlfn.XLOOKUP(QDC_Contratos[[#This Row],[ID CLUSTER]],'Pontos e zonas por UF'!$B$2:$B$446,'Pontos e zonas por UF'!$H$2:$H$446)</f>
        <v>Espírito Santo</v>
      </c>
      <c r="K1140" s="344"/>
      <c r="L1140" s="8">
        <f>_xlfn.XLOOKUP(QDC_Contratos[[#This Row],[ID CLUSTER]],'Pontos e zonas por UF'!$B$2:$B$446,'Pontos e zonas por UF'!$A$2:$A$446)</f>
        <v>232</v>
      </c>
      <c r="M1140" s="344" t="str">
        <f>_xlfn.XLOOKUP(QDC_Contratos[[#This Row],[Código Identificador do ID CLUSTER]],'Pontos e zonas por UF'!$A$2:$A$446,'Pontos e zonas por UF'!$G$2:$G$446)</f>
        <v>Zona</v>
      </c>
    </row>
    <row r="1141" spans="1:13" x14ac:dyDescent="0.35">
      <c r="A1141" s="15">
        <v>1140</v>
      </c>
      <c r="B1141" s="338" t="s">
        <v>2414</v>
      </c>
      <c r="C1141" s="8" t="s">
        <v>1324</v>
      </c>
      <c r="D1141" s="15" t="s">
        <v>169</v>
      </c>
      <c r="E1141" s="18">
        <v>74</v>
      </c>
      <c r="F1141" s="473">
        <v>45505</v>
      </c>
      <c r="G1141" s="473">
        <v>45535</v>
      </c>
      <c r="H1141" s="448"/>
      <c r="I1141" s="15" t="s">
        <v>1279</v>
      </c>
      <c r="J1141" s="15" t="str">
        <f>_xlfn.XLOOKUP(QDC_Contratos[[#This Row],[ID CLUSTER]],'Pontos e zonas por UF'!$B$2:$B$446,'Pontos e zonas por UF'!$H$2:$H$446)</f>
        <v>Rio de Janeiro</v>
      </c>
      <c r="K1141" s="344"/>
      <c r="L1141" s="8">
        <f>_xlfn.XLOOKUP(QDC_Contratos[[#This Row],[ID CLUSTER]],'Pontos e zonas por UF'!$B$2:$B$446,'Pontos e zonas por UF'!$A$2:$A$446)</f>
        <v>756635</v>
      </c>
      <c r="M1141" s="344" t="str">
        <f>_xlfn.XLOOKUP(QDC_Contratos[[#This Row],[Código Identificador do ID CLUSTER]],'Pontos e zonas por UF'!$A$2:$A$446,'Pontos e zonas por UF'!$G$2:$G$446)</f>
        <v>Ponto</v>
      </c>
    </row>
    <row r="1142" spans="1:13" x14ac:dyDescent="0.35">
      <c r="A1142" s="15">
        <v>1141</v>
      </c>
      <c r="B1142" s="338" t="s">
        <v>2415</v>
      </c>
      <c r="C1142" s="8" t="s">
        <v>1287</v>
      </c>
      <c r="D1142" s="468" t="s">
        <v>169</v>
      </c>
      <c r="E1142" s="469">
        <v>10.31</v>
      </c>
      <c r="F1142" s="475">
        <v>45461</v>
      </c>
      <c r="G1142" s="475">
        <v>45461</v>
      </c>
      <c r="H1142" s="448"/>
      <c r="I1142" s="15" t="s">
        <v>1279</v>
      </c>
      <c r="J1142" s="15" t="str">
        <f>_xlfn.XLOOKUP(QDC_Contratos[[#This Row],[ID CLUSTER]],'Pontos e zonas por UF'!$B$2:$B$446,'Pontos e zonas por UF'!$H$2:$H$446)</f>
        <v>Mato Grosso do Sul</v>
      </c>
      <c r="K1142" s="344"/>
      <c r="L1142" s="8">
        <f>_xlfn.XLOOKUP(QDC_Contratos[[#This Row],[ID CLUSTER]],'Pontos e zonas por UF'!$B$2:$B$446,'Pontos e zonas por UF'!$A$2:$A$446)</f>
        <v>270738</v>
      </c>
      <c r="M1142" s="344" t="str">
        <f>_xlfn.XLOOKUP(QDC_Contratos[[#This Row],[Código Identificador do ID CLUSTER]],'Pontos e zonas por UF'!$A$2:$A$446,'Pontos e zonas por UF'!$G$2:$G$446)</f>
        <v>Ponto</v>
      </c>
    </row>
    <row r="1143" spans="1:13" x14ac:dyDescent="0.35">
      <c r="A1143" s="15">
        <v>1142</v>
      </c>
      <c r="B1143" s="338" t="s">
        <v>2416</v>
      </c>
      <c r="C1143" s="8" t="s">
        <v>1497</v>
      </c>
      <c r="D1143" s="468" t="s">
        <v>162</v>
      </c>
      <c r="E1143" s="469">
        <v>10.31</v>
      </c>
      <c r="F1143" s="475">
        <v>45461</v>
      </c>
      <c r="G1143" s="475">
        <v>45461</v>
      </c>
      <c r="H1143" s="448"/>
      <c r="I1143" s="15" t="s">
        <v>1279</v>
      </c>
      <c r="J1143" s="15" t="str">
        <f>_xlfn.XLOOKUP(QDC_Contratos[[#This Row],[ID CLUSTER]],'Pontos e zonas por UF'!$B$2:$B$446,'Pontos e zonas por UF'!$H$2:$H$446)</f>
        <v>São Paulo</v>
      </c>
      <c r="K1143" s="344"/>
      <c r="L1143" s="8">
        <f>_xlfn.XLOOKUP(QDC_Contratos[[#This Row],[ID CLUSTER]],'Pontos e zonas por UF'!$B$2:$B$446,'Pontos e zonas por UF'!$A$2:$A$446)</f>
        <v>3</v>
      </c>
      <c r="M1143" s="344" t="str">
        <f>_xlfn.XLOOKUP(QDC_Contratos[[#This Row],[Código Identificador do ID CLUSTER]],'Pontos e zonas por UF'!$A$2:$A$446,'Pontos e zonas por UF'!$G$2:$G$446)</f>
        <v>Ponto</v>
      </c>
    </row>
    <row r="1144" spans="1:13" x14ac:dyDescent="0.35">
      <c r="A1144" s="15">
        <v>1143</v>
      </c>
      <c r="B1144" s="338" t="s">
        <v>2417</v>
      </c>
      <c r="C1144" s="132" t="s">
        <v>1278</v>
      </c>
      <c r="D1144" s="468" t="s">
        <v>162</v>
      </c>
      <c r="E1144" s="469">
        <v>312</v>
      </c>
      <c r="F1144" s="475">
        <v>45461</v>
      </c>
      <c r="G1144" s="475">
        <v>45461</v>
      </c>
      <c r="H1144" s="448"/>
      <c r="I1144" s="15" t="s">
        <v>1279</v>
      </c>
      <c r="J1144" s="15" t="str">
        <f>_xlfn.XLOOKUP(QDC_Contratos[[#This Row],[ID CLUSTER]],'Pontos e zonas por UF'!$B$2:$B$446,'Pontos e zonas por UF'!$H$2:$H$446)</f>
        <v>São Paulo</v>
      </c>
      <c r="K1144" s="344"/>
      <c r="L1144" s="8">
        <f>_xlfn.XLOOKUP(QDC_Contratos[[#This Row],[ID CLUSTER]],'Pontos e zonas por UF'!$B$2:$B$446,'Pontos e zonas por UF'!$A$2:$A$446)</f>
        <v>442</v>
      </c>
      <c r="M1144" s="344" t="str">
        <f>_xlfn.XLOOKUP(QDC_Contratos[[#This Row],[Código Identificador do ID CLUSTER]],'Pontos e zonas por UF'!$A$2:$A$446,'Pontos e zonas por UF'!$G$2:$G$446)</f>
        <v>Zona</v>
      </c>
    </row>
    <row r="1145" spans="1:13" x14ac:dyDescent="0.35">
      <c r="A1145" s="15">
        <v>1144</v>
      </c>
      <c r="B1145" s="338" t="s">
        <v>2418</v>
      </c>
      <c r="C1145" s="132" t="s">
        <v>1278</v>
      </c>
      <c r="D1145" s="468" t="s">
        <v>162</v>
      </c>
      <c r="E1145" s="469">
        <v>312</v>
      </c>
      <c r="F1145" s="475">
        <v>45462</v>
      </c>
      <c r="G1145" s="475">
        <v>45462</v>
      </c>
      <c r="H1145" s="448"/>
      <c r="I1145" s="15" t="s">
        <v>1279</v>
      </c>
      <c r="J1145" s="15" t="str">
        <f>_xlfn.XLOOKUP(QDC_Contratos[[#This Row],[ID CLUSTER]],'Pontos e zonas por UF'!$B$2:$B$446,'Pontos e zonas por UF'!$H$2:$H$446)</f>
        <v>São Paulo</v>
      </c>
      <c r="K1145" s="344"/>
      <c r="L1145" s="8">
        <f>_xlfn.XLOOKUP(QDC_Contratos[[#This Row],[ID CLUSTER]],'Pontos e zonas por UF'!$B$2:$B$446,'Pontos e zonas por UF'!$A$2:$A$446)</f>
        <v>442</v>
      </c>
      <c r="M1145" s="344" t="str">
        <f>_xlfn.XLOOKUP(QDC_Contratos[[#This Row],[Código Identificador do ID CLUSTER]],'Pontos e zonas por UF'!$A$2:$A$446,'Pontos e zonas por UF'!$G$2:$G$446)</f>
        <v>Zona</v>
      </c>
    </row>
    <row r="1146" spans="1:13" x14ac:dyDescent="0.35">
      <c r="A1146" s="15">
        <v>1145</v>
      </c>
      <c r="B1146" s="338" t="s">
        <v>2419</v>
      </c>
      <c r="C1146" s="132" t="s">
        <v>1278</v>
      </c>
      <c r="D1146" s="468" t="s">
        <v>162</v>
      </c>
      <c r="E1146" s="469">
        <v>312</v>
      </c>
      <c r="F1146" s="475">
        <v>45463</v>
      </c>
      <c r="G1146" s="475">
        <v>45463</v>
      </c>
      <c r="H1146" s="448"/>
      <c r="I1146" s="15" t="s">
        <v>1279</v>
      </c>
      <c r="J1146" s="15" t="str">
        <f>_xlfn.XLOOKUP(QDC_Contratos[[#This Row],[ID CLUSTER]],'Pontos e zonas por UF'!$B$2:$B$446,'Pontos e zonas por UF'!$H$2:$H$446)</f>
        <v>São Paulo</v>
      </c>
      <c r="K1146" s="344"/>
      <c r="L1146" s="8">
        <f>_xlfn.XLOOKUP(QDC_Contratos[[#This Row],[ID CLUSTER]],'Pontos e zonas por UF'!$B$2:$B$446,'Pontos e zonas por UF'!$A$2:$A$446)</f>
        <v>442</v>
      </c>
      <c r="M1146" s="344" t="str">
        <f>_xlfn.XLOOKUP(QDC_Contratos[[#This Row],[Código Identificador do ID CLUSTER]],'Pontos e zonas por UF'!$A$2:$A$446,'Pontos e zonas por UF'!$G$2:$G$446)</f>
        <v>Zona</v>
      </c>
    </row>
    <row r="1147" spans="1:13" x14ac:dyDescent="0.35">
      <c r="A1147" s="15">
        <v>1146</v>
      </c>
      <c r="B1147" s="338" t="s">
        <v>2420</v>
      </c>
      <c r="C1147" s="132" t="s">
        <v>1278</v>
      </c>
      <c r="D1147" s="468" t="s">
        <v>162</v>
      </c>
      <c r="E1147" s="469">
        <v>312</v>
      </c>
      <c r="F1147" s="475">
        <v>45464</v>
      </c>
      <c r="G1147" s="475">
        <v>45464</v>
      </c>
      <c r="H1147" s="448"/>
      <c r="I1147" s="15" t="s">
        <v>1279</v>
      </c>
      <c r="J1147" s="15" t="str">
        <f>_xlfn.XLOOKUP(QDC_Contratos[[#This Row],[ID CLUSTER]],'Pontos e zonas por UF'!$B$2:$B$446,'Pontos e zonas por UF'!$H$2:$H$446)</f>
        <v>São Paulo</v>
      </c>
      <c r="K1147" s="344"/>
      <c r="L1147" s="8">
        <f>_xlfn.XLOOKUP(QDC_Contratos[[#This Row],[ID CLUSTER]],'Pontos e zonas por UF'!$B$2:$B$446,'Pontos e zonas por UF'!$A$2:$A$446)</f>
        <v>442</v>
      </c>
      <c r="M1147" s="344" t="str">
        <f>_xlfn.XLOOKUP(QDC_Contratos[[#This Row],[Código Identificador do ID CLUSTER]],'Pontos e zonas por UF'!$A$2:$A$446,'Pontos e zonas por UF'!$G$2:$G$446)</f>
        <v>Zona</v>
      </c>
    </row>
    <row r="1148" spans="1:13" x14ac:dyDescent="0.35">
      <c r="A1148" s="15">
        <v>1147</v>
      </c>
      <c r="B1148" s="338" t="s">
        <v>2421</v>
      </c>
      <c r="C1148" s="132" t="s">
        <v>1278</v>
      </c>
      <c r="D1148" s="468" t="s">
        <v>162</v>
      </c>
      <c r="E1148" s="469">
        <v>312</v>
      </c>
      <c r="F1148" s="475">
        <v>45465</v>
      </c>
      <c r="G1148" s="475">
        <v>45465</v>
      </c>
      <c r="H1148" s="448"/>
      <c r="I1148" s="15" t="s">
        <v>1279</v>
      </c>
      <c r="J1148" s="15" t="str">
        <f>_xlfn.XLOOKUP(QDC_Contratos[[#This Row],[ID CLUSTER]],'Pontos e zonas por UF'!$B$2:$B$446,'Pontos e zonas por UF'!$H$2:$H$446)</f>
        <v>São Paulo</v>
      </c>
      <c r="K1148" s="344"/>
      <c r="L1148" s="8">
        <f>_xlfn.XLOOKUP(QDC_Contratos[[#This Row],[ID CLUSTER]],'Pontos e zonas por UF'!$B$2:$B$446,'Pontos e zonas por UF'!$A$2:$A$446)</f>
        <v>442</v>
      </c>
      <c r="M1148" s="344" t="str">
        <f>_xlfn.XLOOKUP(QDC_Contratos[[#This Row],[Código Identificador do ID CLUSTER]],'Pontos e zonas por UF'!$A$2:$A$446,'Pontos e zonas por UF'!$G$2:$G$446)</f>
        <v>Zona</v>
      </c>
    </row>
    <row r="1149" spans="1:13" x14ac:dyDescent="0.35">
      <c r="A1149" s="15">
        <v>1148</v>
      </c>
      <c r="B1149" s="338" t="s">
        <v>2422</v>
      </c>
      <c r="C1149" s="132" t="s">
        <v>1278</v>
      </c>
      <c r="D1149" s="468" t="s">
        <v>162</v>
      </c>
      <c r="E1149" s="469">
        <v>312</v>
      </c>
      <c r="F1149" s="475">
        <v>45466</v>
      </c>
      <c r="G1149" s="475">
        <v>45466</v>
      </c>
      <c r="H1149" s="448"/>
      <c r="I1149" s="15" t="s">
        <v>1279</v>
      </c>
      <c r="J1149" s="15" t="str">
        <f>_xlfn.XLOOKUP(QDC_Contratos[[#This Row],[ID CLUSTER]],'Pontos e zonas por UF'!$B$2:$B$446,'Pontos e zonas por UF'!$H$2:$H$446)</f>
        <v>São Paulo</v>
      </c>
      <c r="K1149" s="344"/>
      <c r="L1149" s="8">
        <f>_xlfn.XLOOKUP(QDC_Contratos[[#This Row],[ID CLUSTER]],'Pontos e zonas por UF'!$B$2:$B$446,'Pontos e zonas por UF'!$A$2:$A$446)</f>
        <v>442</v>
      </c>
      <c r="M1149" s="344" t="str">
        <f>_xlfn.XLOOKUP(QDC_Contratos[[#This Row],[Código Identificador do ID CLUSTER]],'Pontos e zonas por UF'!$A$2:$A$446,'Pontos e zonas por UF'!$G$2:$G$446)</f>
        <v>Zona</v>
      </c>
    </row>
    <row r="1150" spans="1:13" x14ac:dyDescent="0.35">
      <c r="A1150" s="15">
        <v>1149</v>
      </c>
      <c r="B1150" s="338" t="s">
        <v>2423</v>
      </c>
      <c r="C1150" s="132" t="s">
        <v>1278</v>
      </c>
      <c r="D1150" s="468" t="s">
        <v>162</v>
      </c>
      <c r="E1150" s="469">
        <v>312</v>
      </c>
      <c r="F1150" s="475">
        <v>45467</v>
      </c>
      <c r="G1150" s="475">
        <v>45467</v>
      </c>
      <c r="H1150" s="448"/>
      <c r="I1150" s="15" t="s">
        <v>1279</v>
      </c>
      <c r="J1150" s="15" t="str">
        <f>_xlfn.XLOOKUP(QDC_Contratos[[#This Row],[ID CLUSTER]],'Pontos e zonas por UF'!$B$2:$B$446,'Pontos e zonas por UF'!$H$2:$H$446)</f>
        <v>São Paulo</v>
      </c>
      <c r="K1150" s="344"/>
      <c r="L1150" s="8">
        <f>_xlfn.XLOOKUP(QDC_Contratos[[#This Row],[ID CLUSTER]],'Pontos e zonas por UF'!$B$2:$B$446,'Pontos e zonas por UF'!$A$2:$A$446)</f>
        <v>442</v>
      </c>
      <c r="M1150" s="344" t="str">
        <f>_xlfn.XLOOKUP(QDC_Contratos[[#This Row],[Código Identificador do ID CLUSTER]],'Pontos e zonas por UF'!$A$2:$A$446,'Pontos e zonas por UF'!$G$2:$G$446)</f>
        <v>Zona</v>
      </c>
    </row>
    <row r="1151" spans="1:13" x14ac:dyDescent="0.35">
      <c r="A1151" s="15">
        <v>1150</v>
      </c>
      <c r="B1151" s="338" t="s">
        <v>2424</v>
      </c>
      <c r="C1151" s="132" t="s">
        <v>1278</v>
      </c>
      <c r="D1151" s="468" t="s">
        <v>162</v>
      </c>
      <c r="E1151" s="469">
        <v>312</v>
      </c>
      <c r="F1151" s="475">
        <v>45468</v>
      </c>
      <c r="G1151" s="475">
        <v>45468</v>
      </c>
      <c r="H1151" s="448"/>
      <c r="I1151" s="15" t="s">
        <v>1279</v>
      </c>
      <c r="J1151" s="15" t="str">
        <f>_xlfn.XLOOKUP(QDC_Contratos[[#This Row],[ID CLUSTER]],'Pontos e zonas por UF'!$B$2:$B$446,'Pontos e zonas por UF'!$H$2:$H$446)</f>
        <v>São Paulo</v>
      </c>
      <c r="K1151" s="344"/>
      <c r="L1151" s="8">
        <f>_xlfn.XLOOKUP(QDC_Contratos[[#This Row],[ID CLUSTER]],'Pontos e zonas por UF'!$B$2:$B$446,'Pontos e zonas por UF'!$A$2:$A$446)</f>
        <v>442</v>
      </c>
      <c r="M1151" s="344" t="str">
        <f>_xlfn.XLOOKUP(QDC_Contratos[[#This Row],[Código Identificador do ID CLUSTER]],'Pontos e zonas por UF'!$A$2:$A$446,'Pontos e zonas por UF'!$G$2:$G$446)</f>
        <v>Zona</v>
      </c>
    </row>
    <row r="1152" spans="1:13" x14ac:dyDescent="0.35">
      <c r="A1152" s="15">
        <v>1151</v>
      </c>
      <c r="B1152" s="338" t="s">
        <v>2425</v>
      </c>
      <c r="C1152" s="132" t="s">
        <v>1278</v>
      </c>
      <c r="D1152" s="468" t="s">
        <v>162</v>
      </c>
      <c r="E1152" s="469">
        <v>312</v>
      </c>
      <c r="F1152" s="475">
        <v>45469</v>
      </c>
      <c r="G1152" s="475">
        <v>45469</v>
      </c>
      <c r="H1152" s="448"/>
      <c r="I1152" s="15" t="s">
        <v>1279</v>
      </c>
      <c r="J1152" s="15" t="str">
        <f>_xlfn.XLOOKUP(QDC_Contratos[[#This Row],[ID CLUSTER]],'Pontos e zonas por UF'!$B$2:$B$446,'Pontos e zonas por UF'!$H$2:$H$446)</f>
        <v>São Paulo</v>
      </c>
      <c r="K1152" s="344"/>
      <c r="L1152" s="8">
        <f>_xlfn.XLOOKUP(QDC_Contratos[[#This Row],[ID CLUSTER]],'Pontos e zonas por UF'!$B$2:$B$446,'Pontos e zonas por UF'!$A$2:$A$446)</f>
        <v>442</v>
      </c>
      <c r="M1152" s="344" t="str">
        <f>_xlfn.XLOOKUP(QDC_Contratos[[#This Row],[Código Identificador do ID CLUSTER]],'Pontos e zonas por UF'!$A$2:$A$446,'Pontos e zonas por UF'!$G$2:$G$446)</f>
        <v>Zona</v>
      </c>
    </row>
    <row r="1153" spans="1:13" x14ac:dyDescent="0.35">
      <c r="A1153" s="15">
        <v>1152</v>
      </c>
      <c r="B1153" s="338" t="s">
        <v>2426</v>
      </c>
      <c r="C1153" s="132" t="s">
        <v>1278</v>
      </c>
      <c r="D1153" s="468" t="s">
        <v>162</v>
      </c>
      <c r="E1153" s="469">
        <v>312</v>
      </c>
      <c r="F1153" s="475">
        <v>45470</v>
      </c>
      <c r="G1153" s="475">
        <v>45470</v>
      </c>
      <c r="H1153" s="448"/>
      <c r="I1153" s="15" t="s">
        <v>1279</v>
      </c>
      <c r="J1153" s="15" t="str">
        <f>_xlfn.XLOOKUP(QDC_Contratos[[#This Row],[ID CLUSTER]],'Pontos e zonas por UF'!$B$2:$B$446,'Pontos e zonas por UF'!$H$2:$H$446)</f>
        <v>São Paulo</v>
      </c>
      <c r="K1153" s="344"/>
      <c r="L1153" s="8">
        <f>_xlfn.XLOOKUP(QDC_Contratos[[#This Row],[ID CLUSTER]],'Pontos e zonas por UF'!$B$2:$B$446,'Pontos e zonas por UF'!$A$2:$A$446)</f>
        <v>442</v>
      </c>
      <c r="M1153" s="344" t="str">
        <f>_xlfn.XLOOKUP(QDC_Contratos[[#This Row],[Código Identificador do ID CLUSTER]],'Pontos e zonas por UF'!$A$2:$A$446,'Pontos e zonas por UF'!$G$2:$G$446)</f>
        <v>Zona</v>
      </c>
    </row>
    <row r="1154" spans="1:13" x14ac:dyDescent="0.35">
      <c r="A1154" s="15">
        <v>1153</v>
      </c>
      <c r="B1154" s="338" t="s">
        <v>2427</v>
      </c>
      <c r="C1154" s="132" t="s">
        <v>1278</v>
      </c>
      <c r="D1154" s="468" t="s">
        <v>162</v>
      </c>
      <c r="E1154" s="469">
        <v>312</v>
      </c>
      <c r="F1154" s="475">
        <v>45471</v>
      </c>
      <c r="G1154" s="475">
        <v>45471</v>
      </c>
      <c r="H1154" s="448"/>
      <c r="I1154" s="15" t="s">
        <v>1279</v>
      </c>
      <c r="J1154" s="15" t="str">
        <f>_xlfn.XLOOKUP(QDC_Contratos[[#This Row],[ID CLUSTER]],'Pontos e zonas por UF'!$B$2:$B$446,'Pontos e zonas por UF'!$H$2:$H$446)</f>
        <v>São Paulo</v>
      </c>
      <c r="K1154" s="344"/>
      <c r="L1154" s="8">
        <f>_xlfn.XLOOKUP(QDC_Contratos[[#This Row],[ID CLUSTER]],'Pontos e zonas por UF'!$B$2:$B$446,'Pontos e zonas por UF'!$A$2:$A$446)</f>
        <v>442</v>
      </c>
      <c r="M1154" s="344" t="str">
        <f>_xlfn.XLOOKUP(QDC_Contratos[[#This Row],[Código Identificador do ID CLUSTER]],'Pontos e zonas por UF'!$A$2:$A$446,'Pontos e zonas por UF'!$G$2:$G$446)</f>
        <v>Zona</v>
      </c>
    </row>
    <row r="1155" spans="1:13" x14ac:dyDescent="0.35">
      <c r="A1155" s="15">
        <v>1154</v>
      </c>
      <c r="B1155" s="338" t="s">
        <v>2428</v>
      </c>
      <c r="C1155" s="132" t="s">
        <v>1278</v>
      </c>
      <c r="D1155" s="468" t="s">
        <v>162</v>
      </c>
      <c r="E1155" s="469">
        <v>312</v>
      </c>
      <c r="F1155" s="475">
        <v>45472</v>
      </c>
      <c r="G1155" s="475">
        <v>45472</v>
      </c>
      <c r="H1155" s="448"/>
      <c r="I1155" s="15" t="s">
        <v>1279</v>
      </c>
      <c r="J1155" s="15" t="str">
        <f>_xlfn.XLOOKUP(QDC_Contratos[[#This Row],[ID CLUSTER]],'Pontos e zonas por UF'!$B$2:$B$446,'Pontos e zonas por UF'!$H$2:$H$446)</f>
        <v>São Paulo</v>
      </c>
      <c r="K1155" s="344"/>
      <c r="L1155" s="8">
        <f>_xlfn.XLOOKUP(QDC_Contratos[[#This Row],[ID CLUSTER]],'Pontos e zonas por UF'!$B$2:$B$446,'Pontos e zonas por UF'!$A$2:$A$446)</f>
        <v>442</v>
      </c>
      <c r="M1155" s="344" t="str">
        <f>_xlfn.XLOOKUP(QDC_Contratos[[#This Row],[Código Identificador do ID CLUSTER]],'Pontos e zonas por UF'!$A$2:$A$446,'Pontos e zonas por UF'!$G$2:$G$446)</f>
        <v>Zona</v>
      </c>
    </row>
    <row r="1156" spans="1:13" x14ac:dyDescent="0.35">
      <c r="A1156" s="15">
        <v>1155</v>
      </c>
      <c r="B1156" s="338" t="s">
        <v>2429</v>
      </c>
      <c r="C1156" s="132" t="s">
        <v>1278</v>
      </c>
      <c r="D1156" s="468" t="s">
        <v>162</v>
      </c>
      <c r="E1156" s="469">
        <v>312</v>
      </c>
      <c r="F1156" s="475">
        <v>45473</v>
      </c>
      <c r="G1156" s="475">
        <v>45473</v>
      </c>
      <c r="H1156" s="448"/>
      <c r="I1156" s="15" t="s">
        <v>1279</v>
      </c>
      <c r="J1156" s="15" t="str">
        <f>_xlfn.XLOOKUP(QDC_Contratos[[#This Row],[ID CLUSTER]],'Pontos e zonas por UF'!$B$2:$B$446,'Pontos e zonas por UF'!$H$2:$H$446)</f>
        <v>São Paulo</v>
      </c>
      <c r="K1156" s="344"/>
      <c r="L1156" s="8">
        <f>_xlfn.XLOOKUP(QDC_Contratos[[#This Row],[ID CLUSTER]],'Pontos e zonas por UF'!$B$2:$B$446,'Pontos e zonas por UF'!$A$2:$A$446)</f>
        <v>442</v>
      </c>
      <c r="M1156" s="344" t="str">
        <f>_xlfn.XLOOKUP(QDC_Contratos[[#This Row],[Código Identificador do ID CLUSTER]],'Pontos e zonas por UF'!$A$2:$A$446,'Pontos e zonas por UF'!$G$2:$G$446)</f>
        <v>Zona</v>
      </c>
    </row>
    <row r="1157" spans="1:13" x14ac:dyDescent="0.35">
      <c r="A1157" s="15">
        <v>1156</v>
      </c>
      <c r="B1157" s="338" t="s">
        <v>2430</v>
      </c>
      <c r="C1157" s="132" t="s">
        <v>1285</v>
      </c>
      <c r="D1157" s="468" t="s">
        <v>162</v>
      </c>
      <c r="E1157" s="469">
        <v>200</v>
      </c>
      <c r="F1157" s="475">
        <v>45471</v>
      </c>
      <c r="G1157" s="475">
        <v>45471</v>
      </c>
      <c r="H1157" s="448"/>
      <c r="I1157" s="15" t="s">
        <v>1279</v>
      </c>
      <c r="J1157" s="15" t="str">
        <f>_xlfn.XLOOKUP(QDC_Contratos[[#This Row],[ID CLUSTER]],'Pontos e zonas por UF'!$B$2:$B$446,'Pontos e zonas por UF'!$H$2:$H$446)</f>
        <v>Mato Grosso do Sul</v>
      </c>
      <c r="K1157" s="344"/>
      <c r="L1157" s="8">
        <f>_xlfn.XLOOKUP(QDC_Contratos[[#This Row],[ID CLUSTER]],'Pontos e zonas por UF'!$B$2:$B$446,'Pontos e zonas por UF'!$A$2:$A$446)</f>
        <v>207</v>
      </c>
      <c r="M1157" s="344" t="str">
        <f>_xlfn.XLOOKUP(QDC_Contratos[[#This Row],[Código Identificador do ID CLUSTER]],'Pontos e zonas por UF'!$A$2:$A$446,'Pontos e zonas por UF'!$G$2:$G$446)</f>
        <v>Zona</v>
      </c>
    </row>
    <row r="1158" spans="1:13" x14ac:dyDescent="0.35">
      <c r="A1158" s="15">
        <v>1157</v>
      </c>
      <c r="B1158" s="338" t="s">
        <v>2431</v>
      </c>
      <c r="C1158" s="8" t="s">
        <v>1287</v>
      </c>
      <c r="D1158" s="468" t="s">
        <v>169</v>
      </c>
      <c r="E1158" s="469">
        <v>200</v>
      </c>
      <c r="F1158" s="475">
        <v>45471</v>
      </c>
      <c r="G1158" s="475">
        <v>45471</v>
      </c>
      <c r="H1158" s="448"/>
      <c r="I1158" s="15" t="s">
        <v>1279</v>
      </c>
      <c r="J1158" s="15" t="str">
        <f>_xlfn.XLOOKUP(QDC_Contratos[[#This Row],[ID CLUSTER]],'Pontos e zonas por UF'!$B$2:$B$446,'Pontos e zonas por UF'!$H$2:$H$446)</f>
        <v>Mato Grosso do Sul</v>
      </c>
      <c r="K1158" s="344"/>
      <c r="L1158" s="8">
        <f>_xlfn.XLOOKUP(QDC_Contratos[[#This Row],[ID CLUSTER]],'Pontos e zonas por UF'!$B$2:$B$446,'Pontos e zonas por UF'!$A$2:$A$446)</f>
        <v>270738</v>
      </c>
      <c r="M1158" s="344" t="str">
        <f>_xlfn.XLOOKUP(QDC_Contratos[[#This Row],[Código Identificador do ID CLUSTER]],'Pontos e zonas por UF'!$A$2:$A$446,'Pontos e zonas por UF'!$G$2:$G$446)</f>
        <v>Ponto</v>
      </c>
    </row>
    <row r="1159" spans="1:13" x14ac:dyDescent="0.35">
      <c r="A1159" s="15">
        <v>1158</v>
      </c>
      <c r="B1159" s="338" t="s">
        <v>2432</v>
      </c>
      <c r="C1159" s="132" t="s">
        <v>1285</v>
      </c>
      <c r="D1159" s="468" t="s">
        <v>162</v>
      </c>
      <c r="E1159" s="469">
        <v>70</v>
      </c>
      <c r="F1159" s="475">
        <v>45472</v>
      </c>
      <c r="G1159" s="475">
        <v>45472</v>
      </c>
      <c r="H1159" s="448"/>
      <c r="I1159" s="15" t="s">
        <v>1279</v>
      </c>
      <c r="J1159" s="15" t="str">
        <f>_xlfn.XLOOKUP(QDC_Contratos[[#This Row],[ID CLUSTER]],'Pontos e zonas por UF'!$B$2:$B$446,'Pontos e zonas por UF'!$H$2:$H$446)</f>
        <v>Mato Grosso do Sul</v>
      </c>
      <c r="K1159" s="344"/>
      <c r="L1159" s="8">
        <f>_xlfn.XLOOKUP(QDC_Contratos[[#This Row],[ID CLUSTER]],'Pontos e zonas por UF'!$B$2:$B$446,'Pontos e zonas por UF'!$A$2:$A$446)</f>
        <v>207</v>
      </c>
      <c r="M1159" s="344" t="str">
        <f>_xlfn.XLOOKUP(QDC_Contratos[[#This Row],[Código Identificador do ID CLUSTER]],'Pontos e zonas por UF'!$A$2:$A$446,'Pontos e zonas por UF'!$G$2:$G$446)</f>
        <v>Zona</v>
      </c>
    </row>
    <row r="1160" spans="1:13" x14ac:dyDescent="0.35">
      <c r="A1160" s="15">
        <v>1159</v>
      </c>
      <c r="B1160" s="338" t="s">
        <v>2433</v>
      </c>
      <c r="C1160" s="8" t="s">
        <v>1287</v>
      </c>
      <c r="D1160" s="468" t="s">
        <v>169</v>
      </c>
      <c r="E1160" s="469">
        <v>70</v>
      </c>
      <c r="F1160" s="475">
        <v>45472</v>
      </c>
      <c r="G1160" s="475">
        <v>45472</v>
      </c>
      <c r="H1160" s="448"/>
      <c r="I1160" s="15" t="s">
        <v>1279</v>
      </c>
      <c r="J1160" s="15" t="str">
        <f>_xlfn.XLOOKUP(QDC_Contratos[[#This Row],[ID CLUSTER]],'Pontos e zonas por UF'!$B$2:$B$446,'Pontos e zonas por UF'!$H$2:$H$446)</f>
        <v>Mato Grosso do Sul</v>
      </c>
      <c r="K1160" s="344"/>
      <c r="L1160" s="8">
        <f>_xlfn.XLOOKUP(QDC_Contratos[[#This Row],[ID CLUSTER]],'Pontos e zonas por UF'!$B$2:$B$446,'Pontos e zonas por UF'!$A$2:$A$446)</f>
        <v>270738</v>
      </c>
      <c r="M1160" s="344" t="str">
        <f>_xlfn.XLOOKUP(QDC_Contratos[[#This Row],[Código Identificador do ID CLUSTER]],'Pontos e zonas por UF'!$A$2:$A$446,'Pontos e zonas por UF'!$G$2:$G$446)</f>
        <v>Ponto</v>
      </c>
    </row>
    <row r="1161" spans="1:13" x14ac:dyDescent="0.35">
      <c r="A1161" s="15">
        <v>1160</v>
      </c>
      <c r="B1161" s="338" t="s">
        <v>2434</v>
      </c>
      <c r="C1161" s="132" t="s">
        <v>1278</v>
      </c>
      <c r="D1161" s="468" t="s">
        <v>162</v>
      </c>
      <c r="E1161" s="469">
        <v>312</v>
      </c>
      <c r="F1161" s="475">
        <v>45474</v>
      </c>
      <c r="G1161" s="475">
        <v>45565</v>
      </c>
      <c r="H1161" s="448"/>
      <c r="I1161" s="15" t="s">
        <v>1279</v>
      </c>
      <c r="J1161" s="15" t="str">
        <f>_xlfn.XLOOKUP(QDC_Contratos[[#This Row],[ID CLUSTER]],'Pontos e zonas por UF'!$B$2:$B$446,'Pontos e zonas por UF'!$H$2:$H$446)</f>
        <v>São Paulo</v>
      </c>
      <c r="K1161" s="344"/>
      <c r="L1161" s="8">
        <f>_xlfn.XLOOKUP(QDC_Contratos[[#This Row],[ID CLUSTER]],'Pontos e zonas por UF'!$B$2:$B$446,'Pontos e zonas por UF'!$A$2:$A$446)</f>
        <v>442</v>
      </c>
      <c r="M1161" s="344" t="str">
        <f>_xlfn.XLOOKUP(QDC_Contratos[[#This Row],[Código Identificador do ID CLUSTER]],'Pontos e zonas por UF'!$A$2:$A$446,'Pontos e zonas por UF'!$G$2:$G$446)</f>
        <v>Zona</v>
      </c>
    </row>
    <row r="1162" spans="1:13" x14ac:dyDescent="0.35">
      <c r="A1162" s="15">
        <v>1161</v>
      </c>
      <c r="B1162" s="338" t="s">
        <v>2435</v>
      </c>
      <c r="C1162" s="8" t="s">
        <v>1287</v>
      </c>
      <c r="D1162" s="468" t="s">
        <v>169</v>
      </c>
      <c r="E1162" s="469">
        <v>312</v>
      </c>
      <c r="F1162" s="475">
        <v>45474</v>
      </c>
      <c r="G1162" s="475">
        <v>45565</v>
      </c>
      <c r="H1162" s="448"/>
      <c r="I1162" s="15" t="s">
        <v>1279</v>
      </c>
      <c r="J1162" s="15" t="str">
        <f>_xlfn.XLOOKUP(QDC_Contratos[[#This Row],[ID CLUSTER]],'Pontos e zonas por UF'!$B$2:$B$446,'Pontos e zonas por UF'!$H$2:$H$446)</f>
        <v>Mato Grosso do Sul</v>
      </c>
      <c r="K1162" s="344"/>
      <c r="L1162" s="8">
        <f>_xlfn.XLOOKUP(QDC_Contratos[[#This Row],[ID CLUSTER]],'Pontos e zonas por UF'!$B$2:$B$446,'Pontos e zonas por UF'!$A$2:$A$446)</f>
        <v>270738</v>
      </c>
      <c r="M1162" s="344" t="str">
        <f>_xlfn.XLOOKUP(QDC_Contratos[[#This Row],[Código Identificador do ID CLUSTER]],'Pontos e zonas por UF'!$A$2:$A$446,'Pontos e zonas por UF'!$G$2:$G$446)</f>
        <v>Ponto</v>
      </c>
    </row>
    <row r="1163" spans="1:13" x14ac:dyDescent="0.35">
      <c r="A1163" s="15">
        <v>1162</v>
      </c>
      <c r="B1163" s="338" t="s">
        <v>2436</v>
      </c>
      <c r="C1163" s="8" t="s">
        <v>1497</v>
      </c>
      <c r="D1163" s="468" t="s">
        <v>162</v>
      </c>
      <c r="E1163" s="469">
        <v>120</v>
      </c>
      <c r="F1163" s="475">
        <v>45474</v>
      </c>
      <c r="G1163" s="475">
        <v>45565</v>
      </c>
      <c r="H1163" s="448"/>
      <c r="I1163" s="15" t="s">
        <v>1279</v>
      </c>
      <c r="J1163" s="15" t="str">
        <f>_xlfn.XLOOKUP(QDC_Contratos[[#This Row],[ID CLUSTER]],'Pontos e zonas por UF'!$B$2:$B$446,'Pontos e zonas por UF'!$H$2:$H$446)</f>
        <v>São Paulo</v>
      </c>
      <c r="K1163" s="344"/>
      <c r="L1163" s="8">
        <f>_xlfn.XLOOKUP(QDC_Contratos[[#This Row],[ID CLUSTER]],'Pontos e zonas por UF'!$B$2:$B$446,'Pontos e zonas por UF'!$A$2:$A$446)</f>
        <v>3</v>
      </c>
      <c r="M1163" s="344" t="str">
        <f>_xlfn.XLOOKUP(QDC_Contratos[[#This Row],[Código Identificador do ID CLUSTER]],'Pontos e zonas por UF'!$A$2:$A$446,'Pontos e zonas por UF'!$G$2:$G$446)</f>
        <v>Ponto</v>
      </c>
    </row>
    <row r="1164" spans="1:13" x14ac:dyDescent="0.35">
      <c r="A1164" s="15">
        <v>1163</v>
      </c>
      <c r="B1164" s="338" t="s">
        <v>2437</v>
      </c>
      <c r="C1164" s="132" t="s">
        <v>1285</v>
      </c>
      <c r="D1164" s="468" t="s">
        <v>162</v>
      </c>
      <c r="E1164" s="469">
        <v>185</v>
      </c>
      <c r="F1164" s="475">
        <v>45478</v>
      </c>
      <c r="G1164" s="475">
        <v>45478</v>
      </c>
      <c r="H1164" s="448"/>
      <c r="I1164" s="15" t="s">
        <v>1279</v>
      </c>
      <c r="J1164" s="15" t="str">
        <f>_xlfn.XLOOKUP(QDC_Contratos[[#This Row],[ID CLUSTER]],'Pontos e zonas por UF'!$B$2:$B$446,'Pontos e zonas por UF'!$H$2:$H$446)</f>
        <v>Mato Grosso do Sul</v>
      </c>
      <c r="K1164" s="344"/>
      <c r="L1164" s="8">
        <f>_xlfn.XLOOKUP(QDC_Contratos[[#This Row],[ID CLUSTER]],'Pontos e zonas por UF'!$B$2:$B$446,'Pontos e zonas por UF'!$A$2:$A$446)</f>
        <v>207</v>
      </c>
      <c r="M1164" s="344" t="str">
        <f>_xlfn.XLOOKUP(QDC_Contratos[[#This Row],[Código Identificador do ID CLUSTER]],'Pontos e zonas por UF'!$A$2:$A$446,'Pontos e zonas por UF'!$G$2:$G$446)</f>
        <v>Zona</v>
      </c>
    </row>
    <row r="1165" spans="1:13" x14ac:dyDescent="0.35">
      <c r="A1165" s="15">
        <v>1164</v>
      </c>
      <c r="B1165" s="338" t="s">
        <v>2438</v>
      </c>
      <c r="C1165" s="8" t="s">
        <v>1287</v>
      </c>
      <c r="D1165" s="468" t="s">
        <v>169</v>
      </c>
      <c r="E1165" s="469">
        <v>85</v>
      </c>
      <c r="F1165" s="475">
        <v>45478</v>
      </c>
      <c r="G1165" s="475">
        <v>45478</v>
      </c>
      <c r="H1165" s="448"/>
      <c r="I1165" s="15" t="s">
        <v>1279</v>
      </c>
      <c r="J1165" s="15" t="str">
        <f>_xlfn.XLOOKUP(QDC_Contratos[[#This Row],[ID CLUSTER]],'Pontos e zonas por UF'!$B$2:$B$446,'Pontos e zonas por UF'!$H$2:$H$446)</f>
        <v>Mato Grosso do Sul</v>
      </c>
      <c r="K1165" s="344"/>
      <c r="L1165" s="8">
        <f>_xlfn.XLOOKUP(QDC_Contratos[[#This Row],[ID CLUSTER]],'Pontos e zonas por UF'!$B$2:$B$446,'Pontos e zonas por UF'!$A$2:$A$446)</f>
        <v>270738</v>
      </c>
      <c r="M1165" s="344" t="str">
        <f>_xlfn.XLOOKUP(QDC_Contratos[[#This Row],[Código Identificador do ID CLUSTER]],'Pontos e zonas por UF'!$A$2:$A$446,'Pontos e zonas por UF'!$G$2:$G$446)</f>
        <v>Ponto</v>
      </c>
    </row>
    <row r="1166" spans="1:13" x14ac:dyDescent="0.35">
      <c r="A1166" s="15">
        <v>1165</v>
      </c>
      <c r="B1166" s="338" t="s">
        <v>2439</v>
      </c>
      <c r="C1166" s="132" t="s">
        <v>1285</v>
      </c>
      <c r="D1166" s="468" t="s">
        <v>162</v>
      </c>
      <c r="E1166" s="469">
        <v>85</v>
      </c>
      <c r="F1166" s="475">
        <v>45479</v>
      </c>
      <c r="G1166" s="475">
        <v>45479</v>
      </c>
      <c r="H1166" s="448"/>
      <c r="I1166" s="15" t="s">
        <v>1279</v>
      </c>
      <c r="J1166" s="15" t="str">
        <f>_xlfn.XLOOKUP(QDC_Contratos[[#This Row],[ID CLUSTER]],'Pontos e zonas por UF'!$B$2:$B$446,'Pontos e zonas por UF'!$H$2:$H$446)</f>
        <v>Mato Grosso do Sul</v>
      </c>
      <c r="K1166" s="344"/>
      <c r="L1166" s="8">
        <f>_xlfn.XLOOKUP(QDC_Contratos[[#This Row],[ID CLUSTER]],'Pontos e zonas por UF'!$B$2:$B$446,'Pontos e zonas por UF'!$A$2:$A$446)</f>
        <v>207</v>
      </c>
      <c r="M1166" s="344" t="str">
        <f>_xlfn.XLOOKUP(QDC_Contratos[[#This Row],[Código Identificador do ID CLUSTER]],'Pontos e zonas por UF'!$A$2:$A$446,'Pontos e zonas por UF'!$G$2:$G$446)</f>
        <v>Zona</v>
      </c>
    </row>
    <row r="1167" spans="1:13" x14ac:dyDescent="0.35">
      <c r="A1167" s="15">
        <v>1166</v>
      </c>
      <c r="B1167" s="338" t="s">
        <v>2440</v>
      </c>
      <c r="C1167" s="8" t="s">
        <v>1497</v>
      </c>
      <c r="D1167" s="468" t="s">
        <v>162</v>
      </c>
      <c r="E1167" s="469">
        <v>160</v>
      </c>
      <c r="F1167" s="475">
        <v>45479</v>
      </c>
      <c r="G1167" s="475">
        <v>45479</v>
      </c>
      <c r="H1167" s="448"/>
      <c r="I1167" s="15" t="s">
        <v>1279</v>
      </c>
      <c r="J1167" s="15" t="str">
        <f>_xlfn.XLOOKUP(QDC_Contratos[[#This Row],[ID CLUSTER]],'Pontos e zonas por UF'!$B$2:$B$446,'Pontos e zonas por UF'!$H$2:$H$446)</f>
        <v>São Paulo</v>
      </c>
      <c r="K1167" s="344"/>
      <c r="L1167" s="8">
        <f>_xlfn.XLOOKUP(QDC_Contratos[[#This Row],[ID CLUSTER]],'Pontos e zonas por UF'!$B$2:$B$446,'Pontos e zonas por UF'!$A$2:$A$446)</f>
        <v>3</v>
      </c>
      <c r="M1167" s="344" t="str">
        <f>_xlfn.XLOOKUP(QDC_Contratos[[#This Row],[Código Identificador do ID CLUSTER]],'Pontos e zonas por UF'!$A$2:$A$446,'Pontos e zonas por UF'!$G$2:$G$446)</f>
        <v>Ponto</v>
      </c>
    </row>
    <row r="1168" spans="1:13" x14ac:dyDescent="0.35">
      <c r="A1168" s="15">
        <v>1167</v>
      </c>
      <c r="B1168" s="338" t="s">
        <v>2441</v>
      </c>
      <c r="C1168" s="8" t="s">
        <v>1497</v>
      </c>
      <c r="D1168" s="468" t="s">
        <v>162</v>
      </c>
      <c r="E1168" s="469">
        <v>160</v>
      </c>
      <c r="F1168" s="475">
        <v>45480</v>
      </c>
      <c r="G1168" s="475">
        <v>45480</v>
      </c>
      <c r="H1168" s="448"/>
      <c r="I1168" s="15" t="s">
        <v>1279</v>
      </c>
      <c r="J1168" s="15" t="str">
        <f>_xlfn.XLOOKUP(QDC_Contratos[[#This Row],[ID CLUSTER]],'Pontos e zonas por UF'!$B$2:$B$446,'Pontos e zonas por UF'!$H$2:$H$446)</f>
        <v>São Paulo</v>
      </c>
      <c r="K1168" s="344"/>
      <c r="L1168" s="8">
        <f>_xlfn.XLOOKUP(QDC_Contratos[[#This Row],[ID CLUSTER]],'Pontos e zonas por UF'!$B$2:$B$446,'Pontos e zonas por UF'!$A$2:$A$446)</f>
        <v>3</v>
      </c>
      <c r="M1168" s="344" t="str">
        <f>_xlfn.XLOOKUP(QDC_Contratos[[#This Row],[Código Identificador do ID CLUSTER]],'Pontos e zonas por UF'!$A$2:$A$446,'Pontos e zonas por UF'!$G$2:$G$446)</f>
        <v>Ponto</v>
      </c>
    </row>
    <row r="1169" spans="1:13" x14ac:dyDescent="0.35">
      <c r="A1169" s="15">
        <v>1168</v>
      </c>
      <c r="B1169" s="338" t="s">
        <v>2442</v>
      </c>
      <c r="C1169" s="8" t="s">
        <v>1497</v>
      </c>
      <c r="D1169" s="468" t="s">
        <v>162</v>
      </c>
      <c r="E1169" s="469">
        <v>160</v>
      </c>
      <c r="F1169" s="475">
        <v>45481</v>
      </c>
      <c r="G1169" s="475">
        <v>45481</v>
      </c>
      <c r="H1169" s="448"/>
      <c r="I1169" s="15" t="s">
        <v>1279</v>
      </c>
      <c r="J1169" s="15" t="str">
        <f>_xlfn.XLOOKUP(QDC_Contratos[[#This Row],[ID CLUSTER]],'Pontos e zonas por UF'!$B$2:$B$446,'Pontos e zonas por UF'!$H$2:$H$446)</f>
        <v>São Paulo</v>
      </c>
      <c r="K1169" s="344"/>
      <c r="L1169" s="8">
        <f>_xlfn.XLOOKUP(QDC_Contratos[[#This Row],[ID CLUSTER]],'Pontos e zonas por UF'!$B$2:$B$446,'Pontos e zonas por UF'!$A$2:$A$446)</f>
        <v>3</v>
      </c>
      <c r="M1169" s="344" t="str">
        <f>_xlfn.XLOOKUP(QDC_Contratos[[#This Row],[Código Identificador do ID CLUSTER]],'Pontos e zonas por UF'!$A$2:$A$446,'Pontos e zonas por UF'!$G$2:$G$446)</f>
        <v>Ponto</v>
      </c>
    </row>
    <row r="1170" spans="1:13" x14ac:dyDescent="0.35">
      <c r="A1170" s="15">
        <v>1169</v>
      </c>
      <c r="B1170" s="338" t="s">
        <v>2443</v>
      </c>
      <c r="C1170" s="8" t="s">
        <v>1497</v>
      </c>
      <c r="D1170" s="468" t="s">
        <v>162</v>
      </c>
      <c r="E1170" s="469">
        <v>160</v>
      </c>
      <c r="F1170" s="475">
        <v>45482</v>
      </c>
      <c r="G1170" s="475">
        <v>45482</v>
      </c>
      <c r="H1170" s="448"/>
      <c r="I1170" s="15" t="s">
        <v>1279</v>
      </c>
      <c r="J1170" s="15" t="str">
        <f>_xlfn.XLOOKUP(QDC_Contratos[[#This Row],[ID CLUSTER]],'Pontos e zonas por UF'!$B$2:$B$446,'Pontos e zonas por UF'!$H$2:$H$446)</f>
        <v>São Paulo</v>
      </c>
      <c r="K1170" s="344"/>
      <c r="L1170" s="8">
        <f>_xlfn.XLOOKUP(QDC_Contratos[[#This Row],[ID CLUSTER]],'Pontos e zonas por UF'!$B$2:$B$446,'Pontos e zonas por UF'!$A$2:$A$446)</f>
        <v>3</v>
      </c>
      <c r="M1170" s="344" t="str">
        <f>_xlfn.XLOOKUP(QDC_Contratos[[#This Row],[Código Identificador do ID CLUSTER]],'Pontos e zonas por UF'!$A$2:$A$446,'Pontos e zonas por UF'!$G$2:$G$446)</f>
        <v>Ponto</v>
      </c>
    </row>
    <row r="1171" spans="1:13" x14ac:dyDescent="0.35">
      <c r="A1171" s="15">
        <v>1170</v>
      </c>
      <c r="B1171" s="338" t="s">
        <v>2444</v>
      </c>
      <c r="C1171" s="8" t="s">
        <v>1497</v>
      </c>
      <c r="D1171" s="468" t="s">
        <v>162</v>
      </c>
      <c r="E1171" s="469">
        <v>190</v>
      </c>
      <c r="F1171" s="475">
        <v>45483</v>
      </c>
      <c r="G1171" s="475">
        <v>45483</v>
      </c>
      <c r="H1171" s="448"/>
      <c r="I1171" s="15" t="s">
        <v>1279</v>
      </c>
      <c r="J1171" s="15" t="str">
        <f>_xlfn.XLOOKUP(QDC_Contratos[[#This Row],[ID CLUSTER]],'Pontos e zonas por UF'!$B$2:$B$446,'Pontos e zonas por UF'!$H$2:$H$446)</f>
        <v>São Paulo</v>
      </c>
      <c r="K1171" s="344"/>
      <c r="L1171" s="8">
        <f>_xlfn.XLOOKUP(QDC_Contratos[[#This Row],[ID CLUSTER]],'Pontos e zonas por UF'!$B$2:$B$446,'Pontos e zonas por UF'!$A$2:$A$446)</f>
        <v>3</v>
      </c>
      <c r="M1171" s="344" t="str">
        <f>_xlfn.XLOOKUP(QDC_Contratos[[#This Row],[Código Identificador do ID CLUSTER]],'Pontos e zonas por UF'!$A$2:$A$446,'Pontos e zonas por UF'!$G$2:$G$446)</f>
        <v>Ponto</v>
      </c>
    </row>
    <row r="1172" spans="1:13" x14ac:dyDescent="0.35">
      <c r="A1172" s="15">
        <v>1171</v>
      </c>
      <c r="B1172" s="338" t="s">
        <v>2445</v>
      </c>
      <c r="C1172" s="8" t="s">
        <v>1497</v>
      </c>
      <c r="D1172" s="468" t="s">
        <v>162</v>
      </c>
      <c r="E1172" s="469">
        <v>160</v>
      </c>
      <c r="F1172" s="475">
        <v>45484</v>
      </c>
      <c r="G1172" s="475">
        <v>45484</v>
      </c>
      <c r="H1172" s="448"/>
      <c r="I1172" s="15" t="s">
        <v>1279</v>
      </c>
      <c r="J1172" s="15" t="str">
        <f>_xlfn.XLOOKUP(QDC_Contratos[[#This Row],[ID CLUSTER]],'Pontos e zonas por UF'!$B$2:$B$446,'Pontos e zonas por UF'!$H$2:$H$446)</f>
        <v>São Paulo</v>
      </c>
      <c r="K1172" s="344"/>
      <c r="L1172" s="8">
        <f>_xlfn.XLOOKUP(QDC_Contratos[[#This Row],[ID CLUSTER]],'Pontos e zonas por UF'!$B$2:$B$446,'Pontos e zonas por UF'!$A$2:$A$446)</f>
        <v>3</v>
      </c>
      <c r="M1172" s="344" t="str">
        <f>_xlfn.XLOOKUP(QDC_Contratos[[#This Row],[Código Identificador do ID CLUSTER]],'Pontos e zonas por UF'!$A$2:$A$446,'Pontos e zonas por UF'!$G$2:$G$446)</f>
        <v>Ponto</v>
      </c>
    </row>
    <row r="1173" spans="1:13" x14ac:dyDescent="0.35">
      <c r="A1173" s="15">
        <v>1172</v>
      </c>
      <c r="B1173" s="338" t="s">
        <v>2446</v>
      </c>
      <c r="C1173" s="8" t="s">
        <v>1497</v>
      </c>
      <c r="D1173" s="468" t="s">
        <v>162</v>
      </c>
      <c r="E1173" s="469">
        <v>160</v>
      </c>
      <c r="F1173" s="475">
        <v>45485</v>
      </c>
      <c r="G1173" s="475">
        <v>45485</v>
      </c>
      <c r="H1173" s="448"/>
      <c r="I1173" s="15" t="s">
        <v>1279</v>
      </c>
      <c r="J1173" s="15" t="str">
        <f>_xlfn.XLOOKUP(QDC_Contratos[[#This Row],[ID CLUSTER]],'Pontos e zonas por UF'!$B$2:$B$446,'Pontos e zonas por UF'!$H$2:$H$446)</f>
        <v>São Paulo</v>
      </c>
      <c r="K1173" s="344"/>
      <c r="L1173" s="8">
        <f>_xlfn.XLOOKUP(QDC_Contratos[[#This Row],[ID CLUSTER]],'Pontos e zonas por UF'!$B$2:$B$446,'Pontos e zonas por UF'!$A$2:$A$446)</f>
        <v>3</v>
      </c>
      <c r="M1173" s="344" t="str">
        <f>_xlfn.XLOOKUP(QDC_Contratos[[#This Row],[Código Identificador do ID CLUSTER]],'Pontos e zonas por UF'!$A$2:$A$446,'Pontos e zonas por UF'!$G$2:$G$446)</f>
        <v>Ponto</v>
      </c>
    </row>
    <row r="1174" spans="1:13" x14ac:dyDescent="0.35">
      <c r="A1174" s="15">
        <v>1173</v>
      </c>
      <c r="B1174" s="338" t="s">
        <v>2447</v>
      </c>
      <c r="C1174" s="132" t="s">
        <v>1285</v>
      </c>
      <c r="D1174" s="468" t="s">
        <v>162</v>
      </c>
      <c r="E1174" s="469">
        <v>13</v>
      </c>
      <c r="F1174" s="475">
        <v>45484</v>
      </c>
      <c r="G1174" s="475">
        <v>45484</v>
      </c>
      <c r="H1174" s="448"/>
      <c r="I1174" s="15" t="s">
        <v>1279</v>
      </c>
      <c r="J1174" s="15" t="str">
        <f>_xlfn.XLOOKUP(QDC_Contratos[[#This Row],[ID CLUSTER]],'Pontos e zonas por UF'!$B$2:$B$446,'Pontos e zonas por UF'!$H$2:$H$446)</f>
        <v>Mato Grosso do Sul</v>
      </c>
      <c r="K1174" s="344"/>
      <c r="L1174" s="8">
        <f>_xlfn.XLOOKUP(QDC_Contratos[[#This Row],[ID CLUSTER]],'Pontos e zonas por UF'!$B$2:$B$446,'Pontos e zonas por UF'!$A$2:$A$446)</f>
        <v>207</v>
      </c>
      <c r="M1174" s="344" t="str">
        <f>_xlfn.XLOOKUP(QDC_Contratos[[#This Row],[Código Identificador do ID CLUSTER]],'Pontos e zonas por UF'!$A$2:$A$446,'Pontos e zonas por UF'!$G$2:$G$446)</f>
        <v>Zona</v>
      </c>
    </row>
    <row r="1175" spans="1:13" x14ac:dyDescent="0.35">
      <c r="A1175" s="15">
        <v>1174</v>
      </c>
      <c r="B1175" s="338" t="s">
        <v>2448</v>
      </c>
      <c r="C1175" s="8" t="s">
        <v>1497</v>
      </c>
      <c r="D1175" s="468" t="s">
        <v>162</v>
      </c>
      <c r="E1175" s="469">
        <v>160</v>
      </c>
      <c r="F1175" s="475">
        <v>45486</v>
      </c>
      <c r="G1175" s="475">
        <v>45486</v>
      </c>
      <c r="H1175" s="448"/>
      <c r="I1175" s="15" t="s">
        <v>1279</v>
      </c>
      <c r="J1175" s="15" t="str">
        <f>_xlfn.XLOOKUP(QDC_Contratos[[#This Row],[ID CLUSTER]],'Pontos e zonas por UF'!$B$2:$B$446,'Pontos e zonas por UF'!$H$2:$H$446)</f>
        <v>São Paulo</v>
      </c>
      <c r="K1175" s="344"/>
      <c r="L1175" s="8">
        <f>_xlfn.XLOOKUP(QDC_Contratos[[#This Row],[ID CLUSTER]],'Pontos e zonas por UF'!$B$2:$B$446,'Pontos e zonas por UF'!$A$2:$A$446)</f>
        <v>3</v>
      </c>
      <c r="M1175" s="344" t="str">
        <f>_xlfn.XLOOKUP(QDC_Contratos[[#This Row],[Código Identificador do ID CLUSTER]],'Pontos e zonas por UF'!$A$2:$A$446,'Pontos e zonas por UF'!$G$2:$G$446)</f>
        <v>Ponto</v>
      </c>
    </row>
    <row r="1176" spans="1:13" x14ac:dyDescent="0.35">
      <c r="A1176" s="15">
        <v>1175</v>
      </c>
      <c r="B1176" s="338" t="s">
        <v>2449</v>
      </c>
      <c r="C1176" s="8" t="s">
        <v>1497</v>
      </c>
      <c r="D1176" s="468" t="s">
        <v>162</v>
      </c>
      <c r="E1176" s="469">
        <v>160</v>
      </c>
      <c r="F1176" s="475">
        <v>45487</v>
      </c>
      <c r="G1176" s="475">
        <v>45487</v>
      </c>
      <c r="H1176" s="448"/>
      <c r="I1176" s="15" t="s">
        <v>1279</v>
      </c>
      <c r="J1176" s="15" t="str">
        <f>_xlfn.XLOOKUP(QDC_Contratos[[#This Row],[ID CLUSTER]],'Pontos e zonas por UF'!$B$2:$B$446,'Pontos e zonas por UF'!$H$2:$H$446)</f>
        <v>São Paulo</v>
      </c>
      <c r="K1176" s="344"/>
      <c r="L1176" s="8">
        <f>_xlfn.XLOOKUP(QDC_Contratos[[#This Row],[ID CLUSTER]],'Pontos e zonas por UF'!$B$2:$B$446,'Pontos e zonas por UF'!$A$2:$A$446)</f>
        <v>3</v>
      </c>
      <c r="M1176" s="344" t="str">
        <f>_xlfn.XLOOKUP(QDC_Contratos[[#This Row],[Código Identificador do ID CLUSTER]],'Pontos e zonas por UF'!$A$2:$A$446,'Pontos e zonas por UF'!$G$2:$G$446)</f>
        <v>Ponto</v>
      </c>
    </row>
    <row r="1177" spans="1:13" x14ac:dyDescent="0.35">
      <c r="A1177" s="15">
        <v>1176</v>
      </c>
      <c r="B1177" s="338" t="s">
        <v>2450</v>
      </c>
      <c r="C1177" s="8" t="s">
        <v>1497</v>
      </c>
      <c r="D1177" s="468" t="s">
        <v>162</v>
      </c>
      <c r="E1177" s="469">
        <v>160</v>
      </c>
      <c r="F1177" s="475">
        <v>45488</v>
      </c>
      <c r="G1177" s="475">
        <v>45488</v>
      </c>
      <c r="H1177" s="448"/>
      <c r="I1177" s="15" t="s">
        <v>1279</v>
      </c>
      <c r="J1177" s="15" t="str">
        <f>_xlfn.XLOOKUP(QDC_Contratos[[#This Row],[ID CLUSTER]],'Pontos e zonas por UF'!$B$2:$B$446,'Pontos e zonas por UF'!$H$2:$H$446)</f>
        <v>São Paulo</v>
      </c>
      <c r="K1177" s="344"/>
      <c r="L1177" s="8">
        <f>_xlfn.XLOOKUP(QDC_Contratos[[#This Row],[ID CLUSTER]],'Pontos e zonas por UF'!$B$2:$B$446,'Pontos e zonas por UF'!$A$2:$A$446)</f>
        <v>3</v>
      </c>
      <c r="M1177" s="344" t="str">
        <f>_xlfn.XLOOKUP(QDC_Contratos[[#This Row],[Código Identificador do ID CLUSTER]],'Pontos e zonas por UF'!$A$2:$A$446,'Pontos e zonas por UF'!$G$2:$G$446)</f>
        <v>Ponto</v>
      </c>
    </row>
    <row r="1178" spans="1:13" x14ac:dyDescent="0.35">
      <c r="A1178" s="15">
        <v>1177</v>
      </c>
      <c r="B1178" s="338" t="s">
        <v>2451</v>
      </c>
      <c r="C1178" s="8" t="s">
        <v>1535</v>
      </c>
      <c r="D1178" s="15" t="s">
        <v>169</v>
      </c>
      <c r="E1178" s="18">
        <v>1</v>
      </c>
      <c r="F1178" s="473">
        <v>45444</v>
      </c>
      <c r="G1178" s="473">
        <v>45657</v>
      </c>
      <c r="H1178" s="448"/>
      <c r="I1178" s="15" t="s">
        <v>1279</v>
      </c>
      <c r="J1178" s="15" t="str">
        <f>_xlfn.XLOOKUP(QDC_Contratos[[#This Row],[ID CLUSTER]],'Pontos e zonas por UF'!$B$2:$B$446,'Pontos e zonas por UF'!$H$2:$H$446)</f>
        <v>São Paulo</v>
      </c>
      <c r="K1178" s="344"/>
      <c r="L1178" s="8">
        <f>_xlfn.XLOOKUP(QDC_Contratos[[#This Row],[ID CLUSTER]],'Pontos e zonas por UF'!$B$2:$B$446,'Pontos e zonas por UF'!$A$2:$A$446)</f>
        <v>756911</v>
      </c>
      <c r="M1178" s="344" t="str">
        <f>_xlfn.XLOOKUP(QDC_Contratos[[#This Row],[Código Identificador do ID CLUSTER]],'Pontos e zonas por UF'!$A$2:$A$446,'Pontos e zonas por UF'!$G$2:$G$446)</f>
        <v>Ponto</v>
      </c>
    </row>
    <row r="1179" spans="1:13" x14ac:dyDescent="0.35">
      <c r="A1179" s="15">
        <v>1178</v>
      </c>
      <c r="B1179" s="338" t="s">
        <v>2452</v>
      </c>
      <c r="C1179" s="8" t="s">
        <v>1730</v>
      </c>
      <c r="D1179" s="15" t="s">
        <v>169</v>
      </c>
      <c r="E1179" s="18">
        <v>180</v>
      </c>
      <c r="F1179" s="473">
        <v>45444</v>
      </c>
      <c r="G1179" s="473">
        <v>45657</v>
      </c>
      <c r="H1179" s="448"/>
      <c r="I1179" s="15" t="s">
        <v>1279</v>
      </c>
      <c r="J1179" s="15" t="str">
        <f>_xlfn.XLOOKUP(QDC_Contratos[[#This Row],[ID CLUSTER]],'Pontos e zonas por UF'!$B$2:$B$446,'Pontos e zonas por UF'!$H$2:$H$446)</f>
        <v>São Paulo</v>
      </c>
      <c r="K1179" s="344"/>
      <c r="L1179" s="8">
        <f>_xlfn.XLOOKUP(QDC_Contratos[[#This Row],[ID CLUSTER]],'Pontos e zonas por UF'!$B$2:$B$446,'Pontos e zonas por UF'!$A$2:$A$446)</f>
        <v>276645</v>
      </c>
      <c r="M1179" s="344" t="str">
        <f>_xlfn.XLOOKUP(QDC_Contratos[[#This Row],[Código Identificador do ID CLUSTER]],'Pontos e zonas por UF'!$A$2:$A$446,'Pontos e zonas por UF'!$G$2:$G$446)</f>
        <v>Ponto</v>
      </c>
    </row>
    <row r="1180" spans="1:13" x14ac:dyDescent="0.35">
      <c r="A1180" s="15">
        <v>1179</v>
      </c>
      <c r="B1180" s="338" t="s">
        <v>2453</v>
      </c>
      <c r="C1180" s="6" t="s">
        <v>1537</v>
      </c>
      <c r="D1180" s="15" t="s">
        <v>169</v>
      </c>
      <c r="E1180" s="18">
        <v>476</v>
      </c>
      <c r="F1180" s="473">
        <v>45444</v>
      </c>
      <c r="G1180" s="473">
        <v>45657</v>
      </c>
      <c r="H1180" s="448"/>
      <c r="I1180" s="15" t="s">
        <v>1279</v>
      </c>
      <c r="J1180" s="15" t="str">
        <f>_xlfn.XLOOKUP(QDC_Contratos[[#This Row],[ID CLUSTER]],'Pontos e zonas por UF'!$B$2:$B$446,'Pontos e zonas por UF'!$H$2:$H$446)</f>
        <v>Rio de Janeiro</v>
      </c>
      <c r="K1180" s="344"/>
      <c r="L1180" s="8">
        <f>_xlfn.XLOOKUP(QDC_Contratos[[#This Row],[ID CLUSTER]],'Pontos e zonas por UF'!$B$2:$B$446,'Pontos e zonas por UF'!$A$2:$A$446)</f>
        <v>757856</v>
      </c>
      <c r="M1180" s="344" t="str">
        <f>_xlfn.XLOOKUP(QDC_Contratos[[#This Row],[Código Identificador do ID CLUSTER]],'Pontos e zonas por UF'!$A$2:$A$446,'Pontos e zonas por UF'!$G$2:$G$446)</f>
        <v>Ponto</v>
      </c>
    </row>
    <row r="1181" spans="1:13" x14ac:dyDescent="0.35">
      <c r="A1181" s="15">
        <v>1180</v>
      </c>
      <c r="B1181" s="338" t="s">
        <v>2454</v>
      </c>
      <c r="C1181" s="8" t="s">
        <v>1540</v>
      </c>
      <c r="D1181" s="15" t="s">
        <v>162</v>
      </c>
      <c r="E1181" s="18">
        <v>12</v>
      </c>
      <c r="F1181" s="473">
        <v>45444</v>
      </c>
      <c r="G1181" s="473">
        <v>45657</v>
      </c>
      <c r="H1181" s="448"/>
      <c r="I1181" s="15" t="s">
        <v>1279</v>
      </c>
      <c r="J1181" s="15" t="str">
        <f>_xlfn.XLOOKUP(QDC_Contratos[[#This Row],[ID CLUSTER]],'Pontos e zonas por UF'!$B$2:$B$446,'Pontos e zonas por UF'!$H$2:$H$446)</f>
        <v>Minas Gerais</v>
      </c>
      <c r="K1181" s="344"/>
      <c r="L1181" s="8">
        <f>_xlfn.XLOOKUP(QDC_Contratos[[#This Row],[ID CLUSTER]],'Pontos e zonas por UF'!$B$2:$B$446,'Pontos e zonas por UF'!$A$2:$A$446)</f>
        <v>50</v>
      </c>
      <c r="M1181" s="344" t="str">
        <f>_xlfn.XLOOKUP(QDC_Contratos[[#This Row],[Código Identificador do ID CLUSTER]],'Pontos e zonas por UF'!$A$2:$A$446,'Pontos e zonas por UF'!$G$2:$G$446)</f>
        <v>Zona</v>
      </c>
    </row>
    <row r="1182" spans="1:13" x14ac:dyDescent="0.35">
      <c r="A1182" s="15">
        <v>1181</v>
      </c>
      <c r="B1182" s="338" t="s">
        <v>2455</v>
      </c>
      <c r="C1182" s="8" t="s">
        <v>1437</v>
      </c>
      <c r="D1182" s="15" t="s">
        <v>162</v>
      </c>
      <c r="E1182" s="18">
        <v>568</v>
      </c>
      <c r="F1182" s="473">
        <v>45444</v>
      </c>
      <c r="G1182" s="473">
        <v>45657</v>
      </c>
      <c r="H1182" s="448"/>
      <c r="I1182" s="15" t="s">
        <v>1279</v>
      </c>
      <c r="J1182" s="15" t="str">
        <f>_xlfn.XLOOKUP(QDC_Contratos[[#This Row],[ID CLUSTER]],'Pontos e zonas por UF'!$B$2:$B$446,'Pontos e zonas por UF'!$H$2:$H$446)</f>
        <v>Minas Gerais</v>
      </c>
      <c r="K1182" s="344"/>
      <c r="L1182" s="8">
        <f>_xlfn.XLOOKUP(QDC_Contratos[[#This Row],[ID CLUSTER]],'Pontos e zonas por UF'!$B$2:$B$446,'Pontos e zonas por UF'!$A$2:$A$446)</f>
        <v>73</v>
      </c>
      <c r="M1182" s="344" t="str">
        <f>_xlfn.XLOOKUP(QDC_Contratos[[#This Row],[Código Identificador do ID CLUSTER]],'Pontos e zonas por UF'!$A$2:$A$446,'Pontos e zonas por UF'!$G$2:$G$446)</f>
        <v>Zona</v>
      </c>
    </row>
    <row r="1183" spans="1:13" x14ac:dyDescent="0.35">
      <c r="A1183" s="15">
        <v>1182</v>
      </c>
      <c r="B1183" s="338" t="s">
        <v>2456</v>
      </c>
      <c r="C1183" s="8" t="s">
        <v>1447</v>
      </c>
      <c r="D1183" s="15" t="s">
        <v>162</v>
      </c>
      <c r="E1183" s="18">
        <v>224</v>
      </c>
      <c r="F1183" s="473">
        <v>45444</v>
      </c>
      <c r="G1183" s="473">
        <v>45657</v>
      </c>
      <c r="H1183" s="448"/>
      <c r="I1183" s="15" t="s">
        <v>1279</v>
      </c>
      <c r="J1183" s="15" t="str">
        <f>_xlfn.XLOOKUP(QDC_Contratos[[#This Row],[ID CLUSTER]],'Pontos e zonas por UF'!$B$2:$B$446,'Pontos e zonas por UF'!$H$2:$H$446)</f>
        <v>São Paulo</v>
      </c>
      <c r="K1183" s="344"/>
      <c r="L1183" s="8">
        <f>_xlfn.XLOOKUP(QDC_Contratos[[#This Row],[ID CLUSTER]],'Pontos e zonas por UF'!$B$2:$B$446,'Pontos e zonas por UF'!$A$2:$A$446)</f>
        <v>817352</v>
      </c>
      <c r="M1183" s="344" t="str">
        <f>_xlfn.XLOOKUP(QDC_Contratos[[#This Row],[Código Identificador do ID CLUSTER]],'Pontos e zonas por UF'!$A$2:$A$446,'Pontos e zonas por UF'!$G$2:$G$446)</f>
        <v>Ponto</v>
      </c>
    </row>
    <row r="1184" spans="1:13" x14ac:dyDescent="0.35">
      <c r="A1184" s="15">
        <v>1183</v>
      </c>
      <c r="B1184" s="338" t="s">
        <v>2457</v>
      </c>
      <c r="C1184" s="8" t="s">
        <v>1730</v>
      </c>
      <c r="D1184" s="15" t="s">
        <v>169</v>
      </c>
      <c r="E1184" s="18">
        <v>70</v>
      </c>
      <c r="F1184" s="473">
        <v>45479</v>
      </c>
      <c r="G1184" s="473">
        <v>45479</v>
      </c>
      <c r="H1184" s="448"/>
      <c r="I1184" s="15" t="s">
        <v>1279</v>
      </c>
      <c r="J1184" s="15" t="str">
        <f>_xlfn.XLOOKUP(QDC_Contratos[[#This Row],[ID CLUSTER]],'Pontos e zonas por UF'!$B$2:$B$446,'Pontos e zonas por UF'!$H$2:$H$446)</f>
        <v>São Paulo</v>
      </c>
      <c r="K1184" s="344"/>
      <c r="L1184" s="8">
        <f>_xlfn.XLOOKUP(QDC_Contratos[[#This Row],[ID CLUSTER]],'Pontos e zonas por UF'!$B$2:$B$446,'Pontos e zonas por UF'!$A$2:$A$446)</f>
        <v>276645</v>
      </c>
      <c r="M1184" s="344" t="str">
        <f>_xlfn.XLOOKUP(QDC_Contratos[[#This Row],[Código Identificador do ID CLUSTER]],'Pontos e zonas por UF'!$A$2:$A$446,'Pontos e zonas por UF'!$G$2:$G$446)</f>
        <v>Ponto</v>
      </c>
    </row>
    <row r="1185" spans="1:13" x14ac:dyDescent="0.35">
      <c r="A1185" s="15">
        <v>1184</v>
      </c>
      <c r="B1185" s="338" t="s">
        <v>2458</v>
      </c>
      <c r="C1185" s="8" t="s">
        <v>1730</v>
      </c>
      <c r="D1185" s="15" t="s">
        <v>169</v>
      </c>
      <c r="E1185" s="18">
        <v>70</v>
      </c>
      <c r="F1185" s="473">
        <v>45480</v>
      </c>
      <c r="G1185" s="473">
        <v>45480</v>
      </c>
      <c r="H1185" s="448"/>
      <c r="I1185" s="15" t="s">
        <v>1279</v>
      </c>
      <c r="J1185" s="15" t="str">
        <f>_xlfn.XLOOKUP(QDC_Contratos[[#This Row],[ID CLUSTER]],'Pontos e zonas por UF'!$B$2:$B$446,'Pontos e zonas por UF'!$H$2:$H$446)</f>
        <v>São Paulo</v>
      </c>
      <c r="K1185" s="344"/>
      <c r="L1185" s="8">
        <f>_xlfn.XLOOKUP(QDC_Contratos[[#This Row],[ID CLUSTER]],'Pontos e zonas por UF'!$B$2:$B$446,'Pontos e zonas por UF'!$A$2:$A$446)</f>
        <v>276645</v>
      </c>
      <c r="M1185" s="344" t="str">
        <f>_xlfn.XLOOKUP(QDC_Contratos[[#This Row],[Código Identificador do ID CLUSTER]],'Pontos e zonas por UF'!$A$2:$A$446,'Pontos e zonas por UF'!$G$2:$G$446)</f>
        <v>Ponto</v>
      </c>
    </row>
    <row r="1186" spans="1:13" x14ac:dyDescent="0.35">
      <c r="A1186" s="15">
        <v>1185</v>
      </c>
      <c r="B1186" s="338" t="s">
        <v>2459</v>
      </c>
      <c r="C1186" s="8" t="s">
        <v>1730</v>
      </c>
      <c r="D1186" s="15" t="s">
        <v>169</v>
      </c>
      <c r="E1186" s="18">
        <v>100</v>
      </c>
      <c r="F1186" s="473">
        <v>45483</v>
      </c>
      <c r="G1186" s="473">
        <v>45483</v>
      </c>
      <c r="H1186" s="448"/>
      <c r="I1186" s="15" t="s">
        <v>1279</v>
      </c>
      <c r="J1186" s="15" t="str">
        <f>_xlfn.XLOOKUP(QDC_Contratos[[#This Row],[ID CLUSTER]],'Pontos e zonas por UF'!$B$2:$B$446,'Pontos e zonas por UF'!$H$2:$H$446)</f>
        <v>São Paulo</v>
      </c>
      <c r="K1186" s="344"/>
      <c r="L1186" s="8">
        <f>_xlfn.XLOOKUP(QDC_Contratos[[#This Row],[ID CLUSTER]],'Pontos e zonas por UF'!$B$2:$B$446,'Pontos e zonas por UF'!$A$2:$A$446)</f>
        <v>276645</v>
      </c>
      <c r="M1186" s="344" t="str">
        <f>_xlfn.XLOOKUP(QDC_Contratos[[#This Row],[Código Identificador do ID CLUSTER]],'Pontos e zonas por UF'!$A$2:$A$446,'Pontos e zonas por UF'!$G$2:$G$446)</f>
        <v>Ponto</v>
      </c>
    </row>
    <row r="1187" spans="1:13" x14ac:dyDescent="0.35">
      <c r="A1187" s="15">
        <v>1186</v>
      </c>
      <c r="B1187" s="338" t="s">
        <v>2460</v>
      </c>
      <c r="C1187" s="8" t="s">
        <v>1730</v>
      </c>
      <c r="D1187" s="15" t="s">
        <v>169</v>
      </c>
      <c r="E1187" s="18">
        <v>70</v>
      </c>
      <c r="F1187" s="473">
        <v>45484</v>
      </c>
      <c r="G1187" s="473">
        <v>45484</v>
      </c>
      <c r="H1187" s="448"/>
      <c r="I1187" s="15" t="s">
        <v>1279</v>
      </c>
      <c r="J1187" s="15" t="str">
        <f>_xlfn.XLOOKUP(QDC_Contratos[[#This Row],[ID CLUSTER]],'Pontos e zonas por UF'!$B$2:$B$446,'Pontos e zonas por UF'!$H$2:$H$446)</f>
        <v>São Paulo</v>
      </c>
      <c r="K1187" s="344"/>
      <c r="L1187" s="8">
        <f>_xlfn.XLOOKUP(QDC_Contratos[[#This Row],[ID CLUSTER]],'Pontos e zonas por UF'!$B$2:$B$446,'Pontos e zonas por UF'!$A$2:$A$446)</f>
        <v>276645</v>
      </c>
      <c r="M1187" s="344" t="str">
        <f>_xlfn.XLOOKUP(QDC_Contratos[[#This Row],[Código Identificador do ID CLUSTER]],'Pontos e zonas por UF'!$A$2:$A$446,'Pontos e zonas por UF'!$G$2:$G$446)</f>
        <v>Ponto</v>
      </c>
    </row>
    <row r="1188" spans="1:13" x14ac:dyDescent="0.35">
      <c r="A1188" s="15">
        <v>1187</v>
      </c>
      <c r="B1188" s="338" t="s">
        <v>2461</v>
      </c>
      <c r="C1188" s="8" t="s">
        <v>1730</v>
      </c>
      <c r="D1188" s="15" t="s">
        <v>169</v>
      </c>
      <c r="E1188" s="18">
        <v>70</v>
      </c>
      <c r="F1188" s="473">
        <v>45485</v>
      </c>
      <c r="G1188" s="473">
        <v>45485</v>
      </c>
      <c r="H1188" s="448"/>
      <c r="I1188" s="15" t="s">
        <v>1279</v>
      </c>
      <c r="J1188" s="15" t="str">
        <f>_xlfn.XLOOKUP(QDC_Contratos[[#This Row],[ID CLUSTER]],'Pontos e zonas por UF'!$B$2:$B$446,'Pontos e zonas por UF'!$H$2:$H$446)</f>
        <v>São Paulo</v>
      </c>
      <c r="K1188" s="344"/>
      <c r="L1188" s="8">
        <f>_xlfn.XLOOKUP(QDC_Contratos[[#This Row],[ID CLUSTER]],'Pontos e zonas por UF'!$B$2:$B$446,'Pontos e zonas por UF'!$A$2:$A$446)</f>
        <v>276645</v>
      </c>
      <c r="M1188" s="344" t="str">
        <f>_xlfn.XLOOKUP(QDC_Contratos[[#This Row],[Código Identificador do ID CLUSTER]],'Pontos e zonas por UF'!$A$2:$A$446,'Pontos e zonas por UF'!$G$2:$G$446)</f>
        <v>Ponto</v>
      </c>
    </row>
    <row r="1189" spans="1:13" x14ac:dyDescent="0.35">
      <c r="A1189" s="15">
        <v>1188</v>
      </c>
      <c r="B1189" s="338" t="s">
        <v>2462</v>
      </c>
      <c r="C1189" s="8" t="s">
        <v>1730</v>
      </c>
      <c r="D1189" s="15" t="s">
        <v>169</v>
      </c>
      <c r="E1189" s="18">
        <v>70</v>
      </c>
      <c r="F1189" s="473">
        <v>45486</v>
      </c>
      <c r="G1189" s="473">
        <v>45486</v>
      </c>
      <c r="H1189" s="448"/>
      <c r="I1189" s="15" t="s">
        <v>1279</v>
      </c>
      <c r="J1189" s="15" t="str">
        <f>_xlfn.XLOOKUP(QDC_Contratos[[#This Row],[ID CLUSTER]],'Pontos e zonas por UF'!$B$2:$B$446,'Pontos e zonas por UF'!$H$2:$H$446)</f>
        <v>São Paulo</v>
      </c>
      <c r="K1189" s="344"/>
      <c r="L1189" s="8">
        <f>_xlfn.XLOOKUP(QDC_Contratos[[#This Row],[ID CLUSTER]],'Pontos e zonas por UF'!$B$2:$B$446,'Pontos e zonas por UF'!$A$2:$A$446)</f>
        <v>276645</v>
      </c>
      <c r="M1189" s="344" t="str">
        <f>_xlfn.XLOOKUP(QDC_Contratos[[#This Row],[Código Identificador do ID CLUSTER]],'Pontos e zonas por UF'!$A$2:$A$446,'Pontos e zonas por UF'!$G$2:$G$446)</f>
        <v>Ponto</v>
      </c>
    </row>
    <row r="1190" spans="1:13" x14ac:dyDescent="0.35">
      <c r="A1190" s="15">
        <v>1189</v>
      </c>
      <c r="B1190" s="338" t="s">
        <v>2463</v>
      </c>
      <c r="C1190" s="8" t="s">
        <v>1730</v>
      </c>
      <c r="D1190" s="15" t="s">
        <v>169</v>
      </c>
      <c r="E1190" s="18">
        <v>70</v>
      </c>
      <c r="F1190" s="473">
        <v>45487</v>
      </c>
      <c r="G1190" s="473">
        <v>45487</v>
      </c>
      <c r="H1190" s="448"/>
      <c r="I1190" s="15" t="s">
        <v>1279</v>
      </c>
      <c r="J1190" s="15" t="str">
        <f>_xlfn.XLOOKUP(QDC_Contratos[[#This Row],[ID CLUSTER]],'Pontos e zonas por UF'!$B$2:$B$446,'Pontos e zonas por UF'!$H$2:$H$446)</f>
        <v>São Paulo</v>
      </c>
      <c r="K1190" s="344"/>
      <c r="L1190" s="8">
        <f>_xlfn.XLOOKUP(QDC_Contratos[[#This Row],[ID CLUSTER]],'Pontos e zonas por UF'!$B$2:$B$446,'Pontos e zonas por UF'!$A$2:$A$446)</f>
        <v>276645</v>
      </c>
      <c r="M1190" s="344" t="str">
        <f>_xlfn.XLOOKUP(QDC_Contratos[[#This Row],[Código Identificador do ID CLUSTER]],'Pontos e zonas por UF'!$A$2:$A$446,'Pontos e zonas por UF'!$G$2:$G$446)</f>
        <v>Ponto</v>
      </c>
    </row>
    <row r="1191" spans="1:13" x14ac:dyDescent="0.35">
      <c r="A1191" s="15">
        <v>1190</v>
      </c>
      <c r="B1191" s="338" t="s">
        <v>2464</v>
      </c>
      <c r="C1191" s="8" t="s">
        <v>1730</v>
      </c>
      <c r="D1191" s="15" t="s">
        <v>169</v>
      </c>
      <c r="E1191" s="18">
        <v>70</v>
      </c>
      <c r="F1191" s="473">
        <v>45488</v>
      </c>
      <c r="G1191" s="473">
        <v>45488</v>
      </c>
      <c r="H1191" s="448"/>
      <c r="I1191" s="15" t="s">
        <v>1279</v>
      </c>
      <c r="J1191" s="15" t="str">
        <f>_xlfn.XLOOKUP(QDC_Contratos[[#This Row],[ID CLUSTER]],'Pontos e zonas por UF'!$B$2:$B$446,'Pontos e zonas por UF'!$H$2:$H$446)</f>
        <v>São Paulo</v>
      </c>
      <c r="K1191" s="344"/>
      <c r="L1191" s="8">
        <f>_xlfn.XLOOKUP(QDC_Contratos[[#This Row],[ID CLUSTER]],'Pontos e zonas por UF'!$B$2:$B$446,'Pontos e zonas por UF'!$A$2:$A$446)</f>
        <v>276645</v>
      </c>
      <c r="M1191" s="344" t="str">
        <f>_xlfn.XLOOKUP(QDC_Contratos[[#This Row],[Código Identificador do ID CLUSTER]],'Pontos e zonas por UF'!$A$2:$A$446,'Pontos e zonas por UF'!$G$2:$G$446)</f>
        <v>Ponto</v>
      </c>
    </row>
    <row r="1192" spans="1:13" x14ac:dyDescent="0.35">
      <c r="A1192" s="15">
        <v>1191</v>
      </c>
      <c r="B1192" s="338" t="s">
        <v>2465</v>
      </c>
      <c r="C1192" s="8" t="s">
        <v>1730</v>
      </c>
      <c r="D1192" s="15" t="s">
        <v>169</v>
      </c>
      <c r="E1192" s="18">
        <v>70</v>
      </c>
      <c r="F1192" s="473">
        <v>45490</v>
      </c>
      <c r="G1192" s="473">
        <v>45490</v>
      </c>
      <c r="H1192" s="448"/>
      <c r="I1192" s="15" t="s">
        <v>1279</v>
      </c>
      <c r="J1192" s="15" t="str">
        <f>_xlfn.XLOOKUP(QDC_Contratos[[#This Row],[ID CLUSTER]],'Pontos e zonas por UF'!$B$2:$B$446,'Pontos e zonas por UF'!$H$2:$H$446)</f>
        <v>São Paulo</v>
      </c>
      <c r="K1192" s="344"/>
      <c r="L1192" s="8">
        <f>_xlfn.XLOOKUP(QDC_Contratos[[#This Row],[ID CLUSTER]],'Pontos e zonas por UF'!$B$2:$B$446,'Pontos e zonas por UF'!$A$2:$A$446)</f>
        <v>276645</v>
      </c>
      <c r="M1192" s="344" t="str">
        <f>_xlfn.XLOOKUP(QDC_Contratos[[#This Row],[Código Identificador do ID CLUSTER]],'Pontos e zonas por UF'!$A$2:$A$446,'Pontos e zonas por UF'!$G$2:$G$446)</f>
        <v>Ponto</v>
      </c>
    </row>
    <row r="1193" spans="1:13" x14ac:dyDescent="0.35">
      <c r="A1193" s="15">
        <v>1192</v>
      </c>
      <c r="B1193" s="338" t="s">
        <v>2466</v>
      </c>
      <c r="C1193" s="8" t="s">
        <v>1730</v>
      </c>
      <c r="D1193" s="15" t="s">
        <v>169</v>
      </c>
      <c r="E1193" s="18">
        <v>70</v>
      </c>
      <c r="F1193" s="473">
        <v>45491</v>
      </c>
      <c r="G1193" s="473">
        <v>45491</v>
      </c>
      <c r="H1193" s="448"/>
      <c r="I1193" s="15" t="s">
        <v>1279</v>
      </c>
      <c r="J1193" s="15" t="str">
        <f>_xlfn.XLOOKUP(QDC_Contratos[[#This Row],[ID CLUSTER]],'Pontos e zonas por UF'!$B$2:$B$446,'Pontos e zonas por UF'!$H$2:$H$446)</f>
        <v>São Paulo</v>
      </c>
      <c r="K1193" s="344"/>
      <c r="L1193" s="8">
        <f>_xlfn.XLOOKUP(QDC_Contratos[[#This Row],[ID CLUSTER]],'Pontos e zonas por UF'!$B$2:$B$446,'Pontos e zonas por UF'!$A$2:$A$446)</f>
        <v>276645</v>
      </c>
      <c r="M1193" s="344" t="str">
        <f>_xlfn.XLOOKUP(QDC_Contratos[[#This Row],[Código Identificador do ID CLUSTER]],'Pontos e zonas por UF'!$A$2:$A$446,'Pontos e zonas por UF'!$G$2:$G$446)</f>
        <v>Ponto</v>
      </c>
    </row>
    <row r="1194" spans="1:13" x14ac:dyDescent="0.35">
      <c r="A1194" s="15">
        <v>1193</v>
      </c>
      <c r="B1194" s="338" t="s">
        <v>2467</v>
      </c>
      <c r="C1194" s="8" t="s">
        <v>1730</v>
      </c>
      <c r="D1194" s="15" t="s">
        <v>169</v>
      </c>
      <c r="E1194" s="18">
        <v>70</v>
      </c>
      <c r="F1194" s="473">
        <v>45492</v>
      </c>
      <c r="G1194" s="473">
        <v>45492</v>
      </c>
      <c r="H1194" s="448"/>
      <c r="I1194" s="15" t="s">
        <v>1279</v>
      </c>
      <c r="J1194" s="15" t="str">
        <f>_xlfn.XLOOKUP(QDC_Contratos[[#This Row],[ID CLUSTER]],'Pontos e zonas por UF'!$B$2:$B$446,'Pontos e zonas por UF'!$H$2:$H$446)</f>
        <v>São Paulo</v>
      </c>
      <c r="K1194" s="344"/>
      <c r="L1194" s="8">
        <f>_xlfn.XLOOKUP(QDC_Contratos[[#This Row],[ID CLUSTER]],'Pontos e zonas por UF'!$B$2:$B$446,'Pontos e zonas por UF'!$A$2:$A$446)</f>
        <v>276645</v>
      </c>
      <c r="M1194" s="344" t="str">
        <f>_xlfn.XLOOKUP(QDC_Contratos[[#This Row],[Código Identificador do ID CLUSTER]],'Pontos e zonas por UF'!$A$2:$A$446,'Pontos e zonas por UF'!$G$2:$G$446)</f>
        <v>Ponto</v>
      </c>
    </row>
    <row r="1195" spans="1:13" x14ac:dyDescent="0.35">
      <c r="A1195" s="15">
        <v>1194</v>
      </c>
      <c r="B1195" s="338" t="s">
        <v>2468</v>
      </c>
      <c r="C1195" s="8" t="s">
        <v>1730</v>
      </c>
      <c r="D1195" s="15" t="s">
        <v>169</v>
      </c>
      <c r="E1195" s="18">
        <v>970</v>
      </c>
      <c r="F1195" s="473">
        <v>45493</v>
      </c>
      <c r="G1195" s="473">
        <v>45493</v>
      </c>
      <c r="H1195" s="448"/>
      <c r="I1195" s="15" t="s">
        <v>1279</v>
      </c>
      <c r="J1195" s="15" t="str">
        <f>_xlfn.XLOOKUP(QDC_Contratos[[#This Row],[ID CLUSTER]],'Pontos e zonas por UF'!$B$2:$B$446,'Pontos e zonas por UF'!$H$2:$H$446)</f>
        <v>São Paulo</v>
      </c>
      <c r="K1195" s="344"/>
      <c r="L1195" s="8">
        <f>_xlfn.XLOOKUP(QDC_Contratos[[#This Row],[ID CLUSTER]],'Pontos e zonas por UF'!$B$2:$B$446,'Pontos e zonas por UF'!$A$2:$A$446)</f>
        <v>276645</v>
      </c>
      <c r="M1195" s="344" t="str">
        <f>_xlfn.XLOOKUP(QDC_Contratos[[#This Row],[Código Identificador do ID CLUSTER]],'Pontos e zonas por UF'!$A$2:$A$446,'Pontos e zonas por UF'!$G$2:$G$446)</f>
        <v>Ponto</v>
      </c>
    </row>
    <row r="1196" spans="1:13" x14ac:dyDescent="0.35">
      <c r="A1196" s="15">
        <v>1195</v>
      </c>
      <c r="B1196" s="338" t="s">
        <v>2469</v>
      </c>
      <c r="C1196" s="8" t="s">
        <v>1730</v>
      </c>
      <c r="D1196" s="15" t="s">
        <v>169</v>
      </c>
      <c r="E1196" s="18">
        <v>230</v>
      </c>
      <c r="F1196" s="473">
        <v>45498</v>
      </c>
      <c r="G1196" s="473">
        <v>45498</v>
      </c>
      <c r="H1196" s="448"/>
      <c r="I1196" s="15" t="s">
        <v>1279</v>
      </c>
      <c r="J1196" s="15" t="str">
        <f>_xlfn.XLOOKUP(QDC_Contratos[[#This Row],[ID CLUSTER]],'Pontos e zonas por UF'!$B$2:$B$446,'Pontos e zonas por UF'!$H$2:$H$446)</f>
        <v>São Paulo</v>
      </c>
      <c r="K1196" s="344"/>
      <c r="L1196" s="8">
        <f>_xlfn.XLOOKUP(QDC_Contratos[[#This Row],[ID CLUSTER]],'Pontos e zonas por UF'!$B$2:$B$446,'Pontos e zonas por UF'!$A$2:$A$446)</f>
        <v>276645</v>
      </c>
      <c r="M1196" s="344" t="str">
        <f>_xlfn.XLOOKUP(QDC_Contratos[[#This Row],[Código Identificador do ID CLUSTER]],'Pontos e zonas por UF'!$A$2:$A$446,'Pontos e zonas por UF'!$G$2:$G$446)</f>
        <v>Ponto</v>
      </c>
    </row>
    <row r="1197" spans="1:13" x14ac:dyDescent="0.35">
      <c r="A1197" s="15">
        <v>1196</v>
      </c>
      <c r="B1197" s="338" t="s">
        <v>2470</v>
      </c>
      <c r="C1197" s="8" t="s">
        <v>1730</v>
      </c>
      <c r="D1197" s="15" t="s">
        <v>169</v>
      </c>
      <c r="E1197" s="18">
        <v>70</v>
      </c>
      <c r="F1197" s="473">
        <v>45499</v>
      </c>
      <c r="G1197" s="473">
        <v>45499</v>
      </c>
      <c r="H1197" s="448"/>
      <c r="I1197" s="15" t="s">
        <v>1279</v>
      </c>
      <c r="J1197" s="15" t="str">
        <f>_xlfn.XLOOKUP(QDC_Contratos[[#This Row],[ID CLUSTER]],'Pontos e zonas por UF'!$B$2:$B$446,'Pontos e zonas por UF'!$H$2:$H$446)</f>
        <v>São Paulo</v>
      </c>
      <c r="K1197" s="344"/>
      <c r="L1197" s="8">
        <f>_xlfn.XLOOKUP(QDC_Contratos[[#This Row],[ID CLUSTER]],'Pontos e zonas por UF'!$B$2:$B$446,'Pontos e zonas por UF'!$A$2:$A$446)</f>
        <v>276645</v>
      </c>
      <c r="M1197" s="344" t="str">
        <f>_xlfn.XLOOKUP(QDC_Contratos[[#This Row],[Código Identificador do ID CLUSTER]],'Pontos e zonas por UF'!$A$2:$A$446,'Pontos e zonas por UF'!$G$2:$G$446)</f>
        <v>Ponto</v>
      </c>
    </row>
    <row r="1198" spans="1:13" x14ac:dyDescent="0.35">
      <c r="A1198" s="15">
        <v>1197</v>
      </c>
      <c r="B1198" s="338" t="s">
        <v>2471</v>
      </c>
      <c r="C1198" s="8" t="s">
        <v>1730</v>
      </c>
      <c r="D1198" s="15" t="s">
        <v>169</v>
      </c>
      <c r="E1198" s="18">
        <v>970</v>
      </c>
      <c r="F1198" s="473">
        <v>45500</v>
      </c>
      <c r="G1198" s="473">
        <v>45500</v>
      </c>
      <c r="H1198" s="448"/>
      <c r="I1198" s="15" t="s">
        <v>1279</v>
      </c>
      <c r="J1198" s="15" t="str">
        <f>_xlfn.XLOOKUP(QDC_Contratos[[#This Row],[ID CLUSTER]],'Pontos e zonas por UF'!$B$2:$B$446,'Pontos e zonas por UF'!$H$2:$H$446)</f>
        <v>São Paulo</v>
      </c>
      <c r="K1198" s="344"/>
      <c r="L1198" s="8">
        <f>_xlfn.XLOOKUP(QDC_Contratos[[#This Row],[ID CLUSTER]],'Pontos e zonas por UF'!$B$2:$B$446,'Pontos e zonas por UF'!$A$2:$A$446)</f>
        <v>276645</v>
      </c>
      <c r="M1198" s="344" t="str">
        <f>_xlfn.XLOOKUP(QDC_Contratos[[#This Row],[Código Identificador do ID CLUSTER]],'Pontos e zonas por UF'!$A$2:$A$446,'Pontos e zonas por UF'!$G$2:$G$446)</f>
        <v>Ponto</v>
      </c>
    </row>
    <row r="1199" spans="1:13" x14ac:dyDescent="0.35">
      <c r="A1199" s="15">
        <v>1198</v>
      </c>
      <c r="B1199" s="338" t="s">
        <v>2472</v>
      </c>
      <c r="C1199" s="8" t="s">
        <v>1730</v>
      </c>
      <c r="D1199" s="15" t="s">
        <v>169</v>
      </c>
      <c r="E1199" s="18">
        <v>70</v>
      </c>
      <c r="F1199" s="473">
        <v>45501</v>
      </c>
      <c r="G1199" s="473">
        <v>45501</v>
      </c>
      <c r="H1199" s="448"/>
      <c r="I1199" s="15" t="s">
        <v>1279</v>
      </c>
      <c r="J1199" s="15" t="str">
        <f>_xlfn.XLOOKUP(QDC_Contratos[[#This Row],[ID CLUSTER]],'Pontos e zonas por UF'!$B$2:$B$446,'Pontos e zonas por UF'!$H$2:$H$446)</f>
        <v>São Paulo</v>
      </c>
      <c r="K1199" s="344"/>
      <c r="L1199" s="8">
        <f>_xlfn.XLOOKUP(QDC_Contratos[[#This Row],[ID CLUSTER]],'Pontos e zonas por UF'!$B$2:$B$446,'Pontos e zonas por UF'!$A$2:$A$446)</f>
        <v>276645</v>
      </c>
      <c r="M1199" s="344" t="str">
        <f>_xlfn.XLOOKUP(QDC_Contratos[[#This Row],[Código Identificador do ID CLUSTER]],'Pontos e zonas por UF'!$A$2:$A$446,'Pontos e zonas por UF'!$G$2:$G$446)</f>
        <v>Ponto</v>
      </c>
    </row>
    <row r="1200" spans="1:13" x14ac:dyDescent="0.35">
      <c r="A1200" s="15">
        <v>1199</v>
      </c>
      <c r="B1200" s="338" t="s">
        <v>2473</v>
      </c>
      <c r="C1200" s="8" t="s">
        <v>1730</v>
      </c>
      <c r="D1200" s="15" t="s">
        <v>169</v>
      </c>
      <c r="E1200" s="18">
        <v>70</v>
      </c>
      <c r="F1200" s="473">
        <v>45502</v>
      </c>
      <c r="G1200" s="473">
        <v>45502</v>
      </c>
      <c r="H1200" s="448"/>
      <c r="I1200" s="15" t="s">
        <v>1279</v>
      </c>
      <c r="J1200" s="15" t="str">
        <f>_xlfn.XLOOKUP(QDC_Contratos[[#This Row],[ID CLUSTER]],'Pontos e zonas por UF'!$B$2:$B$446,'Pontos e zonas por UF'!$H$2:$H$446)</f>
        <v>São Paulo</v>
      </c>
      <c r="K1200" s="344"/>
      <c r="L1200" s="8">
        <f>_xlfn.XLOOKUP(QDC_Contratos[[#This Row],[ID CLUSTER]],'Pontos e zonas por UF'!$B$2:$B$446,'Pontos e zonas por UF'!$A$2:$A$446)</f>
        <v>276645</v>
      </c>
      <c r="M1200" s="344" t="str">
        <f>_xlfn.XLOOKUP(QDC_Contratos[[#This Row],[Código Identificador do ID CLUSTER]],'Pontos e zonas por UF'!$A$2:$A$446,'Pontos e zonas por UF'!$G$2:$G$446)</f>
        <v>Ponto</v>
      </c>
    </row>
    <row r="1201" spans="1:13" x14ac:dyDescent="0.35">
      <c r="A1201" s="15">
        <v>1200</v>
      </c>
      <c r="B1201" s="338" t="s">
        <v>2474</v>
      </c>
      <c r="C1201" s="8" t="s">
        <v>2475</v>
      </c>
      <c r="D1201" s="15" t="s">
        <v>169</v>
      </c>
      <c r="E1201" s="18">
        <v>1</v>
      </c>
      <c r="F1201" s="473">
        <v>45536</v>
      </c>
      <c r="G1201" s="473">
        <v>45657</v>
      </c>
      <c r="H1201" s="448"/>
      <c r="I1201" s="15" t="s">
        <v>1279</v>
      </c>
      <c r="J1201" s="15" t="str">
        <f>_xlfn.XLOOKUP(QDC_Contratos[[#This Row],[ID CLUSTER]],'Pontos e zonas por UF'!$B$2:$B$446,'Pontos e zonas por UF'!$H$2:$H$446)</f>
        <v>Rio de Janeiro</v>
      </c>
      <c r="K1201" s="344"/>
      <c r="L1201" s="8">
        <f>_xlfn.XLOOKUP(QDC_Contratos[[#This Row],[ID CLUSTER]],'Pontos e zonas por UF'!$B$2:$B$446,'Pontos e zonas por UF'!$A$2:$A$446)</f>
        <v>1008763</v>
      </c>
      <c r="M1201" s="344" t="str">
        <f>_xlfn.XLOOKUP(QDC_Contratos[[#This Row],[Código Identificador do ID CLUSTER]],'Pontos e zonas por UF'!$A$2:$A$446,'Pontos e zonas por UF'!$G$2:$G$446)</f>
        <v>Ponto</v>
      </c>
    </row>
    <row r="1202" spans="1:13" x14ac:dyDescent="0.35">
      <c r="A1202" s="15">
        <v>1201</v>
      </c>
      <c r="B1202" s="338" t="s">
        <v>2476</v>
      </c>
      <c r="C1202" s="6" t="s">
        <v>1537</v>
      </c>
      <c r="D1202" s="15" t="s">
        <v>169</v>
      </c>
      <c r="E1202" s="18">
        <v>276</v>
      </c>
      <c r="F1202" s="473">
        <v>45528</v>
      </c>
      <c r="G1202" s="473">
        <v>45528</v>
      </c>
      <c r="H1202" s="448"/>
      <c r="I1202" s="15" t="s">
        <v>1279</v>
      </c>
      <c r="J1202" s="15" t="str">
        <f>_xlfn.XLOOKUP(QDC_Contratos[[#This Row],[ID CLUSTER]],'Pontos e zonas por UF'!$B$2:$B$446,'Pontos e zonas por UF'!$H$2:$H$446)</f>
        <v>Rio de Janeiro</v>
      </c>
      <c r="K1202" s="344"/>
      <c r="L1202" s="8">
        <f>_xlfn.XLOOKUP(QDC_Contratos[[#This Row],[ID CLUSTER]],'Pontos e zonas por UF'!$B$2:$B$446,'Pontos e zonas por UF'!$A$2:$A$446)</f>
        <v>757856</v>
      </c>
      <c r="M1202" s="344" t="str">
        <f>_xlfn.XLOOKUP(QDC_Contratos[[#This Row],[Código Identificador do ID CLUSTER]],'Pontos e zonas por UF'!$A$2:$A$446,'Pontos e zonas por UF'!$G$2:$G$446)</f>
        <v>Ponto</v>
      </c>
    </row>
    <row r="1203" spans="1:13" x14ac:dyDescent="0.35">
      <c r="A1203" s="15">
        <v>1202</v>
      </c>
      <c r="B1203" s="338" t="s">
        <v>2477</v>
      </c>
      <c r="C1203" s="8" t="s">
        <v>1447</v>
      </c>
      <c r="D1203" s="15" t="s">
        <v>162</v>
      </c>
      <c r="E1203" s="18">
        <v>276</v>
      </c>
      <c r="F1203" s="473">
        <v>45528</v>
      </c>
      <c r="G1203" s="473">
        <v>45528</v>
      </c>
      <c r="H1203" s="448"/>
      <c r="I1203" s="15" t="s">
        <v>1279</v>
      </c>
      <c r="J1203" s="15" t="str">
        <f>_xlfn.XLOOKUP(QDC_Contratos[[#This Row],[ID CLUSTER]],'Pontos e zonas por UF'!$B$2:$B$446,'Pontos e zonas por UF'!$H$2:$H$446)</f>
        <v>São Paulo</v>
      </c>
      <c r="K1203" s="344"/>
      <c r="L1203" s="8">
        <f>_xlfn.XLOOKUP(QDC_Contratos[[#This Row],[ID CLUSTER]],'Pontos e zonas por UF'!$B$2:$B$446,'Pontos e zonas por UF'!$A$2:$A$446)</f>
        <v>817352</v>
      </c>
      <c r="M1203" s="344" t="str">
        <f>_xlfn.XLOOKUP(QDC_Contratos[[#This Row],[Código Identificador do ID CLUSTER]],'Pontos e zonas por UF'!$A$2:$A$446,'Pontos e zonas por UF'!$G$2:$G$446)</f>
        <v>Ponto</v>
      </c>
    </row>
    <row r="1204" spans="1:13" x14ac:dyDescent="0.35">
      <c r="A1204" s="15">
        <v>1203</v>
      </c>
      <c r="B1204" s="338" t="s">
        <v>2478</v>
      </c>
      <c r="C1204" s="6" t="s">
        <v>1537</v>
      </c>
      <c r="D1204" s="15" t="s">
        <v>169</v>
      </c>
      <c r="E1204" s="18">
        <v>276</v>
      </c>
      <c r="F1204" s="473">
        <v>45529</v>
      </c>
      <c r="G1204" s="473">
        <v>45529</v>
      </c>
      <c r="H1204" s="448"/>
      <c r="I1204" s="15" t="s">
        <v>1279</v>
      </c>
      <c r="J1204" s="15" t="str">
        <f>_xlfn.XLOOKUP(QDC_Contratos[[#This Row],[ID CLUSTER]],'Pontos e zonas por UF'!$B$2:$B$446,'Pontos e zonas por UF'!$H$2:$H$446)</f>
        <v>Rio de Janeiro</v>
      </c>
      <c r="K1204" s="344"/>
      <c r="L1204" s="8">
        <f>_xlfn.XLOOKUP(QDC_Contratos[[#This Row],[ID CLUSTER]],'Pontos e zonas por UF'!$B$2:$B$446,'Pontos e zonas por UF'!$A$2:$A$446)</f>
        <v>757856</v>
      </c>
      <c r="M1204" s="344" t="str">
        <f>_xlfn.XLOOKUP(QDC_Contratos[[#This Row],[Código Identificador do ID CLUSTER]],'Pontos e zonas por UF'!$A$2:$A$446,'Pontos e zonas por UF'!$G$2:$G$446)</f>
        <v>Ponto</v>
      </c>
    </row>
    <row r="1205" spans="1:13" x14ac:dyDescent="0.35">
      <c r="A1205" s="15">
        <v>1204</v>
      </c>
      <c r="B1205" s="338" t="s">
        <v>2479</v>
      </c>
      <c r="C1205" s="8" t="s">
        <v>1447</v>
      </c>
      <c r="D1205" s="15" t="s">
        <v>162</v>
      </c>
      <c r="E1205" s="18">
        <v>276</v>
      </c>
      <c r="F1205" s="473">
        <v>45529</v>
      </c>
      <c r="G1205" s="473">
        <v>45529</v>
      </c>
      <c r="H1205" s="448"/>
      <c r="I1205" s="15" t="s">
        <v>1279</v>
      </c>
      <c r="J1205" s="15" t="str">
        <f>_xlfn.XLOOKUP(QDC_Contratos[[#This Row],[ID CLUSTER]],'Pontos e zonas por UF'!$B$2:$B$446,'Pontos e zonas por UF'!$H$2:$H$446)</f>
        <v>São Paulo</v>
      </c>
      <c r="K1205" s="344"/>
      <c r="L1205" s="8">
        <f>_xlfn.XLOOKUP(QDC_Contratos[[#This Row],[ID CLUSTER]],'Pontos e zonas por UF'!$B$2:$B$446,'Pontos e zonas por UF'!$A$2:$A$446)</f>
        <v>817352</v>
      </c>
      <c r="M1205" s="344" t="str">
        <f>_xlfn.XLOOKUP(QDC_Contratos[[#This Row],[Código Identificador do ID CLUSTER]],'Pontos e zonas por UF'!$A$2:$A$446,'Pontos e zonas por UF'!$G$2:$G$446)</f>
        <v>Ponto</v>
      </c>
    </row>
    <row r="1206" spans="1:13" x14ac:dyDescent="0.35">
      <c r="A1206" s="15">
        <v>1205</v>
      </c>
      <c r="B1206" s="338" t="s">
        <v>2480</v>
      </c>
      <c r="C1206" s="6" t="s">
        <v>1537</v>
      </c>
      <c r="D1206" s="15" t="s">
        <v>169</v>
      </c>
      <c r="E1206" s="18">
        <v>276</v>
      </c>
      <c r="F1206" s="473">
        <v>45530</v>
      </c>
      <c r="G1206" s="473">
        <v>45530</v>
      </c>
      <c r="H1206" s="448"/>
      <c r="I1206" s="15" t="s">
        <v>1279</v>
      </c>
      <c r="J1206" s="15" t="str">
        <f>_xlfn.XLOOKUP(QDC_Contratos[[#This Row],[ID CLUSTER]],'Pontos e zonas por UF'!$B$2:$B$446,'Pontos e zonas por UF'!$H$2:$H$446)</f>
        <v>Rio de Janeiro</v>
      </c>
      <c r="K1206" s="344"/>
      <c r="L1206" s="8">
        <f>_xlfn.XLOOKUP(QDC_Contratos[[#This Row],[ID CLUSTER]],'Pontos e zonas por UF'!$B$2:$B$446,'Pontos e zonas por UF'!$A$2:$A$446)</f>
        <v>757856</v>
      </c>
      <c r="M1206" s="344" t="str">
        <f>_xlfn.XLOOKUP(QDC_Contratos[[#This Row],[Código Identificador do ID CLUSTER]],'Pontos e zonas por UF'!$A$2:$A$446,'Pontos e zonas por UF'!$G$2:$G$446)</f>
        <v>Ponto</v>
      </c>
    </row>
    <row r="1207" spans="1:13" x14ac:dyDescent="0.35">
      <c r="A1207" s="15">
        <v>1206</v>
      </c>
      <c r="B1207" s="338" t="s">
        <v>2481</v>
      </c>
      <c r="C1207" s="8" t="s">
        <v>1447</v>
      </c>
      <c r="D1207" s="15" t="s">
        <v>162</v>
      </c>
      <c r="E1207" s="18">
        <v>276</v>
      </c>
      <c r="F1207" s="473">
        <v>45530</v>
      </c>
      <c r="G1207" s="473">
        <v>45530</v>
      </c>
      <c r="H1207" s="448"/>
      <c r="I1207" s="15" t="s">
        <v>1279</v>
      </c>
      <c r="J1207" s="15" t="str">
        <f>_xlfn.XLOOKUP(QDC_Contratos[[#This Row],[ID CLUSTER]],'Pontos e zonas por UF'!$B$2:$B$446,'Pontos e zonas por UF'!$H$2:$H$446)</f>
        <v>São Paulo</v>
      </c>
      <c r="K1207" s="344"/>
      <c r="L1207" s="8">
        <f>_xlfn.XLOOKUP(QDC_Contratos[[#This Row],[ID CLUSTER]],'Pontos e zonas por UF'!$B$2:$B$446,'Pontos e zonas por UF'!$A$2:$A$446)</f>
        <v>817352</v>
      </c>
      <c r="M1207" s="344" t="str">
        <f>_xlfn.XLOOKUP(QDC_Contratos[[#This Row],[Código Identificador do ID CLUSTER]],'Pontos e zonas por UF'!$A$2:$A$446,'Pontos e zonas por UF'!$G$2:$G$446)</f>
        <v>Ponto</v>
      </c>
    </row>
    <row r="1208" spans="1:13" x14ac:dyDescent="0.35">
      <c r="A1208" s="15">
        <v>1207</v>
      </c>
      <c r="B1208" s="338" t="s">
        <v>2482</v>
      </c>
      <c r="C1208" s="6" t="s">
        <v>1537</v>
      </c>
      <c r="D1208" s="15" t="s">
        <v>169</v>
      </c>
      <c r="E1208" s="18">
        <v>276</v>
      </c>
      <c r="F1208" s="473">
        <v>45531</v>
      </c>
      <c r="G1208" s="473">
        <v>45531</v>
      </c>
      <c r="H1208" s="448"/>
      <c r="I1208" s="15" t="s">
        <v>1279</v>
      </c>
      <c r="J1208" s="15" t="str">
        <f>_xlfn.XLOOKUP(QDC_Contratos[[#This Row],[ID CLUSTER]],'Pontos e zonas por UF'!$B$2:$B$446,'Pontos e zonas por UF'!$H$2:$H$446)</f>
        <v>Rio de Janeiro</v>
      </c>
      <c r="K1208" s="344"/>
      <c r="L1208" s="8">
        <f>_xlfn.XLOOKUP(QDC_Contratos[[#This Row],[ID CLUSTER]],'Pontos e zonas por UF'!$B$2:$B$446,'Pontos e zonas por UF'!$A$2:$A$446)</f>
        <v>757856</v>
      </c>
      <c r="M1208" s="344" t="str">
        <f>_xlfn.XLOOKUP(QDC_Contratos[[#This Row],[Código Identificador do ID CLUSTER]],'Pontos e zonas por UF'!$A$2:$A$446,'Pontos e zonas por UF'!$G$2:$G$446)</f>
        <v>Ponto</v>
      </c>
    </row>
    <row r="1209" spans="1:13" x14ac:dyDescent="0.35">
      <c r="A1209" s="15">
        <v>1208</v>
      </c>
      <c r="B1209" s="338" t="s">
        <v>2483</v>
      </c>
      <c r="C1209" s="8" t="s">
        <v>1447</v>
      </c>
      <c r="D1209" s="15" t="s">
        <v>162</v>
      </c>
      <c r="E1209" s="18">
        <v>276</v>
      </c>
      <c r="F1209" s="473">
        <v>45531</v>
      </c>
      <c r="G1209" s="473">
        <v>45531</v>
      </c>
      <c r="H1209" s="448"/>
      <c r="I1209" s="15" t="s">
        <v>1279</v>
      </c>
      <c r="J1209" s="15" t="str">
        <f>_xlfn.XLOOKUP(QDC_Contratos[[#This Row],[ID CLUSTER]],'Pontos e zonas por UF'!$B$2:$B$446,'Pontos e zonas por UF'!$H$2:$H$446)</f>
        <v>São Paulo</v>
      </c>
      <c r="K1209" s="344"/>
      <c r="L1209" s="8">
        <f>_xlfn.XLOOKUP(QDC_Contratos[[#This Row],[ID CLUSTER]],'Pontos e zonas por UF'!$B$2:$B$446,'Pontos e zonas por UF'!$A$2:$A$446)</f>
        <v>817352</v>
      </c>
      <c r="M1209" s="344" t="str">
        <f>_xlfn.XLOOKUP(QDC_Contratos[[#This Row],[Código Identificador do ID CLUSTER]],'Pontos e zonas por UF'!$A$2:$A$446,'Pontos e zonas por UF'!$G$2:$G$446)</f>
        <v>Ponto</v>
      </c>
    </row>
    <row r="1210" spans="1:13" x14ac:dyDescent="0.35">
      <c r="A1210" s="15">
        <v>1209</v>
      </c>
      <c r="B1210" s="338" t="s">
        <v>2484</v>
      </c>
      <c r="C1210" s="6" t="s">
        <v>1537</v>
      </c>
      <c r="D1210" s="15" t="s">
        <v>169</v>
      </c>
      <c r="E1210" s="18">
        <v>276</v>
      </c>
      <c r="F1210" s="473">
        <v>45533</v>
      </c>
      <c r="G1210" s="473">
        <v>45533</v>
      </c>
      <c r="H1210" s="448"/>
      <c r="I1210" s="15" t="s">
        <v>1279</v>
      </c>
      <c r="J1210" s="15" t="str">
        <f>_xlfn.XLOOKUP(QDC_Contratos[[#This Row],[ID CLUSTER]],'Pontos e zonas por UF'!$B$2:$B$446,'Pontos e zonas por UF'!$H$2:$H$446)</f>
        <v>Rio de Janeiro</v>
      </c>
      <c r="K1210" s="344"/>
      <c r="L1210" s="8">
        <f>_xlfn.XLOOKUP(QDC_Contratos[[#This Row],[ID CLUSTER]],'Pontos e zonas por UF'!$B$2:$B$446,'Pontos e zonas por UF'!$A$2:$A$446)</f>
        <v>757856</v>
      </c>
      <c r="M1210" s="344" t="str">
        <f>_xlfn.XLOOKUP(QDC_Contratos[[#This Row],[Código Identificador do ID CLUSTER]],'Pontos e zonas por UF'!$A$2:$A$446,'Pontos e zonas por UF'!$G$2:$G$446)</f>
        <v>Ponto</v>
      </c>
    </row>
    <row r="1211" spans="1:13" x14ac:dyDescent="0.35">
      <c r="A1211" s="15">
        <v>1210</v>
      </c>
      <c r="B1211" s="338" t="s">
        <v>2485</v>
      </c>
      <c r="C1211" s="8" t="s">
        <v>1447</v>
      </c>
      <c r="D1211" s="15" t="s">
        <v>162</v>
      </c>
      <c r="E1211" s="18">
        <v>276</v>
      </c>
      <c r="F1211" s="473">
        <v>45533</v>
      </c>
      <c r="G1211" s="473">
        <v>45533</v>
      </c>
      <c r="H1211" s="448"/>
      <c r="I1211" s="15" t="s">
        <v>1279</v>
      </c>
      <c r="J1211" s="15" t="str">
        <f>_xlfn.XLOOKUP(QDC_Contratos[[#This Row],[ID CLUSTER]],'Pontos e zonas por UF'!$B$2:$B$446,'Pontos e zonas por UF'!$H$2:$H$446)</f>
        <v>São Paulo</v>
      </c>
      <c r="K1211" s="344"/>
      <c r="L1211" s="8">
        <f>_xlfn.XLOOKUP(QDC_Contratos[[#This Row],[ID CLUSTER]],'Pontos e zonas por UF'!$B$2:$B$446,'Pontos e zonas por UF'!$A$2:$A$446)</f>
        <v>817352</v>
      </c>
      <c r="M1211" s="344" t="str">
        <f>_xlfn.XLOOKUP(QDC_Contratos[[#This Row],[Código Identificador do ID CLUSTER]],'Pontos e zonas por UF'!$A$2:$A$446,'Pontos e zonas por UF'!$G$2:$G$446)</f>
        <v>Ponto</v>
      </c>
    </row>
    <row r="1212" spans="1:13" x14ac:dyDescent="0.35">
      <c r="A1212" s="15">
        <v>1211</v>
      </c>
      <c r="B1212" s="338" t="s">
        <v>2486</v>
      </c>
      <c r="C1212" s="8" t="s">
        <v>1447</v>
      </c>
      <c r="D1212" s="15" t="s">
        <v>162</v>
      </c>
      <c r="E1212" s="18">
        <v>276</v>
      </c>
      <c r="F1212" s="473">
        <v>45534</v>
      </c>
      <c r="G1212" s="473">
        <v>45534</v>
      </c>
      <c r="H1212" s="448"/>
      <c r="I1212" s="15" t="s">
        <v>1279</v>
      </c>
      <c r="J1212" s="15" t="str">
        <f>_xlfn.XLOOKUP(QDC_Contratos[[#This Row],[ID CLUSTER]],'Pontos e zonas por UF'!$B$2:$B$446,'Pontos e zonas por UF'!$H$2:$H$446)</f>
        <v>São Paulo</v>
      </c>
      <c r="K1212" s="344"/>
      <c r="L1212" s="8">
        <f>_xlfn.XLOOKUP(QDC_Contratos[[#This Row],[ID CLUSTER]],'Pontos e zonas por UF'!$B$2:$B$446,'Pontos e zonas por UF'!$A$2:$A$446)</f>
        <v>817352</v>
      </c>
      <c r="M1212" s="344" t="str">
        <f>_xlfn.XLOOKUP(QDC_Contratos[[#This Row],[Código Identificador do ID CLUSTER]],'Pontos e zonas por UF'!$A$2:$A$446,'Pontos e zonas por UF'!$G$2:$G$446)</f>
        <v>Ponto</v>
      </c>
    </row>
    <row r="1213" spans="1:13" x14ac:dyDescent="0.35">
      <c r="A1213" s="15">
        <v>1212</v>
      </c>
      <c r="B1213" s="338" t="s">
        <v>2487</v>
      </c>
      <c r="C1213" s="8" t="s">
        <v>1447</v>
      </c>
      <c r="D1213" s="15" t="s">
        <v>162</v>
      </c>
      <c r="E1213" s="18">
        <v>276</v>
      </c>
      <c r="F1213" s="473">
        <v>45535</v>
      </c>
      <c r="G1213" s="473">
        <v>45535</v>
      </c>
      <c r="H1213" s="448"/>
      <c r="I1213" s="15" t="s">
        <v>1279</v>
      </c>
      <c r="J1213" s="15" t="str">
        <f>_xlfn.XLOOKUP(QDC_Contratos[[#This Row],[ID CLUSTER]],'Pontos e zonas por UF'!$B$2:$B$446,'Pontos e zonas por UF'!$H$2:$H$446)</f>
        <v>São Paulo</v>
      </c>
      <c r="K1213" s="344"/>
      <c r="L1213" s="8">
        <f>_xlfn.XLOOKUP(QDC_Contratos[[#This Row],[ID CLUSTER]],'Pontos e zonas por UF'!$B$2:$B$446,'Pontos e zonas por UF'!$A$2:$A$446)</f>
        <v>817352</v>
      </c>
      <c r="M1213" s="344" t="str">
        <f>_xlfn.XLOOKUP(QDC_Contratos[[#This Row],[Código Identificador do ID CLUSTER]],'Pontos e zonas por UF'!$A$2:$A$446,'Pontos e zonas por UF'!$G$2:$G$446)</f>
        <v>Ponto</v>
      </c>
    </row>
    <row r="1214" spans="1:13" x14ac:dyDescent="0.35">
      <c r="A1214" s="15">
        <v>1213</v>
      </c>
      <c r="B1214" s="338" t="s">
        <v>2488</v>
      </c>
      <c r="C1214" s="6" t="s">
        <v>1537</v>
      </c>
      <c r="D1214" s="15" t="s">
        <v>169</v>
      </c>
      <c r="E1214" s="18">
        <v>276</v>
      </c>
      <c r="F1214" s="473">
        <v>45535</v>
      </c>
      <c r="G1214" s="473">
        <v>45535</v>
      </c>
      <c r="H1214" s="448"/>
      <c r="I1214" s="15" t="s">
        <v>1279</v>
      </c>
      <c r="J1214" s="15" t="str">
        <f>_xlfn.XLOOKUP(QDC_Contratos[[#This Row],[ID CLUSTER]],'Pontos e zonas por UF'!$B$2:$B$446,'Pontos e zonas por UF'!$H$2:$H$446)</f>
        <v>Rio de Janeiro</v>
      </c>
      <c r="K1214" s="344"/>
      <c r="L1214" s="8">
        <f>_xlfn.XLOOKUP(QDC_Contratos[[#This Row],[ID CLUSTER]],'Pontos e zonas por UF'!$B$2:$B$446,'Pontos e zonas por UF'!$A$2:$A$446)</f>
        <v>757856</v>
      </c>
      <c r="M1214" s="344" t="str">
        <f>_xlfn.XLOOKUP(QDC_Contratos[[#This Row],[Código Identificador do ID CLUSTER]],'Pontos e zonas por UF'!$A$2:$A$446,'Pontos e zonas por UF'!$G$2:$G$446)</f>
        <v>Ponto</v>
      </c>
    </row>
    <row r="1215" spans="1:13" x14ac:dyDescent="0.35">
      <c r="A1215" s="15">
        <v>1214</v>
      </c>
      <c r="B1215" s="338" t="s">
        <v>2489</v>
      </c>
      <c r="C1215" s="8" t="s">
        <v>1730</v>
      </c>
      <c r="D1215" s="15" t="s">
        <v>169</v>
      </c>
      <c r="E1215" s="18">
        <v>25</v>
      </c>
      <c r="F1215" s="473">
        <v>45444</v>
      </c>
      <c r="G1215" s="473">
        <v>45657</v>
      </c>
      <c r="H1215" s="448"/>
      <c r="I1215" s="15" t="s">
        <v>1279</v>
      </c>
      <c r="J1215" s="15" t="str">
        <f>_xlfn.XLOOKUP(QDC_Contratos[[#This Row],[ID CLUSTER]],'Pontos e zonas por UF'!$B$2:$B$446,'Pontos e zonas por UF'!$H$2:$H$446)</f>
        <v>São Paulo</v>
      </c>
      <c r="K1215" s="344"/>
      <c r="L1215" s="8">
        <f>_xlfn.XLOOKUP(QDC_Contratos[[#This Row],[ID CLUSTER]],'Pontos e zonas por UF'!$B$2:$B$446,'Pontos e zonas por UF'!$A$2:$A$446)</f>
        <v>276645</v>
      </c>
      <c r="M1215" s="344" t="str">
        <f>_xlfn.XLOOKUP(QDC_Contratos[[#This Row],[Código Identificador do ID CLUSTER]],'Pontos e zonas por UF'!$A$2:$A$446,'Pontos e zonas por UF'!$G$2:$G$446)</f>
        <v>Ponto</v>
      </c>
    </row>
    <row r="1216" spans="1:13" x14ac:dyDescent="0.35">
      <c r="A1216" s="15">
        <v>1215</v>
      </c>
      <c r="B1216" s="338" t="s">
        <v>2490</v>
      </c>
      <c r="C1216" s="470" t="s">
        <v>1540</v>
      </c>
      <c r="D1216" s="15" t="s">
        <v>162</v>
      </c>
      <c r="E1216" s="18">
        <v>25</v>
      </c>
      <c r="F1216" s="473">
        <v>45444</v>
      </c>
      <c r="G1216" s="473">
        <v>45657</v>
      </c>
      <c r="H1216" s="448"/>
      <c r="I1216" s="15" t="s">
        <v>1279</v>
      </c>
      <c r="J1216" s="15" t="str">
        <f>_xlfn.XLOOKUP(QDC_Contratos[[#This Row],[ID CLUSTER]],'Pontos e zonas por UF'!$B$2:$B$446,'Pontos e zonas por UF'!$H$2:$H$446)</f>
        <v>Minas Gerais</v>
      </c>
      <c r="K1216" s="344"/>
      <c r="L1216" s="8">
        <f>_xlfn.XLOOKUP(QDC_Contratos[[#This Row],[ID CLUSTER]],'Pontos e zonas por UF'!$B$2:$B$446,'Pontos e zonas por UF'!$A$2:$A$446)</f>
        <v>50</v>
      </c>
      <c r="M1216" s="344" t="str">
        <f>_xlfn.XLOOKUP(QDC_Contratos[[#This Row],[Código Identificador do ID CLUSTER]],'Pontos e zonas por UF'!$A$2:$A$446,'Pontos e zonas por UF'!$G$2:$G$446)</f>
        <v>Zona</v>
      </c>
    </row>
    <row r="1217" spans="1:13" x14ac:dyDescent="0.35">
      <c r="A1217" s="15">
        <v>1216</v>
      </c>
      <c r="B1217" s="338" t="s">
        <v>2491</v>
      </c>
      <c r="C1217" s="8" t="s">
        <v>1730</v>
      </c>
      <c r="D1217" s="15" t="s">
        <v>169</v>
      </c>
      <c r="E1217" s="18">
        <v>390</v>
      </c>
      <c r="F1217" s="473">
        <v>45444</v>
      </c>
      <c r="G1217" s="473">
        <v>45535</v>
      </c>
      <c r="H1217" s="448"/>
      <c r="I1217" s="15" t="s">
        <v>1279</v>
      </c>
      <c r="J1217" s="15" t="str">
        <f>_xlfn.XLOOKUP(QDC_Contratos[[#This Row],[ID CLUSTER]],'Pontos e zonas por UF'!$B$2:$B$446,'Pontos e zonas por UF'!$H$2:$H$446)</f>
        <v>São Paulo</v>
      </c>
      <c r="K1217" s="344"/>
      <c r="L1217" s="8">
        <f>_xlfn.XLOOKUP(QDC_Contratos[[#This Row],[ID CLUSTER]],'Pontos e zonas por UF'!$B$2:$B$446,'Pontos e zonas por UF'!$A$2:$A$446)</f>
        <v>276645</v>
      </c>
      <c r="M1217" s="344" t="str">
        <f>_xlfn.XLOOKUP(QDC_Contratos[[#This Row],[Código Identificador do ID CLUSTER]],'Pontos e zonas por UF'!$A$2:$A$446,'Pontos e zonas por UF'!$G$2:$G$446)</f>
        <v>Ponto</v>
      </c>
    </row>
    <row r="1218" spans="1:13" x14ac:dyDescent="0.35">
      <c r="A1218" s="15">
        <v>1217</v>
      </c>
      <c r="B1218" s="338" t="s">
        <v>2492</v>
      </c>
      <c r="C1218" s="8" t="s">
        <v>1730</v>
      </c>
      <c r="D1218" s="15" t="s">
        <v>169</v>
      </c>
      <c r="E1218" s="18">
        <v>140</v>
      </c>
      <c r="F1218" s="473">
        <v>45489</v>
      </c>
      <c r="G1218" s="473">
        <v>45489</v>
      </c>
      <c r="H1218" s="448"/>
      <c r="I1218" s="15" t="s">
        <v>1279</v>
      </c>
      <c r="J1218" s="15" t="str">
        <f>_xlfn.XLOOKUP(QDC_Contratos[[#This Row],[ID CLUSTER]],'Pontos e zonas por UF'!$B$2:$B$446,'Pontos e zonas por UF'!$H$2:$H$446)</f>
        <v>São Paulo</v>
      </c>
      <c r="K1218" s="344"/>
      <c r="L1218" s="8">
        <f>_xlfn.XLOOKUP(QDC_Contratos[[#This Row],[ID CLUSTER]],'Pontos e zonas por UF'!$B$2:$B$446,'Pontos e zonas por UF'!$A$2:$A$446)</f>
        <v>276645</v>
      </c>
      <c r="M1218" s="344" t="str">
        <f>_xlfn.XLOOKUP(QDC_Contratos[[#This Row],[Código Identificador do ID CLUSTER]],'Pontos e zonas por UF'!$A$2:$A$446,'Pontos e zonas por UF'!$G$2:$G$446)</f>
        <v>Ponto</v>
      </c>
    </row>
    <row r="1219" spans="1:13" x14ac:dyDescent="0.35">
      <c r="A1219" s="15">
        <v>1218</v>
      </c>
      <c r="B1219" s="338" t="s">
        <v>2493</v>
      </c>
      <c r="C1219" s="8" t="s">
        <v>1730</v>
      </c>
      <c r="D1219" s="15" t="s">
        <v>169</v>
      </c>
      <c r="E1219" s="18">
        <v>197</v>
      </c>
      <c r="F1219" s="473">
        <v>45490</v>
      </c>
      <c r="G1219" s="473">
        <v>45490</v>
      </c>
      <c r="H1219" s="448"/>
      <c r="I1219" s="15" t="s">
        <v>1279</v>
      </c>
      <c r="J1219" s="15" t="str">
        <f>_xlfn.XLOOKUP(QDC_Contratos[[#This Row],[ID CLUSTER]],'Pontos e zonas por UF'!$B$2:$B$446,'Pontos e zonas por UF'!$H$2:$H$446)</f>
        <v>São Paulo</v>
      </c>
      <c r="K1219" s="344"/>
      <c r="L1219" s="8">
        <f>_xlfn.XLOOKUP(QDC_Contratos[[#This Row],[ID CLUSTER]],'Pontos e zonas por UF'!$B$2:$B$446,'Pontos e zonas por UF'!$A$2:$A$446)</f>
        <v>276645</v>
      </c>
      <c r="M1219" s="344" t="str">
        <f>_xlfn.XLOOKUP(QDC_Contratos[[#This Row],[Código Identificador do ID CLUSTER]],'Pontos e zonas por UF'!$A$2:$A$446,'Pontos e zonas por UF'!$G$2:$G$446)</f>
        <v>Ponto</v>
      </c>
    </row>
    <row r="1220" spans="1:13" x14ac:dyDescent="0.35">
      <c r="A1220" s="15">
        <v>1219</v>
      </c>
      <c r="B1220" s="338" t="s">
        <v>2494</v>
      </c>
      <c r="C1220" s="8" t="s">
        <v>1730</v>
      </c>
      <c r="D1220" s="15" t="s">
        <v>169</v>
      </c>
      <c r="E1220" s="18">
        <v>197</v>
      </c>
      <c r="F1220" s="473">
        <v>45491</v>
      </c>
      <c r="G1220" s="473">
        <v>45491</v>
      </c>
      <c r="H1220" s="448"/>
      <c r="I1220" s="15" t="s">
        <v>1279</v>
      </c>
      <c r="J1220" s="15" t="str">
        <f>_xlfn.XLOOKUP(QDC_Contratos[[#This Row],[ID CLUSTER]],'Pontos e zonas por UF'!$B$2:$B$446,'Pontos e zonas por UF'!$H$2:$H$446)</f>
        <v>São Paulo</v>
      </c>
      <c r="K1220" s="344"/>
      <c r="L1220" s="8">
        <f>_xlfn.XLOOKUP(QDC_Contratos[[#This Row],[ID CLUSTER]],'Pontos e zonas por UF'!$B$2:$B$446,'Pontos e zonas por UF'!$A$2:$A$446)</f>
        <v>276645</v>
      </c>
      <c r="M1220" s="344" t="str">
        <f>_xlfn.XLOOKUP(QDC_Contratos[[#This Row],[Código Identificador do ID CLUSTER]],'Pontos e zonas por UF'!$A$2:$A$446,'Pontos e zonas por UF'!$G$2:$G$446)</f>
        <v>Ponto</v>
      </c>
    </row>
    <row r="1221" spans="1:13" x14ac:dyDescent="0.35">
      <c r="A1221" s="15">
        <v>1220</v>
      </c>
      <c r="B1221" s="338" t="s">
        <v>2495</v>
      </c>
      <c r="C1221" s="8" t="s">
        <v>1730</v>
      </c>
      <c r="D1221" s="15" t="s">
        <v>169</v>
      </c>
      <c r="E1221" s="18">
        <v>197</v>
      </c>
      <c r="F1221" s="473">
        <v>45492</v>
      </c>
      <c r="G1221" s="473">
        <v>45492</v>
      </c>
      <c r="H1221" s="448"/>
      <c r="I1221" s="15" t="s">
        <v>1279</v>
      </c>
      <c r="J1221" s="15" t="str">
        <f>_xlfn.XLOOKUP(QDC_Contratos[[#This Row],[ID CLUSTER]],'Pontos e zonas por UF'!$B$2:$B$446,'Pontos e zonas por UF'!$H$2:$H$446)</f>
        <v>São Paulo</v>
      </c>
      <c r="K1221" s="344"/>
      <c r="L1221" s="8">
        <f>_xlfn.XLOOKUP(QDC_Contratos[[#This Row],[ID CLUSTER]],'Pontos e zonas por UF'!$B$2:$B$446,'Pontos e zonas por UF'!$A$2:$A$446)</f>
        <v>276645</v>
      </c>
      <c r="M1221" s="344" t="str">
        <f>_xlfn.XLOOKUP(QDC_Contratos[[#This Row],[Código Identificador do ID CLUSTER]],'Pontos e zonas por UF'!$A$2:$A$446,'Pontos e zonas por UF'!$G$2:$G$446)</f>
        <v>Ponto</v>
      </c>
    </row>
    <row r="1222" spans="1:13" x14ac:dyDescent="0.35">
      <c r="A1222" s="15">
        <v>1221</v>
      </c>
      <c r="B1222" s="338" t="s">
        <v>2496</v>
      </c>
      <c r="C1222" s="8" t="s">
        <v>1730</v>
      </c>
      <c r="D1222" s="15" t="s">
        <v>169</v>
      </c>
      <c r="E1222" s="18">
        <v>189</v>
      </c>
      <c r="F1222" s="473">
        <v>45493</v>
      </c>
      <c r="G1222" s="473">
        <v>45493</v>
      </c>
      <c r="H1222" s="448"/>
      <c r="I1222" s="15" t="s">
        <v>1279</v>
      </c>
      <c r="J1222" s="15" t="str">
        <f>_xlfn.XLOOKUP(QDC_Contratos[[#This Row],[ID CLUSTER]],'Pontos e zonas por UF'!$B$2:$B$446,'Pontos e zonas por UF'!$H$2:$H$446)</f>
        <v>São Paulo</v>
      </c>
      <c r="K1222" s="344"/>
      <c r="L1222" s="8">
        <f>_xlfn.XLOOKUP(QDC_Contratos[[#This Row],[ID CLUSTER]],'Pontos e zonas por UF'!$B$2:$B$446,'Pontos e zonas por UF'!$A$2:$A$446)</f>
        <v>276645</v>
      </c>
      <c r="M1222" s="344" t="str">
        <f>_xlfn.XLOOKUP(QDC_Contratos[[#This Row],[Código Identificador do ID CLUSTER]],'Pontos e zonas por UF'!$A$2:$A$446,'Pontos e zonas por UF'!$G$2:$G$446)</f>
        <v>Ponto</v>
      </c>
    </row>
    <row r="1223" spans="1:13" x14ac:dyDescent="0.35">
      <c r="A1223" s="15">
        <v>1222</v>
      </c>
      <c r="B1223" s="338" t="s">
        <v>2497</v>
      </c>
      <c r="C1223" s="8" t="s">
        <v>1730</v>
      </c>
      <c r="D1223" s="15" t="s">
        <v>169</v>
      </c>
      <c r="E1223" s="18">
        <v>189</v>
      </c>
      <c r="F1223" s="473">
        <v>45494</v>
      </c>
      <c r="G1223" s="473">
        <v>45494</v>
      </c>
      <c r="H1223" s="448"/>
      <c r="I1223" s="15" t="s">
        <v>1279</v>
      </c>
      <c r="J1223" s="15" t="str">
        <f>_xlfn.XLOOKUP(QDC_Contratos[[#This Row],[ID CLUSTER]],'Pontos e zonas por UF'!$B$2:$B$446,'Pontos e zonas por UF'!$H$2:$H$446)</f>
        <v>São Paulo</v>
      </c>
      <c r="K1223" s="344"/>
      <c r="L1223" s="8">
        <f>_xlfn.XLOOKUP(QDC_Contratos[[#This Row],[ID CLUSTER]],'Pontos e zonas por UF'!$B$2:$B$446,'Pontos e zonas por UF'!$A$2:$A$446)</f>
        <v>276645</v>
      </c>
      <c r="M1223" s="344" t="str">
        <f>_xlfn.XLOOKUP(QDC_Contratos[[#This Row],[Código Identificador do ID CLUSTER]],'Pontos e zonas por UF'!$A$2:$A$446,'Pontos e zonas por UF'!$G$2:$G$446)</f>
        <v>Ponto</v>
      </c>
    </row>
    <row r="1224" spans="1:13" x14ac:dyDescent="0.35">
      <c r="A1224" s="15">
        <v>1223</v>
      </c>
      <c r="B1224" s="338" t="s">
        <v>2498</v>
      </c>
      <c r="C1224" s="8" t="s">
        <v>1730</v>
      </c>
      <c r="D1224" s="15" t="s">
        <v>169</v>
      </c>
      <c r="E1224" s="18">
        <v>135</v>
      </c>
      <c r="F1224" s="473">
        <v>45566</v>
      </c>
      <c r="G1224" s="473">
        <v>45657</v>
      </c>
      <c r="H1224" s="448"/>
      <c r="I1224" s="15" t="s">
        <v>1279</v>
      </c>
      <c r="J1224" s="15" t="str">
        <f>_xlfn.XLOOKUP(QDC_Contratos[[#This Row],[ID CLUSTER]],'Pontos e zonas por UF'!$B$2:$B$446,'Pontos e zonas por UF'!$H$2:$H$446)</f>
        <v>São Paulo</v>
      </c>
      <c r="K1224" s="344"/>
      <c r="L1224" s="8">
        <f>_xlfn.XLOOKUP(QDC_Contratos[[#This Row],[ID CLUSTER]],'Pontos e zonas por UF'!$B$2:$B$446,'Pontos e zonas por UF'!$A$2:$A$446)</f>
        <v>276645</v>
      </c>
      <c r="M1224" s="344" t="str">
        <f>_xlfn.XLOOKUP(QDC_Contratos[[#This Row],[Código Identificador do ID CLUSTER]],'Pontos e zonas por UF'!$A$2:$A$446,'Pontos e zonas por UF'!$G$2:$G$446)</f>
        <v>Ponto</v>
      </c>
    </row>
    <row r="1225" spans="1:13" x14ac:dyDescent="0.35">
      <c r="A1225" s="15">
        <v>1224</v>
      </c>
      <c r="B1225" s="338" t="s">
        <v>2499</v>
      </c>
      <c r="C1225" s="6" t="s">
        <v>1537</v>
      </c>
      <c r="D1225" s="15" t="s">
        <v>169</v>
      </c>
      <c r="E1225" s="18">
        <v>30</v>
      </c>
      <c r="F1225" s="473">
        <v>45566</v>
      </c>
      <c r="G1225" s="473">
        <v>45657</v>
      </c>
      <c r="H1225" s="448"/>
      <c r="I1225" s="15" t="s">
        <v>1279</v>
      </c>
      <c r="J1225" s="15" t="str">
        <f>_xlfn.XLOOKUP(QDC_Contratos[[#This Row],[ID CLUSTER]],'Pontos e zonas por UF'!$B$2:$B$446,'Pontos e zonas por UF'!$H$2:$H$446)</f>
        <v>Rio de Janeiro</v>
      </c>
      <c r="K1225" s="344"/>
      <c r="L1225" s="8">
        <f>_xlfn.XLOOKUP(QDC_Contratos[[#This Row],[ID CLUSTER]],'Pontos e zonas por UF'!$B$2:$B$446,'Pontos e zonas por UF'!$A$2:$A$446)</f>
        <v>757856</v>
      </c>
      <c r="M1225" s="344" t="str">
        <f>_xlfn.XLOOKUP(QDC_Contratos[[#This Row],[Código Identificador do ID CLUSTER]],'Pontos e zonas por UF'!$A$2:$A$446,'Pontos e zonas por UF'!$G$2:$G$446)</f>
        <v>Ponto</v>
      </c>
    </row>
    <row r="1226" spans="1:13" x14ac:dyDescent="0.35">
      <c r="A1226" s="15">
        <v>1225</v>
      </c>
      <c r="B1226" s="338" t="s">
        <v>2500</v>
      </c>
      <c r="C1226" s="6" t="s">
        <v>1537</v>
      </c>
      <c r="D1226" s="15" t="s">
        <v>169</v>
      </c>
      <c r="E1226" s="18">
        <v>25</v>
      </c>
      <c r="F1226" s="473">
        <v>45566</v>
      </c>
      <c r="G1226" s="473">
        <v>45596</v>
      </c>
      <c r="H1226" s="448"/>
      <c r="I1226" s="15" t="s">
        <v>1279</v>
      </c>
      <c r="J1226" s="15" t="str">
        <f>_xlfn.XLOOKUP(QDC_Contratos[[#This Row],[ID CLUSTER]],'Pontos e zonas por UF'!$B$2:$B$446,'Pontos e zonas por UF'!$H$2:$H$446)</f>
        <v>Rio de Janeiro</v>
      </c>
      <c r="K1226" s="344"/>
      <c r="L1226" s="8">
        <f>_xlfn.XLOOKUP(QDC_Contratos[[#This Row],[ID CLUSTER]],'Pontos e zonas por UF'!$B$2:$B$446,'Pontos e zonas por UF'!$A$2:$A$446)</f>
        <v>757856</v>
      </c>
      <c r="M1226" s="344" t="str">
        <f>_xlfn.XLOOKUP(QDC_Contratos[[#This Row],[Código Identificador do ID CLUSTER]],'Pontos e zonas por UF'!$A$2:$A$446,'Pontos e zonas por UF'!$G$2:$G$446)</f>
        <v>Ponto</v>
      </c>
    </row>
    <row r="1227" spans="1:13" x14ac:dyDescent="0.35">
      <c r="A1227" s="15">
        <v>1226</v>
      </c>
      <c r="B1227" s="338" t="s">
        <v>2501</v>
      </c>
      <c r="C1227" s="8" t="s">
        <v>1730</v>
      </c>
      <c r="D1227" s="15" t="s">
        <v>169</v>
      </c>
      <c r="E1227" s="18">
        <v>450</v>
      </c>
      <c r="F1227" s="473">
        <v>45606</v>
      </c>
      <c r="G1227" s="473">
        <v>45606</v>
      </c>
      <c r="H1227" s="448"/>
      <c r="I1227" s="15" t="s">
        <v>1279</v>
      </c>
      <c r="J1227" s="15" t="str">
        <f>_xlfn.XLOOKUP(QDC_Contratos[[#This Row],[ID CLUSTER]],'Pontos e zonas por UF'!$B$2:$B$446,'Pontos e zonas por UF'!$H$2:$H$446)</f>
        <v>São Paulo</v>
      </c>
      <c r="K1227" s="344"/>
      <c r="L1227" s="8">
        <f>_xlfn.XLOOKUP(QDC_Contratos[[#This Row],[ID CLUSTER]],'Pontos e zonas por UF'!$B$2:$B$446,'Pontos e zonas por UF'!$A$2:$A$446)</f>
        <v>276645</v>
      </c>
      <c r="M1227" s="344" t="str">
        <f>_xlfn.XLOOKUP(QDC_Contratos[[#This Row],[Código Identificador do ID CLUSTER]],'Pontos e zonas por UF'!$A$2:$A$446,'Pontos e zonas por UF'!$G$2:$G$446)</f>
        <v>Ponto</v>
      </c>
    </row>
    <row r="1228" spans="1:13" x14ac:dyDescent="0.35">
      <c r="A1228" s="15">
        <v>1227</v>
      </c>
      <c r="B1228" s="338" t="s">
        <v>2502</v>
      </c>
      <c r="C1228" s="8" t="s">
        <v>2475</v>
      </c>
      <c r="D1228" s="15" t="s">
        <v>169</v>
      </c>
      <c r="E1228" s="18">
        <v>14140</v>
      </c>
      <c r="F1228" s="473">
        <v>45444</v>
      </c>
      <c r="G1228" s="473">
        <v>45657</v>
      </c>
      <c r="H1228" s="448"/>
      <c r="I1228" s="15" t="s">
        <v>1279</v>
      </c>
      <c r="J1228" s="15" t="str">
        <f>_xlfn.XLOOKUP(QDC_Contratos[[#This Row],[ID CLUSTER]],'Pontos e zonas por UF'!$B$2:$B$446,'Pontos e zonas por UF'!$H$2:$H$446)</f>
        <v>Rio de Janeiro</v>
      </c>
      <c r="K1228" s="344"/>
      <c r="L1228" s="8">
        <f>_xlfn.XLOOKUP(QDC_Contratos[[#This Row],[ID CLUSTER]],'Pontos e zonas por UF'!$B$2:$B$446,'Pontos e zonas por UF'!$A$2:$A$446)</f>
        <v>1008763</v>
      </c>
      <c r="M1228" s="344" t="str">
        <f>_xlfn.XLOOKUP(QDC_Contratos[[#This Row],[Código Identificador do ID CLUSTER]],'Pontos e zonas por UF'!$A$2:$A$446,'Pontos e zonas por UF'!$G$2:$G$446)</f>
        <v>Ponto</v>
      </c>
    </row>
    <row r="1229" spans="1:13" x14ac:dyDescent="0.35">
      <c r="A1229" s="15">
        <v>1228</v>
      </c>
      <c r="B1229" s="338" t="s">
        <v>2503</v>
      </c>
      <c r="C1229" s="8" t="s">
        <v>2475</v>
      </c>
      <c r="D1229" s="15" t="s">
        <v>169</v>
      </c>
      <c r="E1229" s="18">
        <v>13564</v>
      </c>
      <c r="F1229" s="473">
        <v>45658</v>
      </c>
      <c r="G1229" s="473">
        <v>46022</v>
      </c>
      <c r="H1229" s="448"/>
      <c r="I1229" s="15" t="s">
        <v>1279</v>
      </c>
      <c r="J1229" s="15" t="str">
        <f>_xlfn.XLOOKUP(QDC_Contratos[[#This Row],[ID CLUSTER]],'Pontos e zonas por UF'!$B$2:$B$446,'Pontos e zonas por UF'!$H$2:$H$446)</f>
        <v>Rio de Janeiro</v>
      </c>
      <c r="K1229" s="344"/>
      <c r="L1229" s="8">
        <f>_xlfn.XLOOKUP(QDC_Contratos[[#This Row],[ID CLUSTER]],'Pontos e zonas por UF'!$B$2:$B$446,'Pontos e zonas por UF'!$A$2:$A$446)</f>
        <v>1008763</v>
      </c>
      <c r="M1229" s="344" t="str">
        <f>_xlfn.XLOOKUP(QDC_Contratos[[#This Row],[Código Identificador do ID CLUSTER]],'Pontos e zonas por UF'!$A$2:$A$446,'Pontos e zonas por UF'!$G$2:$G$446)</f>
        <v>Ponto</v>
      </c>
    </row>
    <row r="1230" spans="1:13" x14ac:dyDescent="0.35">
      <c r="A1230" s="15">
        <v>1229</v>
      </c>
      <c r="B1230" s="338" t="s">
        <v>2504</v>
      </c>
      <c r="C1230" s="8" t="s">
        <v>2475</v>
      </c>
      <c r="D1230" s="15" t="s">
        <v>169</v>
      </c>
      <c r="E1230" s="18">
        <v>13439</v>
      </c>
      <c r="F1230" s="473">
        <v>46023</v>
      </c>
      <c r="G1230" s="473">
        <v>46387</v>
      </c>
      <c r="H1230" s="448"/>
      <c r="I1230" s="15" t="s">
        <v>1279</v>
      </c>
      <c r="J1230" s="15" t="str">
        <f>_xlfn.XLOOKUP(QDC_Contratos[[#This Row],[ID CLUSTER]],'Pontos e zonas por UF'!$B$2:$B$446,'Pontos e zonas por UF'!$H$2:$H$446)</f>
        <v>Rio de Janeiro</v>
      </c>
      <c r="K1230" s="344"/>
      <c r="L1230" s="8">
        <f>_xlfn.XLOOKUP(QDC_Contratos[[#This Row],[ID CLUSTER]],'Pontos e zonas por UF'!$B$2:$B$446,'Pontos e zonas por UF'!$A$2:$A$446)</f>
        <v>1008763</v>
      </c>
      <c r="M1230" s="344" t="str">
        <f>_xlfn.XLOOKUP(QDC_Contratos[[#This Row],[Código Identificador do ID CLUSTER]],'Pontos e zonas por UF'!$A$2:$A$446,'Pontos e zonas por UF'!$G$2:$G$446)</f>
        <v>Ponto</v>
      </c>
    </row>
    <row r="1231" spans="1:13" x14ac:dyDescent="0.35">
      <c r="A1231" s="15">
        <v>1230</v>
      </c>
      <c r="B1231" s="338" t="s">
        <v>2505</v>
      </c>
      <c r="C1231" s="8" t="s">
        <v>2475</v>
      </c>
      <c r="D1231" s="15" t="s">
        <v>169</v>
      </c>
      <c r="E1231" s="18">
        <v>13432</v>
      </c>
      <c r="F1231" s="473">
        <v>46388</v>
      </c>
      <c r="G1231" s="473">
        <v>46752</v>
      </c>
      <c r="H1231" s="448"/>
      <c r="I1231" s="15" t="s">
        <v>1279</v>
      </c>
      <c r="J1231" s="15" t="str">
        <f>_xlfn.XLOOKUP(QDC_Contratos[[#This Row],[ID CLUSTER]],'Pontos e zonas por UF'!$B$2:$B$446,'Pontos e zonas por UF'!$H$2:$H$446)</f>
        <v>Rio de Janeiro</v>
      </c>
      <c r="K1231" s="344"/>
      <c r="L1231" s="8">
        <f>_xlfn.XLOOKUP(QDC_Contratos[[#This Row],[ID CLUSTER]],'Pontos e zonas por UF'!$B$2:$B$446,'Pontos e zonas por UF'!$A$2:$A$446)</f>
        <v>1008763</v>
      </c>
      <c r="M1231" s="344" t="str">
        <f>_xlfn.XLOOKUP(QDC_Contratos[[#This Row],[Código Identificador do ID CLUSTER]],'Pontos e zonas por UF'!$A$2:$A$446,'Pontos e zonas por UF'!$G$2:$G$446)</f>
        <v>Ponto</v>
      </c>
    </row>
    <row r="1232" spans="1:13" x14ac:dyDescent="0.35">
      <c r="A1232" s="15">
        <v>1231</v>
      </c>
      <c r="B1232" s="338" t="s">
        <v>2506</v>
      </c>
      <c r="C1232" s="8" t="s">
        <v>2475</v>
      </c>
      <c r="D1232" s="15" t="s">
        <v>169</v>
      </c>
      <c r="E1232" s="18">
        <v>13448</v>
      </c>
      <c r="F1232" s="473">
        <v>46753</v>
      </c>
      <c r="G1232" s="473">
        <v>47118</v>
      </c>
      <c r="H1232" s="448"/>
      <c r="I1232" s="15" t="s">
        <v>1279</v>
      </c>
      <c r="J1232" s="15" t="str">
        <f>_xlfn.XLOOKUP(QDC_Contratos[[#This Row],[ID CLUSTER]],'Pontos e zonas por UF'!$B$2:$B$446,'Pontos e zonas por UF'!$H$2:$H$446)</f>
        <v>Rio de Janeiro</v>
      </c>
      <c r="K1232" s="344"/>
      <c r="L1232" s="8">
        <f>_xlfn.XLOOKUP(QDC_Contratos[[#This Row],[ID CLUSTER]],'Pontos e zonas por UF'!$B$2:$B$446,'Pontos e zonas por UF'!$A$2:$A$446)</f>
        <v>1008763</v>
      </c>
      <c r="M1232" s="344" t="str">
        <f>_xlfn.XLOOKUP(QDC_Contratos[[#This Row],[Código Identificador do ID CLUSTER]],'Pontos e zonas por UF'!$A$2:$A$446,'Pontos e zonas por UF'!$G$2:$G$446)</f>
        <v>Ponto</v>
      </c>
    </row>
    <row r="1233" spans="1:13" x14ac:dyDescent="0.35">
      <c r="A1233" s="15">
        <v>1232</v>
      </c>
      <c r="B1233" s="338" t="s">
        <v>2507</v>
      </c>
      <c r="C1233" s="8" t="s">
        <v>1447</v>
      </c>
      <c r="D1233" s="15" t="s">
        <v>162</v>
      </c>
      <c r="E1233" s="18">
        <v>40</v>
      </c>
      <c r="F1233" s="473">
        <v>45534</v>
      </c>
      <c r="G1233" s="473">
        <v>45534</v>
      </c>
      <c r="H1233" s="448"/>
      <c r="I1233" s="15" t="s">
        <v>1279</v>
      </c>
      <c r="J1233" s="15" t="str">
        <f>_xlfn.XLOOKUP(QDC_Contratos[[#This Row],[ID CLUSTER]],'Pontos e zonas por UF'!$B$2:$B$446,'Pontos e zonas por UF'!$H$2:$H$446)</f>
        <v>São Paulo</v>
      </c>
      <c r="K1233" s="344"/>
      <c r="L1233" s="8">
        <f>_xlfn.XLOOKUP(QDC_Contratos[[#This Row],[ID CLUSTER]],'Pontos e zonas por UF'!$B$2:$B$446,'Pontos e zonas por UF'!$A$2:$A$446)</f>
        <v>817352</v>
      </c>
      <c r="M1233" s="344" t="str">
        <f>_xlfn.XLOOKUP(QDC_Contratos[[#This Row],[Código Identificador do ID CLUSTER]],'Pontos e zonas por UF'!$A$2:$A$446,'Pontos e zonas por UF'!$G$2:$G$446)</f>
        <v>Ponto</v>
      </c>
    </row>
    <row r="1234" spans="1:13" x14ac:dyDescent="0.35">
      <c r="A1234" s="15">
        <v>1233</v>
      </c>
      <c r="B1234" s="338" t="s">
        <v>2508</v>
      </c>
      <c r="C1234" s="8" t="s">
        <v>1540</v>
      </c>
      <c r="D1234" s="15" t="s">
        <v>162</v>
      </c>
      <c r="E1234" s="18">
        <v>300</v>
      </c>
      <c r="F1234" s="473">
        <v>45338</v>
      </c>
      <c r="G1234" s="473">
        <v>45657</v>
      </c>
      <c r="H1234" s="448"/>
      <c r="I1234" s="15" t="s">
        <v>1279</v>
      </c>
      <c r="J1234" s="15" t="str">
        <f>_xlfn.XLOOKUP(QDC_Contratos[[#This Row],[ID CLUSTER]],'Pontos e zonas por UF'!$B$2:$B$446,'Pontos e zonas por UF'!$H$2:$H$446)</f>
        <v>Minas Gerais</v>
      </c>
      <c r="K1234" s="344"/>
      <c r="L1234" s="8">
        <f>_xlfn.XLOOKUP(QDC_Contratos[[#This Row],[ID CLUSTER]],'Pontos e zonas por UF'!$B$2:$B$446,'Pontos e zonas por UF'!$A$2:$A$446)</f>
        <v>50</v>
      </c>
      <c r="M1234" s="344" t="str">
        <f>_xlfn.XLOOKUP(QDC_Contratos[[#This Row],[Código Identificador do ID CLUSTER]],'Pontos e zonas por UF'!$A$2:$A$446,'Pontos e zonas por UF'!$G$2:$G$446)</f>
        <v>Zona</v>
      </c>
    </row>
    <row r="1235" spans="1:13" x14ac:dyDescent="0.35">
      <c r="A1235" s="15">
        <v>1234</v>
      </c>
      <c r="B1235" s="338" t="s">
        <v>2509</v>
      </c>
      <c r="C1235" s="8" t="s">
        <v>1437</v>
      </c>
      <c r="D1235" s="15" t="s">
        <v>162</v>
      </c>
      <c r="E1235" s="18">
        <v>900</v>
      </c>
      <c r="F1235" s="473">
        <v>45338</v>
      </c>
      <c r="G1235" s="473">
        <v>45657</v>
      </c>
      <c r="H1235" s="448"/>
      <c r="I1235" s="15" t="s">
        <v>1279</v>
      </c>
      <c r="J1235" s="15" t="str">
        <f>_xlfn.XLOOKUP(QDC_Contratos[[#This Row],[ID CLUSTER]],'Pontos e zonas por UF'!$B$2:$B$446,'Pontos e zonas por UF'!$H$2:$H$446)</f>
        <v>Minas Gerais</v>
      </c>
      <c r="K1235" s="344"/>
      <c r="L1235" s="8">
        <f>_xlfn.XLOOKUP(QDC_Contratos[[#This Row],[ID CLUSTER]],'Pontos e zonas por UF'!$B$2:$B$446,'Pontos e zonas por UF'!$A$2:$A$446)</f>
        <v>73</v>
      </c>
      <c r="M1235" s="344" t="str">
        <f>_xlfn.XLOOKUP(QDC_Contratos[[#This Row],[Código Identificador do ID CLUSTER]],'Pontos e zonas por UF'!$A$2:$A$446,'Pontos e zonas por UF'!$G$2:$G$446)</f>
        <v>Zona</v>
      </c>
    </row>
    <row r="1236" spans="1:13" x14ac:dyDescent="0.35">
      <c r="A1236" s="15">
        <v>1235</v>
      </c>
      <c r="B1236" s="338" t="s">
        <v>2510</v>
      </c>
      <c r="C1236" s="8" t="s">
        <v>1543</v>
      </c>
      <c r="D1236" s="15" t="s">
        <v>162</v>
      </c>
      <c r="E1236" s="18">
        <v>300</v>
      </c>
      <c r="F1236" s="473">
        <v>45338</v>
      </c>
      <c r="G1236" s="473">
        <v>45657</v>
      </c>
      <c r="H1236" s="448"/>
      <c r="I1236" s="15" t="s">
        <v>1279</v>
      </c>
      <c r="J1236" s="15" t="str">
        <f>_xlfn.XLOOKUP(QDC_Contratos[[#This Row],[ID CLUSTER]],'Pontos e zonas por UF'!$B$2:$B$446,'Pontos e zonas por UF'!$H$2:$H$446)</f>
        <v>Minas Gerais</v>
      </c>
      <c r="K1236" s="344"/>
      <c r="L1236" s="8">
        <f>_xlfn.XLOOKUP(QDC_Contratos[[#This Row],[ID CLUSTER]],'Pontos e zonas por UF'!$B$2:$B$446,'Pontos e zonas por UF'!$A$2:$A$446)</f>
        <v>411</v>
      </c>
      <c r="M1236" s="344" t="str">
        <f>_xlfn.XLOOKUP(QDC_Contratos[[#This Row],[Código Identificador do ID CLUSTER]],'Pontos e zonas por UF'!$A$2:$A$446,'Pontos e zonas por UF'!$G$2:$G$446)</f>
        <v>Zona</v>
      </c>
    </row>
    <row r="1237" spans="1:13" x14ac:dyDescent="0.35">
      <c r="A1237" s="15">
        <v>1236</v>
      </c>
      <c r="B1237" s="338" t="s">
        <v>2511</v>
      </c>
      <c r="C1237" s="8" t="s">
        <v>1281</v>
      </c>
      <c r="D1237" s="15" t="s">
        <v>162</v>
      </c>
      <c r="E1237" s="18">
        <v>400</v>
      </c>
      <c r="F1237" s="473">
        <v>45338</v>
      </c>
      <c r="G1237" s="473">
        <v>45657</v>
      </c>
      <c r="H1237" s="448"/>
      <c r="I1237" s="15" t="s">
        <v>1279</v>
      </c>
      <c r="J1237" s="15" t="str">
        <f>_xlfn.XLOOKUP(QDC_Contratos[[#This Row],[ID CLUSTER]],'Pontos e zonas por UF'!$B$2:$B$446,'Pontos e zonas por UF'!$H$2:$H$446)</f>
        <v>São Paulo</v>
      </c>
      <c r="K1237" s="344"/>
      <c r="L1237" s="8">
        <f>_xlfn.XLOOKUP(QDC_Contratos[[#This Row],[ID CLUSTER]],'Pontos e zonas por UF'!$B$2:$B$446,'Pontos e zonas por UF'!$A$2:$A$446)</f>
        <v>441</v>
      </c>
      <c r="M1237" s="344" t="str">
        <f>_xlfn.XLOOKUP(QDC_Contratos[[#This Row],[Código Identificador do ID CLUSTER]],'Pontos e zonas por UF'!$A$2:$A$446,'Pontos e zonas por UF'!$G$2:$G$446)</f>
        <v>Zona</v>
      </c>
    </row>
    <row r="1238" spans="1:13" x14ac:dyDescent="0.35">
      <c r="A1238" s="15">
        <v>1237</v>
      </c>
      <c r="B1238" s="338" t="s">
        <v>2512</v>
      </c>
      <c r="C1238" s="8" t="s">
        <v>1278</v>
      </c>
      <c r="D1238" s="15" t="s">
        <v>162</v>
      </c>
      <c r="E1238" s="18">
        <v>400</v>
      </c>
      <c r="F1238" s="473">
        <v>45338</v>
      </c>
      <c r="G1238" s="473">
        <v>45657</v>
      </c>
      <c r="H1238" s="448"/>
      <c r="I1238" s="15" t="s">
        <v>1279</v>
      </c>
      <c r="J1238" s="15" t="str">
        <f>_xlfn.XLOOKUP(QDC_Contratos[[#This Row],[ID CLUSTER]],'Pontos e zonas por UF'!$B$2:$B$446,'Pontos e zonas por UF'!$H$2:$H$446)</f>
        <v>São Paulo</v>
      </c>
      <c r="K1238" s="344"/>
      <c r="L1238" s="8">
        <f>_xlfn.XLOOKUP(QDC_Contratos[[#This Row],[ID CLUSTER]],'Pontos e zonas por UF'!$B$2:$B$446,'Pontos e zonas por UF'!$A$2:$A$446)</f>
        <v>442</v>
      </c>
      <c r="M1238" s="344" t="str">
        <f>_xlfn.XLOOKUP(QDC_Contratos[[#This Row],[Código Identificador do ID CLUSTER]],'Pontos e zonas por UF'!$A$2:$A$446,'Pontos e zonas por UF'!$G$2:$G$446)</f>
        <v>Zona</v>
      </c>
    </row>
    <row r="1239" spans="1:13" x14ac:dyDescent="0.35">
      <c r="A1239" s="15">
        <v>1238</v>
      </c>
      <c r="B1239" s="338" t="s">
        <v>2513</v>
      </c>
      <c r="C1239" s="8" t="s">
        <v>1823</v>
      </c>
      <c r="D1239" s="15" t="s">
        <v>162</v>
      </c>
      <c r="E1239" s="18">
        <v>900</v>
      </c>
      <c r="F1239" s="473">
        <v>45338</v>
      </c>
      <c r="G1239" s="473">
        <v>45657</v>
      </c>
      <c r="H1239" s="448"/>
      <c r="I1239" s="15" t="s">
        <v>1279</v>
      </c>
      <c r="J1239" s="15" t="str">
        <f>_xlfn.XLOOKUP(QDC_Contratos[[#This Row],[ID CLUSTER]],'Pontos e zonas por UF'!$B$2:$B$446,'Pontos e zonas por UF'!$H$2:$H$446)</f>
        <v>São Paulo</v>
      </c>
      <c r="K1239" s="344"/>
      <c r="L1239" s="8">
        <f>_xlfn.XLOOKUP(QDC_Contratos[[#This Row],[ID CLUSTER]],'Pontos e zonas por UF'!$B$2:$B$446,'Pontos e zonas por UF'!$A$2:$A$446)</f>
        <v>443</v>
      </c>
      <c r="M1239" s="344" t="str">
        <f>_xlfn.XLOOKUP(QDC_Contratos[[#This Row],[Código Identificador do ID CLUSTER]],'Pontos e zonas por UF'!$A$2:$A$446,'Pontos e zonas por UF'!$G$2:$G$446)</f>
        <v>Zona</v>
      </c>
    </row>
    <row r="1240" spans="1:13" x14ac:dyDescent="0.35">
      <c r="A1240" s="15">
        <v>1239</v>
      </c>
      <c r="B1240" s="338" t="s">
        <v>2514</v>
      </c>
      <c r="C1240" s="8" t="s">
        <v>1298</v>
      </c>
      <c r="D1240" s="15" t="s">
        <v>162</v>
      </c>
      <c r="E1240" s="18">
        <v>900</v>
      </c>
      <c r="F1240" s="473">
        <v>45338</v>
      </c>
      <c r="G1240" s="473">
        <v>45657</v>
      </c>
      <c r="H1240" s="448"/>
      <c r="I1240" s="15" t="s">
        <v>1279</v>
      </c>
      <c r="J1240" s="15" t="str">
        <f>_xlfn.XLOOKUP(QDC_Contratos[[#This Row],[ID CLUSTER]],'Pontos e zonas por UF'!$B$2:$B$446,'Pontos e zonas por UF'!$H$2:$H$446)</f>
        <v>São Paulo</v>
      </c>
      <c r="K1240" s="344"/>
      <c r="L1240" s="8">
        <f>_xlfn.XLOOKUP(QDC_Contratos[[#This Row],[ID CLUSTER]],'Pontos e zonas por UF'!$B$2:$B$446,'Pontos e zonas por UF'!$A$2:$A$446)</f>
        <v>444</v>
      </c>
      <c r="M1240" s="344" t="str">
        <f>_xlfn.XLOOKUP(QDC_Contratos[[#This Row],[Código Identificador do ID CLUSTER]],'Pontos e zonas por UF'!$A$2:$A$446,'Pontos e zonas por UF'!$G$2:$G$446)</f>
        <v>Zona</v>
      </c>
    </row>
    <row r="1241" spans="1:13" x14ac:dyDescent="0.35">
      <c r="A1241" s="15">
        <v>1240</v>
      </c>
      <c r="B1241" s="338" t="s">
        <v>2515</v>
      </c>
      <c r="C1241" s="8" t="s">
        <v>1730</v>
      </c>
      <c r="D1241" s="15" t="s">
        <v>169</v>
      </c>
      <c r="E1241" s="18">
        <v>10.31</v>
      </c>
      <c r="F1241" s="473">
        <v>45461</v>
      </c>
      <c r="G1241" s="473">
        <v>45461</v>
      </c>
      <c r="H1241" s="448"/>
      <c r="I1241" s="15" t="s">
        <v>1279</v>
      </c>
      <c r="J1241" s="15" t="str">
        <f>_xlfn.XLOOKUP(QDC_Contratos[[#This Row],[ID CLUSTER]],'Pontos e zonas por UF'!$B$2:$B$446,'Pontos e zonas por UF'!$H$2:$H$446)</f>
        <v>São Paulo</v>
      </c>
      <c r="K1241" s="344"/>
      <c r="L1241" s="8">
        <f>_xlfn.XLOOKUP(QDC_Contratos[[#This Row],[ID CLUSTER]],'Pontos e zonas por UF'!$B$2:$B$446,'Pontos e zonas por UF'!$A$2:$A$446)</f>
        <v>276645</v>
      </c>
      <c r="M1241" s="344" t="str">
        <f>_xlfn.XLOOKUP(QDC_Contratos[[#This Row],[Código Identificador do ID CLUSTER]],'Pontos e zonas por UF'!$A$2:$A$446,'Pontos e zonas por UF'!$G$2:$G$446)</f>
        <v>Ponto</v>
      </c>
    </row>
    <row r="1242" spans="1:13" x14ac:dyDescent="0.35">
      <c r="A1242" s="15">
        <v>1241</v>
      </c>
      <c r="B1242" s="338" t="s">
        <v>2516</v>
      </c>
      <c r="C1242" s="8" t="s">
        <v>1730</v>
      </c>
      <c r="D1242" s="15" t="s">
        <v>169</v>
      </c>
      <c r="E1242" s="18">
        <v>500</v>
      </c>
      <c r="F1242" s="473">
        <v>45549</v>
      </c>
      <c r="G1242" s="473">
        <v>45549</v>
      </c>
      <c r="H1242" s="448"/>
      <c r="I1242" s="15" t="s">
        <v>1279</v>
      </c>
      <c r="J1242" s="15" t="str">
        <f>_xlfn.XLOOKUP(QDC_Contratos[[#This Row],[ID CLUSTER]],'Pontos e zonas por UF'!$B$2:$B$446,'Pontos e zonas por UF'!$H$2:$H$446)</f>
        <v>São Paulo</v>
      </c>
      <c r="K1242" s="344"/>
      <c r="L1242" s="8">
        <f>_xlfn.XLOOKUP(QDC_Contratos[[#This Row],[ID CLUSTER]],'Pontos e zonas por UF'!$B$2:$B$446,'Pontos e zonas por UF'!$A$2:$A$446)</f>
        <v>276645</v>
      </c>
      <c r="M1242" s="344" t="str">
        <f>_xlfn.XLOOKUP(QDC_Contratos[[#This Row],[Código Identificador do ID CLUSTER]],'Pontos e zonas por UF'!$A$2:$A$446,'Pontos e zonas por UF'!$G$2:$G$446)</f>
        <v>Ponto</v>
      </c>
    </row>
    <row r="1243" spans="1:13" x14ac:dyDescent="0.35">
      <c r="A1243" s="15">
        <v>1242</v>
      </c>
      <c r="B1243" s="338" t="s">
        <v>2517</v>
      </c>
      <c r="C1243" s="8" t="s">
        <v>1823</v>
      </c>
      <c r="D1243" s="15" t="s">
        <v>162</v>
      </c>
      <c r="E1243" s="18">
        <v>1100</v>
      </c>
      <c r="F1243" s="473">
        <v>45549</v>
      </c>
      <c r="G1243" s="473">
        <v>45549</v>
      </c>
      <c r="H1243" s="448"/>
      <c r="I1243" s="15" t="s">
        <v>1279</v>
      </c>
      <c r="J1243" s="15" t="str">
        <f>_xlfn.XLOOKUP(QDC_Contratos[[#This Row],[ID CLUSTER]],'Pontos e zonas por UF'!$B$2:$B$446,'Pontos e zonas por UF'!$H$2:$H$446)</f>
        <v>São Paulo</v>
      </c>
      <c r="K1243" s="344"/>
      <c r="L1243" s="8">
        <f>_xlfn.XLOOKUP(QDC_Contratos[[#This Row],[ID CLUSTER]],'Pontos e zonas por UF'!$B$2:$B$446,'Pontos e zonas por UF'!$A$2:$A$446)</f>
        <v>443</v>
      </c>
      <c r="M1243" s="344" t="str">
        <f>_xlfn.XLOOKUP(QDC_Contratos[[#This Row],[Código Identificador do ID CLUSTER]],'Pontos e zonas por UF'!$A$2:$A$446,'Pontos e zonas por UF'!$G$2:$G$446)</f>
        <v>Zona</v>
      </c>
    </row>
    <row r="1244" spans="1:13" x14ac:dyDescent="0.35">
      <c r="A1244" s="15">
        <v>1243</v>
      </c>
      <c r="B1244" s="338" t="s">
        <v>2518</v>
      </c>
      <c r="C1244" s="8" t="s">
        <v>1298</v>
      </c>
      <c r="D1244" s="15" t="s">
        <v>162</v>
      </c>
      <c r="E1244" s="18">
        <v>500</v>
      </c>
      <c r="F1244" s="473">
        <v>45549</v>
      </c>
      <c r="G1244" s="473">
        <v>45549</v>
      </c>
      <c r="H1244" s="448"/>
      <c r="I1244" s="15" t="s">
        <v>1279</v>
      </c>
      <c r="J1244" s="15" t="str">
        <f>_xlfn.XLOOKUP(QDC_Contratos[[#This Row],[ID CLUSTER]],'Pontos e zonas por UF'!$B$2:$B$446,'Pontos e zonas por UF'!$H$2:$H$446)</f>
        <v>São Paulo</v>
      </c>
      <c r="K1244" s="344"/>
      <c r="L1244" s="8">
        <f>_xlfn.XLOOKUP(QDC_Contratos[[#This Row],[ID CLUSTER]],'Pontos e zonas por UF'!$B$2:$B$446,'Pontos e zonas por UF'!$A$2:$A$446)</f>
        <v>444</v>
      </c>
      <c r="M1244" s="344" t="str">
        <f>_xlfn.XLOOKUP(QDC_Contratos[[#This Row],[Código Identificador do ID CLUSTER]],'Pontos e zonas por UF'!$A$2:$A$446,'Pontos e zonas por UF'!$G$2:$G$446)</f>
        <v>Zona</v>
      </c>
    </row>
    <row r="1245" spans="1:13" x14ac:dyDescent="0.35">
      <c r="A1245" s="15">
        <v>1244</v>
      </c>
      <c r="B1245" s="338" t="s">
        <v>2519</v>
      </c>
      <c r="C1245" s="8" t="s">
        <v>1823</v>
      </c>
      <c r="D1245" s="15" t="s">
        <v>162</v>
      </c>
      <c r="E1245" s="18">
        <v>100</v>
      </c>
      <c r="F1245" s="473">
        <v>45550</v>
      </c>
      <c r="G1245" s="473">
        <v>45550</v>
      </c>
      <c r="H1245" s="448"/>
      <c r="I1245" s="15" t="s">
        <v>1279</v>
      </c>
      <c r="J1245" s="15" t="str">
        <f>_xlfn.XLOOKUP(QDC_Contratos[[#This Row],[ID CLUSTER]],'Pontos e zonas por UF'!$B$2:$B$446,'Pontos e zonas por UF'!$H$2:$H$446)</f>
        <v>São Paulo</v>
      </c>
      <c r="K1245" s="344"/>
      <c r="L1245" s="8">
        <f>_xlfn.XLOOKUP(QDC_Contratos[[#This Row],[ID CLUSTER]],'Pontos e zonas por UF'!$B$2:$B$446,'Pontos e zonas por UF'!$A$2:$A$446)</f>
        <v>443</v>
      </c>
      <c r="M1245" s="344" t="str">
        <f>_xlfn.XLOOKUP(QDC_Contratos[[#This Row],[Código Identificador do ID CLUSTER]],'Pontos e zonas por UF'!$A$2:$A$446,'Pontos e zonas por UF'!$G$2:$G$446)</f>
        <v>Zona</v>
      </c>
    </row>
    <row r="1246" spans="1:13" x14ac:dyDescent="0.35">
      <c r="A1246" s="15">
        <v>1245</v>
      </c>
      <c r="B1246" s="338" t="s">
        <v>2520</v>
      </c>
      <c r="C1246" s="8" t="s">
        <v>1298</v>
      </c>
      <c r="D1246" s="15" t="s">
        <v>162</v>
      </c>
      <c r="E1246" s="18">
        <v>300</v>
      </c>
      <c r="F1246" s="473">
        <v>45550</v>
      </c>
      <c r="G1246" s="473">
        <v>45550</v>
      </c>
      <c r="H1246" s="448"/>
      <c r="I1246" s="15" t="s">
        <v>1279</v>
      </c>
      <c r="J1246" s="15" t="str">
        <f>_xlfn.XLOOKUP(QDC_Contratos[[#This Row],[ID CLUSTER]],'Pontos e zonas por UF'!$B$2:$B$446,'Pontos e zonas por UF'!$H$2:$H$446)</f>
        <v>São Paulo</v>
      </c>
      <c r="K1246" s="344"/>
      <c r="L1246" s="8">
        <f>_xlfn.XLOOKUP(QDC_Contratos[[#This Row],[ID CLUSTER]],'Pontos e zonas por UF'!$B$2:$B$446,'Pontos e zonas por UF'!$A$2:$A$446)</f>
        <v>444</v>
      </c>
      <c r="M1246" s="344" t="str">
        <f>_xlfn.XLOOKUP(QDC_Contratos[[#This Row],[Código Identificador do ID CLUSTER]],'Pontos e zonas por UF'!$A$2:$A$446,'Pontos e zonas por UF'!$G$2:$G$446)</f>
        <v>Zona</v>
      </c>
    </row>
    <row r="1247" spans="1:13" x14ac:dyDescent="0.35">
      <c r="A1247" s="15">
        <v>1246</v>
      </c>
      <c r="B1247" s="338" t="s">
        <v>2521</v>
      </c>
      <c r="C1247" s="8" t="s">
        <v>1543</v>
      </c>
      <c r="D1247" s="15" t="s">
        <v>162</v>
      </c>
      <c r="E1247" s="18">
        <v>44.55</v>
      </c>
      <c r="F1247" s="473">
        <v>45658</v>
      </c>
      <c r="G1247" s="473">
        <v>46022</v>
      </c>
      <c r="H1247" s="448"/>
      <c r="I1247" s="15" t="s">
        <v>1279</v>
      </c>
      <c r="J1247" s="15" t="str">
        <f>_xlfn.XLOOKUP(QDC_Contratos[[#This Row],[ID CLUSTER]],'Pontos e zonas por UF'!$B$2:$B$446,'Pontos e zonas por UF'!$H$2:$H$446)</f>
        <v>Minas Gerais</v>
      </c>
      <c r="K1247" s="344"/>
      <c r="L1247" s="8">
        <f>_xlfn.XLOOKUP(QDC_Contratos[[#This Row],[ID CLUSTER]],'Pontos e zonas por UF'!$B$2:$B$446,'Pontos e zonas por UF'!$A$2:$A$446)</f>
        <v>411</v>
      </c>
      <c r="M1247" s="344" t="str">
        <f>_xlfn.XLOOKUP(QDC_Contratos[[#This Row],[Código Identificador do ID CLUSTER]],'Pontos e zonas por UF'!$A$2:$A$446,'Pontos e zonas por UF'!$G$2:$G$446)</f>
        <v>Zona</v>
      </c>
    </row>
    <row r="1248" spans="1:13" x14ac:dyDescent="0.35">
      <c r="A1248" s="15">
        <v>1247</v>
      </c>
      <c r="B1248" s="338" t="s">
        <v>2522</v>
      </c>
      <c r="C1248" s="8" t="s">
        <v>1281</v>
      </c>
      <c r="D1248" s="15" t="s">
        <v>162</v>
      </c>
      <c r="E1248" s="18">
        <v>148.75</v>
      </c>
      <c r="F1248" s="473">
        <v>45658</v>
      </c>
      <c r="G1248" s="473">
        <v>46022</v>
      </c>
      <c r="H1248" s="448"/>
      <c r="I1248" s="15" t="s">
        <v>1279</v>
      </c>
      <c r="J1248" s="15" t="str">
        <f>_xlfn.XLOOKUP(QDC_Contratos[[#This Row],[ID CLUSTER]],'Pontos e zonas por UF'!$B$2:$B$446,'Pontos e zonas por UF'!$H$2:$H$446)</f>
        <v>São Paulo</v>
      </c>
      <c r="K1248" s="344"/>
      <c r="L1248" s="8">
        <f>_xlfn.XLOOKUP(QDC_Contratos[[#This Row],[ID CLUSTER]],'Pontos e zonas por UF'!$B$2:$B$446,'Pontos e zonas por UF'!$A$2:$A$446)</f>
        <v>441</v>
      </c>
      <c r="M1248" s="344" t="str">
        <f>_xlfn.XLOOKUP(QDC_Contratos[[#This Row],[Código Identificador do ID CLUSTER]],'Pontos e zonas por UF'!$A$2:$A$446,'Pontos e zonas por UF'!$G$2:$G$446)</f>
        <v>Zona</v>
      </c>
    </row>
    <row r="1249" spans="1:13" x14ac:dyDescent="0.35">
      <c r="A1249" s="15">
        <v>1248</v>
      </c>
      <c r="B1249" s="338" t="s">
        <v>2523</v>
      </c>
      <c r="C1249" s="8" t="s">
        <v>1278</v>
      </c>
      <c r="D1249" s="15" t="s">
        <v>162</v>
      </c>
      <c r="E1249" s="18">
        <v>123.12</v>
      </c>
      <c r="F1249" s="473">
        <v>45658</v>
      </c>
      <c r="G1249" s="473">
        <v>46022</v>
      </c>
      <c r="H1249" s="448"/>
      <c r="I1249" s="15" t="s">
        <v>1279</v>
      </c>
      <c r="J1249" s="15" t="str">
        <f>_xlfn.XLOOKUP(QDC_Contratos[[#This Row],[ID CLUSTER]],'Pontos e zonas por UF'!$B$2:$B$446,'Pontos e zonas por UF'!$H$2:$H$446)</f>
        <v>São Paulo</v>
      </c>
      <c r="K1249" s="344"/>
      <c r="L1249" s="8">
        <f>_xlfn.XLOOKUP(QDC_Contratos[[#This Row],[ID CLUSTER]],'Pontos e zonas por UF'!$B$2:$B$446,'Pontos e zonas por UF'!$A$2:$A$446)</f>
        <v>442</v>
      </c>
      <c r="M1249" s="344" t="str">
        <f>_xlfn.XLOOKUP(QDC_Contratos[[#This Row],[Código Identificador do ID CLUSTER]],'Pontos e zonas por UF'!$A$2:$A$446,'Pontos e zonas por UF'!$G$2:$G$446)</f>
        <v>Zona</v>
      </c>
    </row>
    <row r="1250" spans="1:13" x14ac:dyDescent="0.35">
      <c r="A1250" s="15">
        <v>1249</v>
      </c>
      <c r="B1250" s="338" t="s">
        <v>2524</v>
      </c>
      <c r="C1250" s="8" t="s">
        <v>1823</v>
      </c>
      <c r="D1250" s="15" t="s">
        <v>162</v>
      </c>
      <c r="E1250" s="18">
        <v>230.4</v>
      </c>
      <c r="F1250" s="473">
        <v>45658</v>
      </c>
      <c r="G1250" s="473">
        <v>46022</v>
      </c>
      <c r="H1250" s="448"/>
      <c r="I1250" s="15" t="s">
        <v>1279</v>
      </c>
      <c r="J1250" s="15" t="str">
        <f>_xlfn.XLOOKUP(QDC_Contratos[[#This Row],[ID CLUSTER]],'Pontos e zonas por UF'!$B$2:$B$446,'Pontos e zonas por UF'!$H$2:$H$446)</f>
        <v>São Paulo</v>
      </c>
      <c r="K1250" s="344"/>
      <c r="L1250" s="8">
        <f>_xlfn.XLOOKUP(QDC_Contratos[[#This Row],[ID CLUSTER]],'Pontos e zonas por UF'!$B$2:$B$446,'Pontos e zonas por UF'!$A$2:$A$446)</f>
        <v>443</v>
      </c>
      <c r="M1250" s="344" t="str">
        <f>_xlfn.XLOOKUP(QDC_Contratos[[#This Row],[Código Identificador do ID CLUSTER]],'Pontos e zonas por UF'!$A$2:$A$446,'Pontos e zonas por UF'!$G$2:$G$446)</f>
        <v>Zona</v>
      </c>
    </row>
    <row r="1251" spans="1:13" x14ac:dyDescent="0.35">
      <c r="A1251" s="15">
        <v>1250</v>
      </c>
      <c r="B1251" s="338" t="s">
        <v>2525</v>
      </c>
      <c r="C1251" s="8" t="s">
        <v>1730</v>
      </c>
      <c r="D1251" s="15" t="s">
        <v>169</v>
      </c>
      <c r="E1251" s="18">
        <v>55</v>
      </c>
      <c r="F1251" s="473">
        <v>45650</v>
      </c>
      <c r="G1251" s="473">
        <v>45650</v>
      </c>
      <c r="H1251" s="448"/>
      <c r="I1251" s="15" t="s">
        <v>1279</v>
      </c>
      <c r="J1251" s="15" t="str">
        <f>_xlfn.XLOOKUP(QDC_Contratos[[#This Row],[ID CLUSTER]],'Pontos e zonas por UF'!$B$2:$B$446,'Pontos e zonas por UF'!$H$2:$H$446)</f>
        <v>São Paulo</v>
      </c>
      <c r="K1251" s="344"/>
      <c r="L1251" s="8">
        <f>_xlfn.XLOOKUP(QDC_Contratos[[#This Row],[ID CLUSTER]],'Pontos e zonas por UF'!$B$2:$B$446,'Pontos e zonas por UF'!$A$2:$A$446)</f>
        <v>276645</v>
      </c>
      <c r="M1251" s="344" t="str">
        <f>_xlfn.XLOOKUP(QDC_Contratos[[#This Row],[Código Identificador do ID CLUSTER]],'Pontos e zonas por UF'!$A$2:$A$446,'Pontos e zonas por UF'!$G$2:$G$446)</f>
        <v>Ponto</v>
      </c>
    </row>
    <row r="1252" spans="1:13" x14ac:dyDescent="0.35">
      <c r="A1252" s="15">
        <v>1251</v>
      </c>
      <c r="B1252" s="338" t="s">
        <v>2526</v>
      </c>
      <c r="C1252" s="8" t="s">
        <v>1823</v>
      </c>
      <c r="D1252" s="15" t="s">
        <v>162</v>
      </c>
      <c r="E1252" s="18">
        <v>55</v>
      </c>
      <c r="F1252" s="473">
        <v>45650</v>
      </c>
      <c r="G1252" s="473">
        <v>45650</v>
      </c>
      <c r="H1252" s="448"/>
      <c r="I1252" s="15" t="s">
        <v>1279</v>
      </c>
      <c r="J1252" s="15" t="str">
        <f>_xlfn.XLOOKUP(QDC_Contratos[[#This Row],[ID CLUSTER]],'Pontos e zonas por UF'!$B$2:$B$446,'Pontos e zonas por UF'!$H$2:$H$446)</f>
        <v>São Paulo</v>
      </c>
      <c r="K1252" s="344"/>
      <c r="L1252" s="8">
        <f>_xlfn.XLOOKUP(QDC_Contratos[[#This Row],[ID CLUSTER]],'Pontos e zonas por UF'!$B$2:$B$446,'Pontos e zonas por UF'!$A$2:$A$446)</f>
        <v>443</v>
      </c>
      <c r="M1252" s="344" t="str">
        <f>_xlfn.XLOOKUP(QDC_Contratos[[#This Row],[Código Identificador do ID CLUSTER]],'Pontos e zonas por UF'!$A$2:$A$446,'Pontos e zonas por UF'!$G$2:$G$446)</f>
        <v>Zona</v>
      </c>
    </row>
    <row r="1253" spans="1:13" x14ac:dyDescent="0.35">
      <c r="A1253" s="15">
        <v>1252</v>
      </c>
      <c r="B1253" s="338" t="s">
        <v>2527</v>
      </c>
      <c r="C1253" s="8" t="s">
        <v>1730</v>
      </c>
      <c r="D1253" s="15" t="s">
        <v>169</v>
      </c>
      <c r="E1253" s="18">
        <v>55</v>
      </c>
      <c r="F1253" s="473">
        <v>45651</v>
      </c>
      <c r="G1253" s="473">
        <v>45651</v>
      </c>
      <c r="H1253" s="448"/>
      <c r="I1253" s="15" t="s">
        <v>1279</v>
      </c>
      <c r="J1253" s="15" t="str">
        <f>_xlfn.XLOOKUP(QDC_Contratos[[#This Row],[ID CLUSTER]],'Pontos e zonas por UF'!$B$2:$B$446,'Pontos e zonas por UF'!$H$2:$H$446)</f>
        <v>São Paulo</v>
      </c>
      <c r="K1253" s="344"/>
      <c r="L1253" s="8">
        <f>_xlfn.XLOOKUP(QDC_Contratos[[#This Row],[ID CLUSTER]],'Pontos e zonas por UF'!$B$2:$B$446,'Pontos e zonas por UF'!$A$2:$A$446)</f>
        <v>276645</v>
      </c>
      <c r="M1253" s="344" t="str">
        <f>_xlfn.XLOOKUP(QDC_Contratos[[#This Row],[Código Identificador do ID CLUSTER]],'Pontos e zonas por UF'!$A$2:$A$446,'Pontos e zonas por UF'!$G$2:$G$446)</f>
        <v>Ponto</v>
      </c>
    </row>
    <row r="1254" spans="1:13" x14ac:dyDescent="0.35">
      <c r="A1254" s="15">
        <v>1253</v>
      </c>
      <c r="B1254" s="338" t="s">
        <v>2528</v>
      </c>
      <c r="C1254" s="8" t="s">
        <v>1730</v>
      </c>
      <c r="D1254" s="15" t="s">
        <v>169</v>
      </c>
      <c r="E1254" s="18">
        <v>55</v>
      </c>
      <c r="F1254" s="473">
        <v>45652</v>
      </c>
      <c r="G1254" s="473">
        <v>45652</v>
      </c>
      <c r="H1254" s="448"/>
      <c r="I1254" s="15" t="s">
        <v>1279</v>
      </c>
      <c r="J1254" s="15" t="str">
        <f>_xlfn.XLOOKUP(QDC_Contratos[[#This Row],[ID CLUSTER]],'Pontos e zonas por UF'!$B$2:$B$446,'Pontos e zonas por UF'!$H$2:$H$446)</f>
        <v>São Paulo</v>
      </c>
      <c r="K1254" s="344"/>
      <c r="L1254" s="8">
        <f>_xlfn.XLOOKUP(QDC_Contratos[[#This Row],[ID CLUSTER]],'Pontos e zonas por UF'!$B$2:$B$446,'Pontos e zonas por UF'!$A$2:$A$446)</f>
        <v>276645</v>
      </c>
      <c r="M1254" s="344" t="str">
        <f>_xlfn.XLOOKUP(QDC_Contratos[[#This Row],[Código Identificador do ID CLUSTER]],'Pontos e zonas por UF'!$A$2:$A$446,'Pontos e zonas por UF'!$G$2:$G$446)</f>
        <v>Ponto</v>
      </c>
    </row>
    <row r="1255" spans="1:13" x14ac:dyDescent="0.35">
      <c r="A1255" s="15">
        <v>1254</v>
      </c>
      <c r="B1255" s="338" t="s">
        <v>2529</v>
      </c>
      <c r="C1255" s="8" t="s">
        <v>1823</v>
      </c>
      <c r="D1255" s="15" t="s">
        <v>162</v>
      </c>
      <c r="E1255" s="18">
        <v>55</v>
      </c>
      <c r="F1255" s="473">
        <v>45652</v>
      </c>
      <c r="G1255" s="473">
        <v>45652</v>
      </c>
      <c r="H1255" s="448"/>
      <c r="I1255" s="15" t="s">
        <v>1279</v>
      </c>
      <c r="J1255" s="15" t="str">
        <f>_xlfn.XLOOKUP(QDC_Contratos[[#This Row],[ID CLUSTER]],'Pontos e zonas por UF'!$B$2:$B$446,'Pontos e zonas por UF'!$H$2:$H$446)</f>
        <v>São Paulo</v>
      </c>
      <c r="K1255" s="344"/>
      <c r="L1255" s="8">
        <f>_xlfn.XLOOKUP(QDC_Contratos[[#This Row],[ID CLUSTER]],'Pontos e zonas por UF'!$B$2:$B$446,'Pontos e zonas por UF'!$A$2:$A$446)</f>
        <v>443</v>
      </c>
      <c r="M1255" s="344" t="str">
        <f>_xlfn.XLOOKUP(QDC_Contratos[[#This Row],[Código Identificador do ID CLUSTER]],'Pontos e zonas por UF'!$A$2:$A$446,'Pontos e zonas por UF'!$G$2:$G$446)</f>
        <v>Zona</v>
      </c>
    </row>
    <row r="1256" spans="1:13" x14ac:dyDescent="0.35">
      <c r="A1256" s="15">
        <v>1255</v>
      </c>
      <c r="B1256" s="338" t="s">
        <v>2530</v>
      </c>
      <c r="C1256" s="8" t="s">
        <v>1730</v>
      </c>
      <c r="D1256" s="15" t="s">
        <v>169</v>
      </c>
      <c r="E1256" s="18">
        <v>55</v>
      </c>
      <c r="F1256" s="473">
        <v>45653</v>
      </c>
      <c r="G1256" s="473">
        <v>45653</v>
      </c>
      <c r="H1256" s="448"/>
      <c r="I1256" s="15" t="s">
        <v>1279</v>
      </c>
      <c r="J1256" s="15" t="str">
        <f>_xlfn.XLOOKUP(QDC_Contratos[[#This Row],[ID CLUSTER]],'Pontos e zonas por UF'!$B$2:$B$446,'Pontos e zonas por UF'!$H$2:$H$446)</f>
        <v>São Paulo</v>
      </c>
      <c r="K1256" s="344"/>
      <c r="L1256" s="8">
        <f>_xlfn.XLOOKUP(QDC_Contratos[[#This Row],[ID CLUSTER]],'Pontos e zonas por UF'!$B$2:$B$446,'Pontos e zonas por UF'!$A$2:$A$446)</f>
        <v>276645</v>
      </c>
      <c r="M1256" s="344" t="str">
        <f>_xlfn.XLOOKUP(QDC_Contratos[[#This Row],[Código Identificador do ID CLUSTER]],'Pontos e zonas por UF'!$A$2:$A$446,'Pontos e zonas por UF'!$G$2:$G$446)</f>
        <v>Ponto</v>
      </c>
    </row>
    <row r="1257" spans="1:13" x14ac:dyDescent="0.35">
      <c r="A1257" s="15">
        <v>1256</v>
      </c>
      <c r="B1257" s="338" t="s">
        <v>2531</v>
      </c>
      <c r="C1257" s="8" t="s">
        <v>1823</v>
      </c>
      <c r="D1257" s="15" t="s">
        <v>162</v>
      </c>
      <c r="E1257" s="18">
        <v>55</v>
      </c>
      <c r="F1257" s="473">
        <v>45654</v>
      </c>
      <c r="G1257" s="473">
        <v>45654</v>
      </c>
      <c r="H1257" s="448"/>
      <c r="I1257" s="15" t="s">
        <v>1279</v>
      </c>
      <c r="J1257" s="15" t="str">
        <f>_xlfn.XLOOKUP(QDC_Contratos[[#This Row],[ID CLUSTER]],'Pontos e zonas por UF'!$B$2:$B$446,'Pontos e zonas por UF'!$H$2:$H$446)</f>
        <v>São Paulo</v>
      </c>
      <c r="K1257" s="344"/>
      <c r="L1257" s="8">
        <f>_xlfn.XLOOKUP(QDC_Contratos[[#This Row],[ID CLUSTER]],'Pontos e zonas por UF'!$B$2:$B$446,'Pontos e zonas por UF'!$A$2:$A$446)</f>
        <v>443</v>
      </c>
      <c r="M1257" s="344" t="str">
        <f>_xlfn.XLOOKUP(QDC_Contratos[[#This Row],[Código Identificador do ID CLUSTER]],'Pontos e zonas por UF'!$A$2:$A$446,'Pontos e zonas por UF'!$G$2:$G$446)</f>
        <v>Zona</v>
      </c>
    </row>
    <row r="1258" spans="1:13" x14ac:dyDescent="0.35">
      <c r="A1258" s="15">
        <v>1257</v>
      </c>
      <c r="B1258" s="338" t="s">
        <v>2532</v>
      </c>
      <c r="C1258" s="8" t="s">
        <v>1730</v>
      </c>
      <c r="D1258" s="15" t="s">
        <v>169</v>
      </c>
      <c r="E1258" s="18">
        <v>55</v>
      </c>
      <c r="F1258" s="473">
        <v>45655</v>
      </c>
      <c r="G1258" s="473">
        <v>45655</v>
      </c>
      <c r="H1258" s="448"/>
      <c r="I1258" s="15" t="s">
        <v>1279</v>
      </c>
      <c r="J1258" s="15" t="str">
        <f>_xlfn.XLOOKUP(QDC_Contratos[[#This Row],[ID CLUSTER]],'Pontos e zonas por UF'!$B$2:$B$446,'Pontos e zonas por UF'!$H$2:$H$446)</f>
        <v>São Paulo</v>
      </c>
      <c r="K1258" s="344"/>
      <c r="L1258" s="8">
        <f>_xlfn.XLOOKUP(QDC_Contratos[[#This Row],[ID CLUSTER]],'Pontos e zonas por UF'!$B$2:$B$446,'Pontos e zonas por UF'!$A$2:$A$446)</f>
        <v>276645</v>
      </c>
      <c r="M1258" s="344" t="str">
        <f>_xlfn.XLOOKUP(QDC_Contratos[[#This Row],[Código Identificador do ID CLUSTER]],'Pontos e zonas por UF'!$A$2:$A$446,'Pontos e zonas por UF'!$G$2:$G$446)</f>
        <v>Ponto</v>
      </c>
    </row>
    <row r="1259" spans="1:13" x14ac:dyDescent="0.35">
      <c r="A1259" s="15">
        <v>1258</v>
      </c>
      <c r="B1259" s="338" t="s">
        <v>2533</v>
      </c>
      <c r="C1259" s="8" t="s">
        <v>1823</v>
      </c>
      <c r="D1259" s="15" t="s">
        <v>162</v>
      </c>
      <c r="E1259" s="18">
        <v>55</v>
      </c>
      <c r="F1259" s="473">
        <v>45655</v>
      </c>
      <c r="G1259" s="473">
        <v>45655</v>
      </c>
      <c r="H1259" s="448"/>
      <c r="I1259" s="15" t="s">
        <v>1279</v>
      </c>
      <c r="J1259" s="15" t="str">
        <f>_xlfn.XLOOKUP(QDC_Contratos[[#This Row],[ID CLUSTER]],'Pontos e zonas por UF'!$B$2:$B$446,'Pontos e zonas por UF'!$H$2:$H$446)</f>
        <v>São Paulo</v>
      </c>
      <c r="K1259" s="344"/>
      <c r="L1259" s="8">
        <f>_xlfn.XLOOKUP(QDC_Contratos[[#This Row],[ID CLUSTER]],'Pontos e zonas por UF'!$B$2:$B$446,'Pontos e zonas por UF'!$A$2:$A$446)</f>
        <v>443</v>
      </c>
      <c r="M1259" s="344" t="str">
        <f>_xlfn.XLOOKUP(QDC_Contratos[[#This Row],[Código Identificador do ID CLUSTER]],'Pontos e zonas por UF'!$A$2:$A$446,'Pontos e zonas por UF'!$G$2:$G$446)</f>
        <v>Zona</v>
      </c>
    </row>
    <row r="1260" spans="1:13" x14ac:dyDescent="0.35">
      <c r="A1260" s="15">
        <v>1259</v>
      </c>
      <c r="B1260" s="338" t="s">
        <v>2534</v>
      </c>
      <c r="C1260" s="8" t="s">
        <v>1730</v>
      </c>
      <c r="D1260" s="15" t="s">
        <v>169</v>
      </c>
      <c r="E1260" s="18">
        <v>55</v>
      </c>
      <c r="F1260" s="473">
        <v>45656</v>
      </c>
      <c r="G1260" s="473">
        <v>45656</v>
      </c>
      <c r="H1260" s="448"/>
      <c r="I1260" s="15" t="s">
        <v>1279</v>
      </c>
      <c r="J1260" s="15" t="str">
        <f>_xlfn.XLOOKUP(QDC_Contratos[[#This Row],[ID CLUSTER]],'Pontos e zonas por UF'!$B$2:$B$446,'Pontos e zonas por UF'!$H$2:$H$446)</f>
        <v>São Paulo</v>
      </c>
      <c r="K1260" s="344"/>
      <c r="L1260" s="8">
        <f>_xlfn.XLOOKUP(QDC_Contratos[[#This Row],[ID CLUSTER]],'Pontos e zonas por UF'!$B$2:$B$446,'Pontos e zonas por UF'!$A$2:$A$446)</f>
        <v>276645</v>
      </c>
      <c r="M1260" s="344" t="str">
        <f>_xlfn.XLOOKUP(QDC_Contratos[[#This Row],[Código Identificador do ID CLUSTER]],'Pontos e zonas por UF'!$A$2:$A$446,'Pontos e zonas por UF'!$G$2:$G$446)</f>
        <v>Ponto</v>
      </c>
    </row>
    <row r="1261" spans="1:13" x14ac:dyDescent="0.35">
      <c r="A1261" s="15">
        <v>1260</v>
      </c>
      <c r="B1261" s="338" t="s">
        <v>2535</v>
      </c>
      <c r="C1261" s="8" t="s">
        <v>1823</v>
      </c>
      <c r="D1261" s="15" t="s">
        <v>162</v>
      </c>
      <c r="E1261" s="18">
        <v>55</v>
      </c>
      <c r="F1261" s="473">
        <v>45656</v>
      </c>
      <c r="G1261" s="473">
        <v>45656</v>
      </c>
      <c r="H1261" s="448"/>
      <c r="I1261" s="15" t="s">
        <v>1279</v>
      </c>
      <c r="J1261" s="15" t="str">
        <f>_xlfn.XLOOKUP(QDC_Contratos[[#This Row],[ID CLUSTER]],'Pontos e zonas por UF'!$B$2:$B$446,'Pontos e zonas por UF'!$H$2:$H$446)</f>
        <v>São Paulo</v>
      </c>
      <c r="K1261" s="344"/>
      <c r="L1261" s="8">
        <f>_xlfn.XLOOKUP(QDC_Contratos[[#This Row],[ID CLUSTER]],'Pontos e zonas por UF'!$B$2:$B$446,'Pontos e zonas por UF'!$A$2:$A$446)</f>
        <v>443</v>
      </c>
      <c r="M1261" s="344" t="str">
        <f>_xlfn.XLOOKUP(QDC_Contratos[[#This Row],[Código Identificador do ID CLUSTER]],'Pontos e zonas por UF'!$A$2:$A$446,'Pontos e zonas por UF'!$G$2:$G$446)</f>
        <v>Zona</v>
      </c>
    </row>
    <row r="1262" spans="1:13" x14ac:dyDescent="0.35">
      <c r="A1262" s="15">
        <v>1261</v>
      </c>
      <c r="B1262" s="338" t="s">
        <v>2536</v>
      </c>
      <c r="C1262" s="8" t="s">
        <v>1763</v>
      </c>
      <c r="D1262" s="15" t="s">
        <v>162</v>
      </c>
      <c r="E1262" s="18">
        <v>90</v>
      </c>
      <c r="F1262" s="473">
        <v>45673</v>
      </c>
      <c r="G1262" s="473">
        <v>45673</v>
      </c>
      <c r="H1262" s="448"/>
      <c r="I1262" s="15" t="s">
        <v>1279</v>
      </c>
      <c r="J1262" s="15" t="str">
        <f>_xlfn.XLOOKUP(QDC_Contratos[[#This Row],[ID CLUSTER]],'Pontos e zonas por UF'!$B$2:$B$446,'Pontos e zonas por UF'!$H$2:$H$446)</f>
        <v>Rio de Janeiro</v>
      </c>
      <c r="K1262" s="344"/>
      <c r="L1262" s="8">
        <f>_xlfn.XLOOKUP(QDC_Contratos[[#This Row],[ID CLUSTER]],'Pontos e zonas por UF'!$B$2:$B$446,'Pontos e zonas por UF'!$A$2:$A$446)</f>
        <v>757858</v>
      </c>
      <c r="M1262" s="344" t="str">
        <f>_xlfn.XLOOKUP(QDC_Contratos[[#This Row],[Código Identificador do ID CLUSTER]],'Pontos e zonas por UF'!$A$2:$A$446,'Pontos e zonas por UF'!$G$2:$G$446)</f>
        <v>Ponto</v>
      </c>
    </row>
    <row r="1263" spans="1:13" x14ac:dyDescent="0.35">
      <c r="A1263" s="15">
        <v>1262</v>
      </c>
      <c r="B1263" s="338" t="s">
        <v>2537</v>
      </c>
      <c r="C1263" s="8" t="s">
        <v>1763</v>
      </c>
      <c r="D1263" s="15" t="s">
        <v>162</v>
      </c>
      <c r="E1263" s="18">
        <v>10</v>
      </c>
      <c r="F1263" s="473">
        <v>45675</v>
      </c>
      <c r="G1263" s="473">
        <v>45675</v>
      </c>
      <c r="H1263" s="448"/>
      <c r="I1263" s="15" t="s">
        <v>1279</v>
      </c>
      <c r="J1263" s="15" t="str">
        <f>_xlfn.XLOOKUP(QDC_Contratos[[#This Row],[ID CLUSTER]],'Pontos e zonas por UF'!$B$2:$B$446,'Pontos e zonas por UF'!$H$2:$H$446)</f>
        <v>Rio de Janeiro</v>
      </c>
      <c r="K1263" s="344"/>
      <c r="L1263" s="8">
        <f>_xlfn.XLOOKUP(QDC_Contratos[[#This Row],[ID CLUSTER]],'Pontos e zonas por UF'!$B$2:$B$446,'Pontos e zonas por UF'!$A$2:$A$446)</f>
        <v>757858</v>
      </c>
      <c r="M1263" s="344" t="str">
        <f>_xlfn.XLOOKUP(QDC_Contratos[[#This Row],[Código Identificador do ID CLUSTER]],'Pontos e zonas por UF'!$A$2:$A$446,'Pontos e zonas por UF'!$G$2:$G$446)</f>
        <v>Ponto</v>
      </c>
    </row>
    <row r="1264" spans="1:13" x14ac:dyDescent="0.35">
      <c r="A1264" s="15">
        <v>1263</v>
      </c>
      <c r="B1264" s="338" t="s">
        <v>2538</v>
      </c>
      <c r="C1264" s="8" t="s">
        <v>2475</v>
      </c>
      <c r="D1264" s="15" t="s">
        <v>169</v>
      </c>
      <c r="E1264" s="18">
        <v>1</v>
      </c>
      <c r="F1264" s="473">
        <v>45658</v>
      </c>
      <c r="G1264" s="473">
        <v>46022</v>
      </c>
      <c r="H1264" s="448"/>
      <c r="I1264" s="15" t="s">
        <v>1279</v>
      </c>
      <c r="J1264" s="15" t="str">
        <f>_xlfn.XLOOKUP(QDC_Contratos[[#This Row],[ID CLUSTER]],'Pontos e zonas por UF'!$B$2:$B$446,'Pontos e zonas por UF'!$H$2:$H$446)</f>
        <v>Rio de Janeiro</v>
      </c>
      <c r="K1264" s="344"/>
      <c r="L1264" s="8">
        <f>_xlfn.XLOOKUP(QDC_Contratos[[#This Row],[ID CLUSTER]],'Pontos e zonas por UF'!$B$2:$B$446,'Pontos e zonas por UF'!$A$2:$A$446)</f>
        <v>1008763</v>
      </c>
      <c r="M1264" s="344" t="str">
        <f>_xlfn.XLOOKUP(QDC_Contratos[[#This Row],[Código Identificador do ID CLUSTER]],'Pontos e zonas por UF'!$A$2:$A$446,'Pontos e zonas por UF'!$G$2:$G$446)</f>
        <v>Ponto</v>
      </c>
    </row>
    <row r="1265" spans="1:13" x14ac:dyDescent="0.35">
      <c r="A1265" s="15">
        <v>1264</v>
      </c>
      <c r="B1265" s="338" t="s">
        <v>2539</v>
      </c>
      <c r="C1265" s="6" t="s">
        <v>1537</v>
      </c>
      <c r="D1265" s="15" t="s">
        <v>169</v>
      </c>
      <c r="E1265" s="18">
        <v>1453.27</v>
      </c>
      <c r="F1265" s="473">
        <v>45658</v>
      </c>
      <c r="G1265" s="473">
        <v>46022</v>
      </c>
      <c r="H1265" s="448"/>
      <c r="I1265" s="15" t="s">
        <v>1279</v>
      </c>
      <c r="J1265" s="15" t="str">
        <f>_xlfn.XLOOKUP(QDC_Contratos[[#This Row],[ID CLUSTER]],'Pontos e zonas por UF'!$B$2:$B$446,'Pontos e zonas por UF'!$H$2:$H$446)</f>
        <v>Rio de Janeiro</v>
      </c>
      <c r="K1265" s="344"/>
      <c r="L1265" s="8">
        <f>_xlfn.XLOOKUP(QDC_Contratos[[#This Row],[ID CLUSTER]],'Pontos e zonas por UF'!$B$2:$B$446,'Pontos e zonas por UF'!$A$2:$A$446)</f>
        <v>757856</v>
      </c>
      <c r="M1265" s="344" t="str">
        <f>_xlfn.XLOOKUP(QDC_Contratos[[#This Row],[Código Identificador do ID CLUSTER]],'Pontos e zonas por UF'!$A$2:$A$446,'Pontos e zonas por UF'!$G$2:$G$446)</f>
        <v>Ponto</v>
      </c>
    </row>
    <row r="1266" spans="1:13" x14ac:dyDescent="0.35">
      <c r="A1266" s="15">
        <v>1265</v>
      </c>
      <c r="B1266" s="338" t="s">
        <v>2540</v>
      </c>
      <c r="C1266" s="8" t="s">
        <v>1437</v>
      </c>
      <c r="D1266" s="15" t="s">
        <v>162</v>
      </c>
      <c r="E1266" s="18">
        <v>439.22</v>
      </c>
      <c r="F1266" s="473">
        <v>45658</v>
      </c>
      <c r="G1266" s="473">
        <v>46022</v>
      </c>
      <c r="H1266" s="448"/>
      <c r="I1266" s="15" t="s">
        <v>1279</v>
      </c>
      <c r="J1266" s="15" t="str">
        <f>_xlfn.XLOOKUP(QDC_Contratos[[#This Row],[ID CLUSTER]],'Pontos e zonas por UF'!$B$2:$B$446,'Pontos e zonas por UF'!$H$2:$H$446)</f>
        <v>Minas Gerais</v>
      </c>
      <c r="K1266" s="344"/>
      <c r="L1266" s="8">
        <f>_xlfn.XLOOKUP(QDC_Contratos[[#This Row],[ID CLUSTER]],'Pontos e zonas por UF'!$B$2:$B$446,'Pontos e zonas por UF'!$A$2:$A$446)</f>
        <v>73</v>
      </c>
      <c r="M1266" s="344" t="str">
        <f>_xlfn.XLOOKUP(QDC_Contratos[[#This Row],[Código Identificador do ID CLUSTER]],'Pontos e zonas por UF'!$A$2:$A$446,'Pontos e zonas por UF'!$G$2:$G$446)</f>
        <v>Zona</v>
      </c>
    </row>
    <row r="1267" spans="1:13" x14ac:dyDescent="0.35">
      <c r="A1267" s="15">
        <v>1266</v>
      </c>
      <c r="B1267" s="338" t="s">
        <v>2541</v>
      </c>
      <c r="C1267" s="8" t="s">
        <v>1730</v>
      </c>
      <c r="D1267" s="15" t="s">
        <v>169</v>
      </c>
      <c r="E1267" s="18">
        <v>40</v>
      </c>
      <c r="F1267" s="473">
        <v>45678</v>
      </c>
      <c r="G1267" s="473">
        <v>45678</v>
      </c>
      <c r="H1267" s="448"/>
      <c r="I1267" s="15" t="s">
        <v>1279</v>
      </c>
      <c r="J1267" s="15" t="str">
        <f>_xlfn.XLOOKUP(QDC_Contratos[[#This Row],[ID CLUSTER]],'Pontos e zonas por UF'!$B$2:$B$446,'Pontos e zonas por UF'!$H$2:$H$446)</f>
        <v>São Paulo</v>
      </c>
      <c r="K1267" s="344"/>
      <c r="L1267" s="8">
        <f>_xlfn.XLOOKUP(QDC_Contratos[[#This Row],[ID CLUSTER]],'Pontos e zonas por UF'!$B$2:$B$446,'Pontos e zonas por UF'!$A$2:$A$446)</f>
        <v>276645</v>
      </c>
      <c r="M1267" s="344" t="str">
        <f>_xlfn.XLOOKUP(QDC_Contratos[[#This Row],[Código Identificador do ID CLUSTER]],'Pontos e zonas por UF'!$A$2:$A$446,'Pontos e zonas por UF'!$G$2:$G$446)</f>
        <v>Ponto</v>
      </c>
    </row>
    <row r="1268" spans="1:13" x14ac:dyDescent="0.35">
      <c r="A1268" s="15">
        <v>1267</v>
      </c>
      <c r="B1268" s="338" t="s">
        <v>2542</v>
      </c>
      <c r="C1268" s="8" t="s">
        <v>1763</v>
      </c>
      <c r="D1268" s="15" t="s">
        <v>162</v>
      </c>
      <c r="E1268" s="18">
        <v>90</v>
      </c>
      <c r="F1268" s="473">
        <v>45678</v>
      </c>
      <c r="G1268" s="473">
        <v>45678</v>
      </c>
      <c r="H1268" s="448"/>
      <c r="I1268" s="15" t="s">
        <v>1279</v>
      </c>
      <c r="J1268" s="15" t="str">
        <f>_xlfn.XLOOKUP(QDC_Contratos[[#This Row],[ID CLUSTER]],'Pontos e zonas por UF'!$B$2:$B$446,'Pontos e zonas por UF'!$H$2:$H$446)</f>
        <v>Rio de Janeiro</v>
      </c>
      <c r="K1268" s="344"/>
      <c r="L1268" s="8">
        <f>_xlfn.XLOOKUP(QDC_Contratos[[#This Row],[ID CLUSTER]],'Pontos e zonas por UF'!$B$2:$B$446,'Pontos e zonas por UF'!$A$2:$A$446)</f>
        <v>757858</v>
      </c>
      <c r="M1268" s="344" t="str">
        <f>_xlfn.XLOOKUP(QDC_Contratos[[#This Row],[Código Identificador do ID CLUSTER]],'Pontos e zonas por UF'!$A$2:$A$446,'Pontos e zonas por UF'!$G$2:$G$446)</f>
        <v>Ponto</v>
      </c>
    </row>
    <row r="1269" spans="1:13" x14ac:dyDescent="0.35">
      <c r="A1269" s="15">
        <v>1268</v>
      </c>
      <c r="B1269" s="338" t="s">
        <v>2543</v>
      </c>
      <c r="C1269" s="8" t="s">
        <v>1447</v>
      </c>
      <c r="D1269" s="15" t="s">
        <v>162</v>
      </c>
      <c r="E1269" s="18">
        <v>282.42</v>
      </c>
      <c r="F1269" s="473">
        <v>45658</v>
      </c>
      <c r="G1269" s="473">
        <v>46022</v>
      </c>
      <c r="H1269" s="448"/>
      <c r="I1269" s="15" t="s">
        <v>1279</v>
      </c>
      <c r="J1269" s="15" t="str">
        <f>_xlfn.XLOOKUP(QDC_Contratos[[#This Row],[ID CLUSTER]],'Pontos e zonas por UF'!$B$2:$B$446,'Pontos e zonas por UF'!$H$2:$H$446)</f>
        <v>São Paulo</v>
      </c>
      <c r="K1269" s="344"/>
      <c r="L1269" s="8">
        <f>_xlfn.XLOOKUP(QDC_Contratos[[#This Row],[ID CLUSTER]],'Pontos e zonas por UF'!$B$2:$B$446,'Pontos e zonas por UF'!$A$2:$A$446)</f>
        <v>817352</v>
      </c>
      <c r="M1269" s="344" t="str">
        <f>_xlfn.XLOOKUP(QDC_Contratos[[#This Row],[Código Identificador do ID CLUSTER]],'Pontos e zonas por UF'!$A$2:$A$446,'Pontos e zonas por UF'!$G$2:$G$446)</f>
        <v>Ponto</v>
      </c>
    </row>
    <row r="1270" spans="1:13" x14ac:dyDescent="0.35">
      <c r="A1270" s="15">
        <v>1269</v>
      </c>
      <c r="B1270" s="338" t="s">
        <v>2544</v>
      </c>
      <c r="C1270" s="8" t="s">
        <v>1281</v>
      </c>
      <c r="D1270" s="15" t="s">
        <v>162</v>
      </c>
      <c r="E1270" s="18">
        <v>105</v>
      </c>
      <c r="F1270" s="473">
        <v>45658</v>
      </c>
      <c r="G1270" s="473">
        <v>46022</v>
      </c>
      <c r="H1270" s="448"/>
      <c r="I1270" s="15" t="s">
        <v>1279</v>
      </c>
      <c r="J1270" s="15" t="str">
        <f>_xlfn.XLOOKUP(QDC_Contratos[[#This Row],[ID CLUSTER]],'Pontos e zonas por UF'!$B$2:$B$446,'Pontos e zonas por UF'!$H$2:$H$446)</f>
        <v>São Paulo</v>
      </c>
      <c r="K1270" s="344"/>
      <c r="L1270" s="8">
        <f>_xlfn.XLOOKUP(QDC_Contratos[[#This Row],[ID CLUSTER]],'Pontos e zonas por UF'!$B$2:$B$446,'Pontos e zonas por UF'!$A$2:$A$446)</f>
        <v>441</v>
      </c>
      <c r="M1270" s="344" t="str">
        <f>_xlfn.XLOOKUP(QDC_Contratos[[#This Row],[Código Identificador do ID CLUSTER]],'Pontos e zonas por UF'!$A$2:$A$446,'Pontos e zonas por UF'!$G$2:$G$446)</f>
        <v>Zona</v>
      </c>
    </row>
    <row r="1271" spans="1:13" x14ac:dyDescent="0.35">
      <c r="A1271" s="15">
        <v>1270</v>
      </c>
      <c r="B1271" s="338" t="s">
        <v>2545</v>
      </c>
      <c r="C1271" s="8" t="s">
        <v>1823</v>
      </c>
      <c r="D1271" s="15" t="s">
        <v>162</v>
      </c>
      <c r="E1271" s="18">
        <v>63.33</v>
      </c>
      <c r="F1271" s="473">
        <v>45658</v>
      </c>
      <c r="G1271" s="473">
        <v>46022</v>
      </c>
      <c r="H1271" s="448"/>
      <c r="I1271" s="15" t="s">
        <v>1279</v>
      </c>
      <c r="J1271" s="15" t="str">
        <f>_xlfn.XLOOKUP(QDC_Contratos[[#This Row],[ID CLUSTER]],'Pontos e zonas por UF'!$B$2:$B$446,'Pontos e zonas por UF'!$H$2:$H$446)</f>
        <v>São Paulo</v>
      </c>
      <c r="K1271" s="344"/>
      <c r="L1271" s="8">
        <f>_xlfn.XLOOKUP(QDC_Contratos[[#This Row],[ID CLUSTER]],'Pontos e zonas por UF'!$B$2:$B$446,'Pontos e zonas por UF'!$A$2:$A$446)</f>
        <v>443</v>
      </c>
      <c r="M1271" s="344" t="str">
        <f>_xlfn.XLOOKUP(QDC_Contratos[[#This Row],[Código Identificador do ID CLUSTER]],'Pontos e zonas por UF'!$A$2:$A$446,'Pontos e zonas por UF'!$G$2:$G$446)</f>
        <v>Zona</v>
      </c>
    </row>
    <row r="1272" spans="1:13" x14ac:dyDescent="0.35">
      <c r="A1272" s="15">
        <v>1271</v>
      </c>
      <c r="B1272" s="338" t="s">
        <v>2546</v>
      </c>
      <c r="C1272" s="8" t="s">
        <v>1298</v>
      </c>
      <c r="D1272" s="15" t="s">
        <v>162</v>
      </c>
      <c r="E1272" s="18">
        <v>315</v>
      </c>
      <c r="F1272" s="473">
        <v>45658</v>
      </c>
      <c r="G1272" s="473">
        <v>46022</v>
      </c>
      <c r="H1272" s="448"/>
      <c r="I1272" s="15" t="s">
        <v>1279</v>
      </c>
      <c r="J1272" s="15" t="str">
        <f>_xlfn.XLOOKUP(QDC_Contratos[[#This Row],[ID CLUSTER]],'Pontos e zonas por UF'!$B$2:$B$446,'Pontos e zonas por UF'!$H$2:$H$446)</f>
        <v>São Paulo</v>
      </c>
      <c r="K1272" s="344"/>
      <c r="L1272" s="8">
        <f>_xlfn.XLOOKUP(QDC_Contratos[[#This Row],[ID CLUSTER]],'Pontos e zonas por UF'!$B$2:$B$446,'Pontos e zonas por UF'!$A$2:$A$446)</f>
        <v>444</v>
      </c>
      <c r="M1272" s="344" t="str">
        <f>_xlfn.XLOOKUP(QDC_Contratos[[#This Row],[Código Identificador do ID CLUSTER]],'Pontos e zonas por UF'!$A$2:$A$446,'Pontos e zonas por UF'!$G$2:$G$446)</f>
        <v>Zona</v>
      </c>
    </row>
    <row r="1273" spans="1:13" x14ac:dyDescent="0.35">
      <c r="A1273" s="15">
        <v>1272</v>
      </c>
      <c r="B1273" s="338" t="s">
        <v>2547</v>
      </c>
      <c r="C1273" s="8" t="s">
        <v>1730</v>
      </c>
      <c r="D1273" s="15" t="s">
        <v>169</v>
      </c>
      <c r="E1273" s="18">
        <v>117.5</v>
      </c>
      <c r="F1273" s="473">
        <v>45661</v>
      </c>
      <c r="G1273" s="473">
        <v>45661</v>
      </c>
      <c r="H1273" s="448"/>
      <c r="I1273" s="15" t="s">
        <v>1279</v>
      </c>
      <c r="J1273" s="15" t="str">
        <f>_xlfn.XLOOKUP(QDC_Contratos[[#This Row],[ID CLUSTER]],'Pontos e zonas por UF'!$B$2:$B$446,'Pontos e zonas por UF'!$H$2:$H$446)</f>
        <v>São Paulo</v>
      </c>
      <c r="K1273" s="344"/>
      <c r="L1273" s="8">
        <f>_xlfn.XLOOKUP(QDC_Contratos[[#This Row],[ID CLUSTER]],'Pontos e zonas por UF'!$B$2:$B$446,'Pontos e zonas por UF'!$A$2:$A$446)</f>
        <v>276645</v>
      </c>
      <c r="M1273" s="344" t="str">
        <f>_xlfn.XLOOKUP(QDC_Contratos[[#This Row],[Código Identificador do ID CLUSTER]],'Pontos e zonas por UF'!$A$2:$A$446,'Pontos e zonas por UF'!$G$2:$G$446)</f>
        <v>Ponto</v>
      </c>
    </row>
    <row r="1274" spans="1:13" x14ac:dyDescent="0.35">
      <c r="A1274" s="15">
        <v>1273</v>
      </c>
      <c r="B1274" s="338" t="s">
        <v>2548</v>
      </c>
      <c r="C1274" s="8" t="s">
        <v>1298</v>
      </c>
      <c r="D1274" s="15" t="s">
        <v>162</v>
      </c>
      <c r="E1274" s="18">
        <v>78.33</v>
      </c>
      <c r="F1274" s="473">
        <v>45661</v>
      </c>
      <c r="G1274" s="473">
        <v>45661</v>
      </c>
      <c r="H1274" s="448"/>
      <c r="I1274" s="15" t="s">
        <v>1279</v>
      </c>
      <c r="J1274" s="15" t="str">
        <f>_xlfn.XLOOKUP(QDC_Contratos[[#This Row],[ID CLUSTER]],'Pontos e zonas por UF'!$B$2:$B$446,'Pontos e zonas por UF'!$H$2:$H$446)</f>
        <v>São Paulo</v>
      </c>
      <c r="K1274" s="344"/>
      <c r="L1274" s="8">
        <f>_xlfn.XLOOKUP(QDC_Contratos[[#This Row],[ID CLUSTER]],'Pontos e zonas por UF'!$B$2:$B$446,'Pontos e zonas por UF'!$A$2:$A$446)</f>
        <v>444</v>
      </c>
      <c r="M1274" s="344" t="str">
        <f>_xlfn.XLOOKUP(QDC_Contratos[[#This Row],[Código Identificador do ID CLUSTER]],'Pontos e zonas por UF'!$A$2:$A$446,'Pontos e zonas por UF'!$G$2:$G$446)</f>
        <v>Zona</v>
      </c>
    </row>
    <row r="1275" spans="1:13" x14ac:dyDescent="0.35">
      <c r="A1275" s="15">
        <v>1274</v>
      </c>
      <c r="B1275" s="338" t="s">
        <v>2549</v>
      </c>
      <c r="C1275" s="8" t="s">
        <v>1730</v>
      </c>
      <c r="D1275" s="15" t="s">
        <v>169</v>
      </c>
      <c r="E1275" s="18">
        <v>117.5</v>
      </c>
      <c r="F1275" s="473">
        <v>45662</v>
      </c>
      <c r="G1275" s="473">
        <v>45662</v>
      </c>
      <c r="H1275" s="448"/>
      <c r="I1275" s="15" t="s">
        <v>1279</v>
      </c>
      <c r="J1275" s="15" t="str">
        <f>_xlfn.XLOOKUP(QDC_Contratos[[#This Row],[ID CLUSTER]],'Pontos e zonas por UF'!$B$2:$B$446,'Pontos e zonas por UF'!$H$2:$H$446)</f>
        <v>São Paulo</v>
      </c>
      <c r="K1275" s="344"/>
      <c r="L1275" s="8">
        <f>_xlfn.XLOOKUP(QDC_Contratos[[#This Row],[ID CLUSTER]],'Pontos e zonas por UF'!$B$2:$B$446,'Pontos e zonas por UF'!$A$2:$A$446)</f>
        <v>276645</v>
      </c>
      <c r="M1275" s="344" t="str">
        <f>_xlfn.XLOOKUP(QDC_Contratos[[#This Row],[Código Identificador do ID CLUSTER]],'Pontos e zonas por UF'!$A$2:$A$446,'Pontos e zonas por UF'!$G$2:$G$446)</f>
        <v>Ponto</v>
      </c>
    </row>
    <row r="1276" spans="1:13" x14ac:dyDescent="0.35">
      <c r="A1276" s="15">
        <v>1275</v>
      </c>
      <c r="B1276" s="338" t="s">
        <v>2550</v>
      </c>
      <c r="C1276" s="8" t="s">
        <v>1298</v>
      </c>
      <c r="D1276" s="15" t="s">
        <v>162</v>
      </c>
      <c r="E1276" s="18">
        <v>78.33</v>
      </c>
      <c r="F1276" s="473">
        <v>45662</v>
      </c>
      <c r="G1276" s="473">
        <v>45662</v>
      </c>
      <c r="H1276" s="448"/>
      <c r="I1276" s="15" t="s">
        <v>1279</v>
      </c>
      <c r="J1276" s="15" t="str">
        <f>_xlfn.XLOOKUP(QDC_Contratos[[#This Row],[ID CLUSTER]],'Pontos e zonas por UF'!$B$2:$B$446,'Pontos e zonas por UF'!$H$2:$H$446)</f>
        <v>São Paulo</v>
      </c>
      <c r="K1276" s="344"/>
      <c r="L1276" s="8">
        <f>_xlfn.XLOOKUP(QDC_Contratos[[#This Row],[ID CLUSTER]],'Pontos e zonas por UF'!$B$2:$B$446,'Pontos e zonas por UF'!$A$2:$A$446)</f>
        <v>444</v>
      </c>
      <c r="M1276" s="344" t="str">
        <f>_xlfn.XLOOKUP(QDC_Contratos[[#This Row],[Código Identificador do ID CLUSTER]],'Pontos e zonas por UF'!$A$2:$A$446,'Pontos e zonas por UF'!$G$2:$G$446)</f>
        <v>Zona</v>
      </c>
    </row>
    <row r="1277" spans="1:13" x14ac:dyDescent="0.35">
      <c r="A1277" s="15">
        <v>1276</v>
      </c>
      <c r="B1277" s="338" t="s">
        <v>2551</v>
      </c>
      <c r="C1277" s="8" t="s">
        <v>1730</v>
      </c>
      <c r="D1277" s="15" t="s">
        <v>169</v>
      </c>
      <c r="E1277" s="18">
        <v>107.5</v>
      </c>
      <c r="F1277" s="473">
        <v>45663</v>
      </c>
      <c r="G1277" s="473">
        <v>45663</v>
      </c>
      <c r="H1277" s="448"/>
      <c r="I1277" s="15" t="s">
        <v>1279</v>
      </c>
      <c r="J1277" s="15" t="str">
        <f>_xlfn.XLOOKUP(QDC_Contratos[[#This Row],[ID CLUSTER]],'Pontos e zonas por UF'!$B$2:$B$446,'Pontos e zonas por UF'!$H$2:$H$446)</f>
        <v>São Paulo</v>
      </c>
      <c r="K1277" s="344"/>
      <c r="L1277" s="8">
        <f>_xlfn.XLOOKUP(QDC_Contratos[[#This Row],[ID CLUSTER]],'Pontos e zonas por UF'!$B$2:$B$446,'Pontos e zonas por UF'!$A$2:$A$446)</f>
        <v>276645</v>
      </c>
      <c r="M1277" s="344" t="str">
        <f>_xlfn.XLOOKUP(QDC_Contratos[[#This Row],[Código Identificador do ID CLUSTER]],'Pontos e zonas por UF'!$A$2:$A$446,'Pontos e zonas por UF'!$G$2:$G$446)</f>
        <v>Ponto</v>
      </c>
    </row>
    <row r="1278" spans="1:13" x14ac:dyDescent="0.35">
      <c r="A1278" s="15">
        <v>1277</v>
      </c>
      <c r="B1278" s="338" t="s">
        <v>2552</v>
      </c>
      <c r="C1278" s="8" t="s">
        <v>1298</v>
      </c>
      <c r="D1278" s="15" t="s">
        <v>162</v>
      </c>
      <c r="E1278" s="18">
        <v>71.67</v>
      </c>
      <c r="F1278" s="473">
        <v>45663</v>
      </c>
      <c r="G1278" s="473">
        <v>45663</v>
      </c>
      <c r="H1278" s="448"/>
      <c r="I1278" s="15" t="s">
        <v>1279</v>
      </c>
      <c r="J1278" s="15" t="str">
        <f>_xlfn.XLOOKUP(QDC_Contratos[[#This Row],[ID CLUSTER]],'Pontos e zonas por UF'!$B$2:$B$446,'Pontos e zonas por UF'!$H$2:$H$446)</f>
        <v>São Paulo</v>
      </c>
      <c r="K1278" s="344"/>
      <c r="L1278" s="8">
        <f>_xlfn.XLOOKUP(QDC_Contratos[[#This Row],[ID CLUSTER]],'Pontos e zonas por UF'!$B$2:$B$446,'Pontos e zonas por UF'!$A$2:$A$446)</f>
        <v>444</v>
      </c>
      <c r="M1278" s="344" t="str">
        <f>_xlfn.XLOOKUP(QDC_Contratos[[#This Row],[Código Identificador do ID CLUSTER]],'Pontos e zonas por UF'!$A$2:$A$446,'Pontos e zonas por UF'!$G$2:$G$446)</f>
        <v>Zona</v>
      </c>
    </row>
    <row r="1279" spans="1:13" x14ac:dyDescent="0.35">
      <c r="A1279" s="15">
        <v>1278</v>
      </c>
      <c r="B1279" s="338" t="s">
        <v>2553</v>
      </c>
      <c r="C1279" s="8" t="s">
        <v>1823</v>
      </c>
      <c r="D1279" s="15" t="s">
        <v>162</v>
      </c>
      <c r="E1279" s="18">
        <v>55</v>
      </c>
      <c r="F1279" s="473">
        <v>45657</v>
      </c>
      <c r="G1279" s="473">
        <v>45657</v>
      </c>
      <c r="H1279" s="448"/>
      <c r="I1279" s="15" t="s">
        <v>1279</v>
      </c>
      <c r="J1279" s="15" t="str">
        <f>_xlfn.XLOOKUP(QDC_Contratos[[#This Row],[ID CLUSTER]],'Pontos e zonas por UF'!$B$2:$B$446,'Pontos e zonas por UF'!$H$2:$H$446)</f>
        <v>São Paulo</v>
      </c>
      <c r="K1279" s="344"/>
      <c r="L1279" s="8">
        <f>_xlfn.XLOOKUP(QDC_Contratos[[#This Row],[ID CLUSTER]],'Pontos e zonas por UF'!$B$2:$B$446,'Pontos e zonas por UF'!$A$2:$A$446)</f>
        <v>443</v>
      </c>
      <c r="M1279" s="344" t="str">
        <f>_xlfn.XLOOKUP(QDC_Contratos[[#This Row],[Código Identificador do ID CLUSTER]],'Pontos e zonas por UF'!$A$2:$A$446,'Pontos e zonas por UF'!$G$2:$G$446)</f>
        <v>Zona</v>
      </c>
    </row>
    <row r="1280" spans="1:13" x14ac:dyDescent="0.35">
      <c r="A1280" s="15">
        <v>1279</v>
      </c>
      <c r="B1280" s="338" t="s">
        <v>2554</v>
      </c>
      <c r="C1280" s="6" t="s">
        <v>1537</v>
      </c>
      <c r="D1280" s="15" t="s">
        <v>169</v>
      </c>
      <c r="E1280" s="18">
        <v>38.57</v>
      </c>
      <c r="F1280" s="473">
        <v>45658</v>
      </c>
      <c r="G1280" s="473">
        <v>45747</v>
      </c>
      <c r="H1280" s="448"/>
      <c r="I1280" s="15" t="s">
        <v>1279</v>
      </c>
      <c r="J1280" s="15" t="str">
        <f>_xlfn.XLOOKUP(QDC_Contratos[[#This Row],[ID CLUSTER]],'Pontos e zonas por UF'!$B$2:$B$446,'Pontos e zonas por UF'!$H$2:$H$446)</f>
        <v>Rio de Janeiro</v>
      </c>
      <c r="K1280" s="344"/>
      <c r="L1280" s="8">
        <f>_xlfn.XLOOKUP(QDC_Contratos[[#This Row],[ID CLUSTER]],'Pontos e zonas por UF'!$B$2:$B$446,'Pontos e zonas por UF'!$A$2:$A$446)</f>
        <v>757856</v>
      </c>
      <c r="M1280" s="344" t="str">
        <f>_xlfn.XLOOKUP(QDC_Contratos[[#This Row],[Código Identificador do ID CLUSTER]],'Pontos e zonas por UF'!$A$2:$A$446,'Pontos e zonas por UF'!$G$2:$G$446)</f>
        <v>Ponto</v>
      </c>
    </row>
    <row r="1281" spans="1:13" x14ac:dyDescent="0.35">
      <c r="A1281" s="15">
        <v>1280</v>
      </c>
      <c r="B1281" s="338" t="s">
        <v>2555</v>
      </c>
      <c r="C1281" s="8" t="s">
        <v>1298</v>
      </c>
      <c r="D1281" s="15" t="s">
        <v>162</v>
      </c>
      <c r="E1281" s="18">
        <v>71.67</v>
      </c>
      <c r="F1281" s="473">
        <v>45664</v>
      </c>
      <c r="G1281" s="473">
        <v>45664</v>
      </c>
      <c r="H1281" s="448"/>
      <c r="I1281" s="15" t="s">
        <v>1279</v>
      </c>
      <c r="J1281" s="15" t="str">
        <f>_xlfn.XLOOKUP(QDC_Contratos[[#This Row],[ID CLUSTER]],'Pontos e zonas por UF'!$B$2:$B$446,'Pontos e zonas por UF'!$H$2:$H$446)</f>
        <v>São Paulo</v>
      </c>
      <c r="K1281" s="344"/>
      <c r="L1281" s="8">
        <f>_xlfn.XLOOKUP(QDC_Contratos[[#This Row],[ID CLUSTER]],'Pontos e zonas por UF'!$B$2:$B$446,'Pontos e zonas por UF'!$A$2:$A$446)</f>
        <v>444</v>
      </c>
      <c r="M1281" s="344" t="str">
        <f>_xlfn.XLOOKUP(QDC_Contratos[[#This Row],[Código Identificador do ID CLUSTER]],'Pontos e zonas por UF'!$A$2:$A$446,'Pontos e zonas por UF'!$G$2:$G$446)</f>
        <v>Zona</v>
      </c>
    </row>
    <row r="1282" spans="1:13" x14ac:dyDescent="0.35">
      <c r="A1282" s="15">
        <v>1281</v>
      </c>
      <c r="B1282" s="338" t="s">
        <v>2556</v>
      </c>
      <c r="C1282" s="8" t="s">
        <v>1730</v>
      </c>
      <c r="D1282" s="15" t="s">
        <v>169</v>
      </c>
      <c r="E1282" s="18">
        <v>87.33</v>
      </c>
      <c r="F1282" s="473">
        <v>45665</v>
      </c>
      <c r="G1282" s="473">
        <v>45665</v>
      </c>
      <c r="H1282" s="448"/>
      <c r="I1282" s="15" t="s">
        <v>1279</v>
      </c>
      <c r="J1282" s="15" t="str">
        <f>_xlfn.XLOOKUP(QDC_Contratos[[#This Row],[ID CLUSTER]],'Pontos e zonas por UF'!$B$2:$B$446,'Pontos e zonas por UF'!$H$2:$H$446)</f>
        <v>São Paulo</v>
      </c>
      <c r="K1282" s="344"/>
      <c r="L1282" s="8">
        <f>_xlfn.XLOOKUP(QDC_Contratos[[#This Row],[ID CLUSTER]],'Pontos e zonas por UF'!$B$2:$B$446,'Pontos e zonas por UF'!$A$2:$A$446)</f>
        <v>276645</v>
      </c>
      <c r="M1282" s="344" t="str">
        <f>_xlfn.XLOOKUP(QDC_Contratos[[#This Row],[Código Identificador do ID CLUSTER]],'Pontos e zonas por UF'!$A$2:$A$446,'Pontos e zonas por UF'!$G$2:$G$446)</f>
        <v>Ponto</v>
      </c>
    </row>
    <row r="1283" spans="1:13" x14ac:dyDescent="0.35">
      <c r="A1283" s="15">
        <v>1282</v>
      </c>
      <c r="B1283" s="338" t="s">
        <v>2557</v>
      </c>
      <c r="C1283" s="8" t="s">
        <v>1298</v>
      </c>
      <c r="D1283" s="15" t="s">
        <v>162</v>
      </c>
      <c r="E1283" s="18">
        <v>85</v>
      </c>
      <c r="F1283" s="473">
        <v>45665</v>
      </c>
      <c r="G1283" s="473">
        <v>45665</v>
      </c>
      <c r="H1283" s="448"/>
      <c r="I1283" s="15" t="s">
        <v>1279</v>
      </c>
      <c r="J1283" s="15" t="str">
        <f>_xlfn.XLOOKUP(QDC_Contratos[[#This Row],[ID CLUSTER]],'Pontos e zonas por UF'!$B$2:$B$446,'Pontos e zonas por UF'!$H$2:$H$446)</f>
        <v>São Paulo</v>
      </c>
      <c r="K1283" s="344"/>
      <c r="L1283" s="8">
        <f>_xlfn.XLOOKUP(QDC_Contratos[[#This Row],[ID CLUSTER]],'Pontos e zonas por UF'!$B$2:$B$446,'Pontos e zonas por UF'!$A$2:$A$446)</f>
        <v>444</v>
      </c>
      <c r="M1283" s="344" t="str">
        <f>_xlfn.XLOOKUP(QDC_Contratos[[#This Row],[Código Identificador do ID CLUSTER]],'Pontos e zonas por UF'!$A$2:$A$446,'Pontos e zonas por UF'!$G$2:$G$446)</f>
        <v>Zona</v>
      </c>
    </row>
    <row r="1284" spans="1:13" x14ac:dyDescent="0.35">
      <c r="A1284" s="15">
        <v>1283</v>
      </c>
      <c r="B1284" s="338" t="s">
        <v>2558</v>
      </c>
      <c r="C1284" s="8" t="s">
        <v>1730</v>
      </c>
      <c r="D1284" s="15" t="s">
        <v>169</v>
      </c>
      <c r="E1284" s="18">
        <v>88.03</v>
      </c>
      <c r="F1284" s="473">
        <v>45666</v>
      </c>
      <c r="G1284" s="473">
        <v>45666</v>
      </c>
      <c r="H1284" s="448"/>
      <c r="I1284" s="15" t="s">
        <v>1279</v>
      </c>
      <c r="J1284" s="15" t="str">
        <f>_xlfn.XLOOKUP(QDC_Contratos[[#This Row],[ID CLUSTER]],'Pontos e zonas por UF'!$B$2:$B$446,'Pontos e zonas por UF'!$H$2:$H$446)</f>
        <v>São Paulo</v>
      </c>
      <c r="K1284" s="344"/>
      <c r="L1284" s="8">
        <f>_xlfn.XLOOKUP(QDC_Contratos[[#This Row],[ID CLUSTER]],'Pontos e zonas por UF'!$B$2:$B$446,'Pontos e zonas por UF'!$A$2:$A$446)</f>
        <v>276645</v>
      </c>
      <c r="M1284" s="344" t="str">
        <f>_xlfn.XLOOKUP(QDC_Contratos[[#This Row],[Código Identificador do ID CLUSTER]],'Pontos e zonas por UF'!$A$2:$A$446,'Pontos e zonas por UF'!$G$2:$G$446)</f>
        <v>Ponto</v>
      </c>
    </row>
    <row r="1285" spans="1:13" x14ac:dyDescent="0.35">
      <c r="A1285" s="15">
        <v>1284</v>
      </c>
      <c r="B1285" s="338" t="s">
        <v>2559</v>
      </c>
      <c r="C1285" s="8" t="s">
        <v>1447</v>
      </c>
      <c r="D1285" s="15" t="s">
        <v>162</v>
      </c>
      <c r="E1285" s="18">
        <v>271.63</v>
      </c>
      <c r="F1285" s="473">
        <v>45671</v>
      </c>
      <c r="G1285" s="473">
        <v>45671</v>
      </c>
      <c r="H1285" s="448"/>
      <c r="I1285" s="15" t="s">
        <v>1279</v>
      </c>
      <c r="J1285" s="15" t="str">
        <f>_xlfn.XLOOKUP(QDC_Contratos[[#This Row],[ID CLUSTER]],'Pontos e zonas por UF'!$B$2:$B$446,'Pontos e zonas por UF'!$H$2:$H$446)</f>
        <v>São Paulo</v>
      </c>
      <c r="K1285" s="344"/>
      <c r="L1285" s="8">
        <f>_xlfn.XLOOKUP(QDC_Contratos[[#This Row],[ID CLUSTER]],'Pontos e zonas por UF'!$B$2:$B$446,'Pontos e zonas por UF'!$A$2:$A$446)</f>
        <v>817352</v>
      </c>
      <c r="M1285" s="344" t="str">
        <f>_xlfn.XLOOKUP(QDC_Contratos[[#This Row],[Código Identificador do ID CLUSTER]],'Pontos e zonas por UF'!$A$2:$A$446,'Pontos e zonas por UF'!$G$2:$G$446)</f>
        <v>Ponto</v>
      </c>
    </row>
    <row r="1286" spans="1:13" x14ac:dyDescent="0.35">
      <c r="A1286" s="15">
        <v>1285</v>
      </c>
      <c r="B1286" s="338" t="s">
        <v>2560</v>
      </c>
      <c r="C1286" s="8" t="s">
        <v>1447</v>
      </c>
      <c r="D1286" s="15" t="s">
        <v>162</v>
      </c>
      <c r="E1286" s="18">
        <v>271.63</v>
      </c>
      <c r="F1286" s="473">
        <v>45672</v>
      </c>
      <c r="G1286" s="473">
        <v>45672</v>
      </c>
      <c r="H1286" s="448"/>
      <c r="I1286" s="15" t="s">
        <v>1279</v>
      </c>
      <c r="J1286" s="15" t="str">
        <f>_xlfn.XLOOKUP(QDC_Contratos[[#This Row],[ID CLUSTER]],'Pontos e zonas por UF'!$B$2:$B$446,'Pontos e zonas por UF'!$H$2:$H$446)</f>
        <v>São Paulo</v>
      </c>
      <c r="K1286" s="344"/>
      <c r="L1286" s="8">
        <f>_xlfn.XLOOKUP(QDC_Contratos[[#This Row],[ID CLUSTER]],'Pontos e zonas por UF'!$B$2:$B$446,'Pontos e zonas por UF'!$A$2:$A$446)</f>
        <v>817352</v>
      </c>
      <c r="M1286" s="344" t="str">
        <f>_xlfn.XLOOKUP(QDC_Contratos[[#This Row],[Código Identificador do ID CLUSTER]],'Pontos e zonas por UF'!$A$2:$A$446,'Pontos e zonas por UF'!$G$2:$G$446)</f>
        <v>Ponto</v>
      </c>
    </row>
    <row r="1287" spans="1:13" x14ac:dyDescent="0.35">
      <c r="A1287" s="15">
        <v>1286</v>
      </c>
      <c r="B1287" s="338" t="s">
        <v>2561</v>
      </c>
      <c r="C1287" s="8" t="s">
        <v>1447</v>
      </c>
      <c r="D1287" s="15" t="s">
        <v>162</v>
      </c>
      <c r="E1287" s="18">
        <v>271.63</v>
      </c>
      <c r="F1287" s="473">
        <v>45673</v>
      </c>
      <c r="G1287" s="473">
        <v>45673</v>
      </c>
      <c r="H1287" s="448"/>
      <c r="I1287" s="15" t="s">
        <v>1279</v>
      </c>
      <c r="J1287" s="15" t="str">
        <f>_xlfn.XLOOKUP(QDC_Contratos[[#This Row],[ID CLUSTER]],'Pontos e zonas por UF'!$B$2:$B$446,'Pontos e zonas por UF'!$H$2:$H$446)</f>
        <v>São Paulo</v>
      </c>
      <c r="K1287" s="344"/>
      <c r="L1287" s="8">
        <f>_xlfn.XLOOKUP(QDC_Contratos[[#This Row],[ID CLUSTER]],'Pontos e zonas por UF'!$B$2:$B$446,'Pontos e zonas por UF'!$A$2:$A$446)</f>
        <v>817352</v>
      </c>
      <c r="M1287" s="344" t="str">
        <f>_xlfn.XLOOKUP(QDC_Contratos[[#This Row],[Código Identificador do ID CLUSTER]],'Pontos e zonas por UF'!$A$2:$A$446,'Pontos e zonas por UF'!$G$2:$G$446)</f>
        <v>Ponto</v>
      </c>
    </row>
    <row r="1288" spans="1:13" x14ac:dyDescent="0.35">
      <c r="A1288" s="15">
        <v>1287</v>
      </c>
      <c r="B1288" s="338" t="s">
        <v>2562</v>
      </c>
      <c r="C1288" s="8" t="s">
        <v>1447</v>
      </c>
      <c r="D1288" s="15" t="s">
        <v>162</v>
      </c>
      <c r="E1288" s="18">
        <v>271.63</v>
      </c>
      <c r="F1288" s="473">
        <v>45674</v>
      </c>
      <c r="G1288" s="473">
        <v>45674</v>
      </c>
      <c r="H1288" s="448"/>
      <c r="I1288" s="15" t="s">
        <v>1279</v>
      </c>
      <c r="J1288" s="15" t="str">
        <f>_xlfn.XLOOKUP(QDC_Contratos[[#This Row],[ID CLUSTER]],'Pontos e zonas por UF'!$B$2:$B$446,'Pontos e zonas por UF'!$H$2:$H$446)</f>
        <v>São Paulo</v>
      </c>
      <c r="K1288" s="344"/>
      <c r="L1288" s="8">
        <f>_xlfn.XLOOKUP(QDC_Contratos[[#This Row],[ID CLUSTER]],'Pontos e zonas por UF'!$B$2:$B$446,'Pontos e zonas por UF'!$A$2:$A$446)</f>
        <v>817352</v>
      </c>
      <c r="M1288" s="344" t="str">
        <f>_xlfn.XLOOKUP(QDC_Contratos[[#This Row],[Código Identificador do ID CLUSTER]],'Pontos e zonas por UF'!$A$2:$A$446,'Pontos e zonas por UF'!$G$2:$G$446)</f>
        <v>Ponto</v>
      </c>
    </row>
    <row r="1289" spans="1:13" x14ac:dyDescent="0.35">
      <c r="A1289" s="15">
        <v>1288</v>
      </c>
      <c r="B1289" s="338" t="s">
        <v>2563</v>
      </c>
      <c r="C1289" s="8" t="s">
        <v>1447</v>
      </c>
      <c r="D1289" s="15" t="s">
        <v>162</v>
      </c>
      <c r="E1289" s="18">
        <v>271.63</v>
      </c>
      <c r="F1289" s="473">
        <v>45675</v>
      </c>
      <c r="G1289" s="473">
        <v>45675</v>
      </c>
      <c r="H1289" s="448"/>
      <c r="I1289" s="15" t="s">
        <v>1279</v>
      </c>
      <c r="J1289" s="15" t="str">
        <f>_xlfn.XLOOKUP(QDC_Contratos[[#This Row],[ID CLUSTER]],'Pontos e zonas por UF'!$B$2:$B$446,'Pontos e zonas por UF'!$H$2:$H$446)</f>
        <v>São Paulo</v>
      </c>
      <c r="K1289" s="344"/>
      <c r="L1289" s="8">
        <f>_xlfn.XLOOKUP(QDC_Contratos[[#This Row],[ID CLUSTER]],'Pontos e zonas por UF'!$B$2:$B$446,'Pontos e zonas por UF'!$A$2:$A$446)</f>
        <v>817352</v>
      </c>
      <c r="M1289" s="344" t="str">
        <f>_xlfn.XLOOKUP(QDC_Contratos[[#This Row],[Código Identificador do ID CLUSTER]],'Pontos e zonas por UF'!$A$2:$A$446,'Pontos e zonas por UF'!$G$2:$G$446)</f>
        <v>Ponto</v>
      </c>
    </row>
    <row r="1290" spans="1:13" x14ac:dyDescent="0.35">
      <c r="A1290" s="15">
        <v>1289</v>
      </c>
      <c r="B1290" s="338" t="s">
        <v>2564</v>
      </c>
      <c r="C1290" s="8" t="s">
        <v>1298</v>
      </c>
      <c r="D1290" s="15" t="s">
        <v>162</v>
      </c>
      <c r="E1290" s="18">
        <v>88.34</v>
      </c>
      <c r="F1290" s="473">
        <v>45666</v>
      </c>
      <c r="G1290" s="473">
        <v>45666</v>
      </c>
      <c r="H1290" s="448"/>
      <c r="I1290" s="15" t="s">
        <v>1279</v>
      </c>
      <c r="J1290" s="15" t="str">
        <f>_xlfn.XLOOKUP(QDC_Contratos[[#This Row],[ID CLUSTER]],'Pontos e zonas por UF'!$B$2:$B$446,'Pontos e zonas por UF'!$H$2:$H$446)</f>
        <v>São Paulo</v>
      </c>
      <c r="K1290" s="344"/>
      <c r="L1290" s="8">
        <f>_xlfn.XLOOKUP(QDC_Contratos[[#This Row],[ID CLUSTER]],'Pontos e zonas por UF'!$B$2:$B$446,'Pontos e zonas por UF'!$A$2:$A$446)</f>
        <v>444</v>
      </c>
      <c r="M1290" s="344" t="str">
        <f>_xlfn.XLOOKUP(QDC_Contratos[[#This Row],[Código Identificador do ID CLUSTER]],'Pontos e zonas por UF'!$A$2:$A$446,'Pontos e zonas por UF'!$G$2:$G$446)</f>
        <v>Zona</v>
      </c>
    </row>
    <row r="1291" spans="1:13" x14ac:dyDescent="0.35">
      <c r="A1291" s="15">
        <v>1290</v>
      </c>
      <c r="B1291" s="338" t="s">
        <v>2565</v>
      </c>
      <c r="C1291" s="8" t="s">
        <v>1298</v>
      </c>
      <c r="D1291" s="15" t="s">
        <v>162</v>
      </c>
      <c r="E1291" s="18">
        <v>111.67</v>
      </c>
      <c r="F1291" s="473">
        <v>45667</v>
      </c>
      <c r="G1291" s="473">
        <v>45667</v>
      </c>
      <c r="H1291" s="448"/>
      <c r="I1291" s="15" t="s">
        <v>1279</v>
      </c>
      <c r="J1291" s="15" t="str">
        <f>_xlfn.XLOOKUP(QDC_Contratos[[#This Row],[ID CLUSTER]],'Pontos e zonas por UF'!$B$2:$B$446,'Pontos e zonas por UF'!$H$2:$H$446)</f>
        <v>São Paulo</v>
      </c>
      <c r="K1291" s="344"/>
      <c r="L1291" s="8">
        <f>_xlfn.XLOOKUP(QDC_Contratos[[#This Row],[ID CLUSTER]],'Pontos e zonas por UF'!$B$2:$B$446,'Pontos e zonas por UF'!$A$2:$A$446)</f>
        <v>444</v>
      </c>
      <c r="M1291" s="344" t="str">
        <f>_xlfn.XLOOKUP(QDC_Contratos[[#This Row],[Código Identificador do ID CLUSTER]],'Pontos e zonas por UF'!$A$2:$A$446,'Pontos e zonas por UF'!$G$2:$G$446)</f>
        <v>Zona</v>
      </c>
    </row>
    <row r="1292" spans="1:13" x14ac:dyDescent="0.35">
      <c r="A1292" s="15">
        <v>1291</v>
      </c>
      <c r="B1292" s="338" t="s">
        <v>2566</v>
      </c>
      <c r="C1292" s="8" t="s">
        <v>1298</v>
      </c>
      <c r="D1292" s="15" t="s">
        <v>162</v>
      </c>
      <c r="E1292" s="18">
        <v>111.66</v>
      </c>
      <c r="F1292" s="473">
        <v>45668</v>
      </c>
      <c r="G1292" s="473">
        <v>45668</v>
      </c>
      <c r="H1292" s="448"/>
      <c r="I1292" s="15" t="s">
        <v>1279</v>
      </c>
      <c r="J1292" s="15" t="str">
        <f>_xlfn.XLOOKUP(QDC_Contratos[[#This Row],[ID CLUSTER]],'Pontos e zonas por UF'!$B$2:$B$446,'Pontos e zonas por UF'!$H$2:$H$446)</f>
        <v>São Paulo</v>
      </c>
      <c r="K1292" s="344"/>
      <c r="L1292" s="8">
        <f>_xlfn.XLOOKUP(QDC_Contratos[[#This Row],[ID CLUSTER]],'Pontos e zonas por UF'!$B$2:$B$446,'Pontos e zonas por UF'!$A$2:$A$446)</f>
        <v>444</v>
      </c>
      <c r="M1292" s="344" t="str">
        <f>_xlfn.XLOOKUP(QDC_Contratos[[#This Row],[Código Identificador do ID CLUSTER]],'Pontos e zonas por UF'!$A$2:$A$446,'Pontos e zonas por UF'!$G$2:$G$446)</f>
        <v>Zona</v>
      </c>
    </row>
    <row r="1293" spans="1:13" x14ac:dyDescent="0.35">
      <c r="A1293" s="15">
        <v>1292</v>
      </c>
      <c r="B1293" s="338" t="s">
        <v>2567</v>
      </c>
      <c r="C1293" s="8" t="s">
        <v>1298</v>
      </c>
      <c r="D1293" s="15" t="s">
        <v>162</v>
      </c>
      <c r="E1293" s="18">
        <v>85</v>
      </c>
      <c r="F1293" s="473">
        <v>45669</v>
      </c>
      <c r="G1293" s="473">
        <v>45669</v>
      </c>
      <c r="H1293" s="448"/>
      <c r="I1293" s="15" t="s">
        <v>1279</v>
      </c>
      <c r="J1293" s="15" t="str">
        <f>_xlfn.XLOOKUP(QDC_Contratos[[#This Row],[ID CLUSTER]],'Pontos e zonas por UF'!$B$2:$B$446,'Pontos e zonas por UF'!$H$2:$H$446)</f>
        <v>São Paulo</v>
      </c>
      <c r="K1293" s="344"/>
      <c r="L1293" s="8">
        <f>_xlfn.XLOOKUP(QDC_Contratos[[#This Row],[ID CLUSTER]],'Pontos e zonas por UF'!$B$2:$B$446,'Pontos e zonas por UF'!$A$2:$A$446)</f>
        <v>444</v>
      </c>
      <c r="M1293" s="344" t="str">
        <f>_xlfn.XLOOKUP(QDC_Contratos[[#This Row],[Código Identificador do ID CLUSTER]],'Pontos e zonas por UF'!$A$2:$A$446,'Pontos e zonas por UF'!$G$2:$G$446)</f>
        <v>Zona</v>
      </c>
    </row>
    <row r="1294" spans="1:13" x14ac:dyDescent="0.35">
      <c r="A1294" s="15">
        <v>1293</v>
      </c>
      <c r="B1294" s="338" t="s">
        <v>2568</v>
      </c>
      <c r="C1294" s="8" t="s">
        <v>1298</v>
      </c>
      <c r="D1294" s="15" t="s">
        <v>162</v>
      </c>
      <c r="E1294" s="18">
        <v>61.67</v>
      </c>
      <c r="F1294" s="473">
        <v>45670</v>
      </c>
      <c r="G1294" s="473">
        <v>45670</v>
      </c>
      <c r="H1294" s="448"/>
      <c r="I1294" s="15" t="s">
        <v>1279</v>
      </c>
      <c r="J1294" s="15" t="str">
        <f>_xlfn.XLOOKUP(QDC_Contratos[[#This Row],[ID CLUSTER]],'Pontos e zonas por UF'!$B$2:$B$446,'Pontos e zonas por UF'!$H$2:$H$446)</f>
        <v>São Paulo</v>
      </c>
      <c r="K1294" s="344"/>
      <c r="L1294" s="8">
        <f>_xlfn.XLOOKUP(QDC_Contratos[[#This Row],[ID CLUSTER]],'Pontos e zonas por UF'!$B$2:$B$446,'Pontos e zonas por UF'!$A$2:$A$446)</f>
        <v>444</v>
      </c>
      <c r="M1294" s="344" t="str">
        <f>_xlfn.XLOOKUP(QDC_Contratos[[#This Row],[Código Identificador do ID CLUSTER]],'Pontos e zonas por UF'!$A$2:$A$446,'Pontos e zonas por UF'!$G$2:$G$446)</f>
        <v>Zona</v>
      </c>
    </row>
    <row r="1295" spans="1:13" x14ac:dyDescent="0.35">
      <c r="A1295" s="15">
        <v>1294</v>
      </c>
      <c r="B1295" s="338" t="s">
        <v>2569</v>
      </c>
      <c r="C1295" s="8" t="s">
        <v>1298</v>
      </c>
      <c r="D1295" s="15" t="s">
        <v>162</v>
      </c>
      <c r="E1295" s="18">
        <v>91.67</v>
      </c>
      <c r="F1295" s="473">
        <v>45671</v>
      </c>
      <c r="G1295" s="473">
        <v>45671</v>
      </c>
      <c r="H1295" s="448"/>
      <c r="I1295" s="15" t="s">
        <v>1279</v>
      </c>
      <c r="J1295" s="15" t="str">
        <f>_xlfn.XLOOKUP(QDC_Contratos[[#This Row],[ID CLUSTER]],'Pontos e zonas por UF'!$B$2:$B$446,'Pontos e zonas por UF'!$H$2:$H$446)</f>
        <v>São Paulo</v>
      </c>
      <c r="K1295" s="344"/>
      <c r="L1295" s="8">
        <f>_xlfn.XLOOKUP(QDC_Contratos[[#This Row],[ID CLUSTER]],'Pontos e zonas por UF'!$B$2:$B$446,'Pontos e zonas por UF'!$A$2:$A$446)</f>
        <v>444</v>
      </c>
      <c r="M1295" s="344" t="str">
        <f>_xlfn.XLOOKUP(QDC_Contratos[[#This Row],[Código Identificador do ID CLUSTER]],'Pontos e zonas por UF'!$A$2:$A$446,'Pontos e zonas por UF'!$G$2:$G$446)</f>
        <v>Zona</v>
      </c>
    </row>
    <row r="1296" spans="1:13" x14ac:dyDescent="0.35">
      <c r="A1296" s="15">
        <v>1295</v>
      </c>
      <c r="B1296" s="338" t="s">
        <v>2570</v>
      </c>
      <c r="C1296" s="8" t="s">
        <v>1785</v>
      </c>
      <c r="D1296" s="15" t="s">
        <v>162</v>
      </c>
      <c r="E1296" s="18">
        <v>639</v>
      </c>
      <c r="F1296" s="473">
        <v>45474</v>
      </c>
      <c r="G1296" s="473">
        <v>45657</v>
      </c>
      <c r="H1296" s="448"/>
      <c r="I1296" s="15" t="s">
        <v>1279</v>
      </c>
      <c r="J1296" s="15" t="str">
        <f>_xlfn.XLOOKUP(QDC_Contratos[[#This Row],[ID CLUSTER]],'Pontos e zonas por UF'!$B$2:$B$446,'Pontos e zonas por UF'!$H$2:$H$446)</f>
        <v>Rio de Janeiro</v>
      </c>
      <c r="K1296" s="344"/>
      <c r="L1296" s="8">
        <f>_xlfn.XLOOKUP(QDC_Contratos[[#This Row],[ID CLUSTER]],'Pontos e zonas por UF'!$B$2:$B$446,'Pontos e zonas por UF'!$A$2:$A$446)</f>
        <v>222</v>
      </c>
      <c r="M1296" s="344" t="str">
        <f>_xlfn.XLOOKUP(QDC_Contratos[[#This Row],[Código Identificador do ID CLUSTER]],'Pontos e zonas por UF'!$A$2:$A$446,'Pontos e zonas por UF'!$G$2:$G$446)</f>
        <v>Zona</v>
      </c>
    </row>
    <row r="1297" spans="1:13" x14ac:dyDescent="0.35">
      <c r="A1297" s="15">
        <v>1296</v>
      </c>
      <c r="B1297" s="338" t="s">
        <v>2571</v>
      </c>
      <c r="C1297" s="8" t="s">
        <v>1298</v>
      </c>
      <c r="D1297" s="15" t="s">
        <v>162</v>
      </c>
      <c r="E1297" s="18">
        <v>138.34</v>
      </c>
      <c r="F1297" s="473">
        <v>45672</v>
      </c>
      <c r="G1297" s="473">
        <v>45672</v>
      </c>
      <c r="H1297" s="448"/>
      <c r="I1297" s="15" t="s">
        <v>1279</v>
      </c>
      <c r="J1297" s="15" t="str">
        <f>_xlfn.XLOOKUP(QDC_Contratos[[#This Row],[ID CLUSTER]],'Pontos e zonas por UF'!$B$2:$B$446,'Pontos e zonas por UF'!$H$2:$H$446)</f>
        <v>São Paulo</v>
      </c>
      <c r="K1297" s="344"/>
      <c r="L1297" s="8">
        <f>_xlfn.XLOOKUP(QDC_Contratos[[#This Row],[ID CLUSTER]],'Pontos e zonas por UF'!$B$2:$B$446,'Pontos e zonas por UF'!$A$2:$A$446)</f>
        <v>444</v>
      </c>
      <c r="M1297" s="344" t="str">
        <f>_xlfn.XLOOKUP(QDC_Contratos[[#This Row],[Código Identificador do ID CLUSTER]],'Pontos e zonas por UF'!$A$2:$A$446,'Pontos e zonas por UF'!$G$2:$G$446)</f>
        <v>Zona</v>
      </c>
    </row>
    <row r="1298" spans="1:13" x14ac:dyDescent="0.35">
      <c r="A1298" s="15">
        <v>1297</v>
      </c>
      <c r="B1298" s="338" t="s">
        <v>2572</v>
      </c>
      <c r="C1298" s="8" t="s">
        <v>1298</v>
      </c>
      <c r="D1298" s="15" t="s">
        <v>162</v>
      </c>
      <c r="E1298" s="18">
        <v>118.34</v>
      </c>
      <c r="F1298" s="473">
        <v>45673</v>
      </c>
      <c r="G1298" s="473">
        <v>45673</v>
      </c>
      <c r="H1298" s="448"/>
      <c r="I1298" s="15" t="s">
        <v>1279</v>
      </c>
      <c r="J1298" s="15" t="str">
        <f>_xlfn.XLOOKUP(QDC_Contratos[[#This Row],[ID CLUSTER]],'Pontos e zonas por UF'!$B$2:$B$446,'Pontos e zonas por UF'!$H$2:$H$446)</f>
        <v>São Paulo</v>
      </c>
      <c r="K1298" s="344"/>
      <c r="L1298" s="8">
        <f>_xlfn.XLOOKUP(QDC_Contratos[[#This Row],[ID CLUSTER]],'Pontos e zonas por UF'!$B$2:$B$446,'Pontos e zonas por UF'!$A$2:$A$446)</f>
        <v>444</v>
      </c>
      <c r="M1298" s="344" t="str">
        <f>_xlfn.XLOOKUP(QDC_Contratos[[#This Row],[Código Identificador do ID CLUSTER]],'Pontos e zonas por UF'!$A$2:$A$446,'Pontos e zonas por UF'!$G$2:$G$446)</f>
        <v>Zona</v>
      </c>
    </row>
    <row r="1299" spans="1:13" x14ac:dyDescent="0.35">
      <c r="A1299" s="15">
        <v>1298</v>
      </c>
      <c r="B1299" s="338" t="s">
        <v>2573</v>
      </c>
      <c r="C1299" s="8" t="s">
        <v>1447</v>
      </c>
      <c r="D1299" s="15" t="s">
        <v>162</v>
      </c>
      <c r="E1299" s="18">
        <v>271.63</v>
      </c>
      <c r="F1299" s="473">
        <v>45681</v>
      </c>
      <c r="G1299" s="473">
        <v>45681</v>
      </c>
      <c r="H1299" s="448"/>
      <c r="I1299" s="15" t="s">
        <v>1279</v>
      </c>
      <c r="J1299" s="15" t="str">
        <f>_xlfn.XLOOKUP(QDC_Contratos[[#This Row],[ID CLUSTER]],'Pontos e zonas por UF'!$B$2:$B$446,'Pontos e zonas por UF'!$H$2:$H$446)</f>
        <v>São Paulo</v>
      </c>
      <c r="K1299" s="344"/>
      <c r="L1299" s="8">
        <f>_xlfn.XLOOKUP(QDC_Contratos[[#This Row],[ID CLUSTER]],'Pontos e zonas por UF'!$B$2:$B$446,'Pontos e zonas por UF'!$A$2:$A$446)</f>
        <v>817352</v>
      </c>
      <c r="M1299" s="344" t="str">
        <f>_xlfn.XLOOKUP(QDC_Contratos[[#This Row],[Código Identificador do ID CLUSTER]],'Pontos e zonas por UF'!$A$2:$A$446,'Pontos e zonas por UF'!$G$2:$G$446)</f>
        <v>Ponto</v>
      </c>
    </row>
    <row r="1300" spans="1:13" x14ac:dyDescent="0.35">
      <c r="A1300" s="15">
        <v>1299</v>
      </c>
      <c r="B1300" s="338" t="s">
        <v>2574</v>
      </c>
      <c r="C1300" s="8" t="s">
        <v>1447</v>
      </c>
      <c r="D1300" s="15" t="s">
        <v>162</v>
      </c>
      <c r="E1300" s="18">
        <v>271.63</v>
      </c>
      <c r="F1300" s="473">
        <v>45682</v>
      </c>
      <c r="G1300" s="473">
        <v>45682</v>
      </c>
      <c r="H1300" s="448"/>
      <c r="I1300" s="15" t="s">
        <v>1279</v>
      </c>
      <c r="J1300" s="15" t="str">
        <f>_xlfn.XLOOKUP(QDC_Contratos[[#This Row],[ID CLUSTER]],'Pontos e zonas por UF'!$B$2:$B$446,'Pontos e zonas por UF'!$H$2:$H$446)</f>
        <v>São Paulo</v>
      </c>
      <c r="K1300" s="344"/>
      <c r="L1300" s="8">
        <f>_xlfn.XLOOKUP(QDC_Contratos[[#This Row],[ID CLUSTER]],'Pontos e zonas por UF'!$B$2:$B$446,'Pontos e zonas por UF'!$A$2:$A$446)</f>
        <v>817352</v>
      </c>
      <c r="M1300" s="344" t="str">
        <f>_xlfn.XLOOKUP(QDC_Contratos[[#This Row],[Código Identificador do ID CLUSTER]],'Pontos e zonas por UF'!$A$2:$A$446,'Pontos e zonas por UF'!$G$2:$G$446)</f>
        <v>Ponto</v>
      </c>
    </row>
    <row r="1301" spans="1:13" x14ac:dyDescent="0.35">
      <c r="A1301" s="15">
        <v>1300</v>
      </c>
      <c r="B1301" s="338" t="s">
        <v>2575</v>
      </c>
      <c r="C1301" s="8" t="s">
        <v>1763</v>
      </c>
      <c r="D1301" s="15" t="s">
        <v>162</v>
      </c>
      <c r="E1301" s="18">
        <v>220</v>
      </c>
      <c r="F1301" s="473">
        <v>45658</v>
      </c>
      <c r="G1301" s="473">
        <v>45688</v>
      </c>
      <c r="H1301" s="448"/>
      <c r="I1301" s="15" t="s">
        <v>1279</v>
      </c>
      <c r="J1301" s="15" t="str">
        <f>_xlfn.XLOOKUP(QDC_Contratos[[#This Row],[ID CLUSTER]],'Pontos e zonas por UF'!$B$2:$B$446,'Pontos e zonas por UF'!$H$2:$H$446)</f>
        <v>Rio de Janeiro</v>
      </c>
      <c r="K1301" s="344"/>
      <c r="L1301" s="8">
        <f>_xlfn.XLOOKUP(QDC_Contratos[[#This Row],[ID CLUSTER]],'Pontos e zonas por UF'!$B$2:$B$446,'Pontos e zonas por UF'!$A$2:$A$446)</f>
        <v>757858</v>
      </c>
      <c r="M1301" s="344" t="str">
        <f>_xlfn.XLOOKUP(QDC_Contratos[[#This Row],[Código Identificador do ID CLUSTER]],'Pontos e zonas por UF'!$A$2:$A$446,'Pontos e zonas por UF'!$G$2:$G$446)</f>
        <v>Ponto</v>
      </c>
    </row>
    <row r="1302" spans="1:13" x14ac:dyDescent="0.35">
      <c r="A1302" s="15">
        <v>1301</v>
      </c>
      <c r="B1302" s="338" t="s">
        <v>2576</v>
      </c>
      <c r="C1302" s="8" t="s">
        <v>1730</v>
      </c>
      <c r="D1302" s="15" t="s">
        <v>169</v>
      </c>
      <c r="E1302" s="18">
        <v>320</v>
      </c>
      <c r="F1302" s="473">
        <v>45658</v>
      </c>
      <c r="G1302" s="473">
        <v>45688</v>
      </c>
      <c r="H1302" s="448"/>
      <c r="I1302" s="15" t="s">
        <v>1279</v>
      </c>
      <c r="J1302" s="15" t="str">
        <f>_xlfn.XLOOKUP(QDC_Contratos[[#This Row],[ID CLUSTER]],'Pontos e zonas por UF'!$B$2:$B$446,'Pontos e zonas por UF'!$H$2:$H$446)</f>
        <v>São Paulo</v>
      </c>
      <c r="K1302" s="344"/>
      <c r="L1302" s="8">
        <f>_xlfn.XLOOKUP(QDC_Contratos[[#This Row],[ID CLUSTER]],'Pontos e zonas por UF'!$B$2:$B$446,'Pontos e zonas por UF'!$A$2:$A$446)</f>
        <v>276645</v>
      </c>
      <c r="M1302" s="344" t="str">
        <f>_xlfn.XLOOKUP(QDC_Contratos[[#This Row],[Código Identificador do ID CLUSTER]],'Pontos e zonas por UF'!$A$2:$A$446,'Pontos e zonas por UF'!$G$2:$G$446)</f>
        <v>Ponto</v>
      </c>
    </row>
    <row r="1303" spans="1:13" x14ac:dyDescent="0.35">
      <c r="A1303" s="15">
        <v>1302</v>
      </c>
      <c r="B1303" s="338" t="s">
        <v>2577</v>
      </c>
      <c r="C1303" s="8" t="s">
        <v>1726</v>
      </c>
      <c r="D1303" s="15" t="s">
        <v>169</v>
      </c>
      <c r="E1303" s="18">
        <v>40</v>
      </c>
      <c r="F1303" s="473">
        <v>45684</v>
      </c>
      <c r="G1303" s="473">
        <v>45684</v>
      </c>
      <c r="H1303" s="448"/>
      <c r="I1303" s="15" t="s">
        <v>1279</v>
      </c>
      <c r="J1303" s="15" t="str">
        <f>_xlfn.XLOOKUP(QDC_Contratos[[#This Row],[ID CLUSTER]],'Pontos e zonas por UF'!$B$2:$B$446,'Pontos e zonas por UF'!$H$2:$H$446)</f>
        <v>Rio de Janeiro</v>
      </c>
      <c r="K1303" s="344"/>
      <c r="L1303" s="8">
        <f>_xlfn.XLOOKUP(QDC_Contratos[[#This Row],[ID CLUSTER]],'Pontos e zonas por UF'!$B$2:$B$446,'Pontos e zonas por UF'!$A$2:$A$446)</f>
        <v>757856</v>
      </c>
      <c r="M1303" s="344" t="str">
        <f>_xlfn.XLOOKUP(QDC_Contratos[[#This Row],[Código Identificador do ID CLUSTER]],'Pontos e zonas por UF'!$A$2:$A$446,'Pontos e zonas por UF'!$G$2:$G$446)</f>
        <v>Ponto</v>
      </c>
    </row>
    <row r="1304" spans="1:13" x14ac:dyDescent="0.35">
      <c r="A1304" s="15">
        <v>1303</v>
      </c>
      <c r="B1304" s="338" t="s">
        <v>2578</v>
      </c>
      <c r="C1304" s="8" t="s">
        <v>1726</v>
      </c>
      <c r="D1304" s="15" t="s">
        <v>169</v>
      </c>
      <c r="E1304" s="18">
        <v>40</v>
      </c>
      <c r="F1304" s="473">
        <v>45685</v>
      </c>
      <c r="G1304" s="473">
        <v>45685</v>
      </c>
      <c r="H1304" s="448"/>
      <c r="I1304" s="15" t="s">
        <v>1279</v>
      </c>
      <c r="J1304" s="15" t="str">
        <f>_xlfn.XLOOKUP(QDC_Contratos[[#This Row],[ID CLUSTER]],'Pontos e zonas por UF'!$B$2:$B$446,'Pontos e zonas por UF'!$H$2:$H$446)</f>
        <v>Rio de Janeiro</v>
      </c>
      <c r="K1304" s="344"/>
      <c r="L1304" s="8">
        <f>_xlfn.XLOOKUP(QDC_Contratos[[#This Row],[ID CLUSTER]],'Pontos e zonas por UF'!$B$2:$B$446,'Pontos e zonas por UF'!$A$2:$A$446)</f>
        <v>757856</v>
      </c>
      <c r="M1304" s="344" t="str">
        <f>_xlfn.XLOOKUP(QDC_Contratos[[#This Row],[Código Identificador do ID CLUSTER]],'Pontos e zonas por UF'!$A$2:$A$446,'Pontos e zonas por UF'!$G$2:$G$446)</f>
        <v>Ponto</v>
      </c>
    </row>
    <row r="1305" spans="1:13" x14ac:dyDescent="0.35">
      <c r="A1305" s="15">
        <v>1304</v>
      </c>
      <c r="B1305" s="338" t="s">
        <v>2579</v>
      </c>
      <c r="C1305" s="8" t="s">
        <v>1730</v>
      </c>
      <c r="D1305" s="15" t="s">
        <v>169</v>
      </c>
      <c r="E1305" s="18">
        <v>25</v>
      </c>
      <c r="F1305" s="473">
        <v>45658</v>
      </c>
      <c r="G1305" s="473">
        <v>46022</v>
      </c>
      <c r="H1305" s="448"/>
      <c r="I1305" s="15" t="s">
        <v>1279</v>
      </c>
      <c r="J1305" s="15" t="str">
        <f>_xlfn.XLOOKUP(QDC_Contratos[[#This Row],[ID CLUSTER]],'Pontos e zonas por UF'!$B$2:$B$446,'Pontos e zonas por UF'!$H$2:$H$446)</f>
        <v>São Paulo</v>
      </c>
      <c r="K1305" s="344"/>
      <c r="L1305" s="8">
        <f>_xlfn.XLOOKUP(QDC_Contratos[[#This Row],[ID CLUSTER]],'Pontos e zonas por UF'!$B$2:$B$446,'Pontos e zonas por UF'!$A$2:$A$446)</f>
        <v>276645</v>
      </c>
      <c r="M1305" s="344" t="str">
        <f>_xlfn.XLOOKUP(QDC_Contratos[[#This Row],[Código Identificador do ID CLUSTER]],'Pontos e zonas por UF'!$A$2:$A$446,'Pontos e zonas por UF'!$G$2:$G$446)</f>
        <v>Ponto</v>
      </c>
    </row>
    <row r="1306" spans="1:13" x14ac:dyDescent="0.35">
      <c r="A1306" s="15">
        <v>1305</v>
      </c>
      <c r="B1306" s="338" t="s">
        <v>2580</v>
      </c>
      <c r="C1306" s="8" t="s">
        <v>1730</v>
      </c>
      <c r="D1306" s="15" t="s">
        <v>169</v>
      </c>
      <c r="E1306" s="18">
        <v>405</v>
      </c>
      <c r="F1306" s="473">
        <v>45566</v>
      </c>
      <c r="G1306" s="473">
        <v>45657</v>
      </c>
      <c r="H1306" s="448"/>
      <c r="I1306" s="15" t="s">
        <v>1279</v>
      </c>
      <c r="J1306" s="15" t="str">
        <f>_xlfn.XLOOKUP(QDC_Contratos[[#This Row],[ID CLUSTER]],'Pontos e zonas por UF'!$B$2:$B$446,'Pontos e zonas por UF'!$H$2:$H$446)</f>
        <v>São Paulo</v>
      </c>
      <c r="K1306" s="344"/>
      <c r="L1306" s="8">
        <f>_xlfn.XLOOKUP(QDC_Contratos[[#This Row],[ID CLUSTER]],'Pontos e zonas por UF'!$B$2:$B$446,'Pontos e zonas por UF'!$A$2:$A$446)</f>
        <v>276645</v>
      </c>
      <c r="M1306" s="344" t="str">
        <f>_xlfn.XLOOKUP(QDC_Contratos[[#This Row],[Código Identificador do ID CLUSTER]],'Pontos e zonas por UF'!$A$2:$A$446,'Pontos e zonas por UF'!$G$2:$G$446)</f>
        <v>Ponto</v>
      </c>
    </row>
    <row r="1307" spans="1:13" x14ac:dyDescent="0.35">
      <c r="A1307" s="15">
        <v>1306</v>
      </c>
      <c r="B1307" s="338" t="s">
        <v>2581</v>
      </c>
      <c r="C1307" s="8" t="s">
        <v>1823</v>
      </c>
      <c r="D1307" s="15" t="s">
        <v>162</v>
      </c>
      <c r="E1307" s="18">
        <v>20</v>
      </c>
      <c r="F1307" s="473">
        <v>45658</v>
      </c>
      <c r="G1307" s="473">
        <v>46022</v>
      </c>
      <c r="H1307" s="448"/>
      <c r="I1307" s="15" t="s">
        <v>1279</v>
      </c>
      <c r="J1307" s="15" t="str">
        <f>_xlfn.XLOOKUP(QDC_Contratos[[#This Row],[ID CLUSTER]],'Pontos e zonas por UF'!$B$2:$B$446,'Pontos e zonas por UF'!$H$2:$H$446)</f>
        <v>São Paulo</v>
      </c>
      <c r="K1307" s="344"/>
      <c r="L1307" s="8">
        <f>_xlfn.XLOOKUP(QDC_Contratos[[#This Row],[ID CLUSTER]],'Pontos e zonas por UF'!$B$2:$B$446,'Pontos e zonas por UF'!$A$2:$A$446)</f>
        <v>443</v>
      </c>
      <c r="M1307" s="344" t="str">
        <f>_xlfn.XLOOKUP(QDC_Contratos[[#This Row],[Código Identificador do ID CLUSTER]],'Pontos e zonas por UF'!$A$2:$A$446,'Pontos e zonas por UF'!$G$2:$G$446)</f>
        <v>Zona</v>
      </c>
    </row>
    <row r="1308" spans="1:13" x14ac:dyDescent="0.35">
      <c r="A1308" s="15">
        <v>1307</v>
      </c>
      <c r="B1308" s="338" t="s">
        <v>2582</v>
      </c>
      <c r="C1308" s="8" t="s">
        <v>1726</v>
      </c>
      <c r="D1308" s="15" t="s">
        <v>169</v>
      </c>
      <c r="E1308" s="18">
        <v>40</v>
      </c>
      <c r="F1308" s="473">
        <v>45686</v>
      </c>
      <c r="G1308" s="473">
        <v>45686</v>
      </c>
      <c r="H1308" s="448"/>
      <c r="I1308" s="15" t="s">
        <v>1279</v>
      </c>
      <c r="J1308" s="15" t="str">
        <f>_xlfn.XLOOKUP(QDC_Contratos[[#This Row],[ID CLUSTER]],'Pontos e zonas por UF'!$B$2:$B$446,'Pontos e zonas por UF'!$H$2:$H$446)</f>
        <v>Rio de Janeiro</v>
      </c>
      <c r="K1308" s="344"/>
      <c r="L1308" s="8">
        <f>_xlfn.XLOOKUP(QDC_Contratos[[#This Row],[ID CLUSTER]],'Pontos e zonas por UF'!$B$2:$B$446,'Pontos e zonas por UF'!$A$2:$A$446)</f>
        <v>757856</v>
      </c>
      <c r="M1308" s="344" t="str">
        <f>_xlfn.XLOOKUP(QDC_Contratos[[#This Row],[Código Identificador do ID CLUSTER]],'Pontos e zonas por UF'!$A$2:$A$446,'Pontos e zonas por UF'!$G$2:$G$446)</f>
        <v>Ponto</v>
      </c>
    </row>
    <row r="1309" spans="1:13" x14ac:dyDescent="0.35">
      <c r="A1309" s="15">
        <v>1308</v>
      </c>
      <c r="B1309" s="338" t="s">
        <v>2583</v>
      </c>
      <c r="C1309" s="8" t="s">
        <v>1535</v>
      </c>
      <c r="D1309" s="15" t="s">
        <v>169</v>
      </c>
      <c r="E1309" s="18">
        <v>1</v>
      </c>
      <c r="F1309" s="473">
        <v>45444</v>
      </c>
      <c r="G1309" s="473">
        <v>45657</v>
      </c>
      <c r="H1309" s="448"/>
      <c r="I1309" s="15" t="s">
        <v>1279</v>
      </c>
      <c r="J1309" s="15" t="str">
        <f>_xlfn.XLOOKUP(QDC_Contratos[[#This Row],[ID CLUSTER]],'Pontos e zonas por UF'!$B$2:$B$446,'Pontos e zonas por UF'!$H$2:$H$446)</f>
        <v>São Paulo</v>
      </c>
      <c r="K1309" s="344"/>
      <c r="L1309" s="8">
        <f>_xlfn.XLOOKUP(QDC_Contratos[[#This Row],[ID CLUSTER]],'Pontos e zonas por UF'!$B$2:$B$446,'Pontos e zonas por UF'!$A$2:$A$446)</f>
        <v>756911</v>
      </c>
      <c r="M1309" s="344" t="str">
        <f>_xlfn.XLOOKUP(QDC_Contratos[[#This Row],[Código Identificador do ID CLUSTER]],'Pontos e zonas por UF'!$A$2:$A$446,'Pontos e zonas por UF'!$G$2:$G$446)</f>
        <v>Ponto</v>
      </c>
    </row>
    <row r="1310" spans="1:13" x14ac:dyDescent="0.35">
      <c r="A1310" s="15">
        <v>1309</v>
      </c>
      <c r="B1310" s="338" t="s">
        <v>2584</v>
      </c>
      <c r="C1310" s="6" t="s">
        <v>1537</v>
      </c>
      <c r="D1310" s="15" t="s">
        <v>169</v>
      </c>
      <c r="E1310" s="18">
        <v>575</v>
      </c>
      <c r="F1310" s="473">
        <v>45444</v>
      </c>
      <c r="G1310" s="473">
        <v>45657</v>
      </c>
      <c r="H1310" s="448"/>
      <c r="I1310" s="15" t="s">
        <v>1279</v>
      </c>
      <c r="J1310" s="15" t="str">
        <f>_xlfn.XLOOKUP(QDC_Contratos[[#This Row],[ID CLUSTER]],'Pontos e zonas por UF'!$B$2:$B$446,'Pontos e zonas por UF'!$H$2:$H$446)</f>
        <v>Rio de Janeiro</v>
      </c>
      <c r="K1310" s="344"/>
      <c r="L1310" s="8">
        <f>_xlfn.XLOOKUP(QDC_Contratos[[#This Row],[ID CLUSTER]],'Pontos e zonas por UF'!$B$2:$B$446,'Pontos e zonas por UF'!$A$2:$A$446)</f>
        <v>757856</v>
      </c>
      <c r="M1310" s="344" t="str">
        <f>_xlfn.XLOOKUP(QDC_Contratos[[#This Row],[Código Identificador do ID CLUSTER]],'Pontos e zonas por UF'!$A$2:$A$446,'Pontos e zonas por UF'!$G$2:$G$446)</f>
        <v>Ponto</v>
      </c>
    </row>
    <row r="1311" spans="1:13" x14ac:dyDescent="0.35">
      <c r="A1311" s="15">
        <v>1310</v>
      </c>
      <c r="B1311" s="338" t="s">
        <v>2585</v>
      </c>
      <c r="C1311" s="8" t="s">
        <v>1437</v>
      </c>
      <c r="D1311" s="15" t="s">
        <v>162</v>
      </c>
      <c r="E1311" s="18">
        <v>132</v>
      </c>
      <c r="F1311" s="473">
        <v>45444</v>
      </c>
      <c r="G1311" s="473">
        <v>45657</v>
      </c>
      <c r="H1311" s="448"/>
      <c r="I1311" s="15" t="s">
        <v>1279</v>
      </c>
      <c r="J1311" s="15" t="str">
        <f>_xlfn.XLOOKUP(QDC_Contratos[[#This Row],[ID CLUSTER]],'Pontos e zonas por UF'!$B$2:$B$446,'Pontos e zonas por UF'!$H$2:$H$446)</f>
        <v>Minas Gerais</v>
      </c>
      <c r="K1311" s="344"/>
      <c r="L1311" s="8">
        <f>_xlfn.XLOOKUP(QDC_Contratos[[#This Row],[ID CLUSTER]],'Pontos e zonas por UF'!$B$2:$B$446,'Pontos e zonas por UF'!$A$2:$A$446)</f>
        <v>73</v>
      </c>
      <c r="M1311" s="344" t="str">
        <f>_xlfn.XLOOKUP(QDC_Contratos[[#This Row],[Código Identificador do ID CLUSTER]],'Pontos e zonas por UF'!$A$2:$A$446,'Pontos e zonas por UF'!$G$2:$G$446)</f>
        <v>Zona</v>
      </c>
    </row>
    <row r="1312" spans="1:13" x14ac:dyDescent="0.35">
      <c r="A1312" s="15">
        <v>1311</v>
      </c>
      <c r="B1312" s="338" t="s">
        <v>2586</v>
      </c>
      <c r="C1312" s="8" t="s">
        <v>1543</v>
      </c>
      <c r="D1312" s="15" t="s">
        <v>162</v>
      </c>
      <c r="E1312" s="18">
        <v>36</v>
      </c>
      <c r="F1312" s="473">
        <v>45444</v>
      </c>
      <c r="G1312" s="473">
        <v>45657</v>
      </c>
      <c r="H1312" s="448"/>
      <c r="I1312" s="15" t="s">
        <v>1279</v>
      </c>
      <c r="J1312" s="15" t="str">
        <f>_xlfn.XLOOKUP(QDC_Contratos[[#This Row],[ID CLUSTER]],'Pontos e zonas por UF'!$B$2:$B$446,'Pontos e zonas por UF'!$H$2:$H$446)</f>
        <v>Minas Gerais</v>
      </c>
      <c r="K1312" s="344"/>
      <c r="L1312" s="8">
        <f>_xlfn.XLOOKUP(QDC_Contratos[[#This Row],[ID CLUSTER]],'Pontos e zonas por UF'!$B$2:$B$446,'Pontos e zonas por UF'!$A$2:$A$446)</f>
        <v>411</v>
      </c>
      <c r="M1312" s="344" t="str">
        <f>_xlfn.XLOOKUP(QDC_Contratos[[#This Row],[Código Identificador do ID CLUSTER]],'Pontos e zonas por UF'!$A$2:$A$446,'Pontos e zonas por UF'!$G$2:$G$446)</f>
        <v>Zona</v>
      </c>
    </row>
    <row r="1313" spans="1:13" x14ac:dyDescent="0.35">
      <c r="A1313" s="15">
        <v>1312</v>
      </c>
      <c r="B1313" s="338" t="s">
        <v>2587</v>
      </c>
      <c r="C1313" s="8" t="s">
        <v>1281</v>
      </c>
      <c r="D1313" s="15" t="s">
        <v>162</v>
      </c>
      <c r="E1313" s="18">
        <v>325</v>
      </c>
      <c r="F1313" s="473">
        <v>45444</v>
      </c>
      <c r="G1313" s="473">
        <v>45657</v>
      </c>
      <c r="H1313" s="448"/>
      <c r="I1313" s="15" t="s">
        <v>1279</v>
      </c>
      <c r="J1313" s="15" t="str">
        <f>_xlfn.XLOOKUP(QDC_Contratos[[#This Row],[ID CLUSTER]],'Pontos e zonas por UF'!$B$2:$B$446,'Pontos e zonas por UF'!$H$2:$H$446)</f>
        <v>São Paulo</v>
      </c>
      <c r="K1313" s="344"/>
      <c r="L1313" s="8">
        <f>_xlfn.XLOOKUP(QDC_Contratos[[#This Row],[ID CLUSTER]],'Pontos e zonas por UF'!$B$2:$B$446,'Pontos e zonas por UF'!$A$2:$A$446)</f>
        <v>441</v>
      </c>
      <c r="M1313" s="344" t="str">
        <f>_xlfn.XLOOKUP(QDC_Contratos[[#This Row],[Código Identificador do ID CLUSTER]],'Pontos e zonas por UF'!$A$2:$A$446,'Pontos e zonas por UF'!$G$2:$G$446)</f>
        <v>Zona</v>
      </c>
    </row>
    <row r="1314" spans="1:13" x14ac:dyDescent="0.35">
      <c r="A1314" s="15">
        <v>1313</v>
      </c>
      <c r="B1314" s="338" t="s">
        <v>2588</v>
      </c>
      <c r="C1314" s="8" t="s">
        <v>1278</v>
      </c>
      <c r="D1314" s="15" t="s">
        <v>162</v>
      </c>
      <c r="E1314" s="18">
        <v>75</v>
      </c>
      <c r="F1314" s="473">
        <v>45444</v>
      </c>
      <c r="G1314" s="473">
        <v>45657</v>
      </c>
      <c r="H1314" s="448"/>
      <c r="I1314" s="15" t="s">
        <v>1279</v>
      </c>
      <c r="J1314" s="15" t="str">
        <f>_xlfn.XLOOKUP(QDC_Contratos[[#This Row],[ID CLUSTER]],'Pontos e zonas por UF'!$B$2:$B$446,'Pontos e zonas por UF'!$H$2:$H$446)</f>
        <v>São Paulo</v>
      </c>
      <c r="K1314" s="344"/>
      <c r="L1314" s="8">
        <f>_xlfn.XLOOKUP(QDC_Contratos[[#This Row],[ID CLUSTER]],'Pontos e zonas por UF'!$B$2:$B$446,'Pontos e zonas por UF'!$A$2:$A$446)</f>
        <v>442</v>
      </c>
      <c r="M1314" s="344" t="str">
        <f>_xlfn.XLOOKUP(QDC_Contratos[[#This Row],[Código Identificador do ID CLUSTER]],'Pontos e zonas por UF'!$A$2:$A$446,'Pontos e zonas por UF'!$G$2:$G$446)</f>
        <v>Zona</v>
      </c>
    </row>
    <row r="1315" spans="1:13" x14ac:dyDescent="0.35">
      <c r="A1315" s="15">
        <v>1314</v>
      </c>
      <c r="B1315" s="338" t="s">
        <v>2589</v>
      </c>
      <c r="C1315" s="8" t="s">
        <v>1730</v>
      </c>
      <c r="D1315" s="15" t="s">
        <v>169</v>
      </c>
      <c r="E1315" s="18">
        <v>152</v>
      </c>
      <c r="F1315" s="473">
        <v>45674</v>
      </c>
      <c r="G1315" s="473">
        <v>45674</v>
      </c>
      <c r="H1315" s="448"/>
      <c r="I1315" s="15" t="s">
        <v>1279</v>
      </c>
      <c r="J1315" s="15" t="str">
        <f>_xlfn.XLOOKUP(QDC_Contratos[[#This Row],[ID CLUSTER]],'Pontos e zonas por UF'!$B$2:$B$446,'Pontos e zonas por UF'!$H$2:$H$446)</f>
        <v>São Paulo</v>
      </c>
      <c r="K1315" s="344"/>
      <c r="L1315" s="8">
        <f>_xlfn.XLOOKUP(QDC_Contratos[[#This Row],[ID CLUSTER]],'Pontos e zonas por UF'!$B$2:$B$446,'Pontos e zonas por UF'!$A$2:$A$446)</f>
        <v>276645</v>
      </c>
      <c r="M1315" s="344" t="str">
        <f>_xlfn.XLOOKUP(QDC_Contratos[[#This Row],[Código Identificador do ID CLUSTER]],'Pontos e zonas por UF'!$A$2:$A$446,'Pontos e zonas por UF'!$G$2:$G$446)</f>
        <v>Ponto</v>
      </c>
    </row>
    <row r="1316" spans="1:13" x14ac:dyDescent="0.35">
      <c r="A1316" s="15">
        <v>1315</v>
      </c>
      <c r="B1316" s="338" t="s">
        <v>2590</v>
      </c>
      <c r="C1316" s="8" t="s">
        <v>1298</v>
      </c>
      <c r="D1316" s="15" t="s">
        <v>162</v>
      </c>
      <c r="E1316" s="18">
        <v>118.34</v>
      </c>
      <c r="F1316" s="473">
        <v>45674</v>
      </c>
      <c r="G1316" s="473">
        <v>45674</v>
      </c>
      <c r="H1316" s="448"/>
      <c r="I1316" s="15" t="s">
        <v>1279</v>
      </c>
      <c r="J1316" s="15" t="str">
        <f>_xlfn.XLOOKUP(QDC_Contratos[[#This Row],[ID CLUSTER]],'Pontos e zonas por UF'!$B$2:$B$446,'Pontos e zonas por UF'!$H$2:$H$446)</f>
        <v>São Paulo</v>
      </c>
      <c r="K1316" s="344"/>
      <c r="L1316" s="8">
        <f>_xlfn.XLOOKUP(QDC_Contratos[[#This Row],[ID CLUSTER]],'Pontos e zonas por UF'!$B$2:$B$446,'Pontos e zonas por UF'!$A$2:$A$446)</f>
        <v>444</v>
      </c>
      <c r="M1316" s="344" t="str">
        <f>_xlfn.XLOOKUP(QDC_Contratos[[#This Row],[Código Identificador do ID CLUSTER]],'Pontos e zonas por UF'!$A$2:$A$446,'Pontos e zonas por UF'!$G$2:$G$446)</f>
        <v>Zona</v>
      </c>
    </row>
    <row r="1317" spans="1:13" x14ac:dyDescent="0.35">
      <c r="A1317" s="15">
        <v>1316</v>
      </c>
      <c r="B1317" s="338" t="s">
        <v>2591</v>
      </c>
      <c r="C1317" s="8" t="s">
        <v>1730</v>
      </c>
      <c r="D1317" s="15" t="s">
        <v>169</v>
      </c>
      <c r="E1317" s="18">
        <v>152</v>
      </c>
      <c r="F1317" s="473">
        <v>45675</v>
      </c>
      <c r="G1317" s="473">
        <v>45675</v>
      </c>
      <c r="H1317" s="448"/>
      <c r="I1317" s="15" t="s">
        <v>1279</v>
      </c>
      <c r="J1317" s="15" t="str">
        <f>_xlfn.XLOOKUP(QDC_Contratos[[#This Row],[ID CLUSTER]],'Pontos e zonas por UF'!$B$2:$B$446,'Pontos e zonas por UF'!$H$2:$H$446)</f>
        <v>São Paulo</v>
      </c>
      <c r="K1317" s="344"/>
      <c r="L1317" s="8">
        <f>_xlfn.XLOOKUP(QDC_Contratos[[#This Row],[ID CLUSTER]],'Pontos e zonas por UF'!$B$2:$B$446,'Pontos e zonas por UF'!$A$2:$A$446)</f>
        <v>276645</v>
      </c>
      <c r="M1317" s="344" t="str">
        <f>_xlfn.XLOOKUP(QDC_Contratos[[#This Row],[Código Identificador do ID CLUSTER]],'Pontos e zonas por UF'!$A$2:$A$446,'Pontos e zonas por UF'!$G$2:$G$446)</f>
        <v>Ponto</v>
      </c>
    </row>
    <row r="1318" spans="1:13" x14ac:dyDescent="0.35">
      <c r="A1318" s="15">
        <v>1317</v>
      </c>
      <c r="B1318" s="338" t="s">
        <v>2592</v>
      </c>
      <c r="C1318" s="8" t="s">
        <v>1298</v>
      </c>
      <c r="D1318" s="15" t="s">
        <v>162</v>
      </c>
      <c r="E1318" s="18">
        <v>105</v>
      </c>
      <c r="F1318" s="473">
        <v>45675</v>
      </c>
      <c r="G1318" s="473">
        <v>45675</v>
      </c>
      <c r="H1318" s="448"/>
      <c r="I1318" s="15" t="s">
        <v>1279</v>
      </c>
      <c r="J1318" s="15" t="str">
        <f>_xlfn.XLOOKUP(QDC_Contratos[[#This Row],[ID CLUSTER]],'Pontos e zonas por UF'!$B$2:$B$446,'Pontos e zonas por UF'!$H$2:$H$446)</f>
        <v>São Paulo</v>
      </c>
      <c r="K1318" s="344"/>
      <c r="L1318" s="8">
        <f>_xlfn.XLOOKUP(QDC_Contratos[[#This Row],[ID CLUSTER]],'Pontos e zonas por UF'!$B$2:$B$446,'Pontos e zonas por UF'!$A$2:$A$446)</f>
        <v>444</v>
      </c>
      <c r="M1318" s="344" t="str">
        <f>_xlfn.XLOOKUP(QDC_Contratos[[#This Row],[Código Identificador do ID CLUSTER]],'Pontos e zonas por UF'!$A$2:$A$446,'Pontos e zonas por UF'!$G$2:$G$446)</f>
        <v>Zona</v>
      </c>
    </row>
    <row r="1319" spans="1:13" x14ac:dyDescent="0.35">
      <c r="A1319" s="15">
        <v>1318</v>
      </c>
      <c r="B1319" s="338" t="s">
        <v>2593</v>
      </c>
      <c r="C1319" s="8" t="s">
        <v>1730</v>
      </c>
      <c r="D1319" s="15" t="s">
        <v>169</v>
      </c>
      <c r="E1319" s="18">
        <v>152</v>
      </c>
      <c r="F1319" s="473">
        <v>45676</v>
      </c>
      <c r="G1319" s="473">
        <v>45676</v>
      </c>
      <c r="H1319" s="448"/>
      <c r="I1319" s="15" t="s">
        <v>1279</v>
      </c>
      <c r="J1319" s="15" t="str">
        <f>_xlfn.XLOOKUP(QDC_Contratos[[#This Row],[ID CLUSTER]],'Pontos e zonas por UF'!$B$2:$B$446,'Pontos e zonas por UF'!$H$2:$H$446)</f>
        <v>São Paulo</v>
      </c>
      <c r="K1319" s="344"/>
      <c r="L1319" s="8">
        <f>_xlfn.XLOOKUP(QDC_Contratos[[#This Row],[ID CLUSTER]],'Pontos e zonas por UF'!$B$2:$B$446,'Pontos e zonas por UF'!$A$2:$A$446)</f>
        <v>276645</v>
      </c>
      <c r="M1319" s="344" t="str">
        <f>_xlfn.XLOOKUP(QDC_Contratos[[#This Row],[Código Identificador do ID CLUSTER]],'Pontos e zonas por UF'!$A$2:$A$446,'Pontos e zonas por UF'!$G$2:$G$446)</f>
        <v>Ponto</v>
      </c>
    </row>
    <row r="1320" spans="1:13" x14ac:dyDescent="0.35">
      <c r="A1320" s="15">
        <v>1319</v>
      </c>
      <c r="B1320" s="338" t="s">
        <v>2594</v>
      </c>
      <c r="C1320" s="8" t="s">
        <v>1298</v>
      </c>
      <c r="D1320" s="15" t="s">
        <v>162</v>
      </c>
      <c r="E1320" s="18">
        <v>105</v>
      </c>
      <c r="F1320" s="473">
        <v>45676</v>
      </c>
      <c r="G1320" s="473">
        <v>45676</v>
      </c>
      <c r="H1320" s="448"/>
      <c r="I1320" s="15" t="s">
        <v>1279</v>
      </c>
      <c r="J1320" s="15" t="str">
        <f>_xlfn.XLOOKUP(QDC_Contratos[[#This Row],[ID CLUSTER]],'Pontos e zonas por UF'!$B$2:$B$446,'Pontos e zonas por UF'!$H$2:$H$446)</f>
        <v>São Paulo</v>
      </c>
      <c r="K1320" s="344"/>
      <c r="L1320" s="8">
        <f>_xlfn.XLOOKUP(QDC_Contratos[[#This Row],[ID CLUSTER]],'Pontos e zonas por UF'!$B$2:$B$446,'Pontos e zonas por UF'!$A$2:$A$446)</f>
        <v>444</v>
      </c>
      <c r="M1320" s="344" t="str">
        <f>_xlfn.XLOOKUP(QDC_Contratos[[#This Row],[Código Identificador do ID CLUSTER]],'Pontos e zonas por UF'!$A$2:$A$446,'Pontos e zonas por UF'!$G$2:$G$446)</f>
        <v>Zona</v>
      </c>
    </row>
    <row r="1321" spans="1:13" x14ac:dyDescent="0.35">
      <c r="A1321" s="15">
        <v>1320</v>
      </c>
      <c r="B1321" s="338" t="s">
        <v>2595</v>
      </c>
      <c r="C1321" s="8" t="s">
        <v>1730</v>
      </c>
      <c r="D1321" s="15" t="s">
        <v>169</v>
      </c>
      <c r="E1321" s="18">
        <v>152</v>
      </c>
      <c r="F1321" s="473">
        <v>45677</v>
      </c>
      <c r="G1321" s="473">
        <v>45677</v>
      </c>
      <c r="H1321" s="448"/>
      <c r="I1321" s="15" t="s">
        <v>1279</v>
      </c>
      <c r="J1321" s="15" t="str">
        <f>_xlfn.XLOOKUP(QDC_Contratos[[#This Row],[ID CLUSTER]],'Pontos e zonas por UF'!$B$2:$B$446,'Pontos e zonas por UF'!$H$2:$H$446)</f>
        <v>São Paulo</v>
      </c>
      <c r="K1321" s="344"/>
      <c r="L1321" s="8">
        <f>_xlfn.XLOOKUP(QDC_Contratos[[#This Row],[ID CLUSTER]],'Pontos e zonas por UF'!$B$2:$B$446,'Pontos e zonas por UF'!$A$2:$A$446)</f>
        <v>276645</v>
      </c>
      <c r="M1321" s="344" t="str">
        <f>_xlfn.XLOOKUP(QDC_Contratos[[#This Row],[Código Identificador do ID CLUSTER]],'Pontos e zonas por UF'!$A$2:$A$446,'Pontos e zonas por UF'!$G$2:$G$446)</f>
        <v>Ponto</v>
      </c>
    </row>
    <row r="1322" spans="1:13" x14ac:dyDescent="0.35">
      <c r="A1322" s="15">
        <v>1321</v>
      </c>
      <c r="B1322" s="338" t="s">
        <v>2596</v>
      </c>
      <c r="C1322" s="8" t="s">
        <v>1785</v>
      </c>
      <c r="D1322" s="15" t="s">
        <v>162</v>
      </c>
      <c r="E1322" s="18">
        <v>961</v>
      </c>
      <c r="F1322" s="473">
        <v>45474</v>
      </c>
      <c r="G1322" s="473">
        <v>45657</v>
      </c>
      <c r="H1322" s="448"/>
      <c r="I1322" s="15" t="s">
        <v>1279</v>
      </c>
      <c r="J1322" s="15" t="str">
        <f>_xlfn.XLOOKUP(QDC_Contratos[[#This Row],[ID CLUSTER]],'Pontos e zonas por UF'!$B$2:$B$446,'Pontos e zonas por UF'!$H$2:$H$446)</f>
        <v>Rio de Janeiro</v>
      </c>
      <c r="K1322" s="344"/>
      <c r="L1322" s="8">
        <f>_xlfn.XLOOKUP(QDC_Contratos[[#This Row],[ID CLUSTER]],'Pontos e zonas por UF'!$B$2:$B$446,'Pontos e zonas por UF'!$A$2:$A$446)</f>
        <v>222</v>
      </c>
      <c r="M1322" s="344" t="str">
        <f>_xlfn.XLOOKUP(QDC_Contratos[[#This Row],[Código Identificador do ID CLUSTER]],'Pontos e zonas por UF'!$A$2:$A$446,'Pontos e zonas por UF'!$G$2:$G$446)</f>
        <v>Zona</v>
      </c>
    </row>
    <row r="1323" spans="1:13" x14ac:dyDescent="0.35">
      <c r="A1323" s="15">
        <v>1322</v>
      </c>
      <c r="B1323" s="338" t="s">
        <v>2597</v>
      </c>
      <c r="C1323" s="8" t="s">
        <v>1298</v>
      </c>
      <c r="D1323" s="15" t="s">
        <v>162</v>
      </c>
      <c r="E1323" s="18">
        <v>98.34</v>
      </c>
      <c r="F1323" s="473">
        <v>45677</v>
      </c>
      <c r="G1323" s="473">
        <v>45677</v>
      </c>
      <c r="H1323" s="448"/>
      <c r="I1323" s="15" t="s">
        <v>1279</v>
      </c>
      <c r="J1323" s="15" t="str">
        <f>_xlfn.XLOOKUP(QDC_Contratos[[#This Row],[ID CLUSTER]],'Pontos e zonas por UF'!$B$2:$B$446,'Pontos e zonas por UF'!$H$2:$H$446)</f>
        <v>São Paulo</v>
      </c>
      <c r="K1323" s="344"/>
      <c r="L1323" s="8">
        <f>_xlfn.XLOOKUP(QDC_Contratos[[#This Row],[ID CLUSTER]],'Pontos e zonas por UF'!$B$2:$B$446,'Pontos e zonas por UF'!$A$2:$A$446)</f>
        <v>444</v>
      </c>
      <c r="M1323" s="344" t="str">
        <f>_xlfn.XLOOKUP(QDC_Contratos[[#This Row],[Código Identificador do ID CLUSTER]],'Pontos e zonas por UF'!$A$2:$A$446,'Pontos e zonas por UF'!$G$2:$G$446)</f>
        <v>Zona</v>
      </c>
    </row>
    <row r="1324" spans="1:13" x14ac:dyDescent="0.35">
      <c r="A1324" s="15">
        <v>1323</v>
      </c>
      <c r="B1324" s="338" t="s">
        <v>2598</v>
      </c>
      <c r="C1324" s="6" t="s">
        <v>1537</v>
      </c>
      <c r="D1324" s="15" t="s">
        <v>169</v>
      </c>
      <c r="E1324" s="18">
        <v>26</v>
      </c>
      <c r="F1324" s="473">
        <v>45658</v>
      </c>
      <c r="G1324" s="473">
        <v>45688</v>
      </c>
      <c r="H1324" s="448"/>
      <c r="I1324" s="15" t="s">
        <v>1279</v>
      </c>
      <c r="J1324" s="15" t="str">
        <f>_xlfn.XLOOKUP(QDC_Contratos[[#This Row],[ID CLUSTER]],'Pontos e zonas por UF'!$B$2:$B$446,'Pontos e zonas por UF'!$H$2:$H$446)</f>
        <v>Rio de Janeiro</v>
      </c>
      <c r="K1324" s="344"/>
      <c r="L1324" s="8">
        <f>_xlfn.XLOOKUP(QDC_Contratos[[#This Row],[ID CLUSTER]],'Pontos e zonas por UF'!$B$2:$B$446,'Pontos e zonas por UF'!$A$2:$A$446)</f>
        <v>757856</v>
      </c>
      <c r="M1324" s="344" t="str">
        <f>_xlfn.XLOOKUP(QDC_Contratos[[#This Row],[Código Identificador do ID CLUSTER]],'Pontos e zonas por UF'!$A$2:$A$446,'Pontos e zonas por UF'!$G$2:$G$446)</f>
        <v>Ponto</v>
      </c>
    </row>
    <row r="1325" spans="1:13" x14ac:dyDescent="0.35">
      <c r="A1325" s="15">
        <v>1324</v>
      </c>
      <c r="B1325" s="338" t="s">
        <v>2599</v>
      </c>
      <c r="C1325" s="8" t="s">
        <v>1726</v>
      </c>
      <c r="D1325" s="15" t="s">
        <v>169</v>
      </c>
      <c r="E1325" s="18">
        <v>40</v>
      </c>
      <c r="F1325" s="473">
        <v>45687</v>
      </c>
      <c r="G1325" s="473">
        <v>45687</v>
      </c>
      <c r="H1325" s="448"/>
      <c r="I1325" s="15" t="s">
        <v>1279</v>
      </c>
      <c r="J1325" s="15" t="str">
        <f>_xlfn.XLOOKUP(QDC_Contratos[[#This Row],[ID CLUSTER]],'Pontos e zonas por UF'!$B$2:$B$446,'Pontos e zonas por UF'!$H$2:$H$446)</f>
        <v>Rio de Janeiro</v>
      </c>
      <c r="K1325" s="344"/>
      <c r="L1325" s="8">
        <f>_xlfn.XLOOKUP(QDC_Contratos[[#This Row],[ID CLUSTER]],'Pontos e zonas por UF'!$B$2:$B$446,'Pontos e zonas por UF'!$A$2:$A$446)</f>
        <v>757856</v>
      </c>
      <c r="M1325" s="344" t="str">
        <f>_xlfn.XLOOKUP(QDC_Contratos[[#This Row],[Código Identificador do ID CLUSTER]],'Pontos e zonas por UF'!$A$2:$A$446,'Pontos e zonas por UF'!$G$2:$G$446)</f>
        <v>Ponto</v>
      </c>
    </row>
    <row r="1326" spans="1:13" x14ac:dyDescent="0.35">
      <c r="A1326" s="15">
        <v>1325</v>
      </c>
      <c r="B1326" s="338" t="s">
        <v>2600</v>
      </c>
      <c r="C1326" s="8" t="s">
        <v>1540</v>
      </c>
      <c r="D1326" s="15" t="s">
        <v>162</v>
      </c>
      <c r="E1326" s="18">
        <v>22</v>
      </c>
      <c r="F1326" s="473">
        <v>45658</v>
      </c>
      <c r="G1326" s="473">
        <v>45747</v>
      </c>
      <c r="H1326" s="448"/>
      <c r="I1326" s="15" t="s">
        <v>1279</v>
      </c>
      <c r="J1326" s="15" t="str">
        <f>_xlfn.XLOOKUP(QDC_Contratos[[#This Row],[ID CLUSTER]],'Pontos e zonas por UF'!$B$2:$B$446,'Pontos e zonas por UF'!$H$2:$H$446)</f>
        <v>Minas Gerais</v>
      </c>
      <c r="K1326" s="344"/>
      <c r="L1326" s="8">
        <f>_xlfn.XLOOKUP(QDC_Contratos[[#This Row],[ID CLUSTER]],'Pontos e zonas por UF'!$B$2:$B$446,'Pontos e zonas por UF'!$A$2:$A$446)</f>
        <v>50</v>
      </c>
      <c r="M1326" s="344" t="str">
        <f>_xlfn.XLOOKUP(QDC_Contratos[[#This Row],[Código Identificador do ID CLUSTER]],'Pontos e zonas por UF'!$A$2:$A$446,'Pontos e zonas por UF'!$G$2:$G$446)</f>
        <v>Zona</v>
      </c>
    </row>
    <row r="1327" spans="1:13" x14ac:dyDescent="0.35">
      <c r="A1327" s="15">
        <v>1326</v>
      </c>
      <c r="B1327" s="338" t="s">
        <v>2601</v>
      </c>
      <c r="C1327" s="8" t="s">
        <v>1730</v>
      </c>
      <c r="D1327" s="15" t="s">
        <v>169</v>
      </c>
      <c r="E1327" s="18">
        <v>500</v>
      </c>
      <c r="F1327" s="473">
        <v>45678</v>
      </c>
      <c r="G1327" s="473">
        <v>45678</v>
      </c>
      <c r="H1327" s="448"/>
      <c r="I1327" s="15" t="s">
        <v>1279</v>
      </c>
      <c r="J1327" s="15" t="str">
        <f>_xlfn.XLOOKUP(QDC_Contratos[[#This Row],[ID CLUSTER]],'Pontos e zonas por UF'!$B$2:$B$446,'Pontos e zonas por UF'!$H$2:$H$446)</f>
        <v>São Paulo</v>
      </c>
      <c r="K1327" s="344"/>
      <c r="L1327" s="8">
        <f>_xlfn.XLOOKUP(QDC_Contratos[[#This Row],[ID CLUSTER]],'Pontos e zonas por UF'!$B$2:$B$446,'Pontos e zonas por UF'!$A$2:$A$446)</f>
        <v>276645</v>
      </c>
      <c r="M1327" s="344" t="str">
        <f>_xlfn.XLOOKUP(QDC_Contratos[[#This Row],[Código Identificador do ID CLUSTER]],'Pontos e zonas por UF'!$A$2:$A$446,'Pontos e zonas por UF'!$G$2:$G$446)</f>
        <v>Ponto</v>
      </c>
    </row>
    <row r="1328" spans="1:13" x14ac:dyDescent="0.35">
      <c r="A1328" s="15">
        <v>1327</v>
      </c>
      <c r="B1328" s="338" t="s">
        <v>2602</v>
      </c>
      <c r="C1328" s="8" t="s">
        <v>1726</v>
      </c>
      <c r="D1328" s="15" t="s">
        <v>169</v>
      </c>
      <c r="E1328" s="18">
        <v>40</v>
      </c>
      <c r="F1328" s="473">
        <v>45688</v>
      </c>
      <c r="G1328" s="473">
        <v>45688</v>
      </c>
      <c r="H1328" s="448"/>
      <c r="I1328" s="15" t="s">
        <v>1279</v>
      </c>
      <c r="J1328" s="15" t="str">
        <f>_xlfn.XLOOKUP(QDC_Contratos[[#This Row],[ID CLUSTER]],'Pontos e zonas por UF'!$B$2:$B$446,'Pontos e zonas por UF'!$H$2:$H$446)</f>
        <v>Rio de Janeiro</v>
      </c>
      <c r="K1328" s="344"/>
      <c r="L1328" s="8">
        <f>_xlfn.XLOOKUP(QDC_Contratos[[#This Row],[ID CLUSTER]],'Pontos e zonas por UF'!$B$2:$B$446,'Pontos e zonas por UF'!$A$2:$A$446)</f>
        <v>757856</v>
      </c>
      <c r="M1328" s="344" t="str">
        <f>_xlfn.XLOOKUP(QDC_Contratos[[#This Row],[Código Identificador do ID CLUSTER]],'Pontos e zonas por UF'!$A$2:$A$446,'Pontos e zonas por UF'!$G$2:$G$446)</f>
        <v>Ponto</v>
      </c>
    </row>
    <row r="1329" spans="1:13" x14ac:dyDescent="0.35">
      <c r="A1329" s="15">
        <v>1328</v>
      </c>
      <c r="B1329" s="338" t="s">
        <v>2603</v>
      </c>
      <c r="C1329" s="6" t="s">
        <v>1537</v>
      </c>
      <c r="D1329" s="15" t="s">
        <v>169</v>
      </c>
      <c r="E1329" s="18">
        <v>100</v>
      </c>
      <c r="F1329" s="473">
        <v>45444</v>
      </c>
      <c r="G1329" s="473">
        <v>45657</v>
      </c>
      <c r="H1329" s="448"/>
      <c r="I1329" s="15" t="s">
        <v>1279</v>
      </c>
      <c r="J1329" s="15" t="str">
        <f>_xlfn.XLOOKUP(QDC_Contratos[[#This Row],[ID CLUSTER]],'Pontos e zonas por UF'!$B$2:$B$446,'Pontos e zonas por UF'!$H$2:$H$446)</f>
        <v>Rio de Janeiro</v>
      </c>
      <c r="K1329" s="344"/>
      <c r="L1329" s="8">
        <f>_xlfn.XLOOKUP(QDC_Contratos[[#This Row],[ID CLUSTER]],'Pontos e zonas por UF'!$B$2:$B$446,'Pontos e zonas por UF'!$A$2:$A$446)</f>
        <v>757856</v>
      </c>
      <c r="M1329" s="344" t="str">
        <f>_xlfn.XLOOKUP(QDC_Contratos[[#This Row],[Código Identificador do ID CLUSTER]],'Pontos e zonas por UF'!$A$2:$A$446,'Pontos e zonas por UF'!$G$2:$G$446)</f>
        <v>Ponto</v>
      </c>
    </row>
    <row r="1330" spans="1:13" x14ac:dyDescent="0.35">
      <c r="A1330" s="15">
        <v>1329</v>
      </c>
      <c r="B1330" s="338" t="s">
        <v>2604</v>
      </c>
      <c r="C1330" s="8" t="s">
        <v>1540</v>
      </c>
      <c r="D1330" s="15" t="s">
        <v>162</v>
      </c>
      <c r="E1330" s="18">
        <v>20</v>
      </c>
      <c r="F1330" s="473">
        <v>45444</v>
      </c>
      <c r="G1330" s="473">
        <v>45657</v>
      </c>
      <c r="H1330" s="448"/>
      <c r="I1330" s="15" t="s">
        <v>1279</v>
      </c>
      <c r="J1330" s="15" t="str">
        <f>_xlfn.XLOOKUP(QDC_Contratos[[#This Row],[ID CLUSTER]],'Pontos e zonas por UF'!$B$2:$B$446,'Pontos e zonas por UF'!$H$2:$H$446)</f>
        <v>Minas Gerais</v>
      </c>
      <c r="K1330" s="344"/>
      <c r="L1330" s="8">
        <f>_xlfn.XLOOKUP(QDC_Contratos[[#This Row],[ID CLUSTER]],'Pontos e zonas por UF'!$B$2:$B$446,'Pontos e zonas por UF'!$A$2:$A$446)</f>
        <v>50</v>
      </c>
      <c r="M1330" s="344" t="str">
        <f>_xlfn.XLOOKUP(QDC_Contratos[[#This Row],[Código Identificador do ID CLUSTER]],'Pontos e zonas por UF'!$A$2:$A$446,'Pontos e zonas por UF'!$G$2:$G$446)</f>
        <v>Zona</v>
      </c>
    </row>
    <row r="1331" spans="1:13" x14ac:dyDescent="0.35">
      <c r="A1331" s="15">
        <v>1330</v>
      </c>
      <c r="B1331" s="338" t="s">
        <v>2605</v>
      </c>
      <c r="C1331" s="8" t="s">
        <v>1543</v>
      </c>
      <c r="D1331" s="15" t="s">
        <v>162</v>
      </c>
      <c r="E1331" s="18">
        <v>80</v>
      </c>
      <c r="F1331" s="473">
        <v>45444</v>
      </c>
      <c r="G1331" s="473">
        <v>45657</v>
      </c>
      <c r="H1331" s="448"/>
      <c r="I1331" s="15" t="s">
        <v>1279</v>
      </c>
      <c r="J1331" s="15" t="str">
        <f>_xlfn.XLOOKUP(QDC_Contratos[[#This Row],[ID CLUSTER]],'Pontos e zonas por UF'!$B$2:$B$446,'Pontos e zonas por UF'!$H$2:$H$446)</f>
        <v>Minas Gerais</v>
      </c>
      <c r="K1331" s="344"/>
      <c r="L1331" s="8">
        <f>_xlfn.XLOOKUP(QDC_Contratos[[#This Row],[ID CLUSTER]],'Pontos e zonas por UF'!$B$2:$B$446,'Pontos e zonas por UF'!$A$2:$A$446)</f>
        <v>411</v>
      </c>
      <c r="M1331" s="344" t="str">
        <f>_xlfn.XLOOKUP(QDC_Contratos[[#This Row],[Código Identificador do ID CLUSTER]],'Pontos e zonas por UF'!$A$2:$A$446,'Pontos e zonas por UF'!$G$2:$G$446)</f>
        <v>Zona</v>
      </c>
    </row>
    <row r="1332" spans="1:13" x14ac:dyDescent="0.35">
      <c r="A1332" s="15">
        <v>1331</v>
      </c>
      <c r="B1332" s="338" t="s">
        <v>2606</v>
      </c>
      <c r="C1332" s="6" t="s">
        <v>1537</v>
      </c>
      <c r="D1332" s="15" t="s">
        <v>169</v>
      </c>
      <c r="E1332" s="18">
        <v>423</v>
      </c>
      <c r="F1332" s="473">
        <v>45474</v>
      </c>
      <c r="G1332" s="473">
        <v>45565</v>
      </c>
      <c r="H1332" s="448"/>
      <c r="I1332" s="15" t="s">
        <v>1279</v>
      </c>
      <c r="J1332" s="15" t="str">
        <f>_xlfn.XLOOKUP(QDC_Contratos[[#This Row],[ID CLUSTER]],'Pontos e zonas por UF'!$B$2:$B$446,'Pontos e zonas por UF'!$H$2:$H$446)</f>
        <v>Rio de Janeiro</v>
      </c>
      <c r="K1332" s="344"/>
      <c r="L1332" s="8">
        <f>_xlfn.XLOOKUP(QDC_Contratos[[#This Row],[ID CLUSTER]],'Pontos e zonas por UF'!$B$2:$B$446,'Pontos e zonas por UF'!$A$2:$A$446)</f>
        <v>757856</v>
      </c>
      <c r="M1332" s="344" t="str">
        <f>_xlfn.XLOOKUP(QDC_Contratos[[#This Row],[Código Identificador do ID CLUSTER]],'Pontos e zonas por UF'!$A$2:$A$446,'Pontos e zonas por UF'!$G$2:$G$446)</f>
        <v>Ponto</v>
      </c>
    </row>
    <row r="1333" spans="1:13" x14ac:dyDescent="0.35">
      <c r="A1333" s="15">
        <v>1332</v>
      </c>
      <c r="B1333" s="338" t="s">
        <v>2607</v>
      </c>
      <c r="C1333" s="8" t="s">
        <v>1298</v>
      </c>
      <c r="D1333" s="15" t="s">
        <v>162</v>
      </c>
      <c r="E1333" s="18">
        <v>85</v>
      </c>
      <c r="F1333" s="473">
        <v>45678</v>
      </c>
      <c r="G1333" s="473">
        <v>45678</v>
      </c>
      <c r="H1333" s="448"/>
      <c r="I1333" s="15" t="s">
        <v>1279</v>
      </c>
      <c r="J1333" s="15" t="str">
        <f>_xlfn.XLOOKUP(QDC_Contratos[[#This Row],[ID CLUSTER]],'Pontos e zonas por UF'!$B$2:$B$446,'Pontos e zonas por UF'!$H$2:$H$446)</f>
        <v>São Paulo</v>
      </c>
      <c r="K1333" s="344"/>
      <c r="L1333" s="8">
        <f>_xlfn.XLOOKUP(QDC_Contratos[[#This Row],[ID CLUSTER]],'Pontos e zonas por UF'!$B$2:$B$446,'Pontos e zonas por UF'!$A$2:$A$446)</f>
        <v>444</v>
      </c>
      <c r="M1333" s="344" t="str">
        <f>_xlfn.XLOOKUP(QDC_Contratos[[#This Row],[Código Identificador do ID CLUSTER]],'Pontos e zonas por UF'!$A$2:$A$446,'Pontos e zonas por UF'!$G$2:$G$446)</f>
        <v>Zona</v>
      </c>
    </row>
    <row r="1334" spans="1:13" x14ac:dyDescent="0.35">
      <c r="A1334" s="15">
        <v>1333</v>
      </c>
      <c r="B1334" s="338" t="s">
        <v>2608</v>
      </c>
      <c r="C1334" s="8" t="s">
        <v>1730</v>
      </c>
      <c r="D1334" s="15" t="s">
        <v>169</v>
      </c>
      <c r="E1334" s="18">
        <v>500</v>
      </c>
      <c r="F1334" s="473">
        <v>45679</v>
      </c>
      <c r="G1334" s="473">
        <v>45679</v>
      </c>
      <c r="H1334" s="448"/>
      <c r="I1334" s="15" t="s">
        <v>1279</v>
      </c>
      <c r="J1334" s="15" t="str">
        <f>_xlfn.XLOOKUP(QDC_Contratos[[#This Row],[ID CLUSTER]],'Pontos e zonas por UF'!$B$2:$B$446,'Pontos e zonas por UF'!$H$2:$H$446)</f>
        <v>São Paulo</v>
      </c>
      <c r="K1334" s="344"/>
      <c r="L1334" s="8">
        <f>_xlfn.XLOOKUP(QDC_Contratos[[#This Row],[ID CLUSTER]],'Pontos e zonas por UF'!$B$2:$B$446,'Pontos e zonas por UF'!$A$2:$A$446)</f>
        <v>276645</v>
      </c>
      <c r="M1334" s="344" t="str">
        <f>_xlfn.XLOOKUP(QDC_Contratos[[#This Row],[Código Identificador do ID CLUSTER]],'Pontos e zonas por UF'!$A$2:$A$446,'Pontos e zonas por UF'!$G$2:$G$446)</f>
        <v>Ponto</v>
      </c>
    </row>
    <row r="1335" spans="1:13" x14ac:dyDescent="0.35">
      <c r="A1335" s="15">
        <v>1334</v>
      </c>
      <c r="B1335" s="338" t="s">
        <v>2609</v>
      </c>
      <c r="C1335" s="8" t="s">
        <v>1298</v>
      </c>
      <c r="D1335" s="15" t="s">
        <v>162</v>
      </c>
      <c r="E1335" s="18">
        <v>118.33</v>
      </c>
      <c r="F1335" s="473">
        <v>45679</v>
      </c>
      <c r="G1335" s="473">
        <v>45679</v>
      </c>
      <c r="H1335" s="448"/>
      <c r="I1335" s="15" t="s">
        <v>1279</v>
      </c>
      <c r="J1335" s="15" t="str">
        <f>_xlfn.XLOOKUP(QDC_Contratos[[#This Row],[ID CLUSTER]],'Pontos e zonas por UF'!$B$2:$B$446,'Pontos e zonas por UF'!$H$2:$H$446)</f>
        <v>São Paulo</v>
      </c>
      <c r="K1335" s="344"/>
      <c r="L1335" s="8">
        <f>_xlfn.XLOOKUP(QDC_Contratos[[#This Row],[ID CLUSTER]],'Pontos e zonas por UF'!$B$2:$B$446,'Pontos e zonas por UF'!$A$2:$A$446)</f>
        <v>444</v>
      </c>
      <c r="M1335" s="344" t="str">
        <f>_xlfn.XLOOKUP(QDC_Contratos[[#This Row],[Código Identificador do ID CLUSTER]],'Pontos e zonas por UF'!$A$2:$A$446,'Pontos e zonas por UF'!$G$2:$G$446)</f>
        <v>Zona</v>
      </c>
    </row>
    <row r="1336" spans="1:13" x14ac:dyDescent="0.35">
      <c r="A1336" s="15">
        <v>1335</v>
      </c>
      <c r="B1336" s="338" t="s">
        <v>2610</v>
      </c>
      <c r="C1336" s="8" t="s">
        <v>1730</v>
      </c>
      <c r="D1336" s="15" t="s">
        <v>169</v>
      </c>
      <c r="E1336" s="18">
        <v>500</v>
      </c>
      <c r="F1336" s="473">
        <v>45680</v>
      </c>
      <c r="G1336" s="473">
        <v>45680</v>
      </c>
      <c r="H1336" s="448"/>
      <c r="I1336" s="15" t="s">
        <v>1279</v>
      </c>
      <c r="J1336" s="15" t="str">
        <f>_xlfn.XLOOKUP(QDC_Contratos[[#This Row],[ID CLUSTER]],'Pontos e zonas por UF'!$B$2:$B$446,'Pontos e zonas por UF'!$H$2:$H$446)</f>
        <v>São Paulo</v>
      </c>
      <c r="K1336" s="344"/>
      <c r="L1336" s="8">
        <f>_xlfn.XLOOKUP(QDC_Contratos[[#This Row],[ID CLUSTER]],'Pontos e zonas por UF'!$B$2:$B$446,'Pontos e zonas por UF'!$A$2:$A$446)</f>
        <v>276645</v>
      </c>
      <c r="M1336" s="344" t="str">
        <f>_xlfn.XLOOKUP(QDC_Contratos[[#This Row],[Código Identificador do ID CLUSTER]],'Pontos e zonas por UF'!$A$2:$A$446,'Pontos e zonas por UF'!$G$2:$G$446)</f>
        <v>Ponto</v>
      </c>
    </row>
    <row r="1337" spans="1:13" x14ac:dyDescent="0.35">
      <c r="A1337" s="15">
        <v>1336</v>
      </c>
      <c r="B1337" s="338" t="s">
        <v>2611</v>
      </c>
      <c r="C1337" s="8" t="s">
        <v>1298</v>
      </c>
      <c r="D1337" s="15" t="s">
        <v>162</v>
      </c>
      <c r="E1337" s="18">
        <v>118.33</v>
      </c>
      <c r="F1337" s="473">
        <v>45680</v>
      </c>
      <c r="G1337" s="473">
        <v>45680</v>
      </c>
      <c r="H1337" s="448"/>
      <c r="I1337" s="15" t="s">
        <v>1279</v>
      </c>
      <c r="J1337" s="15" t="str">
        <f>_xlfn.XLOOKUP(QDC_Contratos[[#This Row],[ID CLUSTER]],'Pontos e zonas por UF'!$B$2:$B$446,'Pontos e zonas por UF'!$H$2:$H$446)</f>
        <v>São Paulo</v>
      </c>
      <c r="K1337" s="344"/>
      <c r="L1337" s="8">
        <f>_xlfn.XLOOKUP(QDC_Contratos[[#This Row],[ID CLUSTER]],'Pontos e zonas por UF'!$B$2:$B$446,'Pontos e zonas por UF'!$A$2:$A$446)</f>
        <v>444</v>
      </c>
      <c r="M1337" s="344" t="str">
        <f>_xlfn.XLOOKUP(QDC_Contratos[[#This Row],[Código Identificador do ID CLUSTER]],'Pontos e zonas por UF'!$A$2:$A$446,'Pontos e zonas por UF'!$G$2:$G$446)</f>
        <v>Zona</v>
      </c>
    </row>
    <row r="1338" spans="1:13" x14ac:dyDescent="0.35">
      <c r="A1338" s="15">
        <v>1337</v>
      </c>
      <c r="B1338" s="338" t="s">
        <v>2612</v>
      </c>
      <c r="C1338" s="6" t="s">
        <v>1537</v>
      </c>
      <c r="D1338" s="15" t="s">
        <v>169</v>
      </c>
      <c r="E1338" s="18">
        <v>150</v>
      </c>
      <c r="F1338" s="473">
        <v>45680</v>
      </c>
      <c r="G1338" s="473">
        <v>45680</v>
      </c>
      <c r="H1338" s="448"/>
      <c r="I1338" s="15" t="s">
        <v>1279</v>
      </c>
      <c r="J1338" s="15" t="str">
        <f>_xlfn.XLOOKUP(QDC_Contratos[[#This Row],[ID CLUSTER]],'Pontos e zonas por UF'!$B$2:$B$446,'Pontos e zonas por UF'!$H$2:$H$446)</f>
        <v>Rio de Janeiro</v>
      </c>
      <c r="K1338" s="344"/>
      <c r="L1338" s="8">
        <f>_xlfn.XLOOKUP(QDC_Contratos[[#This Row],[ID CLUSTER]],'Pontos e zonas por UF'!$B$2:$B$446,'Pontos e zonas por UF'!$A$2:$A$446)</f>
        <v>757856</v>
      </c>
      <c r="M1338" s="344" t="str">
        <f>_xlfn.XLOOKUP(QDC_Contratos[[#This Row],[Código Identificador do ID CLUSTER]],'Pontos e zonas por UF'!$A$2:$A$446,'Pontos e zonas por UF'!$G$2:$G$446)</f>
        <v>Ponto</v>
      </c>
    </row>
    <row r="1339" spans="1:13" x14ac:dyDescent="0.35">
      <c r="A1339" s="15">
        <v>1338</v>
      </c>
      <c r="B1339" s="338" t="s">
        <v>2613</v>
      </c>
      <c r="C1339" s="8" t="s">
        <v>1730</v>
      </c>
      <c r="D1339" s="15" t="s">
        <v>169</v>
      </c>
      <c r="E1339" s="18">
        <v>200</v>
      </c>
      <c r="F1339" s="473">
        <v>45685</v>
      </c>
      <c r="G1339" s="473">
        <v>45685</v>
      </c>
      <c r="H1339" s="448"/>
      <c r="I1339" s="15" t="s">
        <v>1279</v>
      </c>
      <c r="J1339" s="15" t="str">
        <f>_xlfn.XLOOKUP(QDC_Contratos[[#This Row],[ID CLUSTER]],'Pontos e zonas por UF'!$B$2:$B$446,'Pontos e zonas por UF'!$H$2:$H$446)</f>
        <v>São Paulo</v>
      </c>
      <c r="K1339" s="344"/>
      <c r="L1339" s="8">
        <f>_xlfn.XLOOKUP(QDC_Contratos[[#This Row],[ID CLUSTER]],'Pontos e zonas por UF'!$B$2:$B$446,'Pontos e zonas por UF'!$A$2:$A$446)</f>
        <v>276645</v>
      </c>
      <c r="M1339" s="344" t="str">
        <f>_xlfn.XLOOKUP(QDC_Contratos[[#This Row],[Código Identificador do ID CLUSTER]],'Pontos e zonas por UF'!$A$2:$A$446,'Pontos e zonas por UF'!$G$2:$G$446)</f>
        <v>Ponto</v>
      </c>
    </row>
    <row r="1340" spans="1:13" x14ac:dyDescent="0.35">
      <c r="A1340" s="15">
        <v>1339</v>
      </c>
      <c r="B1340" s="338" t="s">
        <v>2614</v>
      </c>
      <c r="C1340" s="8" t="s">
        <v>1730</v>
      </c>
      <c r="D1340" s="15" t="s">
        <v>169</v>
      </c>
      <c r="E1340" s="18">
        <v>300</v>
      </c>
      <c r="F1340" s="473">
        <v>45686</v>
      </c>
      <c r="G1340" s="473">
        <v>45686</v>
      </c>
      <c r="H1340" s="448"/>
      <c r="I1340" s="15" t="s">
        <v>1279</v>
      </c>
      <c r="J1340" s="15" t="str">
        <f>_xlfn.XLOOKUP(QDC_Contratos[[#This Row],[ID CLUSTER]],'Pontos e zonas por UF'!$B$2:$B$446,'Pontos e zonas por UF'!$H$2:$H$446)</f>
        <v>São Paulo</v>
      </c>
      <c r="K1340" s="344"/>
      <c r="L1340" s="8">
        <f>_xlfn.XLOOKUP(QDC_Contratos[[#This Row],[ID CLUSTER]],'Pontos e zonas por UF'!$B$2:$B$446,'Pontos e zonas por UF'!$A$2:$A$446)</f>
        <v>276645</v>
      </c>
      <c r="M1340" s="344" t="str">
        <f>_xlfn.XLOOKUP(QDC_Contratos[[#This Row],[Código Identificador do ID CLUSTER]],'Pontos e zonas por UF'!$A$2:$A$446,'Pontos e zonas por UF'!$G$2:$G$446)</f>
        <v>Ponto</v>
      </c>
    </row>
    <row r="1341" spans="1:13" x14ac:dyDescent="0.35">
      <c r="A1341" s="15">
        <v>1340</v>
      </c>
      <c r="B1341" s="338" t="s">
        <v>2615</v>
      </c>
      <c r="C1341" s="8" t="s">
        <v>1823</v>
      </c>
      <c r="D1341" s="15" t="s">
        <v>162</v>
      </c>
      <c r="E1341" s="18">
        <v>30</v>
      </c>
      <c r="F1341" s="473">
        <v>45658</v>
      </c>
      <c r="G1341" s="473">
        <v>46022</v>
      </c>
      <c r="H1341" s="448"/>
      <c r="I1341" s="15" t="s">
        <v>1279</v>
      </c>
      <c r="J1341" s="15" t="str">
        <f>_xlfn.XLOOKUP(QDC_Contratos[[#This Row],[ID CLUSTER]],'Pontos e zonas por UF'!$B$2:$B$446,'Pontos e zonas por UF'!$H$2:$H$446)</f>
        <v>São Paulo</v>
      </c>
      <c r="K1341" s="344"/>
      <c r="L1341" s="8">
        <f>_xlfn.XLOOKUP(QDC_Contratos[[#This Row],[ID CLUSTER]],'Pontos e zonas por UF'!$B$2:$B$446,'Pontos e zonas por UF'!$A$2:$A$446)</f>
        <v>443</v>
      </c>
      <c r="M1341" s="344" t="str">
        <f>_xlfn.XLOOKUP(QDC_Contratos[[#This Row],[Código Identificador do ID CLUSTER]],'Pontos e zonas por UF'!$A$2:$A$446,'Pontos e zonas por UF'!$G$2:$G$446)</f>
        <v>Zona</v>
      </c>
    </row>
    <row r="1342" spans="1:13" x14ac:dyDescent="0.35">
      <c r="A1342" s="15">
        <v>1341</v>
      </c>
      <c r="B1342" s="338" t="s">
        <v>2616</v>
      </c>
      <c r="C1342" s="8" t="s">
        <v>1785</v>
      </c>
      <c r="D1342" s="15" t="s">
        <v>162</v>
      </c>
      <c r="E1342" s="18">
        <v>999</v>
      </c>
      <c r="F1342" s="473">
        <v>45658</v>
      </c>
      <c r="G1342" s="473">
        <v>46022</v>
      </c>
      <c r="H1342" s="448"/>
      <c r="I1342" s="15" t="s">
        <v>1279</v>
      </c>
      <c r="J1342" s="15" t="str">
        <f>_xlfn.XLOOKUP(QDC_Contratos[[#This Row],[ID CLUSTER]],'Pontos e zonas por UF'!$B$2:$B$446,'Pontos e zonas por UF'!$H$2:$H$446)</f>
        <v>Rio de Janeiro</v>
      </c>
      <c r="K1342" s="344"/>
      <c r="L1342" s="8">
        <f>_xlfn.XLOOKUP(QDC_Contratos[[#This Row],[ID CLUSTER]],'Pontos e zonas por UF'!$B$2:$B$446,'Pontos e zonas por UF'!$A$2:$A$446)</f>
        <v>222</v>
      </c>
      <c r="M1342" s="344" t="str">
        <f>_xlfn.XLOOKUP(QDC_Contratos[[#This Row],[Código Identificador do ID CLUSTER]],'Pontos e zonas por UF'!$A$2:$A$446,'Pontos e zonas por UF'!$G$2:$G$446)</f>
        <v>Zona</v>
      </c>
    </row>
    <row r="1343" spans="1:13" x14ac:dyDescent="0.35">
      <c r="A1343" s="15">
        <v>1342</v>
      </c>
      <c r="B1343" s="338" t="s">
        <v>2617</v>
      </c>
      <c r="C1343" s="8" t="s">
        <v>1435</v>
      </c>
      <c r="D1343" s="15" t="s">
        <v>162</v>
      </c>
      <c r="E1343" s="18">
        <v>1000</v>
      </c>
      <c r="F1343" s="473">
        <v>45680</v>
      </c>
      <c r="G1343" s="473">
        <v>45680</v>
      </c>
      <c r="H1343" s="448"/>
      <c r="I1343" s="15" t="s">
        <v>1279</v>
      </c>
      <c r="J1343" s="15" t="str">
        <f>_xlfn.XLOOKUP(QDC_Contratos[[#This Row],[ID CLUSTER]],'Pontos e zonas por UF'!$B$2:$B$446,'Pontos e zonas por UF'!$H$2:$H$446)</f>
        <v>Rio de Janeiro</v>
      </c>
      <c r="K1343" s="344"/>
      <c r="L1343" s="8">
        <f>_xlfn.XLOOKUP(QDC_Contratos[[#This Row],[ID CLUSTER]],'Pontos e zonas por UF'!$B$2:$B$446,'Pontos e zonas por UF'!$A$2:$A$446)</f>
        <v>230</v>
      </c>
      <c r="M1343" s="344" t="str">
        <f>_xlfn.XLOOKUP(QDC_Contratos[[#This Row],[Código Identificador do ID CLUSTER]],'Pontos e zonas por UF'!$A$2:$A$446,'Pontos e zonas por UF'!$G$2:$G$446)</f>
        <v>Zona</v>
      </c>
    </row>
    <row r="1344" spans="1:13" x14ac:dyDescent="0.35">
      <c r="A1344" s="15">
        <v>1343</v>
      </c>
      <c r="B1344" s="338" t="s">
        <v>2618</v>
      </c>
      <c r="C1344" s="8" t="s">
        <v>1730</v>
      </c>
      <c r="D1344" s="15" t="s">
        <v>169</v>
      </c>
      <c r="E1344" s="18">
        <v>500</v>
      </c>
      <c r="F1344" s="473">
        <v>45681</v>
      </c>
      <c r="G1344" s="473">
        <v>45681</v>
      </c>
      <c r="H1344" s="448"/>
      <c r="I1344" s="15" t="s">
        <v>1279</v>
      </c>
      <c r="J1344" s="15" t="str">
        <f>_xlfn.XLOOKUP(QDC_Contratos[[#This Row],[ID CLUSTER]],'Pontos e zonas por UF'!$B$2:$B$446,'Pontos e zonas por UF'!$H$2:$H$446)</f>
        <v>São Paulo</v>
      </c>
      <c r="K1344" s="344"/>
      <c r="L1344" s="8">
        <f>_xlfn.XLOOKUP(QDC_Contratos[[#This Row],[ID CLUSTER]],'Pontos e zonas por UF'!$B$2:$B$446,'Pontos e zonas por UF'!$A$2:$A$446)</f>
        <v>276645</v>
      </c>
      <c r="M1344" s="344" t="str">
        <f>_xlfn.XLOOKUP(QDC_Contratos[[#This Row],[Código Identificador do ID CLUSTER]],'Pontos e zonas por UF'!$A$2:$A$446,'Pontos e zonas por UF'!$G$2:$G$446)</f>
        <v>Ponto</v>
      </c>
    </row>
    <row r="1345" spans="1:13" x14ac:dyDescent="0.35">
      <c r="A1345" s="15">
        <v>1344</v>
      </c>
      <c r="B1345" s="338" t="s">
        <v>2619</v>
      </c>
      <c r="C1345" s="8" t="s">
        <v>1298</v>
      </c>
      <c r="D1345" s="15" t="s">
        <v>162</v>
      </c>
      <c r="E1345" s="18">
        <v>98.34</v>
      </c>
      <c r="F1345" s="473">
        <v>45681</v>
      </c>
      <c r="G1345" s="473">
        <v>45681</v>
      </c>
      <c r="H1345" s="448"/>
      <c r="I1345" s="15" t="s">
        <v>1279</v>
      </c>
      <c r="J1345" s="15" t="str">
        <f>_xlfn.XLOOKUP(QDC_Contratos[[#This Row],[ID CLUSTER]],'Pontos e zonas por UF'!$B$2:$B$446,'Pontos e zonas por UF'!$H$2:$H$446)</f>
        <v>São Paulo</v>
      </c>
      <c r="K1345" s="344"/>
      <c r="L1345" s="8">
        <f>_xlfn.XLOOKUP(QDC_Contratos[[#This Row],[ID CLUSTER]],'Pontos e zonas por UF'!$B$2:$B$446,'Pontos e zonas por UF'!$A$2:$A$446)</f>
        <v>444</v>
      </c>
      <c r="M1345" s="344" t="str">
        <f>_xlfn.XLOOKUP(QDC_Contratos[[#This Row],[Código Identificador do ID CLUSTER]],'Pontos e zonas por UF'!$A$2:$A$446,'Pontos e zonas por UF'!$G$2:$G$446)</f>
        <v>Zona</v>
      </c>
    </row>
    <row r="1346" spans="1:13" x14ac:dyDescent="0.35">
      <c r="A1346" s="15">
        <v>1345</v>
      </c>
      <c r="B1346" s="338" t="s">
        <v>2620</v>
      </c>
      <c r="C1346" s="8" t="s">
        <v>1435</v>
      </c>
      <c r="D1346" s="15" t="s">
        <v>162</v>
      </c>
      <c r="E1346" s="18">
        <v>875</v>
      </c>
      <c r="F1346" s="473">
        <v>45681</v>
      </c>
      <c r="G1346" s="473">
        <v>45681</v>
      </c>
      <c r="H1346" s="448"/>
      <c r="I1346" s="15" t="s">
        <v>1279</v>
      </c>
      <c r="J1346" s="15" t="str">
        <f>_xlfn.XLOOKUP(QDC_Contratos[[#This Row],[ID CLUSTER]],'Pontos e zonas por UF'!$B$2:$B$446,'Pontos e zonas por UF'!$H$2:$H$446)</f>
        <v>Rio de Janeiro</v>
      </c>
      <c r="K1346" s="344"/>
      <c r="L1346" s="8">
        <f>_xlfn.XLOOKUP(QDC_Contratos[[#This Row],[ID CLUSTER]],'Pontos e zonas por UF'!$B$2:$B$446,'Pontos e zonas por UF'!$A$2:$A$446)</f>
        <v>230</v>
      </c>
      <c r="M1346" s="344" t="str">
        <f>_xlfn.XLOOKUP(QDC_Contratos[[#This Row],[Código Identificador do ID CLUSTER]],'Pontos e zonas por UF'!$A$2:$A$446,'Pontos e zonas por UF'!$G$2:$G$446)</f>
        <v>Zona</v>
      </c>
    </row>
    <row r="1347" spans="1:13" x14ac:dyDescent="0.35">
      <c r="A1347" s="15">
        <v>1346</v>
      </c>
      <c r="B1347" s="338" t="s">
        <v>2621</v>
      </c>
      <c r="C1347" s="8" t="s">
        <v>1298</v>
      </c>
      <c r="D1347" s="15" t="s">
        <v>162</v>
      </c>
      <c r="E1347" s="18">
        <v>85</v>
      </c>
      <c r="F1347" s="473">
        <v>45682</v>
      </c>
      <c r="G1347" s="473">
        <v>45682</v>
      </c>
      <c r="H1347" s="448"/>
      <c r="I1347" s="15" t="s">
        <v>1279</v>
      </c>
      <c r="J1347" s="15" t="str">
        <f>_xlfn.XLOOKUP(QDC_Contratos[[#This Row],[ID CLUSTER]],'Pontos e zonas por UF'!$B$2:$B$446,'Pontos e zonas por UF'!$H$2:$H$446)</f>
        <v>São Paulo</v>
      </c>
      <c r="K1347" s="344"/>
      <c r="L1347" s="8">
        <f>_xlfn.XLOOKUP(QDC_Contratos[[#This Row],[ID CLUSTER]],'Pontos e zonas por UF'!$B$2:$B$446,'Pontos e zonas por UF'!$A$2:$A$446)</f>
        <v>444</v>
      </c>
      <c r="M1347" s="344" t="str">
        <f>_xlfn.XLOOKUP(QDC_Contratos[[#This Row],[Código Identificador do ID CLUSTER]],'Pontos e zonas por UF'!$A$2:$A$446,'Pontos e zonas por UF'!$G$2:$G$446)</f>
        <v>Zona</v>
      </c>
    </row>
    <row r="1348" spans="1:13" x14ac:dyDescent="0.35">
      <c r="A1348" s="15">
        <v>1347</v>
      </c>
      <c r="B1348" s="338" t="s">
        <v>2622</v>
      </c>
      <c r="C1348" s="8" t="s">
        <v>1298</v>
      </c>
      <c r="D1348" s="15" t="s">
        <v>162</v>
      </c>
      <c r="E1348" s="18">
        <v>85</v>
      </c>
      <c r="F1348" s="473">
        <v>45683</v>
      </c>
      <c r="G1348" s="473">
        <v>45683</v>
      </c>
      <c r="H1348" s="448"/>
      <c r="I1348" s="15" t="s">
        <v>1279</v>
      </c>
      <c r="J1348" s="15" t="str">
        <f>_xlfn.XLOOKUP(QDC_Contratos[[#This Row],[ID CLUSTER]],'Pontos e zonas por UF'!$B$2:$B$446,'Pontos e zonas por UF'!$H$2:$H$446)</f>
        <v>São Paulo</v>
      </c>
      <c r="K1348" s="344"/>
      <c r="L1348" s="8">
        <f>_xlfn.XLOOKUP(QDC_Contratos[[#This Row],[ID CLUSTER]],'Pontos e zonas por UF'!$B$2:$B$446,'Pontos e zonas por UF'!$A$2:$A$446)</f>
        <v>444</v>
      </c>
      <c r="M1348" s="344" t="str">
        <f>_xlfn.XLOOKUP(QDC_Contratos[[#This Row],[Código Identificador do ID CLUSTER]],'Pontos e zonas por UF'!$A$2:$A$446,'Pontos e zonas por UF'!$G$2:$G$446)</f>
        <v>Zona</v>
      </c>
    </row>
    <row r="1349" spans="1:13" x14ac:dyDescent="0.35">
      <c r="A1349" s="15">
        <v>1348</v>
      </c>
      <c r="B1349" s="338" t="s">
        <v>2623</v>
      </c>
      <c r="C1349" s="8" t="s">
        <v>1298</v>
      </c>
      <c r="D1349" s="15" t="s">
        <v>162</v>
      </c>
      <c r="E1349" s="18">
        <v>85</v>
      </c>
      <c r="F1349" s="473">
        <v>45684</v>
      </c>
      <c r="G1349" s="473">
        <v>45684</v>
      </c>
      <c r="H1349" s="448"/>
      <c r="I1349" s="15" t="s">
        <v>1279</v>
      </c>
      <c r="J1349" s="15" t="str">
        <f>_xlfn.XLOOKUP(QDC_Contratos[[#This Row],[ID CLUSTER]],'Pontos e zonas por UF'!$B$2:$B$446,'Pontos e zonas por UF'!$H$2:$H$446)</f>
        <v>São Paulo</v>
      </c>
      <c r="K1349" s="344"/>
      <c r="L1349" s="8">
        <f>_xlfn.XLOOKUP(QDC_Contratos[[#This Row],[ID CLUSTER]],'Pontos e zonas por UF'!$B$2:$B$446,'Pontos e zonas por UF'!$A$2:$A$446)</f>
        <v>444</v>
      </c>
      <c r="M1349" s="344" t="str">
        <f>_xlfn.XLOOKUP(QDC_Contratos[[#This Row],[Código Identificador do ID CLUSTER]],'Pontos e zonas por UF'!$A$2:$A$446,'Pontos e zonas por UF'!$G$2:$G$446)</f>
        <v>Zona</v>
      </c>
    </row>
    <row r="1350" spans="1:13" x14ac:dyDescent="0.35">
      <c r="A1350" s="15">
        <v>1349</v>
      </c>
      <c r="B1350" s="338" t="s">
        <v>2624</v>
      </c>
      <c r="C1350" s="8" t="s">
        <v>1823</v>
      </c>
      <c r="D1350" s="15" t="s">
        <v>162</v>
      </c>
      <c r="E1350" s="18">
        <v>150</v>
      </c>
      <c r="F1350" s="473">
        <v>45658</v>
      </c>
      <c r="G1350" s="473">
        <v>46022</v>
      </c>
      <c r="H1350" s="448"/>
      <c r="I1350" s="15" t="s">
        <v>1279</v>
      </c>
      <c r="J1350" s="15" t="str">
        <f>_xlfn.XLOOKUP(QDC_Contratos[[#This Row],[ID CLUSTER]],'Pontos e zonas por UF'!$B$2:$B$446,'Pontos e zonas por UF'!$H$2:$H$446)</f>
        <v>São Paulo</v>
      </c>
      <c r="K1350" s="344"/>
      <c r="L1350" s="8">
        <f>_xlfn.XLOOKUP(QDC_Contratos[[#This Row],[ID CLUSTER]],'Pontos e zonas por UF'!$B$2:$B$446,'Pontos e zonas por UF'!$A$2:$A$446)</f>
        <v>443</v>
      </c>
      <c r="M1350" s="344" t="str">
        <f>_xlfn.XLOOKUP(QDC_Contratos[[#This Row],[Código Identificador do ID CLUSTER]],'Pontos e zonas por UF'!$A$2:$A$446,'Pontos e zonas por UF'!$G$2:$G$446)</f>
        <v>Zona</v>
      </c>
    </row>
    <row r="1351" spans="1:13" x14ac:dyDescent="0.35">
      <c r="A1351" s="15">
        <v>1350</v>
      </c>
      <c r="B1351" s="338" t="s">
        <v>2625</v>
      </c>
      <c r="C1351" s="8" t="s">
        <v>1726</v>
      </c>
      <c r="D1351" s="15" t="s">
        <v>169</v>
      </c>
      <c r="E1351" s="18">
        <v>0.01</v>
      </c>
      <c r="F1351" s="473">
        <v>45658</v>
      </c>
      <c r="G1351" s="473">
        <v>46022</v>
      </c>
      <c r="H1351" s="448"/>
      <c r="I1351" s="15" t="s">
        <v>1279</v>
      </c>
      <c r="J1351" s="15" t="str">
        <f>_xlfn.XLOOKUP(QDC_Contratos[[#This Row],[ID CLUSTER]],'Pontos e zonas por UF'!$B$2:$B$446,'Pontos e zonas por UF'!$H$2:$H$446)</f>
        <v>Rio de Janeiro</v>
      </c>
      <c r="K1351" s="344"/>
      <c r="L1351" s="8">
        <f>_xlfn.XLOOKUP(QDC_Contratos[[#This Row],[ID CLUSTER]],'Pontos e zonas por UF'!$B$2:$B$446,'Pontos e zonas por UF'!$A$2:$A$446)</f>
        <v>757856</v>
      </c>
      <c r="M1351" s="344" t="str">
        <f>_xlfn.XLOOKUP(QDC_Contratos[[#This Row],[Código Identificador do ID CLUSTER]],'Pontos e zonas por UF'!$A$2:$A$446,'Pontos e zonas por UF'!$G$2:$G$446)</f>
        <v>Ponto</v>
      </c>
    </row>
    <row r="1352" spans="1:13" x14ac:dyDescent="0.35">
      <c r="A1352" s="15">
        <v>1351</v>
      </c>
      <c r="B1352" s="338" t="s">
        <v>2626</v>
      </c>
      <c r="C1352" s="8" t="s">
        <v>1823</v>
      </c>
      <c r="D1352" s="15" t="s">
        <v>162</v>
      </c>
      <c r="E1352" s="18">
        <v>55</v>
      </c>
      <c r="F1352" s="473">
        <v>45651</v>
      </c>
      <c r="G1352" s="473">
        <v>45651</v>
      </c>
      <c r="H1352" s="448"/>
      <c r="I1352" s="15" t="s">
        <v>1279</v>
      </c>
      <c r="J1352" s="15" t="str">
        <f>_xlfn.XLOOKUP(QDC_Contratos[[#This Row],[ID CLUSTER]],'Pontos e zonas por UF'!$B$2:$B$446,'Pontos e zonas por UF'!$H$2:$H$446)</f>
        <v>São Paulo</v>
      </c>
      <c r="K1352" s="344"/>
      <c r="L1352" s="8">
        <f>_xlfn.XLOOKUP(QDC_Contratos[[#This Row],[ID CLUSTER]],'Pontos e zonas por UF'!$B$2:$B$446,'Pontos e zonas por UF'!$A$2:$A$446)</f>
        <v>443</v>
      </c>
      <c r="M1352" s="344" t="str">
        <f>_xlfn.XLOOKUP(QDC_Contratos[[#This Row],[Código Identificador do ID CLUSTER]],'Pontos e zonas por UF'!$A$2:$A$446,'Pontos e zonas por UF'!$G$2:$G$446)</f>
        <v>Zona</v>
      </c>
    </row>
    <row r="1353" spans="1:13" x14ac:dyDescent="0.35">
      <c r="A1353" s="15">
        <v>1352</v>
      </c>
      <c r="B1353" s="338" t="s">
        <v>2627</v>
      </c>
      <c r="C1353" s="8" t="s">
        <v>1823</v>
      </c>
      <c r="D1353" s="15" t="s">
        <v>162</v>
      </c>
      <c r="E1353" s="18">
        <v>55</v>
      </c>
      <c r="F1353" s="473">
        <v>45653</v>
      </c>
      <c r="G1353" s="473">
        <v>45653</v>
      </c>
      <c r="H1353" s="448"/>
      <c r="I1353" s="15" t="s">
        <v>1279</v>
      </c>
      <c r="J1353" s="15" t="str">
        <f>_xlfn.XLOOKUP(QDC_Contratos[[#This Row],[ID CLUSTER]],'Pontos e zonas por UF'!$B$2:$B$446,'Pontos e zonas por UF'!$H$2:$H$446)</f>
        <v>São Paulo</v>
      </c>
      <c r="K1353" s="344"/>
      <c r="L1353" s="8">
        <f>_xlfn.XLOOKUP(QDC_Contratos[[#This Row],[ID CLUSTER]],'Pontos e zonas por UF'!$B$2:$B$446,'Pontos e zonas por UF'!$A$2:$A$446)</f>
        <v>443</v>
      </c>
      <c r="M1353" s="344" t="str">
        <f>_xlfn.XLOOKUP(QDC_Contratos[[#This Row],[Código Identificador do ID CLUSTER]],'Pontos e zonas por UF'!$A$2:$A$446,'Pontos e zonas por UF'!$G$2:$G$446)</f>
        <v>Zona</v>
      </c>
    </row>
    <row r="1354" spans="1:13" x14ac:dyDescent="0.35">
      <c r="A1354" s="15">
        <v>1353</v>
      </c>
      <c r="B1354" s="338" t="s">
        <v>2628</v>
      </c>
      <c r="C1354" s="8" t="s">
        <v>1730</v>
      </c>
      <c r="D1354" s="15" t="s">
        <v>169</v>
      </c>
      <c r="E1354" s="18">
        <v>55</v>
      </c>
      <c r="F1354" s="473">
        <v>45654</v>
      </c>
      <c r="G1354" s="473">
        <v>45654</v>
      </c>
      <c r="H1354" s="448"/>
      <c r="I1354" s="15" t="s">
        <v>1279</v>
      </c>
      <c r="J1354" s="15" t="str">
        <f>_xlfn.XLOOKUP(QDC_Contratos[[#This Row],[ID CLUSTER]],'Pontos e zonas por UF'!$B$2:$B$446,'Pontos e zonas por UF'!$H$2:$H$446)</f>
        <v>São Paulo</v>
      </c>
      <c r="K1354" s="344"/>
      <c r="L1354" s="8">
        <f>_xlfn.XLOOKUP(QDC_Contratos[[#This Row],[ID CLUSTER]],'Pontos e zonas por UF'!$B$2:$B$446,'Pontos e zonas por UF'!$A$2:$A$446)</f>
        <v>276645</v>
      </c>
      <c r="M1354" s="344" t="str">
        <f>_xlfn.XLOOKUP(QDC_Contratos[[#This Row],[Código Identificador do ID CLUSTER]],'Pontos e zonas por UF'!$A$2:$A$446,'Pontos e zonas por UF'!$G$2:$G$446)</f>
        <v>Ponto</v>
      </c>
    </row>
    <row r="1355" spans="1:13" x14ac:dyDescent="0.35">
      <c r="A1355" s="15">
        <v>1354</v>
      </c>
      <c r="B1355" s="338" t="s">
        <v>2629</v>
      </c>
      <c r="C1355" s="8" t="s">
        <v>1730</v>
      </c>
      <c r="D1355" s="15" t="s">
        <v>169</v>
      </c>
      <c r="E1355" s="18">
        <v>55</v>
      </c>
      <c r="F1355" s="473">
        <v>45657</v>
      </c>
      <c r="G1355" s="473">
        <v>45657</v>
      </c>
      <c r="H1355" s="448"/>
      <c r="I1355" s="15" t="s">
        <v>1279</v>
      </c>
      <c r="J1355" s="15" t="str">
        <f>_xlfn.XLOOKUP(QDC_Contratos[[#This Row],[ID CLUSTER]],'Pontos e zonas por UF'!$B$2:$B$446,'Pontos e zonas por UF'!$H$2:$H$446)</f>
        <v>São Paulo</v>
      </c>
      <c r="K1355" s="344"/>
      <c r="L1355" s="8">
        <f>_xlfn.XLOOKUP(QDC_Contratos[[#This Row],[ID CLUSTER]],'Pontos e zonas por UF'!$B$2:$B$446,'Pontos e zonas por UF'!$A$2:$A$446)</f>
        <v>276645</v>
      </c>
      <c r="M1355" s="344" t="str">
        <f>_xlfn.XLOOKUP(QDC_Contratos[[#This Row],[Código Identificador do ID CLUSTER]],'Pontos e zonas por UF'!$A$2:$A$446,'Pontos e zonas por UF'!$G$2:$G$446)</f>
        <v>Ponto</v>
      </c>
    </row>
    <row r="1356" spans="1:13" x14ac:dyDescent="0.35">
      <c r="A1356" s="15">
        <v>1355</v>
      </c>
      <c r="B1356" s="338" t="s">
        <v>2630</v>
      </c>
      <c r="C1356" s="8" t="s">
        <v>1535</v>
      </c>
      <c r="D1356" s="15" t="s">
        <v>169</v>
      </c>
      <c r="E1356" s="18">
        <v>1</v>
      </c>
      <c r="F1356" s="473">
        <v>45658</v>
      </c>
      <c r="G1356" s="473">
        <v>46022</v>
      </c>
      <c r="H1356" s="448"/>
      <c r="I1356" s="15" t="s">
        <v>1279</v>
      </c>
      <c r="J1356" s="15" t="str">
        <f>_xlfn.XLOOKUP(QDC_Contratos[[#This Row],[ID CLUSTER]],'Pontos e zonas por UF'!$B$2:$B$446,'Pontos e zonas por UF'!$H$2:$H$446)</f>
        <v>São Paulo</v>
      </c>
      <c r="K1356" s="344"/>
      <c r="L1356" s="8">
        <f>_xlfn.XLOOKUP(QDC_Contratos[[#This Row],[ID CLUSTER]],'Pontos e zonas por UF'!$B$2:$B$446,'Pontos e zonas por UF'!$A$2:$A$446)</f>
        <v>756911</v>
      </c>
      <c r="M1356" s="344" t="str">
        <f>_xlfn.XLOOKUP(QDC_Contratos[[#This Row],[Código Identificador do ID CLUSTER]],'Pontos e zonas por UF'!$A$2:$A$446,'Pontos e zonas por UF'!$G$2:$G$446)</f>
        <v>Ponto</v>
      </c>
    </row>
    <row r="1357" spans="1:13" x14ac:dyDescent="0.35">
      <c r="A1357" s="15">
        <v>1356</v>
      </c>
      <c r="B1357" s="338" t="s">
        <v>2631</v>
      </c>
      <c r="C1357" s="8" t="s">
        <v>1730</v>
      </c>
      <c r="D1357" s="15" t="s">
        <v>169</v>
      </c>
      <c r="E1357" s="18">
        <v>32</v>
      </c>
      <c r="F1357" s="473">
        <v>45658</v>
      </c>
      <c r="G1357" s="473">
        <v>46022</v>
      </c>
      <c r="H1357" s="448"/>
      <c r="I1357" s="15" t="s">
        <v>1279</v>
      </c>
      <c r="J1357" s="15" t="str">
        <f>_xlfn.XLOOKUP(QDC_Contratos[[#This Row],[ID CLUSTER]],'Pontos e zonas por UF'!$B$2:$B$446,'Pontos e zonas por UF'!$H$2:$H$446)</f>
        <v>São Paulo</v>
      </c>
      <c r="K1357" s="344"/>
      <c r="L1357" s="8">
        <f>_xlfn.XLOOKUP(QDC_Contratos[[#This Row],[ID CLUSTER]],'Pontos e zonas por UF'!$B$2:$B$446,'Pontos e zonas por UF'!$A$2:$A$446)</f>
        <v>276645</v>
      </c>
      <c r="M1357" s="344" t="str">
        <f>_xlfn.XLOOKUP(QDC_Contratos[[#This Row],[Código Identificador do ID CLUSTER]],'Pontos e zonas por UF'!$A$2:$A$446,'Pontos e zonas por UF'!$G$2:$G$446)</f>
        <v>Ponto</v>
      </c>
    </row>
    <row r="1358" spans="1:13" x14ac:dyDescent="0.35">
      <c r="A1358" s="15">
        <v>1357</v>
      </c>
      <c r="B1358" s="338" t="s">
        <v>2632</v>
      </c>
      <c r="C1358" s="8" t="s">
        <v>2475</v>
      </c>
      <c r="D1358" s="15" t="s">
        <v>169</v>
      </c>
      <c r="E1358" s="18">
        <v>1</v>
      </c>
      <c r="F1358" s="473">
        <v>45658</v>
      </c>
      <c r="G1358" s="473">
        <v>46022</v>
      </c>
      <c r="H1358" s="448"/>
      <c r="I1358" s="15" t="s">
        <v>1279</v>
      </c>
      <c r="J1358" s="15" t="str">
        <f>_xlfn.XLOOKUP(QDC_Contratos[[#This Row],[ID CLUSTER]],'Pontos e zonas por UF'!$B$2:$B$446,'Pontos e zonas por UF'!$H$2:$H$446)</f>
        <v>Rio de Janeiro</v>
      </c>
      <c r="K1358" s="344"/>
      <c r="L1358" s="8">
        <f>_xlfn.XLOOKUP(QDC_Contratos[[#This Row],[ID CLUSTER]],'Pontos e zonas por UF'!$B$2:$B$446,'Pontos e zonas por UF'!$A$2:$A$446)</f>
        <v>1008763</v>
      </c>
      <c r="M1358" s="344" t="str">
        <f>_xlfn.XLOOKUP(QDC_Contratos[[#This Row],[Código Identificador do ID CLUSTER]],'Pontos e zonas por UF'!$A$2:$A$446,'Pontos e zonas por UF'!$G$2:$G$446)</f>
        <v>Ponto</v>
      </c>
    </row>
    <row r="1359" spans="1:13" x14ac:dyDescent="0.35">
      <c r="A1359" s="15">
        <v>1358</v>
      </c>
      <c r="B1359" s="338" t="s">
        <v>2633</v>
      </c>
      <c r="C1359" s="6" t="s">
        <v>1537</v>
      </c>
      <c r="D1359" s="15" t="s">
        <v>169</v>
      </c>
      <c r="E1359" s="18">
        <v>672</v>
      </c>
      <c r="F1359" s="473">
        <v>45658</v>
      </c>
      <c r="G1359" s="473">
        <v>46022</v>
      </c>
      <c r="H1359" s="448"/>
      <c r="I1359" s="15" t="s">
        <v>1279</v>
      </c>
      <c r="J1359" s="15" t="str">
        <f>_xlfn.XLOOKUP(QDC_Contratos[[#This Row],[ID CLUSTER]],'Pontos e zonas por UF'!$B$2:$B$446,'Pontos e zonas por UF'!$H$2:$H$446)</f>
        <v>Rio de Janeiro</v>
      </c>
      <c r="K1359" s="344"/>
      <c r="L1359" s="8">
        <f>_xlfn.XLOOKUP(QDC_Contratos[[#This Row],[ID CLUSTER]],'Pontos e zonas por UF'!$B$2:$B$446,'Pontos e zonas por UF'!$A$2:$A$446)</f>
        <v>757856</v>
      </c>
      <c r="M1359" s="344" t="str">
        <f>_xlfn.XLOOKUP(QDC_Contratos[[#This Row],[Código Identificador do ID CLUSTER]],'Pontos e zonas por UF'!$A$2:$A$446,'Pontos e zonas por UF'!$G$2:$G$446)</f>
        <v>Ponto</v>
      </c>
    </row>
    <row r="1360" spans="1:13" x14ac:dyDescent="0.35">
      <c r="A1360" s="15">
        <v>1359</v>
      </c>
      <c r="B1360" s="338" t="s">
        <v>2634</v>
      </c>
      <c r="C1360" s="8" t="s">
        <v>1730</v>
      </c>
      <c r="D1360" s="15" t="s">
        <v>169</v>
      </c>
      <c r="E1360" s="18">
        <v>300</v>
      </c>
      <c r="F1360" s="473">
        <v>46023</v>
      </c>
      <c r="G1360" s="473">
        <v>46387</v>
      </c>
      <c r="H1360" s="448"/>
      <c r="I1360" s="15" t="s">
        <v>1279</v>
      </c>
      <c r="J1360" s="15" t="str">
        <f>_xlfn.XLOOKUP(QDC_Contratos[[#This Row],[ID CLUSTER]],'Pontos e zonas por UF'!$B$2:$B$446,'Pontos e zonas por UF'!$H$2:$H$446)</f>
        <v>São Paulo</v>
      </c>
      <c r="K1360" s="344"/>
      <c r="L1360" s="8">
        <f>_xlfn.XLOOKUP(QDC_Contratos[[#This Row],[ID CLUSTER]],'Pontos e zonas por UF'!$B$2:$B$446,'Pontos e zonas por UF'!$A$2:$A$446)</f>
        <v>276645</v>
      </c>
      <c r="M1360" s="344" t="str">
        <f>_xlfn.XLOOKUP(QDC_Contratos[[#This Row],[Código Identificador do ID CLUSTER]],'Pontos e zonas por UF'!$A$2:$A$446,'Pontos e zonas por UF'!$G$2:$G$446)</f>
        <v>Ponto</v>
      </c>
    </row>
    <row r="1361" spans="1:13" x14ac:dyDescent="0.35">
      <c r="A1361" s="15">
        <v>1360</v>
      </c>
      <c r="B1361" s="338" t="s">
        <v>2635</v>
      </c>
      <c r="C1361" s="8" t="s">
        <v>1437</v>
      </c>
      <c r="D1361" s="15" t="s">
        <v>162</v>
      </c>
      <c r="E1361" s="18">
        <v>101</v>
      </c>
      <c r="F1361" s="473">
        <v>45658</v>
      </c>
      <c r="G1361" s="473">
        <v>46022</v>
      </c>
      <c r="H1361" s="448"/>
      <c r="I1361" s="15" t="s">
        <v>1279</v>
      </c>
      <c r="J1361" s="15" t="str">
        <f>_xlfn.XLOOKUP(QDC_Contratos[[#This Row],[ID CLUSTER]],'Pontos e zonas por UF'!$B$2:$B$446,'Pontos e zonas por UF'!$H$2:$H$446)</f>
        <v>Minas Gerais</v>
      </c>
      <c r="K1361" s="344"/>
      <c r="L1361" s="8">
        <f>_xlfn.XLOOKUP(QDC_Contratos[[#This Row],[ID CLUSTER]],'Pontos e zonas por UF'!$B$2:$B$446,'Pontos e zonas por UF'!$A$2:$A$446)</f>
        <v>73</v>
      </c>
      <c r="M1361" s="344" t="str">
        <f>_xlfn.XLOOKUP(QDC_Contratos[[#This Row],[Código Identificador do ID CLUSTER]],'Pontos e zonas por UF'!$A$2:$A$446,'Pontos e zonas por UF'!$G$2:$G$446)</f>
        <v>Zona</v>
      </c>
    </row>
    <row r="1362" spans="1:13" x14ac:dyDescent="0.35">
      <c r="A1362" s="15">
        <v>1361</v>
      </c>
      <c r="B1362" s="338" t="s">
        <v>2636</v>
      </c>
      <c r="C1362" s="8" t="s">
        <v>1447</v>
      </c>
      <c r="D1362" s="15" t="s">
        <v>162</v>
      </c>
      <c r="E1362" s="18">
        <v>8</v>
      </c>
      <c r="F1362" s="473">
        <v>45658</v>
      </c>
      <c r="G1362" s="473">
        <v>46022</v>
      </c>
      <c r="H1362" s="448"/>
      <c r="I1362" s="15" t="s">
        <v>1279</v>
      </c>
      <c r="J1362" s="15" t="str">
        <f>_xlfn.XLOOKUP(QDC_Contratos[[#This Row],[ID CLUSTER]],'Pontos e zonas por UF'!$B$2:$B$446,'Pontos e zonas por UF'!$H$2:$H$446)</f>
        <v>São Paulo</v>
      </c>
      <c r="K1362" s="344"/>
      <c r="L1362" s="8">
        <f>_xlfn.XLOOKUP(QDC_Contratos[[#This Row],[ID CLUSTER]],'Pontos e zonas por UF'!$B$2:$B$446,'Pontos e zonas por UF'!$A$2:$A$446)</f>
        <v>817352</v>
      </c>
      <c r="M1362" s="344" t="str">
        <f>_xlfn.XLOOKUP(QDC_Contratos[[#This Row],[Código Identificador do ID CLUSTER]],'Pontos e zonas por UF'!$A$2:$A$446,'Pontos e zonas por UF'!$G$2:$G$446)</f>
        <v>Ponto</v>
      </c>
    </row>
    <row r="1363" spans="1:13" x14ac:dyDescent="0.35">
      <c r="A1363" s="15">
        <v>1362</v>
      </c>
      <c r="B1363" s="338" t="s">
        <v>2637</v>
      </c>
      <c r="C1363" s="8" t="s">
        <v>1730</v>
      </c>
      <c r="D1363" s="15" t="s">
        <v>169</v>
      </c>
      <c r="E1363" s="18">
        <v>1000</v>
      </c>
      <c r="F1363" s="473">
        <v>45687</v>
      </c>
      <c r="G1363" s="473">
        <v>45687</v>
      </c>
      <c r="H1363" s="448"/>
      <c r="I1363" s="15" t="s">
        <v>1279</v>
      </c>
      <c r="J1363" s="15" t="str">
        <f>_xlfn.XLOOKUP(QDC_Contratos[[#This Row],[ID CLUSTER]],'Pontos e zonas por UF'!$B$2:$B$446,'Pontos e zonas por UF'!$H$2:$H$446)</f>
        <v>São Paulo</v>
      </c>
      <c r="K1363" s="344"/>
      <c r="L1363" s="8">
        <f>_xlfn.XLOOKUP(QDC_Contratos[[#This Row],[ID CLUSTER]],'Pontos e zonas por UF'!$B$2:$B$446,'Pontos e zonas por UF'!$A$2:$A$446)</f>
        <v>276645</v>
      </c>
      <c r="M1363" s="344" t="str">
        <f>_xlfn.XLOOKUP(QDC_Contratos[[#This Row],[Código Identificador do ID CLUSTER]],'Pontos e zonas por UF'!$A$2:$A$446,'Pontos e zonas por UF'!$G$2:$G$446)</f>
        <v>Ponto</v>
      </c>
    </row>
    <row r="1364" spans="1:13" x14ac:dyDescent="0.35">
      <c r="A1364" s="15">
        <v>1363</v>
      </c>
      <c r="B1364" s="338" t="s">
        <v>2638</v>
      </c>
      <c r="C1364" s="8" t="s">
        <v>1730</v>
      </c>
      <c r="D1364" s="15" t="s">
        <v>169</v>
      </c>
      <c r="E1364" s="18">
        <v>200</v>
      </c>
      <c r="F1364" s="473">
        <v>45688</v>
      </c>
      <c r="G1364" s="473">
        <v>45688</v>
      </c>
      <c r="H1364" s="448"/>
      <c r="I1364" s="15" t="s">
        <v>1279</v>
      </c>
      <c r="J1364" s="15" t="str">
        <f>_xlfn.XLOOKUP(QDC_Contratos[[#This Row],[ID CLUSTER]],'Pontos e zonas por UF'!$B$2:$B$446,'Pontos e zonas por UF'!$H$2:$H$446)</f>
        <v>São Paulo</v>
      </c>
      <c r="K1364" s="344"/>
      <c r="L1364" s="8">
        <f>_xlfn.XLOOKUP(QDC_Contratos[[#This Row],[ID CLUSTER]],'Pontos e zonas por UF'!$B$2:$B$446,'Pontos e zonas por UF'!$A$2:$A$446)</f>
        <v>276645</v>
      </c>
      <c r="M1364" s="344" t="str">
        <f>_xlfn.XLOOKUP(QDC_Contratos[[#This Row],[Código Identificador do ID CLUSTER]],'Pontos e zonas por UF'!$A$2:$A$446,'Pontos e zonas por UF'!$G$2:$G$446)</f>
        <v>Ponto</v>
      </c>
    </row>
    <row r="1365" spans="1:13" x14ac:dyDescent="0.35">
      <c r="A1365" s="15">
        <v>1364</v>
      </c>
      <c r="B1365" s="338" t="s">
        <v>2639</v>
      </c>
      <c r="C1365" s="8" t="s">
        <v>1278</v>
      </c>
      <c r="D1365" s="15" t="s">
        <v>162</v>
      </c>
      <c r="E1365" s="18">
        <v>35</v>
      </c>
      <c r="F1365" s="473">
        <v>45658</v>
      </c>
      <c r="G1365" s="473">
        <v>46022</v>
      </c>
      <c r="H1365" s="448"/>
      <c r="I1365" s="15" t="s">
        <v>1279</v>
      </c>
      <c r="J1365" s="15" t="str">
        <f>_xlfn.XLOOKUP(QDC_Contratos[[#This Row],[ID CLUSTER]],'Pontos e zonas por UF'!$B$2:$B$446,'Pontos e zonas por UF'!$H$2:$H$446)</f>
        <v>São Paulo</v>
      </c>
      <c r="K1365" s="344"/>
      <c r="L1365" s="8">
        <f>_xlfn.XLOOKUP(QDC_Contratos[[#This Row],[ID CLUSTER]],'Pontos e zonas por UF'!$B$2:$B$446,'Pontos e zonas por UF'!$A$2:$A$446)</f>
        <v>442</v>
      </c>
      <c r="M1365" s="344" t="str">
        <f>_xlfn.XLOOKUP(QDC_Contratos[[#This Row],[Código Identificador do ID CLUSTER]],'Pontos e zonas por UF'!$A$2:$A$446,'Pontos e zonas por UF'!$G$2:$G$446)</f>
        <v>Zona</v>
      </c>
    </row>
    <row r="1366" spans="1:13" x14ac:dyDescent="0.35">
      <c r="A1366" s="15">
        <v>1365</v>
      </c>
      <c r="B1366" s="338" t="s">
        <v>2640</v>
      </c>
      <c r="C1366" s="8" t="s">
        <v>1437</v>
      </c>
      <c r="D1366" s="15" t="s">
        <v>162</v>
      </c>
      <c r="E1366" s="18">
        <v>85</v>
      </c>
      <c r="F1366" s="473">
        <v>45658</v>
      </c>
      <c r="G1366" s="473">
        <v>46022</v>
      </c>
      <c r="H1366" s="448"/>
      <c r="I1366" s="15" t="s">
        <v>1279</v>
      </c>
      <c r="J1366" s="15" t="str">
        <f>_xlfn.XLOOKUP(QDC_Contratos[[#This Row],[ID CLUSTER]],'Pontos e zonas por UF'!$B$2:$B$446,'Pontos e zonas por UF'!$H$2:$H$446)</f>
        <v>Minas Gerais</v>
      </c>
      <c r="K1366" s="344"/>
      <c r="L1366" s="8">
        <f>_xlfn.XLOOKUP(QDC_Contratos[[#This Row],[ID CLUSTER]],'Pontos e zonas por UF'!$B$2:$B$446,'Pontos e zonas por UF'!$A$2:$A$446)</f>
        <v>73</v>
      </c>
      <c r="M1366" s="344" t="str">
        <f>_xlfn.XLOOKUP(QDC_Contratos[[#This Row],[Código Identificador do ID CLUSTER]],'Pontos e zonas por UF'!$A$2:$A$446,'Pontos e zonas por UF'!$G$2:$G$446)</f>
        <v>Zona</v>
      </c>
    </row>
    <row r="1367" spans="1:13" x14ac:dyDescent="0.35">
      <c r="A1367" s="15">
        <v>1366</v>
      </c>
      <c r="B1367" s="338" t="s">
        <v>2641</v>
      </c>
      <c r="C1367" s="8" t="s">
        <v>1540</v>
      </c>
      <c r="D1367" s="15" t="s">
        <v>162</v>
      </c>
      <c r="E1367" s="18">
        <v>15</v>
      </c>
      <c r="F1367" s="473">
        <v>45658</v>
      </c>
      <c r="G1367" s="473">
        <v>46022</v>
      </c>
      <c r="H1367" s="448"/>
      <c r="I1367" s="15" t="s">
        <v>1279</v>
      </c>
      <c r="J1367" s="15" t="str">
        <f>_xlfn.XLOOKUP(QDC_Contratos[[#This Row],[ID CLUSTER]],'Pontos e zonas por UF'!$B$2:$B$446,'Pontos e zonas por UF'!$H$2:$H$446)</f>
        <v>Minas Gerais</v>
      </c>
      <c r="K1367" s="344"/>
      <c r="L1367" s="8">
        <f>_xlfn.XLOOKUP(QDC_Contratos[[#This Row],[ID CLUSTER]],'Pontos e zonas por UF'!$B$2:$B$446,'Pontos e zonas por UF'!$A$2:$A$446)</f>
        <v>50</v>
      </c>
      <c r="M1367" s="344" t="str">
        <f>_xlfn.XLOOKUP(QDC_Contratos[[#This Row],[Código Identificador do ID CLUSTER]],'Pontos e zonas por UF'!$A$2:$A$446,'Pontos e zonas por UF'!$G$2:$G$446)</f>
        <v>Zona</v>
      </c>
    </row>
    <row r="1368" spans="1:13" x14ac:dyDescent="0.35">
      <c r="A1368" s="15">
        <v>1367</v>
      </c>
      <c r="B1368" s="338" t="s">
        <v>2642</v>
      </c>
      <c r="C1368" s="6" t="s">
        <v>1537</v>
      </c>
      <c r="D1368" s="15" t="s">
        <v>169</v>
      </c>
      <c r="E1368" s="18">
        <v>135</v>
      </c>
      <c r="F1368" s="473">
        <v>45658</v>
      </c>
      <c r="G1368" s="473">
        <v>46022</v>
      </c>
      <c r="H1368" s="448"/>
      <c r="I1368" s="15" t="s">
        <v>1279</v>
      </c>
      <c r="J1368" s="15" t="str">
        <f>_xlfn.XLOOKUP(QDC_Contratos[[#This Row],[ID CLUSTER]],'Pontos e zonas por UF'!$B$2:$B$446,'Pontos e zonas por UF'!$H$2:$H$446)</f>
        <v>Rio de Janeiro</v>
      </c>
      <c r="K1368" s="344"/>
      <c r="L1368" s="8">
        <f>_xlfn.XLOOKUP(QDC_Contratos[[#This Row],[ID CLUSTER]],'Pontos e zonas por UF'!$B$2:$B$446,'Pontos e zonas por UF'!$A$2:$A$446)</f>
        <v>757856</v>
      </c>
      <c r="M1368" s="344" t="str">
        <f>_xlfn.XLOOKUP(QDC_Contratos[[#This Row],[Código Identificador do ID CLUSTER]],'Pontos e zonas por UF'!$A$2:$A$446,'Pontos e zonas por UF'!$G$2:$G$446)</f>
        <v>Ponto</v>
      </c>
    </row>
    <row r="1369" spans="1:13" x14ac:dyDescent="0.35">
      <c r="A1369" s="15">
        <v>1368</v>
      </c>
      <c r="B1369" s="338" t="s">
        <v>2643</v>
      </c>
      <c r="C1369" s="8" t="s">
        <v>1348</v>
      </c>
      <c r="D1369" s="15" t="s">
        <v>162</v>
      </c>
      <c r="E1369" s="18">
        <v>20</v>
      </c>
      <c r="F1369" s="473">
        <v>45300</v>
      </c>
      <c r="G1369" s="473">
        <v>45657</v>
      </c>
      <c r="H1369" s="448"/>
      <c r="I1369" s="15" t="s">
        <v>1279</v>
      </c>
      <c r="J1369" s="15" t="str">
        <f>_xlfn.XLOOKUP(QDC_Contratos[[#This Row],[ID CLUSTER]],'Pontos e zonas por UF'!$B$2:$B$446,'Pontos e zonas por UF'!$H$2:$H$446)</f>
        <v>Paraíba</v>
      </c>
      <c r="K1369" s="344"/>
      <c r="L1369" s="8">
        <f>_xlfn.XLOOKUP(QDC_Contratos[[#This Row],[ID CLUSTER]],'Pontos e zonas por UF'!$B$2:$B$446,'Pontos e zonas por UF'!$A$2:$A$446)</f>
        <v>202</v>
      </c>
      <c r="M1369" s="344" t="str">
        <f>_xlfn.XLOOKUP(QDC_Contratos[[#This Row],[Código Identificador do ID CLUSTER]],'Pontos e zonas por UF'!$A$2:$A$446,'Pontos e zonas por UF'!$G$2:$G$446)</f>
        <v>Zona</v>
      </c>
    </row>
    <row r="1370" spans="1:13" x14ac:dyDescent="0.35">
      <c r="A1370" s="15">
        <v>1369</v>
      </c>
      <c r="B1370" s="338" t="s">
        <v>2644</v>
      </c>
      <c r="C1370" s="8" t="s">
        <v>1466</v>
      </c>
      <c r="D1370" s="15" t="s">
        <v>162</v>
      </c>
      <c r="E1370" s="18">
        <v>290</v>
      </c>
      <c r="F1370" s="473">
        <v>45346</v>
      </c>
      <c r="G1370" s="473">
        <v>45346</v>
      </c>
      <c r="H1370" s="448"/>
      <c r="I1370" s="15" t="s">
        <v>1279</v>
      </c>
      <c r="J1370" s="15" t="str">
        <f>_xlfn.XLOOKUP(QDC_Contratos[[#This Row],[ID CLUSTER]],'Pontos e zonas por UF'!$B$2:$B$446,'Pontos e zonas por UF'!$H$2:$H$446)</f>
        <v>Espírito Santo</v>
      </c>
      <c r="K1370" s="344"/>
      <c r="L1370" s="8">
        <f>_xlfn.XLOOKUP(QDC_Contratos[[#This Row],[ID CLUSTER]],'Pontos e zonas por UF'!$B$2:$B$446,'Pontos e zonas por UF'!$A$2:$A$446)</f>
        <v>231</v>
      </c>
      <c r="M1370" s="344" t="str">
        <f>_xlfn.XLOOKUP(QDC_Contratos[[#This Row],[Código Identificador do ID CLUSTER]],'Pontos e zonas por UF'!$A$2:$A$446,'Pontos e zonas por UF'!$G$2:$G$446)</f>
        <v>Zona</v>
      </c>
    </row>
    <row r="1371" spans="1:13" x14ac:dyDescent="0.35">
      <c r="A1371" s="15">
        <v>1370</v>
      </c>
      <c r="B1371" s="338" t="s">
        <v>2645</v>
      </c>
      <c r="C1371" s="8" t="s">
        <v>1466</v>
      </c>
      <c r="D1371" s="15" t="s">
        <v>162</v>
      </c>
      <c r="E1371" s="18">
        <v>270</v>
      </c>
      <c r="F1371" s="473">
        <v>45347</v>
      </c>
      <c r="G1371" s="473">
        <v>45347</v>
      </c>
      <c r="H1371" s="448"/>
      <c r="I1371" s="15" t="s">
        <v>1279</v>
      </c>
      <c r="J1371" s="15" t="str">
        <f>_xlfn.XLOOKUP(QDC_Contratos[[#This Row],[ID CLUSTER]],'Pontos e zonas por UF'!$B$2:$B$446,'Pontos e zonas por UF'!$H$2:$H$446)</f>
        <v>Espírito Santo</v>
      </c>
      <c r="K1371" s="344"/>
      <c r="L1371" s="8">
        <f>_xlfn.XLOOKUP(QDC_Contratos[[#This Row],[ID CLUSTER]],'Pontos e zonas por UF'!$B$2:$B$446,'Pontos e zonas por UF'!$A$2:$A$446)</f>
        <v>231</v>
      </c>
      <c r="M1371" s="344" t="str">
        <f>_xlfn.XLOOKUP(QDC_Contratos[[#This Row],[Código Identificador do ID CLUSTER]],'Pontos e zonas por UF'!$A$2:$A$446,'Pontos e zonas por UF'!$G$2:$G$446)</f>
        <v>Zona</v>
      </c>
    </row>
    <row r="1372" spans="1:13" x14ac:dyDescent="0.35">
      <c r="A1372" s="15">
        <v>1371</v>
      </c>
      <c r="B1372" s="338" t="s">
        <v>2646</v>
      </c>
      <c r="C1372" s="8" t="s">
        <v>1466</v>
      </c>
      <c r="D1372" s="15" t="s">
        <v>162</v>
      </c>
      <c r="E1372" s="18">
        <v>100</v>
      </c>
      <c r="F1372" s="473">
        <v>45348</v>
      </c>
      <c r="G1372" s="473">
        <v>45348</v>
      </c>
      <c r="H1372" s="448"/>
      <c r="I1372" s="15" t="s">
        <v>1279</v>
      </c>
      <c r="J1372" s="15" t="str">
        <f>_xlfn.XLOOKUP(QDC_Contratos[[#This Row],[ID CLUSTER]],'Pontos e zonas por UF'!$B$2:$B$446,'Pontos e zonas por UF'!$H$2:$H$446)</f>
        <v>Espírito Santo</v>
      </c>
      <c r="K1372" s="344"/>
      <c r="L1372" s="8">
        <f>_xlfn.XLOOKUP(QDC_Contratos[[#This Row],[ID CLUSTER]],'Pontos e zonas por UF'!$B$2:$B$446,'Pontos e zonas por UF'!$A$2:$A$446)</f>
        <v>231</v>
      </c>
      <c r="M1372" s="344" t="str">
        <f>_xlfn.XLOOKUP(QDC_Contratos[[#This Row],[Código Identificador do ID CLUSTER]],'Pontos e zonas por UF'!$A$2:$A$446,'Pontos e zonas por UF'!$G$2:$G$446)</f>
        <v>Zona</v>
      </c>
    </row>
    <row r="1373" spans="1:13" x14ac:dyDescent="0.35">
      <c r="A1373" s="15">
        <v>1372</v>
      </c>
      <c r="B1373" s="338" t="s">
        <v>2647</v>
      </c>
      <c r="C1373" s="8" t="s">
        <v>1466</v>
      </c>
      <c r="D1373" s="15" t="s">
        <v>162</v>
      </c>
      <c r="E1373" s="18">
        <v>40</v>
      </c>
      <c r="F1373" s="473">
        <v>45349</v>
      </c>
      <c r="G1373" s="473">
        <v>45349</v>
      </c>
      <c r="H1373" s="448"/>
      <c r="I1373" s="15" t="s">
        <v>1279</v>
      </c>
      <c r="J1373" s="15" t="str">
        <f>_xlfn.XLOOKUP(QDC_Contratos[[#This Row],[ID CLUSTER]],'Pontos e zonas por UF'!$B$2:$B$446,'Pontos e zonas por UF'!$H$2:$H$446)</f>
        <v>Espírito Santo</v>
      </c>
      <c r="K1373" s="344"/>
      <c r="L1373" s="8">
        <f>_xlfn.XLOOKUP(QDC_Contratos[[#This Row],[ID CLUSTER]],'Pontos e zonas por UF'!$B$2:$B$446,'Pontos e zonas por UF'!$A$2:$A$446)</f>
        <v>231</v>
      </c>
      <c r="M1373" s="344" t="str">
        <f>_xlfn.XLOOKUP(QDC_Contratos[[#This Row],[Código Identificador do ID CLUSTER]],'Pontos e zonas por UF'!$A$2:$A$446,'Pontos e zonas por UF'!$G$2:$G$446)</f>
        <v>Zona</v>
      </c>
    </row>
    <row r="1374" spans="1:13" x14ac:dyDescent="0.35">
      <c r="A1374" s="15">
        <v>1373</v>
      </c>
      <c r="B1374" s="338" t="s">
        <v>2648</v>
      </c>
      <c r="C1374" s="8" t="s">
        <v>1331</v>
      </c>
      <c r="D1374" s="15" t="s">
        <v>162</v>
      </c>
      <c r="E1374" s="18">
        <v>267</v>
      </c>
      <c r="F1374" s="473">
        <v>45491</v>
      </c>
      <c r="G1374" s="473">
        <v>45491</v>
      </c>
      <c r="H1374" s="448"/>
      <c r="I1374" s="15" t="s">
        <v>1279</v>
      </c>
      <c r="J1374" s="15" t="str">
        <f>_xlfn.XLOOKUP(QDC_Contratos[[#This Row],[ID CLUSTER]],'Pontos e zonas por UF'!$B$2:$B$446,'Pontos e zonas por UF'!$H$2:$H$446)</f>
        <v>Alagoas</v>
      </c>
      <c r="K1374" s="344"/>
      <c r="L1374" s="8">
        <f>_xlfn.XLOOKUP(QDC_Contratos[[#This Row],[ID CLUSTER]],'Pontos e zonas por UF'!$B$2:$B$446,'Pontos e zonas por UF'!$A$2:$A$446)</f>
        <v>195</v>
      </c>
      <c r="M1374" s="344" t="str">
        <f>_xlfn.XLOOKUP(QDC_Contratos[[#This Row],[Código Identificador do ID CLUSTER]],'Pontos e zonas por UF'!$A$2:$A$446,'Pontos e zonas por UF'!$G$2:$G$446)</f>
        <v>Zona</v>
      </c>
    </row>
    <row r="1375" spans="1:13" x14ac:dyDescent="0.35">
      <c r="A1375" s="15">
        <v>1374</v>
      </c>
      <c r="B1375" s="338" t="s">
        <v>2649</v>
      </c>
      <c r="C1375" s="8" t="s">
        <v>1331</v>
      </c>
      <c r="D1375" s="15" t="s">
        <v>162</v>
      </c>
      <c r="E1375" s="18">
        <v>257</v>
      </c>
      <c r="F1375" s="473">
        <v>45493</v>
      </c>
      <c r="G1375" s="473">
        <v>45493</v>
      </c>
      <c r="H1375" s="448"/>
      <c r="I1375" s="15" t="s">
        <v>1279</v>
      </c>
      <c r="J1375" s="15" t="str">
        <f>_xlfn.XLOOKUP(QDC_Contratos[[#This Row],[ID CLUSTER]],'Pontos e zonas por UF'!$B$2:$B$446,'Pontos e zonas por UF'!$H$2:$H$446)</f>
        <v>Alagoas</v>
      </c>
      <c r="K1375" s="344"/>
      <c r="L1375" s="8">
        <f>_xlfn.XLOOKUP(QDC_Contratos[[#This Row],[ID CLUSTER]],'Pontos e zonas por UF'!$B$2:$B$446,'Pontos e zonas por UF'!$A$2:$A$446)</f>
        <v>195</v>
      </c>
      <c r="M1375" s="344" t="str">
        <f>_xlfn.XLOOKUP(QDC_Contratos[[#This Row],[Código Identificador do ID CLUSTER]],'Pontos e zonas por UF'!$A$2:$A$446,'Pontos e zonas por UF'!$G$2:$G$446)</f>
        <v>Zona</v>
      </c>
    </row>
    <row r="1376" spans="1:13" x14ac:dyDescent="0.35">
      <c r="A1376" s="15">
        <v>1375</v>
      </c>
      <c r="B1376" s="338" t="s">
        <v>2650</v>
      </c>
      <c r="C1376" s="8" t="s">
        <v>1331</v>
      </c>
      <c r="D1376" s="15" t="s">
        <v>162</v>
      </c>
      <c r="E1376" s="18">
        <v>247</v>
      </c>
      <c r="F1376" s="473">
        <v>45494</v>
      </c>
      <c r="G1376" s="473">
        <v>45494</v>
      </c>
      <c r="H1376" s="448"/>
      <c r="I1376" s="15" t="s">
        <v>1279</v>
      </c>
      <c r="J1376" s="15" t="str">
        <f>_xlfn.XLOOKUP(QDC_Contratos[[#This Row],[ID CLUSTER]],'Pontos e zonas por UF'!$B$2:$B$446,'Pontos e zonas por UF'!$H$2:$H$446)</f>
        <v>Alagoas</v>
      </c>
      <c r="K1376" s="344"/>
      <c r="L1376" s="8">
        <f>_xlfn.XLOOKUP(QDC_Contratos[[#This Row],[ID CLUSTER]],'Pontos e zonas por UF'!$B$2:$B$446,'Pontos e zonas por UF'!$A$2:$A$446)</f>
        <v>195</v>
      </c>
      <c r="M1376" s="344" t="str">
        <f>_xlfn.XLOOKUP(QDC_Contratos[[#This Row],[Código Identificador do ID CLUSTER]],'Pontos e zonas por UF'!$A$2:$A$446,'Pontos e zonas por UF'!$G$2:$G$446)</f>
        <v>Zona</v>
      </c>
    </row>
    <row r="1377" spans="1:13" x14ac:dyDescent="0.35">
      <c r="A1377" s="15">
        <v>1376</v>
      </c>
      <c r="B1377" s="338" t="s">
        <v>2651</v>
      </c>
      <c r="C1377" s="8" t="s">
        <v>1331</v>
      </c>
      <c r="D1377" s="15" t="s">
        <v>162</v>
      </c>
      <c r="E1377" s="18">
        <v>267</v>
      </c>
      <c r="F1377" s="473">
        <v>45495</v>
      </c>
      <c r="G1377" s="473">
        <v>45495</v>
      </c>
      <c r="H1377" s="448"/>
      <c r="I1377" s="15" t="s">
        <v>1279</v>
      </c>
      <c r="J1377" s="15" t="str">
        <f>_xlfn.XLOOKUP(QDC_Contratos[[#This Row],[ID CLUSTER]],'Pontos e zonas por UF'!$B$2:$B$446,'Pontos e zonas por UF'!$H$2:$H$446)</f>
        <v>Alagoas</v>
      </c>
      <c r="K1377" s="344"/>
      <c r="L1377" s="8">
        <f>_xlfn.XLOOKUP(QDC_Contratos[[#This Row],[ID CLUSTER]],'Pontos e zonas por UF'!$B$2:$B$446,'Pontos e zonas por UF'!$A$2:$A$446)</f>
        <v>195</v>
      </c>
      <c r="M1377" s="344" t="str">
        <f>_xlfn.XLOOKUP(QDC_Contratos[[#This Row],[Código Identificador do ID CLUSTER]],'Pontos e zonas por UF'!$A$2:$A$446,'Pontos e zonas por UF'!$G$2:$G$446)</f>
        <v>Zona</v>
      </c>
    </row>
    <row r="1378" spans="1:13" x14ac:dyDescent="0.35">
      <c r="A1378" s="15">
        <v>1377</v>
      </c>
      <c r="B1378" s="338" t="s">
        <v>2652</v>
      </c>
      <c r="C1378" s="8" t="s">
        <v>1331</v>
      </c>
      <c r="D1378" s="15" t="s">
        <v>162</v>
      </c>
      <c r="E1378" s="18">
        <v>267</v>
      </c>
      <c r="F1378" s="473">
        <v>45496</v>
      </c>
      <c r="G1378" s="473">
        <v>45496</v>
      </c>
      <c r="H1378" s="448"/>
      <c r="I1378" s="15" t="s">
        <v>1279</v>
      </c>
      <c r="J1378" s="15" t="str">
        <f>_xlfn.XLOOKUP(QDC_Contratos[[#This Row],[ID CLUSTER]],'Pontos e zonas por UF'!$B$2:$B$446,'Pontos e zonas por UF'!$H$2:$H$446)</f>
        <v>Alagoas</v>
      </c>
      <c r="K1378" s="344"/>
      <c r="L1378" s="8">
        <f>_xlfn.XLOOKUP(QDC_Contratos[[#This Row],[ID CLUSTER]],'Pontos e zonas por UF'!$B$2:$B$446,'Pontos e zonas por UF'!$A$2:$A$446)</f>
        <v>195</v>
      </c>
      <c r="M1378" s="344" t="str">
        <f>_xlfn.XLOOKUP(QDC_Contratos[[#This Row],[Código Identificador do ID CLUSTER]],'Pontos e zonas por UF'!$A$2:$A$446,'Pontos e zonas por UF'!$G$2:$G$446)</f>
        <v>Zona</v>
      </c>
    </row>
    <row r="1379" spans="1:13" x14ac:dyDescent="0.35">
      <c r="A1379" s="15">
        <v>1378</v>
      </c>
      <c r="B1379" s="338" t="s">
        <v>2653</v>
      </c>
      <c r="C1379" s="8" t="s">
        <v>1331</v>
      </c>
      <c r="D1379" s="15" t="s">
        <v>162</v>
      </c>
      <c r="E1379" s="18">
        <v>267</v>
      </c>
      <c r="F1379" s="473">
        <v>45497</v>
      </c>
      <c r="G1379" s="473">
        <v>45497</v>
      </c>
      <c r="H1379" s="448"/>
      <c r="I1379" s="15" t="s">
        <v>1279</v>
      </c>
      <c r="J1379" s="15" t="str">
        <f>_xlfn.XLOOKUP(QDC_Contratos[[#This Row],[ID CLUSTER]],'Pontos e zonas por UF'!$B$2:$B$446,'Pontos e zonas por UF'!$H$2:$H$446)</f>
        <v>Alagoas</v>
      </c>
      <c r="K1379" s="344"/>
      <c r="L1379" s="8">
        <f>_xlfn.XLOOKUP(QDC_Contratos[[#This Row],[ID CLUSTER]],'Pontos e zonas por UF'!$B$2:$B$446,'Pontos e zonas por UF'!$A$2:$A$446)</f>
        <v>195</v>
      </c>
      <c r="M1379" s="344" t="str">
        <f>_xlfn.XLOOKUP(QDC_Contratos[[#This Row],[Código Identificador do ID CLUSTER]],'Pontos e zonas por UF'!$A$2:$A$446,'Pontos e zonas por UF'!$G$2:$G$446)</f>
        <v>Zona</v>
      </c>
    </row>
    <row r="1380" spans="1:13" x14ac:dyDescent="0.35">
      <c r="A1380" s="15">
        <v>1379</v>
      </c>
      <c r="B1380" s="338" t="s">
        <v>2654</v>
      </c>
      <c r="C1380" s="8" t="s">
        <v>1331</v>
      </c>
      <c r="D1380" s="15" t="s">
        <v>162</v>
      </c>
      <c r="E1380" s="18">
        <v>267</v>
      </c>
      <c r="F1380" s="473">
        <v>45488</v>
      </c>
      <c r="G1380" s="473">
        <v>45488</v>
      </c>
      <c r="H1380" s="448"/>
      <c r="I1380" s="15" t="s">
        <v>1279</v>
      </c>
      <c r="J1380" s="15" t="str">
        <f>_xlfn.XLOOKUP(QDC_Contratos[[#This Row],[ID CLUSTER]],'Pontos e zonas por UF'!$B$2:$B$446,'Pontos e zonas por UF'!$H$2:$H$446)</f>
        <v>Alagoas</v>
      </c>
      <c r="K1380" s="344"/>
      <c r="L1380" s="8">
        <f>_xlfn.XLOOKUP(QDC_Contratos[[#This Row],[ID CLUSTER]],'Pontos e zonas por UF'!$B$2:$B$446,'Pontos e zonas por UF'!$A$2:$A$446)</f>
        <v>195</v>
      </c>
      <c r="M1380" s="344" t="str">
        <f>_xlfn.XLOOKUP(QDC_Contratos[[#This Row],[Código Identificador do ID CLUSTER]],'Pontos e zonas por UF'!$A$2:$A$446,'Pontos e zonas por UF'!$G$2:$G$446)</f>
        <v>Zona</v>
      </c>
    </row>
    <row r="1381" spans="1:13" x14ac:dyDescent="0.35">
      <c r="A1381" s="15">
        <v>1380</v>
      </c>
      <c r="B1381" s="338" t="s">
        <v>2655</v>
      </c>
      <c r="C1381" s="8" t="s">
        <v>1331</v>
      </c>
      <c r="D1381" s="15" t="s">
        <v>162</v>
      </c>
      <c r="E1381" s="18">
        <v>267</v>
      </c>
      <c r="F1381" s="473">
        <v>45489</v>
      </c>
      <c r="G1381" s="473">
        <v>45489</v>
      </c>
      <c r="H1381" s="448"/>
      <c r="I1381" s="15" t="s">
        <v>1279</v>
      </c>
      <c r="J1381" s="15" t="str">
        <f>_xlfn.XLOOKUP(QDC_Contratos[[#This Row],[ID CLUSTER]],'Pontos e zonas por UF'!$B$2:$B$446,'Pontos e zonas por UF'!$H$2:$H$446)</f>
        <v>Alagoas</v>
      </c>
      <c r="K1381" s="344"/>
      <c r="L1381" s="8">
        <f>_xlfn.XLOOKUP(QDC_Contratos[[#This Row],[ID CLUSTER]],'Pontos e zonas por UF'!$B$2:$B$446,'Pontos e zonas por UF'!$A$2:$A$446)</f>
        <v>195</v>
      </c>
      <c r="M1381" s="344" t="str">
        <f>_xlfn.XLOOKUP(QDC_Contratos[[#This Row],[Código Identificador do ID CLUSTER]],'Pontos e zonas por UF'!$A$2:$A$446,'Pontos e zonas por UF'!$G$2:$G$446)</f>
        <v>Zona</v>
      </c>
    </row>
    <row r="1382" spans="1:13" x14ac:dyDescent="0.35">
      <c r="A1382" s="15">
        <v>1381</v>
      </c>
      <c r="B1382" s="338" t="s">
        <v>2656</v>
      </c>
      <c r="C1382" s="8" t="s">
        <v>1331</v>
      </c>
      <c r="D1382" s="15" t="s">
        <v>162</v>
      </c>
      <c r="E1382" s="18">
        <v>267</v>
      </c>
      <c r="F1382" s="473">
        <v>45490</v>
      </c>
      <c r="G1382" s="473">
        <v>45490</v>
      </c>
      <c r="H1382" s="448"/>
      <c r="I1382" s="15" t="s">
        <v>1279</v>
      </c>
      <c r="J1382" s="15" t="str">
        <f>_xlfn.XLOOKUP(QDC_Contratos[[#This Row],[ID CLUSTER]],'Pontos e zonas por UF'!$B$2:$B$446,'Pontos e zonas por UF'!$H$2:$H$446)</f>
        <v>Alagoas</v>
      </c>
      <c r="K1382" s="344"/>
      <c r="L1382" s="8">
        <f>_xlfn.XLOOKUP(QDC_Contratos[[#This Row],[ID CLUSTER]],'Pontos e zonas por UF'!$B$2:$B$446,'Pontos e zonas por UF'!$A$2:$A$446)</f>
        <v>195</v>
      </c>
      <c r="M1382" s="344" t="str">
        <f>_xlfn.XLOOKUP(QDC_Contratos[[#This Row],[Código Identificador do ID CLUSTER]],'Pontos e zonas por UF'!$A$2:$A$446,'Pontos e zonas por UF'!$G$2:$G$446)</f>
        <v>Zona</v>
      </c>
    </row>
    <row r="1383" spans="1:13" x14ac:dyDescent="0.35">
      <c r="A1383" s="15">
        <v>1382</v>
      </c>
      <c r="B1383" s="338" t="s">
        <v>2657</v>
      </c>
      <c r="C1383" s="8" t="s">
        <v>1326</v>
      </c>
      <c r="D1383" s="15" t="s">
        <v>162</v>
      </c>
      <c r="E1383" s="18">
        <v>30</v>
      </c>
      <c r="F1383" s="473">
        <v>45553</v>
      </c>
      <c r="G1383" s="473">
        <v>45553</v>
      </c>
      <c r="H1383" s="448"/>
      <c r="I1383" s="15" t="s">
        <v>1279</v>
      </c>
      <c r="J1383" s="15" t="str">
        <f>_xlfn.XLOOKUP(QDC_Contratos[[#This Row],[ID CLUSTER]],'Pontos e zonas por UF'!$B$2:$B$446,'Pontos e zonas por UF'!$H$2:$H$446)</f>
        <v>Pernambuco</v>
      </c>
      <c r="K1383" s="344"/>
      <c r="L1383" s="8">
        <f>_xlfn.XLOOKUP(QDC_Contratos[[#This Row],[ID CLUSTER]],'Pontos e zonas por UF'!$B$2:$B$446,'Pontos e zonas por UF'!$A$2:$A$446)</f>
        <v>240</v>
      </c>
      <c r="M1383" s="344" t="str">
        <f>_xlfn.XLOOKUP(QDC_Contratos[[#This Row],[Código Identificador do ID CLUSTER]],'Pontos e zonas por UF'!$A$2:$A$446,'Pontos e zonas por UF'!$G$2:$G$446)</f>
        <v>Zona</v>
      </c>
    </row>
    <row r="1384" spans="1:13" x14ac:dyDescent="0.35">
      <c r="A1384" s="15">
        <v>1383</v>
      </c>
      <c r="B1384" s="338" t="s">
        <v>2658</v>
      </c>
      <c r="C1384" s="8" t="s">
        <v>1326</v>
      </c>
      <c r="D1384" s="15" t="s">
        <v>162</v>
      </c>
      <c r="E1384" s="18">
        <v>30</v>
      </c>
      <c r="F1384" s="473">
        <v>45554</v>
      </c>
      <c r="G1384" s="473">
        <v>45554</v>
      </c>
      <c r="H1384" s="448"/>
      <c r="I1384" s="15" t="s">
        <v>1279</v>
      </c>
      <c r="J1384" s="15" t="str">
        <f>_xlfn.XLOOKUP(QDC_Contratos[[#This Row],[ID CLUSTER]],'Pontos e zonas por UF'!$B$2:$B$446,'Pontos e zonas por UF'!$H$2:$H$446)</f>
        <v>Pernambuco</v>
      </c>
      <c r="K1384" s="344"/>
      <c r="L1384" s="8">
        <f>_xlfn.XLOOKUP(QDC_Contratos[[#This Row],[ID CLUSTER]],'Pontos e zonas por UF'!$B$2:$B$446,'Pontos e zonas por UF'!$A$2:$A$446)</f>
        <v>240</v>
      </c>
      <c r="M1384" s="344" t="str">
        <f>_xlfn.XLOOKUP(QDC_Contratos[[#This Row],[Código Identificador do ID CLUSTER]],'Pontos e zonas por UF'!$A$2:$A$446,'Pontos e zonas por UF'!$G$2:$G$446)</f>
        <v>Zona</v>
      </c>
    </row>
    <row r="1385" spans="1:13" x14ac:dyDescent="0.35">
      <c r="A1385" s="15">
        <v>1384</v>
      </c>
      <c r="B1385" s="338" t="s">
        <v>2659</v>
      </c>
      <c r="C1385" s="8" t="s">
        <v>1326</v>
      </c>
      <c r="D1385" s="15" t="s">
        <v>162</v>
      </c>
      <c r="E1385" s="18">
        <v>65</v>
      </c>
      <c r="F1385" s="473">
        <v>45558</v>
      </c>
      <c r="G1385" s="473">
        <v>45558</v>
      </c>
      <c r="H1385" s="448"/>
      <c r="I1385" s="15" t="s">
        <v>1279</v>
      </c>
      <c r="J1385" s="15" t="str">
        <f>_xlfn.XLOOKUP(QDC_Contratos[[#This Row],[ID CLUSTER]],'Pontos e zonas por UF'!$B$2:$B$446,'Pontos e zonas por UF'!$H$2:$H$446)</f>
        <v>Pernambuco</v>
      </c>
      <c r="K1385" s="344"/>
      <c r="L1385" s="8">
        <f>_xlfn.XLOOKUP(QDC_Contratos[[#This Row],[ID CLUSTER]],'Pontos e zonas por UF'!$B$2:$B$446,'Pontos e zonas por UF'!$A$2:$A$446)</f>
        <v>240</v>
      </c>
      <c r="M1385" s="344" t="str">
        <f>_xlfn.XLOOKUP(QDC_Contratos[[#This Row],[Código Identificador do ID CLUSTER]],'Pontos e zonas por UF'!$A$2:$A$446,'Pontos e zonas por UF'!$G$2:$G$446)</f>
        <v>Zona</v>
      </c>
    </row>
    <row r="1386" spans="1:13" x14ac:dyDescent="0.35">
      <c r="A1386" s="15">
        <v>1385</v>
      </c>
      <c r="B1386" s="338" t="s">
        <v>2660</v>
      </c>
      <c r="C1386" s="8" t="s">
        <v>1326</v>
      </c>
      <c r="D1386" s="15" t="s">
        <v>162</v>
      </c>
      <c r="E1386" s="18">
        <v>735</v>
      </c>
      <c r="F1386" s="473">
        <v>45559</v>
      </c>
      <c r="G1386" s="473">
        <v>45559</v>
      </c>
      <c r="H1386" s="448"/>
      <c r="I1386" s="15" t="s">
        <v>1279</v>
      </c>
      <c r="J1386" s="15" t="str">
        <f>_xlfn.XLOOKUP(QDC_Contratos[[#This Row],[ID CLUSTER]],'Pontos e zonas por UF'!$B$2:$B$446,'Pontos e zonas por UF'!$H$2:$H$446)</f>
        <v>Pernambuco</v>
      </c>
      <c r="K1386" s="344"/>
      <c r="L1386" s="8">
        <f>_xlfn.XLOOKUP(QDC_Contratos[[#This Row],[ID CLUSTER]],'Pontos e zonas por UF'!$B$2:$B$446,'Pontos e zonas por UF'!$A$2:$A$446)</f>
        <v>240</v>
      </c>
      <c r="M1386" s="344" t="str">
        <f>_xlfn.XLOOKUP(QDC_Contratos[[#This Row],[Código Identificador do ID CLUSTER]],'Pontos e zonas por UF'!$A$2:$A$446,'Pontos e zonas por UF'!$G$2:$G$446)</f>
        <v>Zona</v>
      </c>
    </row>
    <row r="1387" spans="1:13" x14ac:dyDescent="0.35">
      <c r="A1387" s="15">
        <v>1386</v>
      </c>
      <c r="B1387" s="338" t="s">
        <v>2661</v>
      </c>
      <c r="C1387" s="8" t="s">
        <v>1637</v>
      </c>
      <c r="D1387" s="15" t="s">
        <v>162</v>
      </c>
      <c r="E1387" s="18">
        <v>15</v>
      </c>
      <c r="F1387" s="473">
        <v>45572</v>
      </c>
      <c r="G1387" s="473">
        <v>45657</v>
      </c>
      <c r="H1387" s="448"/>
      <c r="I1387" s="15" t="s">
        <v>1279</v>
      </c>
      <c r="J1387" s="15" t="str">
        <f>_xlfn.XLOOKUP(QDC_Contratos[[#This Row],[ID CLUSTER]],'Pontos e zonas por UF'!$B$2:$B$446,'Pontos e zonas por UF'!$H$2:$H$446)</f>
        <v>Espírito Santo</v>
      </c>
      <c r="K1387" s="344"/>
      <c r="L1387" s="8">
        <f>_xlfn.XLOOKUP(QDC_Contratos[[#This Row],[ID CLUSTER]],'Pontos e zonas por UF'!$B$2:$B$446,'Pontos e zonas por UF'!$A$2:$A$446)</f>
        <v>232</v>
      </c>
      <c r="M1387" s="344" t="str">
        <f>_xlfn.XLOOKUP(QDC_Contratos[[#This Row],[Código Identificador do ID CLUSTER]],'Pontos e zonas por UF'!$A$2:$A$446,'Pontos e zonas por UF'!$G$2:$G$446)</f>
        <v>Zona</v>
      </c>
    </row>
    <row r="1388" spans="1:13" x14ac:dyDescent="0.35">
      <c r="A1388" s="15">
        <v>1387</v>
      </c>
      <c r="B1388" s="338" t="s">
        <v>2662</v>
      </c>
      <c r="C1388" s="8" t="s">
        <v>1326</v>
      </c>
      <c r="D1388" s="15" t="s">
        <v>162</v>
      </c>
      <c r="E1388" s="18">
        <v>450</v>
      </c>
      <c r="F1388" s="473">
        <v>45573</v>
      </c>
      <c r="G1388" s="473">
        <v>45573</v>
      </c>
      <c r="H1388" s="448"/>
      <c r="I1388" s="15" t="s">
        <v>1279</v>
      </c>
      <c r="J1388" s="15" t="str">
        <f>_xlfn.XLOOKUP(QDC_Contratos[[#This Row],[ID CLUSTER]],'Pontos e zonas por UF'!$B$2:$B$446,'Pontos e zonas por UF'!$H$2:$H$446)</f>
        <v>Pernambuco</v>
      </c>
      <c r="K1388" s="344"/>
      <c r="L1388" s="8">
        <f>_xlfn.XLOOKUP(QDC_Contratos[[#This Row],[ID CLUSTER]],'Pontos e zonas por UF'!$B$2:$B$446,'Pontos e zonas por UF'!$A$2:$A$446)</f>
        <v>240</v>
      </c>
      <c r="M1388" s="344" t="str">
        <f>_xlfn.XLOOKUP(QDC_Contratos[[#This Row],[Código Identificador do ID CLUSTER]],'Pontos e zonas por UF'!$A$2:$A$446,'Pontos e zonas por UF'!$G$2:$G$446)</f>
        <v>Zona</v>
      </c>
    </row>
    <row r="1389" spans="1:13" x14ac:dyDescent="0.35">
      <c r="A1389" s="15">
        <v>1388</v>
      </c>
      <c r="B1389" s="338" t="s">
        <v>2663</v>
      </c>
      <c r="C1389" s="8" t="s">
        <v>1326</v>
      </c>
      <c r="D1389" s="15" t="s">
        <v>162</v>
      </c>
      <c r="E1389" s="18">
        <v>851</v>
      </c>
      <c r="F1389" s="473">
        <v>45574</v>
      </c>
      <c r="G1389" s="473">
        <v>45574</v>
      </c>
      <c r="H1389" s="448"/>
      <c r="I1389" s="15" t="s">
        <v>1279</v>
      </c>
      <c r="J1389" s="15" t="str">
        <f>_xlfn.XLOOKUP(QDC_Contratos[[#This Row],[ID CLUSTER]],'Pontos e zonas por UF'!$B$2:$B$446,'Pontos e zonas por UF'!$H$2:$H$446)</f>
        <v>Pernambuco</v>
      </c>
      <c r="K1389" s="344"/>
      <c r="L1389" s="8">
        <f>_xlfn.XLOOKUP(QDC_Contratos[[#This Row],[ID CLUSTER]],'Pontos e zonas por UF'!$B$2:$B$446,'Pontos e zonas por UF'!$A$2:$A$446)</f>
        <v>240</v>
      </c>
      <c r="M1389" s="344" t="str">
        <f>_xlfn.XLOOKUP(QDC_Contratos[[#This Row],[Código Identificador do ID CLUSTER]],'Pontos e zonas por UF'!$A$2:$A$446,'Pontos e zonas por UF'!$G$2:$G$446)</f>
        <v>Zona</v>
      </c>
    </row>
    <row r="1390" spans="1:13" x14ac:dyDescent="0.35">
      <c r="A1390" s="15">
        <v>1389</v>
      </c>
      <c r="B1390" s="338" t="s">
        <v>2664</v>
      </c>
      <c r="C1390" s="8" t="s">
        <v>1326</v>
      </c>
      <c r="D1390" s="15" t="s">
        <v>162</v>
      </c>
      <c r="E1390" s="18">
        <v>1090.24</v>
      </c>
      <c r="F1390" s="473">
        <v>45581</v>
      </c>
      <c r="G1390" s="473">
        <v>45581</v>
      </c>
      <c r="H1390" s="448"/>
      <c r="I1390" s="15" t="s">
        <v>1279</v>
      </c>
      <c r="J1390" s="15" t="str">
        <f>_xlfn.XLOOKUP(QDC_Contratos[[#This Row],[ID CLUSTER]],'Pontos e zonas por UF'!$B$2:$B$446,'Pontos e zonas por UF'!$H$2:$H$446)</f>
        <v>Pernambuco</v>
      </c>
      <c r="K1390" s="344"/>
      <c r="L1390" s="8">
        <f>_xlfn.XLOOKUP(QDC_Contratos[[#This Row],[ID CLUSTER]],'Pontos e zonas por UF'!$B$2:$B$446,'Pontos e zonas por UF'!$A$2:$A$446)</f>
        <v>240</v>
      </c>
      <c r="M1390" s="344" t="str">
        <f>_xlfn.XLOOKUP(QDC_Contratos[[#This Row],[Código Identificador do ID CLUSTER]],'Pontos e zonas por UF'!$A$2:$A$446,'Pontos e zonas por UF'!$G$2:$G$446)</f>
        <v>Zona</v>
      </c>
    </row>
    <row r="1391" spans="1:13" x14ac:dyDescent="0.35">
      <c r="A1391" s="15">
        <v>1390</v>
      </c>
      <c r="B1391" s="338" t="s">
        <v>2665</v>
      </c>
      <c r="C1391" s="8" t="s">
        <v>1326</v>
      </c>
      <c r="D1391" s="15" t="s">
        <v>162</v>
      </c>
      <c r="E1391" s="18">
        <v>945.11</v>
      </c>
      <c r="F1391" s="473">
        <v>45582</v>
      </c>
      <c r="G1391" s="473">
        <v>45582</v>
      </c>
      <c r="H1391" s="448"/>
      <c r="I1391" s="15" t="s">
        <v>1279</v>
      </c>
      <c r="J1391" s="15" t="str">
        <f>_xlfn.XLOOKUP(QDC_Contratos[[#This Row],[ID CLUSTER]],'Pontos e zonas por UF'!$B$2:$B$446,'Pontos e zonas por UF'!$H$2:$H$446)</f>
        <v>Pernambuco</v>
      </c>
      <c r="K1391" s="344"/>
      <c r="L1391" s="8">
        <f>_xlfn.XLOOKUP(QDC_Contratos[[#This Row],[ID CLUSTER]],'Pontos e zonas por UF'!$B$2:$B$446,'Pontos e zonas por UF'!$A$2:$A$446)</f>
        <v>240</v>
      </c>
      <c r="M1391" s="344" t="str">
        <f>_xlfn.XLOOKUP(QDC_Contratos[[#This Row],[Código Identificador do ID CLUSTER]],'Pontos e zonas por UF'!$A$2:$A$446,'Pontos e zonas por UF'!$G$2:$G$446)</f>
        <v>Zona</v>
      </c>
    </row>
    <row r="1392" spans="1:13" x14ac:dyDescent="0.35">
      <c r="A1392" s="15">
        <v>1391</v>
      </c>
      <c r="B1392" s="338" t="s">
        <v>2666</v>
      </c>
      <c r="C1392" s="8" t="s">
        <v>1381</v>
      </c>
      <c r="D1392" s="15" t="s">
        <v>162</v>
      </c>
      <c r="E1392" s="18">
        <v>14.6</v>
      </c>
      <c r="F1392" s="473">
        <v>45597</v>
      </c>
      <c r="G1392" s="473">
        <v>45626</v>
      </c>
      <c r="H1392" s="448"/>
      <c r="I1392" s="15" t="s">
        <v>1279</v>
      </c>
      <c r="J1392" s="15" t="str">
        <f>_xlfn.XLOOKUP(QDC_Contratos[[#This Row],[ID CLUSTER]],'Pontos e zonas por UF'!$B$2:$B$446,'Pontos e zonas por UF'!$H$2:$H$446)</f>
        <v>Ceará</v>
      </c>
      <c r="K1392" s="344"/>
      <c r="L1392" s="8">
        <f>_xlfn.XLOOKUP(QDC_Contratos[[#This Row],[ID CLUSTER]],'Pontos e zonas por UF'!$B$2:$B$446,'Pontos e zonas por UF'!$A$2:$A$446)</f>
        <v>246</v>
      </c>
      <c r="M1392" s="344" t="str">
        <f>_xlfn.XLOOKUP(QDC_Contratos[[#This Row],[Código Identificador do ID CLUSTER]],'Pontos e zonas por UF'!$A$2:$A$446,'Pontos e zonas por UF'!$G$2:$G$446)</f>
        <v>Zona</v>
      </c>
    </row>
    <row r="1393" spans="1:13" x14ac:dyDescent="0.35">
      <c r="A1393" s="15">
        <v>1392</v>
      </c>
      <c r="B1393" s="338" t="s">
        <v>2667</v>
      </c>
      <c r="C1393" s="8" t="s">
        <v>1381</v>
      </c>
      <c r="D1393" s="15" t="s">
        <v>162</v>
      </c>
      <c r="E1393" s="18">
        <v>14.6</v>
      </c>
      <c r="F1393" s="473">
        <v>45627</v>
      </c>
      <c r="G1393" s="473">
        <v>45657</v>
      </c>
      <c r="H1393" s="448"/>
      <c r="I1393" s="15" t="s">
        <v>1279</v>
      </c>
      <c r="J1393" s="15" t="str">
        <f>_xlfn.XLOOKUP(QDC_Contratos[[#This Row],[ID CLUSTER]],'Pontos e zonas por UF'!$B$2:$B$446,'Pontos e zonas por UF'!$H$2:$H$446)</f>
        <v>Ceará</v>
      </c>
      <c r="K1393" s="344"/>
      <c r="L1393" s="8">
        <f>_xlfn.XLOOKUP(QDC_Contratos[[#This Row],[ID CLUSTER]],'Pontos e zonas por UF'!$B$2:$B$446,'Pontos e zonas por UF'!$A$2:$A$446)</f>
        <v>246</v>
      </c>
      <c r="M1393" s="344" t="str">
        <f>_xlfn.XLOOKUP(QDC_Contratos[[#This Row],[Código Identificador do ID CLUSTER]],'Pontos e zonas por UF'!$A$2:$A$446,'Pontos e zonas por UF'!$G$2:$G$446)</f>
        <v>Zona</v>
      </c>
    </row>
    <row r="1394" spans="1:13" x14ac:dyDescent="0.35">
      <c r="A1394" s="15">
        <v>1393</v>
      </c>
      <c r="B1394" s="338" t="s">
        <v>2668</v>
      </c>
      <c r="C1394" s="8" t="s">
        <v>1331</v>
      </c>
      <c r="D1394" s="15" t="s">
        <v>162</v>
      </c>
      <c r="E1394" s="18">
        <v>0.01</v>
      </c>
      <c r="F1394" s="473">
        <v>45603</v>
      </c>
      <c r="G1394" s="473">
        <v>45603</v>
      </c>
      <c r="H1394" s="448"/>
      <c r="I1394" s="15" t="s">
        <v>1279</v>
      </c>
      <c r="J1394" s="15" t="str">
        <f>_xlfn.XLOOKUP(QDC_Contratos[[#This Row],[ID CLUSTER]],'Pontos e zonas por UF'!$B$2:$B$446,'Pontos e zonas por UF'!$H$2:$H$446)</f>
        <v>Alagoas</v>
      </c>
      <c r="K1394" s="344"/>
      <c r="L1394" s="8">
        <f>_xlfn.XLOOKUP(QDC_Contratos[[#This Row],[ID CLUSTER]],'Pontos e zonas por UF'!$B$2:$B$446,'Pontos e zonas por UF'!$A$2:$A$446)</f>
        <v>195</v>
      </c>
      <c r="M1394" s="344" t="str">
        <f>_xlfn.XLOOKUP(QDC_Contratos[[#This Row],[Código Identificador do ID CLUSTER]],'Pontos e zonas por UF'!$A$2:$A$446,'Pontos e zonas por UF'!$G$2:$G$446)</f>
        <v>Zona</v>
      </c>
    </row>
    <row r="1395" spans="1:13" x14ac:dyDescent="0.35">
      <c r="A1395" s="15">
        <v>1394</v>
      </c>
      <c r="B1395" s="338" t="s">
        <v>2669</v>
      </c>
      <c r="C1395" s="8" t="s">
        <v>1313</v>
      </c>
      <c r="D1395" s="15" t="s">
        <v>162</v>
      </c>
      <c r="E1395" s="18">
        <v>1939.42</v>
      </c>
      <c r="F1395" s="473">
        <v>45608</v>
      </c>
      <c r="G1395" s="473">
        <v>45608</v>
      </c>
      <c r="H1395" s="448"/>
      <c r="I1395" s="15" t="s">
        <v>1279</v>
      </c>
      <c r="J1395" s="15" t="str">
        <f>_xlfn.XLOOKUP(QDC_Contratos[[#This Row],[ID CLUSTER]],'Pontos e zonas por UF'!$B$2:$B$446,'Pontos e zonas por UF'!$H$2:$H$446)</f>
        <v>Sergipe</v>
      </c>
      <c r="K1395" s="344"/>
      <c r="L1395" s="8">
        <f>_xlfn.XLOOKUP(QDC_Contratos[[#This Row],[ID CLUSTER]],'Pontos e zonas por UF'!$B$2:$B$446,'Pontos e zonas por UF'!$A$2:$A$446)</f>
        <v>198</v>
      </c>
      <c r="M1395" s="344" t="str">
        <f>_xlfn.XLOOKUP(QDC_Contratos[[#This Row],[Código Identificador do ID CLUSTER]],'Pontos e zonas por UF'!$A$2:$A$446,'Pontos e zonas por UF'!$G$2:$G$446)</f>
        <v>Zona</v>
      </c>
    </row>
    <row r="1396" spans="1:13" x14ac:dyDescent="0.35">
      <c r="A1396" s="15">
        <v>1395</v>
      </c>
      <c r="B1396" s="338" t="s">
        <v>2670</v>
      </c>
      <c r="C1396" s="8" t="s">
        <v>1313</v>
      </c>
      <c r="D1396" s="15" t="s">
        <v>162</v>
      </c>
      <c r="E1396" s="18">
        <v>200</v>
      </c>
      <c r="F1396" s="473">
        <v>45609</v>
      </c>
      <c r="G1396" s="473">
        <v>45609</v>
      </c>
      <c r="H1396" s="448"/>
      <c r="I1396" s="15" t="s">
        <v>1279</v>
      </c>
      <c r="J1396" s="15" t="str">
        <f>_xlfn.XLOOKUP(QDC_Contratos[[#This Row],[ID CLUSTER]],'Pontos e zonas por UF'!$B$2:$B$446,'Pontos e zonas por UF'!$H$2:$H$446)</f>
        <v>Sergipe</v>
      </c>
      <c r="K1396" s="344"/>
      <c r="L1396" s="8">
        <f>_xlfn.XLOOKUP(QDC_Contratos[[#This Row],[ID CLUSTER]],'Pontos e zonas por UF'!$B$2:$B$446,'Pontos e zonas por UF'!$A$2:$A$446)</f>
        <v>198</v>
      </c>
      <c r="M1396" s="344" t="str">
        <f>_xlfn.XLOOKUP(QDC_Contratos[[#This Row],[Código Identificador do ID CLUSTER]],'Pontos e zonas por UF'!$A$2:$A$446,'Pontos e zonas por UF'!$G$2:$G$446)</f>
        <v>Zona</v>
      </c>
    </row>
    <row r="1397" spans="1:13" x14ac:dyDescent="0.35">
      <c r="A1397" s="15">
        <v>1396</v>
      </c>
      <c r="B1397" s="338" t="s">
        <v>2671</v>
      </c>
      <c r="C1397" s="8" t="s">
        <v>1340</v>
      </c>
      <c r="D1397" s="15" t="s">
        <v>169</v>
      </c>
      <c r="E1397" s="18">
        <v>93.06</v>
      </c>
      <c r="F1397" s="473">
        <v>45611</v>
      </c>
      <c r="G1397" s="473">
        <v>45611</v>
      </c>
      <c r="H1397" s="448"/>
      <c r="I1397" s="15" t="s">
        <v>1279</v>
      </c>
      <c r="J1397" s="15" t="str">
        <f>_xlfn.XLOOKUP(QDC_Contratos[[#This Row],[ID CLUSTER]],'Pontos e zonas por UF'!$B$2:$B$446,'Pontos e zonas por UF'!$H$2:$H$446)</f>
        <v>Alagoas</v>
      </c>
      <c r="K1397" s="344"/>
      <c r="L1397" s="8">
        <f>_xlfn.XLOOKUP(QDC_Contratos[[#This Row],[ID CLUSTER]],'Pontos e zonas por UF'!$B$2:$B$446,'Pontos e zonas por UF'!$A$2:$A$446)</f>
        <v>823527</v>
      </c>
      <c r="M1397" s="344" t="str">
        <f>_xlfn.XLOOKUP(QDC_Contratos[[#This Row],[Código Identificador do ID CLUSTER]],'Pontos e zonas por UF'!$A$2:$A$446,'Pontos e zonas por UF'!$G$2:$G$446)</f>
        <v>Ponto</v>
      </c>
    </row>
    <row r="1398" spans="1:13" x14ac:dyDescent="0.35">
      <c r="A1398" s="15">
        <v>1397</v>
      </c>
      <c r="B1398" s="338" t="s">
        <v>2672</v>
      </c>
      <c r="C1398" s="8" t="s">
        <v>1466</v>
      </c>
      <c r="D1398" s="15" t="s">
        <v>162</v>
      </c>
      <c r="E1398" s="18">
        <v>93.06</v>
      </c>
      <c r="F1398" s="473">
        <v>45611</v>
      </c>
      <c r="G1398" s="473">
        <v>45611</v>
      </c>
      <c r="H1398" s="448"/>
      <c r="I1398" s="15" t="s">
        <v>1279</v>
      </c>
      <c r="J1398" s="15" t="str">
        <f>_xlfn.XLOOKUP(QDC_Contratos[[#This Row],[ID CLUSTER]],'Pontos e zonas por UF'!$B$2:$B$446,'Pontos e zonas por UF'!$H$2:$H$446)</f>
        <v>Espírito Santo</v>
      </c>
      <c r="K1398" s="344"/>
      <c r="L1398" s="8">
        <f>_xlfn.XLOOKUP(QDC_Contratos[[#This Row],[ID CLUSTER]],'Pontos e zonas por UF'!$B$2:$B$446,'Pontos e zonas por UF'!$A$2:$A$446)</f>
        <v>231</v>
      </c>
      <c r="M1398" s="344" t="str">
        <f>_xlfn.XLOOKUP(QDC_Contratos[[#This Row],[Código Identificador do ID CLUSTER]],'Pontos e zonas por UF'!$A$2:$A$446,'Pontos e zonas por UF'!$G$2:$G$446)</f>
        <v>Zona</v>
      </c>
    </row>
    <row r="1399" spans="1:13" x14ac:dyDescent="0.35">
      <c r="A1399" s="15">
        <v>1398</v>
      </c>
      <c r="B1399" s="338" t="s">
        <v>2673</v>
      </c>
      <c r="C1399" s="8" t="s">
        <v>1340</v>
      </c>
      <c r="D1399" s="15" t="s">
        <v>169</v>
      </c>
      <c r="E1399" s="18">
        <v>163.82</v>
      </c>
      <c r="F1399" s="473">
        <v>45612</v>
      </c>
      <c r="G1399" s="473">
        <v>45612</v>
      </c>
      <c r="H1399" s="448"/>
      <c r="I1399" s="15" t="s">
        <v>1279</v>
      </c>
      <c r="J1399" s="15" t="str">
        <f>_xlfn.XLOOKUP(QDC_Contratos[[#This Row],[ID CLUSTER]],'Pontos e zonas por UF'!$B$2:$B$446,'Pontos e zonas por UF'!$H$2:$H$446)</f>
        <v>Alagoas</v>
      </c>
      <c r="K1399" s="344"/>
      <c r="L1399" s="8">
        <f>_xlfn.XLOOKUP(QDC_Contratos[[#This Row],[ID CLUSTER]],'Pontos e zonas por UF'!$B$2:$B$446,'Pontos e zonas por UF'!$A$2:$A$446)</f>
        <v>823527</v>
      </c>
      <c r="M1399" s="344" t="str">
        <f>_xlfn.XLOOKUP(QDC_Contratos[[#This Row],[Código Identificador do ID CLUSTER]],'Pontos e zonas por UF'!$A$2:$A$446,'Pontos e zonas por UF'!$G$2:$G$446)</f>
        <v>Ponto</v>
      </c>
    </row>
    <row r="1400" spans="1:13" x14ac:dyDescent="0.35">
      <c r="A1400" s="15">
        <v>1399</v>
      </c>
      <c r="B1400" s="338" t="s">
        <v>2674</v>
      </c>
      <c r="C1400" s="8" t="s">
        <v>1466</v>
      </c>
      <c r="D1400" s="15" t="s">
        <v>162</v>
      </c>
      <c r="E1400" s="18">
        <v>163.82</v>
      </c>
      <c r="F1400" s="473">
        <v>45612</v>
      </c>
      <c r="G1400" s="473">
        <v>45612</v>
      </c>
      <c r="H1400" s="448"/>
      <c r="I1400" s="15" t="s">
        <v>1279</v>
      </c>
      <c r="J1400" s="15" t="str">
        <f>_xlfn.XLOOKUP(QDC_Contratos[[#This Row],[ID CLUSTER]],'Pontos e zonas por UF'!$B$2:$B$446,'Pontos e zonas por UF'!$H$2:$H$446)</f>
        <v>Espírito Santo</v>
      </c>
      <c r="K1400" s="344"/>
      <c r="L1400" s="8">
        <f>_xlfn.XLOOKUP(QDC_Contratos[[#This Row],[ID CLUSTER]],'Pontos e zonas por UF'!$B$2:$B$446,'Pontos e zonas por UF'!$A$2:$A$446)</f>
        <v>231</v>
      </c>
      <c r="M1400" s="344" t="str">
        <f>_xlfn.XLOOKUP(QDC_Contratos[[#This Row],[Código Identificador do ID CLUSTER]],'Pontos e zonas por UF'!$A$2:$A$446,'Pontos e zonas por UF'!$G$2:$G$446)</f>
        <v>Zona</v>
      </c>
    </row>
    <row r="1401" spans="1:13" x14ac:dyDescent="0.35">
      <c r="A1401" s="15">
        <v>1400</v>
      </c>
      <c r="B1401" s="338" t="s">
        <v>2675</v>
      </c>
      <c r="C1401" s="8" t="s">
        <v>1340</v>
      </c>
      <c r="D1401" s="15" t="s">
        <v>169</v>
      </c>
      <c r="E1401" s="18">
        <v>163.82</v>
      </c>
      <c r="F1401" s="473">
        <v>45613</v>
      </c>
      <c r="G1401" s="473">
        <v>45613</v>
      </c>
      <c r="H1401" s="448"/>
      <c r="I1401" s="15" t="s">
        <v>1279</v>
      </c>
      <c r="J1401" s="15" t="str">
        <f>_xlfn.XLOOKUP(QDC_Contratos[[#This Row],[ID CLUSTER]],'Pontos e zonas por UF'!$B$2:$B$446,'Pontos e zonas por UF'!$H$2:$H$446)</f>
        <v>Alagoas</v>
      </c>
      <c r="K1401" s="344"/>
      <c r="L1401" s="8">
        <f>_xlfn.XLOOKUP(QDC_Contratos[[#This Row],[ID CLUSTER]],'Pontos e zonas por UF'!$B$2:$B$446,'Pontos e zonas por UF'!$A$2:$A$446)</f>
        <v>823527</v>
      </c>
      <c r="M1401" s="344" t="str">
        <f>_xlfn.XLOOKUP(QDC_Contratos[[#This Row],[Código Identificador do ID CLUSTER]],'Pontos e zonas por UF'!$A$2:$A$446,'Pontos e zonas por UF'!$G$2:$G$446)</f>
        <v>Ponto</v>
      </c>
    </row>
    <row r="1402" spans="1:13" x14ac:dyDescent="0.35">
      <c r="A1402" s="15">
        <v>1401</v>
      </c>
      <c r="B1402" s="338" t="s">
        <v>2676</v>
      </c>
      <c r="C1402" s="8" t="s">
        <v>1466</v>
      </c>
      <c r="D1402" s="15" t="s">
        <v>162</v>
      </c>
      <c r="E1402" s="18">
        <v>163.82</v>
      </c>
      <c r="F1402" s="473">
        <v>45613</v>
      </c>
      <c r="G1402" s="473">
        <v>45613</v>
      </c>
      <c r="H1402" s="448"/>
      <c r="I1402" s="15" t="s">
        <v>1279</v>
      </c>
      <c r="J1402" s="15" t="str">
        <f>_xlfn.XLOOKUP(QDC_Contratos[[#This Row],[ID CLUSTER]],'Pontos e zonas por UF'!$B$2:$B$446,'Pontos e zonas por UF'!$H$2:$H$446)</f>
        <v>Espírito Santo</v>
      </c>
      <c r="K1402" s="344"/>
      <c r="L1402" s="8">
        <f>_xlfn.XLOOKUP(QDC_Contratos[[#This Row],[ID CLUSTER]],'Pontos e zonas por UF'!$B$2:$B$446,'Pontos e zonas por UF'!$A$2:$A$446)</f>
        <v>231</v>
      </c>
      <c r="M1402" s="344" t="str">
        <f>_xlfn.XLOOKUP(QDC_Contratos[[#This Row],[Código Identificador do ID CLUSTER]],'Pontos e zonas por UF'!$A$2:$A$446,'Pontos e zonas por UF'!$G$2:$G$446)</f>
        <v>Zona</v>
      </c>
    </row>
    <row r="1403" spans="1:13" x14ac:dyDescent="0.35">
      <c r="A1403" s="15">
        <v>1402</v>
      </c>
      <c r="B1403" s="338" t="s">
        <v>2677</v>
      </c>
      <c r="C1403" s="8" t="s">
        <v>1340</v>
      </c>
      <c r="D1403" s="15" t="s">
        <v>169</v>
      </c>
      <c r="E1403" s="18">
        <v>105.09</v>
      </c>
      <c r="F1403" s="473">
        <v>45614</v>
      </c>
      <c r="G1403" s="473">
        <v>45614</v>
      </c>
      <c r="H1403" s="448"/>
      <c r="I1403" s="15" t="s">
        <v>1279</v>
      </c>
      <c r="J1403" s="15" t="str">
        <f>_xlfn.XLOOKUP(QDC_Contratos[[#This Row],[ID CLUSTER]],'Pontos e zonas por UF'!$B$2:$B$446,'Pontos e zonas por UF'!$H$2:$H$446)</f>
        <v>Alagoas</v>
      </c>
      <c r="K1403" s="344"/>
      <c r="L1403" s="8">
        <f>_xlfn.XLOOKUP(QDC_Contratos[[#This Row],[ID CLUSTER]],'Pontos e zonas por UF'!$B$2:$B$446,'Pontos e zonas por UF'!$A$2:$A$446)</f>
        <v>823527</v>
      </c>
      <c r="M1403" s="344" t="str">
        <f>_xlfn.XLOOKUP(QDC_Contratos[[#This Row],[Código Identificador do ID CLUSTER]],'Pontos e zonas por UF'!$A$2:$A$446,'Pontos e zonas por UF'!$G$2:$G$446)</f>
        <v>Ponto</v>
      </c>
    </row>
    <row r="1404" spans="1:13" x14ac:dyDescent="0.35">
      <c r="A1404" s="15">
        <v>1403</v>
      </c>
      <c r="B1404" s="338" t="s">
        <v>2678</v>
      </c>
      <c r="C1404" s="8" t="s">
        <v>1466</v>
      </c>
      <c r="D1404" s="15" t="s">
        <v>162</v>
      </c>
      <c r="E1404" s="18">
        <v>105.09</v>
      </c>
      <c r="F1404" s="473">
        <v>45614</v>
      </c>
      <c r="G1404" s="473">
        <v>45614</v>
      </c>
      <c r="H1404" s="448"/>
      <c r="I1404" s="15" t="s">
        <v>1279</v>
      </c>
      <c r="J1404" s="15" t="str">
        <f>_xlfn.XLOOKUP(QDC_Contratos[[#This Row],[ID CLUSTER]],'Pontos e zonas por UF'!$B$2:$B$446,'Pontos e zonas por UF'!$H$2:$H$446)</f>
        <v>Espírito Santo</v>
      </c>
      <c r="K1404" s="344"/>
      <c r="L1404" s="8">
        <f>_xlfn.XLOOKUP(QDC_Contratos[[#This Row],[ID CLUSTER]],'Pontos e zonas por UF'!$B$2:$B$446,'Pontos e zonas por UF'!$A$2:$A$446)</f>
        <v>231</v>
      </c>
      <c r="M1404" s="344" t="str">
        <f>_xlfn.XLOOKUP(QDC_Contratos[[#This Row],[Código Identificador do ID CLUSTER]],'Pontos e zonas por UF'!$A$2:$A$446,'Pontos e zonas por UF'!$G$2:$G$446)</f>
        <v>Zona</v>
      </c>
    </row>
    <row r="1405" spans="1:13" x14ac:dyDescent="0.35">
      <c r="A1405" s="15">
        <v>1404</v>
      </c>
      <c r="B1405" s="338" t="s">
        <v>2679</v>
      </c>
      <c r="C1405" s="8" t="s">
        <v>1340</v>
      </c>
      <c r="D1405" s="15" t="s">
        <v>169</v>
      </c>
      <c r="E1405" s="18">
        <v>121.03</v>
      </c>
      <c r="F1405" s="473">
        <v>45615</v>
      </c>
      <c r="G1405" s="473">
        <v>45615</v>
      </c>
      <c r="H1405" s="448"/>
      <c r="I1405" s="15" t="s">
        <v>1279</v>
      </c>
      <c r="J1405" s="15" t="str">
        <f>_xlfn.XLOOKUP(QDC_Contratos[[#This Row],[ID CLUSTER]],'Pontos e zonas por UF'!$B$2:$B$446,'Pontos e zonas por UF'!$H$2:$H$446)</f>
        <v>Alagoas</v>
      </c>
      <c r="K1405" s="344"/>
      <c r="L1405" s="8">
        <f>_xlfn.XLOOKUP(QDC_Contratos[[#This Row],[ID CLUSTER]],'Pontos e zonas por UF'!$B$2:$B$446,'Pontos e zonas por UF'!$A$2:$A$446)</f>
        <v>823527</v>
      </c>
      <c r="M1405" s="344" t="str">
        <f>_xlfn.XLOOKUP(QDC_Contratos[[#This Row],[Código Identificador do ID CLUSTER]],'Pontos e zonas por UF'!$A$2:$A$446,'Pontos e zonas por UF'!$G$2:$G$446)</f>
        <v>Ponto</v>
      </c>
    </row>
    <row r="1406" spans="1:13" x14ac:dyDescent="0.35">
      <c r="A1406" s="15">
        <v>1405</v>
      </c>
      <c r="B1406" s="338" t="s">
        <v>2680</v>
      </c>
      <c r="C1406" s="8" t="s">
        <v>1466</v>
      </c>
      <c r="D1406" s="15" t="s">
        <v>162</v>
      </c>
      <c r="E1406" s="18">
        <v>121.03</v>
      </c>
      <c r="F1406" s="473">
        <v>45615</v>
      </c>
      <c r="G1406" s="473">
        <v>45615</v>
      </c>
      <c r="H1406" s="448"/>
      <c r="I1406" s="15" t="s">
        <v>1279</v>
      </c>
      <c r="J1406" s="15" t="str">
        <f>_xlfn.XLOOKUP(QDC_Contratos[[#This Row],[ID CLUSTER]],'Pontos e zonas por UF'!$B$2:$B$446,'Pontos e zonas por UF'!$H$2:$H$446)</f>
        <v>Espírito Santo</v>
      </c>
      <c r="K1406" s="344"/>
      <c r="L1406" s="8">
        <f>_xlfn.XLOOKUP(QDC_Contratos[[#This Row],[ID CLUSTER]],'Pontos e zonas por UF'!$B$2:$B$446,'Pontos e zonas por UF'!$A$2:$A$446)</f>
        <v>231</v>
      </c>
      <c r="M1406" s="344" t="str">
        <f>_xlfn.XLOOKUP(QDC_Contratos[[#This Row],[Código Identificador do ID CLUSTER]],'Pontos e zonas por UF'!$A$2:$A$446,'Pontos e zonas por UF'!$G$2:$G$446)</f>
        <v>Zona</v>
      </c>
    </row>
    <row r="1407" spans="1:13" x14ac:dyDescent="0.35">
      <c r="A1407" s="15">
        <v>1406</v>
      </c>
      <c r="B1407" s="338" t="s">
        <v>2681</v>
      </c>
      <c r="C1407" s="8" t="s">
        <v>1466</v>
      </c>
      <c r="D1407" s="15" t="s">
        <v>162</v>
      </c>
      <c r="E1407" s="18">
        <v>30</v>
      </c>
      <c r="F1407" s="473">
        <v>45611</v>
      </c>
      <c r="G1407" s="473">
        <v>45657</v>
      </c>
      <c r="H1407" s="448"/>
      <c r="I1407" s="15" t="s">
        <v>1279</v>
      </c>
      <c r="J1407" s="15" t="str">
        <f>_xlfn.XLOOKUP(QDC_Contratos[[#This Row],[ID CLUSTER]],'Pontos e zonas por UF'!$B$2:$B$446,'Pontos e zonas por UF'!$H$2:$H$446)</f>
        <v>Espírito Santo</v>
      </c>
      <c r="K1407" s="344"/>
      <c r="L1407" s="8">
        <f>_xlfn.XLOOKUP(QDC_Contratos[[#This Row],[ID CLUSTER]],'Pontos e zonas por UF'!$B$2:$B$446,'Pontos e zonas por UF'!$A$2:$A$446)</f>
        <v>231</v>
      </c>
      <c r="M1407" s="344" t="str">
        <f>_xlfn.XLOOKUP(QDC_Contratos[[#This Row],[Código Identificador do ID CLUSTER]],'Pontos e zonas por UF'!$A$2:$A$446,'Pontos e zonas por UF'!$G$2:$G$446)</f>
        <v>Zona</v>
      </c>
    </row>
    <row r="1408" spans="1:13" x14ac:dyDescent="0.35">
      <c r="A1408" s="15">
        <v>1407</v>
      </c>
      <c r="B1408" s="338" t="s">
        <v>2682</v>
      </c>
      <c r="C1408" s="8" t="s">
        <v>1340</v>
      </c>
      <c r="D1408" s="15" t="s">
        <v>169</v>
      </c>
      <c r="E1408" s="18">
        <v>86.12</v>
      </c>
      <c r="F1408" s="473">
        <v>45616</v>
      </c>
      <c r="G1408" s="473">
        <v>45616</v>
      </c>
      <c r="H1408" s="448"/>
      <c r="I1408" s="15" t="s">
        <v>1279</v>
      </c>
      <c r="J1408" s="15" t="str">
        <f>_xlfn.XLOOKUP(QDC_Contratos[[#This Row],[ID CLUSTER]],'Pontos e zonas por UF'!$B$2:$B$446,'Pontos e zonas por UF'!$H$2:$H$446)</f>
        <v>Alagoas</v>
      </c>
      <c r="K1408" s="344"/>
      <c r="L1408" s="8">
        <f>_xlfn.XLOOKUP(QDC_Contratos[[#This Row],[ID CLUSTER]],'Pontos e zonas por UF'!$B$2:$B$446,'Pontos e zonas por UF'!$A$2:$A$446)</f>
        <v>823527</v>
      </c>
      <c r="M1408" s="344" t="str">
        <f>_xlfn.XLOOKUP(QDC_Contratos[[#This Row],[Código Identificador do ID CLUSTER]],'Pontos e zonas por UF'!$A$2:$A$446,'Pontos e zonas por UF'!$G$2:$G$446)</f>
        <v>Ponto</v>
      </c>
    </row>
    <row r="1409" spans="1:13" x14ac:dyDescent="0.35">
      <c r="A1409" s="15">
        <v>1408</v>
      </c>
      <c r="B1409" s="338" t="s">
        <v>2683</v>
      </c>
      <c r="C1409" s="8" t="s">
        <v>1466</v>
      </c>
      <c r="D1409" s="15" t="s">
        <v>162</v>
      </c>
      <c r="E1409" s="18">
        <v>86.12</v>
      </c>
      <c r="F1409" s="473">
        <v>45616</v>
      </c>
      <c r="G1409" s="473">
        <v>45616</v>
      </c>
      <c r="H1409" s="448"/>
      <c r="I1409" s="15" t="s">
        <v>1279</v>
      </c>
      <c r="J1409" s="15" t="str">
        <f>_xlfn.XLOOKUP(QDC_Contratos[[#This Row],[ID CLUSTER]],'Pontos e zonas por UF'!$B$2:$B$446,'Pontos e zonas por UF'!$H$2:$H$446)</f>
        <v>Espírito Santo</v>
      </c>
      <c r="K1409" s="344"/>
      <c r="L1409" s="8">
        <f>_xlfn.XLOOKUP(QDC_Contratos[[#This Row],[ID CLUSTER]],'Pontos e zonas por UF'!$B$2:$B$446,'Pontos e zonas por UF'!$A$2:$A$446)</f>
        <v>231</v>
      </c>
      <c r="M1409" s="344" t="str">
        <f>_xlfn.XLOOKUP(QDC_Contratos[[#This Row],[Código Identificador do ID CLUSTER]],'Pontos e zonas por UF'!$A$2:$A$446,'Pontos e zonas por UF'!$G$2:$G$446)</f>
        <v>Zona</v>
      </c>
    </row>
    <row r="1410" spans="1:13" x14ac:dyDescent="0.35">
      <c r="A1410" s="15">
        <v>1409</v>
      </c>
      <c r="B1410" s="338" t="s">
        <v>2684</v>
      </c>
      <c r="C1410" s="8" t="s">
        <v>2685</v>
      </c>
      <c r="D1410" s="15" t="s">
        <v>169</v>
      </c>
      <c r="E1410" s="18">
        <v>49.83</v>
      </c>
      <c r="F1410" s="473">
        <v>45610</v>
      </c>
      <c r="G1410" s="473">
        <v>45610</v>
      </c>
      <c r="H1410" s="448"/>
      <c r="I1410" s="15" t="s">
        <v>1279</v>
      </c>
      <c r="J1410" s="15" t="str">
        <f>_xlfn.XLOOKUP(QDC_Contratos[[#This Row],[ID CLUSTER]],'Pontos e zonas por UF'!$B$2:$B$446,'Pontos e zonas por UF'!$H$2:$H$446)</f>
        <v>Sergipe</v>
      </c>
      <c r="K1410" s="344"/>
      <c r="L1410" s="8">
        <f>_xlfn.XLOOKUP(QDC_Contratos[[#This Row],[ID CLUSTER]],'Pontos e zonas por UF'!$B$2:$B$446,'Pontos e zonas por UF'!$A$2:$A$446)</f>
        <v>1074593</v>
      </c>
      <c r="M1410" s="344" t="str">
        <f>_xlfn.XLOOKUP(QDC_Contratos[[#This Row],[Código Identificador do ID CLUSTER]],'Pontos e zonas por UF'!$A$2:$A$446,'Pontos e zonas por UF'!$G$2:$G$446)</f>
        <v>Ponto</v>
      </c>
    </row>
    <row r="1411" spans="1:13" x14ac:dyDescent="0.35">
      <c r="A1411" s="15">
        <v>1410</v>
      </c>
      <c r="B1411" s="338" t="s">
        <v>2686</v>
      </c>
      <c r="C1411" s="8" t="s">
        <v>1340</v>
      </c>
      <c r="D1411" s="15" t="s">
        <v>169</v>
      </c>
      <c r="E1411" s="18">
        <v>119.35</v>
      </c>
      <c r="F1411" s="473">
        <v>45619</v>
      </c>
      <c r="G1411" s="473">
        <v>45619</v>
      </c>
      <c r="H1411" s="448"/>
      <c r="I1411" s="15" t="s">
        <v>1279</v>
      </c>
      <c r="J1411" s="15" t="str">
        <f>_xlfn.XLOOKUP(QDC_Contratos[[#This Row],[ID CLUSTER]],'Pontos e zonas por UF'!$B$2:$B$446,'Pontos e zonas por UF'!$H$2:$H$446)</f>
        <v>Alagoas</v>
      </c>
      <c r="K1411" s="344"/>
      <c r="L1411" s="8">
        <f>_xlfn.XLOOKUP(QDC_Contratos[[#This Row],[ID CLUSTER]],'Pontos e zonas por UF'!$B$2:$B$446,'Pontos e zonas por UF'!$A$2:$A$446)</f>
        <v>823527</v>
      </c>
      <c r="M1411" s="344" t="str">
        <f>_xlfn.XLOOKUP(QDC_Contratos[[#This Row],[Código Identificador do ID CLUSTER]],'Pontos e zonas por UF'!$A$2:$A$446,'Pontos e zonas por UF'!$G$2:$G$446)</f>
        <v>Ponto</v>
      </c>
    </row>
    <row r="1412" spans="1:13" x14ac:dyDescent="0.35">
      <c r="A1412" s="15">
        <v>1411</v>
      </c>
      <c r="B1412" s="338" t="s">
        <v>2687</v>
      </c>
      <c r="C1412" s="8" t="s">
        <v>1466</v>
      </c>
      <c r="D1412" s="15" t="s">
        <v>162</v>
      </c>
      <c r="E1412" s="18">
        <v>119.35</v>
      </c>
      <c r="F1412" s="473">
        <v>45619</v>
      </c>
      <c r="G1412" s="473">
        <v>45619</v>
      </c>
      <c r="H1412" s="448"/>
      <c r="I1412" s="15" t="s">
        <v>1279</v>
      </c>
      <c r="J1412" s="15" t="str">
        <f>_xlfn.XLOOKUP(QDC_Contratos[[#This Row],[ID CLUSTER]],'Pontos e zonas por UF'!$B$2:$B$446,'Pontos e zonas por UF'!$H$2:$H$446)</f>
        <v>Espírito Santo</v>
      </c>
      <c r="K1412" s="344"/>
      <c r="L1412" s="8">
        <f>_xlfn.XLOOKUP(QDC_Contratos[[#This Row],[ID CLUSTER]],'Pontos e zonas por UF'!$B$2:$B$446,'Pontos e zonas por UF'!$A$2:$A$446)</f>
        <v>231</v>
      </c>
      <c r="M1412" s="344" t="str">
        <f>_xlfn.XLOOKUP(QDC_Contratos[[#This Row],[Código Identificador do ID CLUSTER]],'Pontos e zonas por UF'!$A$2:$A$446,'Pontos e zonas por UF'!$G$2:$G$446)</f>
        <v>Zona</v>
      </c>
    </row>
    <row r="1413" spans="1:13" x14ac:dyDescent="0.35">
      <c r="A1413" s="15">
        <v>1412</v>
      </c>
      <c r="B1413" s="338" t="s">
        <v>2688</v>
      </c>
      <c r="C1413" s="8" t="s">
        <v>1340</v>
      </c>
      <c r="D1413" s="15" t="s">
        <v>169</v>
      </c>
      <c r="E1413" s="18">
        <v>148.81</v>
      </c>
      <c r="F1413" s="473">
        <v>45620</v>
      </c>
      <c r="G1413" s="473">
        <v>45620</v>
      </c>
      <c r="H1413" s="448"/>
      <c r="I1413" s="15" t="s">
        <v>1279</v>
      </c>
      <c r="J1413" s="15" t="str">
        <f>_xlfn.XLOOKUP(QDC_Contratos[[#This Row],[ID CLUSTER]],'Pontos e zonas por UF'!$B$2:$B$446,'Pontos e zonas por UF'!$H$2:$H$446)</f>
        <v>Alagoas</v>
      </c>
      <c r="K1413" s="344"/>
      <c r="L1413" s="8">
        <f>_xlfn.XLOOKUP(QDC_Contratos[[#This Row],[ID CLUSTER]],'Pontos e zonas por UF'!$B$2:$B$446,'Pontos e zonas por UF'!$A$2:$A$446)</f>
        <v>823527</v>
      </c>
      <c r="M1413" s="344" t="str">
        <f>_xlfn.XLOOKUP(QDC_Contratos[[#This Row],[Código Identificador do ID CLUSTER]],'Pontos e zonas por UF'!$A$2:$A$446,'Pontos e zonas por UF'!$G$2:$G$446)</f>
        <v>Ponto</v>
      </c>
    </row>
    <row r="1414" spans="1:13" x14ac:dyDescent="0.35">
      <c r="A1414" s="15">
        <v>1413</v>
      </c>
      <c r="B1414" s="338" t="s">
        <v>2689</v>
      </c>
      <c r="C1414" s="8" t="s">
        <v>1466</v>
      </c>
      <c r="D1414" s="15" t="s">
        <v>162</v>
      </c>
      <c r="E1414" s="18">
        <v>148.81</v>
      </c>
      <c r="F1414" s="473">
        <v>45620</v>
      </c>
      <c r="G1414" s="473">
        <v>45620</v>
      </c>
      <c r="H1414" s="448"/>
      <c r="I1414" s="15" t="s">
        <v>1279</v>
      </c>
      <c r="J1414" s="15" t="str">
        <f>_xlfn.XLOOKUP(QDC_Contratos[[#This Row],[ID CLUSTER]],'Pontos e zonas por UF'!$B$2:$B$446,'Pontos e zonas por UF'!$H$2:$H$446)</f>
        <v>Espírito Santo</v>
      </c>
      <c r="K1414" s="344"/>
      <c r="L1414" s="8">
        <f>_xlfn.XLOOKUP(QDC_Contratos[[#This Row],[ID CLUSTER]],'Pontos e zonas por UF'!$B$2:$B$446,'Pontos e zonas por UF'!$A$2:$A$446)</f>
        <v>231</v>
      </c>
      <c r="M1414" s="344" t="str">
        <f>_xlfn.XLOOKUP(QDC_Contratos[[#This Row],[Código Identificador do ID CLUSTER]],'Pontos e zonas por UF'!$A$2:$A$446,'Pontos e zonas por UF'!$G$2:$G$446)</f>
        <v>Zona</v>
      </c>
    </row>
    <row r="1415" spans="1:13" x14ac:dyDescent="0.35">
      <c r="A1415" s="15">
        <v>1414</v>
      </c>
      <c r="B1415" s="338" t="s">
        <v>2690</v>
      </c>
      <c r="C1415" s="8" t="s">
        <v>1340</v>
      </c>
      <c r="D1415" s="15" t="s">
        <v>169</v>
      </c>
      <c r="E1415" s="18">
        <v>148.81</v>
      </c>
      <c r="F1415" s="473">
        <v>45621</v>
      </c>
      <c r="G1415" s="473">
        <v>45621</v>
      </c>
      <c r="H1415" s="448"/>
      <c r="I1415" s="15" t="s">
        <v>1279</v>
      </c>
      <c r="J1415" s="15" t="str">
        <f>_xlfn.XLOOKUP(QDC_Contratos[[#This Row],[ID CLUSTER]],'Pontos e zonas por UF'!$B$2:$B$446,'Pontos e zonas por UF'!$H$2:$H$446)</f>
        <v>Alagoas</v>
      </c>
      <c r="K1415" s="344"/>
      <c r="L1415" s="8">
        <f>_xlfn.XLOOKUP(QDC_Contratos[[#This Row],[ID CLUSTER]],'Pontos e zonas por UF'!$B$2:$B$446,'Pontos e zonas por UF'!$A$2:$A$446)</f>
        <v>823527</v>
      </c>
      <c r="M1415" s="344" t="str">
        <f>_xlfn.XLOOKUP(QDC_Contratos[[#This Row],[Código Identificador do ID CLUSTER]],'Pontos e zonas por UF'!$A$2:$A$446,'Pontos e zonas por UF'!$G$2:$G$446)</f>
        <v>Ponto</v>
      </c>
    </row>
    <row r="1416" spans="1:13" x14ac:dyDescent="0.35">
      <c r="A1416" s="15">
        <v>1415</v>
      </c>
      <c r="B1416" s="338" t="s">
        <v>2691</v>
      </c>
      <c r="C1416" s="8" t="s">
        <v>1466</v>
      </c>
      <c r="D1416" s="15" t="s">
        <v>162</v>
      </c>
      <c r="E1416" s="18">
        <v>148.81</v>
      </c>
      <c r="F1416" s="473">
        <v>45621</v>
      </c>
      <c r="G1416" s="473">
        <v>45621</v>
      </c>
      <c r="H1416" s="448"/>
      <c r="I1416" s="15" t="s">
        <v>1279</v>
      </c>
      <c r="J1416" s="15" t="str">
        <f>_xlfn.XLOOKUP(QDC_Contratos[[#This Row],[ID CLUSTER]],'Pontos e zonas por UF'!$B$2:$B$446,'Pontos e zonas por UF'!$H$2:$H$446)</f>
        <v>Espírito Santo</v>
      </c>
      <c r="K1416" s="344"/>
      <c r="L1416" s="8">
        <f>_xlfn.XLOOKUP(QDC_Contratos[[#This Row],[ID CLUSTER]],'Pontos e zonas por UF'!$B$2:$B$446,'Pontos e zonas por UF'!$A$2:$A$446)</f>
        <v>231</v>
      </c>
      <c r="M1416" s="344" t="str">
        <f>_xlfn.XLOOKUP(QDC_Contratos[[#This Row],[Código Identificador do ID CLUSTER]],'Pontos e zonas por UF'!$A$2:$A$446,'Pontos e zonas por UF'!$G$2:$G$446)</f>
        <v>Zona</v>
      </c>
    </row>
    <row r="1417" spans="1:13" x14ac:dyDescent="0.35">
      <c r="A1417" s="15">
        <v>1416</v>
      </c>
      <c r="B1417" s="338" t="s">
        <v>2692</v>
      </c>
      <c r="C1417" s="8" t="s">
        <v>2685</v>
      </c>
      <c r="D1417" s="15" t="s">
        <v>169</v>
      </c>
      <c r="E1417" s="18">
        <v>41</v>
      </c>
      <c r="F1417" s="473">
        <v>45617</v>
      </c>
      <c r="G1417" s="473">
        <v>45617</v>
      </c>
      <c r="H1417" s="448"/>
      <c r="I1417" s="15" t="s">
        <v>1279</v>
      </c>
      <c r="J1417" s="15" t="str">
        <f>_xlfn.XLOOKUP(QDC_Contratos[[#This Row],[ID CLUSTER]],'Pontos e zonas por UF'!$B$2:$B$446,'Pontos e zonas por UF'!$H$2:$H$446)</f>
        <v>Sergipe</v>
      </c>
      <c r="K1417" s="344"/>
      <c r="L1417" s="8">
        <f>_xlfn.XLOOKUP(QDC_Contratos[[#This Row],[ID CLUSTER]],'Pontos e zonas por UF'!$B$2:$B$446,'Pontos e zonas por UF'!$A$2:$A$446)</f>
        <v>1074593</v>
      </c>
      <c r="M1417" s="344" t="str">
        <f>_xlfn.XLOOKUP(QDC_Contratos[[#This Row],[Código Identificador do ID CLUSTER]],'Pontos e zonas por UF'!$A$2:$A$446,'Pontos e zonas por UF'!$G$2:$G$446)</f>
        <v>Ponto</v>
      </c>
    </row>
    <row r="1418" spans="1:13" x14ac:dyDescent="0.35">
      <c r="A1418" s="15">
        <v>1417</v>
      </c>
      <c r="B1418" s="338" t="s">
        <v>2693</v>
      </c>
      <c r="C1418" s="8" t="s">
        <v>1340</v>
      </c>
      <c r="D1418" s="15" t="s">
        <v>169</v>
      </c>
      <c r="E1418" s="18">
        <v>30.73</v>
      </c>
      <c r="F1418" s="473">
        <v>45623</v>
      </c>
      <c r="G1418" s="473">
        <v>45623</v>
      </c>
      <c r="H1418" s="448"/>
      <c r="I1418" s="15" t="s">
        <v>1279</v>
      </c>
      <c r="J1418" s="15" t="str">
        <f>_xlfn.XLOOKUP(QDC_Contratos[[#This Row],[ID CLUSTER]],'Pontos e zonas por UF'!$B$2:$B$446,'Pontos e zonas por UF'!$H$2:$H$446)</f>
        <v>Alagoas</v>
      </c>
      <c r="K1418" s="344"/>
      <c r="L1418" s="8">
        <f>_xlfn.XLOOKUP(QDC_Contratos[[#This Row],[ID CLUSTER]],'Pontos e zonas por UF'!$B$2:$B$446,'Pontos e zonas por UF'!$A$2:$A$446)</f>
        <v>823527</v>
      </c>
      <c r="M1418" s="344" t="str">
        <f>_xlfn.XLOOKUP(QDC_Contratos[[#This Row],[Código Identificador do ID CLUSTER]],'Pontos e zonas por UF'!$A$2:$A$446,'Pontos e zonas por UF'!$G$2:$G$446)</f>
        <v>Ponto</v>
      </c>
    </row>
    <row r="1419" spans="1:13" x14ac:dyDescent="0.35">
      <c r="A1419" s="15">
        <v>1418</v>
      </c>
      <c r="B1419" s="338" t="s">
        <v>2694</v>
      </c>
      <c r="C1419" s="8" t="s">
        <v>1466</v>
      </c>
      <c r="D1419" s="15" t="s">
        <v>162</v>
      </c>
      <c r="E1419" s="18">
        <v>30.73</v>
      </c>
      <c r="F1419" s="473">
        <v>45623</v>
      </c>
      <c r="G1419" s="473">
        <v>45623</v>
      </c>
      <c r="H1419" s="448"/>
      <c r="I1419" s="15" t="s">
        <v>1279</v>
      </c>
      <c r="J1419" s="15" t="str">
        <f>_xlfn.XLOOKUP(QDC_Contratos[[#This Row],[ID CLUSTER]],'Pontos e zonas por UF'!$B$2:$B$446,'Pontos e zonas por UF'!$H$2:$H$446)</f>
        <v>Espírito Santo</v>
      </c>
      <c r="K1419" s="344"/>
      <c r="L1419" s="8">
        <f>_xlfn.XLOOKUP(QDC_Contratos[[#This Row],[ID CLUSTER]],'Pontos e zonas por UF'!$B$2:$B$446,'Pontos e zonas por UF'!$A$2:$A$446)</f>
        <v>231</v>
      </c>
      <c r="M1419" s="344" t="str">
        <f>_xlfn.XLOOKUP(QDC_Contratos[[#This Row],[Código Identificador do ID CLUSTER]],'Pontos e zonas por UF'!$A$2:$A$446,'Pontos e zonas por UF'!$G$2:$G$446)</f>
        <v>Zona</v>
      </c>
    </row>
    <row r="1420" spans="1:13" x14ac:dyDescent="0.35">
      <c r="A1420" s="15">
        <v>1419</v>
      </c>
      <c r="B1420" s="338" t="s">
        <v>2695</v>
      </c>
      <c r="C1420" s="8" t="s">
        <v>1324</v>
      </c>
      <c r="D1420" s="15" t="s">
        <v>169</v>
      </c>
      <c r="E1420" s="18">
        <v>0.01</v>
      </c>
      <c r="F1420" s="473">
        <v>45627</v>
      </c>
      <c r="G1420" s="473">
        <v>45657</v>
      </c>
      <c r="H1420" s="448"/>
      <c r="I1420" s="15" t="s">
        <v>1279</v>
      </c>
      <c r="J1420" s="15" t="str">
        <f>_xlfn.XLOOKUP(QDC_Contratos[[#This Row],[ID CLUSTER]],'Pontos e zonas por UF'!$B$2:$B$446,'Pontos e zonas por UF'!$H$2:$H$446)</f>
        <v>Rio de Janeiro</v>
      </c>
      <c r="K1420" s="344"/>
      <c r="L1420" s="8">
        <f>_xlfn.XLOOKUP(QDC_Contratos[[#This Row],[ID CLUSTER]],'Pontos e zonas por UF'!$B$2:$B$446,'Pontos e zonas por UF'!$A$2:$A$446)</f>
        <v>756635</v>
      </c>
      <c r="M1420" s="344" t="str">
        <f>_xlfn.XLOOKUP(QDC_Contratos[[#This Row],[Código Identificador do ID CLUSTER]],'Pontos e zonas por UF'!$A$2:$A$446,'Pontos e zonas por UF'!$G$2:$G$446)</f>
        <v>Ponto</v>
      </c>
    </row>
    <row r="1421" spans="1:13" x14ac:dyDescent="0.35">
      <c r="A1421" s="15">
        <v>1420</v>
      </c>
      <c r="B1421" s="338" t="s">
        <v>2696</v>
      </c>
      <c r="C1421" s="8" t="s">
        <v>1340</v>
      </c>
      <c r="D1421" s="15" t="s">
        <v>169</v>
      </c>
      <c r="E1421" s="18">
        <v>80.42</v>
      </c>
      <c r="F1421" s="473">
        <v>45624</v>
      </c>
      <c r="G1421" s="473">
        <v>45624</v>
      </c>
      <c r="H1421" s="448"/>
      <c r="I1421" s="15" t="s">
        <v>1279</v>
      </c>
      <c r="J1421" s="15" t="str">
        <f>_xlfn.XLOOKUP(QDC_Contratos[[#This Row],[ID CLUSTER]],'Pontos e zonas por UF'!$B$2:$B$446,'Pontos e zonas por UF'!$H$2:$H$446)</f>
        <v>Alagoas</v>
      </c>
      <c r="K1421" s="344"/>
      <c r="L1421" s="8">
        <f>_xlfn.XLOOKUP(QDC_Contratos[[#This Row],[ID CLUSTER]],'Pontos e zonas por UF'!$B$2:$B$446,'Pontos e zonas por UF'!$A$2:$A$446)</f>
        <v>823527</v>
      </c>
      <c r="M1421" s="344" t="str">
        <f>_xlfn.XLOOKUP(QDC_Contratos[[#This Row],[Código Identificador do ID CLUSTER]],'Pontos e zonas por UF'!$A$2:$A$446,'Pontos e zonas por UF'!$G$2:$G$446)</f>
        <v>Ponto</v>
      </c>
    </row>
    <row r="1422" spans="1:13" x14ac:dyDescent="0.35">
      <c r="A1422" s="15">
        <v>1421</v>
      </c>
      <c r="B1422" s="338" t="s">
        <v>2697</v>
      </c>
      <c r="C1422" s="8" t="s">
        <v>1466</v>
      </c>
      <c r="D1422" s="15" t="s">
        <v>162</v>
      </c>
      <c r="E1422" s="18">
        <v>80.42</v>
      </c>
      <c r="F1422" s="473">
        <v>45624</v>
      </c>
      <c r="G1422" s="473">
        <v>45624</v>
      </c>
      <c r="H1422" s="448"/>
      <c r="I1422" s="15" t="s">
        <v>1279</v>
      </c>
      <c r="J1422" s="15" t="str">
        <f>_xlfn.XLOOKUP(QDC_Contratos[[#This Row],[ID CLUSTER]],'Pontos e zonas por UF'!$B$2:$B$446,'Pontos e zonas por UF'!$H$2:$H$446)</f>
        <v>Espírito Santo</v>
      </c>
      <c r="K1422" s="344"/>
      <c r="L1422" s="8">
        <f>_xlfn.XLOOKUP(QDC_Contratos[[#This Row],[ID CLUSTER]],'Pontos e zonas por UF'!$B$2:$B$446,'Pontos e zonas por UF'!$A$2:$A$446)</f>
        <v>231</v>
      </c>
      <c r="M1422" s="344" t="str">
        <f>_xlfn.XLOOKUP(QDC_Contratos[[#This Row],[Código Identificador do ID CLUSTER]],'Pontos e zonas por UF'!$A$2:$A$446,'Pontos e zonas por UF'!$G$2:$G$446)</f>
        <v>Zona</v>
      </c>
    </row>
    <row r="1423" spans="1:13" x14ac:dyDescent="0.35">
      <c r="A1423" s="15">
        <v>1422</v>
      </c>
      <c r="B1423" s="338" t="s">
        <v>2698</v>
      </c>
      <c r="C1423" s="8" t="s">
        <v>1340</v>
      </c>
      <c r="D1423" s="15" t="s">
        <v>169</v>
      </c>
      <c r="E1423" s="18">
        <v>133.81</v>
      </c>
      <c r="F1423" s="473">
        <v>45625</v>
      </c>
      <c r="G1423" s="473">
        <v>45625</v>
      </c>
      <c r="H1423" s="448"/>
      <c r="I1423" s="15" t="s">
        <v>1279</v>
      </c>
      <c r="J1423" s="15" t="str">
        <f>_xlfn.XLOOKUP(QDC_Contratos[[#This Row],[ID CLUSTER]],'Pontos e zonas por UF'!$B$2:$B$446,'Pontos e zonas por UF'!$H$2:$H$446)</f>
        <v>Alagoas</v>
      </c>
      <c r="K1423" s="344"/>
      <c r="L1423" s="8">
        <f>_xlfn.XLOOKUP(QDC_Contratos[[#This Row],[ID CLUSTER]],'Pontos e zonas por UF'!$B$2:$B$446,'Pontos e zonas por UF'!$A$2:$A$446)</f>
        <v>823527</v>
      </c>
      <c r="M1423" s="344" t="str">
        <f>_xlfn.XLOOKUP(QDC_Contratos[[#This Row],[Código Identificador do ID CLUSTER]],'Pontos e zonas por UF'!$A$2:$A$446,'Pontos e zonas por UF'!$G$2:$G$446)</f>
        <v>Ponto</v>
      </c>
    </row>
    <row r="1424" spans="1:13" x14ac:dyDescent="0.35">
      <c r="A1424" s="15">
        <v>1423</v>
      </c>
      <c r="B1424" s="338" t="s">
        <v>2699</v>
      </c>
      <c r="C1424" s="8" t="s">
        <v>1466</v>
      </c>
      <c r="D1424" s="15" t="s">
        <v>162</v>
      </c>
      <c r="E1424" s="18">
        <v>133.81</v>
      </c>
      <c r="F1424" s="473">
        <v>45625</v>
      </c>
      <c r="G1424" s="473">
        <v>45625</v>
      </c>
      <c r="H1424" s="448"/>
      <c r="I1424" s="15" t="s">
        <v>1279</v>
      </c>
      <c r="J1424" s="15" t="str">
        <f>_xlfn.XLOOKUP(QDC_Contratos[[#This Row],[ID CLUSTER]],'Pontos e zonas por UF'!$B$2:$B$446,'Pontos e zonas por UF'!$H$2:$H$446)</f>
        <v>Espírito Santo</v>
      </c>
      <c r="K1424" s="344"/>
      <c r="L1424" s="8">
        <f>_xlfn.XLOOKUP(QDC_Contratos[[#This Row],[ID CLUSTER]],'Pontos e zonas por UF'!$B$2:$B$446,'Pontos e zonas por UF'!$A$2:$A$446)</f>
        <v>231</v>
      </c>
      <c r="M1424" s="344" t="str">
        <f>_xlfn.XLOOKUP(QDC_Contratos[[#This Row],[Código Identificador do ID CLUSTER]],'Pontos e zonas por UF'!$A$2:$A$446,'Pontos e zonas por UF'!$G$2:$G$446)</f>
        <v>Zona</v>
      </c>
    </row>
    <row r="1425" spans="1:13" x14ac:dyDescent="0.35">
      <c r="A1425" s="15">
        <v>1424</v>
      </c>
      <c r="B1425" s="338" t="s">
        <v>2700</v>
      </c>
      <c r="C1425" s="8" t="s">
        <v>1340</v>
      </c>
      <c r="D1425" s="15" t="s">
        <v>169</v>
      </c>
      <c r="E1425" s="18">
        <v>133.81</v>
      </c>
      <c r="F1425" s="473">
        <v>45626</v>
      </c>
      <c r="G1425" s="473">
        <v>45626</v>
      </c>
      <c r="H1425" s="448"/>
      <c r="I1425" s="15" t="s">
        <v>1279</v>
      </c>
      <c r="J1425" s="15" t="str">
        <f>_xlfn.XLOOKUP(QDC_Contratos[[#This Row],[ID CLUSTER]],'Pontos e zonas por UF'!$B$2:$B$446,'Pontos e zonas por UF'!$H$2:$H$446)</f>
        <v>Alagoas</v>
      </c>
      <c r="K1425" s="344"/>
      <c r="L1425" s="8">
        <f>_xlfn.XLOOKUP(QDC_Contratos[[#This Row],[ID CLUSTER]],'Pontos e zonas por UF'!$B$2:$B$446,'Pontos e zonas por UF'!$A$2:$A$446)</f>
        <v>823527</v>
      </c>
      <c r="M1425" s="344" t="str">
        <f>_xlfn.XLOOKUP(QDC_Contratos[[#This Row],[Código Identificador do ID CLUSTER]],'Pontos e zonas por UF'!$A$2:$A$446,'Pontos e zonas por UF'!$G$2:$G$446)</f>
        <v>Ponto</v>
      </c>
    </row>
    <row r="1426" spans="1:13" x14ac:dyDescent="0.35">
      <c r="A1426" s="15">
        <v>1425</v>
      </c>
      <c r="B1426" s="338" t="s">
        <v>2701</v>
      </c>
      <c r="C1426" s="8" t="s">
        <v>1466</v>
      </c>
      <c r="D1426" s="15" t="s">
        <v>162</v>
      </c>
      <c r="E1426" s="18">
        <v>133.81</v>
      </c>
      <c r="F1426" s="473">
        <v>45626</v>
      </c>
      <c r="G1426" s="473">
        <v>45626</v>
      </c>
      <c r="H1426" s="448"/>
      <c r="I1426" s="15" t="s">
        <v>1279</v>
      </c>
      <c r="J1426" s="15" t="str">
        <f>_xlfn.XLOOKUP(QDC_Contratos[[#This Row],[ID CLUSTER]],'Pontos e zonas por UF'!$B$2:$B$446,'Pontos e zonas por UF'!$H$2:$H$446)</f>
        <v>Espírito Santo</v>
      </c>
      <c r="K1426" s="344"/>
      <c r="L1426" s="8">
        <f>_xlfn.XLOOKUP(QDC_Contratos[[#This Row],[ID CLUSTER]],'Pontos e zonas por UF'!$B$2:$B$446,'Pontos e zonas por UF'!$A$2:$A$446)</f>
        <v>231</v>
      </c>
      <c r="M1426" s="344" t="str">
        <f>_xlfn.XLOOKUP(QDC_Contratos[[#This Row],[Código Identificador do ID CLUSTER]],'Pontos e zonas por UF'!$A$2:$A$446,'Pontos e zonas por UF'!$G$2:$G$446)</f>
        <v>Zona</v>
      </c>
    </row>
    <row r="1427" spans="1:13" x14ac:dyDescent="0.35">
      <c r="A1427" s="15">
        <v>1426</v>
      </c>
      <c r="B1427" s="338" t="s">
        <v>2702</v>
      </c>
      <c r="C1427" s="8" t="s">
        <v>1340</v>
      </c>
      <c r="D1427" s="15" t="s">
        <v>169</v>
      </c>
      <c r="E1427" s="18">
        <v>137.76</v>
      </c>
      <c r="F1427" s="473">
        <v>45627</v>
      </c>
      <c r="G1427" s="473">
        <v>45627</v>
      </c>
      <c r="H1427" s="448"/>
      <c r="I1427" s="15" t="s">
        <v>1279</v>
      </c>
      <c r="J1427" s="15" t="str">
        <f>_xlfn.XLOOKUP(QDC_Contratos[[#This Row],[ID CLUSTER]],'Pontos e zonas por UF'!$B$2:$B$446,'Pontos e zonas por UF'!$H$2:$H$446)</f>
        <v>Alagoas</v>
      </c>
      <c r="K1427" s="344"/>
      <c r="L1427" s="8">
        <f>_xlfn.XLOOKUP(QDC_Contratos[[#This Row],[ID CLUSTER]],'Pontos e zonas por UF'!$B$2:$B$446,'Pontos e zonas por UF'!$A$2:$A$446)</f>
        <v>823527</v>
      </c>
      <c r="M1427" s="344" t="str">
        <f>_xlfn.XLOOKUP(QDC_Contratos[[#This Row],[Código Identificador do ID CLUSTER]],'Pontos e zonas por UF'!$A$2:$A$446,'Pontos e zonas por UF'!$G$2:$G$446)</f>
        <v>Ponto</v>
      </c>
    </row>
    <row r="1428" spans="1:13" x14ac:dyDescent="0.35">
      <c r="A1428" s="15">
        <v>1427</v>
      </c>
      <c r="B1428" s="338" t="s">
        <v>2703</v>
      </c>
      <c r="C1428" s="8" t="s">
        <v>1466</v>
      </c>
      <c r="D1428" s="15" t="s">
        <v>162</v>
      </c>
      <c r="E1428" s="18">
        <v>137.76</v>
      </c>
      <c r="F1428" s="473">
        <v>45627</v>
      </c>
      <c r="G1428" s="473">
        <v>45627</v>
      </c>
      <c r="H1428" s="448"/>
      <c r="I1428" s="15" t="s">
        <v>1279</v>
      </c>
      <c r="J1428" s="15" t="str">
        <f>_xlfn.XLOOKUP(QDC_Contratos[[#This Row],[ID CLUSTER]],'Pontos e zonas por UF'!$B$2:$B$446,'Pontos e zonas por UF'!$H$2:$H$446)</f>
        <v>Espírito Santo</v>
      </c>
      <c r="K1428" s="344"/>
      <c r="L1428" s="8">
        <f>_xlfn.XLOOKUP(QDC_Contratos[[#This Row],[ID CLUSTER]],'Pontos e zonas por UF'!$B$2:$B$446,'Pontos e zonas por UF'!$A$2:$A$446)</f>
        <v>231</v>
      </c>
      <c r="M1428" s="344" t="str">
        <f>_xlfn.XLOOKUP(QDC_Contratos[[#This Row],[Código Identificador do ID CLUSTER]],'Pontos e zonas por UF'!$A$2:$A$446,'Pontos e zonas por UF'!$G$2:$G$446)</f>
        <v>Zona</v>
      </c>
    </row>
    <row r="1429" spans="1:13" x14ac:dyDescent="0.35">
      <c r="A1429" s="15">
        <v>1428</v>
      </c>
      <c r="B1429" s="338" t="s">
        <v>2704</v>
      </c>
      <c r="C1429" s="8" t="s">
        <v>1340</v>
      </c>
      <c r="D1429" s="15" t="s">
        <v>169</v>
      </c>
      <c r="E1429" s="18">
        <v>110.23</v>
      </c>
      <c r="F1429" s="473">
        <v>45628</v>
      </c>
      <c r="G1429" s="473">
        <v>45628</v>
      </c>
      <c r="H1429" s="448"/>
      <c r="I1429" s="15" t="s">
        <v>1279</v>
      </c>
      <c r="J1429" s="15" t="str">
        <f>_xlfn.XLOOKUP(QDC_Contratos[[#This Row],[ID CLUSTER]],'Pontos e zonas por UF'!$B$2:$B$446,'Pontos e zonas por UF'!$H$2:$H$446)</f>
        <v>Alagoas</v>
      </c>
      <c r="K1429" s="344"/>
      <c r="L1429" s="8">
        <f>_xlfn.XLOOKUP(QDC_Contratos[[#This Row],[ID CLUSTER]],'Pontos e zonas por UF'!$B$2:$B$446,'Pontos e zonas por UF'!$A$2:$A$446)</f>
        <v>823527</v>
      </c>
      <c r="M1429" s="344" t="str">
        <f>_xlfn.XLOOKUP(QDC_Contratos[[#This Row],[Código Identificador do ID CLUSTER]],'Pontos e zonas por UF'!$A$2:$A$446,'Pontos e zonas por UF'!$G$2:$G$446)</f>
        <v>Ponto</v>
      </c>
    </row>
    <row r="1430" spans="1:13" x14ac:dyDescent="0.35">
      <c r="A1430" s="15">
        <v>1429</v>
      </c>
      <c r="B1430" s="338" t="s">
        <v>2705</v>
      </c>
      <c r="C1430" s="8" t="s">
        <v>1466</v>
      </c>
      <c r="D1430" s="15" t="s">
        <v>162</v>
      </c>
      <c r="E1430" s="18">
        <v>110.23</v>
      </c>
      <c r="F1430" s="473">
        <v>45628</v>
      </c>
      <c r="G1430" s="473">
        <v>45628</v>
      </c>
      <c r="H1430" s="448"/>
      <c r="I1430" s="15" t="s">
        <v>1279</v>
      </c>
      <c r="J1430" s="15" t="str">
        <f>_xlfn.XLOOKUP(QDC_Contratos[[#This Row],[ID CLUSTER]],'Pontos e zonas por UF'!$B$2:$B$446,'Pontos e zonas por UF'!$H$2:$H$446)</f>
        <v>Espírito Santo</v>
      </c>
      <c r="K1430" s="344"/>
      <c r="L1430" s="8">
        <f>_xlfn.XLOOKUP(QDC_Contratos[[#This Row],[ID CLUSTER]],'Pontos e zonas por UF'!$B$2:$B$446,'Pontos e zonas por UF'!$A$2:$A$446)</f>
        <v>231</v>
      </c>
      <c r="M1430" s="344" t="str">
        <f>_xlfn.XLOOKUP(QDC_Contratos[[#This Row],[Código Identificador do ID CLUSTER]],'Pontos e zonas por UF'!$A$2:$A$446,'Pontos e zonas por UF'!$G$2:$G$446)</f>
        <v>Zona</v>
      </c>
    </row>
    <row r="1431" spans="1:13" x14ac:dyDescent="0.35">
      <c r="A1431" s="15">
        <v>1430</v>
      </c>
      <c r="B1431" s="338" t="s">
        <v>2706</v>
      </c>
      <c r="C1431" s="8" t="s">
        <v>1313</v>
      </c>
      <c r="D1431" s="15" t="s">
        <v>162</v>
      </c>
      <c r="E1431" s="18">
        <v>350</v>
      </c>
      <c r="F1431" s="473">
        <v>45625</v>
      </c>
      <c r="G1431" s="473">
        <v>45625</v>
      </c>
      <c r="H1431" s="448"/>
      <c r="I1431" s="15" t="s">
        <v>1279</v>
      </c>
      <c r="J1431" s="15" t="str">
        <f>_xlfn.XLOOKUP(QDC_Contratos[[#This Row],[ID CLUSTER]],'Pontos e zonas por UF'!$B$2:$B$446,'Pontos e zonas por UF'!$H$2:$H$446)</f>
        <v>Sergipe</v>
      </c>
      <c r="K1431" s="344"/>
      <c r="L1431" s="8">
        <f>_xlfn.XLOOKUP(QDC_Contratos[[#This Row],[ID CLUSTER]],'Pontos e zonas por UF'!$B$2:$B$446,'Pontos e zonas por UF'!$A$2:$A$446)</f>
        <v>198</v>
      </c>
      <c r="M1431" s="344" t="str">
        <f>_xlfn.XLOOKUP(QDC_Contratos[[#This Row],[Código Identificador do ID CLUSTER]],'Pontos e zonas por UF'!$A$2:$A$446,'Pontos e zonas por UF'!$G$2:$G$446)</f>
        <v>Zona</v>
      </c>
    </row>
    <row r="1432" spans="1:13" x14ac:dyDescent="0.35">
      <c r="A1432" s="15">
        <v>1431</v>
      </c>
      <c r="B1432" s="338" t="s">
        <v>2707</v>
      </c>
      <c r="C1432" s="8" t="s">
        <v>1313</v>
      </c>
      <c r="D1432" s="15" t="s">
        <v>162</v>
      </c>
      <c r="E1432" s="18">
        <v>3400</v>
      </c>
      <c r="F1432" s="473">
        <v>45626</v>
      </c>
      <c r="G1432" s="473">
        <v>45626</v>
      </c>
      <c r="H1432" s="448"/>
      <c r="I1432" s="15" t="s">
        <v>1279</v>
      </c>
      <c r="J1432" s="15" t="str">
        <f>_xlfn.XLOOKUP(QDC_Contratos[[#This Row],[ID CLUSTER]],'Pontos e zonas por UF'!$B$2:$B$446,'Pontos e zonas por UF'!$H$2:$H$446)</f>
        <v>Sergipe</v>
      </c>
      <c r="K1432" s="344"/>
      <c r="L1432" s="8">
        <f>_xlfn.XLOOKUP(QDC_Contratos[[#This Row],[ID CLUSTER]],'Pontos e zonas por UF'!$B$2:$B$446,'Pontos e zonas por UF'!$A$2:$A$446)</f>
        <v>198</v>
      </c>
      <c r="M1432" s="344" t="str">
        <f>_xlfn.XLOOKUP(QDC_Contratos[[#This Row],[Código Identificador do ID CLUSTER]],'Pontos e zonas por UF'!$A$2:$A$446,'Pontos e zonas por UF'!$G$2:$G$446)</f>
        <v>Zona</v>
      </c>
    </row>
    <row r="1433" spans="1:13" x14ac:dyDescent="0.35">
      <c r="A1433" s="15">
        <v>1432</v>
      </c>
      <c r="B1433" s="338" t="s">
        <v>2708</v>
      </c>
      <c r="C1433" s="8" t="s">
        <v>1313</v>
      </c>
      <c r="D1433" s="15" t="s">
        <v>162</v>
      </c>
      <c r="E1433" s="18">
        <v>2000</v>
      </c>
      <c r="F1433" s="473">
        <v>45627</v>
      </c>
      <c r="G1433" s="473">
        <v>45627</v>
      </c>
      <c r="H1433" s="448"/>
      <c r="I1433" s="15" t="s">
        <v>1279</v>
      </c>
      <c r="J1433" s="15" t="str">
        <f>_xlfn.XLOOKUP(QDC_Contratos[[#This Row],[ID CLUSTER]],'Pontos e zonas por UF'!$B$2:$B$446,'Pontos e zonas por UF'!$H$2:$H$446)</f>
        <v>Sergipe</v>
      </c>
      <c r="K1433" s="344"/>
      <c r="L1433" s="8">
        <f>_xlfn.XLOOKUP(QDC_Contratos[[#This Row],[ID CLUSTER]],'Pontos e zonas por UF'!$B$2:$B$446,'Pontos e zonas por UF'!$A$2:$A$446)</f>
        <v>198</v>
      </c>
      <c r="M1433" s="344" t="str">
        <f>_xlfn.XLOOKUP(QDC_Contratos[[#This Row],[Código Identificador do ID CLUSTER]],'Pontos e zonas por UF'!$A$2:$A$446,'Pontos e zonas por UF'!$G$2:$G$446)</f>
        <v>Zona</v>
      </c>
    </row>
    <row r="1434" spans="1:13" x14ac:dyDescent="0.35">
      <c r="A1434" s="15">
        <v>1433</v>
      </c>
      <c r="B1434" s="338" t="s">
        <v>2709</v>
      </c>
      <c r="C1434" s="8" t="s">
        <v>1313</v>
      </c>
      <c r="D1434" s="15" t="s">
        <v>162</v>
      </c>
      <c r="E1434" s="18">
        <v>3400</v>
      </c>
      <c r="F1434" s="473">
        <v>45628</v>
      </c>
      <c r="G1434" s="473">
        <v>45628</v>
      </c>
      <c r="H1434" s="448"/>
      <c r="I1434" s="15" t="s">
        <v>1279</v>
      </c>
      <c r="J1434" s="15" t="str">
        <f>_xlfn.XLOOKUP(QDC_Contratos[[#This Row],[ID CLUSTER]],'Pontos e zonas por UF'!$B$2:$B$446,'Pontos e zonas por UF'!$H$2:$H$446)</f>
        <v>Sergipe</v>
      </c>
      <c r="K1434" s="344"/>
      <c r="L1434" s="8">
        <f>_xlfn.XLOOKUP(QDC_Contratos[[#This Row],[ID CLUSTER]],'Pontos e zonas por UF'!$B$2:$B$446,'Pontos e zonas por UF'!$A$2:$A$446)</f>
        <v>198</v>
      </c>
      <c r="M1434" s="344" t="str">
        <f>_xlfn.XLOOKUP(QDC_Contratos[[#This Row],[Código Identificador do ID CLUSTER]],'Pontos e zonas por UF'!$A$2:$A$446,'Pontos e zonas por UF'!$G$2:$G$446)</f>
        <v>Zona</v>
      </c>
    </row>
    <row r="1435" spans="1:13" x14ac:dyDescent="0.35">
      <c r="A1435" s="15">
        <v>1434</v>
      </c>
      <c r="B1435" s="338" t="s">
        <v>2710</v>
      </c>
      <c r="C1435" s="8" t="s">
        <v>1313</v>
      </c>
      <c r="D1435" s="15" t="s">
        <v>162</v>
      </c>
      <c r="E1435" s="18">
        <v>3400</v>
      </c>
      <c r="F1435" s="473">
        <v>45629</v>
      </c>
      <c r="G1435" s="473">
        <v>45629</v>
      </c>
      <c r="H1435" s="448"/>
      <c r="I1435" s="15" t="s">
        <v>1279</v>
      </c>
      <c r="J1435" s="15" t="str">
        <f>_xlfn.XLOOKUP(QDC_Contratos[[#This Row],[ID CLUSTER]],'Pontos e zonas por UF'!$B$2:$B$446,'Pontos e zonas por UF'!$H$2:$H$446)</f>
        <v>Sergipe</v>
      </c>
      <c r="K1435" s="344"/>
      <c r="L1435" s="8">
        <f>_xlfn.XLOOKUP(QDC_Contratos[[#This Row],[ID CLUSTER]],'Pontos e zonas por UF'!$B$2:$B$446,'Pontos e zonas por UF'!$A$2:$A$446)</f>
        <v>198</v>
      </c>
      <c r="M1435" s="344" t="str">
        <f>_xlfn.XLOOKUP(QDC_Contratos[[#This Row],[Código Identificador do ID CLUSTER]],'Pontos e zonas por UF'!$A$2:$A$446,'Pontos e zonas por UF'!$G$2:$G$446)</f>
        <v>Zona</v>
      </c>
    </row>
    <row r="1436" spans="1:13" x14ac:dyDescent="0.35">
      <c r="A1436" s="15">
        <v>1435</v>
      </c>
      <c r="B1436" s="338" t="s">
        <v>2711</v>
      </c>
      <c r="C1436" s="8" t="s">
        <v>1340</v>
      </c>
      <c r="D1436" s="15" t="s">
        <v>169</v>
      </c>
      <c r="E1436" s="18">
        <v>94.03</v>
      </c>
      <c r="F1436" s="473">
        <v>45629</v>
      </c>
      <c r="G1436" s="473">
        <v>45629</v>
      </c>
      <c r="H1436" s="448"/>
      <c r="I1436" s="15" t="s">
        <v>1279</v>
      </c>
      <c r="J1436" s="15" t="str">
        <f>_xlfn.XLOOKUP(QDC_Contratos[[#This Row],[ID CLUSTER]],'Pontos e zonas por UF'!$B$2:$B$446,'Pontos e zonas por UF'!$H$2:$H$446)</f>
        <v>Alagoas</v>
      </c>
      <c r="K1436" s="344"/>
      <c r="L1436" s="8">
        <f>_xlfn.XLOOKUP(QDC_Contratos[[#This Row],[ID CLUSTER]],'Pontos e zonas por UF'!$B$2:$B$446,'Pontos e zonas por UF'!$A$2:$A$446)</f>
        <v>823527</v>
      </c>
      <c r="M1436" s="344" t="str">
        <f>_xlfn.XLOOKUP(QDC_Contratos[[#This Row],[Código Identificador do ID CLUSTER]],'Pontos e zonas por UF'!$A$2:$A$446,'Pontos e zonas por UF'!$G$2:$G$446)</f>
        <v>Ponto</v>
      </c>
    </row>
    <row r="1437" spans="1:13" x14ac:dyDescent="0.35">
      <c r="A1437" s="15">
        <v>1436</v>
      </c>
      <c r="B1437" s="338" t="s">
        <v>2712</v>
      </c>
      <c r="C1437" s="8" t="s">
        <v>1466</v>
      </c>
      <c r="D1437" s="15" t="s">
        <v>162</v>
      </c>
      <c r="E1437" s="18">
        <v>94.03</v>
      </c>
      <c r="F1437" s="473">
        <v>45629</v>
      </c>
      <c r="G1437" s="473">
        <v>45629</v>
      </c>
      <c r="H1437" s="448"/>
      <c r="I1437" s="15" t="s">
        <v>1279</v>
      </c>
      <c r="J1437" s="15" t="str">
        <f>_xlfn.XLOOKUP(QDC_Contratos[[#This Row],[ID CLUSTER]],'Pontos e zonas por UF'!$B$2:$B$446,'Pontos e zonas por UF'!$H$2:$H$446)</f>
        <v>Espírito Santo</v>
      </c>
      <c r="K1437" s="344"/>
      <c r="L1437" s="8">
        <f>_xlfn.XLOOKUP(QDC_Contratos[[#This Row],[ID CLUSTER]],'Pontos e zonas por UF'!$B$2:$B$446,'Pontos e zonas por UF'!$A$2:$A$446)</f>
        <v>231</v>
      </c>
      <c r="M1437" s="344" t="str">
        <f>_xlfn.XLOOKUP(QDC_Contratos[[#This Row],[Código Identificador do ID CLUSTER]],'Pontos e zonas por UF'!$A$2:$A$446,'Pontos e zonas por UF'!$G$2:$G$446)</f>
        <v>Zona</v>
      </c>
    </row>
    <row r="1438" spans="1:13" x14ac:dyDescent="0.35">
      <c r="A1438" s="15">
        <v>1437</v>
      </c>
      <c r="B1438" s="338" t="s">
        <v>2713</v>
      </c>
      <c r="C1438" s="8" t="s">
        <v>1340</v>
      </c>
      <c r="D1438" s="15" t="s">
        <v>169</v>
      </c>
      <c r="E1438" s="18">
        <v>45</v>
      </c>
      <c r="F1438" s="473">
        <v>45630</v>
      </c>
      <c r="G1438" s="473">
        <v>45630</v>
      </c>
      <c r="H1438" s="448"/>
      <c r="I1438" s="15" t="s">
        <v>1279</v>
      </c>
      <c r="J1438" s="15" t="str">
        <f>_xlfn.XLOOKUP(QDC_Contratos[[#This Row],[ID CLUSTER]],'Pontos e zonas por UF'!$B$2:$B$446,'Pontos e zonas por UF'!$H$2:$H$446)</f>
        <v>Alagoas</v>
      </c>
      <c r="K1438" s="344"/>
      <c r="L1438" s="8">
        <f>_xlfn.XLOOKUP(QDC_Contratos[[#This Row],[ID CLUSTER]],'Pontos e zonas por UF'!$B$2:$B$446,'Pontos e zonas por UF'!$A$2:$A$446)</f>
        <v>823527</v>
      </c>
      <c r="M1438" s="344" t="str">
        <f>_xlfn.XLOOKUP(QDC_Contratos[[#This Row],[Código Identificador do ID CLUSTER]],'Pontos e zonas por UF'!$A$2:$A$446,'Pontos e zonas por UF'!$G$2:$G$446)</f>
        <v>Ponto</v>
      </c>
    </row>
    <row r="1439" spans="1:13" x14ac:dyDescent="0.35">
      <c r="A1439" s="15">
        <v>1438</v>
      </c>
      <c r="B1439" s="338" t="s">
        <v>2714</v>
      </c>
      <c r="C1439" s="8" t="s">
        <v>1466</v>
      </c>
      <c r="D1439" s="15" t="s">
        <v>162</v>
      </c>
      <c r="E1439" s="18">
        <v>45</v>
      </c>
      <c r="F1439" s="473">
        <v>45630</v>
      </c>
      <c r="G1439" s="473">
        <v>45630</v>
      </c>
      <c r="H1439" s="448"/>
      <c r="I1439" s="15" t="s">
        <v>1279</v>
      </c>
      <c r="J1439" s="15" t="str">
        <f>_xlfn.XLOOKUP(QDC_Contratos[[#This Row],[ID CLUSTER]],'Pontos e zonas por UF'!$B$2:$B$446,'Pontos e zonas por UF'!$H$2:$H$446)</f>
        <v>Espírito Santo</v>
      </c>
      <c r="K1439" s="344"/>
      <c r="L1439" s="8">
        <f>_xlfn.XLOOKUP(QDC_Contratos[[#This Row],[ID CLUSTER]],'Pontos e zonas por UF'!$B$2:$B$446,'Pontos e zonas por UF'!$A$2:$A$446)</f>
        <v>231</v>
      </c>
      <c r="M1439" s="344" t="str">
        <f>_xlfn.XLOOKUP(QDC_Contratos[[#This Row],[Código Identificador do ID CLUSTER]],'Pontos e zonas por UF'!$A$2:$A$446,'Pontos e zonas por UF'!$G$2:$G$446)</f>
        <v>Zona</v>
      </c>
    </row>
    <row r="1440" spans="1:13" x14ac:dyDescent="0.35">
      <c r="A1440" s="15">
        <v>1439</v>
      </c>
      <c r="B1440" s="338" t="s">
        <v>2715</v>
      </c>
      <c r="C1440" s="8" t="s">
        <v>1340</v>
      </c>
      <c r="D1440" s="15" t="s">
        <v>169</v>
      </c>
      <c r="E1440" s="18">
        <v>45.17</v>
      </c>
      <c r="F1440" s="473">
        <v>45632</v>
      </c>
      <c r="G1440" s="473">
        <v>45632</v>
      </c>
      <c r="H1440" s="448"/>
      <c r="I1440" s="15" t="s">
        <v>1279</v>
      </c>
      <c r="J1440" s="15" t="str">
        <f>_xlfn.XLOOKUP(QDC_Contratos[[#This Row],[ID CLUSTER]],'Pontos e zonas por UF'!$B$2:$B$446,'Pontos e zonas por UF'!$H$2:$H$446)</f>
        <v>Alagoas</v>
      </c>
      <c r="K1440" s="344"/>
      <c r="L1440" s="8">
        <f>_xlfn.XLOOKUP(QDC_Contratos[[#This Row],[ID CLUSTER]],'Pontos e zonas por UF'!$B$2:$B$446,'Pontos e zonas por UF'!$A$2:$A$446)</f>
        <v>823527</v>
      </c>
      <c r="M1440" s="344" t="str">
        <f>_xlfn.XLOOKUP(QDC_Contratos[[#This Row],[Código Identificador do ID CLUSTER]],'Pontos e zonas por UF'!$A$2:$A$446,'Pontos e zonas por UF'!$G$2:$G$446)</f>
        <v>Ponto</v>
      </c>
    </row>
    <row r="1441" spans="1:13" x14ac:dyDescent="0.35">
      <c r="A1441" s="15">
        <v>1440</v>
      </c>
      <c r="B1441" s="338" t="s">
        <v>2716</v>
      </c>
      <c r="C1441" s="8" t="s">
        <v>1466</v>
      </c>
      <c r="D1441" s="15" t="s">
        <v>162</v>
      </c>
      <c r="E1441" s="18">
        <v>45.17</v>
      </c>
      <c r="F1441" s="473">
        <v>45632</v>
      </c>
      <c r="G1441" s="473">
        <v>45632</v>
      </c>
      <c r="H1441" s="448"/>
      <c r="I1441" s="15" t="s">
        <v>1279</v>
      </c>
      <c r="J1441" s="15" t="str">
        <f>_xlfn.XLOOKUP(QDC_Contratos[[#This Row],[ID CLUSTER]],'Pontos e zonas por UF'!$B$2:$B$446,'Pontos e zonas por UF'!$H$2:$H$446)</f>
        <v>Espírito Santo</v>
      </c>
      <c r="K1441" s="344"/>
      <c r="L1441" s="8">
        <f>_xlfn.XLOOKUP(QDC_Contratos[[#This Row],[ID CLUSTER]],'Pontos e zonas por UF'!$B$2:$B$446,'Pontos e zonas por UF'!$A$2:$A$446)</f>
        <v>231</v>
      </c>
      <c r="M1441" s="344" t="str">
        <f>_xlfn.XLOOKUP(QDC_Contratos[[#This Row],[Código Identificador do ID CLUSTER]],'Pontos e zonas por UF'!$A$2:$A$446,'Pontos e zonas por UF'!$G$2:$G$446)</f>
        <v>Zona</v>
      </c>
    </row>
    <row r="1442" spans="1:13" x14ac:dyDescent="0.35">
      <c r="A1442" s="15">
        <v>1441</v>
      </c>
      <c r="B1442" s="338" t="s">
        <v>2717</v>
      </c>
      <c r="C1442" s="8" t="s">
        <v>1340</v>
      </c>
      <c r="D1442" s="15" t="s">
        <v>169</v>
      </c>
      <c r="E1442" s="18">
        <v>110.23</v>
      </c>
      <c r="F1442" s="473">
        <v>45633</v>
      </c>
      <c r="G1442" s="473">
        <v>45633</v>
      </c>
      <c r="H1442" s="448"/>
      <c r="I1442" s="15" t="s">
        <v>1279</v>
      </c>
      <c r="J1442" s="15" t="str">
        <f>_xlfn.XLOOKUP(QDC_Contratos[[#This Row],[ID CLUSTER]],'Pontos e zonas por UF'!$B$2:$B$446,'Pontos e zonas por UF'!$H$2:$H$446)</f>
        <v>Alagoas</v>
      </c>
      <c r="K1442" s="344"/>
      <c r="L1442" s="8">
        <f>_xlfn.XLOOKUP(QDC_Contratos[[#This Row],[ID CLUSTER]],'Pontos e zonas por UF'!$B$2:$B$446,'Pontos e zonas por UF'!$A$2:$A$446)</f>
        <v>823527</v>
      </c>
      <c r="M1442" s="344" t="str">
        <f>_xlfn.XLOOKUP(QDC_Contratos[[#This Row],[Código Identificador do ID CLUSTER]],'Pontos e zonas por UF'!$A$2:$A$446,'Pontos e zonas por UF'!$G$2:$G$446)</f>
        <v>Ponto</v>
      </c>
    </row>
    <row r="1443" spans="1:13" x14ac:dyDescent="0.35">
      <c r="A1443" s="15">
        <v>1442</v>
      </c>
      <c r="B1443" s="338" t="s">
        <v>2718</v>
      </c>
      <c r="C1443" s="8" t="s">
        <v>1466</v>
      </c>
      <c r="D1443" s="15" t="s">
        <v>162</v>
      </c>
      <c r="E1443" s="18">
        <v>110.23</v>
      </c>
      <c r="F1443" s="473">
        <v>45633</v>
      </c>
      <c r="G1443" s="473">
        <v>45633</v>
      </c>
      <c r="H1443" s="448"/>
      <c r="I1443" s="15" t="s">
        <v>1279</v>
      </c>
      <c r="J1443" s="15" t="str">
        <f>_xlfn.XLOOKUP(QDC_Contratos[[#This Row],[ID CLUSTER]],'Pontos e zonas por UF'!$B$2:$B$446,'Pontos e zonas por UF'!$H$2:$H$446)</f>
        <v>Espírito Santo</v>
      </c>
      <c r="K1443" s="344"/>
      <c r="L1443" s="8">
        <f>_xlfn.XLOOKUP(QDC_Contratos[[#This Row],[ID CLUSTER]],'Pontos e zonas por UF'!$B$2:$B$446,'Pontos e zonas por UF'!$A$2:$A$446)</f>
        <v>231</v>
      </c>
      <c r="M1443" s="344" t="str">
        <f>_xlfn.XLOOKUP(QDC_Contratos[[#This Row],[Código Identificador do ID CLUSTER]],'Pontos e zonas por UF'!$A$2:$A$446,'Pontos e zonas por UF'!$G$2:$G$446)</f>
        <v>Zona</v>
      </c>
    </row>
    <row r="1444" spans="1:13" x14ac:dyDescent="0.35">
      <c r="A1444" s="15">
        <v>1443</v>
      </c>
      <c r="B1444" s="338" t="s">
        <v>2719</v>
      </c>
      <c r="C1444" s="8" t="s">
        <v>1340</v>
      </c>
      <c r="D1444" s="15" t="s">
        <v>169</v>
      </c>
      <c r="E1444" s="18">
        <v>110.23</v>
      </c>
      <c r="F1444" s="473">
        <v>45634</v>
      </c>
      <c r="G1444" s="473">
        <v>45634</v>
      </c>
      <c r="H1444" s="448"/>
      <c r="I1444" s="15" t="s">
        <v>1279</v>
      </c>
      <c r="J1444" s="15" t="str">
        <f>_xlfn.XLOOKUP(QDC_Contratos[[#This Row],[ID CLUSTER]],'Pontos e zonas por UF'!$B$2:$B$446,'Pontos e zonas por UF'!$H$2:$H$446)</f>
        <v>Alagoas</v>
      </c>
      <c r="K1444" s="344"/>
      <c r="L1444" s="8">
        <f>_xlfn.XLOOKUP(QDC_Contratos[[#This Row],[ID CLUSTER]],'Pontos e zonas por UF'!$B$2:$B$446,'Pontos e zonas por UF'!$A$2:$A$446)</f>
        <v>823527</v>
      </c>
      <c r="M1444" s="344" t="str">
        <f>_xlfn.XLOOKUP(QDC_Contratos[[#This Row],[Código Identificador do ID CLUSTER]],'Pontos e zonas por UF'!$A$2:$A$446,'Pontos e zonas por UF'!$G$2:$G$446)</f>
        <v>Ponto</v>
      </c>
    </row>
    <row r="1445" spans="1:13" x14ac:dyDescent="0.35">
      <c r="A1445" s="15">
        <v>1444</v>
      </c>
      <c r="B1445" s="338" t="s">
        <v>2720</v>
      </c>
      <c r="C1445" s="8" t="s">
        <v>1466</v>
      </c>
      <c r="D1445" s="15" t="s">
        <v>162</v>
      </c>
      <c r="E1445" s="18">
        <v>110.23</v>
      </c>
      <c r="F1445" s="473">
        <v>45634</v>
      </c>
      <c r="G1445" s="473">
        <v>45634</v>
      </c>
      <c r="H1445" s="448"/>
      <c r="I1445" s="15" t="s">
        <v>1279</v>
      </c>
      <c r="J1445" s="15" t="str">
        <f>_xlfn.XLOOKUP(QDC_Contratos[[#This Row],[ID CLUSTER]],'Pontos e zonas por UF'!$B$2:$B$446,'Pontos e zonas por UF'!$H$2:$H$446)</f>
        <v>Espírito Santo</v>
      </c>
      <c r="K1445" s="344"/>
      <c r="L1445" s="8">
        <f>_xlfn.XLOOKUP(QDC_Contratos[[#This Row],[ID CLUSTER]],'Pontos e zonas por UF'!$B$2:$B$446,'Pontos e zonas por UF'!$A$2:$A$446)</f>
        <v>231</v>
      </c>
      <c r="M1445" s="344" t="str">
        <f>_xlfn.XLOOKUP(QDC_Contratos[[#This Row],[Código Identificador do ID CLUSTER]],'Pontos e zonas por UF'!$A$2:$A$446,'Pontos e zonas por UF'!$G$2:$G$446)</f>
        <v>Zona</v>
      </c>
    </row>
    <row r="1446" spans="1:13" x14ac:dyDescent="0.35">
      <c r="A1446" s="15">
        <v>1445</v>
      </c>
      <c r="B1446" s="338" t="s">
        <v>2721</v>
      </c>
      <c r="C1446" s="8" t="s">
        <v>1340</v>
      </c>
      <c r="D1446" s="15" t="s">
        <v>169</v>
      </c>
      <c r="E1446" s="18">
        <v>3.94</v>
      </c>
      <c r="F1446" s="473">
        <v>45635</v>
      </c>
      <c r="G1446" s="473">
        <v>45635</v>
      </c>
      <c r="H1446" s="448"/>
      <c r="I1446" s="15" t="s">
        <v>1279</v>
      </c>
      <c r="J1446" s="15" t="str">
        <f>_xlfn.XLOOKUP(QDC_Contratos[[#This Row],[ID CLUSTER]],'Pontos e zonas por UF'!$B$2:$B$446,'Pontos e zonas por UF'!$H$2:$H$446)</f>
        <v>Alagoas</v>
      </c>
      <c r="K1446" s="344"/>
      <c r="L1446" s="8">
        <f>_xlfn.XLOOKUP(QDC_Contratos[[#This Row],[ID CLUSTER]],'Pontos e zonas por UF'!$B$2:$B$446,'Pontos e zonas por UF'!$A$2:$A$446)</f>
        <v>823527</v>
      </c>
      <c r="M1446" s="344" t="str">
        <f>_xlfn.XLOOKUP(QDC_Contratos[[#This Row],[Código Identificador do ID CLUSTER]],'Pontos e zonas por UF'!$A$2:$A$446,'Pontos e zonas por UF'!$G$2:$G$446)</f>
        <v>Ponto</v>
      </c>
    </row>
    <row r="1447" spans="1:13" x14ac:dyDescent="0.35">
      <c r="A1447" s="15">
        <v>1446</v>
      </c>
      <c r="B1447" s="338" t="s">
        <v>2722</v>
      </c>
      <c r="C1447" s="8" t="s">
        <v>1466</v>
      </c>
      <c r="D1447" s="15" t="s">
        <v>162</v>
      </c>
      <c r="E1447" s="18">
        <v>3.94</v>
      </c>
      <c r="F1447" s="473">
        <v>45635</v>
      </c>
      <c r="G1447" s="473">
        <v>45635</v>
      </c>
      <c r="H1447" s="448"/>
      <c r="I1447" s="15" t="s">
        <v>1279</v>
      </c>
      <c r="J1447" s="15" t="str">
        <f>_xlfn.XLOOKUP(QDC_Contratos[[#This Row],[ID CLUSTER]],'Pontos e zonas por UF'!$B$2:$B$446,'Pontos e zonas por UF'!$H$2:$H$446)</f>
        <v>Espírito Santo</v>
      </c>
      <c r="K1447" s="344"/>
      <c r="L1447" s="8">
        <f>_xlfn.XLOOKUP(QDC_Contratos[[#This Row],[ID CLUSTER]],'Pontos e zonas por UF'!$B$2:$B$446,'Pontos e zonas por UF'!$A$2:$A$446)</f>
        <v>231</v>
      </c>
      <c r="M1447" s="344" t="str">
        <f>_xlfn.XLOOKUP(QDC_Contratos[[#This Row],[Código Identificador do ID CLUSTER]],'Pontos e zonas por UF'!$A$2:$A$446,'Pontos e zonas por UF'!$G$2:$G$446)</f>
        <v>Zona</v>
      </c>
    </row>
    <row r="1448" spans="1:13" x14ac:dyDescent="0.35">
      <c r="A1448" s="15">
        <v>1447</v>
      </c>
      <c r="B1448" s="338" t="s">
        <v>2723</v>
      </c>
      <c r="C1448" s="8" t="s">
        <v>1313</v>
      </c>
      <c r="D1448" s="15" t="s">
        <v>162</v>
      </c>
      <c r="E1448" s="18">
        <v>3400</v>
      </c>
      <c r="F1448" s="473">
        <v>45630</v>
      </c>
      <c r="G1448" s="473">
        <v>45630</v>
      </c>
      <c r="H1448" s="448"/>
      <c r="I1448" s="15" t="s">
        <v>1279</v>
      </c>
      <c r="J1448" s="15" t="str">
        <f>_xlfn.XLOOKUP(QDC_Contratos[[#This Row],[ID CLUSTER]],'Pontos e zonas por UF'!$B$2:$B$446,'Pontos e zonas por UF'!$H$2:$H$446)</f>
        <v>Sergipe</v>
      </c>
      <c r="K1448" s="344"/>
      <c r="L1448" s="8">
        <f>_xlfn.XLOOKUP(QDC_Contratos[[#This Row],[ID CLUSTER]],'Pontos e zonas por UF'!$B$2:$B$446,'Pontos e zonas por UF'!$A$2:$A$446)</f>
        <v>198</v>
      </c>
      <c r="M1448" s="344" t="str">
        <f>_xlfn.XLOOKUP(QDC_Contratos[[#This Row],[Código Identificador do ID CLUSTER]],'Pontos e zonas por UF'!$A$2:$A$446,'Pontos e zonas por UF'!$G$2:$G$446)</f>
        <v>Zona</v>
      </c>
    </row>
    <row r="1449" spans="1:13" x14ac:dyDescent="0.35">
      <c r="A1449" s="15">
        <v>1448</v>
      </c>
      <c r="B1449" s="338" t="s">
        <v>2724</v>
      </c>
      <c r="C1449" s="8" t="s">
        <v>1313</v>
      </c>
      <c r="D1449" s="15" t="s">
        <v>162</v>
      </c>
      <c r="E1449" s="18">
        <v>2835</v>
      </c>
      <c r="F1449" s="473">
        <v>45631</v>
      </c>
      <c r="G1449" s="473">
        <v>45631</v>
      </c>
      <c r="H1449" s="448"/>
      <c r="I1449" s="15" t="s">
        <v>1279</v>
      </c>
      <c r="J1449" s="15" t="str">
        <f>_xlfn.XLOOKUP(QDC_Contratos[[#This Row],[ID CLUSTER]],'Pontos e zonas por UF'!$B$2:$B$446,'Pontos e zonas por UF'!$H$2:$H$446)</f>
        <v>Sergipe</v>
      </c>
      <c r="K1449" s="344"/>
      <c r="L1449" s="8">
        <f>_xlfn.XLOOKUP(QDC_Contratos[[#This Row],[ID CLUSTER]],'Pontos e zonas por UF'!$B$2:$B$446,'Pontos e zonas por UF'!$A$2:$A$446)</f>
        <v>198</v>
      </c>
      <c r="M1449" s="344" t="str">
        <f>_xlfn.XLOOKUP(QDC_Contratos[[#This Row],[Código Identificador do ID CLUSTER]],'Pontos e zonas por UF'!$A$2:$A$446,'Pontos e zonas por UF'!$G$2:$G$446)</f>
        <v>Zona</v>
      </c>
    </row>
    <row r="1450" spans="1:13" x14ac:dyDescent="0.35">
      <c r="A1450" s="15">
        <v>1449</v>
      </c>
      <c r="B1450" s="338" t="s">
        <v>2725</v>
      </c>
      <c r="C1450" s="8" t="s">
        <v>1313</v>
      </c>
      <c r="D1450" s="15" t="s">
        <v>162</v>
      </c>
      <c r="E1450" s="18">
        <v>1500</v>
      </c>
      <c r="F1450" s="473">
        <v>45635</v>
      </c>
      <c r="G1450" s="473">
        <v>45635</v>
      </c>
      <c r="H1450" s="448"/>
      <c r="I1450" s="15" t="s">
        <v>1279</v>
      </c>
      <c r="J1450" s="15" t="str">
        <f>_xlfn.XLOOKUP(QDC_Contratos[[#This Row],[ID CLUSTER]],'Pontos e zonas por UF'!$B$2:$B$446,'Pontos e zonas por UF'!$H$2:$H$446)</f>
        <v>Sergipe</v>
      </c>
      <c r="K1450" s="344"/>
      <c r="L1450" s="8">
        <f>_xlfn.XLOOKUP(QDC_Contratos[[#This Row],[ID CLUSTER]],'Pontos e zonas por UF'!$B$2:$B$446,'Pontos e zonas por UF'!$A$2:$A$446)</f>
        <v>198</v>
      </c>
      <c r="M1450" s="344" t="str">
        <f>_xlfn.XLOOKUP(QDC_Contratos[[#This Row],[Código Identificador do ID CLUSTER]],'Pontos e zonas por UF'!$A$2:$A$446,'Pontos e zonas por UF'!$G$2:$G$446)</f>
        <v>Zona</v>
      </c>
    </row>
    <row r="1451" spans="1:13" x14ac:dyDescent="0.35">
      <c r="A1451" s="15">
        <v>1450</v>
      </c>
      <c r="B1451" s="338" t="s">
        <v>2726</v>
      </c>
      <c r="C1451" s="8" t="s">
        <v>1313</v>
      </c>
      <c r="D1451" s="15" t="s">
        <v>162</v>
      </c>
      <c r="E1451" s="18">
        <v>1850</v>
      </c>
      <c r="F1451" s="473">
        <v>45636</v>
      </c>
      <c r="G1451" s="473">
        <v>45636</v>
      </c>
      <c r="H1451" s="448"/>
      <c r="I1451" s="15" t="s">
        <v>1279</v>
      </c>
      <c r="J1451" s="15" t="str">
        <f>_xlfn.XLOOKUP(QDC_Contratos[[#This Row],[ID CLUSTER]],'Pontos e zonas por UF'!$B$2:$B$446,'Pontos e zonas por UF'!$H$2:$H$446)</f>
        <v>Sergipe</v>
      </c>
      <c r="K1451" s="344"/>
      <c r="L1451" s="8">
        <f>_xlfn.XLOOKUP(QDC_Contratos[[#This Row],[ID CLUSTER]],'Pontos e zonas por UF'!$B$2:$B$446,'Pontos e zonas por UF'!$A$2:$A$446)</f>
        <v>198</v>
      </c>
      <c r="M1451" s="344" t="str">
        <f>_xlfn.XLOOKUP(QDC_Contratos[[#This Row],[Código Identificador do ID CLUSTER]],'Pontos e zonas por UF'!$A$2:$A$446,'Pontos e zonas por UF'!$G$2:$G$446)</f>
        <v>Zona</v>
      </c>
    </row>
    <row r="1452" spans="1:13" x14ac:dyDescent="0.35">
      <c r="A1452" s="15">
        <v>1451</v>
      </c>
      <c r="B1452" s="338" t="s">
        <v>2727</v>
      </c>
      <c r="C1452" s="8" t="s">
        <v>1340</v>
      </c>
      <c r="D1452" s="15" t="s">
        <v>169</v>
      </c>
      <c r="E1452" s="18">
        <v>24.05</v>
      </c>
      <c r="F1452" s="473">
        <v>45642</v>
      </c>
      <c r="G1452" s="473">
        <v>45642</v>
      </c>
      <c r="H1452" s="448"/>
      <c r="I1452" s="15" t="s">
        <v>1279</v>
      </c>
      <c r="J1452" s="15" t="str">
        <f>_xlfn.XLOOKUP(QDC_Contratos[[#This Row],[ID CLUSTER]],'Pontos e zonas por UF'!$B$2:$B$446,'Pontos e zonas por UF'!$H$2:$H$446)</f>
        <v>Alagoas</v>
      </c>
      <c r="K1452" s="344"/>
      <c r="L1452" s="8">
        <f>_xlfn.XLOOKUP(QDC_Contratos[[#This Row],[ID CLUSTER]],'Pontos e zonas por UF'!$B$2:$B$446,'Pontos e zonas por UF'!$A$2:$A$446)</f>
        <v>823527</v>
      </c>
      <c r="M1452" s="344" t="str">
        <f>_xlfn.XLOOKUP(QDC_Contratos[[#This Row],[Código Identificador do ID CLUSTER]],'Pontos e zonas por UF'!$A$2:$A$446,'Pontos e zonas por UF'!$G$2:$G$446)</f>
        <v>Ponto</v>
      </c>
    </row>
    <row r="1453" spans="1:13" x14ac:dyDescent="0.35">
      <c r="A1453" s="15">
        <v>1452</v>
      </c>
      <c r="B1453" s="338" t="s">
        <v>2728</v>
      </c>
      <c r="C1453" s="8" t="s">
        <v>1637</v>
      </c>
      <c r="D1453" s="15" t="s">
        <v>162</v>
      </c>
      <c r="E1453" s="18">
        <v>22.8</v>
      </c>
      <c r="F1453" s="473">
        <v>45658</v>
      </c>
      <c r="G1453" s="473">
        <v>46022</v>
      </c>
      <c r="H1453" s="448"/>
      <c r="I1453" s="15" t="s">
        <v>1279</v>
      </c>
      <c r="J1453" s="15" t="str">
        <f>_xlfn.XLOOKUP(QDC_Contratos[[#This Row],[ID CLUSTER]],'Pontos e zonas por UF'!$B$2:$B$446,'Pontos e zonas por UF'!$H$2:$H$446)</f>
        <v>Espírito Santo</v>
      </c>
      <c r="K1453" s="344"/>
      <c r="L1453" s="8">
        <f>_xlfn.XLOOKUP(QDC_Contratos[[#This Row],[ID CLUSTER]],'Pontos e zonas por UF'!$B$2:$B$446,'Pontos e zonas por UF'!$A$2:$A$446)</f>
        <v>232</v>
      </c>
      <c r="M1453" s="344" t="str">
        <f>_xlfn.XLOOKUP(QDC_Contratos[[#This Row],[Código Identificador do ID CLUSTER]],'Pontos e zonas por UF'!$A$2:$A$446,'Pontos e zonas por UF'!$G$2:$G$446)</f>
        <v>Zona</v>
      </c>
    </row>
    <row r="1454" spans="1:13" x14ac:dyDescent="0.35">
      <c r="A1454" s="15">
        <v>1453</v>
      </c>
      <c r="B1454" s="338" t="s">
        <v>2729</v>
      </c>
      <c r="C1454" s="8" t="s">
        <v>1466</v>
      </c>
      <c r="D1454" s="15" t="s">
        <v>162</v>
      </c>
      <c r="E1454" s="18">
        <v>85.57</v>
      </c>
      <c r="F1454" s="473">
        <v>45640</v>
      </c>
      <c r="G1454" s="473">
        <v>45640</v>
      </c>
      <c r="H1454" s="448"/>
      <c r="I1454" s="15" t="s">
        <v>1279</v>
      </c>
      <c r="J1454" s="15" t="str">
        <f>_xlfn.XLOOKUP(QDC_Contratos[[#This Row],[ID CLUSTER]],'Pontos e zonas por UF'!$B$2:$B$446,'Pontos e zonas por UF'!$H$2:$H$446)</f>
        <v>Espírito Santo</v>
      </c>
      <c r="K1454" s="344"/>
      <c r="L1454" s="8">
        <f>_xlfn.XLOOKUP(QDC_Contratos[[#This Row],[ID CLUSTER]],'Pontos e zonas por UF'!$B$2:$B$446,'Pontos e zonas por UF'!$A$2:$A$446)</f>
        <v>231</v>
      </c>
      <c r="M1454" s="344" t="str">
        <f>_xlfn.XLOOKUP(QDC_Contratos[[#This Row],[Código Identificador do ID CLUSTER]],'Pontos e zonas por UF'!$A$2:$A$446,'Pontos e zonas por UF'!$G$2:$G$446)</f>
        <v>Zona</v>
      </c>
    </row>
    <row r="1455" spans="1:13" x14ac:dyDescent="0.35">
      <c r="A1455" s="15">
        <v>1454</v>
      </c>
      <c r="B1455" s="338" t="s">
        <v>2730</v>
      </c>
      <c r="C1455" s="8" t="s">
        <v>1340</v>
      </c>
      <c r="D1455" s="15" t="s">
        <v>169</v>
      </c>
      <c r="E1455" s="18">
        <v>85.57</v>
      </c>
      <c r="F1455" s="473">
        <v>45640</v>
      </c>
      <c r="G1455" s="473">
        <v>45640</v>
      </c>
      <c r="H1455" s="448"/>
      <c r="I1455" s="15" t="s">
        <v>1279</v>
      </c>
      <c r="J1455" s="15" t="str">
        <f>_xlfn.XLOOKUP(QDC_Contratos[[#This Row],[ID CLUSTER]],'Pontos e zonas por UF'!$B$2:$B$446,'Pontos e zonas por UF'!$H$2:$H$446)</f>
        <v>Alagoas</v>
      </c>
      <c r="K1455" s="344"/>
      <c r="L1455" s="8">
        <f>_xlfn.XLOOKUP(QDC_Contratos[[#This Row],[ID CLUSTER]],'Pontos e zonas por UF'!$B$2:$B$446,'Pontos e zonas por UF'!$A$2:$A$446)</f>
        <v>823527</v>
      </c>
      <c r="M1455" s="344" t="str">
        <f>_xlfn.XLOOKUP(QDC_Contratos[[#This Row],[Código Identificador do ID CLUSTER]],'Pontos e zonas por UF'!$A$2:$A$446,'Pontos e zonas por UF'!$G$2:$G$446)</f>
        <v>Ponto</v>
      </c>
    </row>
    <row r="1456" spans="1:13" x14ac:dyDescent="0.35">
      <c r="A1456" s="15">
        <v>1455</v>
      </c>
      <c r="B1456" s="338" t="s">
        <v>2731</v>
      </c>
      <c r="C1456" s="8" t="s">
        <v>1466</v>
      </c>
      <c r="D1456" s="15" t="s">
        <v>162</v>
      </c>
      <c r="E1456" s="18">
        <v>85.57</v>
      </c>
      <c r="F1456" s="473">
        <v>45641</v>
      </c>
      <c r="G1456" s="473">
        <v>45641</v>
      </c>
      <c r="H1456" s="448"/>
      <c r="I1456" s="15" t="s">
        <v>1279</v>
      </c>
      <c r="J1456" s="15" t="str">
        <f>_xlfn.XLOOKUP(QDC_Contratos[[#This Row],[ID CLUSTER]],'Pontos e zonas por UF'!$B$2:$B$446,'Pontos e zonas por UF'!$H$2:$H$446)</f>
        <v>Espírito Santo</v>
      </c>
      <c r="K1456" s="344"/>
      <c r="L1456" s="8">
        <f>_xlfn.XLOOKUP(QDC_Contratos[[#This Row],[ID CLUSTER]],'Pontos e zonas por UF'!$B$2:$B$446,'Pontos e zonas por UF'!$A$2:$A$446)</f>
        <v>231</v>
      </c>
      <c r="M1456" s="344" t="str">
        <f>_xlfn.XLOOKUP(QDC_Contratos[[#This Row],[Código Identificador do ID CLUSTER]],'Pontos e zonas por UF'!$A$2:$A$446,'Pontos e zonas por UF'!$G$2:$G$446)</f>
        <v>Zona</v>
      </c>
    </row>
    <row r="1457" spans="1:13" x14ac:dyDescent="0.35">
      <c r="A1457" s="15">
        <v>1456</v>
      </c>
      <c r="B1457" s="338" t="s">
        <v>2732</v>
      </c>
      <c r="C1457" s="8" t="s">
        <v>1313</v>
      </c>
      <c r="D1457" s="15" t="s">
        <v>162</v>
      </c>
      <c r="E1457" s="18">
        <v>900</v>
      </c>
      <c r="F1457" s="473">
        <v>45644</v>
      </c>
      <c r="G1457" s="473">
        <v>45644</v>
      </c>
      <c r="H1457" s="448"/>
      <c r="I1457" s="15" t="s">
        <v>1279</v>
      </c>
      <c r="J1457" s="15" t="str">
        <f>_xlfn.XLOOKUP(QDC_Contratos[[#This Row],[ID CLUSTER]],'Pontos e zonas por UF'!$B$2:$B$446,'Pontos e zonas por UF'!$H$2:$H$446)</f>
        <v>Sergipe</v>
      </c>
      <c r="K1457" s="344"/>
      <c r="L1457" s="8">
        <f>_xlfn.XLOOKUP(QDC_Contratos[[#This Row],[ID CLUSTER]],'Pontos e zonas por UF'!$B$2:$B$446,'Pontos e zonas por UF'!$A$2:$A$446)</f>
        <v>198</v>
      </c>
      <c r="M1457" s="344" t="str">
        <f>_xlfn.XLOOKUP(QDC_Contratos[[#This Row],[Código Identificador do ID CLUSTER]],'Pontos e zonas por UF'!$A$2:$A$446,'Pontos e zonas por UF'!$G$2:$G$446)</f>
        <v>Zona</v>
      </c>
    </row>
    <row r="1458" spans="1:13" x14ac:dyDescent="0.35">
      <c r="A1458" s="15">
        <v>1457</v>
      </c>
      <c r="B1458" s="338" t="s">
        <v>2733</v>
      </c>
      <c r="C1458" s="8" t="s">
        <v>1313</v>
      </c>
      <c r="D1458" s="15" t="s">
        <v>162</v>
      </c>
      <c r="E1458" s="18">
        <v>200</v>
      </c>
      <c r="F1458" s="473">
        <v>45647</v>
      </c>
      <c r="G1458" s="473">
        <v>45647</v>
      </c>
      <c r="H1458" s="448"/>
      <c r="I1458" s="15" t="s">
        <v>1279</v>
      </c>
      <c r="J1458" s="15" t="str">
        <f>_xlfn.XLOOKUP(QDC_Contratos[[#This Row],[ID CLUSTER]],'Pontos e zonas por UF'!$B$2:$B$446,'Pontos e zonas por UF'!$H$2:$H$446)</f>
        <v>Sergipe</v>
      </c>
      <c r="K1458" s="344"/>
      <c r="L1458" s="8">
        <f>_xlfn.XLOOKUP(QDC_Contratos[[#This Row],[ID CLUSTER]],'Pontos e zonas por UF'!$B$2:$B$446,'Pontos e zonas por UF'!$A$2:$A$446)</f>
        <v>198</v>
      </c>
      <c r="M1458" s="344" t="str">
        <f>_xlfn.XLOOKUP(QDC_Contratos[[#This Row],[Código Identificador do ID CLUSTER]],'Pontos e zonas por UF'!$A$2:$A$446,'Pontos e zonas por UF'!$G$2:$G$446)</f>
        <v>Zona</v>
      </c>
    </row>
    <row r="1459" spans="1:13" x14ac:dyDescent="0.35">
      <c r="A1459" s="15">
        <v>1458</v>
      </c>
      <c r="B1459" s="338" t="s">
        <v>2734</v>
      </c>
      <c r="C1459" s="8" t="s">
        <v>1340</v>
      </c>
      <c r="D1459" s="15" t="s">
        <v>169</v>
      </c>
      <c r="E1459" s="18">
        <v>85.57</v>
      </c>
      <c r="F1459" s="473">
        <v>45641</v>
      </c>
      <c r="G1459" s="473">
        <v>45641</v>
      </c>
      <c r="H1459" s="448"/>
      <c r="I1459" s="15" t="s">
        <v>1279</v>
      </c>
      <c r="J1459" s="15" t="str">
        <f>_xlfn.XLOOKUP(QDC_Contratos[[#This Row],[ID CLUSTER]],'Pontos e zonas por UF'!$B$2:$B$446,'Pontos e zonas por UF'!$H$2:$H$446)</f>
        <v>Alagoas</v>
      </c>
      <c r="K1459" s="344"/>
      <c r="L1459" s="8">
        <f>_xlfn.XLOOKUP(QDC_Contratos[[#This Row],[ID CLUSTER]],'Pontos e zonas por UF'!$B$2:$B$446,'Pontos e zonas por UF'!$A$2:$A$446)</f>
        <v>823527</v>
      </c>
      <c r="M1459" s="344" t="str">
        <f>_xlfn.XLOOKUP(QDC_Contratos[[#This Row],[Código Identificador do ID CLUSTER]],'Pontos e zonas por UF'!$A$2:$A$446,'Pontos e zonas por UF'!$G$2:$G$446)</f>
        <v>Ponto</v>
      </c>
    </row>
    <row r="1460" spans="1:13" x14ac:dyDescent="0.35">
      <c r="A1460" s="15">
        <v>1459</v>
      </c>
      <c r="B1460" s="338" t="s">
        <v>2735</v>
      </c>
      <c r="C1460" s="8" t="s">
        <v>1466</v>
      </c>
      <c r="D1460" s="15" t="s">
        <v>162</v>
      </c>
      <c r="E1460" s="18">
        <v>2405</v>
      </c>
      <c r="F1460" s="473">
        <v>45642</v>
      </c>
      <c r="G1460" s="473">
        <v>45642</v>
      </c>
      <c r="H1460" s="448"/>
      <c r="I1460" s="15" t="s">
        <v>1279</v>
      </c>
      <c r="J1460" s="15" t="str">
        <f>_xlfn.XLOOKUP(QDC_Contratos[[#This Row],[ID CLUSTER]],'Pontos e zonas por UF'!$B$2:$B$446,'Pontos e zonas por UF'!$H$2:$H$446)</f>
        <v>Espírito Santo</v>
      </c>
      <c r="K1460" s="344"/>
      <c r="L1460" s="8">
        <f>_xlfn.XLOOKUP(QDC_Contratos[[#This Row],[ID CLUSTER]],'Pontos e zonas por UF'!$B$2:$B$446,'Pontos e zonas por UF'!$A$2:$A$446)</f>
        <v>231</v>
      </c>
      <c r="M1460" s="344" t="str">
        <f>_xlfn.XLOOKUP(QDC_Contratos[[#This Row],[Código Identificador do ID CLUSTER]],'Pontos e zonas por UF'!$A$2:$A$446,'Pontos e zonas por UF'!$G$2:$G$446)</f>
        <v>Zona</v>
      </c>
    </row>
    <row r="1461" spans="1:13" x14ac:dyDescent="0.35">
      <c r="A1461" s="15">
        <v>1460</v>
      </c>
      <c r="B1461" s="338" t="s">
        <v>2736</v>
      </c>
      <c r="C1461" s="8" t="s">
        <v>1466</v>
      </c>
      <c r="D1461" s="15" t="s">
        <v>162</v>
      </c>
      <c r="E1461" s="18">
        <v>6.15</v>
      </c>
      <c r="F1461" s="473">
        <v>45645</v>
      </c>
      <c r="G1461" s="473">
        <v>45645</v>
      </c>
      <c r="H1461" s="448"/>
      <c r="I1461" s="15" t="s">
        <v>1279</v>
      </c>
      <c r="J1461" s="15" t="str">
        <f>_xlfn.XLOOKUP(QDC_Contratos[[#This Row],[ID CLUSTER]],'Pontos e zonas por UF'!$B$2:$B$446,'Pontos e zonas por UF'!$H$2:$H$446)</f>
        <v>Espírito Santo</v>
      </c>
      <c r="K1461" s="344"/>
      <c r="L1461" s="8">
        <f>_xlfn.XLOOKUP(QDC_Contratos[[#This Row],[ID CLUSTER]],'Pontos e zonas por UF'!$B$2:$B$446,'Pontos e zonas por UF'!$A$2:$A$446)</f>
        <v>231</v>
      </c>
      <c r="M1461" s="344" t="str">
        <f>_xlfn.XLOOKUP(QDC_Contratos[[#This Row],[Código Identificador do ID CLUSTER]],'Pontos e zonas por UF'!$A$2:$A$446,'Pontos e zonas por UF'!$G$2:$G$446)</f>
        <v>Zona</v>
      </c>
    </row>
    <row r="1462" spans="1:13" x14ac:dyDescent="0.35">
      <c r="A1462" s="15">
        <v>1461</v>
      </c>
      <c r="B1462" s="338" t="s">
        <v>2737</v>
      </c>
      <c r="C1462" s="8" t="s">
        <v>1340</v>
      </c>
      <c r="D1462" s="15" t="s">
        <v>169</v>
      </c>
      <c r="E1462" s="18">
        <v>6.15</v>
      </c>
      <c r="F1462" s="473">
        <v>45645</v>
      </c>
      <c r="G1462" s="473">
        <v>45645</v>
      </c>
      <c r="H1462" s="448"/>
      <c r="I1462" s="15" t="s">
        <v>1279</v>
      </c>
      <c r="J1462" s="15" t="str">
        <f>_xlfn.XLOOKUP(QDC_Contratos[[#This Row],[ID CLUSTER]],'Pontos e zonas por UF'!$B$2:$B$446,'Pontos e zonas por UF'!$H$2:$H$446)</f>
        <v>Alagoas</v>
      </c>
      <c r="K1462" s="344"/>
      <c r="L1462" s="8">
        <f>_xlfn.XLOOKUP(QDC_Contratos[[#This Row],[ID CLUSTER]],'Pontos e zonas por UF'!$B$2:$B$446,'Pontos e zonas por UF'!$A$2:$A$446)</f>
        <v>823527</v>
      </c>
      <c r="M1462" s="344" t="str">
        <f>_xlfn.XLOOKUP(QDC_Contratos[[#This Row],[Código Identificador do ID CLUSTER]],'Pontos e zonas por UF'!$A$2:$A$446,'Pontos e zonas por UF'!$G$2:$G$446)</f>
        <v>Ponto</v>
      </c>
    </row>
    <row r="1463" spans="1:13" x14ac:dyDescent="0.35">
      <c r="A1463" s="15">
        <v>1462</v>
      </c>
      <c r="B1463" s="338" t="s">
        <v>2738</v>
      </c>
      <c r="C1463" s="8" t="s">
        <v>1466</v>
      </c>
      <c r="D1463" s="15" t="s">
        <v>162</v>
      </c>
      <c r="E1463" s="18">
        <v>63.87</v>
      </c>
      <c r="F1463" s="473">
        <v>45646</v>
      </c>
      <c r="G1463" s="473">
        <v>45646</v>
      </c>
      <c r="H1463" s="448"/>
      <c r="I1463" s="15" t="s">
        <v>1279</v>
      </c>
      <c r="J1463" s="15" t="str">
        <f>_xlfn.XLOOKUP(QDC_Contratos[[#This Row],[ID CLUSTER]],'Pontos e zonas por UF'!$B$2:$B$446,'Pontos e zonas por UF'!$H$2:$H$446)</f>
        <v>Espírito Santo</v>
      </c>
      <c r="K1463" s="344"/>
      <c r="L1463" s="8">
        <f>_xlfn.XLOOKUP(QDC_Contratos[[#This Row],[ID CLUSTER]],'Pontos e zonas por UF'!$B$2:$B$446,'Pontos e zonas por UF'!$A$2:$A$446)</f>
        <v>231</v>
      </c>
      <c r="M1463" s="344" t="str">
        <f>_xlfn.XLOOKUP(QDC_Contratos[[#This Row],[Código Identificador do ID CLUSTER]],'Pontos e zonas por UF'!$A$2:$A$446,'Pontos e zonas por UF'!$G$2:$G$446)</f>
        <v>Zona</v>
      </c>
    </row>
    <row r="1464" spans="1:13" x14ac:dyDescent="0.35">
      <c r="A1464" s="15">
        <v>1463</v>
      </c>
      <c r="B1464" s="338" t="s">
        <v>2739</v>
      </c>
      <c r="C1464" s="8" t="s">
        <v>1340</v>
      </c>
      <c r="D1464" s="15" t="s">
        <v>169</v>
      </c>
      <c r="E1464" s="18">
        <v>63.87</v>
      </c>
      <c r="F1464" s="473">
        <v>45646</v>
      </c>
      <c r="G1464" s="473">
        <v>45646</v>
      </c>
      <c r="H1464" s="448"/>
      <c r="I1464" s="15" t="s">
        <v>1279</v>
      </c>
      <c r="J1464" s="15" t="str">
        <f>_xlfn.XLOOKUP(QDC_Contratos[[#This Row],[ID CLUSTER]],'Pontos e zonas por UF'!$B$2:$B$446,'Pontos e zonas por UF'!$H$2:$H$446)</f>
        <v>Alagoas</v>
      </c>
      <c r="K1464" s="344"/>
      <c r="L1464" s="8">
        <f>_xlfn.XLOOKUP(QDC_Contratos[[#This Row],[ID CLUSTER]],'Pontos e zonas por UF'!$B$2:$B$446,'Pontos e zonas por UF'!$A$2:$A$446)</f>
        <v>823527</v>
      </c>
      <c r="M1464" s="344" t="str">
        <f>_xlfn.XLOOKUP(QDC_Contratos[[#This Row],[Código Identificador do ID CLUSTER]],'Pontos e zonas por UF'!$A$2:$A$446,'Pontos e zonas por UF'!$G$2:$G$446)</f>
        <v>Ponto</v>
      </c>
    </row>
    <row r="1465" spans="1:13" x14ac:dyDescent="0.35">
      <c r="A1465" s="15">
        <v>1464</v>
      </c>
      <c r="B1465" s="338" t="s">
        <v>2740</v>
      </c>
      <c r="C1465" s="8" t="s">
        <v>1466</v>
      </c>
      <c r="D1465" s="15" t="s">
        <v>162</v>
      </c>
      <c r="E1465" s="18">
        <v>168.8</v>
      </c>
      <c r="F1465" s="473">
        <v>45647</v>
      </c>
      <c r="G1465" s="473">
        <v>45647</v>
      </c>
      <c r="H1465" s="448"/>
      <c r="I1465" s="15" t="s">
        <v>1279</v>
      </c>
      <c r="J1465" s="15" t="str">
        <f>_xlfn.XLOOKUP(QDC_Contratos[[#This Row],[ID CLUSTER]],'Pontos e zonas por UF'!$B$2:$B$446,'Pontos e zonas por UF'!$H$2:$H$446)</f>
        <v>Espírito Santo</v>
      </c>
      <c r="K1465" s="344"/>
      <c r="L1465" s="8">
        <f>_xlfn.XLOOKUP(QDC_Contratos[[#This Row],[ID CLUSTER]],'Pontos e zonas por UF'!$B$2:$B$446,'Pontos e zonas por UF'!$A$2:$A$446)</f>
        <v>231</v>
      </c>
      <c r="M1465" s="344" t="str">
        <f>_xlfn.XLOOKUP(QDC_Contratos[[#This Row],[Código Identificador do ID CLUSTER]],'Pontos e zonas por UF'!$A$2:$A$446,'Pontos e zonas por UF'!$G$2:$G$446)</f>
        <v>Zona</v>
      </c>
    </row>
    <row r="1466" spans="1:13" x14ac:dyDescent="0.35">
      <c r="A1466" s="15">
        <v>1465</v>
      </c>
      <c r="B1466" s="338" t="s">
        <v>2741</v>
      </c>
      <c r="C1466" s="8" t="s">
        <v>1340</v>
      </c>
      <c r="D1466" s="15" t="s">
        <v>169</v>
      </c>
      <c r="E1466" s="18">
        <v>168.8</v>
      </c>
      <c r="F1466" s="473">
        <v>45647</v>
      </c>
      <c r="G1466" s="473">
        <v>45647</v>
      </c>
      <c r="H1466" s="448"/>
      <c r="I1466" s="15" t="s">
        <v>1279</v>
      </c>
      <c r="J1466" s="15" t="str">
        <f>_xlfn.XLOOKUP(QDC_Contratos[[#This Row],[ID CLUSTER]],'Pontos e zonas por UF'!$B$2:$B$446,'Pontos e zonas por UF'!$H$2:$H$446)</f>
        <v>Alagoas</v>
      </c>
      <c r="K1466" s="344"/>
      <c r="L1466" s="8">
        <f>_xlfn.XLOOKUP(QDC_Contratos[[#This Row],[ID CLUSTER]],'Pontos e zonas por UF'!$B$2:$B$446,'Pontos e zonas por UF'!$A$2:$A$446)</f>
        <v>823527</v>
      </c>
      <c r="M1466" s="344" t="str">
        <f>_xlfn.XLOOKUP(QDC_Contratos[[#This Row],[Código Identificador do ID CLUSTER]],'Pontos e zonas por UF'!$A$2:$A$446,'Pontos e zonas por UF'!$G$2:$G$446)</f>
        <v>Ponto</v>
      </c>
    </row>
    <row r="1467" spans="1:13" x14ac:dyDescent="0.35">
      <c r="A1467" s="15">
        <v>1466</v>
      </c>
      <c r="B1467" s="338" t="s">
        <v>2742</v>
      </c>
      <c r="C1467" s="8" t="s">
        <v>1466</v>
      </c>
      <c r="D1467" s="15" t="s">
        <v>162</v>
      </c>
      <c r="E1467" s="18">
        <v>168.8</v>
      </c>
      <c r="F1467" s="473">
        <v>45648</v>
      </c>
      <c r="G1467" s="473">
        <v>45648</v>
      </c>
      <c r="H1467" s="448"/>
      <c r="I1467" s="15" t="s">
        <v>1279</v>
      </c>
      <c r="J1467" s="15" t="str">
        <f>_xlfn.XLOOKUP(QDC_Contratos[[#This Row],[ID CLUSTER]],'Pontos e zonas por UF'!$B$2:$B$446,'Pontos e zonas por UF'!$H$2:$H$446)</f>
        <v>Espírito Santo</v>
      </c>
      <c r="K1467" s="344"/>
      <c r="L1467" s="8">
        <f>_xlfn.XLOOKUP(QDC_Contratos[[#This Row],[ID CLUSTER]],'Pontos e zonas por UF'!$B$2:$B$446,'Pontos e zonas por UF'!$A$2:$A$446)</f>
        <v>231</v>
      </c>
      <c r="M1467" s="344" t="str">
        <f>_xlfn.XLOOKUP(QDC_Contratos[[#This Row],[Código Identificador do ID CLUSTER]],'Pontos e zonas por UF'!$A$2:$A$446,'Pontos e zonas por UF'!$G$2:$G$446)</f>
        <v>Zona</v>
      </c>
    </row>
    <row r="1468" spans="1:13" x14ac:dyDescent="0.35">
      <c r="A1468" s="15">
        <v>1467</v>
      </c>
      <c r="B1468" s="338" t="s">
        <v>2743</v>
      </c>
      <c r="C1468" s="8" t="s">
        <v>1340</v>
      </c>
      <c r="D1468" s="15" t="s">
        <v>169</v>
      </c>
      <c r="E1468" s="18">
        <v>168.8</v>
      </c>
      <c r="F1468" s="473">
        <v>45648</v>
      </c>
      <c r="G1468" s="473">
        <v>45648</v>
      </c>
      <c r="H1468" s="448"/>
      <c r="I1468" s="15" t="s">
        <v>1279</v>
      </c>
      <c r="J1468" s="15" t="str">
        <f>_xlfn.XLOOKUP(QDC_Contratos[[#This Row],[ID CLUSTER]],'Pontos e zonas por UF'!$B$2:$B$446,'Pontos e zonas por UF'!$H$2:$H$446)</f>
        <v>Alagoas</v>
      </c>
      <c r="K1468" s="344"/>
      <c r="L1468" s="8">
        <f>_xlfn.XLOOKUP(QDC_Contratos[[#This Row],[ID CLUSTER]],'Pontos e zonas por UF'!$B$2:$B$446,'Pontos e zonas por UF'!$A$2:$A$446)</f>
        <v>823527</v>
      </c>
      <c r="M1468" s="344" t="str">
        <f>_xlfn.XLOOKUP(QDC_Contratos[[#This Row],[Código Identificador do ID CLUSTER]],'Pontos e zonas por UF'!$A$2:$A$446,'Pontos e zonas por UF'!$G$2:$G$446)</f>
        <v>Ponto</v>
      </c>
    </row>
    <row r="1469" spans="1:13" x14ac:dyDescent="0.35">
      <c r="A1469" s="15">
        <v>1468</v>
      </c>
      <c r="B1469" s="338" t="s">
        <v>2744</v>
      </c>
      <c r="C1469" s="8" t="s">
        <v>1466</v>
      </c>
      <c r="D1469" s="15" t="s">
        <v>162</v>
      </c>
      <c r="E1469" s="18">
        <v>168.8</v>
      </c>
      <c r="F1469" s="473">
        <v>45649</v>
      </c>
      <c r="G1469" s="473">
        <v>45649</v>
      </c>
      <c r="H1469" s="448"/>
      <c r="I1469" s="15" t="s">
        <v>1279</v>
      </c>
      <c r="J1469" s="15" t="str">
        <f>_xlfn.XLOOKUP(QDC_Contratos[[#This Row],[ID CLUSTER]],'Pontos e zonas por UF'!$B$2:$B$446,'Pontos e zonas por UF'!$H$2:$H$446)</f>
        <v>Espírito Santo</v>
      </c>
      <c r="K1469" s="344"/>
      <c r="L1469" s="8">
        <f>_xlfn.XLOOKUP(QDC_Contratos[[#This Row],[ID CLUSTER]],'Pontos e zonas por UF'!$B$2:$B$446,'Pontos e zonas por UF'!$A$2:$A$446)</f>
        <v>231</v>
      </c>
      <c r="M1469" s="344" t="str">
        <f>_xlfn.XLOOKUP(QDC_Contratos[[#This Row],[Código Identificador do ID CLUSTER]],'Pontos e zonas por UF'!$A$2:$A$446,'Pontos e zonas por UF'!$G$2:$G$446)</f>
        <v>Zona</v>
      </c>
    </row>
    <row r="1470" spans="1:13" x14ac:dyDescent="0.35">
      <c r="A1470" s="15">
        <v>1469</v>
      </c>
      <c r="B1470" s="338" t="s">
        <v>2745</v>
      </c>
      <c r="C1470" s="8" t="s">
        <v>1340</v>
      </c>
      <c r="D1470" s="15" t="s">
        <v>169</v>
      </c>
      <c r="E1470" s="18">
        <v>168.8</v>
      </c>
      <c r="F1470" s="473">
        <v>45649</v>
      </c>
      <c r="G1470" s="473">
        <v>45649</v>
      </c>
      <c r="H1470" s="448"/>
      <c r="I1470" s="15" t="s">
        <v>1279</v>
      </c>
      <c r="J1470" s="15" t="str">
        <f>_xlfn.XLOOKUP(QDC_Contratos[[#This Row],[ID CLUSTER]],'Pontos e zonas por UF'!$B$2:$B$446,'Pontos e zonas por UF'!$H$2:$H$446)</f>
        <v>Alagoas</v>
      </c>
      <c r="K1470" s="344"/>
      <c r="L1470" s="8">
        <f>_xlfn.XLOOKUP(QDC_Contratos[[#This Row],[ID CLUSTER]],'Pontos e zonas por UF'!$B$2:$B$446,'Pontos e zonas por UF'!$A$2:$A$446)</f>
        <v>823527</v>
      </c>
      <c r="M1470" s="344" t="str">
        <f>_xlfn.XLOOKUP(QDC_Contratos[[#This Row],[Código Identificador do ID CLUSTER]],'Pontos e zonas por UF'!$A$2:$A$446,'Pontos e zonas por UF'!$G$2:$G$446)</f>
        <v>Ponto</v>
      </c>
    </row>
    <row r="1471" spans="1:13" x14ac:dyDescent="0.35">
      <c r="A1471" s="15">
        <v>1470</v>
      </c>
      <c r="B1471" s="338" t="s">
        <v>2746</v>
      </c>
      <c r="C1471" s="8" t="s">
        <v>1311</v>
      </c>
      <c r="D1471" s="15" t="s">
        <v>162</v>
      </c>
      <c r="E1471" s="18">
        <v>3.2</v>
      </c>
      <c r="F1471" s="473">
        <v>45658</v>
      </c>
      <c r="G1471" s="473">
        <v>46022</v>
      </c>
      <c r="H1471" s="448"/>
      <c r="I1471" s="15" t="s">
        <v>1279</v>
      </c>
      <c r="J1471" s="15" t="str">
        <f>_xlfn.XLOOKUP(QDC_Contratos[[#This Row],[ID CLUSTER]],'Pontos e zonas por UF'!$B$2:$B$446,'Pontos e zonas por UF'!$H$2:$H$446)</f>
        <v>Bahia</v>
      </c>
      <c r="K1471" s="344"/>
      <c r="L1471" s="8">
        <f>_xlfn.XLOOKUP(QDC_Contratos[[#This Row],[ID CLUSTER]],'Pontos e zonas por UF'!$B$2:$B$446,'Pontos e zonas por UF'!$A$2:$A$446)</f>
        <v>235</v>
      </c>
      <c r="M1471" s="344" t="str">
        <f>_xlfn.XLOOKUP(QDC_Contratos[[#This Row],[Código Identificador do ID CLUSTER]],'Pontos e zonas por UF'!$A$2:$A$446,'Pontos e zonas por UF'!$G$2:$G$446)</f>
        <v>Zona</v>
      </c>
    </row>
    <row r="1472" spans="1:13" x14ac:dyDescent="0.35">
      <c r="A1472" s="15">
        <v>1471</v>
      </c>
      <c r="B1472" s="338" t="s">
        <v>2747</v>
      </c>
      <c r="C1472" s="8" t="s">
        <v>1313</v>
      </c>
      <c r="D1472" s="15" t="s">
        <v>162</v>
      </c>
      <c r="E1472" s="18">
        <v>77</v>
      </c>
      <c r="F1472" s="473">
        <v>45658</v>
      </c>
      <c r="G1472" s="473">
        <v>46022</v>
      </c>
      <c r="H1472" s="448"/>
      <c r="I1472" s="15" t="s">
        <v>1279</v>
      </c>
      <c r="J1472" s="15" t="str">
        <f>_xlfn.XLOOKUP(QDC_Contratos[[#This Row],[ID CLUSTER]],'Pontos e zonas por UF'!$B$2:$B$446,'Pontos e zonas por UF'!$H$2:$H$446)</f>
        <v>Sergipe</v>
      </c>
      <c r="K1472" s="344"/>
      <c r="L1472" s="8">
        <f>_xlfn.XLOOKUP(QDC_Contratos[[#This Row],[ID CLUSTER]],'Pontos e zonas por UF'!$B$2:$B$446,'Pontos e zonas por UF'!$A$2:$A$446)</f>
        <v>198</v>
      </c>
      <c r="M1472" s="344" t="str">
        <f>_xlfn.XLOOKUP(QDC_Contratos[[#This Row],[Código Identificador do ID CLUSTER]],'Pontos e zonas por UF'!$A$2:$A$446,'Pontos e zonas por UF'!$G$2:$G$446)</f>
        <v>Zona</v>
      </c>
    </row>
    <row r="1473" spans="1:13" x14ac:dyDescent="0.35">
      <c r="A1473" s="15">
        <v>1472</v>
      </c>
      <c r="B1473" s="338" t="s">
        <v>2748</v>
      </c>
      <c r="C1473" s="8" t="s">
        <v>1342</v>
      </c>
      <c r="D1473" s="15" t="s">
        <v>169</v>
      </c>
      <c r="E1473" s="18">
        <v>255</v>
      </c>
      <c r="F1473" s="473">
        <v>45658</v>
      </c>
      <c r="G1473" s="473">
        <v>46022</v>
      </c>
      <c r="H1473" s="448"/>
      <c r="I1473" s="15" t="s">
        <v>1279</v>
      </c>
      <c r="J1473" s="15" t="str">
        <f>_xlfn.XLOOKUP(QDC_Contratos[[#This Row],[ID CLUSTER]],'Pontos e zonas por UF'!$B$2:$B$446,'Pontos e zonas por UF'!$H$2:$H$446)</f>
        <v>Bahia</v>
      </c>
      <c r="K1473" s="344"/>
      <c r="L1473" s="8">
        <f>_xlfn.XLOOKUP(QDC_Contratos[[#This Row],[ID CLUSTER]],'Pontos e zonas por UF'!$B$2:$B$446,'Pontos e zonas por UF'!$A$2:$A$446)</f>
        <v>305299</v>
      </c>
      <c r="M1473" s="344" t="str">
        <f>_xlfn.XLOOKUP(QDC_Contratos[[#This Row],[Código Identificador do ID CLUSTER]],'Pontos e zonas por UF'!$A$2:$A$446,'Pontos e zonas por UF'!$G$2:$G$446)</f>
        <v>Ponto</v>
      </c>
    </row>
    <row r="1474" spans="1:13" x14ac:dyDescent="0.35">
      <c r="A1474" s="15">
        <v>1473</v>
      </c>
      <c r="B1474" s="338" t="s">
        <v>2749</v>
      </c>
      <c r="C1474" s="8" t="s">
        <v>1806</v>
      </c>
      <c r="D1474" s="15" t="s">
        <v>169</v>
      </c>
      <c r="E1474" s="18">
        <v>287</v>
      </c>
      <c r="F1474" s="473">
        <v>45658</v>
      </c>
      <c r="G1474" s="473">
        <v>46022</v>
      </c>
      <c r="H1474" s="448"/>
      <c r="I1474" s="15" t="s">
        <v>1279</v>
      </c>
      <c r="J1474" s="15" t="str">
        <f>_xlfn.XLOOKUP(QDC_Contratos[[#This Row],[ID CLUSTER]],'Pontos e zonas por UF'!$B$2:$B$446,'Pontos e zonas por UF'!$H$2:$H$446)</f>
        <v>Espírito Santo</v>
      </c>
      <c r="K1474" s="344"/>
      <c r="L1474" s="8">
        <f>_xlfn.XLOOKUP(QDC_Contratos[[#This Row],[ID CLUSTER]],'Pontos e zonas por UF'!$B$2:$B$446,'Pontos e zonas por UF'!$A$2:$A$446)</f>
        <v>756606</v>
      </c>
      <c r="M1474" s="344" t="str">
        <f>_xlfn.XLOOKUP(QDC_Contratos[[#This Row],[Código Identificador do ID CLUSTER]],'Pontos e zonas por UF'!$A$2:$A$446,'Pontos e zonas por UF'!$G$2:$G$446)</f>
        <v>Ponto</v>
      </c>
    </row>
    <row r="1475" spans="1:13" x14ac:dyDescent="0.35">
      <c r="A1475" s="15">
        <v>1474</v>
      </c>
      <c r="B1475" s="338" t="s">
        <v>2750</v>
      </c>
      <c r="C1475" s="8" t="s">
        <v>1346</v>
      </c>
      <c r="D1475" s="15" t="s">
        <v>169</v>
      </c>
      <c r="E1475" s="18">
        <v>16.8</v>
      </c>
      <c r="F1475" s="473">
        <v>45658</v>
      </c>
      <c r="G1475" s="473">
        <v>45688</v>
      </c>
      <c r="H1475" s="448"/>
      <c r="I1475" s="15" t="s">
        <v>1279</v>
      </c>
      <c r="J1475" s="15" t="str">
        <f>_xlfn.XLOOKUP(QDC_Contratos[[#This Row],[ID CLUSTER]],'Pontos e zonas por UF'!$B$2:$B$446,'Pontos e zonas por UF'!$H$2:$H$446)</f>
        <v>Rio Grande do Norte</v>
      </c>
      <c r="K1475" s="344"/>
      <c r="L1475" s="8">
        <f>_xlfn.XLOOKUP(QDC_Contratos[[#This Row],[ID CLUSTER]],'Pontos e zonas por UF'!$B$2:$B$446,'Pontos e zonas por UF'!$A$2:$A$446)</f>
        <v>755548</v>
      </c>
      <c r="M1475" s="344" t="str">
        <f>_xlfn.XLOOKUP(QDC_Contratos[[#This Row],[Código Identificador do ID CLUSTER]],'Pontos e zonas por UF'!$A$2:$A$446,'Pontos e zonas por UF'!$G$2:$G$446)</f>
        <v>Ponto</v>
      </c>
    </row>
    <row r="1476" spans="1:13" x14ac:dyDescent="0.35">
      <c r="A1476" s="15">
        <v>1475</v>
      </c>
      <c r="B1476" s="338" t="s">
        <v>2751</v>
      </c>
      <c r="C1476" s="8" t="s">
        <v>1346</v>
      </c>
      <c r="D1476" s="15" t="s">
        <v>169</v>
      </c>
      <c r="E1476" s="18">
        <v>32.770000000000003</v>
      </c>
      <c r="F1476" s="473">
        <v>45658</v>
      </c>
      <c r="G1476" s="473">
        <v>45747</v>
      </c>
      <c r="H1476" s="448"/>
      <c r="I1476" s="15" t="s">
        <v>1279</v>
      </c>
      <c r="J1476" s="15" t="str">
        <f>_xlfn.XLOOKUP(QDC_Contratos[[#This Row],[ID CLUSTER]],'Pontos e zonas por UF'!$B$2:$B$446,'Pontos e zonas por UF'!$H$2:$H$446)</f>
        <v>Rio Grande do Norte</v>
      </c>
      <c r="K1476" s="344"/>
      <c r="L1476" s="8">
        <f>_xlfn.XLOOKUP(QDC_Contratos[[#This Row],[ID CLUSTER]],'Pontos e zonas por UF'!$B$2:$B$446,'Pontos e zonas por UF'!$A$2:$A$446)</f>
        <v>755548</v>
      </c>
      <c r="M1476" s="344" t="str">
        <f>_xlfn.XLOOKUP(QDC_Contratos[[#This Row],[Código Identificador do ID CLUSTER]],'Pontos e zonas por UF'!$A$2:$A$446,'Pontos e zonas por UF'!$G$2:$G$446)</f>
        <v>Ponto</v>
      </c>
    </row>
    <row r="1477" spans="1:13" x14ac:dyDescent="0.35">
      <c r="A1477" s="15">
        <v>1476</v>
      </c>
      <c r="B1477" s="338" t="s">
        <v>2752</v>
      </c>
      <c r="C1477" s="8" t="s">
        <v>1381</v>
      </c>
      <c r="D1477" s="15" t="s">
        <v>162</v>
      </c>
      <c r="E1477" s="18">
        <v>47</v>
      </c>
      <c r="F1477" s="473">
        <v>45658</v>
      </c>
      <c r="G1477" s="473">
        <v>46022</v>
      </c>
      <c r="H1477" s="448"/>
      <c r="I1477" s="15" t="s">
        <v>1279</v>
      </c>
      <c r="J1477" s="15" t="str">
        <f>_xlfn.XLOOKUP(QDC_Contratos[[#This Row],[ID CLUSTER]],'Pontos e zonas por UF'!$B$2:$B$446,'Pontos e zonas por UF'!$H$2:$H$446)</f>
        <v>Ceará</v>
      </c>
      <c r="K1477" s="344"/>
      <c r="L1477" s="8">
        <f>_xlfn.XLOOKUP(QDC_Contratos[[#This Row],[ID CLUSTER]],'Pontos e zonas por UF'!$B$2:$B$446,'Pontos e zonas por UF'!$A$2:$A$446)</f>
        <v>246</v>
      </c>
      <c r="M1477" s="344" t="str">
        <f>_xlfn.XLOOKUP(QDC_Contratos[[#This Row],[Código Identificador do ID CLUSTER]],'Pontos e zonas por UF'!$A$2:$A$446,'Pontos e zonas por UF'!$G$2:$G$446)</f>
        <v>Zona</v>
      </c>
    </row>
    <row r="1478" spans="1:13" x14ac:dyDescent="0.35">
      <c r="A1478" s="15">
        <v>1477</v>
      </c>
      <c r="B1478" s="338" t="s">
        <v>2753</v>
      </c>
      <c r="C1478" s="8" t="s">
        <v>1331</v>
      </c>
      <c r="D1478" s="15" t="s">
        <v>162</v>
      </c>
      <c r="E1478" s="18">
        <v>120</v>
      </c>
      <c r="F1478" s="473">
        <v>45658</v>
      </c>
      <c r="G1478" s="473">
        <v>46022</v>
      </c>
      <c r="H1478" s="448"/>
      <c r="I1478" s="15" t="s">
        <v>1279</v>
      </c>
      <c r="J1478" s="15" t="str">
        <f>_xlfn.XLOOKUP(QDC_Contratos[[#This Row],[ID CLUSTER]],'Pontos e zonas por UF'!$B$2:$B$446,'Pontos e zonas por UF'!$H$2:$H$446)</f>
        <v>Alagoas</v>
      </c>
      <c r="K1478" s="344"/>
      <c r="L1478" s="8">
        <f>_xlfn.XLOOKUP(QDC_Contratos[[#This Row],[ID CLUSTER]],'Pontos e zonas por UF'!$B$2:$B$446,'Pontos e zonas por UF'!$A$2:$A$446)</f>
        <v>195</v>
      </c>
      <c r="M1478" s="344" t="str">
        <f>_xlfn.XLOOKUP(QDC_Contratos[[#This Row],[Código Identificador do ID CLUSTER]],'Pontos e zonas por UF'!$A$2:$A$446,'Pontos e zonas por UF'!$G$2:$G$446)</f>
        <v>Zona</v>
      </c>
    </row>
    <row r="1479" spans="1:13" x14ac:dyDescent="0.35">
      <c r="A1479" s="15">
        <v>1478</v>
      </c>
      <c r="B1479" s="338" t="s">
        <v>2754</v>
      </c>
      <c r="C1479" s="8" t="s">
        <v>1333</v>
      </c>
      <c r="D1479" s="15" t="s">
        <v>162</v>
      </c>
      <c r="E1479" s="18">
        <v>38</v>
      </c>
      <c r="F1479" s="473">
        <v>45658</v>
      </c>
      <c r="G1479" s="473">
        <v>46022</v>
      </c>
      <c r="H1479" s="448"/>
      <c r="I1479" s="15" t="s">
        <v>1279</v>
      </c>
      <c r="J1479" s="15" t="str">
        <f>_xlfn.XLOOKUP(QDC_Contratos[[#This Row],[ID CLUSTER]],'Pontos e zonas por UF'!$B$2:$B$446,'Pontos e zonas por UF'!$H$2:$H$446)</f>
        <v>Bahia</v>
      </c>
      <c r="K1479" s="344"/>
      <c r="L1479" s="8">
        <f>_xlfn.XLOOKUP(QDC_Contratos[[#This Row],[ID CLUSTER]],'Pontos e zonas por UF'!$B$2:$B$446,'Pontos e zonas por UF'!$A$2:$A$446)</f>
        <v>233</v>
      </c>
      <c r="M1479" s="344" t="str">
        <f>_xlfn.XLOOKUP(QDC_Contratos[[#This Row],[Código Identificador do ID CLUSTER]],'Pontos e zonas por UF'!$A$2:$A$446,'Pontos e zonas por UF'!$G$2:$G$446)</f>
        <v>Zona</v>
      </c>
    </row>
    <row r="1480" spans="1:13" x14ac:dyDescent="0.35">
      <c r="A1480" s="15">
        <v>1479</v>
      </c>
      <c r="B1480" s="338" t="s">
        <v>2755</v>
      </c>
      <c r="C1480" s="8" t="s">
        <v>1335</v>
      </c>
      <c r="D1480" s="15" t="s">
        <v>162</v>
      </c>
      <c r="E1480" s="18">
        <v>5</v>
      </c>
      <c r="F1480" s="473">
        <v>45658</v>
      </c>
      <c r="G1480" s="473">
        <v>46022</v>
      </c>
      <c r="H1480" s="448"/>
      <c r="I1480" s="15" t="s">
        <v>1279</v>
      </c>
      <c r="J1480" s="15" t="str">
        <f>_xlfn.XLOOKUP(QDC_Contratos[[#This Row],[ID CLUSTER]],'Pontos e zonas por UF'!$B$2:$B$446,'Pontos e zonas por UF'!$H$2:$H$446)</f>
        <v>Bahia</v>
      </c>
      <c r="K1480" s="344"/>
      <c r="L1480" s="8">
        <f>_xlfn.XLOOKUP(QDC_Contratos[[#This Row],[ID CLUSTER]],'Pontos e zonas por UF'!$B$2:$B$446,'Pontos e zonas por UF'!$A$2:$A$446)</f>
        <v>234</v>
      </c>
      <c r="M1480" s="344" t="str">
        <f>_xlfn.XLOOKUP(QDC_Contratos[[#This Row],[Código Identificador do ID CLUSTER]],'Pontos e zonas por UF'!$A$2:$A$446,'Pontos e zonas por UF'!$G$2:$G$446)</f>
        <v>Zona</v>
      </c>
    </row>
    <row r="1481" spans="1:13" x14ac:dyDescent="0.35">
      <c r="A1481" s="15">
        <v>1480</v>
      </c>
      <c r="B1481" s="338" t="s">
        <v>2756</v>
      </c>
      <c r="C1481" s="8" t="s">
        <v>1311</v>
      </c>
      <c r="D1481" s="15" t="s">
        <v>162</v>
      </c>
      <c r="E1481" s="18">
        <v>1390</v>
      </c>
      <c r="F1481" s="473">
        <v>45658</v>
      </c>
      <c r="G1481" s="473">
        <v>46022</v>
      </c>
      <c r="H1481" s="448"/>
      <c r="I1481" s="15" t="s">
        <v>1279</v>
      </c>
      <c r="J1481" s="15" t="str">
        <f>_xlfn.XLOOKUP(QDC_Contratos[[#This Row],[ID CLUSTER]],'Pontos e zonas por UF'!$B$2:$B$446,'Pontos e zonas por UF'!$H$2:$H$446)</f>
        <v>Bahia</v>
      </c>
      <c r="K1481" s="344"/>
      <c r="L1481" s="8">
        <f>_xlfn.XLOOKUP(QDC_Contratos[[#This Row],[ID CLUSTER]],'Pontos e zonas por UF'!$B$2:$B$446,'Pontos e zonas por UF'!$A$2:$A$446)</f>
        <v>235</v>
      </c>
      <c r="M1481" s="344" t="str">
        <f>_xlfn.XLOOKUP(QDC_Contratos[[#This Row],[Código Identificador do ID CLUSTER]],'Pontos e zonas por UF'!$A$2:$A$446,'Pontos e zonas por UF'!$G$2:$G$446)</f>
        <v>Zona</v>
      </c>
    </row>
    <row r="1482" spans="1:13" x14ac:dyDescent="0.35">
      <c r="A1482" s="15">
        <v>1481</v>
      </c>
      <c r="B1482" s="338" t="s">
        <v>2757</v>
      </c>
      <c r="C1482" s="8" t="s">
        <v>1338</v>
      </c>
      <c r="D1482" s="15" t="s">
        <v>162</v>
      </c>
      <c r="E1482" s="18">
        <v>253</v>
      </c>
      <c r="F1482" s="473">
        <v>45658</v>
      </c>
      <c r="G1482" s="473">
        <v>46022</v>
      </c>
      <c r="H1482" s="448"/>
      <c r="I1482" s="15" t="s">
        <v>1279</v>
      </c>
      <c r="J1482" s="15" t="str">
        <f>_xlfn.XLOOKUP(QDC_Contratos[[#This Row],[ID CLUSTER]],'Pontos e zonas por UF'!$B$2:$B$446,'Pontos e zonas por UF'!$H$2:$H$446)</f>
        <v>Bahia</v>
      </c>
      <c r="K1482" s="344"/>
      <c r="L1482" s="8">
        <f>_xlfn.XLOOKUP(QDC_Contratos[[#This Row],[ID CLUSTER]],'Pontos e zonas por UF'!$B$2:$B$446,'Pontos e zonas por UF'!$A$2:$A$446)</f>
        <v>236</v>
      </c>
      <c r="M1482" s="344" t="str">
        <f>_xlfn.XLOOKUP(QDC_Contratos[[#This Row],[Código Identificador do ID CLUSTER]],'Pontos e zonas por UF'!$A$2:$A$446,'Pontos e zonas por UF'!$G$2:$G$446)</f>
        <v>Zona</v>
      </c>
    </row>
    <row r="1483" spans="1:13" x14ac:dyDescent="0.35">
      <c r="A1483" s="15">
        <v>1482</v>
      </c>
      <c r="B1483" s="338" t="s">
        <v>2758</v>
      </c>
      <c r="C1483" s="8" t="s">
        <v>1329</v>
      </c>
      <c r="D1483" s="15" t="s">
        <v>162</v>
      </c>
      <c r="E1483" s="18">
        <v>433</v>
      </c>
      <c r="F1483" s="473">
        <v>45658</v>
      </c>
      <c r="G1483" s="473">
        <v>46022</v>
      </c>
      <c r="H1483" s="448"/>
      <c r="I1483" s="15" t="s">
        <v>1279</v>
      </c>
      <c r="J1483" s="15" t="str">
        <f>_xlfn.XLOOKUP(QDC_Contratos[[#This Row],[ID CLUSTER]],'Pontos e zonas por UF'!$B$2:$B$446,'Pontos e zonas por UF'!$H$2:$H$446)</f>
        <v>Bahia</v>
      </c>
      <c r="K1483" s="344"/>
      <c r="L1483" s="8">
        <f>_xlfn.XLOOKUP(QDC_Contratos[[#This Row],[ID CLUSTER]],'Pontos e zonas por UF'!$B$2:$B$446,'Pontos e zonas por UF'!$A$2:$A$446)</f>
        <v>237</v>
      </c>
      <c r="M1483" s="344" t="str">
        <f>_xlfn.XLOOKUP(QDC_Contratos[[#This Row],[Código Identificador do ID CLUSTER]],'Pontos e zonas por UF'!$A$2:$A$446,'Pontos e zonas por UF'!$G$2:$G$446)</f>
        <v>Zona</v>
      </c>
    </row>
    <row r="1484" spans="1:13" x14ac:dyDescent="0.35">
      <c r="A1484" s="15">
        <v>1483</v>
      </c>
      <c r="B1484" s="338" t="s">
        <v>2759</v>
      </c>
      <c r="C1484" s="8" t="s">
        <v>1381</v>
      </c>
      <c r="D1484" s="15" t="s">
        <v>162</v>
      </c>
      <c r="E1484" s="18">
        <v>267</v>
      </c>
      <c r="F1484" s="473">
        <v>45658</v>
      </c>
      <c r="G1484" s="473">
        <v>46022</v>
      </c>
      <c r="H1484" s="448"/>
      <c r="I1484" s="15" t="s">
        <v>1279</v>
      </c>
      <c r="J1484" s="15" t="str">
        <f>_xlfn.XLOOKUP(QDC_Contratos[[#This Row],[ID CLUSTER]],'Pontos e zonas por UF'!$B$2:$B$446,'Pontos e zonas por UF'!$H$2:$H$446)</f>
        <v>Ceará</v>
      </c>
      <c r="K1484" s="344"/>
      <c r="L1484" s="8">
        <f>_xlfn.XLOOKUP(QDC_Contratos[[#This Row],[ID CLUSTER]],'Pontos e zonas por UF'!$B$2:$B$446,'Pontos e zonas por UF'!$A$2:$A$446)</f>
        <v>246</v>
      </c>
      <c r="M1484" s="344" t="str">
        <f>_xlfn.XLOOKUP(QDC_Contratos[[#This Row],[Código Identificador do ID CLUSTER]],'Pontos e zonas por UF'!$A$2:$A$446,'Pontos e zonas por UF'!$G$2:$G$446)</f>
        <v>Zona</v>
      </c>
    </row>
    <row r="1485" spans="1:13" x14ac:dyDescent="0.35">
      <c r="A1485" s="15">
        <v>1484</v>
      </c>
      <c r="B1485" s="338" t="s">
        <v>2760</v>
      </c>
      <c r="C1485" s="8" t="s">
        <v>1441</v>
      </c>
      <c r="D1485" s="15" t="s">
        <v>162</v>
      </c>
      <c r="E1485" s="18">
        <v>50</v>
      </c>
      <c r="F1485" s="473">
        <v>45658</v>
      </c>
      <c r="G1485" s="473">
        <v>46022</v>
      </c>
      <c r="H1485" s="448"/>
      <c r="I1485" s="15" t="s">
        <v>1279</v>
      </c>
      <c r="J1485" s="15" t="str">
        <f>_xlfn.XLOOKUP(QDC_Contratos[[#This Row],[ID CLUSTER]],'Pontos e zonas por UF'!$B$2:$B$446,'Pontos e zonas por UF'!$H$2:$H$446)</f>
        <v>Ceará</v>
      </c>
      <c r="K1485" s="344"/>
      <c r="L1485" s="8">
        <f>_xlfn.XLOOKUP(QDC_Contratos[[#This Row],[ID CLUSTER]],'Pontos e zonas por UF'!$B$2:$B$446,'Pontos e zonas por UF'!$A$2:$A$446)</f>
        <v>247</v>
      </c>
      <c r="M1485" s="344" t="str">
        <f>_xlfn.XLOOKUP(QDC_Contratos[[#This Row],[Código Identificador do ID CLUSTER]],'Pontos e zonas por UF'!$A$2:$A$446,'Pontos e zonas por UF'!$G$2:$G$446)</f>
        <v>Zona</v>
      </c>
    </row>
    <row r="1486" spans="1:13" x14ac:dyDescent="0.35">
      <c r="A1486" s="15">
        <v>1485</v>
      </c>
      <c r="B1486" s="338" t="s">
        <v>2761</v>
      </c>
      <c r="C1486" s="8" t="s">
        <v>1637</v>
      </c>
      <c r="D1486" s="15" t="s">
        <v>162</v>
      </c>
      <c r="E1486" s="18">
        <v>31</v>
      </c>
      <c r="F1486" s="473">
        <v>45658</v>
      </c>
      <c r="G1486" s="473">
        <v>46022</v>
      </c>
      <c r="H1486" s="448"/>
      <c r="I1486" s="15" t="s">
        <v>1279</v>
      </c>
      <c r="J1486" s="15" t="str">
        <f>_xlfn.XLOOKUP(QDC_Contratos[[#This Row],[ID CLUSTER]],'Pontos e zonas por UF'!$B$2:$B$446,'Pontos e zonas por UF'!$H$2:$H$446)</f>
        <v>Espírito Santo</v>
      </c>
      <c r="K1486" s="344"/>
      <c r="L1486" s="8">
        <f>_xlfn.XLOOKUP(QDC_Contratos[[#This Row],[ID CLUSTER]],'Pontos e zonas por UF'!$B$2:$B$446,'Pontos e zonas por UF'!$A$2:$A$446)</f>
        <v>232</v>
      </c>
      <c r="M1486" s="344" t="str">
        <f>_xlfn.XLOOKUP(QDC_Contratos[[#This Row],[Código Identificador do ID CLUSTER]],'Pontos e zonas por UF'!$A$2:$A$446,'Pontos e zonas por UF'!$G$2:$G$446)</f>
        <v>Zona</v>
      </c>
    </row>
    <row r="1487" spans="1:13" x14ac:dyDescent="0.35">
      <c r="A1487" s="15">
        <v>1486</v>
      </c>
      <c r="B1487" s="338" t="s">
        <v>2762</v>
      </c>
      <c r="C1487" s="8" t="s">
        <v>1469</v>
      </c>
      <c r="D1487" s="15" t="s">
        <v>162</v>
      </c>
      <c r="E1487" s="18">
        <v>131</v>
      </c>
      <c r="F1487" s="473">
        <v>45658</v>
      </c>
      <c r="G1487" s="473">
        <v>46022</v>
      </c>
      <c r="H1487" s="448"/>
      <c r="I1487" s="15" t="s">
        <v>1279</v>
      </c>
      <c r="J1487" s="15" t="str">
        <f>_xlfn.XLOOKUP(QDC_Contratos[[#This Row],[ID CLUSTER]],'Pontos e zonas por UF'!$B$2:$B$446,'Pontos e zonas por UF'!$H$2:$H$446)</f>
        <v>Espírito Santo</v>
      </c>
      <c r="K1487" s="344"/>
      <c r="L1487" s="8">
        <f>_xlfn.XLOOKUP(QDC_Contratos[[#This Row],[ID CLUSTER]],'Pontos e zonas por UF'!$B$2:$B$446,'Pontos e zonas por UF'!$A$2:$A$446)</f>
        <v>230</v>
      </c>
      <c r="M1487" s="344" t="str">
        <f>_xlfn.XLOOKUP(QDC_Contratos[[#This Row],[Código Identificador do ID CLUSTER]],'Pontos e zonas por UF'!$A$2:$A$446,'Pontos e zonas por UF'!$G$2:$G$446)</f>
        <v>Zona</v>
      </c>
    </row>
    <row r="1488" spans="1:13" x14ac:dyDescent="0.35">
      <c r="A1488" s="15">
        <v>1487</v>
      </c>
      <c r="B1488" s="338" t="s">
        <v>2763</v>
      </c>
      <c r="C1488" s="8" t="s">
        <v>1466</v>
      </c>
      <c r="D1488" s="15" t="s">
        <v>162</v>
      </c>
      <c r="E1488" s="18">
        <v>16</v>
      </c>
      <c r="F1488" s="473">
        <v>45658</v>
      </c>
      <c r="G1488" s="473">
        <v>46022</v>
      </c>
      <c r="H1488" s="448"/>
      <c r="I1488" s="15" t="s">
        <v>1279</v>
      </c>
      <c r="J1488" s="15" t="str">
        <f>_xlfn.XLOOKUP(QDC_Contratos[[#This Row],[ID CLUSTER]],'Pontos e zonas por UF'!$B$2:$B$446,'Pontos e zonas por UF'!$H$2:$H$446)</f>
        <v>Espírito Santo</v>
      </c>
      <c r="K1488" s="344"/>
      <c r="L1488" s="8">
        <f>_xlfn.XLOOKUP(QDC_Contratos[[#This Row],[ID CLUSTER]],'Pontos e zonas por UF'!$B$2:$B$446,'Pontos e zonas por UF'!$A$2:$A$446)</f>
        <v>231</v>
      </c>
      <c r="M1488" s="344" t="str">
        <f>_xlfn.XLOOKUP(QDC_Contratos[[#This Row],[Código Identificador do ID CLUSTER]],'Pontos e zonas por UF'!$A$2:$A$446,'Pontos e zonas por UF'!$G$2:$G$446)</f>
        <v>Zona</v>
      </c>
    </row>
    <row r="1489" spans="1:13" x14ac:dyDescent="0.35">
      <c r="A1489" s="15">
        <v>1488</v>
      </c>
      <c r="B1489" s="338" t="s">
        <v>2764</v>
      </c>
      <c r="C1489" s="8" t="s">
        <v>1352</v>
      </c>
      <c r="D1489" s="15" t="s">
        <v>162</v>
      </c>
      <c r="E1489" s="18">
        <v>25.5</v>
      </c>
      <c r="F1489" s="473">
        <v>45658</v>
      </c>
      <c r="G1489" s="473">
        <v>46022</v>
      </c>
      <c r="H1489" s="448"/>
      <c r="I1489" s="15" t="s">
        <v>1279</v>
      </c>
      <c r="J1489" s="15" t="str">
        <f>_xlfn.XLOOKUP(QDC_Contratos[[#This Row],[ID CLUSTER]],'Pontos e zonas por UF'!$B$2:$B$446,'Pontos e zonas por UF'!$H$2:$H$446)</f>
        <v>Rio Grande do Norte</v>
      </c>
      <c r="K1489" s="344"/>
      <c r="L1489" s="8">
        <f>_xlfn.XLOOKUP(QDC_Contratos[[#This Row],[ID CLUSTER]],'Pontos e zonas por UF'!$B$2:$B$446,'Pontos e zonas por UF'!$A$2:$A$446)</f>
        <v>245</v>
      </c>
      <c r="M1489" s="344" t="str">
        <f>_xlfn.XLOOKUP(QDC_Contratos[[#This Row],[Código Identificador do ID CLUSTER]],'Pontos e zonas por UF'!$A$2:$A$446,'Pontos e zonas por UF'!$G$2:$G$446)</f>
        <v>Zona</v>
      </c>
    </row>
    <row r="1490" spans="1:13" x14ac:dyDescent="0.35">
      <c r="A1490" s="15">
        <v>1489</v>
      </c>
      <c r="B1490" s="338" t="s">
        <v>2765</v>
      </c>
      <c r="C1490" s="8" t="s">
        <v>1350</v>
      </c>
      <c r="D1490" s="15" t="s">
        <v>162</v>
      </c>
      <c r="E1490" s="18">
        <v>127.5</v>
      </c>
      <c r="F1490" s="473">
        <v>45658</v>
      </c>
      <c r="G1490" s="473">
        <v>46022</v>
      </c>
      <c r="H1490" s="448"/>
      <c r="I1490" s="15" t="s">
        <v>1279</v>
      </c>
      <c r="J1490" s="15" t="str">
        <f>_xlfn.XLOOKUP(QDC_Contratos[[#This Row],[ID CLUSTER]],'Pontos e zonas por UF'!$B$2:$B$446,'Pontos e zonas por UF'!$H$2:$H$446)</f>
        <v>Rio Grande do Norte</v>
      </c>
      <c r="K1490" s="344"/>
      <c r="L1490" s="8">
        <f>_xlfn.XLOOKUP(QDC_Contratos[[#This Row],[ID CLUSTER]],'Pontos e zonas por UF'!$B$2:$B$446,'Pontos e zonas por UF'!$A$2:$A$446)</f>
        <v>243</v>
      </c>
      <c r="M1490" s="344" t="str">
        <f>_xlfn.XLOOKUP(QDC_Contratos[[#This Row],[Código Identificador do ID CLUSTER]],'Pontos e zonas por UF'!$A$2:$A$446,'Pontos e zonas por UF'!$G$2:$G$446)</f>
        <v>Zona</v>
      </c>
    </row>
    <row r="1491" spans="1:13" x14ac:dyDescent="0.35">
      <c r="A1491" s="15">
        <v>1490</v>
      </c>
      <c r="B1491" s="338" t="s">
        <v>2766</v>
      </c>
      <c r="C1491" s="8" t="s">
        <v>1469</v>
      </c>
      <c r="D1491" s="15" t="s">
        <v>162</v>
      </c>
      <c r="E1491" s="18">
        <v>155</v>
      </c>
      <c r="F1491" s="473">
        <v>45658</v>
      </c>
      <c r="G1491" s="473">
        <v>46022</v>
      </c>
      <c r="H1491" s="448"/>
      <c r="I1491" s="15" t="s">
        <v>1279</v>
      </c>
      <c r="J1491" s="15" t="str">
        <f>_xlfn.XLOOKUP(QDC_Contratos[[#This Row],[ID CLUSTER]],'Pontos e zonas por UF'!$B$2:$B$446,'Pontos e zonas por UF'!$H$2:$H$446)</f>
        <v>Espírito Santo</v>
      </c>
      <c r="K1491" s="344"/>
      <c r="L1491" s="8">
        <f>_xlfn.XLOOKUP(QDC_Contratos[[#This Row],[ID CLUSTER]],'Pontos e zonas por UF'!$B$2:$B$446,'Pontos e zonas por UF'!$A$2:$A$446)</f>
        <v>230</v>
      </c>
      <c r="M1491" s="344" t="str">
        <f>_xlfn.XLOOKUP(QDC_Contratos[[#This Row],[Código Identificador do ID CLUSTER]],'Pontos e zonas por UF'!$A$2:$A$446,'Pontos e zonas por UF'!$G$2:$G$446)</f>
        <v>Zona</v>
      </c>
    </row>
    <row r="1492" spans="1:13" x14ac:dyDescent="0.35">
      <c r="A1492" s="15">
        <v>1491</v>
      </c>
      <c r="B1492" s="338" t="s">
        <v>2767</v>
      </c>
      <c r="C1492" s="8" t="s">
        <v>1466</v>
      </c>
      <c r="D1492" s="15" t="s">
        <v>162</v>
      </c>
      <c r="E1492" s="18">
        <v>150</v>
      </c>
      <c r="F1492" s="473">
        <v>45658</v>
      </c>
      <c r="G1492" s="473">
        <v>46022</v>
      </c>
      <c r="H1492" s="448"/>
      <c r="I1492" s="15" t="s">
        <v>1279</v>
      </c>
      <c r="J1492" s="15" t="str">
        <f>_xlfn.XLOOKUP(QDC_Contratos[[#This Row],[ID CLUSTER]],'Pontos e zonas por UF'!$B$2:$B$446,'Pontos e zonas por UF'!$H$2:$H$446)</f>
        <v>Espírito Santo</v>
      </c>
      <c r="K1492" s="344"/>
      <c r="L1492" s="8">
        <f>_xlfn.XLOOKUP(QDC_Contratos[[#This Row],[ID CLUSTER]],'Pontos e zonas por UF'!$B$2:$B$446,'Pontos e zonas por UF'!$A$2:$A$446)</f>
        <v>231</v>
      </c>
      <c r="M1492" s="344" t="str">
        <f>_xlfn.XLOOKUP(QDC_Contratos[[#This Row],[Código Identificador do ID CLUSTER]],'Pontos e zonas por UF'!$A$2:$A$446,'Pontos e zonas por UF'!$G$2:$G$446)</f>
        <v>Zona</v>
      </c>
    </row>
    <row r="1493" spans="1:13" x14ac:dyDescent="0.35">
      <c r="A1493" s="15">
        <v>1492</v>
      </c>
      <c r="B1493" s="338" t="s">
        <v>2768</v>
      </c>
      <c r="C1493" s="8" t="s">
        <v>1313</v>
      </c>
      <c r="D1493" s="15" t="s">
        <v>162</v>
      </c>
      <c r="E1493" s="18">
        <v>19.5</v>
      </c>
      <c r="F1493" s="473">
        <v>45658</v>
      </c>
      <c r="G1493" s="473">
        <v>46022</v>
      </c>
      <c r="H1493" s="448"/>
      <c r="I1493" s="15" t="s">
        <v>1279</v>
      </c>
      <c r="J1493" s="15" t="str">
        <f>_xlfn.XLOOKUP(QDC_Contratos[[#This Row],[ID CLUSTER]],'Pontos e zonas por UF'!$B$2:$B$446,'Pontos e zonas por UF'!$H$2:$H$446)</f>
        <v>Sergipe</v>
      </c>
      <c r="K1493" s="344"/>
      <c r="L1493" s="8">
        <f>_xlfn.XLOOKUP(QDC_Contratos[[#This Row],[ID CLUSTER]],'Pontos e zonas por UF'!$B$2:$B$446,'Pontos e zonas por UF'!$A$2:$A$446)</f>
        <v>198</v>
      </c>
      <c r="M1493" s="344" t="str">
        <f>_xlfn.XLOOKUP(QDC_Contratos[[#This Row],[Código Identificador do ID CLUSTER]],'Pontos e zonas por UF'!$A$2:$A$446,'Pontos e zonas por UF'!$G$2:$G$446)</f>
        <v>Zona</v>
      </c>
    </row>
    <row r="1494" spans="1:13" x14ac:dyDescent="0.35">
      <c r="A1494" s="15">
        <v>1493</v>
      </c>
      <c r="B1494" s="338" t="s">
        <v>2769</v>
      </c>
      <c r="C1494" s="8" t="s">
        <v>1324</v>
      </c>
      <c r="D1494" s="15" t="s">
        <v>169</v>
      </c>
      <c r="E1494" s="18">
        <v>220</v>
      </c>
      <c r="F1494" s="473">
        <v>45658</v>
      </c>
      <c r="G1494" s="473">
        <v>45688</v>
      </c>
      <c r="H1494" s="448"/>
      <c r="I1494" s="15" t="s">
        <v>1279</v>
      </c>
      <c r="J1494" s="15" t="str">
        <f>_xlfn.XLOOKUP(QDC_Contratos[[#This Row],[ID CLUSTER]],'Pontos e zonas por UF'!$B$2:$B$446,'Pontos e zonas por UF'!$H$2:$H$446)</f>
        <v>Rio de Janeiro</v>
      </c>
      <c r="K1494" s="344"/>
      <c r="L1494" s="8">
        <f>_xlfn.XLOOKUP(QDC_Contratos[[#This Row],[ID CLUSTER]],'Pontos e zonas por UF'!$B$2:$B$446,'Pontos e zonas por UF'!$A$2:$A$446)</f>
        <v>756635</v>
      </c>
      <c r="M1494" s="344" t="str">
        <f>_xlfn.XLOOKUP(QDC_Contratos[[#This Row],[Código Identificador do ID CLUSTER]],'Pontos e zonas por UF'!$A$2:$A$446,'Pontos e zonas por UF'!$G$2:$G$446)</f>
        <v>Ponto</v>
      </c>
    </row>
    <row r="1495" spans="1:13" x14ac:dyDescent="0.35">
      <c r="A1495" s="15">
        <v>1494</v>
      </c>
      <c r="B1495" s="338" t="s">
        <v>2770</v>
      </c>
      <c r="C1495" s="8" t="s">
        <v>1324</v>
      </c>
      <c r="D1495" s="15" t="s">
        <v>169</v>
      </c>
      <c r="E1495" s="18">
        <v>100</v>
      </c>
      <c r="F1495" s="473">
        <v>45658</v>
      </c>
      <c r="G1495" s="473">
        <v>46022</v>
      </c>
      <c r="H1495" s="448"/>
      <c r="I1495" s="15" t="s">
        <v>1279</v>
      </c>
      <c r="J1495" s="15" t="str">
        <f>_xlfn.XLOOKUP(QDC_Contratos[[#This Row],[ID CLUSTER]],'Pontos e zonas por UF'!$B$2:$B$446,'Pontos e zonas por UF'!$H$2:$H$446)</f>
        <v>Rio de Janeiro</v>
      </c>
      <c r="K1495" s="344"/>
      <c r="L1495" s="8">
        <f>_xlfn.XLOOKUP(QDC_Contratos[[#This Row],[ID CLUSTER]],'Pontos e zonas por UF'!$B$2:$B$446,'Pontos e zonas por UF'!$A$2:$A$446)</f>
        <v>756635</v>
      </c>
      <c r="M1495" s="344" t="str">
        <f>_xlfn.XLOOKUP(QDC_Contratos[[#This Row],[Código Identificador do ID CLUSTER]],'Pontos e zonas por UF'!$A$2:$A$446,'Pontos e zonas por UF'!$G$2:$G$446)</f>
        <v>Ponto</v>
      </c>
    </row>
    <row r="1496" spans="1:13" x14ac:dyDescent="0.35">
      <c r="A1496" s="15">
        <v>1495</v>
      </c>
      <c r="B1496" s="338" t="s">
        <v>2771</v>
      </c>
      <c r="C1496" s="8" t="s">
        <v>1324</v>
      </c>
      <c r="D1496" s="15" t="s">
        <v>169</v>
      </c>
      <c r="E1496" s="18">
        <v>689.56</v>
      </c>
      <c r="F1496" s="473">
        <v>45658</v>
      </c>
      <c r="G1496" s="473">
        <v>46022</v>
      </c>
      <c r="H1496" s="448"/>
      <c r="I1496" s="15" t="s">
        <v>1279</v>
      </c>
      <c r="J1496" s="15" t="str">
        <f>_xlfn.XLOOKUP(QDC_Contratos[[#This Row],[ID CLUSTER]],'Pontos e zonas por UF'!$B$2:$B$446,'Pontos e zonas por UF'!$H$2:$H$446)</f>
        <v>Rio de Janeiro</v>
      </c>
      <c r="K1496" s="344"/>
      <c r="L1496" s="8">
        <f>_xlfn.XLOOKUP(QDC_Contratos[[#This Row],[ID CLUSTER]],'Pontos e zonas por UF'!$B$2:$B$446,'Pontos e zonas por UF'!$A$2:$A$446)</f>
        <v>756635</v>
      </c>
      <c r="M1496" s="344" t="str">
        <f>_xlfn.XLOOKUP(QDC_Contratos[[#This Row],[Código Identificador do ID CLUSTER]],'Pontos e zonas por UF'!$A$2:$A$446,'Pontos e zonas por UF'!$G$2:$G$446)</f>
        <v>Ponto</v>
      </c>
    </row>
    <row r="1497" spans="1:13" x14ac:dyDescent="0.35">
      <c r="A1497" s="15">
        <v>1496</v>
      </c>
      <c r="B1497" s="338" t="s">
        <v>2772</v>
      </c>
      <c r="C1497" s="8" t="s">
        <v>1466</v>
      </c>
      <c r="D1497" s="15" t="s">
        <v>162</v>
      </c>
      <c r="E1497" s="18">
        <v>206.53</v>
      </c>
      <c r="F1497" s="473">
        <v>45650</v>
      </c>
      <c r="G1497" s="473">
        <v>45650</v>
      </c>
      <c r="H1497" s="448"/>
      <c r="I1497" s="15" t="s">
        <v>1279</v>
      </c>
      <c r="J1497" s="15" t="str">
        <f>_xlfn.XLOOKUP(QDC_Contratos[[#This Row],[ID CLUSTER]],'Pontos e zonas por UF'!$B$2:$B$446,'Pontos e zonas por UF'!$H$2:$H$446)</f>
        <v>Espírito Santo</v>
      </c>
      <c r="K1497" s="344"/>
      <c r="L1497" s="8">
        <f>_xlfn.XLOOKUP(QDC_Contratos[[#This Row],[ID CLUSTER]],'Pontos e zonas por UF'!$B$2:$B$446,'Pontos e zonas por UF'!$A$2:$A$446)</f>
        <v>231</v>
      </c>
      <c r="M1497" s="344" t="str">
        <f>_xlfn.XLOOKUP(QDC_Contratos[[#This Row],[Código Identificador do ID CLUSTER]],'Pontos e zonas por UF'!$A$2:$A$446,'Pontos e zonas por UF'!$G$2:$G$446)</f>
        <v>Zona</v>
      </c>
    </row>
    <row r="1498" spans="1:13" x14ac:dyDescent="0.35">
      <c r="A1498" s="15">
        <v>1497</v>
      </c>
      <c r="B1498" s="338" t="s">
        <v>2773</v>
      </c>
      <c r="C1498" s="8" t="s">
        <v>1340</v>
      </c>
      <c r="D1498" s="15" t="s">
        <v>169</v>
      </c>
      <c r="E1498" s="18">
        <v>206.53</v>
      </c>
      <c r="F1498" s="473">
        <v>45650</v>
      </c>
      <c r="G1498" s="473">
        <v>45650</v>
      </c>
      <c r="H1498" s="448"/>
      <c r="I1498" s="15" t="s">
        <v>1279</v>
      </c>
      <c r="J1498" s="15" t="str">
        <f>_xlfn.XLOOKUP(QDC_Contratos[[#This Row],[ID CLUSTER]],'Pontos e zonas por UF'!$B$2:$B$446,'Pontos e zonas por UF'!$H$2:$H$446)</f>
        <v>Alagoas</v>
      </c>
      <c r="K1498" s="344"/>
      <c r="L1498" s="8">
        <f>_xlfn.XLOOKUP(QDC_Contratos[[#This Row],[ID CLUSTER]],'Pontos e zonas por UF'!$B$2:$B$446,'Pontos e zonas por UF'!$A$2:$A$446)</f>
        <v>823527</v>
      </c>
      <c r="M1498" s="344" t="str">
        <f>_xlfn.XLOOKUP(QDC_Contratos[[#This Row],[Código Identificador do ID CLUSTER]],'Pontos e zonas por UF'!$A$2:$A$446,'Pontos e zonas por UF'!$G$2:$G$446)</f>
        <v>Ponto</v>
      </c>
    </row>
    <row r="1499" spans="1:13" x14ac:dyDescent="0.35">
      <c r="A1499" s="15">
        <v>1498</v>
      </c>
      <c r="B1499" s="338" t="s">
        <v>2774</v>
      </c>
      <c r="C1499" s="8" t="s">
        <v>1466</v>
      </c>
      <c r="D1499" s="15" t="s">
        <v>162</v>
      </c>
      <c r="E1499" s="18">
        <v>206.53</v>
      </c>
      <c r="F1499" s="473">
        <v>45651</v>
      </c>
      <c r="G1499" s="473">
        <v>45651</v>
      </c>
      <c r="H1499" s="448"/>
      <c r="I1499" s="15" t="s">
        <v>1279</v>
      </c>
      <c r="J1499" s="15" t="str">
        <f>_xlfn.XLOOKUP(QDC_Contratos[[#This Row],[ID CLUSTER]],'Pontos e zonas por UF'!$B$2:$B$446,'Pontos e zonas por UF'!$H$2:$H$446)</f>
        <v>Espírito Santo</v>
      </c>
      <c r="K1499" s="344"/>
      <c r="L1499" s="8">
        <f>_xlfn.XLOOKUP(QDC_Contratos[[#This Row],[ID CLUSTER]],'Pontos e zonas por UF'!$B$2:$B$446,'Pontos e zonas por UF'!$A$2:$A$446)</f>
        <v>231</v>
      </c>
      <c r="M1499" s="344" t="str">
        <f>_xlfn.XLOOKUP(QDC_Contratos[[#This Row],[Código Identificador do ID CLUSTER]],'Pontos e zonas por UF'!$A$2:$A$446,'Pontos e zonas por UF'!$G$2:$G$446)</f>
        <v>Zona</v>
      </c>
    </row>
    <row r="1500" spans="1:13" x14ac:dyDescent="0.35">
      <c r="A1500" s="15">
        <v>1499</v>
      </c>
      <c r="B1500" s="338" t="s">
        <v>2775</v>
      </c>
      <c r="C1500" s="8" t="s">
        <v>1342</v>
      </c>
      <c r="D1500" s="15" t="s">
        <v>169</v>
      </c>
      <c r="E1500" s="18">
        <v>465</v>
      </c>
      <c r="F1500" s="473">
        <v>45658</v>
      </c>
      <c r="G1500" s="473">
        <v>46022</v>
      </c>
      <c r="H1500" s="448"/>
      <c r="I1500" s="15" t="s">
        <v>1279</v>
      </c>
      <c r="J1500" s="15" t="str">
        <f>_xlfn.XLOOKUP(QDC_Contratos[[#This Row],[ID CLUSTER]],'Pontos e zonas por UF'!$B$2:$B$446,'Pontos e zonas por UF'!$H$2:$H$446)</f>
        <v>Bahia</v>
      </c>
      <c r="K1500" s="344"/>
      <c r="L1500" s="8">
        <f>_xlfn.XLOOKUP(QDC_Contratos[[#This Row],[ID CLUSTER]],'Pontos e zonas por UF'!$B$2:$B$446,'Pontos e zonas por UF'!$A$2:$A$446)</f>
        <v>305299</v>
      </c>
      <c r="M1500" s="344" t="str">
        <f>_xlfn.XLOOKUP(QDC_Contratos[[#This Row],[Código Identificador do ID CLUSTER]],'Pontos e zonas por UF'!$A$2:$A$446,'Pontos e zonas por UF'!$G$2:$G$446)</f>
        <v>Ponto</v>
      </c>
    </row>
    <row r="1501" spans="1:13" x14ac:dyDescent="0.35">
      <c r="A1501" s="15">
        <v>1500</v>
      </c>
      <c r="B1501" s="338" t="s">
        <v>2776</v>
      </c>
      <c r="C1501" s="8" t="s">
        <v>1338</v>
      </c>
      <c r="D1501" s="15" t="s">
        <v>162</v>
      </c>
      <c r="E1501" s="18">
        <v>650</v>
      </c>
      <c r="F1501" s="473">
        <v>45658</v>
      </c>
      <c r="G1501" s="473">
        <v>46022</v>
      </c>
      <c r="H1501" s="448"/>
      <c r="I1501" s="15" t="s">
        <v>1279</v>
      </c>
      <c r="J1501" s="15" t="str">
        <f>_xlfn.XLOOKUP(QDC_Contratos[[#This Row],[ID CLUSTER]],'Pontos e zonas por UF'!$B$2:$B$446,'Pontos e zonas por UF'!$H$2:$H$446)</f>
        <v>Bahia</v>
      </c>
      <c r="K1501" s="344"/>
      <c r="L1501" s="8">
        <f>_xlfn.XLOOKUP(QDC_Contratos[[#This Row],[ID CLUSTER]],'Pontos e zonas por UF'!$B$2:$B$446,'Pontos e zonas por UF'!$A$2:$A$446)</f>
        <v>236</v>
      </c>
      <c r="M1501" s="344" t="str">
        <f>_xlfn.XLOOKUP(QDC_Contratos[[#This Row],[Código Identificador do ID CLUSTER]],'Pontos e zonas por UF'!$A$2:$A$446,'Pontos e zonas por UF'!$G$2:$G$446)</f>
        <v>Zona</v>
      </c>
    </row>
    <row r="1502" spans="1:13" x14ac:dyDescent="0.35">
      <c r="A1502" s="15">
        <v>1501</v>
      </c>
      <c r="B1502" s="338" t="s">
        <v>2777</v>
      </c>
      <c r="C1502" s="8" t="s">
        <v>1466</v>
      </c>
      <c r="D1502" s="15" t="s">
        <v>162</v>
      </c>
      <c r="E1502" s="18">
        <v>85.6</v>
      </c>
      <c r="F1502" s="473">
        <v>45658</v>
      </c>
      <c r="G1502" s="473">
        <v>46022</v>
      </c>
      <c r="H1502" s="448"/>
      <c r="I1502" s="15" t="s">
        <v>1279</v>
      </c>
      <c r="J1502" s="15" t="str">
        <f>_xlfn.XLOOKUP(QDC_Contratos[[#This Row],[ID CLUSTER]],'Pontos e zonas por UF'!$B$2:$B$446,'Pontos e zonas por UF'!$H$2:$H$446)</f>
        <v>Espírito Santo</v>
      </c>
      <c r="K1502" s="344"/>
      <c r="L1502" s="8">
        <f>_xlfn.XLOOKUP(QDC_Contratos[[#This Row],[ID CLUSTER]],'Pontos e zonas por UF'!$B$2:$B$446,'Pontos e zonas por UF'!$A$2:$A$446)</f>
        <v>231</v>
      </c>
      <c r="M1502" s="344" t="str">
        <f>_xlfn.XLOOKUP(QDC_Contratos[[#This Row],[Código Identificador do ID CLUSTER]],'Pontos e zonas por UF'!$A$2:$A$446,'Pontos e zonas por UF'!$G$2:$G$446)</f>
        <v>Zona</v>
      </c>
    </row>
    <row r="1503" spans="1:13" x14ac:dyDescent="0.35">
      <c r="A1503" s="15">
        <v>1502</v>
      </c>
      <c r="B1503" s="338" t="s">
        <v>2778</v>
      </c>
      <c r="C1503" s="8" t="s">
        <v>1637</v>
      </c>
      <c r="D1503" s="15" t="s">
        <v>162</v>
      </c>
      <c r="E1503" s="18">
        <v>241</v>
      </c>
      <c r="F1503" s="473">
        <v>45658</v>
      </c>
      <c r="G1503" s="473">
        <v>46022</v>
      </c>
      <c r="H1503" s="448"/>
      <c r="I1503" s="15" t="s">
        <v>1279</v>
      </c>
      <c r="J1503" s="15" t="str">
        <f>_xlfn.XLOOKUP(QDC_Contratos[[#This Row],[ID CLUSTER]],'Pontos e zonas por UF'!$B$2:$B$446,'Pontos e zonas por UF'!$H$2:$H$446)</f>
        <v>Espírito Santo</v>
      </c>
      <c r="K1503" s="344"/>
      <c r="L1503" s="8">
        <f>_xlfn.XLOOKUP(QDC_Contratos[[#This Row],[ID CLUSTER]],'Pontos e zonas por UF'!$B$2:$B$446,'Pontos e zonas por UF'!$A$2:$A$446)</f>
        <v>232</v>
      </c>
      <c r="M1503" s="344" t="str">
        <f>_xlfn.XLOOKUP(QDC_Contratos[[#This Row],[Código Identificador do ID CLUSTER]],'Pontos e zonas por UF'!$A$2:$A$446,'Pontos e zonas por UF'!$G$2:$G$446)</f>
        <v>Zona</v>
      </c>
    </row>
    <row r="1504" spans="1:13" x14ac:dyDescent="0.35">
      <c r="A1504" s="15">
        <v>1503</v>
      </c>
      <c r="B1504" s="338" t="s">
        <v>2779</v>
      </c>
      <c r="C1504" s="8" t="s">
        <v>1348</v>
      </c>
      <c r="D1504" s="15" t="s">
        <v>162</v>
      </c>
      <c r="E1504" s="18">
        <v>40</v>
      </c>
      <c r="F1504" s="473">
        <v>45658</v>
      </c>
      <c r="G1504" s="473">
        <v>46022</v>
      </c>
      <c r="H1504" s="448"/>
      <c r="I1504" s="15" t="s">
        <v>1279</v>
      </c>
      <c r="J1504" s="15" t="str">
        <f>_xlfn.XLOOKUP(QDC_Contratos[[#This Row],[ID CLUSTER]],'Pontos e zonas por UF'!$B$2:$B$446,'Pontos e zonas por UF'!$H$2:$H$446)</f>
        <v>Paraíba</v>
      </c>
      <c r="K1504" s="344"/>
      <c r="L1504" s="8">
        <f>_xlfn.XLOOKUP(QDC_Contratos[[#This Row],[ID CLUSTER]],'Pontos e zonas por UF'!$B$2:$B$446,'Pontos e zonas por UF'!$A$2:$A$446)</f>
        <v>202</v>
      </c>
      <c r="M1504" s="344" t="str">
        <f>_xlfn.XLOOKUP(QDC_Contratos[[#This Row],[Código Identificador do ID CLUSTER]],'Pontos e zonas por UF'!$A$2:$A$446,'Pontos e zonas por UF'!$G$2:$G$446)</f>
        <v>Zona</v>
      </c>
    </row>
    <row r="1505" spans="1:13" x14ac:dyDescent="0.35">
      <c r="A1505" s="15">
        <v>1504</v>
      </c>
      <c r="B1505" s="338" t="s">
        <v>2780</v>
      </c>
      <c r="C1505" s="8" t="s">
        <v>1324</v>
      </c>
      <c r="D1505" s="15" t="s">
        <v>169</v>
      </c>
      <c r="E1505" s="18">
        <v>460</v>
      </c>
      <c r="F1505" s="473">
        <v>45658</v>
      </c>
      <c r="G1505" s="473">
        <v>45747</v>
      </c>
      <c r="H1505" s="448"/>
      <c r="I1505" s="15" t="s">
        <v>1279</v>
      </c>
      <c r="J1505" s="15" t="str">
        <f>_xlfn.XLOOKUP(QDC_Contratos[[#This Row],[ID CLUSTER]],'Pontos e zonas por UF'!$B$2:$B$446,'Pontos e zonas por UF'!$H$2:$H$446)</f>
        <v>Rio de Janeiro</v>
      </c>
      <c r="K1505" s="344"/>
      <c r="L1505" s="8">
        <f>_xlfn.XLOOKUP(QDC_Contratos[[#This Row],[ID CLUSTER]],'Pontos e zonas por UF'!$B$2:$B$446,'Pontos e zonas por UF'!$A$2:$A$446)</f>
        <v>756635</v>
      </c>
      <c r="M1505" s="344" t="str">
        <f>_xlfn.XLOOKUP(QDC_Contratos[[#This Row],[Código Identificador do ID CLUSTER]],'Pontos e zonas por UF'!$A$2:$A$446,'Pontos e zonas por UF'!$G$2:$G$446)</f>
        <v>Ponto</v>
      </c>
    </row>
    <row r="1506" spans="1:13" x14ac:dyDescent="0.35">
      <c r="A1506" s="15">
        <v>1505</v>
      </c>
      <c r="B1506" s="338" t="s">
        <v>2781</v>
      </c>
      <c r="C1506" s="8" t="s">
        <v>1331</v>
      </c>
      <c r="D1506" s="15" t="s">
        <v>162</v>
      </c>
      <c r="E1506" s="18">
        <v>86</v>
      </c>
      <c r="F1506" s="473">
        <v>46023</v>
      </c>
      <c r="G1506" s="473">
        <v>46387</v>
      </c>
      <c r="H1506" s="448"/>
      <c r="I1506" s="15" t="s">
        <v>1279</v>
      </c>
      <c r="J1506" s="15" t="str">
        <f>_xlfn.XLOOKUP(QDC_Contratos[[#This Row],[ID CLUSTER]],'Pontos e zonas por UF'!$B$2:$B$446,'Pontos e zonas por UF'!$H$2:$H$446)</f>
        <v>Alagoas</v>
      </c>
      <c r="K1506" s="344"/>
      <c r="L1506" s="8">
        <f>_xlfn.XLOOKUP(QDC_Contratos[[#This Row],[ID CLUSTER]],'Pontos e zonas por UF'!$B$2:$B$446,'Pontos e zonas por UF'!$A$2:$A$446)</f>
        <v>195</v>
      </c>
      <c r="M1506" s="344" t="str">
        <f>_xlfn.XLOOKUP(QDC_Contratos[[#This Row],[Código Identificador do ID CLUSTER]],'Pontos e zonas por UF'!$A$2:$A$446,'Pontos e zonas por UF'!$G$2:$G$446)</f>
        <v>Zona</v>
      </c>
    </row>
    <row r="1507" spans="1:13" x14ac:dyDescent="0.35">
      <c r="A1507" s="15">
        <v>1506</v>
      </c>
      <c r="B1507" s="338" t="s">
        <v>2782</v>
      </c>
      <c r="C1507" s="8" t="s">
        <v>1324</v>
      </c>
      <c r="D1507" s="15" t="s">
        <v>169</v>
      </c>
      <c r="E1507" s="18">
        <v>60</v>
      </c>
      <c r="F1507" s="473">
        <v>45658</v>
      </c>
      <c r="G1507" s="473">
        <v>45688</v>
      </c>
      <c r="H1507" s="448"/>
      <c r="I1507" s="15" t="s">
        <v>1279</v>
      </c>
      <c r="J1507" s="15" t="str">
        <f>_xlfn.XLOOKUP(QDC_Contratos[[#This Row],[ID CLUSTER]],'Pontos e zonas por UF'!$B$2:$B$446,'Pontos e zonas por UF'!$H$2:$H$446)</f>
        <v>Rio de Janeiro</v>
      </c>
      <c r="K1507" s="344"/>
      <c r="L1507" s="8">
        <f>_xlfn.XLOOKUP(QDC_Contratos[[#This Row],[ID CLUSTER]],'Pontos e zonas por UF'!$B$2:$B$446,'Pontos e zonas por UF'!$A$2:$A$446)</f>
        <v>756635</v>
      </c>
      <c r="M1507" s="344" t="str">
        <f>_xlfn.XLOOKUP(QDC_Contratos[[#This Row],[Código Identificador do ID CLUSTER]],'Pontos e zonas por UF'!$A$2:$A$446,'Pontos e zonas por UF'!$G$2:$G$446)</f>
        <v>Ponto</v>
      </c>
    </row>
    <row r="1508" spans="1:13" x14ac:dyDescent="0.35">
      <c r="A1508" s="15">
        <v>1507</v>
      </c>
      <c r="B1508" s="338" t="s">
        <v>2783</v>
      </c>
      <c r="C1508" s="8" t="s">
        <v>1313</v>
      </c>
      <c r="D1508" s="15" t="s">
        <v>162</v>
      </c>
      <c r="E1508" s="18">
        <v>2000</v>
      </c>
      <c r="F1508" s="473">
        <v>45645</v>
      </c>
      <c r="G1508" s="473">
        <v>45645</v>
      </c>
      <c r="H1508" s="448"/>
      <c r="I1508" s="15" t="s">
        <v>1279</v>
      </c>
      <c r="J1508" s="15" t="str">
        <f>_xlfn.XLOOKUP(QDC_Contratos[[#This Row],[ID CLUSTER]],'Pontos e zonas por UF'!$B$2:$B$446,'Pontos e zonas por UF'!$H$2:$H$446)</f>
        <v>Sergipe</v>
      </c>
      <c r="K1508" s="344"/>
      <c r="L1508" s="8">
        <f>_xlfn.XLOOKUP(QDC_Contratos[[#This Row],[ID CLUSTER]],'Pontos e zonas por UF'!$B$2:$B$446,'Pontos e zonas por UF'!$A$2:$A$446)</f>
        <v>198</v>
      </c>
      <c r="M1508" s="344" t="str">
        <f>_xlfn.XLOOKUP(QDC_Contratos[[#This Row],[Código Identificador do ID CLUSTER]],'Pontos e zonas por UF'!$A$2:$A$446,'Pontos e zonas por UF'!$G$2:$G$446)</f>
        <v>Zona</v>
      </c>
    </row>
    <row r="1509" spans="1:13" x14ac:dyDescent="0.35">
      <c r="A1509" s="15">
        <v>1508</v>
      </c>
      <c r="B1509" s="338" t="s">
        <v>2784</v>
      </c>
      <c r="C1509" s="8" t="s">
        <v>1313</v>
      </c>
      <c r="D1509" s="15" t="s">
        <v>162</v>
      </c>
      <c r="E1509" s="18">
        <v>3650</v>
      </c>
      <c r="F1509" s="473">
        <v>45646</v>
      </c>
      <c r="G1509" s="473">
        <v>45646</v>
      </c>
      <c r="H1509" s="448"/>
      <c r="I1509" s="15" t="s">
        <v>1279</v>
      </c>
      <c r="J1509" s="15" t="str">
        <f>_xlfn.XLOOKUP(QDC_Contratos[[#This Row],[ID CLUSTER]],'Pontos e zonas por UF'!$B$2:$B$446,'Pontos e zonas por UF'!$H$2:$H$446)</f>
        <v>Sergipe</v>
      </c>
      <c r="K1509" s="344"/>
      <c r="L1509" s="8">
        <f>_xlfn.XLOOKUP(QDC_Contratos[[#This Row],[ID CLUSTER]],'Pontos e zonas por UF'!$B$2:$B$446,'Pontos e zonas por UF'!$A$2:$A$446)</f>
        <v>198</v>
      </c>
      <c r="M1509" s="344" t="str">
        <f>_xlfn.XLOOKUP(QDC_Contratos[[#This Row],[Código Identificador do ID CLUSTER]],'Pontos e zonas por UF'!$A$2:$A$446,'Pontos e zonas por UF'!$G$2:$G$446)</f>
        <v>Zona</v>
      </c>
    </row>
    <row r="1510" spans="1:13" x14ac:dyDescent="0.35">
      <c r="A1510" s="15">
        <v>1509</v>
      </c>
      <c r="B1510" s="338" t="s">
        <v>2785</v>
      </c>
      <c r="C1510" s="8" t="s">
        <v>1340</v>
      </c>
      <c r="D1510" s="15" t="s">
        <v>169</v>
      </c>
      <c r="E1510" s="18">
        <v>206.53</v>
      </c>
      <c r="F1510" s="473">
        <v>45651</v>
      </c>
      <c r="G1510" s="473">
        <v>45651</v>
      </c>
      <c r="H1510" s="448"/>
      <c r="I1510" s="15" t="s">
        <v>1279</v>
      </c>
      <c r="J1510" s="15" t="str">
        <f>_xlfn.XLOOKUP(QDC_Contratos[[#This Row],[ID CLUSTER]],'Pontos e zonas por UF'!$B$2:$B$446,'Pontos e zonas por UF'!$H$2:$H$446)</f>
        <v>Alagoas</v>
      </c>
      <c r="K1510" s="344"/>
      <c r="L1510" s="8">
        <f>_xlfn.XLOOKUP(QDC_Contratos[[#This Row],[ID CLUSTER]],'Pontos e zonas por UF'!$B$2:$B$446,'Pontos e zonas por UF'!$A$2:$A$446)</f>
        <v>823527</v>
      </c>
      <c r="M1510" s="344" t="str">
        <f>_xlfn.XLOOKUP(QDC_Contratos[[#This Row],[Código Identificador do ID CLUSTER]],'Pontos e zonas por UF'!$A$2:$A$446,'Pontos e zonas por UF'!$G$2:$G$446)</f>
        <v>Ponto</v>
      </c>
    </row>
    <row r="1511" spans="1:13" x14ac:dyDescent="0.35">
      <c r="A1511" s="15">
        <v>1510</v>
      </c>
      <c r="B1511" s="338" t="s">
        <v>2786</v>
      </c>
      <c r="C1511" s="8" t="s">
        <v>1466</v>
      </c>
      <c r="D1511" s="15" t="s">
        <v>162</v>
      </c>
      <c r="E1511" s="18">
        <v>114.35</v>
      </c>
      <c r="F1511" s="473">
        <v>45652</v>
      </c>
      <c r="G1511" s="473">
        <v>45652</v>
      </c>
      <c r="H1511" s="448"/>
      <c r="I1511" s="15" t="s">
        <v>1279</v>
      </c>
      <c r="J1511" s="15" t="str">
        <f>_xlfn.XLOOKUP(QDC_Contratos[[#This Row],[ID CLUSTER]],'Pontos e zonas por UF'!$B$2:$B$446,'Pontos e zonas por UF'!$H$2:$H$446)</f>
        <v>Espírito Santo</v>
      </c>
      <c r="K1511" s="344"/>
      <c r="L1511" s="8">
        <f>_xlfn.XLOOKUP(QDC_Contratos[[#This Row],[ID CLUSTER]],'Pontos e zonas por UF'!$B$2:$B$446,'Pontos e zonas por UF'!$A$2:$A$446)</f>
        <v>231</v>
      </c>
      <c r="M1511" s="344" t="str">
        <f>_xlfn.XLOOKUP(QDC_Contratos[[#This Row],[Código Identificador do ID CLUSTER]],'Pontos e zonas por UF'!$A$2:$A$446,'Pontos e zonas por UF'!$G$2:$G$446)</f>
        <v>Zona</v>
      </c>
    </row>
    <row r="1512" spans="1:13" x14ac:dyDescent="0.35">
      <c r="A1512" s="15">
        <v>1511</v>
      </c>
      <c r="B1512" s="338" t="s">
        <v>2787</v>
      </c>
      <c r="C1512" s="8" t="s">
        <v>1340</v>
      </c>
      <c r="D1512" s="15" t="s">
        <v>169</v>
      </c>
      <c r="E1512" s="18">
        <v>114.35</v>
      </c>
      <c r="F1512" s="473">
        <v>45652</v>
      </c>
      <c r="G1512" s="473">
        <v>45652</v>
      </c>
      <c r="H1512" s="448"/>
      <c r="I1512" s="15" t="s">
        <v>1279</v>
      </c>
      <c r="J1512" s="15" t="str">
        <f>_xlfn.XLOOKUP(QDC_Contratos[[#This Row],[ID CLUSTER]],'Pontos e zonas por UF'!$B$2:$B$446,'Pontos e zonas por UF'!$H$2:$H$446)</f>
        <v>Alagoas</v>
      </c>
      <c r="K1512" s="344"/>
      <c r="L1512" s="8">
        <f>_xlfn.XLOOKUP(QDC_Contratos[[#This Row],[ID CLUSTER]],'Pontos e zonas por UF'!$B$2:$B$446,'Pontos e zonas por UF'!$A$2:$A$446)</f>
        <v>823527</v>
      </c>
      <c r="M1512" s="344" t="str">
        <f>_xlfn.XLOOKUP(QDC_Contratos[[#This Row],[Código Identificador do ID CLUSTER]],'Pontos e zonas por UF'!$A$2:$A$446,'Pontos e zonas por UF'!$G$2:$G$446)</f>
        <v>Ponto</v>
      </c>
    </row>
    <row r="1513" spans="1:13" x14ac:dyDescent="0.35">
      <c r="A1513" s="15">
        <v>1512</v>
      </c>
      <c r="B1513" s="338" t="s">
        <v>2788</v>
      </c>
      <c r="C1513" s="8" t="s">
        <v>1466</v>
      </c>
      <c r="D1513" s="15" t="s">
        <v>162</v>
      </c>
      <c r="E1513" s="18">
        <v>150.77000000000001</v>
      </c>
      <c r="F1513" s="473">
        <v>45653</v>
      </c>
      <c r="G1513" s="473">
        <v>45653</v>
      </c>
      <c r="H1513" s="448"/>
      <c r="I1513" s="15" t="s">
        <v>1279</v>
      </c>
      <c r="J1513" s="15" t="str">
        <f>_xlfn.XLOOKUP(QDC_Contratos[[#This Row],[ID CLUSTER]],'Pontos e zonas por UF'!$B$2:$B$446,'Pontos e zonas por UF'!$H$2:$H$446)</f>
        <v>Espírito Santo</v>
      </c>
      <c r="K1513" s="344"/>
      <c r="L1513" s="8">
        <f>_xlfn.XLOOKUP(QDC_Contratos[[#This Row],[ID CLUSTER]],'Pontos e zonas por UF'!$B$2:$B$446,'Pontos e zonas por UF'!$A$2:$A$446)</f>
        <v>231</v>
      </c>
      <c r="M1513" s="344" t="str">
        <f>_xlfn.XLOOKUP(QDC_Contratos[[#This Row],[Código Identificador do ID CLUSTER]],'Pontos e zonas por UF'!$A$2:$A$446,'Pontos e zonas por UF'!$G$2:$G$446)</f>
        <v>Zona</v>
      </c>
    </row>
    <row r="1514" spans="1:13" x14ac:dyDescent="0.35">
      <c r="A1514" s="15">
        <v>1513</v>
      </c>
      <c r="B1514" s="338" t="s">
        <v>2789</v>
      </c>
      <c r="C1514" s="8" t="s">
        <v>1340</v>
      </c>
      <c r="D1514" s="15" t="s">
        <v>169</v>
      </c>
      <c r="E1514" s="18">
        <v>150.77000000000001</v>
      </c>
      <c r="F1514" s="473">
        <v>45653</v>
      </c>
      <c r="G1514" s="473">
        <v>45653</v>
      </c>
      <c r="H1514" s="448"/>
      <c r="I1514" s="15" t="s">
        <v>1279</v>
      </c>
      <c r="J1514" s="15" t="str">
        <f>_xlfn.XLOOKUP(QDC_Contratos[[#This Row],[ID CLUSTER]],'Pontos e zonas por UF'!$B$2:$B$446,'Pontos e zonas por UF'!$H$2:$H$446)</f>
        <v>Alagoas</v>
      </c>
      <c r="K1514" s="344"/>
      <c r="L1514" s="8">
        <f>_xlfn.XLOOKUP(QDC_Contratos[[#This Row],[ID CLUSTER]],'Pontos e zonas por UF'!$B$2:$B$446,'Pontos e zonas por UF'!$A$2:$A$446)</f>
        <v>823527</v>
      </c>
      <c r="M1514" s="344" t="str">
        <f>_xlfn.XLOOKUP(QDC_Contratos[[#This Row],[Código Identificador do ID CLUSTER]],'Pontos e zonas por UF'!$A$2:$A$446,'Pontos e zonas por UF'!$G$2:$G$446)</f>
        <v>Ponto</v>
      </c>
    </row>
    <row r="1515" spans="1:13" x14ac:dyDescent="0.35">
      <c r="A1515" s="15">
        <v>1514</v>
      </c>
      <c r="B1515" s="338" t="s">
        <v>2790</v>
      </c>
      <c r="C1515" s="8" t="s">
        <v>1466</v>
      </c>
      <c r="D1515" s="15" t="s">
        <v>162</v>
      </c>
      <c r="E1515" s="18">
        <v>168.8</v>
      </c>
      <c r="F1515" s="473">
        <v>45654</v>
      </c>
      <c r="G1515" s="473">
        <v>45654</v>
      </c>
      <c r="H1515" s="448"/>
      <c r="I1515" s="15" t="s">
        <v>1279</v>
      </c>
      <c r="J1515" s="15" t="str">
        <f>_xlfn.XLOOKUP(QDC_Contratos[[#This Row],[ID CLUSTER]],'Pontos e zonas por UF'!$B$2:$B$446,'Pontos e zonas por UF'!$H$2:$H$446)</f>
        <v>Espírito Santo</v>
      </c>
      <c r="K1515" s="344"/>
      <c r="L1515" s="8">
        <f>_xlfn.XLOOKUP(QDC_Contratos[[#This Row],[ID CLUSTER]],'Pontos e zonas por UF'!$B$2:$B$446,'Pontos e zonas por UF'!$A$2:$A$446)</f>
        <v>231</v>
      </c>
      <c r="M1515" s="344" t="str">
        <f>_xlfn.XLOOKUP(QDC_Contratos[[#This Row],[Código Identificador do ID CLUSTER]],'Pontos e zonas por UF'!$A$2:$A$446,'Pontos e zonas por UF'!$G$2:$G$446)</f>
        <v>Zona</v>
      </c>
    </row>
    <row r="1516" spans="1:13" x14ac:dyDescent="0.35">
      <c r="A1516" s="15">
        <v>1515</v>
      </c>
      <c r="B1516" s="338" t="s">
        <v>2791</v>
      </c>
      <c r="C1516" s="8" t="s">
        <v>1340</v>
      </c>
      <c r="D1516" s="15" t="s">
        <v>169</v>
      </c>
      <c r="E1516" s="18">
        <v>168.8</v>
      </c>
      <c r="F1516" s="473">
        <v>45654</v>
      </c>
      <c r="G1516" s="473">
        <v>45654</v>
      </c>
      <c r="H1516" s="448"/>
      <c r="I1516" s="15" t="s">
        <v>1279</v>
      </c>
      <c r="J1516" s="15" t="str">
        <f>_xlfn.XLOOKUP(QDC_Contratos[[#This Row],[ID CLUSTER]],'Pontos e zonas por UF'!$B$2:$B$446,'Pontos e zonas por UF'!$H$2:$H$446)</f>
        <v>Alagoas</v>
      </c>
      <c r="K1516" s="344"/>
      <c r="L1516" s="8">
        <f>_xlfn.XLOOKUP(QDC_Contratos[[#This Row],[ID CLUSTER]],'Pontos e zonas por UF'!$B$2:$B$446,'Pontos e zonas por UF'!$A$2:$A$446)</f>
        <v>823527</v>
      </c>
      <c r="M1516" s="344" t="str">
        <f>_xlfn.XLOOKUP(QDC_Contratos[[#This Row],[Código Identificador do ID CLUSTER]],'Pontos e zonas por UF'!$A$2:$A$446,'Pontos e zonas por UF'!$G$2:$G$446)</f>
        <v>Ponto</v>
      </c>
    </row>
    <row r="1517" spans="1:13" x14ac:dyDescent="0.35">
      <c r="A1517" s="15">
        <v>1516</v>
      </c>
      <c r="B1517" s="338" t="s">
        <v>2792</v>
      </c>
      <c r="C1517" s="8" t="s">
        <v>1466</v>
      </c>
      <c r="D1517" s="15" t="s">
        <v>162</v>
      </c>
      <c r="E1517" s="18">
        <v>168.8</v>
      </c>
      <c r="F1517" s="473">
        <v>45655</v>
      </c>
      <c r="G1517" s="473">
        <v>45655</v>
      </c>
      <c r="H1517" s="448"/>
      <c r="I1517" s="15" t="s">
        <v>1279</v>
      </c>
      <c r="J1517" s="15" t="str">
        <f>_xlfn.XLOOKUP(QDC_Contratos[[#This Row],[ID CLUSTER]],'Pontos e zonas por UF'!$B$2:$B$446,'Pontos e zonas por UF'!$H$2:$H$446)</f>
        <v>Espírito Santo</v>
      </c>
      <c r="K1517" s="344"/>
      <c r="L1517" s="8">
        <f>_xlfn.XLOOKUP(QDC_Contratos[[#This Row],[ID CLUSTER]],'Pontos e zonas por UF'!$B$2:$B$446,'Pontos e zonas por UF'!$A$2:$A$446)</f>
        <v>231</v>
      </c>
      <c r="M1517" s="344" t="str">
        <f>_xlfn.XLOOKUP(QDC_Contratos[[#This Row],[Código Identificador do ID CLUSTER]],'Pontos e zonas por UF'!$A$2:$A$446,'Pontos e zonas por UF'!$G$2:$G$446)</f>
        <v>Zona</v>
      </c>
    </row>
    <row r="1518" spans="1:13" x14ac:dyDescent="0.35">
      <c r="A1518" s="15">
        <v>1517</v>
      </c>
      <c r="B1518" s="338" t="s">
        <v>2793</v>
      </c>
      <c r="C1518" s="8" t="s">
        <v>1340</v>
      </c>
      <c r="D1518" s="15" t="s">
        <v>169</v>
      </c>
      <c r="E1518" s="18">
        <v>168.8</v>
      </c>
      <c r="F1518" s="473">
        <v>45655</v>
      </c>
      <c r="G1518" s="473">
        <v>45655</v>
      </c>
      <c r="H1518" s="448"/>
      <c r="I1518" s="15" t="s">
        <v>1279</v>
      </c>
      <c r="J1518" s="15" t="str">
        <f>_xlfn.XLOOKUP(QDC_Contratos[[#This Row],[ID CLUSTER]],'Pontos e zonas por UF'!$B$2:$B$446,'Pontos e zonas por UF'!$H$2:$H$446)</f>
        <v>Alagoas</v>
      </c>
      <c r="K1518" s="344"/>
      <c r="L1518" s="8">
        <f>_xlfn.XLOOKUP(QDC_Contratos[[#This Row],[ID CLUSTER]],'Pontos e zonas por UF'!$B$2:$B$446,'Pontos e zonas por UF'!$A$2:$A$446)</f>
        <v>823527</v>
      </c>
      <c r="M1518" s="344" t="str">
        <f>_xlfn.XLOOKUP(QDC_Contratos[[#This Row],[Código Identificador do ID CLUSTER]],'Pontos e zonas por UF'!$A$2:$A$446,'Pontos e zonas por UF'!$G$2:$G$446)</f>
        <v>Ponto</v>
      </c>
    </row>
    <row r="1519" spans="1:13" x14ac:dyDescent="0.35">
      <c r="A1519" s="15">
        <v>1518</v>
      </c>
      <c r="B1519" s="338" t="s">
        <v>2794</v>
      </c>
      <c r="C1519" s="8" t="s">
        <v>1466</v>
      </c>
      <c r="D1519" s="15" t="s">
        <v>162</v>
      </c>
      <c r="E1519" s="18">
        <v>168.8</v>
      </c>
      <c r="F1519" s="473">
        <v>45656</v>
      </c>
      <c r="G1519" s="473">
        <v>45656</v>
      </c>
      <c r="H1519" s="448"/>
      <c r="I1519" s="15" t="s">
        <v>1279</v>
      </c>
      <c r="J1519" s="15" t="str">
        <f>_xlfn.XLOOKUP(QDC_Contratos[[#This Row],[ID CLUSTER]],'Pontos e zonas por UF'!$B$2:$B$446,'Pontos e zonas por UF'!$H$2:$H$446)</f>
        <v>Espírito Santo</v>
      </c>
      <c r="K1519" s="344"/>
      <c r="L1519" s="8">
        <f>_xlfn.XLOOKUP(QDC_Contratos[[#This Row],[ID CLUSTER]],'Pontos e zonas por UF'!$B$2:$B$446,'Pontos e zonas por UF'!$A$2:$A$446)</f>
        <v>231</v>
      </c>
      <c r="M1519" s="344" t="str">
        <f>_xlfn.XLOOKUP(QDC_Contratos[[#This Row],[Código Identificador do ID CLUSTER]],'Pontos e zonas por UF'!$A$2:$A$446,'Pontos e zonas por UF'!$G$2:$G$446)</f>
        <v>Zona</v>
      </c>
    </row>
    <row r="1520" spans="1:13" x14ac:dyDescent="0.35">
      <c r="A1520" s="15">
        <v>1519</v>
      </c>
      <c r="B1520" s="338" t="s">
        <v>2795</v>
      </c>
      <c r="C1520" s="8" t="s">
        <v>1340</v>
      </c>
      <c r="D1520" s="15" t="s">
        <v>169</v>
      </c>
      <c r="E1520" s="18">
        <v>168.8</v>
      </c>
      <c r="F1520" s="473">
        <v>45656</v>
      </c>
      <c r="G1520" s="473">
        <v>45656</v>
      </c>
      <c r="H1520" s="448"/>
      <c r="I1520" s="15" t="s">
        <v>1279</v>
      </c>
      <c r="J1520" s="15" t="str">
        <f>_xlfn.XLOOKUP(QDC_Contratos[[#This Row],[ID CLUSTER]],'Pontos e zonas por UF'!$B$2:$B$446,'Pontos e zonas por UF'!$H$2:$H$446)</f>
        <v>Alagoas</v>
      </c>
      <c r="K1520" s="344"/>
      <c r="L1520" s="8">
        <f>_xlfn.XLOOKUP(QDC_Contratos[[#This Row],[ID CLUSTER]],'Pontos e zonas por UF'!$B$2:$B$446,'Pontos e zonas por UF'!$A$2:$A$446)</f>
        <v>823527</v>
      </c>
      <c r="M1520" s="344" t="str">
        <f>_xlfn.XLOOKUP(QDC_Contratos[[#This Row],[Código Identificador do ID CLUSTER]],'Pontos e zonas por UF'!$A$2:$A$446,'Pontos e zonas por UF'!$G$2:$G$446)</f>
        <v>Ponto</v>
      </c>
    </row>
    <row r="1521" spans="1:13" x14ac:dyDescent="0.35">
      <c r="A1521" s="15">
        <v>1520</v>
      </c>
      <c r="B1521" s="338" t="s">
        <v>2796</v>
      </c>
      <c r="C1521" s="8" t="s">
        <v>1466</v>
      </c>
      <c r="D1521" s="15" t="s">
        <v>162</v>
      </c>
      <c r="E1521" s="18">
        <v>175.54</v>
      </c>
      <c r="F1521" s="473">
        <v>45657</v>
      </c>
      <c r="G1521" s="473">
        <v>45657</v>
      </c>
      <c r="H1521" s="448"/>
      <c r="I1521" s="15" t="s">
        <v>1279</v>
      </c>
      <c r="J1521" s="15" t="str">
        <f>_xlfn.XLOOKUP(QDC_Contratos[[#This Row],[ID CLUSTER]],'Pontos e zonas por UF'!$B$2:$B$446,'Pontos e zonas por UF'!$H$2:$H$446)</f>
        <v>Espírito Santo</v>
      </c>
      <c r="K1521" s="344"/>
      <c r="L1521" s="8">
        <f>_xlfn.XLOOKUP(QDC_Contratos[[#This Row],[ID CLUSTER]],'Pontos e zonas por UF'!$B$2:$B$446,'Pontos e zonas por UF'!$A$2:$A$446)</f>
        <v>231</v>
      </c>
      <c r="M1521" s="344" t="str">
        <f>_xlfn.XLOOKUP(QDC_Contratos[[#This Row],[Código Identificador do ID CLUSTER]],'Pontos e zonas por UF'!$A$2:$A$446,'Pontos e zonas por UF'!$G$2:$G$446)</f>
        <v>Zona</v>
      </c>
    </row>
    <row r="1522" spans="1:13" x14ac:dyDescent="0.35">
      <c r="A1522" s="15">
        <v>1521</v>
      </c>
      <c r="B1522" s="338" t="s">
        <v>2797</v>
      </c>
      <c r="C1522" s="8" t="s">
        <v>1340</v>
      </c>
      <c r="D1522" s="15" t="s">
        <v>169</v>
      </c>
      <c r="E1522" s="18">
        <v>175.54</v>
      </c>
      <c r="F1522" s="473">
        <v>45657</v>
      </c>
      <c r="G1522" s="473">
        <v>45657</v>
      </c>
      <c r="H1522" s="448"/>
      <c r="I1522" s="15" t="s">
        <v>1279</v>
      </c>
      <c r="J1522" s="15" t="str">
        <f>_xlfn.XLOOKUP(QDC_Contratos[[#This Row],[ID CLUSTER]],'Pontos e zonas por UF'!$B$2:$B$446,'Pontos e zonas por UF'!$H$2:$H$446)</f>
        <v>Alagoas</v>
      </c>
      <c r="K1522" s="344"/>
      <c r="L1522" s="8">
        <f>_xlfn.XLOOKUP(QDC_Contratos[[#This Row],[ID CLUSTER]],'Pontos e zonas por UF'!$B$2:$B$446,'Pontos e zonas por UF'!$A$2:$A$446)</f>
        <v>823527</v>
      </c>
      <c r="M1522" s="344" t="str">
        <f>_xlfn.XLOOKUP(QDC_Contratos[[#This Row],[Código Identificador do ID CLUSTER]],'Pontos e zonas por UF'!$A$2:$A$446,'Pontos e zonas por UF'!$G$2:$G$446)</f>
        <v>Ponto</v>
      </c>
    </row>
    <row r="1523" spans="1:13" x14ac:dyDescent="0.35">
      <c r="A1523" s="15">
        <v>1522</v>
      </c>
      <c r="B1523" s="338" t="s">
        <v>2798</v>
      </c>
      <c r="C1523" s="8" t="s">
        <v>1466</v>
      </c>
      <c r="D1523" s="15" t="s">
        <v>162</v>
      </c>
      <c r="E1523" s="18">
        <v>300</v>
      </c>
      <c r="F1523" s="473">
        <v>45658</v>
      </c>
      <c r="G1523" s="473">
        <v>46022</v>
      </c>
      <c r="H1523" s="448"/>
      <c r="I1523" s="15" t="s">
        <v>1279</v>
      </c>
      <c r="J1523" s="15" t="str">
        <f>_xlfn.XLOOKUP(QDC_Contratos[[#This Row],[ID CLUSTER]],'Pontos e zonas por UF'!$B$2:$B$446,'Pontos e zonas por UF'!$H$2:$H$446)</f>
        <v>Espírito Santo</v>
      </c>
      <c r="K1523" s="344"/>
      <c r="L1523" s="8">
        <f>_xlfn.XLOOKUP(QDC_Contratos[[#This Row],[ID CLUSTER]],'Pontos e zonas por UF'!$B$2:$B$446,'Pontos e zonas por UF'!$A$2:$A$446)</f>
        <v>231</v>
      </c>
      <c r="M1523" s="344" t="str">
        <f>_xlfn.XLOOKUP(QDC_Contratos[[#This Row],[Código Identificador do ID CLUSTER]],'Pontos e zonas por UF'!$A$2:$A$446,'Pontos e zonas por UF'!$G$2:$G$446)</f>
        <v>Zona</v>
      </c>
    </row>
    <row r="1524" spans="1:13" x14ac:dyDescent="0.35">
      <c r="A1524" s="15">
        <v>1523</v>
      </c>
      <c r="B1524" s="338" t="s">
        <v>2799</v>
      </c>
      <c r="C1524" s="8" t="s">
        <v>1342</v>
      </c>
      <c r="D1524" s="15" t="s">
        <v>169</v>
      </c>
      <c r="E1524" s="18">
        <v>35</v>
      </c>
      <c r="F1524" s="473">
        <v>45658</v>
      </c>
      <c r="G1524" s="473">
        <v>46022</v>
      </c>
      <c r="H1524" s="448"/>
      <c r="I1524" s="15" t="s">
        <v>1279</v>
      </c>
      <c r="J1524" s="15" t="str">
        <f>_xlfn.XLOOKUP(QDC_Contratos[[#This Row],[ID CLUSTER]],'Pontos e zonas por UF'!$B$2:$B$446,'Pontos e zonas por UF'!$H$2:$H$446)</f>
        <v>Bahia</v>
      </c>
      <c r="K1524" s="344"/>
      <c r="L1524" s="8">
        <f>_xlfn.XLOOKUP(QDC_Contratos[[#This Row],[ID CLUSTER]],'Pontos e zonas por UF'!$B$2:$B$446,'Pontos e zonas por UF'!$A$2:$A$446)</f>
        <v>305299</v>
      </c>
      <c r="M1524" s="344" t="str">
        <f>_xlfn.XLOOKUP(QDC_Contratos[[#This Row],[Código Identificador do ID CLUSTER]],'Pontos e zonas por UF'!$A$2:$A$446,'Pontos e zonas por UF'!$G$2:$G$446)</f>
        <v>Ponto</v>
      </c>
    </row>
    <row r="1525" spans="1:13" x14ac:dyDescent="0.35">
      <c r="A1525" s="15">
        <v>1524</v>
      </c>
      <c r="B1525" s="338" t="s">
        <v>2800</v>
      </c>
      <c r="C1525" s="8" t="s">
        <v>1340</v>
      </c>
      <c r="D1525" s="15" t="s">
        <v>169</v>
      </c>
      <c r="E1525" s="18">
        <v>1100</v>
      </c>
      <c r="F1525" s="473">
        <v>45658</v>
      </c>
      <c r="G1525" s="473">
        <v>46022</v>
      </c>
      <c r="H1525" s="448"/>
      <c r="I1525" s="15" t="s">
        <v>1279</v>
      </c>
      <c r="J1525" s="15" t="str">
        <f>_xlfn.XLOOKUP(QDC_Contratos[[#This Row],[ID CLUSTER]],'Pontos e zonas por UF'!$B$2:$B$446,'Pontos e zonas por UF'!$H$2:$H$446)</f>
        <v>Alagoas</v>
      </c>
      <c r="K1525" s="344"/>
      <c r="L1525" s="8">
        <f>_xlfn.XLOOKUP(QDC_Contratos[[#This Row],[ID CLUSTER]],'Pontos e zonas por UF'!$B$2:$B$446,'Pontos e zonas por UF'!$A$2:$A$446)</f>
        <v>823527</v>
      </c>
      <c r="M1525" s="344" t="str">
        <f>_xlfn.XLOOKUP(QDC_Contratos[[#This Row],[Código Identificador do ID CLUSTER]],'Pontos e zonas por UF'!$A$2:$A$446,'Pontos e zonas por UF'!$G$2:$G$446)</f>
        <v>Ponto</v>
      </c>
    </row>
    <row r="1526" spans="1:13" x14ac:dyDescent="0.35">
      <c r="A1526" s="15">
        <v>1525</v>
      </c>
      <c r="B1526" s="338" t="s">
        <v>2801</v>
      </c>
      <c r="C1526" s="8" t="s">
        <v>2685</v>
      </c>
      <c r="D1526" s="15" t="s">
        <v>169</v>
      </c>
      <c r="E1526" s="18">
        <v>404.5</v>
      </c>
      <c r="F1526" s="473">
        <v>45658</v>
      </c>
      <c r="G1526" s="473">
        <v>45688</v>
      </c>
      <c r="H1526" s="448"/>
      <c r="I1526" s="15" t="s">
        <v>1279</v>
      </c>
      <c r="J1526" s="15" t="str">
        <f>_xlfn.XLOOKUP(QDC_Contratos[[#This Row],[ID CLUSTER]],'Pontos e zonas por UF'!$B$2:$B$446,'Pontos e zonas por UF'!$H$2:$H$446)</f>
        <v>Sergipe</v>
      </c>
      <c r="K1526" s="344"/>
      <c r="L1526" s="8">
        <f>_xlfn.XLOOKUP(QDC_Contratos[[#This Row],[ID CLUSTER]],'Pontos e zonas por UF'!$B$2:$B$446,'Pontos e zonas por UF'!$A$2:$A$446)</f>
        <v>1074593</v>
      </c>
      <c r="M1526" s="344" t="str">
        <f>_xlfn.XLOOKUP(QDC_Contratos[[#This Row],[Código Identificador do ID CLUSTER]],'Pontos e zonas por UF'!$A$2:$A$446,'Pontos e zonas por UF'!$G$2:$G$446)</f>
        <v>Ponto</v>
      </c>
    </row>
    <row r="1527" spans="1:13" x14ac:dyDescent="0.35">
      <c r="A1527" s="15">
        <v>1526</v>
      </c>
      <c r="B1527" s="338" t="s">
        <v>2802</v>
      </c>
      <c r="C1527" s="8" t="s">
        <v>1313</v>
      </c>
      <c r="D1527" s="15" t="s">
        <v>162</v>
      </c>
      <c r="E1527" s="18">
        <v>150</v>
      </c>
      <c r="F1527" s="473">
        <v>45658</v>
      </c>
      <c r="G1527" s="473">
        <v>46022</v>
      </c>
      <c r="H1527" s="448"/>
      <c r="I1527" s="15" t="s">
        <v>1279</v>
      </c>
      <c r="J1527" s="15" t="str">
        <f>_xlfn.XLOOKUP(QDC_Contratos[[#This Row],[ID CLUSTER]],'Pontos e zonas por UF'!$B$2:$B$446,'Pontos e zonas por UF'!$H$2:$H$446)</f>
        <v>Sergipe</v>
      </c>
      <c r="K1527" s="344"/>
      <c r="L1527" s="8">
        <f>_xlfn.XLOOKUP(QDC_Contratos[[#This Row],[ID CLUSTER]],'Pontos e zonas por UF'!$B$2:$B$446,'Pontos e zonas por UF'!$A$2:$A$446)</f>
        <v>198</v>
      </c>
      <c r="M1527" s="344" t="str">
        <f>_xlfn.XLOOKUP(QDC_Contratos[[#This Row],[Código Identificador do ID CLUSTER]],'Pontos e zonas por UF'!$A$2:$A$446,'Pontos e zonas por UF'!$G$2:$G$446)</f>
        <v>Zona</v>
      </c>
    </row>
    <row r="1528" spans="1:13" x14ac:dyDescent="0.35">
      <c r="A1528" s="15">
        <v>1527</v>
      </c>
      <c r="B1528" s="338" t="s">
        <v>2803</v>
      </c>
      <c r="C1528" s="8" t="s">
        <v>1469</v>
      </c>
      <c r="D1528" s="15" t="s">
        <v>162</v>
      </c>
      <c r="E1528" s="18">
        <v>4</v>
      </c>
      <c r="F1528" s="473">
        <v>45658</v>
      </c>
      <c r="G1528" s="473">
        <v>45658</v>
      </c>
      <c r="H1528" s="448"/>
      <c r="I1528" s="15" t="s">
        <v>1279</v>
      </c>
      <c r="J1528" s="15" t="str">
        <f>_xlfn.XLOOKUP(QDC_Contratos[[#This Row],[ID CLUSTER]],'Pontos e zonas por UF'!$B$2:$B$446,'Pontos e zonas por UF'!$H$2:$H$446)</f>
        <v>Espírito Santo</v>
      </c>
      <c r="K1528" s="344"/>
      <c r="L1528" s="8">
        <f>_xlfn.XLOOKUP(QDC_Contratos[[#This Row],[ID CLUSTER]],'Pontos e zonas por UF'!$B$2:$B$446,'Pontos e zonas por UF'!$A$2:$A$446)</f>
        <v>230</v>
      </c>
      <c r="M1528" s="344" t="str">
        <f>_xlfn.XLOOKUP(QDC_Contratos[[#This Row],[Código Identificador do ID CLUSTER]],'Pontos e zonas por UF'!$A$2:$A$446,'Pontos e zonas por UF'!$G$2:$G$446)</f>
        <v>Zona</v>
      </c>
    </row>
    <row r="1529" spans="1:13" x14ac:dyDescent="0.35">
      <c r="A1529" s="15">
        <v>1528</v>
      </c>
      <c r="B1529" s="338" t="s">
        <v>2804</v>
      </c>
      <c r="C1529" s="8" t="s">
        <v>1469</v>
      </c>
      <c r="D1529" s="15" t="s">
        <v>162</v>
      </c>
      <c r="E1529" s="18">
        <v>4</v>
      </c>
      <c r="F1529" s="473">
        <v>45659</v>
      </c>
      <c r="G1529" s="473">
        <v>45659</v>
      </c>
      <c r="H1529" s="448"/>
      <c r="I1529" s="15" t="s">
        <v>1279</v>
      </c>
      <c r="J1529" s="15" t="str">
        <f>_xlfn.XLOOKUP(QDC_Contratos[[#This Row],[ID CLUSTER]],'Pontos e zonas por UF'!$B$2:$B$446,'Pontos e zonas por UF'!$H$2:$H$446)</f>
        <v>Espírito Santo</v>
      </c>
      <c r="K1529" s="344"/>
      <c r="L1529" s="8">
        <f>_xlfn.XLOOKUP(QDC_Contratos[[#This Row],[ID CLUSTER]],'Pontos e zonas por UF'!$B$2:$B$446,'Pontos e zonas por UF'!$A$2:$A$446)</f>
        <v>230</v>
      </c>
      <c r="M1529" s="344" t="str">
        <f>_xlfn.XLOOKUP(QDC_Contratos[[#This Row],[Código Identificador do ID CLUSTER]],'Pontos e zonas por UF'!$A$2:$A$446,'Pontos e zonas por UF'!$G$2:$G$446)</f>
        <v>Zona</v>
      </c>
    </row>
    <row r="1530" spans="1:13" x14ac:dyDescent="0.35">
      <c r="A1530" s="15">
        <v>1529</v>
      </c>
      <c r="B1530" s="338" t="s">
        <v>2805</v>
      </c>
      <c r="C1530" s="8" t="s">
        <v>1469</v>
      </c>
      <c r="D1530" s="15" t="s">
        <v>162</v>
      </c>
      <c r="E1530" s="18">
        <v>4</v>
      </c>
      <c r="F1530" s="473">
        <v>45660</v>
      </c>
      <c r="G1530" s="473">
        <v>45660</v>
      </c>
      <c r="H1530" s="448"/>
      <c r="I1530" s="15" t="s">
        <v>1279</v>
      </c>
      <c r="J1530" s="15" t="str">
        <f>_xlfn.XLOOKUP(QDC_Contratos[[#This Row],[ID CLUSTER]],'Pontos e zonas por UF'!$B$2:$B$446,'Pontos e zonas por UF'!$H$2:$H$446)</f>
        <v>Espírito Santo</v>
      </c>
      <c r="K1530" s="344"/>
      <c r="L1530" s="8">
        <f>_xlfn.XLOOKUP(QDC_Contratos[[#This Row],[ID CLUSTER]],'Pontos e zonas por UF'!$B$2:$B$446,'Pontos e zonas por UF'!$A$2:$A$446)</f>
        <v>230</v>
      </c>
      <c r="M1530" s="344" t="str">
        <f>_xlfn.XLOOKUP(QDC_Contratos[[#This Row],[Código Identificador do ID CLUSTER]],'Pontos e zonas por UF'!$A$2:$A$446,'Pontos e zonas por UF'!$G$2:$G$446)</f>
        <v>Zona</v>
      </c>
    </row>
    <row r="1531" spans="1:13" x14ac:dyDescent="0.35">
      <c r="A1531" s="15">
        <v>1530</v>
      </c>
      <c r="B1531" s="338" t="s">
        <v>2806</v>
      </c>
      <c r="C1531" s="8" t="s">
        <v>1348</v>
      </c>
      <c r="D1531" s="15" t="s">
        <v>162</v>
      </c>
      <c r="E1531" s="18">
        <v>15</v>
      </c>
      <c r="F1531" s="473">
        <v>45660</v>
      </c>
      <c r="G1531" s="473">
        <v>45660</v>
      </c>
      <c r="H1531" s="448"/>
      <c r="I1531" s="15" t="s">
        <v>1279</v>
      </c>
      <c r="J1531" s="15" t="str">
        <f>_xlfn.XLOOKUP(QDC_Contratos[[#This Row],[ID CLUSTER]],'Pontos e zonas por UF'!$B$2:$B$446,'Pontos e zonas por UF'!$H$2:$H$446)</f>
        <v>Paraíba</v>
      </c>
      <c r="K1531" s="344"/>
      <c r="L1531" s="8">
        <f>_xlfn.XLOOKUP(QDC_Contratos[[#This Row],[ID CLUSTER]],'Pontos e zonas por UF'!$B$2:$B$446,'Pontos e zonas por UF'!$A$2:$A$446)</f>
        <v>202</v>
      </c>
      <c r="M1531" s="344" t="str">
        <f>_xlfn.XLOOKUP(QDC_Contratos[[#This Row],[Código Identificador do ID CLUSTER]],'Pontos e zonas por UF'!$A$2:$A$446,'Pontos e zonas por UF'!$G$2:$G$446)</f>
        <v>Zona</v>
      </c>
    </row>
    <row r="1532" spans="1:13" x14ac:dyDescent="0.35">
      <c r="A1532" s="15">
        <v>1531</v>
      </c>
      <c r="B1532" s="338" t="s">
        <v>2807</v>
      </c>
      <c r="C1532" s="8" t="s">
        <v>1324</v>
      </c>
      <c r="D1532" s="15" t="s">
        <v>169</v>
      </c>
      <c r="E1532" s="18">
        <v>0.01</v>
      </c>
      <c r="F1532" s="473">
        <v>45658</v>
      </c>
      <c r="G1532" s="473">
        <v>45688</v>
      </c>
      <c r="H1532" s="448"/>
      <c r="I1532" s="15" t="s">
        <v>1279</v>
      </c>
      <c r="J1532" s="15" t="str">
        <f>_xlfn.XLOOKUP(QDC_Contratos[[#This Row],[ID CLUSTER]],'Pontos e zonas por UF'!$B$2:$B$446,'Pontos e zonas por UF'!$H$2:$H$446)</f>
        <v>Rio de Janeiro</v>
      </c>
      <c r="K1532" s="344"/>
      <c r="L1532" s="8">
        <f>_xlfn.XLOOKUP(QDC_Contratos[[#This Row],[ID CLUSTER]],'Pontos e zonas por UF'!$B$2:$B$446,'Pontos e zonas por UF'!$A$2:$A$446)</f>
        <v>756635</v>
      </c>
      <c r="M1532" s="344" t="str">
        <f>_xlfn.XLOOKUP(QDC_Contratos[[#This Row],[Código Identificador do ID CLUSTER]],'Pontos e zonas por UF'!$A$2:$A$446,'Pontos e zonas por UF'!$G$2:$G$446)</f>
        <v>Ponto</v>
      </c>
    </row>
    <row r="1533" spans="1:13" x14ac:dyDescent="0.35">
      <c r="A1533" s="15">
        <v>1532</v>
      </c>
      <c r="B1533" s="338" t="s">
        <v>2808</v>
      </c>
      <c r="C1533" s="8" t="s">
        <v>1348</v>
      </c>
      <c r="D1533" s="15" t="s">
        <v>162</v>
      </c>
      <c r="E1533" s="18">
        <v>15</v>
      </c>
      <c r="F1533" s="473">
        <v>45662</v>
      </c>
      <c r="G1533" s="473">
        <v>45662</v>
      </c>
      <c r="H1533" s="448"/>
      <c r="I1533" s="15" t="s">
        <v>1279</v>
      </c>
      <c r="J1533" s="15" t="str">
        <f>_xlfn.XLOOKUP(QDC_Contratos[[#This Row],[ID CLUSTER]],'Pontos e zonas por UF'!$B$2:$B$446,'Pontos e zonas por UF'!$H$2:$H$446)</f>
        <v>Paraíba</v>
      </c>
      <c r="K1533" s="344"/>
      <c r="L1533" s="8">
        <f>_xlfn.XLOOKUP(QDC_Contratos[[#This Row],[ID CLUSTER]],'Pontos e zonas por UF'!$B$2:$B$446,'Pontos e zonas por UF'!$A$2:$A$446)</f>
        <v>202</v>
      </c>
      <c r="M1533" s="344" t="str">
        <f>_xlfn.XLOOKUP(QDC_Contratos[[#This Row],[Código Identificador do ID CLUSTER]],'Pontos e zonas por UF'!$A$2:$A$446,'Pontos e zonas por UF'!$G$2:$G$446)</f>
        <v>Zona</v>
      </c>
    </row>
    <row r="1534" spans="1:13" x14ac:dyDescent="0.35">
      <c r="A1534" s="15">
        <v>1533</v>
      </c>
      <c r="B1534" s="338" t="s">
        <v>2809</v>
      </c>
      <c r="C1534" s="8" t="s">
        <v>1348</v>
      </c>
      <c r="D1534" s="15" t="s">
        <v>162</v>
      </c>
      <c r="E1534" s="18">
        <v>15</v>
      </c>
      <c r="F1534" s="473">
        <v>45663</v>
      </c>
      <c r="G1534" s="473">
        <v>45663</v>
      </c>
      <c r="H1534" s="448"/>
      <c r="I1534" s="15" t="s">
        <v>1279</v>
      </c>
      <c r="J1534" s="15" t="str">
        <f>_xlfn.XLOOKUP(QDC_Contratos[[#This Row],[ID CLUSTER]],'Pontos e zonas por UF'!$B$2:$B$446,'Pontos e zonas por UF'!$H$2:$H$446)</f>
        <v>Paraíba</v>
      </c>
      <c r="K1534" s="344"/>
      <c r="L1534" s="8">
        <f>_xlfn.XLOOKUP(QDC_Contratos[[#This Row],[ID CLUSTER]],'Pontos e zonas por UF'!$B$2:$B$446,'Pontos e zonas por UF'!$A$2:$A$446)</f>
        <v>202</v>
      </c>
      <c r="M1534" s="344" t="str">
        <f>_xlfn.XLOOKUP(QDC_Contratos[[#This Row],[Código Identificador do ID CLUSTER]],'Pontos e zonas por UF'!$A$2:$A$446,'Pontos e zonas por UF'!$G$2:$G$446)</f>
        <v>Zona</v>
      </c>
    </row>
    <row r="1535" spans="1:13" x14ac:dyDescent="0.35">
      <c r="A1535" s="15">
        <v>1534</v>
      </c>
      <c r="B1535" s="338" t="s">
        <v>2810</v>
      </c>
      <c r="C1535" s="8" t="s">
        <v>1469</v>
      </c>
      <c r="D1535" s="15" t="s">
        <v>162</v>
      </c>
      <c r="E1535" s="18">
        <v>111</v>
      </c>
      <c r="F1535" s="473">
        <v>45661</v>
      </c>
      <c r="G1535" s="473">
        <v>45661</v>
      </c>
      <c r="H1535" s="448"/>
      <c r="I1535" s="15" t="s">
        <v>1279</v>
      </c>
      <c r="J1535" s="15" t="str">
        <f>_xlfn.XLOOKUP(QDC_Contratos[[#This Row],[ID CLUSTER]],'Pontos e zonas por UF'!$B$2:$B$446,'Pontos e zonas por UF'!$H$2:$H$446)</f>
        <v>Espírito Santo</v>
      </c>
      <c r="K1535" s="344"/>
      <c r="L1535" s="8">
        <f>_xlfn.XLOOKUP(QDC_Contratos[[#This Row],[ID CLUSTER]],'Pontos e zonas por UF'!$B$2:$B$446,'Pontos e zonas por UF'!$A$2:$A$446)</f>
        <v>230</v>
      </c>
      <c r="M1535" s="344" t="str">
        <f>_xlfn.XLOOKUP(QDC_Contratos[[#This Row],[Código Identificador do ID CLUSTER]],'Pontos e zonas por UF'!$A$2:$A$446,'Pontos e zonas por UF'!$G$2:$G$446)</f>
        <v>Zona</v>
      </c>
    </row>
    <row r="1536" spans="1:13" x14ac:dyDescent="0.35">
      <c r="A1536" s="15">
        <v>1535</v>
      </c>
      <c r="B1536" s="338" t="s">
        <v>2811</v>
      </c>
      <c r="C1536" s="8" t="s">
        <v>1469</v>
      </c>
      <c r="D1536" s="15" t="s">
        <v>162</v>
      </c>
      <c r="E1536" s="18">
        <v>111</v>
      </c>
      <c r="F1536" s="473">
        <v>45662</v>
      </c>
      <c r="G1536" s="473">
        <v>45662</v>
      </c>
      <c r="H1536" s="448"/>
      <c r="I1536" s="15" t="s">
        <v>1279</v>
      </c>
      <c r="J1536" s="15" t="str">
        <f>_xlfn.XLOOKUP(QDC_Contratos[[#This Row],[ID CLUSTER]],'Pontos e zonas por UF'!$B$2:$B$446,'Pontos e zonas por UF'!$H$2:$H$446)</f>
        <v>Espírito Santo</v>
      </c>
      <c r="K1536" s="344"/>
      <c r="L1536" s="8">
        <f>_xlfn.XLOOKUP(QDC_Contratos[[#This Row],[ID CLUSTER]],'Pontos e zonas por UF'!$B$2:$B$446,'Pontos e zonas por UF'!$A$2:$A$446)</f>
        <v>230</v>
      </c>
      <c r="M1536" s="344" t="str">
        <f>_xlfn.XLOOKUP(QDC_Contratos[[#This Row],[Código Identificador do ID CLUSTER]],'Pontos e zonas por UF'!$A$2:$A$446,'Pontos e zonas por UF'!$G$2:$G$446)</f>
        <v>Zona</v>
      </c>
    </row>
    <row r="1537" spans="1:13" x14ac:dyDescent="0.35">
      <c r="A1537" s="15">
        <v>1536</v>
      </c>
      <c r="B1537" s="338" t="s">
        <v>2812</v>
      </c>
      <c r="C1537" s="8" t="s">
        <v>1469</v>
      </c>
      <c r="D1537" s="15" t="s">
        <v>162</v>
      </c>
      <c r="E1537" s="18">
        <v>111</v>
      </c>
      <c r="F1537" s="473">
        <v>45663</v>
      </c>
      <c r="G1537" s="473">
        <v>45663</v>
      </c>
      <c r="H1537" s="448"/>
      <c r="I1537" s="15" t="s">
        <v>1279</v>
      </c>
      <c r="J1537" s="15" t="str">
        <f>_xlfn.XLOOKUP(QDC_Contratos[[#This Row],[ID CLUSTER]],'Pontos e zonas por UF'!$B$2:$B$446,'Pontos e zonas por UF'!$H$2:$H$446)</f>
        <v>Espírito Santo</v>
      </c>
      <c r="K1537" s="344"/>
      <c r="L1537" s="8">
        <f>_xlfn.XLOOKUP(QDC_Contratos[[#This Row],[ID CLUSTER]],'Pontos e zonas por UF'!$B$2:$B$446,'Pontos e zonas por UF'!$A$2:$A$446)</f>
        <v>230</v>
      </c>
      <c r="M1537" s="344" t="str">
        <f>_xlfn.XLOOKUP(QDC_Contratos[[#This Row],[Código Identificador do ID CLUSTER]],'Pontos e zonas por UF'!$A$2:$A$446,'Pontos e zonas por UF'!$G$2:$G$446)</f>
        <v>Zona</v>
      </c>
    </row>
    <row r="1538" spans="1:13" x14ac:dyDescent="0.35">
      <c r="A1538" s="15">
        <v>1537</v>
      </c>
      <c r="B1538" s="338" t="s">
        <v>2813</v>
      </c>
      <c r="C1538" s="8" t="s">
        <v>1469</v>
      </c>
      <c r="D1538" s="15" t="s">
        <v>162</v>
      </c>
      <c r="E1538" s="18">
        <v>111</v>
      </c>
      <c r="F1538" s="473">
        <v>45664</v>
      </c>
      <c r="G1538" s="473">
        <v>45664</v>
      </c>
      <c r="H1538" s="448"/>
      <c r="I1538" s="15" t="s">
        <v>1279</v>
      </c>
      <c r="J1538" s="15" t="str">
        <f>_xlfn.XLOOKUP(QDC_Contratos[[#This Row],[ID CLUSTER]],'Pontos e zonas por UF'!$B$2:$B$446,'Pontos e zonas por UF'!$H$2:$H$446)</f>
        <v>Espírito Santo</v>
      </c>
      <c r="K1538" s="344"/>
      <c r="L1538" s="8">
        <f>_xlfn.XLOOKUP(QDC_Contratos[[#This Row],[ID CLUSTER]],'Pontos e zonas por UF'!$B$2:$B$446,'Pontos e zonas por UF'!$A$2:$A$446)</f>
        <v>230</v>
      </c>
      <c r="M1538" s="344" t="str">
        <f>_xlfn.XLOOKUP(QDC_Contratos[[#This Row],[Código Identificador do ID CLUSTER]],'Pontos e zonas por UF'!$A$2:$A$446,'Pontos e zonas por UF'!$G$2:$G$446)</f>
        <v>Zona</v>
      </c>
    </row>
    <row r="1539" spans="1:13" x14ac:dyDescent="0.35">
      <c r="A1539" s="15">
        <v>1538</v>
      </c>
      <c r="B1539" s="338" t="s">
        <v>2814</v>
      </c>
      <c r="C1539" s="8" t="s">
        <v>1469</v>
      </c>
      <c r="D1539" s="15" t="s">
        <v>162</v>
      </c>
      <c r="E1539" s="18">
        <v>75</v>
      </c>
      <c r="F1539" s="473">
        <v>45665</v>
      </c>
      <c r="G1539" s="473">
        <v>45665</v>
      </c>
      <c r="H1539" s="448"/>
      <c r="I1539" s="15" t="s">
        <v>1279</v>
      </c>
      <c r="J1539" s="15" t="str">
        <f>_xlfn.XLOOKUP(QDC_Contratos[[#This Row],[ID CLUSTER]],'Pontos e zonas por UF'!$B$2:$B$446,'Pontos e zonas por UF'!$H$2:$H$446)</f>
        <v>Espírito Santo</v>
      </c>
      <c r="K1539" s="344"/>
      <c r="L1539" s="8">
        <f>_xlfn.XLOOKUP(QDC_Contratos[[#This Row],[ID CLUSTER]],'Pontos e zonas por UF'!$B$2:$B$446,'Pontos e zonas por UF'!$A$2:$A$446)</f>
        <v>230</v>
      </c>
      <c r="M1539" s="344" t="str">
        <f>_xlfn.XLOOKUP(QDC_Contratos[[#This Row],[Código Identificador do ID CLUSTER]],'Pontos e zonas por UF'!$A$2:$A$446,'Pontos e zonas por UF'!$G$2:$G$446)</f>
        <v>Zona</v>
      </c>
    </row>
    <row r="1540" spans="1:13" x14ac:dyDescent="0.35">
      <c r="A1540" s="15">
        <v>1539</v>
      </c>
      <c r="B1540" s="338" t="s">
        <v>2815</v>
      </c>
      <c r="C1540" s="8" t="s">
        <v>1469</v>
      </c>
      <c r="D1540" s="15" t="s">
        <v>162</v>
      </c>
      <c r="E1540" s="18">
        <v>75</v>
      </c>
      <c r="F1540" s="473">
        <v>45666</v>
      </c>
      <c r="G1540" s="473">
        <v>45666</v>
      </c>
      <c r="H1540" s="448"/>
      <c r="I1540" s="15" t="s">
        <v>1279</v>
      </c>
      <c r="J1540" s="15" t="str">
        <f>_xlfn.XLOOKUP(QDC_Contratos[[#This Row],[ID CLUSTER]],'Pontos e zonas por UF'!$B$2:$B$446,'Pontos e zonas por UF'!$H$2:$H$446)</f>
        <v>Espírito Santo</v>
      </c>
      <c r="K1540" s="344"/>
      <c r="L1540" s="8">
        <f>_xlfn.XLOOKUP(QDC_Contratos[[#This Row],[ID CLUSTER]],'Pontos e zonas por UF'!$B$2:$B$446,'Pontos e zonas por UF'!$A$2:$A$446)</f>
        <v>230</v>
      </c>
      <c r="M1540" s="344" t="str">
        <f>_xlfn.XLOOKUP(QDC_Contratos[[#This Row],[Código Identificador do ID CLUSTER]],'Pontos e zonas por UF'!$A$2:$A$446,'Pontos e zonas por UF'!$G$2:$G$446)</f>
        <v>Zona</v>
      </c>
    </row>
    <row r="1541" spans="1:13" x14ac:dyDescent="0.35">
      <c r="A1541" s="15">
        <v>1540</v>
      </c>
      <c r="B1541" s="338" t="s">
        <v>2816</v>
      </c>
      <c r="C1541" s="8" t="s">
        <v>2685</v>
      </c>
      <c r="D1541" s="15" t="s">
        <v>169</v>
      </c>
      <c r="E1541" s="18">
        <v>256.29000000000002</v>
      </c>
      <c r="F1541" s="473">
        <v>45659</v>
      </c>
      <c r="G1541" s="473">
        <v>45659</v>
      </c>
      <c r="H1541" s="448"/>
      <c r="I1541" s="15" t="s">
        <v>1279</v>
      </c>
      <c r="J1541" s="15" t="str">
        <f>_xlfn.XLOOKUP(QDC_Contratos[[#This Row],[ID CLUSTER]],'Pontos e zonas por UF'!$B$2:$B$446,'Pontos e zonas por UF'!$H$2:$H$446)</f>
        <v>Sergipe</v>
      </c>
      <c r="K1541" s="344"/>
      <c r="L1541" s="8">
        <f>_xlfn.XLOOKUP(QDC_Contratos[[#This Row],[ID CLUSTER]],'Pontos e zonas por UF'!$B$2:$B$446,'Pontos e zonas por UF'!$A$2:$A$446)</f>
        <v>1074593</v>
      </c>
      <c r="M1541" s="344" t="str">
        <f>_xlfn.XLOOKUP(QDC_Contratos[[#This Row],[Código Identificador do ID CLUSTER]],'Pontos e zonas por UF'!$A$2:$A$446,'Pontos e zonas por UF'!$G$2:$G$446)</f>
        <v>Ponto</v>
      </c>
    </row>
    <row r="1542" spans="1:13" x14ac:dyDescent="0.35">
      <c r="A1542" s="15">
        <v>1541</v>
      </c>
      <c r="B1542" s="338" t="s">
        <v>2817</v>
      </c>
      <c r="C1542" s="8" t="s">
        <v>1466</v>
      </c>
      <c r="D1542" s="15" t="s">
        <v>162</v>
      </c>
      <c r="E1542" s="18">
        <v>291.29000000000002</v>
      </c>
      <c r="F1542" s="473">
        <v>45659</v>
      </c>
      <c r="G1542" s="473">
        <v>45659</v>
      </c>
      <c r="H1542" s="448"/>
      <c r="I1542" s="15" t="s">
        <v>1279</v>
      </c>
      <c r="J1542" s="15" t="str">
        <f>_xlfn.XLOOKUP(QDC_Contratos[[#This Row],[ID CLUSTER]],'Pontos e zonas por UF'!$B$2:$B$446,'Pontos e zonas por UF'!$H$2:$H$446)</f>
        <v>Espírito Santo</v>
      </c>
      <c r="K1542" s="344"/>
      <c r="L1542" s="8">
        <f>_xlfn.XLOOKUP(QDC_Contratos[[#This Row],[ID CLUSTER]],'Pontos e zonas por UF'!$B$2:$B$446,'Pontos e zonas por UF'!$A$2:$A$446)</f>
        <v>231</v>
      </c>
      <c r="M1542" s="344" t="str">
        <f>_xlfn.XLOOKUP(QDC_Contratos[[#This Row],[Código Identificador do ID CLUSTER]],'Pontos e zonas por UF'!$A$2:$A$446,'Pontos e zonas por UF'!$G$2:$G$446)</f>
        <v>Zona</v>
      </c>
    </row>
    <row r="1543" spans="1:13" x14ac:dyDescent="0.35">
      <c r="A1543" s="15">
        <v>1542</v>
      </c>
      <c r="B1543" s="338" t="s">
        <v>2818</v>
      </c>
      <c r="C1543" s="8" t="s">
        <v>1466</v>
      </c>
      <c r="D1543" s="15" t="s">
        <v>162</v>
      </c>
      <c r="E1543" s="18">
        <v>67.94</v>
      </c>
      <c r="F1543" s="473">
        <v>45660</v>
      </c>
      <c r="G1543" s="473">
        <v>45660</v>
      </c>
      <c r="H1543" s="448"/>
      <c r="I1543" s="15" t="s">
        <v>1279</v>
      </c>
      <c r="J1543" s="15" t="str">
        <f>_xlfn.XLOOKUP(QDC_Contratos[[#This Row],[ID CLUSTER]],'Pontos e zonas por UF'!$B$2:$B$446,'Pontos e zonas por UF'!$H$2:$H$446)</f>
        <v>Espírito Santo</v>
      </c>
      <c r="K1543" s="344"/>
      <c r="L1543" s="8">
        <f>_xlfn.XLOOKUP(QDC_Contratos[[#This Row],[ID CLUSTER]],'Pontos e zonas por UF'!$B$2:$B$446,'Pontos e zonas por UF'!$A$2:$A$446)</f>
        <v>231</v>
      </c>
      <c r="M1543" s="344" t="str">
        <f>_xlfn.XLOOKUP(QDC_Contratos[[#This Row],[Código Identificador do ID CLUSTER]],'Pontos e zonas por UF'!$A$2:$A$446,'Pontos e zonas por UF'!$G$2:$G$446)</f>
        <v>Zona</v>
      </c>
    </row>
    <row r="1544" spans="1:13" x14ac:dyDescent="0.35">
      <c r="A1544" s="15">
        <v>1543</v>
      </c>
      <c r="B1544" s="338" t="s">
        <v>2819</v>
      </c>
      <c r="C1544" s="8" t="s">
        <v>1466</v>
      </c>
      <c r="D1544" s="15" t="s">
        <v>162</v>
      </c>
      <c r="E1544" s="18">
        <v>67.94</v>
      </c>
      <c r="F1544" s="473">
        <v>45661</v>
      </c>
      <c r="G1544" s="473">
        <v>45661</v>
      </c>
      <c r="H1544" s="448"/>
      <c r="I1544" s="15" t="s">
        <v>1279</v>
      </c>
      <c r="J1544" s="15" t="str">
        <f>_xlfn.XLOOKUP(QDC_Contratos[[#This Row],[ID CLUSTER]],'Pontos e zonas por UF'!$B$2:$B$446,'Pontos e zonas por UF'!$H$2:$H$446)</f>
        <v>Espírito Santo</v>
      </c>
      <c r="K1544" s="344"/>
      <c r="L1544" s="8">
        <f>_xlfn.XLOOKUP(QDC_Contratos[[#This Row],[ID CLUSTER]],'Pontos e zonas por UF'!$B$2:$B$446,'Pontos e zonas por UF'!$A$2:$A$446)</f>
        <v>231</v>
      </c>
      <c r="M1544" s="344" t="str">
        <f>_xlfn.XLOOKUP(QDC_Contratos[[#This Row],[Código Identificador do ID CLUSTER]],'Pontos e zonas por UF'!$A$2:$A$446,'Pontos e zonas por UF'!$G$2:$G$446)</f>
        <v>Zona</v>
      </c>
    </row>
    <row r="1545" spans="1:13" x14ac:dyDescent="0.35">
      <c r="A1545" s="15">
        <v>1544</v>
      </c>
      <c r="B1545" s="338" t="s">
        <v>2820</v>
      </c>
      <c r="C1545" s="8" t="s">
        <v>2685</v>
      </c>
      <c r="D1545" s="15" t="s">
        <v>169</v>
      </c>
      <c r="E1545" s="18">
        <v>438.06</v>
      </c>
      <c r="F1545" s="473">
        <v>45658</v>
      </c>
      <c r="G1545" s="473">
        <v>45658</v>
      </c>
      <c r="H1545" s="448"/>
      <c r="I1545" s="15" t="s">
        <v>1279</v>
      </c>
      <c r="J1545" s="15" t="str">
        <f>_xlfn.XLOOKUP(QDC_Contratos[[#This Row],[ID CLUSTER]],'Pontos e zonas por UF'!$B$2:$B$446,'Pontos e zonas por UF'!$H$2:$H$446)</f>
        <v>Sergipe</v>
      </c>
      <c r="K1545" s="344"/>
      <c r="L1545" s="8">
        <f>_xlfn.XLOOKUP(QDC_Contratos[[#This Row],[ID CLUSTER]],'Pontos e zonas por UF'!$B$2:$B$446,'Pontos e zonas por UF'!$A$2:$A$446)</f>
        <v>1074593</v>
      </c>
      <c r="M1545" s="344" t="str">
        <f>_xlfn.XLOOKUP(QDC_Contratos[[#This Row],[Código Identificador do ID CLUSTER]],'Pontos e zonas por UF'!$A$2:$A$446,'Pontos e zonas por UF'!$G$2:$G$446)</f>
        <v>Ponto</v>
      </c>
    </row>
    <row r="1546" spans="1:13" x14ac:dyDescent="0.35">
      <c r="A1546" s="15">
        <v>1545</v>
      </c>
      <c r="B1546" s="338" t="s">
        <v>2821</v>
      </c>
      <c r="C1546" s="8" t="s">
        <v>1466</v>
      </c>
      <c r="D1546" s="15" t="s">
        <v>162</v>
      </c>
      <c r="E1546" s="18">
        <v>473.06</v>
      </c>
      <c r="F1546" s="473">
        <v>45658</v>
      </c>
      <c r="G1546" s="473">
        <v>45658</v>
      </c>
      <c r="H1546" s="448"/>
      <c r="I1546" s="15" t="s">
        <v>1279</v>
      </c>
      <c r="J1546" s="15" t="str">
        <f>_xlfn.XLOOKUP(QDC_Contratos[[#This Row],[ID CLUSTER]],'Pontos e zonas por UF'!$B$2:$B$446,'Pontos e zonas por UF'!$H$2:$H$446)</f>
        <v>Espírito Santo</v>
      </c>
      <c r="K1546" s="344"/>
      <c r="L1546" s="8">
        <f>_xlfn.XLOOKUP(QDC_Contratos[[#This Row],[ID CLUSTER]],'Pontos e zonas por UF'!$B$2:$B$446,'Pontos e zonas por UF'!$A$2:$A$446)</f>
        <v>231</v>
      </c>
      <c r="M1546" s="344" t="str">
        <f>_xlfn.XLOOKUP(QDC_Contratos[[#This Row],[Código Identificador do ID CLUSTER]],'Pontos e zonas por UF'!$A$2:$A$446,'Pontos e zonas por UF'!$G$2:$G$446)</f>
        <v>Zona</v>
      </c>
    </row>
    <row r="1547" spans="1:13" x14ac:dyDescent="0.35">
      <c r="A1547" s="15">
        <v>1546</v>
      </c>
      <c r="B1547" s="338" t="s">
        <v>2822</v>
      </c>
      <c r="C1547" s="8" t="s">
        <v>1348</v>
      </c>
      <c r="D1547" s="15" t="s">
        <v>162</v>
      </c>
      <c r="E1547" s="18">
        <v>15</v>
      </c>
      <c r="F1547" s="473">
        <v>45664</v>
      </c>
      <c r="G1547" s="473">
        <v>45664</v>
      </c>
      <c r="H1547" s="448"/>
      <c r="I1547" s="15" t="s">
        <v>1279</v>
      </c>
      <c r="J1547" s="15" t="str">
        <f>_xlfn.XLOOKUP(QDC_Contratos[[#This Row],[ID CLUSTER]],'Pontos e zonas por UF'!$B$2:$B$446,'Pontos e zonas por UF'!$H$2:$H$446)</f>
        <v>Paraíba</v>
      </c>
      <c r="K1547" s="344"/>
      <c r="L1547" s="8">
        <f>_xlfn.XLOOKUP(QDC_Contratos[[#This Row],[ID CLUSTER]],'Pontos e zonas por UF'!$B$2:$B$446,'Pontos e zonas por UF'!$A$2:$A$446)</f>
        <v>202</v>
      </c>
      <c r="M1547" s="344" t="str">
        <f>_xlfn.XLOOKUP(QDC_Contratos[[#This Row],[Código Identificador do ID CLUSTER]],'Pontos e zonas por UF'!$A$2:$A$446,'Pontos e zonas por UF'!$G$2:$G$446)</f>
        <v>Zona</v>
      </c>
    </row>
    <row r="1548" spans="1:13" x14ac:dyDescent="0.35">
      <c r="A1548" s="15">
        <v>1547</v>
      </c>
      <c r="B1548" s="338" t="s">
        <v>2823</v>
      </c>
      <c r="C1548" s="8" t="s">
        <v>1348</v>
      </c>
      <c r="D1548" s="15" t="s">
        <v>162</v>
      </c>
      <c r="E1548" s="18">
        <v>15</v>
      </c>
      <c r="F1548" s="473">
        <v>45665</v>
      </c>
      <c r="G1548" s="473">
        <v>45665</v>
      </c>
      <c r="H1548" s="448"/>
      <c r="I1548" s="15" t="s">
        <v>1279</v>
      </c>
      <c r="J1548" s="15" t="str">
        <f>_xlfn.XLOOKUP(QDC_Contratos[[#This Row],[ID CLUSTER]],'Pontos e zonas por UF'!$B$2:$B$446,'Pontos e zonas por UF'!$H$2:$H$446)</f>
        <v>Paraíba</v>
      </c>
      <c r="K1548" s="344"/>
      <c r="L1548" s="8">
        <f>_xlfn.XLOOKUP(QDC_Contratos[[#This Row],[ID CLUSTER]],'Pontos e zonas por UF'!$B$2:$B$446,'Pontos e zonas por UF'!$A$2:$A$446)</f>
        <v>202</v>
      </c>
      <c r="M1548" s="344" t="str">
        <f>_xlfn.XLOOKUP(QDC_Contratos[[#This Row],[Código Identificador do ID CLUSTER]],'Pontos e zonas por UF'!$A$2:$A$446,'Pontos e zonas por UF'!$G$2:$G$446)</f>
        <v>Zona</v>
      </c>
    </row>
    <row r="1549" spans="1:13" x14ac:dyDescent="0.35">
      <c r="A1549" s="15">
        <v>1548</v>
      </c>
      <c r="B1549" s="338" t="s">
        <v>2824</v>
      </c>
      <c r="C1549" s="8" t="s">
        <v>1348</v>
      </c>
      <c r="D1549" s="15" t="s">
        <v>162</v>
      </c>
      <c r="E1549" s="18">
        <v>19</v>
      </c>
      <c r="F1549" s="473">
        <v>45666</v>
      </c>
      <c r="G1549" s="473">
        <v>45666</v>
      </c>
      <c r="H1549" s="448"/>
      <c r="I1549" s="15" t="s">
        <v>1279</v>
      </c>
      <c r="J1549" s="15" t="str">
        <f>_xlfn.XLOOKUP(QDC_Contratos[[#This Row],[ID CLUSTER]],'Pontos e zonas por UF'!$B$2:$B$446,'Pontos e zonas por UF'!$H$2:$H$446)</f>
        <v>Paraíba</v>
      </c>
      <c r="K1549" s="344"/>
      <c r="L1549" s="8">
        <f>_xlfn.XLOOKUP(QDC_Contratos[[#This Row],[ID CLUSTER]],'Pontos e zonas por UF'!$B$2:$B$446,'Pontos e zonas por UF'!$A$2:$A$446)</f>
        <v>202</v>
      </c>
      <c r="M1549" s="344" t="str">
        <f>_xlfn.XLOOKUP(QDC_Contratos[[#This Row],[Código Identificador do ID CLUSTER]],'Pontos e zonas por UF'!$A$2:$A$446,'Pontos e zonas por UF'!$G$2:$G$446)</f>
        <v>Zona</v>
      </c>
    </row>
    <row r="1550" spans="1:13" x14ac:dyDescent="0.35">
      <c r="A1550" s="15">
        <v>1549</v>
      </c>
      <c r="B1550" s="338" t="s">
        <v>2825</v>
      </c>
      <c r="C1550" s="8" t="s">
        <v>1348</v>
      </c>
      <c r="D1550" s="15" t="s">
        <v>162</v>
      </c>
      <c r="E1550" s="18">
        <v>19</v>
      </c>
      <c r="F1550" s="473">
        <v>45667</v>
      </c>
      <c r="G1550" s="473">
        <v>45667</v>
      </c>
      <c r="H1550" s="448"/>
      <c r="I1550" s="15" t="s">
        <v>1279</v>
      </c>
      <c r="J1550" s="15" t="str">
        <f>_xlfn.XLOOKUP(QDC_Contratos[[#This Row],[ID CLUSTER]],'Pontos e zonas por UF'!$B$2:$B$446,'Pontos e zonas por UF'!$H$2:$H$446)</f>
        <v>Paraíba</v>
      </c>
      <c r="K1550" s="344"/>
      <c r="L1550" s="8">
        <f>_xlfn.XLOOKUP(QDC_Contratos[[#This Row],[ID CLUSTER]],'Pontos e zonas por UF'!$B$2:$B$446,'Pontos e zonas por UF'!$A$2:$A$446)</f>
        <v>202</v>
      </c>
      <c r="M1550" s="344" t="str">
        <f>_xlfn.XLOOKUP(QDC_Contratos[[#This Row],[Código Identificador do ID CLUSTER]],'Pontos e zonas por UF'!$A$2:$A$446,'Pontos e zonas por UF'!$G$2:$G$446)</f>
        <v>Zona</v>
      </c>
    </row>
    <row r="1551" spans="1:13" x14ac:dyDescent="0.35">
      <c r="A1551" s="15">
        <v>1550</v>
      </c>
      <c r="B1551" s="338" t="s">
        <v>2826</v>
      </c>
      <c r="C1551" s="8" t="s">
        <v>1348</v>
      </c>
      <c r="D1551" s="15" t="s">
        <v>162</v>
      </c>
      <c r="E1551" s="18">
        <v>19</v>
      </c>
      <c r="F1551" s="473">
        <v>45668</v>
      </c>
      <c r="G1551" s="473">
        <v>45668</v>
      </c>
      <c r="H1551" s="448"/>
      <c r="I1551" s="15" t="s">
        <v>1279</v>
      </c>
      <c r="J1551" s="15" t="str">
        <f>_xlfn.XLOOKUP(QDC_Contratos[[#This Row],[ID CLUSTER]],'Pontos e zonas por UF'!$B$2:$B$446,'Pontos e zonas por UF'!$H$2:$H$446)</f>
        <v>Paraíba</v>
      </c>
      <c r="K1551" s="344"/>
      <c r="L1551" s="8">
        <f>_xlfn.XLOOKUP(QDC_Contratos[[#This Row],[ID CLUSTER]],'Pontos e zonas por UF'!$B$2:$B$446,'Pontos e zonas por UF'!$A$2:$A$446)</f>
        <v>202</v>
      </c>
      <c r="M1551" s="344" t="str">
        <f>_xlfn.XLOOKUP(QDC_Contratos[[#This Row],[Código Identificador do ID CLUSTER]],'Pontos e zonas por UF'!$A$2:$A$446,'Pontos e zonas por UF'!$G$2:$G$446)</f>
        <v>Zona</v>
      </c>
    </row>
    <row r="1552" spans="1:13" x14ac:dyDescent="0.35">
      <c r="A1552" s="15">
        <v>1551</v>
      </c>
      <c r="B1552" s="338" t="s">
        <v>2827</v>
      </c>
      <c r="C1552" s="8" t="s">
        <v>1348</v>
      </c>
      <c r="D1552" s="15" t="s">
        <v>162</v>
      </c>
      <c r="E1552" s="18">
        <v>19</v>
      </c>
      <c r="F1552" s="473">
        <v>45669</v>
      </c>
      <c r="G1552" s="473">
        <v>45669</v>
      </c>
      <c r="H1552" s="448"/>
      <c r="I1552" s="15" t="s">
        <v>1279</v>
      </c>
      <c r="J1552" s="15" t="str">
        <f>_xlfn.XLOOKUP(QDC_Contratos[[#This Row],[ID CLUSTER]],'Pontos e zonas por UF'!$B$2:$B$446,'Pontos e zonas por UF'!$H$2:$H$446)</f>
        <v>Paraíba</v>
      </c>
      <c r="K1552" s="344"/>
      <c r="L1552" s="8">
        <f>_xlfn.XLOOKUP(QDC_Contratos[[#This Row],[ID CLUSTER]],'Pontos e zonas por UF'!$B$2:$B$446,'Pontos e zonas por UF'!$A$2:$A$446)</f>
        <v>202</v>
      </c>
      <c r="M1552" s="344" t="str">
        <f>_xlfn.XLOOKUP(QDC_Contratos[[#This Row],[Código Identificador do ID CLUSTER]],'Pontos e zonas por UF'!$A$2:$A$446,'Pontos e zonas por UF'!$G$2:$G$446)</f>
        <v>Zona</v>
      </c>
    </row>
    <row r="1553" spans="1:13" x14ac:dyDescent="0.35">
      <c r="A1553" s="15">
        <v>1552</v>
      </c>
      <c r="B1553" s="338" t="s">
        <v>2828</v>
      </c>
      <c r="C1553" s="8" t="s">
        <v>1348</v>
      </c>
      <c r="D1553" s="15" t="s">
        <v>162</v>
      </c>
      <c r="E1553" s="18">
        <v>19</v>
      </c>
      <c r="F1553" s="473">
        <v>45670</v>
      </c>
      <c r="G1553" s="473">
        <v>45670</v>
      </c>
      <c r="H1553" s="448"/>
      <c r="I1553" s="15" t="s">
        <v>1279</v>
      </c>
      <c r="J1553" s="15" t="str">
        <f>_xlfn.XLOOKUP(QDC_Contratos[[#This Row],[ID CLUSTER]],'Pontos e zonas por UF'!$B$2:$B$446,'Pontos e zonas por UF'!$H$2:$H$446)</f>
        <v>Paraíba</v>
      </c>
      <c r="K1553" s="344"/>
      <c r="L1553" s="8">
        <f>_xlfn.XLOOKUP(QDC_Contratos[[#This Row],[ID CLUSTER]],'Pontos e zonas por UF'!$B$2:$B$446,'Pontos e zonas por UF'!$A$2:$A$446)</f>
        <v>202</v>
      </c>
      <c r="M1553" s="344" t="str">
        <f>_xlfn.XLOOKUP(QDC_Contratos[[#This Row],[Código Identificador do ID CLUSTER]],'Pontos e zonas por UF'!$A$2:$A$446,'Pontos e zonas por UF'!$G$2:$G$446)</f>
        <v>Zona</v>
      </c>
    </row>
    <row r="1554" spans="1:13" x14ac:dyDescent="0.35">
      <c r="A1554" s="15">
        <v>1553</v>
      </c>
      <c r="B1554" s="338" t="s">
        <v>2829</v>
      </c>
      <c r="C1554" s="8" t="s">
        <v>1469</v>
      </c>
      <c r="D1554" s="15" t="s">
        <v>162</v>
      </c>
      <c r="E1554" s="18">
        <v>111</v>
      </c>
      <c r="F1554" s="473">
        <v>45667</v>
      </c>
      <c r="G1554" s="473">
        <v>45667</v>
      </c>
      <c r="H1554" s="448"/>
      <c r="I1554" s="15" t="s">
        <v>1279</v>
      </c>
      <c r="J1554" s="15" t="str">
        <f>_xlfn.XLOOKUP(QDC_Contratos[[#This Row],[ID CLUSTER]],'Pontos e zonas por UF'!$B$2:$B$446,'Pontos e zonas por UF'!$H$2:$H$446)</f>
        <v>Espírito Santo</v>
      </c>
      <c r="K1554" s="344"/>
      <c r="L1554" s="8">
        <f>_xlfn.XLOOKUP(QDC_Contratos[[#This Row],[ID CLUSTER]],'Pontos e zonas por UF'!$B$2:$B$446,'Pontos e zonas por UF'!$A$2:$A$446)</f>
        <v>230</v>
      </c>
      <c r="M1554" s="344" t="str">
        <f>_xlfn.XLOOKUP(QDC_Contratos[[#This Row],[Código Identificador do ID CLUSTER]],'Pontos e zonas por UF'!$A$2:$A$446,'Pontos e zonas por UF'!$G$2:$G$446)</f>
        <v>Zona</v>
      </c>
    </row>
    <row r="1555" spans="1:13" x14ac:dyDescent="0.35">
      <c r="A1555" s="15">
        <v>1554</v>
      </c>
      <c r="B1555" s="338" t="s">
        <v>2830</v>
      </c>
      <c r="C1555" s="8" t="s">
        <v>1469</v>
      </c>
      <c r="D1555" s="15" t="s">
        <v>162</v>
      </c>
      <c r="E1555" s="18">
        <v>111</v>
      </c>
      <c r="F1555" s="473">
        <v>45668</v>
      </c>
      <c r="G1555" s="473">
        <v>45668</v>
      </c>
      <c r="H1555" s="448"/>
      <c r="I1555" s="15" t="s">
        <v>1279</v>
      </c>
      <c r="J1555" s="15" t="str">
        <f>_xlfn.XLOOKUP(QDC_Contratos[[#This Row],[ID CLUSTER]],'Pontos e zonas por UF'!$B$2:$B$446,'Pontos e zonas por UF'!$H$2:$H$446)</f>
        <v>Espírito Santo</v>
      </c>
      <c r="K1555" s="344"/>
      <c r="L1555" s="8">
        <f>_xlfn.XLOOKUP(QDC_Contratos[[#This Row],[ID CLUSTER]],'Pontos e zonas por UF'!$B$2:$B$446,'Pontos e zonas por UF'!$A$2:$A$446)</f>
        <v>230</v>
      </c>
      <c r="M1555" s="344" t="str">
        <f>_xlfn.XLOOKUP(QDC_Contratos[[#This Row],[Código Identificador do ID CLUSTER]],'Pontos e zonas por UF'!$A$2:$A$446,'Pontos e zonas por UF'!$G$2:$G$446)</f>
        <v>Zona</v>
      </c>
    </row>
    <row r="1556" spans="1:13" x14ac:dyDescent="0.35">
      <c r="A1556" s="15">
        <v>1555</v>
      </c>
      <c r="B1556" s="338" t="s">
        <v>2831</v>
      </c>
      <c r="C1556" s="8" t="s">
        <v>1469</v>
      </c>
      <c r="D1556" s="15" t="s">
        <v>162</v>
      </c>
      <c r="E1556" s="18">
        <v>111</v>
      </c>
      <c r="F1556" s="473">
        <v>45669</v>
      </c>
      <c r="G1556" s="473">
        <v>45669</v>
      </c>
      <c r="H1556" s="448"/>
      <c r="I1556" s="15" t="s">
        <v>1279</v>
      </c>
      <c r="J1556" s="15" t="str">
        <f>_xlfn.XLOOKUP(QDC_Contratos[[#This Row],[ID CLUSTER]],'Pontos e zonas por UF'!$B$2:$B$446,'Pontos e zonas por UF'!$H$2:$H$446)</f>
        <v>Espírito Santo</v>
      </c>
      <c r="K1556" s="344"/>
      <c r="L1556" s="8">
        <f>_xlfn.XLOOKUP(QDC_Contratos[[#This Row],[ID CLUSTER]],'Pontos e zonas por UF'!$B$2:$B$446,'Pontos e zonas por UF'!$A$2:$A$446)</f>
        <v>230</v>
      </c>
      <c r="M1556" s="344" t="str">
        <f>_xlfn.XLOOKUP(QDC_Contratos[[#This Row],[Código Identificador do ID CLUSTER]],'Pontos e zonas por UF'!$A$2:$A$446,'Pontos e zonas por UF'!$G$2:$G$446)</f>
        <v>Zona</v>
      </c>
    </row>
    <row r="1557" spans="1:13" x14ac:dyDescent="0.35">
      <c r="A1557" s="15">
        <v>1556</v>
      </c>
      <c r="B1557" s="338" t="s">
        <v>2832</v>
      </c>
      <c r="C1557" s="8" t="s">
        <v>1469</v>
      </c>
      <c r="D1557" s="15" t="s">
        <v>162</v>
      </c>
      <c r="E1557" s="18">
        <v>111</v>
      </c>
      <c r="F1557" s="473">
        <v>45670</v>
      </c>
      <c r="G1557" s="473">
        <v>45670</v>
      </c>
      <c r="H1557" s="448"/>
      <c r="I1557" s="15" t="s">
        <v>1279</v>
      </c>
      <c r="J1557" s="15" t="str">
        <f>_xlfn.XLOOKUP(QDC_Contratos[[#This Row],[ID CLUSTER]],'Pontos e zonas por UF'!$B$2:$B$446,'Pontos e zonas por UF'!$H$2:$H$446)</f>
        <v>Espírito Santo</v>
      </c>
      <c r="K1557" s="344"/>
      <c r="L1557" s="8">
        <f>_xlfn.XLOOKUP(QDC_Contratos[[#This Row],[ID CLUSTER]],'Pontos e zonas por UF'!$B$2:$B$446,'Pontos e zonas por UF'!$A$2:$A$446)</f>
        <v>230</v>
      </c>
      <c r="M1557" s="344" t="str">
        <f>_xlfn.XLOOKUP(QDC_Contratos[[#This Row],[Código Identificador do ID CLUSTER]],'Pontos e zonas por UF'!$A$2:$A$446,'Pontos e zonas por UF'!$G$2:$G$446)</f>
        <v>Zona</v>
      </c>
    </row>
    <row r="1558" spans="1:13" x14ac:dyDescent="0.35">
      <c r="A1558" s="15">
        <v>1557</v>
      </c>
      <c r="B1558" s="338" t="s">
        <v>2833</v>
      </c>
      <c r="C1558" s="8" t="s">
        <v>1469</v>
      </c>
      <c r="D1558" s="15" t="s">
        <v>162</v>
      </c>
      <c r="E1558" s="18">
        <v>111</v>
      </c>
      <c r="F1558" s="473">
        <v>45671</v>
      </c>
      <c r="G1558" s="473">
        <v>45671</v>
      </c>
      <c r="H1558" s="448"/>
      <c r="I1558" s="15" t="s">
        <v>1279</v>
      </c>
      <c r="J1558" s="15" t="str">
        <f>_xlfn.XLOOKUP(QDC_Contratos[[#This Row],[ID CLUSTER]],'Pontos e zonas por UF'!$B$2:$B$446,'Pontos e zonas por UF'!$H$2:$H$446)</f>
        <v>Espírito Santo</v>
      </c>
      <c r="K1558" s="344"/>
      <c r="L1558" s="8">
        <f>_xlfn.XLOOKUP(QDC_Contratos[[#This Row],[ID CLUSTER]],'Pontos e zonas por UF'!$B$2:$B$446,'Pontos e zonas por UF'!$A$2:$A$446)</f>
        <v>230</v>
      </c>
      <c r="M1558" s="344" t="str">
        <f>_xlfn.XLOOKUP(QDC_Contratos[[#This Row],[Código Identificador do ID CLUSTER]],'Pontos e zonas por UF'!$A$2:$A$446,'Pontos e zonas por UF'!$G$2:$G$446)</f>
        <v>Zona</v>
      </c>
    </row>
    <row r="1559" spans="1:13" x14ac:dyDescent="0.35">
      <c r="A1559" s="15">
        <v>1558</v>
      </c>
      <c r="B1559" s="338" t="s">
        <v>2834</v>
      </c>
      <c r="C1559" s="8" t="s">
        <v>1469</v>
      </c>
      <c r="D1559" s="15" t="s">
        <v>162</v>
      </c>
      <c r="E1559" s="18">
        <v>111</v>
      </c>
      <c r="F1559" s="473">
        <v>45672</v>
      </c>
      <c r="G1559" s="473">
        <v>45672</v>
      </c>
      <c r="H1559" s="448"/>
      <c r="I1559" s="15" t="s">
        <v>1279</v>
      </c>
      <c r="J1559" s="15" t="str">
        <f>_xlfn.XLOOKUP(QDC_Contratos[[#This Row],[ID CLUSTER]],'Pontos e zonas por UF'!$B$2:$B$446,'Pontos e zonas por UF'!$H$2:$H$446)</f>
        <v>Espírito Santo</v>
      </c>
      <c r="K1559" s="344"/>
      <c r="L1559" s="8">
        <f>_xlfn.XLOOKUP(QDC_Contratos[[#This Row],[ID CLUSTER]],'Pontos e zonas por UF'!$B$2:$B$446,'Pontos e zonas por UF'!$A$2:$A$446)</f>
        <v>230</v>
      </c>
      <c r="M1559" s="344" t="str">
        <f>_xlfn.XLOOKUP(QDC_Contratos[[#This Row],[Código Identificador do ID CLUSTER]],'Pontos e zonas por UF'!$A$2:$A$446,'Pontos e zonas por UF'!$G$2:$G$446)</f>
        <v>Zona</v>
      </c>
    </row>
    <row r="1560" spans="1:13" x14ac:dyDescent="0.35">
      <c r="A1560" s="15">
        <v>1559</v>
      </c>
      <c r="B1560" s="338" t="s">
        <v>2835</v>
      </c>
      <c r="C1560" s="8" t="s">
        <v>1469</v>
      </c>
      <c r="D1560" s="15" t="s">
        <v>162</v>
      </c>
      <c r="E1560" s="18">
        <v>111</v>
      </c>
      <c r="F1560" s="473">
        <v>45673</v>
      </c>
      <c r="G1560" s="473">
        <v>45673</v>
      </c>
      <c r="H1560" s="448"/>
      <c r="I1560" s="15" t="s">
        <v>1279</v>
      </c>
      <c r="J1560" s="15" t="str">
        <f>_xlfn.XLOOKUP(QDC_Contratos[[#This Row],[ID CLUSTER]],'Pontos e zonas por UF'!$B$2:$B$446,'Pontos e zonas por UF'!$H$2:$H$446)</f>
        <v>Espírito Santo</v>
      </c>
      <c r="K1560" s="344"/>
      <c r="L1560" s="8">
        <f>_xlfn.XLOOKUP(QDC_Contratos[[#This Row],[ID CLUSTER]],'Pontos e zonas por UF'!$B$2:$B$446,'Pontos e zonas por UF'!$A$2:$A$446)</f>
        <v>230</v>
      </c>
      <c r="M1560" s="344" t="str">
        <f>_xlfn.XLOOKUP(QDC_Contratos[[#This Row],[Código Identificador do ID CLUSTER]],'Pontos e zonas por UF'!$A$2:$A$446,'Pontos e zonas por UF'!$G$2:$G$446)</f>
        <v>Zona</v>
      </c>
    </row>
    <row r="1561" spans="1:13" x14ac:dyDescent="0.35">
      <c r="A1561" s="15">
        <v>1560</v>
      </c>
      <c r="B1561" s="338" t="s">
        <v>2836</v>
      </c>
      <c r="C1561" s="8" t="s">
        <v>1469</v>
      </c>
      <c r="D1561" s="15" t="s">
        <v>162</v>
      </c>
      <c r="E1561" s="18">
        <v>111</v>
      </c>
      <c r="F1561" s="473">
        <v>45674</v>
      </c>
      <c r="G1561" s="473">
        <v>45674</v>
      </c>
      <c r="H1561" s="448"/>
      <c r="I1561" s="15" t="s">
        <v>1279</v>
      </c>
      <c r="J1561" s="15" t="str">
        <f>_xlfn.XLOOKUP(QDC_Contratos[[#This Row],[ID CLUSTER]],'Pontos e zonas por UF'!$B$2:$B$446,'Pontos e zonas por UF'!$H$2:$H$446)</f>
        <v>Espírito Santo</v>
      </c>
      <c r="K1561" s="344"/>
      <c r="L1561" s="8">
        <f>_xlfn.XLOOKUP(QDC_Contratos[[#This Row],[ID CLUSTER]],'Pontos e zonas por UF'!$B$2:$B$446,'Pontos e zonas por UF'!$A$2:$A$446)</f>
        <v>230</v>
      </c>
      <c r="M1561" s="344" t="str">
        <f>_xlfn.XLOOKUP(QDC_Contratos[[#This Row],[Código Identificador do ID CLUSTER]],'Pontos e zonas por UF'!$A$2:$A$446,'Pontos e zonas por UF'!$G$2:$G$446)</f>
        <v>Zona</v>
      </c>
    </row>
    <row r="1562" spans="1:13" x14ac:dyDescent="0.35">
      <c r="A1562" s="15">
        <v>1561</v>
      </c>
      <c r="B1562" s="338" t="s">
        <v>2837</v>
      </c>
      <c r="C1562" s="8" t="s">
        <v>1469</v>
      </c>
      <c r="D1562" s="15" t="s">
        <v>162</v>
      </c>
      <c r="E1562" s="18">
        <v>111</v>
      </c>
      <c r="F1562" s="473">
        <v>45675</v>
      </c>
      <c r="G1562" s="473">
        <v>45675</v>
      </c>
      <c r="H1562" s="448"/>
      <c r="I1562" s="15" t="s">
        <v>1279</v>
      </c>
      <c r="J1562" s="15" t="str">
        <f>_xlfn.XLOOKUP(QDC_Contratos[[#This Row],[ID CLUSTER]],'Pontos e zonas por UF'!$B$2:$B$446,'Pontos e zonas por UF'!$H$2:$H$446)</f>
        <v>Espírito Santo</v>
      </c>
      <c r="K1562" s="344"/>
      <c r="L1562" s="8">
        <f>_xlfn.XLOOKUP(QDC_Contratos[[#This Row],[ID CLUSTER]],'Pontos e zonas por UF'!$B$2:$B$446,'Pontos e zonas por UF'!$A$2:$A$446)</f>
        <v>230</v>
      </c>
      <c r="M1562" s="344" t="str">
        <f>_xlfn.XLOOKUP(QDC_Contratos[[#This Row],[Código Identificador do ID CLUSTER]],'Pontos e zonas por UF'!$A$2:$A$446,'Pontos e zonas por UF'!$G$2:$G$446)</f>
        <v>Zona</v>
      </c>
    </row>
    <row r="1563" spans="1:13" x14ac:dyDescent="0.35">
      <c r="A1563" s="15">
        <v>1562</v>
      </c>
      <c r="B1563" s="338" t="s">
        <v>2838</v>
      </c>
      <c r="C1563" s="8" t="s">
        <v>1469</v>
      </c>
      <c r="D1563" s="15" t="s">
        <v>162</v>
      </c>
      <c r="E1563" s="18">
        <v>111</v>
      </c>
      <c r="F1563" s="473">
        <v>45676</v>
      </c>
      <c r="G1563" s="473">
        <v>45676</v>
      </c>
      <c r="H1563" s="448"/>
      <c r="I1563" s="15" t="s">
        <v>1279</v>
      </c>
      <c r="J1563" s="15" t="str">
        <f>_xlfn.XLOOKUP(QDC_Contratos[[#This Row],[ID CLUSTER]],'Pontos e zonas por UF'!$B$2:$B$446,'Pontos e zonas por UF'!$H$2:$H$446)</f>
        <v>Espírito Santo</v>
      </c>
      <c r="K1563" s="344"/>
      <c r="L1563" s="8">
        <f>_xlfn.XLOOKUP(QDC_Contratos[[#This Row],[ID CLUSTER]],'Pontos e zonas por UF'!$B$2:$B$446,'Pontos e zonas por UF'!$A$2:$A$446)</f>
        <v>230</v>
      </c>
      <c r="M1563" s="344" t="str">
        <f>_xlfn.XLOOKUP(QDC_Contratos[[#This Row],[Código Identificador do ID CLUSTER]],'Pontos e zonas por UF'!$A$2:$A$446,'Pontos e zonas por UF'!$G$2:$G$446)</f>
        <v>Zona</v>
      </c>
    </row>
    <row r="1564" spans="1:13" x14ac:dyDescent="0.35">
      <c r="A1564" s="15">
        <v>1563</v>
      </c>
      <c r="B1564" s="338" t="s">
        <v>2839</v>
      </c>
      <c r="C1564" s="8" t="s">
        <v>1469</v>
      </c>
      <c r="D1564" s="15" t="s">
        <v>162</v>
      </c>
      <c r="E1564" s="18">
        <v>111</v>
      </c>
      <c r="F1564" s="473">
        <v>45677</v>
      </c>
      <c r="G1564" s="473">
        <v>45677</v>
      </c>
      <c r="H1564" s="448"/>
      <c r="I1564" s="15" t="s">
        <v>1279</v>
      </c>
      <c r="J1564" s="15" t="str">
        <f>_xlfn.XLOOKUP(QDC_Contratos[[#This Row],[ID CLUSTER]],'Pontos e zonas por UF'!$B$2:$B$446,'Pontos e zonas por UF'!$H$2:$H$446)</f>
        <v>Espírito Santo</v>
      </c>
      <c r="K1564" s="344"/>
      <c r="L1564" s="8">
        <f>_xlfn.XLOOKUP(QDC_Contratos[[#This Row],[ID CLUSTER]],'Pontos e zonas por UF'!$B$2:$B$446,'Pontos e zonas por UF'!$A$2:$A$446)</f>
        <v>230</v>
      </c>
      <c r="M1564" s="344" t="str">
        <f>_xlfn.XLOOKUP(QDC_Contratos[[#This Row],[Código Identificador do ID CLUSTER]],'Pontos e zonas por UF'!$A$2:$A$446,'Pontos e zonas por UF'!$G$2:$G$446)</f>
        <v>Zona</v>
      </c>
    </row>
    <row r="1565" spans="1:13" x14ac:dyDescent="0.35">
      <c r="A1565" s="15">
        <v>1564</v>
      </c>
      <c r="B1565" s="338" t="s">
        <v>2840</v>
      </c>
      <c r="C1565" s="8" t="s">
        <v>1295</v>
      </c>
      <c r="D1565" s="15" t="s">
        <v>169</v>
      </c>
      <c r="E1565" s="18">
        <v>60</v>
      </c>
      <c r="F1565" s="473">
        <v>45441</v>
      </c>
      <c r="G1565" s="473">
        <v>45441</v>
      </c>
      <c r="H1565" s="448"/>
      <c r="I1565" s="15" t="s">
        <v>1279</v>
      </c>
      <c r="J1565" s="15" t="str">
        <f>_xlfn.XLOOKUP(QDC_Contratos[[#This Row],[ID CLUSTER]],'Pontos e zonas por UF'!$B$2:$B$446,'Pontos e zonas por UF'!$H$2:$H$446)</f>
        <v>São Paulo</v>
      </c>
      <c r="K1565" s="344"/>
      <c r="L1565" s="8">
        <f>_xlfn.XLOOKUP(QDC_Contratos[[#This Row],[ID CLUSTER]],'Pontos e zonas por UF'!$B$2:$B$446,'Pontos e zonas por UF'!$A$2:$A$446)</f>
        <v>1</v>
      </c>
      <c r="M1565" s="344" t="str">
        <f>_xlfn.XLOOKUP(QDC_Contratos[[#This Row],[Código Identificador do ID CLUSTER]],'Pontos e zonas por UF'!$A$2:$A$446,'Pontos e zonas por UF'!$G$2:$G$446)</f>
        <v>Ponto</v>
      </c>
    </row>
    <row r="1566" spans="1:13" x14ac:dyDescent="0.35">
      <c r="A1566" s="15">
        <v>1565</v>
      </c>
      <c r="B1566" s="338" t="s">
        <v>2841</v>
      </c>
      <c r="C1566" s="8" t="s">
        <v>1295</v>
      </c>
      <c r="D1566" s="15" t="s">
        <v>169</v>
      </c>
      <c r="E1566" s="18">
        <v>60</v>
      </c>
      <c r="F1566" s="473">
        <v>45440</v>
      </c>
      <c r="G1566" s="473">
        <v>45440</v>
      </c>
      <c r="H1566" s="448"/>
      <c r="I1566" s="15" t="s">
        <v>1279</v>
      </c>
      <c r="J1566" s="15" t="str">
        <f>_xlfn.XLOOKUP(QDC_Contratos[[#This Row],[ID CLUSTER]],'Pontos e zonas por UF'!$B$2:$B$446,'Pontos e zonas por UF'!$H$2:$H$446)</f>
        <v>São Paulo</v>
      </c>
      <c r="K1566" s="344"/>
      <c r="L1566" s="8">
        <f>_xlfn.XLOOKUP(QDC_Contratos[[#This Row],[ID CLUSTER]],'Pontos e zonas por UF'!$B$2:$B$446,'Pontos e zonas por UF'!$A$2:$A$446)</f>
        <v>1</v>
      </c>
      <c r="M1566" s="344" t="str">
        <f>_xlfn.XLOOKUP(QDC_Contratos[[#This Row],[Código Identificador do ID CLUSTER]],'Pontos e zonas por UF'!$A$2:$A$446,'Pontos e zonas por UF'!$G$2:$G$446)</f>
        <v>Ponto</v>
      </c>
    </row>
    <row r="1567" spans="1:13" x14ac:dyDescent="0.35">
      <c r="A1567" s="15">
        <v>1566</v>
      </c>
      <c r="B1567" s="338" t="s">
        <v>2842</v>
      </c>
      <c r="C1567" s="8" t="s">
        <v>1295</v>
      </c>
      <c r="D1567" s="15" t="s">
        <v>169</v>
      </c>
      <c r="E1567" s="18">
        <v>276</v>
      </c>
      <c r="F1567" s="473">
        <v>45443</v>
      </c>
      <c r="G1567" s="473">
        <v>45443</v>
      </c>
      <c r="H1567" s="448"/>
      <c r="I1567" s="15" t="s">
        <v>1279</v>
      </c>
      <c r="J1567" s="15" t="str">
        <f>_xlfn.XLOOKUP(QDC_Contratos[[#This Row],[ID CLUSTER]],'Pontos e zonas por UF'!$B$2:$B$446,'Pontos e zonas por UF'!$H$2:$H$446)</f>
        <v>São Paulo</v>
      </c>
      <c r="K1567" s="344"/>
      <c r="L1567" s="8">
        <f>_xlfn.XLOOKUP(QDC_Contratos[[#This Row],[ID CLUSTER]],'Pontos e zonas por UF'!$B$2:$B$446,'Pontos e zonas por UF'!$A$2:$A$446)</f>
        <v>1</v>
      </c>
      <c r="M1567" s="344" t="str">
        <f>_xlfn.XLOOKUP(QDC_Contratos[[#This Row],[Código Identificador do ID CLUSTER]],'Pontos e zonas por UF'!$A$2:$A$446,'Pontos e zonas por UF'!$G$2:$G$446)</f>
        <v>Ponto</v>
      </c>
    </row>
    <row r="1568" spans="1:13" x14ac:dyDescent="0.35">
      <c r="A1568" s="15">
        <v>1567</v>
      </c>
      <c r="B1568" s="338" t="s">
        <v>2843</v>
      </c>
      <c r="C1568" s="8" t="s">
        <v>1295</v>
      </c>
      <c r="D1568" s="15" t="s">
        <v>169</v>
      </c>
      <c r="E1568" s="18">
        <v>276</v>
      </c>
      <c r="F1568" s="473">
        <v>45442</v>
      </c>
      <c r="G1568" s="473">
        <v>45442</v>
      </c>
      <c r="H1568" s="448"/>
      <c r="I1568" s="15" t="s">
        <v>1279</v>
      </c>
      <c r="J1568" s="15" t="str">
        <f>_xlfn.XLOOKUP(QDC_Contratos[[#This Row],[ID CLUSTER]],'Pontos e zonas por UF'!$B$2:$B$446,'Pontos e zonas por UF'!$H$2:$H$446)</f>
        <v>São Paulo</v>
      </c>
      <c r="K1568" s="344"/>
      <c r="L1568" s="8">
        <f>_xlfn.XLOOKUP(QDC_Contratos[[#This Row],[ID CLUSTER]],'Pontos e zonas por UF'!$B$2:$B$446,'Pontos e zonas por UF'!$A$2:$A$446)</f>
        <v>1</v>
      </c>
      <c r="M1568" s="344" t="str">
        <f>_xlfn.XLOOKUP(QDC_Contratos[[#This Row],[Código Identificador do ID CLUSTER]],'Pontos e zonas por UF'!$A$2:$A$446,'Pontos e zonas por UF'!$G$2:$G$446)</f>
        <v>Ponto</v>
      </c>
    </row>
    <row r="1569" spans="1:13" x14ac:dyDescent="0.35">
      <c r="A1569" s="15">
        <v>1568</v>
      </c>
      <c r="B1569" s="338" t="s">
        <v>2844</v>
      </c>
      <c r="C1569" s="8" t="s">
        <v>1497</v>
      </c>
      <c r="D1569" s="15" t="s">
        <v>162</v>
      </c>
      <c r="E1569" s="18">
        <v>160</v>
      </c>
      <c r="F1569" s="473">
        <v>45489</v>
      </c>
      <c r="G1569" s="473">
        <v>45489</v>
      </c>
      <c r="H1569" s="448"/>
      <c r="I1569" s="15" t="s">
        <v>1279</v>
      </c>
      <c r="J1569" s="15" t="str">
        <f>_xlfn.XLOOKUP(QDC_Contratos[[#This Row],[ID CLUSTER]],'Pontos e zonas por UF'!$B$2:$B$446,'Pontos e zonas por UF'!$H$2:$H$446)</f>
        <v>São Paulo</v>
      </c>
      <c r="K1569" s="344"/>
      <c r="L1569" s="8">
        <f>_xlfn.XLOOKUP(QDC_Contratos[[#This Row],[ID CLUSTER]],'Pontos e zonas por UF'!$B$2:$B$446,'Pontos e zonas por UF'!$A$2:$A$446)</f>
        <v>3</v>
      </c>
      <c r="M1569" s="344" t="str">
        <f>_xlfn.XLOOKUP(QDC_Contratos[[#This Row],[Código Identificador do ID CLUSTER]],'Pontos e zonas por UF'!$A$2:$A$446,'Pontos e zonas por UF'!$G$2:$G$446)</f>
        <v>Ponto</v>
      </c>
    </row>
    <row r="1570" spans="1:13" x14ac:dyDescent="0.35">
      <c r="A1570" s="15">
        <v>1569</v>
      </c>
      <c r="B1570" s="338" t="s">
        <v>2845</v>
      </c>
      <c r="C1570" s="8" t="s">
        <v>1497</v>
      </c>
      <c r="D1570" s="15" t="s">
        <v>162</v>
      </c>
      <c r="E1570" s="18">
        <v>160</v>
      </c>
      <c r="F1570" s="473">
        <v>45490</v>
      </c>
      <c r="G1570" s="473">
        <v>45490</v>
      </c>
      <c r="H1570" s="448"/>
      <c r="I1570" s="15" t="s">
        <v>1279</v>
      </c>
      <c r="J1570" s="15" t="str">
        <f>_xlfn.XLOOKUP(QDC_Contratos[[#This Row],[ID CLUSTER]],'Pontos e zonas por UF'!$B$2:$B$446,'Pontos e zonas por UF'!$H$2:$H$446)</f>
        <v>São Paulo</v>
      </c>
      <c r="K1570" s="344"/>
      <c r="L1570" s="8">
        <f>_xlfn.XLOOKUP(QDC_Contratos[[#This Row],[ID CLUSTER]],'Pontos e zonas por UF'!$B$2:$B$446,'Pontos e zonas por UF'!$A$2:$A$446)</f>
        <v>3</v>
      </c>
      <c r="M1570" s="344" t="str">
        <f>_xlfn.XLOOKUP(QDC_Contratos[[#This Row],[Código Identificador do ID CLUSTER]],'Pontos e zonas por UF'!$A$2:$A$446,'Pontos e zonas por UF'!$G$2:$G$446)</f>
        <v>Ponto</v>
      </c>
    </row>
    <row r="1571" spans="1:13" x14ac:dyDescent="0.35">
      <c r="A1571" s="15">
        <v>1570</v>
      </c>
      <c r="B1571" s="338" t="s">
        <v>2846</v>
      </c>
      <c r="C1571" s="8" t="s">
        <v>1497</v>
      </c>
      <c r="D1571" s="15" t="s">
        <v>162</v>
      </c>
      <c r="E1571" s="18">
        <v>160</v>
      </c>
      <c r="F1571" s="473">
        <v>45491</v>
      </c>
      <c r="G1571" s="473">
        <v>45491</v>
      </c>
      <c r="H1571" s="448"/>
      <c r="I1571" s="15" t="s">
        <v>1279</v>
      </c>
      <c r="J1571" s="15" t="str">
        <f>_xlfn.XLOOKUP(QDC_Contratos[[#This Row],[ID CLUSTER]],'Pontos e zonas por UF'!$B$2:$B$446,'Pontos e zonas por UF'!$H$2:$H$446)</f>
        <v>São Paulo</v>
      </c>
      <c r="K1571" s="344"/>
      <c r="L1571" s="8">
        <f>_xlfn.XLOOKUP(QDC_Contratos[[#This Row],[ID CLUSTER]],'Pontos e zonas por UF'!$B$2:$B$446,'Pontos e zonas por UF'!$A$2:$A$446)</f>
        <v>3</v>
      </c>
      <c r="M1571" s="344" t="str">
        <f>_xlfn.XLOOKUP(QDC_Contratos[[#This Row],[Código Identificador do ID CLUSTER]],'Pontos e zonas por UF'!$A$2:$A$446,'Pontos e zonas por UF'!$G$2:$G$446)</f>
        <v>Ponto</v>
      </c>
    </row>
    <row r="1572" spans="1:13" x14ac:dyDescent="0.35">
      <c r="A1572" s="15">
        <v>1571</v>
      </c>
      <c r="B1572" s="338" t="s">
        <v>2847</v>
      </c>
      <c r="C1572" s="8" t="s">
        <v>1497</v>
      </c>
      <c r="D1572" s="15" t="s">
        <v>162</v>
      </c>
      <c r="E1572" s="18">
        <v>160</v>
      </c>
      <c r="F1572" s="473">
        <v>45492</v>
      </c>
      <c r="G1572" s="473">
        <v>45492</v>
      </c>
      <c r="H1572" s="448"/>
      <c r="I1572" s="15" t="s">
        <v>1279</v>
      </c>
      <c r="J1572" s="15" t="str">
        <f>_xlfn.XLOOKUP(QDC_Contratos[[#This Row],[ID CLUSTER]],'Pontos e zonas por UF'!$B$2:$B$446,'Pontos e zonas por UF'!$H$2:$H$446)</f>
        <v>São Paulo</v>
      </c>
      <c r="K1572" s="344"/>
      <c r="L1572" s="8">
        <f>_xlfn.XLOOKUP(QDC_Contratos[[#This Row],[ID CLUSTER]],'Pontos e zonas por UF'!$B$2:$B$446,'Pontos e zonas por UF'!$A$2:$A$446)</f>
        <v>3</v>
      </c>
      <c r="M1572" s="344" t="str">
        <f>_xlfn.XLOOKUP(QDC_Contratos[[#This Row],[Código Identificador do ID CLUSTER]],'Pontos e zonas por UF'!$A$2:$A$446,'Pontos e zonas por UF'!$G$2:$G$446)</f>
        <v>Ponto</v>
      </c>
    </row>
    <row r="1573" spans="1:13" x14ac:dyDescent="0.35">
      <c r="A1573" s="15">
        <v>1572</v>
      </c>
      <c r="B1573" s="338" t="s">
        <v>2848</v>
      </c>
      <c r="C1573" s="8" t="s">
        <v>1497</v>
      </c>
      <c r="D1573" s="15" t="s">
        <v>162</v>
      </c>
      <c r="E1573" s="18">
        <v>160</v>
      </c>
      <c r="F1573" s="473">
        <v>45493</v>
      </c>
      <c r="G1573" s="473">
        <v>45493</v>
      </c>
      <c r="H1573" s="448"/>
      <c r="I1573" s="15" t="s">
        <v>1279</v>
      </c>
      <c r="J1573" s="15" t="str">
        <f>_xlfn.XLOOKUP(QDC_Contratos[[#This Row],[ID CLUSTER]],'Pontos e zonas por UF'!$B$2:$B$446,'Pontos e zonas por UF'!$H$2:$H$446)</f>
        <v>São Paulo</v>
      </c>
      <c r="K1573" s="344"/>
      <c r="L1573" s="8">
        <f>_xlfn.XLOOKUP(QDC_Contratos[[#This Row],[ID CLUSTER]],'Pontos e zonas por UF'!$B$2:$B$446,'Pontos e zonas por UF'!$A$2:$A$446)</f>
        <v>3</v>
      </c>
      <c r="M1573" s="344" t="str">
        <f>_xlfn.XLOOKUP(QDC_Contratos[[#This Row],[Código Identificador do ID CLUSTER]],'Pontos e zonas por UF'!$A$2:$A$446,'Pontos e zonas por UF'!$G$2:$G$446)</f>
        <v>Ponto</v>
      </c>
    </row>
    <row r="1574" spans="1:13" x14ac:dyDescent="0.35">
      <c r="A1574" s="15">
        <v>1573</v>
      </c>
      <c r="B1574" s="338" t="s">
        <v>2849</v>
      </c>
      <c r="C1574" s="8" t="s">
        <v>1287</v>
      </c>
      <c r="D1574" s="15" t="s">
        <v>169</v>
      </c>
      <c r="E1574" s="18">
        <v>140</v>
      </c>
      <c r="F1574" s="473">
        <v>45489</v>
      </c>
      <c r="G1574" s="473">
        <v>45489</v>
      </c>
      <c r="H1574" s="448"/>
      <c r="I1574" s="15" t="s">
        <v>1279</v>
      </c>
      <c r="J1574" s="15" t="str">
        <f>_xlfn.XLOOKUP(QDC_Contratos[[#This Row],[ID CLUSTER]],'Pontos e zonas por UF'!$B$2:$B$446,'Pontos e zonas por UF'!$H$2:$H$446)</f>
        <v>Mato Grosso do Sul</v>
      </c>
      <c r="K1574" s="344"/>
      <c r="L1574" s="8">
        <f>_xlfn.XLOOKUP(QDC_Contratos[[#This Row],[ID CLUSTER]],'Pontos e zonas por UF'!$B$2:$B$446,'Pontos e zonas por UF'!$A$2:$A$446)</f>
        <v>270738</v>
      </c>
      <c r="M1574" s="344" t="str">
        <f>_xlfn.XLOOKUP(QDC_Contratos[[#This Row],[Código Identificador do ID CLUSTER]],'Pontos e zonas por UF'!$A$2:$A$446,'Pontos e zonas por UF'!$G$2:$G$446)</f>
        <v>Ponto</v>
      </c>
    </row>
    <row r="1575" spans="1:13" x14ac:dyDescent="0.35">
      <c r="A1575" s="15">
        <v>1574</v>
      </c>
      <c r="B1575" s="338" t="s">
        <v>2850</v>
      </c>
      <c r="C1575" s="8" t="s">
        <v>1497</v>
      </c>
      <c r="D1575" s="15" t="s">
        <v>162</v>
      </c>
      <c r="E1575" s="18">
        <v>139</v>
      </c>
      <c r="F1575" s="473">
        <v>45489</v>
      </c>
      <c r="G1575" s="473">
        <v>45489</v>
      </c>
      <c r="H1575" s="448"/>
      <c r="I1575" s="15" t="s">
        <v>1279</v>
      </c>
      <c r="J1575" s="15" t="str">
        <f>_xlfn.XLOOKUP(QDC_Contratos[[#This Row],[ID CLUSTER]],'Pontos e zonas por UF'!$B$2:$B$446,'Pontos e zonas por UF'!$H$2:$H$446)</f>
        <v>São Paulo</v>
      </c>
      <c r="K1575" s="344"/>
      <c r="L1575" s="8">
        <f>_xlfn.XLOOKUP(QDC_Contratos[[#This Row],[ID CLUSTER]],'Pontos e zonas por UF'!$B$2:$B$446,'Pontos e zonas por UF'!$A$2:$A$446)</f>
        <v>3</v>
      </c>
      <c r="M1575" s="344" t="str">
        <f>_xlfn.XLOOKUP(QDC_Contratos[[#This Row],[Código Identificador do ID CLUSTER]],'Pontos e zonas por UF'!$A$2:$A$446,'Pontos e zonas por UF'!$G$2:$G$446)</f>
        <v>Ponto</v>
      </c>
    </row>
    <row r="1576" spans="1:13" x14ac:dyDescent="0.35">
      <c r="A1576" s="15">
        <v>1575</v>
      </c>
      <c r="B1576" s="338" t="s">
        <v>2851</v>
      </c>
      <c r="C1576" s="8" t="s">
        <v>1287</v>
      </c>
      <c r="D1576" s="15" t="s">
        <v>169</v>
      </c>
      <c r="E1576" s="18">
        <v>200</v>
      </c>
      <c r="F1576" s="473">
        <v>45490</v>
      </c>
      <c r="G1576" s="473">
        <v>45490</v>
      </c>
      <c r="H1576" s="448"/>
      <c r="I1576" s="15" t="s">
        <v>1279</v>
      </c>
      <c r="J1576" s="15" t="str">
        <f>_xlfn.XLOOKUP(QDC_Contratos[[#This Row],[ID CLUSTER]],'Pontos e zonas por UF'!$B$2:$B$446,'Pontos e zonas por UF'!$H$2:$H$446)</f>
        <v>Mato Grosso do Sul</v>
      </c>
      <c r="K1576" s="344"/>
      <c r="L1576" s="8">
        <f>_xlfn.XLOOKUP(QDC_Contratos[[#This Row],[ID CLUSTER]],'Pontos e zonas por UF'!$B$2:$B$446,'Pontos e zonas por UF'!$A$2:$A$446)</f>
        <v>270738</v>
      </c>
      <c r="M1576" s="344" t="str">
        <f>_xlfn.XLOOKUP(QDC_Contratos[[#This Row],[Código Identificador do ID CLUSTER]],'Pontos e zonas por UF'!$A$2:$A$446,'Pontos e zonas por UF'!$G$2:$G$446)</f>
        <v>Ponto</v>
      </c>
    </row>
    <row r="1577" spans="1:13" x14ac:dyDescent="0.35">
      <c r="A1577" s="15">
        <v>1576</v>
      </c>
      <c r="B1577" s="338" t="s">
        <v>2852</v>
      </c>
      <c r="C1577" s="8" t="s">
        <v>1497</v>
      </c>
      <c r="D1577" s="15" t="s">
        <v>162</v>
      </c>
      <c r="E1577" s="18">
        <v>199</v>
      </c>
      <c r="F1577" s="473">
        <v>45490</v>
      </c>
      <c r="G1577" s="473">
        <v>45490</v>
      </c>
      <c r="H1577" s="448"/>
      <c r="I1577" s="15" t="s">
        <v>1279</v>
      </c>
      <c r="J1577" s="15" t="str">
        <f>_xlfn.XLOOKUP(QDC_Contratos[[#This Row],[ID CLUSTER]],'Pontos e zonas por UF'!$B$2:$B$446,'Pontos e zonas por UF'!$H$2:$H$446)</f>
        <v>São Paulo</v>
      </c>
      <c r="K1577" s="344"/>
      <c r="L1577" s="8">
        <f>_xlfn.XLOOKUP(QDC_Contratos[[#This Row],[ID CLUSTER]],'Pontos e zonas por UF'!$B$2:$B$446,'Pontos e zonas por UF'!$A$2:$A$446)</f>
        <v>3</v>
      </c>
      <c r="M1577" s="344" t="str">
        <f>_xlfn.XLOOKUP(QDC_Contratos[[#This Row],[Código Identificador do ID CLUSTER]],'Pontos e zonas por UF'!$A$2:$A$446,'Pontos e zonas por UF'!$G$2:$G$446)</f>
        <v>Ponto</v>
      </c>
    </row>
    <row r="1578" spans="1:13" x14ac:dyDescent="0.35">
      <c r="A1578" s="15">
        <v>1577</v>
      </c>
      <c r="B1578" s="338" t="s">
        <v>2853</v>
      </c>
      <c r="C1578" s="8" t="s">
        <v>1287</v>
      </c>
      <c r="D1578" s="15" t="s">
        <v>169</v>
      </c>
      <c r="E1578" s="18">
        <v>200</v>
      </c>
      <c r="F1578" s="473">
        <v>45491</v>
      </c>
      <c r="G1578" s="473">
        <v>45491</v>
      </c>
      <c r="H1578" s="448"/>
      <c r="I1578" s="15" t="s">
        <v>1279</v>
      </c>
      <c r="J1578" s="15" t="str">
        <f>_xlfn.XLOOKUP(QDC_Contratos[[#This Row],[ID CLUSTER]],'Pontos e zonas por UF'!$B$2:$B$446,'Pontos e zonas por UF'!$H$2:$H$446)</f>
        <v>Mato Grosso do Sul</v>
      </c>
      <c r="K1578" s="344"/>
      <c r="L1578" s="8">
        <f>_xlfn.XLOOKUP(QDC_Contratos[[#This Row],[ID CLUSTER]],'Pontos e zonas por UF'!$B$2:$B$446,'Pontos e zonas por UF'!$A$2:$A$446)</f>
        <v>270738</v>
      </c>
      <c r="M1578" s="344" t="str">
        <f>_xlfn.XLOOKUP(QDC_Contratos[[#This Row],[Código Identificador do ID CLUSTER]],'Pontos e zonas por UF'!$A$2:$A$446,'Pontos e zonas por UF'!$G$2:$G$446)</f>
        <v>Ponto</v>
      </c>
    </row>
    <row r="1579" spans="1:13" x14ac:dyDescent="0.35">
      <c r="A1579" s="15">
        <v>1578</v>
      </c>
      <c r="B1579" s="338" t="s">
        <v>2854</v>
      </c>
      <c r="C1579" s="8" t="s">
        <v>1497</v>
      </c>
      <c r="D1579" s="15" t="s">
        <v>162</v>
      </c>
      <c r="E1579" s="18">
        <v>199</v>
      </c>
      <c r="F1579" s="473">
        <v>45491</v>
      </c>
      <c r="G1579" s="473">
        <v>45491</v>
      </c>
      <c r="H1579" s="448"/>
      <c r="I1579" s="15" t="s">
        <v>1279</v>
      </c>
      <c r="J1579" s="15" t="str">
        <f>_xlfn.XLOOKUP(QDC_Contratos[[#This Row],[ID CLUSTER]],'Pontos e zonas por UF'!$B$2:$B$446,'Pontos e zonas por UF'!$H$2:$H$446)</f>
        <v>São Paulo</v>
      </c>
      <c r="K1579" s="344"/>
      <c r="L1579" s="8">
        <f>_xlfn.XLOOKUP(QDC_Contratos[[#This Row],[ID CLUSTER]],'Pontos e zonas por UF'!$B$2:$B$446,'Pontos e zonas por UF'!$A$2:$A$446)</f>
        <v>3</v>
      </c>
      <c r="M1579" s="344" t="str">
        <f>_xlfn.XLOOKUP(QDC_Contratos[[#This Row],[Código Identificador do ID CLUSTER]],'Pontos e zonas por UF'!$A$2:$A$446,'Pontos e zonas por UF'!$G$2:$G$446)</f>
        <v>Ponto</v>
      </c>
    </row>
    <row r="1580" spans="1:13" x14ac:dyDescent="0.35">
      <c r="A1580" s="15">
        <v>1579</v>
      </c>
      <c r="B1580" s="338" t="s">
        <v>2855</v>
      </c>
      <c r="C1580" s="8" t="s">
        <v>1287</v>
      </c>
      <c r="D1580" s="15" t="s">
        <v>169</v>
      </c>
      <c r="E1580" s="18">
        <v>200</v>
      </c>
      <c r="F1580" s="473">
        <v>45492</v>
      </c>
      <c r="G1580" s="473">
        <v>45492</v>
      </c>
      <c r="H1580" s="448"/>
      <c r="I1580" s="15" t="s">
        <v>1279</v>
      </c>
      <c r="J1580" s="15" t="str">
        <f>_xlfn.XLOOKUP(QDC_Contratos[[#This Row],[ID CLUSTER]],'Pontos e zonas por UF'!$B$2:$B$446,'Pontos e zonas por UF'!$H$2:$H$446)</f>
        <v>Mato Grosso do Sul</v>
      </c>
      <c r="K1580" s="344"/>
      <c r="L1580" s="8">
        <f>_xlfn.XLOOKUP(QDC_Contratos[[#This Row],[ID CLUSTER]],'Pontos e zonas por UF'!$B$2:$B$446,'Pontos e zonas por UF'!$A$2:$A$446)</f>
        <v>270738</v>
      </c>
      <c r="M1580" s="344" t="str">
        <f>_xlfn.XLOOKUP(QDC_Contratos[[#This Row],[Código Identificador do ID CLUSTER]],'Pontos e zonas por UF'!$A$2:$A$446,'Pontos e zonas por UF'!$G$2:$G$446)</f>
        <v>Ponto</v>
      </c>
    </row>
    <row r="1581" spans="1:13" x14ac:dyDescent="0.35">
      <c r="A1581" s="15">
        <v>1580</v>
      </c>
      <c r="B1581" s="338" t="s">
        <v>2856</v>
      </c>
      <c r="C1581" s="8" t="s">
        <v>1287</v>
      </c>
      <c r="D1581" s="15" t="s">
        <v>169</v>
      </c>
      <c r="E1581" s="18">
        <v>200</v>
      </c>
      <c r="F1581" s="473">
        <v>45493</v>
      </c>
      <c r="G1581" s="473">
        <v>45493</v>
      </c>
      <c r="H1581" s="448"/>
      <c r="I1581" s="15" t="s">
        <v>1279</v>
      </c>
      <c r="J1581" s="15" t="str">
        <f>_xlfn.XLOOKUP(QDC_Contratos[[#This Row],[ID CLUSTER]],'Pontos e zonas por UF'!$B$2:$B$446,'Pontos e zonas por UF'!$H$2:$H$446)</f>
        <v>Mato Grosso do Sul</v>
      </c>
      <c r="K1581" s="344"/>
      <c r="L1581" s="8">
        <f>_xlfn.XLOOKUP(QDC_Contratos[[#This Row],[ID CLUSTER]],'Pontos e zonas por UF'!$B$2:$B$446,'Pontos e zonas por UF'!$A$2:$A$446)</f>
        <v>270738</v>
      </c>
      <c r="M1581" s="344" t="str">
        <f>_xlfn.XLOOKUP(QDC_Contratos[[#This Row],[Código Identificador do ID CLUSTER]],'Pontos e zonas por UF'!$A$2:$A$446,'Pontos e zonas por UF'!$G$2:$G$446)</f>
        <v>Ponto</v>
      </c>
    </row>
    <row r="1582" spans="1:13" x14ac:dyDescent="0.35">
      <c r="A1582" s="15">
        <v>1581</v>
      </c>
      <c r="B1582" s="338" t="s">
        <v>2857</v>
      </c>
      <c r="C1582" s="8" t="s">
        <v>1497</v>
      </c>
      <c r="D1582" s="15" t="s">
        <v>162</v>
      </c>
      <c r="E1582" s="18">
        <v>199</v>
      </c>
      <c r="F1582" s="473">
        <v>45493</v>
      </c>
      <c r="G1582" s="473">
        <v>45493</v>
      </c>
      <c r="H1582" s="448"/>
      <c r="I1582" s="15" t="s">
        <v>1279</v>
      </c>
      <c r="J1582" s="15" t="str">
        <f>_xlfn.XLOOKUP(QDC_Contratos[[#This Row],[ID CLUSTER]],'Pontos e zonas por UF'!$B$2:$B$446,'Pontos e zonas por UF'!$H$2:$H$446)</f>
        <v>São Paulo</v>
      </c>
      <c r="K1582" s="344"/>
      <c r="L1582" s="8">
        <f>_xlfn.XLOOKUP(QDC_Contratos[[#This Row],[ID CLUSTER]],'Pontos e zonas por UF'!$B$2:$B$446,'Pontos e zonas por UF'!$A$2:$A$446)</f>
        <v>3</v>
      </c>
      <c r="M1582" s="344" t="str">
        <f>_xlfn.XLOOKUP(QDC_Contratos[[#This Row],[Código Identificador do ID CLUSTER]],'Pontos e zonas por UF'!$A$2:$A$446,'Pontos e zonas por UF'!$G$2:$G$446)</f>
        <v>Ponto</v>
      </c>
    </row>
    <row r="1583" spans="1:13" x14ac:dyDescent="0.35">
      <c r="A1583" s="15">
        <v>1582</v>
      </c>
      <c r="B1583" s="338" t="s">
        <v>2858</v>
      </c>
      <c r="C1583" s="8" t="s">
        <v>1287</v>
      </c>
      <c r="D1583" s="15" t="s">
        <v>169</v>
      </c>
      <c r="E1583" s="18">
        <v>90</v>
      </c>
      <c r="F1583" s="473">
        <v>45494</v>
      </c>
      <c r="G1583" s="473">
        <v>45494</v>
      </c>
      <c r="H1583" s="448"/>
      <c r="I1583" s="15" t="s">
        <v>1279</v>
      </c>
      <c r="J1583" s="15" t="str">
        <f>_xlfn.XLOOKUP(QDC_Contratos[[#This Row],[ID CLUSTER]],'Pontos e zonas por UF'!$B$2:$B$446,'Pontos e zonas por UF'!$H$2:$H$446)</f>
        <v>Mato Grosso do Sul</v>
      </c>
      <c r="K1583" s="344"/>
      <c r="L1583" s="8">
        <f>_xlfn.XLOOKUP(QDC_Contratos[[#This Row],[ID CLUSTER]],'Pontos e zonas por UF'!$B$2:$B$446,'Pontos e zonas por UF'!$A$2:$A$446)</f>
        <v>270738</v>
      </c>
      <c r="M1583" s="344" t="str">
        <f>_xlfn.XLOOKUP(QDC_Contratos[[#This Row],[Código Identificador do ID CLUSTER]],'Pontos e zonas por UF'!$A$2:$A$446,'Pontos e zonas por UF'!$G$2:$G$446)</f>
        <v>Ponto</v>
      </c>
    </row>
    <row r="1584" spans="1:13" x14ac:dyDescent="0.35">
      <c r="A1584" s="15">
        <v>1583</v>
      </c>
      <c r="B1584" s="338" t="s">
        <v>2859</v>
      </c>
      <c r="C1584" s="8" t="s">
        <v>1497</v>
      </c>
      <c r="D1584" s="15" t="s">
        <v>162</v>
      </c>
      <c r="E1584" s="18">
        <v>199</v>
      </c>
      <c r="F1584" s="473">
        <v>45494</v>
      </c>
      <c r="G1584" s="473">
        <v>45494</v>
      </c>
      <c r="H1584" s="448"/>
      <c r="I1584" s="15" t="s">
        <v>1279</v>
      </c>
      <c r="J1584" s="15" t="str">
        <f>_xlfn.XLOOKUP(QDC_Contratos[[#This Row],[ID CLUSTER]],'Pontos e zonas por UF'!$B$2:$B$446,'Pontos e zonas por UF'!$H$2:$H$446)</f>
        <v>São Paulo</v>
      </c>
      <c r="K1584" s="344"/>
      <c r="L1584" s="8">
        <f>_xlfn.XLOOKUP(QDC_Contratos[[#This Row],[ID CLUSTER]],'Pontos e zonas por UF'!$B$2:$B$446,'Pontos e zonas por UF'!$A$2:$A$446)</f>
        <v>3</v>
      </c>
      <c r="M1584" s="344" t="str">
        <f>_xlfn.XLOOKUP(QDC_Contratos[[#This Row],[Código Identificador do ID CLUSTER]],'Pontos e zonas por UF'!$A$2:$A$446,'Pontos e zonas por UF'!$G$2:$G$446)</f>
        <v>Ponto</v>
      </c>
    </row>
    <row r="1585" spans="1:13" x14ac:dyDescent="0.35">
      <c r="A1585" s="15">
        <v>1584</v>
      </c>
      <c r="B1585" s="338" t="s">
        <v>2860</v>
      </c>
      <c r="C1585" s="8" t="s">
        <v>1285</v>
      </c>
      <c r="D1585" s="15" t="s">
        <v>162</v>
      </c>
      <c r="E1585" s="18">
        <v>42</v>
      </c>
      <c r="F1585" s="473">
        <v>45491</v>
      </c>
      <c r="G1585" s="473">
        <v>45491</v>
      </c>
      <c r="H1585" s="448"/>
      <c r="I1585" s="15" t="s">
        <v>1279</v>
      </c>
      <c r="J1585" s="15" t="str">
        <f>_xlfn.XLOOKUP(QDC_Contratos[[#This Row],[ID CLUSTER]],'Pontos e zonas por UF'!$B$2:$B$446,'Pontos e zonas por UF'!$H$2:$H$446)</f>
        <v>Mato Grosso do Sul</v>
      </c>
      <c r="K1585" s="344"/>
      <c r="L1585" s="8">
        <f>_xlfn.XLOOKUP(QDC_Contratos[[#This Row],[ID CLUSTER]],'Pontos e zonas por UF'!$B$2:$B$446,'Pontos e zonas por UF'!$A$2:$A$446)</f>
        <v>207</v>
      </c>
      <c r="M1585" s="344" t="str">
        <f>_xlfn.XLOOKUP(QDC_Contratos[[#This Row],[Código Identificador do ID CLUSTER]],'Pontos e zonas por UF'!$A$2:$A$446,'Pontos e zonas por UF'!$G$2:$G$446)</f>
        <v>Zona</v>
      </c>
    </row>
    <row r="1586" spans="1:13" x14ac:dyDescent="0.35">
      <c r="A1586" s="15">
        <v>1585</v>
      </c>
      <c r="B1586" s="338" t="s">
        <v>2861</v>
      </c>
      <c r="C1586" s="8" t="s">
        <v>1497</v>
      </c>
      <c r="D1586" s="15" t="s">
        <v>162</v>
      </c>
      <c r="E1586" s="18">
        <v>199</v>
      </c>
      <c r="F1586" s="473">
        <v>45492</v>
      </c>
      <c r="G1586" s="473">
        <v>45492</v>
      </c>
      <c r="H1586" s="448"/>
      <c r="I1586" s="15" t="s">
        <v>1279</v>
      </c>
      <c r="J1586" s="15" t="str">
        <f>_xlfn.XLOOKUP(QDC_Contratos[[#This Row],[ID CLUSTER]],'Pontos e zonas por UF'!$B$2:$B$446,'Pontos e zonas por UF'!$H$2:$H$446)</f>
        <v>São Paulo</v>
      </c>
      <c r="K1586" s="344"/>
      <c r="L1586" s="8">
        <f>_xlfn.XLOOKUP(QDC_Contratos[[#This Row],[ID CLUSTER]],'Pontos e zonas por UF'!$B$2:$B$446,'Pontos e zonas por UF'!$A$2:$A$446)</f>
        <v>3</v>
      </c>
      <c r="M1586" s="344" t="str">
        <f>_xlfn.XLOOKUP(QDC_Contratos[[#This Row],[Código Identificador do ID CLUSTER]],'Pontos e zonas por UF'!$A$2:$A$446,'Pontos e zonas por UF'!$G$2:$G$446)</f>
        <v>Ponto</v>
      </c>
    </row>
    <row r="1587" spans="1:13" x14ac:dyDescent="0.35">
      <c r="A1587" s="15">
        <v>1586</v>
      </c>
      <c r="B1587" s="338" t="s">
        <v>2862</v>
      </c>
      <c r="C1587" s="8" t="s">
        <v>1497</v>
      </c>
      <c r="D1587" s="15" t="s">
        <v>162</v>
      </c>
      <c r="E1587" s="18">
        <v>900</v>
      </c>
      <c r="F1587" s="473">
        <v>45493</v>
      </c>
      <c r="G1587" s="473">
        <v>45493</v>
      </c>
      <c r="H1587" s="448"/>
      <c r="I1587" s="15" t="s">
        <v>1279</v>
      </c>
      <c r="J1587" s="15" t="str">
        <f>_xlfn.XLOOKUP(QDC_Contratos[[#This Row],[ID CLUSTER]],'Pontos e zonas por UF'!$B$2:$B$446,'Pontos e zonas por UF'!$H$2:$H$446)</f>
        <v>São Paulo</v>
      </c>
      <c r="K1587" s="344"/>
      <c r="L1587" s="8">
        <f>_xlfn.XLOOKUP(QDC_Contratos[[#This Row],[ID CLUSTER]],'Pontos e zonas por UF'!$B$2:$B$446,'Pontos e zonas por UF'!$A$2:$A$446)</f>
        <v>3</v>
      </c>
      <c r="M1587" s="344" t="str">
        <f>_xlfn.XLOOKUP(QDC_Contratos[[#This Row],[Código Identificador do ID CLUSTER]],'Pontos e zonas por UF'!$A$2:$A$446,'Pontos e zonas por UF'!$G$2:$G$446)</f>
        <v>Ponto</v>
      </c>
    </row>
    <row r="1588" spans="1:13" x14ac:dyDescent="0.35">
      <c r="A1588" s="15">
        <v>1587</v>
      </c>
      <c r="B1588" s="338" t="s">
        <v>2863</v>
      </c>
      <c r="C1588" s="8" t="s">
        <v>1497</v>
      </c>
      <c r="D1588" s="15" t="s">
        <v>162</v>
      </c>
      <c r="E1588" s="18">
        <v>160</v>
      </c>
      <c r="F1588" s="473">
        <v>45499</v>
      </c>
      <c r="G1588" s="473">
        <v>45499</v>
      </c>
      <c r="H1588" s="448"/>
      <c r="I1588" s="15" t="s">
        <v>1279</v>
      </c>
      <c r="J1588" s="15" t="str">
        <f>_xlfn.XLOOKUP(QDC_Contratos[[#This Row],[ID CLUSTER]],'Pontos e zonas por UF'!$B$2:$B$446,'Pontos e zonas por UF'!$H$2:$H$446)</f>
        <v>São Paulo</v>
      </c>
      <c r="K1588" s="344"/>
      <c r="L1588" s="8">
        <f>_xlfn.XLOOKUP(QDC_Contratos[[#This Row],[ID CLUSTER]],'Pontos e zonas por UF'!$B$2:$B$446,'Pontos e zonas por UF'!$A$2:$A$446)</f>
        <v>3</v>
      </c>
      <c r="M1588" s="344" t="str">
        <f>_xlfn.XLOOKUP(QDC_Contratos[[#This Row],[Código Identificador do ID CLUSTER]],'Pontos e zonas por UF'!$A$2:$A$446,'Pontos e zonas por UF'!$G$2:$G$446)</f>
        <v>Ponto</v>
      </c>
    </row>
    <row r="1589" spans="1:13" x14ac:dyDescent="0.35">
      <c r="A1589" s="15">
        <v>1588</v>
      </c>
      <c r="B1589" s="338" t="s">
        <v>2864</v>
      </c>
      <c r="C1589" s="8" t="s">
        <v>1497</v>
      </c>
      <c r="D1589" s="15" t="s">
        <v>162</v>
      </c>
      <c r="E1589" s="18">
        <v>320</v>
      </c>
      <c r="F1589" s="473">
        <v>45498</v>
      </c>
      <c r="G1589" s="473">
        <v>45498</v>
      </c>
      <c r="H1589" s="448"/>
      <c r="I1589" s="15" t="s">
        <v>1279</v>
      </c>
      <c r="J1589" s="15" t="str">
        <f>_xlfn.XLOOKUP(QDC_Contratos[[#This Row],[ID CLUSTER]],'Pontos e zonas por UF'!$B$2:$B$446,'Pontos e zonas por UF'!$H$2:$H$446)</f>
        <v>São Paulo</v>
      </c>
      <c r="K1589" s="344"/>
      <c r="L1589" s="8">
        <f>_xlfn.XLOOKUP(QDC_Contratos[[#This Row],[ID CLUSTER]],'Pontos e zonas por UF'!$B$2:$B$446,'Pontos e zonas por UF'!$A$2:$A$446)</f>
        <v>3</v>
      </c>
      <c r="M1589" s="344" t="str">
        <f>_xlfn.XLOOKUP(QDC_Contratos[[#This Row],[Código Identificador do ID CLUSTER]],'Pontos e zonas por UF'!$A$2:$A$446,'Pontos e zonas por UF'!$G$2:$G$446)</f>
        <v>Ponto</v>
      </c>
    </row>
    <row r="1590" spans="1:13" x14ac:dyDescent="0.35">
      <c r="A1590" s="15">
        <v>1589</v>
      </c>
      <c r="B1590" s="338" t="s">
        <v>2865</v>
      </c>
      <c r="C1590" s="8" t="s">
        <v>1497</v>
      </c>
      <c r="D1590" s="15" t="s">
        <v>162</v>
      </c>
      <c r="E1590" s="18">
        <v>1060</v>
      </c>
      <c r="F1590" s="473">
        <v>45500</v>
      </c>
      <c r="G1590" s="473">
        <v>45500</v>
      </c>
      <c r="H1590" s="448"/>
      <c r="I1590" s="15" t="s">
        <v>1279</v>
      </c>
      <c r="J1590" s="15" t="str">
        <f>_xlfn.XLOOKUP(QDC_Contratos[[#This Row],[ID CLUSTER]],'Pontos e zonas por UF'!$B$2:$B$446,'Pontos e zonas por UF'!$H$2:$H$446)</f>
        <v>São Paulo</v>
      </c>
      <c r="K1590" s="344"/>
      <c r="L1590" s="8">
        <f>_xlfn.XLOOKUP(QDC_Contratos[[#This Row],[ID CLUSTER]],'Pontos e zonas por UF'!$B$2:$B$446,'Pontos e zonas por UF'!$A$2:$A$446)</f>
        <v>3</v>
      </c>
      <c r="M1590" s="344" t="str">
        <f>_xlfn.XLOOKUP(QDC_Contratos[[#This Row],[Código Identificador do ID CLUSTER]],'Pontos e zonas por UF'!$A$2:$A$446,'Pontos e zonas por UF'!$G$2:$G$446)</f>
        <v>Ponto</v>
      </c>
    </row>
    <row r="1591" spans="1:13" x14ac:dyDescent="0.35">
      <c r="A1591" s="15">
        <v>1590</v>
      </c>
      <c r="B1591" s="338" t="s">
        <v>2866</v>
      </c>
      <c r="C1591" s="8" t="s">
        <v>1497</v>
      </c>
      <c r="D1591" s="15" t="s">
        <v>162</v>
      </c>
      <c r="E1591" s="18">
        <v>160</v>
      </c>
      <c r="F1591" s="473">
        <v>45501</v>
      </c>
      <c r="G1591" s="473">
        <v>45501</v>
      </c>
      <c r="H1591" s="448"/>
      <c r="I1591" s="15" t="s">
        <v>1279</v>
      </c>
      <c r="J1591" s="15" t="str">
        <f>_xlfn.XLOOKUP(QDC_Contratos[[#This Row],[ID CLUSTER]],'Pontos e zonas por UF'!$B$2:$B$446,'Pontos e zonas por UF'!$H$2:$H$446)</f>
        <v>São Paulo</v>
      </c>
      <c r="K1591" s="344"/>
      <c r="L1591" s="8">
        <f>_xlfn.XLOOKUP(QDC_Contratos[[#This Row],[ID CLUSTER]],'Pontos e zonas por UF'!$B$2:$B$446,'Pontos e zonas por UF'!$A$2:$A$446)</f>
        <v>3</v>
      </c>
      <c r="M1591" s="344" t="str">
        <f>_xlfn.XLOOKUP(QDC_Contratos[[#This Row],[Código Identificador do ID CLUSTER]],'Pontos e zonas por UF'!$A$2:$A$446,'Pontos e zonas por UF'!$G$2:$G$446)</f>
        <v>Ponto</v>
      </c>
    </row>
    <row r="1592" spans="1:13" x14ac:dyDescent="0.35">
      <c r="A1592" s="15">
        <v>1591</v>
      </c>
      <c r="B1592" s="338" t="s">
        <v>2867</v>
      </c>
      <c r="C1592" s="8" t="s">
        <v>1497</v>
      </c>
      <c r="D1592" s="15" t="s">
        <v>162</v>
      </c>
      <c r="E1592" s="18">
        <v>160</v>
      </c>
      <c r="F1592" s="473">
        <v>45502</v>
      </c>
      <c r="G1592" s="473">
        <v>45502</v>
      </c>
      <c r="H1592" s="448"/>
      <c r="I1592" s="15" t="s">
        <v>1279</v>
      </c>
      <c r="J1592" s="15" t="str">
        <f>_xlfn.XLOOKUP(QDC_Contratos[[#This Row],[ID CLUSTER]],'Pontos e zonas por UF'!$B$2:$B$446,'Pontos e zonas por UF'!$H$2:$H$446)</f>
        <v>São Paulo</v>
      </c>
      <c r="K1592" s="344"/>
      <c r="L1592" s="8">
        <f>_xlfn.XLOOKUP(QDC_Contratos[[#This Row],[ID CLUSTER]],'Pontos e zonas por UF'!$B$2:$B$446,'Pontos e zonas por UF'!$A$2:$A$446)</f>
        <v>3</v>
      </c>
      <c r="M1592" s="344" t="str">
        <f>_xlfn.XLOOKUP(QDC_Contratos[[#This Row],[Código Identificador do ID CLUSTER]],'Pontos e zonas por UF'!$A$2:$A$446,'Pontos e zonas por UF'!$G$2:$G$446)</f>
        <v>Ponto</v>
      </c>
    </row>
    <row r="1593" spans="1:13" x14ac:dyDescent="0.35">
      <c r="A1593" s="15">
        <v>1592</v>
      </c>
      <c r="B1593" s="338" t="s">
        <v>2868</v>
      </c>
      <c r="C1593" s="8" t="s">
        <v>1497</v>
      </c>
      <c r="D1593" s="15" t="s">
        <v>162</v>
      </c>
      <c r="E1593" s="18">
        <v>90</v>
      </c>
      <c r="F1593" s="473">
        <v>45503</v>
      </c>
      <c r="G1593" s="473">
        <v>45503</v>
      </c>
      <c r="H1593" s="448"/>
      <c r="I1593" s="15" t="s">
        <v>1279</v>
      </c>
      <c r="J1593" s="15" t="str">
        <f>_xlfn.XLOOKUP(QDC_Contratos[[#This Row],[ID CLUSTER]],'Pontos e zonas por UF'!$B$2:$B$446,'Pontos e zonas por UF'!$H$2:$H$446)</f>
        <v>São Paulo</v>
      </c>
      <c r="K1593" s="344"/>
      <c r="L1593" s="8">
        <f>_xlfn.XLOOKUP(QDC_Contratos[[#This Row],[ID CLUSTER]],'Pontos e zonas por UF'!$B$2:$B$446,'Pontos e zonas por UF'!$A$2:$A$446)</f>
        <v>3</v>
      </c>
      <c r="M1593" s="344" t="str">
        <f>_xlfn.XLOOKUP(QDC_Contratos[[#This Row],[Código Identificador do ID CLUSTER]],'Pontos e zonas por UF'!$A$2:$A$446,'Pontos e zonas por UF'!$G$2:$G$446)</f>
        <v>Ponto</v>
      </c>
    </row>
    <row r="1594" spans="1:13" x14ac:dyDescent="0.35">
      <c r="A1594" s="15">
        <v>1593</v>
      </c>
      <c r="B1594" s="338" t="s">
        <v>2869</v>
      </c>
      <c r="C1594" s="8" t="s">
        <v>1497</v>
      </c>
      <c r="D1594" s="15" t="s">
        <v>162</v>
      </c>
      <c r="E1594" s="18">
        <v>90</v>
      </c>
      <c r="F1594" s="473">
        <v>45504</v>
      </c>
      <c r="G1594" s="473">
        <v>45504</v>
      </c>
      <c r="H1594" s="448"/>
      <c r="I1594" s="15" t="s">
        <v>1279</v>
      </c>
      <c r="J1594" s="15" t="str">
        <f>_xlfn.XLOOKUP(QDC_Contratos[[#This Row],[ID CLUSTER]],'Pontos e zonas por UF'!$B$2:$B$446,'Pontos e zonas por UF'!$H$2:$H$446)</f>
        <v>São Paulo</v>
      </c>
      <c r="K1594" s="344"/>
      <c r="L1594" s="8">
        <f>_xlfn.XLOOKUP(QDC_Contratos[[#This Row],[ID CLUSTER]],'Pontos e zonas por UF'!$B$2:$B$446,'Pontos e zonas por UF'!$A$2:$A$446)</f>
        <v>3</v>
      </c>
      <c r="M1594" s="344" t="str">
        <f>_xlfn.XLOOKUP(QDC_Contratos[[#This Row],[Código Identificador do ID CLUSTER]],'Pontos e zonas por UF'!$A$2:$A$446,'Pontos e zonas por UF'!$G$2:$G$446)</f>
        <v>Ponto</v>
      </c>
    </row>
    <row r="1595" spans="1:13" x14ac:dyDescent="0.35">
      <c r="A1595" s="15">
        <v>1594</v>
      </c>
      <c r="B1595" s="338" t="s">
        <v>2870</v>
      </c>
      <c r="C1595" s="8" t="s">
        <v>1497</v>
      </c>
      <c r="D1595" s="15" t="s">
        <v>162</v>
      </c>
      <c r="E1595" s="18">
        <v>180</v>
      </c>
      <c r="F1595" s="473">
        <v>45566</v>
      </c>
      <c r="G1595" s="473">
        <v>45657</v>
      </c>
      <c r="H1595" s="448"/>
      <c r="I1595" s="15" t="s">
        <v>1279</v>
      </c>
      <c r="J1595" s="15" t="str">
        <f>_xlfn.XLOOKUP(QDC_Contratos[[#This Row],[ID CLUSTER]],'Pontos e zonas por UF'!$B$2:$B$446,'Pontos e zonas por UF'!$H$2:$H$446)</f>
        <v>São Paulo</v>
      </c>
      <c r="K1595" s="344"/>
      <c r="L1595" s="8">
        <f>_xlfn.XLOOKUP(QDC_Contratos[[#This Row],[ID CLUSTER]],'Pontos e zonas por UF'!$B$2:$B$446,'Pontos e zonas por UF'!$A$2:$A$446)</f>
        <v>3</v>
      </c>
      <c r="M1595" s="344" t="str">
        <f>_xlfn.XLOOKUP(QDC_Contratos[[#This Row],[Código Identificador do ID CLUSTER]],'Pontos e zonas por UF'!$A$2:$A$446,'Pontos e zonas por UF'!$G$2:$G$446)</f>
        <v>Ponto</v>
      </c>
    </row>
    <row r="1596" spans="1:13" x14ac:dyDescent="0.35">
      <c r="A1596" s="15">
        <v>1595</v>
      </c>
      <c r="B1596" s="338" t="s">
        <v>2871</v>
      </c>
      <c r="C1596" s="8" t="s">
        <v>1295</v>
      </c>
      <c r="D1596" s="15" t="s">
        <v>169</v>
      </c>
      <c r="E1596" s="18">
        <v>276</v>
      </c>
      <c r="F1596" s="473">
        <v>45528</v>
      </c>
      <c r="G1596" s="473">
        <v>45528</v>
      </c>
      <c r="H1596" s="448"/>
      <c r="I1596" s="15" t="s">
        <v>1279</v>
      </c>
      <c r="J1596" s="15" t="str">
        <f>_xlfn.XLOOKUP(QDC_Contratos[[#This Row],[ID CLUSTER]],'Pontos e zonas por UF'!$B$2:$B$446,'Pontos e zonas por UF'!$H$2:$H$446)</f>
        <v>São Paulo</v>
      </c>
      <c r="K1596" s="344"/>
      <c r="L1596" s="8">
        <f>_xlfn.XLOOKUP(QDC_Contratos[[#This Row],[ID CLUSTER]],'Pontos e zonas por UF'!$B$2:$B$446,'Pontos e zonas por UF'!$A$2:$A$446)</f>
        <v>1</v>
      </c>
      <c r="M1596" s="344" t="str">
        <f>_xlfn.XLOOKUP(QDC_Contratos[[#This Row],[Código Identificador do ID CLUSTER]],'Pontos e zonas por UF'!$A$2:$A$446,'Pontos e zonas por UF'!$G$2:$G$446)</f>
        <v>Ponto</v>
      </c>
    </row>
    <row r="1597" spans="1:13" x14ac:dyDescent="0.35">
      <c r="A1597" s="15">
        <v>1596</v>
      </c>
      <c r="B1597" s="338" t="s">
        <v>2872</v>
      </c>
      <c r="C1597" s="8" t="s">
        <v>1295</v>
      </c>
      <c r="D1597" s="15" t="s">
        <v>169</v>
      </c>
      <c r="E1597" s="18">
        <v>276</v>
      </c>
      <c r="F1597" s="473">
        <v>45530</v>
      </c>
      <c r="G1597" s="473">
        <v>45530</v>
      </c>
      <c r="H1597" s="448"/>
      <c r="I1597" s="15" t="s">
        <v>1279</v>
      </c>
      <c r="J1597" s="15" t="str">
        <f>_xlfn.XLOOKUP(QDC_Contratos[[#This Row],[ID CLUSTER]],'Pontos e zonas por UF'!$B$2:$B$446,'Pontos e zonas por UF'!$H$2:$H$446)</f>
        <v>São Paulo</v>
      </c>
      <c r="K1597" s="344"/>
      <c r="L1597" s="8">
        <f>_xlfn.XLOOKUP(QDC_Contratos[[#This Row],[ID CLUSTER]],'Pontos e zonas por UF'!$B$2:$B$446,'Pontos e zonas por UF'!$A$2:$A$446)</f>
        <v>1</v>
      </c>
      <c r="M1597" s="344" t="str">
        <f>_xlfn.XLOOKUP(QDC_Contratos[[#This Row],[Código Identificador do ID CLUSTER]],'Pontos e zonas por UF'!$A$2:$A$446,'Pontos e zonas por UF'!$G$2:$G$446)</f>
        <v>Ponto</v>
      </c>
    </row>
    <row r="1598" spans="1:13" x14ac:dyDescent="0.35">
      <c r="A1598" s="15">
        <v>1597</v>
      </c>
      <c r="B1598" s="338" t="s">
        <v>2873</v>
      </c>
      <c r="C1598" s="8" t="s">
        <v>1295</v>
      </c>
      <c r="D1598" s="15" t="s">
        <v>169</v>
      </c>
      <c r="E1598" s="18">
        <v>276</v>
      </c>
      <c r="F1598" s="473">
        <v>45529</v>
      </c>
      <c r="G1598" s="473">
        <v>45529</v>
      </c>
      <c r="H1598" s="448"/>
      <c r="I1598" s="15" t="s">
        <v>1279</v>
      </c>
      <c r="J1598" s="15" t="str">
        <f>_xlfn.XLOOKUP(QDC_Contratos[[#This Row],[ID CLUSTER]],'Pontos e zonas por UF'!$B$2:$B$446,'Pontos e zonas por UF'!$H$2:$H$446)</f>
        <v>São Paulo</v>
      </c>
      <c r="K1598" s="344"/>
      <c r="L1598" s="8">
        <f>_xlfn.XLOOKUP(QDC_Contratos[[#This Row],[ID CLUSTER]],'Pontos e zonas por UF'!$B$2:$B$446,'Pontos e zonas por UF'!$A$2:$A$446)</f>
        <v>1</v>
      </c>
      <c r="M1598" s="344" t="str">
        <f>_xlfn.XLOOKUP(QDC_Contratos[[#This Row],[Código Identificador do ID CLUSTER]],'Pontos e zonas por UF'!$A$2:$A$446,'Pontos e zonas por UF'!$G$2:$G$446)</f>
        <v>Ponto</v>
      </c>
    </row>
    <row r="1599" spans="1:13" x14ac:dyDescent="0.35">
      <c r="A1599" s="15">
        <v>1598</v>
      </c>
      <c r="B1599" s="338" t="s">
        <v>2874</v>
      </c>
      <c r="C1599" s="8" t="s">
        <v>1295</v>
      </c>
      <c r="D1599" s="15" t="s">
        <v>169</v>
      </c>
      <c r="E1599" s="18">
        <v>276</v>
      </c>
      <c r="F1599" s="473">
        <v>45531</v>
      </c>
      <c r="G1599" s="473">
        <v>45531</v>
      </c>
      <c r="H1599" s="448"/>
      <c r="I1599" s="15" t="s">
        <v>1279</v>
      </c>
      <c r="J1599" s="15" t="str">
        <f>_xlfn.XLOOKUP(QDC_Contratos[[#This Row],[ID CLUSTER]],'Pontos e zonas por UF'!$B$2:$B$446,'Pontos e zonas por UF'!$H$2:$H$446)</f>
        <v>São Paulo</v>
      </c>
      <c r="K1599" s="344"/>
      <c r="L1599" s="8">
        <f>_xlfn.XLOOKUP(QDC_Contratos[[#This Row],[ID CLUSTER]],'Pontos e zonas por UF'!$B$2:$B$446,'Pontos e zonas por UF'!$A$2:$A$446)</f>
        <v>1</v>
      </c>
      <c r="M1599" s="344" t="str">
        <f>_xlfn.XLOOKUP(QDC_Contratos[[#This Row],[Código Identificador do ID CLUSTER]],'Pontos e zonas por UF'!$A$2:$A$446,'Pontos e zonas por UF'!$G$2:$G$446)</f>
        <v>Ponto</v>
      </c>
    </row>
    <row r="1600" spans="1:13" x14ac:dyDescent="0.35">
      <c r="A1600" s="15">
        <v>1599</v>
      </c>
      <c r="B1600" s="338" t="s">
        <v>2875</v>
      </c>
      <c r="C1600" s="8" t="s">
        <v>1295</v>
      </c>
      <c r="D1600" s="15" t="s">
        <v>169</v>
      </c>
      <c r="E1600" s="18">
        <v>276</v>
      </c>
      <c r="F1600" s="473">
        <v>45533</v>
      </c>
      <c r="G1600" s="473">
        <v>45533</v>
      </c>
      <c r="H1600" s="448"/>
      <c r="I1600" s="15" t="s">
        <v>1279</v>
      </c>
      <c r="J1600" s="15" t="str">
        <f>_xlfn.XLOOKUP(QDC_Contratos[[#This Row],[ID CLUSTER]],'Pontos e zonas por UF'!$B$2:$B$446,'Pontos e zonas por UF'!$H$2:$H$446)</f>
        <v>São Paulo</v>
      </c>
      <c r="K1600" s="344"/>
      <c r="L1600" s="8">
        <f>_xlfn.XLOOKUP(QDC_Contratos[[#This Row],[ID CLUSTER]],'Pontos e zonas por UF'!$B$2:$B$446,'Pontos e zonas por UF'!$A$2:$A$446)</f>
        <v>1</v>
      </c>
      <c r="M1600" s="344" t="str">
        <f>_xlfn.XLOOKUP(QDC_Contratos[[#This Row],[Código Identificador do ID CLUSTER]],'Pontos e zonas por UF'!$A$2:$A$446,'Pontos e zonas por UF'!$G$2:$G$446)</f>
        <v>Ponto</v>
      </c>
    </row>
    <row r="1601" spans="1:13" x14ac:dyDescent="0.35">
      <c r="A1601" s="15">
        <v>1600</v>
      </c>
      <c r="B1601" s="338" t="s">
        <v>2876</v>
      </c>
      <c r="C1601" s="8" t="s">
        <v>1295</v>
      </c>
      <c r="D1601" s="15" t="s">
        <v>169</v>
      </c>
      <c r="E1601" s="18">
        <v>40</v>
      </c>
      <c r="F1601" s="473">
        <v>45534</v>
      </c>
      <c r="G1601" s="473">
        <v>45534</v>
      </c>
      <c r="H1601" s="448"/>
      <c r="I1601" s="15" t="s">
        <v>1279</v>
      </c>
      <c r="J1601" s="15" t="str">
        <f>_xlfn.XLOOKUP(QDC_Contratos[[#This Row],[ID CLUSTER]],'Pontos e zonas por UF'!$B$2:$B$446,'Pontos e zonas por UF'!$H$2:$H$446)</f>
        <v>São Paulo</v>
      </c>
      <c r="K1601" s="344"/>
      <c r="L1601" s="8">
        <f>_xlfn.XLOOKUP(QDC_Contratos[[#This Row],[ID CLUSTER]],'Pontos e zonas por UF'!$B$2:$B$446,'Pontos e zonas por UF'!$A$2:$A$446)</f>
        <v>1</v>
      </c>
      <c r="M1601" s="344" t="str">
        <f>_xlfn.XLOOKUP(QDC_Contratos[[#This Row],[Código Identificador do ID CLUSTER]],'Pontos e zonas por UF'!$A$2:$A$446,'Pontos e zonas por UF'!$G$2:$G$446)</f>
        <v>Ponto</v>
      </c>
    </row>
    <row r="1602" spans="1:13" x14ac:dyDescent="0.35">
      <c r="A1602" s="15">
        <v>1601</v>
      </c>
      <c r="B1602" s="338" t="s">
        <v>2877</v>
      </c>
      <c r="C1602" s="8" t="s">
        <v>1295</v>
      </c>
      <c r="D1602" s="15" t="s">
        <v>169</v>
      </c>
      <c r="E1602" s="18">
        <v>236</v>
      </c>
      <c r="F1602" s="473">
        <v>45534</v>
      </c>
      <c r="G1602" s="473">
        <v>45534</v>
      </c>
      <c r="H1602" s="448"/>
      <c r="I1602" s="15" t="s">
        <v>1279</v>
      </c>
      <c r="J1602" s="15" t="str">
        <f>_xlfn.XLOOKUP(QDC_Contratos[[#This Row],[ID CLUSTER]],'Pontos e zonas por UF'!$B$2:$B$446,'Pontos e zonas por UF'!$H$2:$H$446)</f>
        <v>São Paulo</v>
      </c>
      <c r="K1602" s="344"/>
      <c r="L1602" s="8">
        <f>_xlfn.XLOOKUP(QDC_Contratos[[#This Row],[ID CLUSTER]],'Pontos e zonas por UF'!$B$2:$B$446,'Pontos e zonas por UF'!$A$2:$A$446)</f>
        <v>1</v>
      </c>
      <c r="M1602" s="344" t="str">
        <f>_xlfn.XLOOKUP(QDC_Contratos[[#This Row],[Código Identificador do ID CLUSTER]],'Pontos e zonas por UF'!$A$2:$A$446,'Pontos e zonas por UF'!$G$2:$G$446)</f>
        <v>Ponto</v>
      </c>
    </row>
    <row r="1603" spans="1:13" x14ac:dyDescent="0.35">
      <c r="A1603" s="15">
        <v>1602</v>
      </c>
      <c r="B1603" s="338" t="s">
        <v>2878</v>
      </c>
      <c r="C1603" s="8" t="s">
        <v>1295</v>
      </c>
      <c r="D1603" s="15" t="s">
        <v>169</v>
      </c>
      <c r="E1603" s="18">
        <v>276</v>
      </c>
      <c r="F1603" s="473">
        <v>45535</v>
      </c>
      <c r="G1603" s="473">
        <v>45535</v>
      </c>
      <c r="H1603" s="448"/>
      <c r="I1603" s="15" t="s">
        <v>1279</v>
      </c>
      <c r="J1603" s="15" t="str">
        <f>_xlfn.XLOOKUP(QDC_Contratos[[#This Row],[ID CLUSTER]],'Pontos e zonas por UF'!$B$2:$B$446,'Pontos e zonas por UF'!$H$2:$H$446)</f>
        <v>São Paulo</v>
      </c>
      <c r="K1603" s="344"/>
      <c r="L1603" s="8">
        <f>_xlfn.XLOOKUP(QDC_Contratos[[#This Row],[ID CLUSTER]],'Pontos e zonas por UF'!$B$2:$B$446,'Pontos e zonas por UF'!$A$2:$A$446)</f>
        <v>1</v>
      </c>
      <c r="M1603" s="344" t="str">
        <f>_xlfn.XLOOKUP(QDC_Contratos[[#This Row],[Código Identificador do ID CLUSTER]],'Pontos e zonas por UF'!$A$2:$A$446,'Pontos e zonas por UF'!$G$2:$G$446)</f>
        <v>Ponto</v>
      </c>
    </row>
    <row r="1604" spans="1:13" x14ac:dyDescent="0.35">
      <c r="A1604" s="15">
        <v>1603</v>
      </c>
      <c r="B1604" s="338" t="s">
        <v>2879</v>
      </c>
      <c r="C1604" s="8" t="s">
        <v>1497</v>
      </c>
      <c r="D1604" s="15" t="s">
        <v>162</v>
      </c>
      <c r="E1604" s="18">
        <v>500</v>
      </c>
      <c r="F1604" s="473">
        <v>45549</v>
      </c>
      <c r="G1604" s="473">
        <v>45549</v>
      </c>
      <c r="H1604" s="448"/>
      <c r="I1604" s="15" t="s">
        <v>1279</v>
      </c>
      <c r="J1604" s="15" t="str">
        <f>_xlfn.XLOOKUP(QDC_Contratos[[#This Row],[ID CLUSTER]],'Pontos e zonas por UF'!$B$2:$B$446,'Pontos e zonas por UF'!$H$2:$H$446)</f>
        <v>São Paulo</v>
      </c>
      <c r="K1604" s="344"/>
      <c r="L1604" s="8">
        <f>_xlfn.XLOOKUP(QDC_Contratos[[#This Row],[ID CLUSTER]],'Pontos e zonas por UF'!$B$2:$B$446,'Pontos e zonas por UF'!$A$2:$A$446)</f>
        <v>3</v>
      </c>
      <c r="M1604" s="344" t="str">
        <f>_xlfn.XLOOKUP(QDC_Contratos[[#This Row],[Código Identificador do ID CLUSTER]],'Pontos e zonas por UF'!$A$2:$A$446,'Pontos e zonas por UF'!$G$2:$G$446)</f>
        <v>Ponto</v>
      </c>
    </row>
    <row r="1605" spans="1:13" x14ac:dyDescent="0.35">
      <c r="A1605" s="15">
        <v>1604</v>
      </c>
      <c r="B1605" s="338" t="s">
        <v>2880</v>
      </c>
      <c r="C1605" s="8" t="s">
        <v>1287</v>
      </c>
      <c r="D1605" s="15" t="s">
        <v>169</v>
      </c>
      <c r="E1605" s="18">
        <v>510</v>
      </c>
      <c r="F1605" s="473">
        <v>45552</v>
      </c>
      <c r="G1605" s="473">
        <v>45552</v>
      </c>
      <c r="H1605" s="448"/>
      <c r="I1605" s="15" t="s">
        <v>1279</v>
      </c>
      <c r="J1605" s="15" t="str">
        <f>_xlfn.XLOOKUP(QDC_Contratos[[#This Row],[ID CLUSTER]],'Pontos e zonas por UF'!$B$2:$B$446,'Pontos e zonas por UF'!$H$2:$H$446)</f>
        <v>Mato Grosso do Sul</v>
      </c>
      <c r="K1605" s="344"/>
      <c r="L1605" s="8">
        <f>_xlfn.XLOOKUP(QDC_Contratos[[#This Row],[ID CLUSTER]],'Pontos e zonas por UF'!$B$2:$B$446,'Pontos e zonas por UF'!$A$2:$A$446)</f>
        <v>270738</v>
      </c>
      <c r="M1605" s="344" t="str">
        <f>_xlfn.XLOOKUP(QDC_Contratos[[#This Row],[Código Identificador do ID CLUSTER]],'Pontos e zonas por UF'!$A$2:$A$446,'Pontos e zonas por UF'!$G$2:$G$446)</f>
        <v>Ponto</v>
      </c>
    </row>
    <row r="1606" spans="1:13" x14ac:dyDescent="0.35">
      <c r="A1606" s="15">
        <v>1605</v>
      </c>
      <c r="B1606" s="338" t="s">
        <v>2881</v>
      </c>
      <c r="C1606" s="8" t="s">
        <v>1287</v>
      </c>
      <c r="D1606" s="15" t="s">
        <v>169</v>
      </c>
      <c r="E1606" s="18">
        <v>210</v>
      </c>
      <c r="F1606" s="473">
        <v>45553</v>
      </c>
      <c r="G1606" s="473">
        <v>45553</v>
      </c>
      <c r="H1606" s="448"/>
      <c r="I1606" s="15" t="s">
        <v>1279</v>
      </c>
      <c r="J1606" s="15" t="str">
        <f>_xlfn.XLOOKUP(QDC_Contratos[[#This Row],[ID CLUSTER]],'Pontos e zonas por UF'!$B$2:$B$446,'Pontos e zonas por UF'!$H$2:$H$446)</f>
        <v>Mato Grosso do Sul</v>
      </c>
      <c r="K1606" s="344"/>
      <c r="L1606" s="8">
        <f>_xlfn.XLOOKUP(QDC_Contratos[[#This Row],[ID CLUSTER]],'Pontos e zonas por UF'!$B$2:$B$446,'Pontos e zonas por UF'!$A$2:$A$446)</f>
        <v>270738</v>
      </c>
      <c r="M1606" s="344" t="str">
        <f>_xlfn.XLOOKUP(QDC_Contratos[[#This Row],[Código Identificador do ID CLUSTER]],'Pontos e zonas por UF'!$A$2:$A$446,'Pontos e zonas por UF'!$G$2:$G$446)</f>
        <v>Ponto</v>
      </c>
    </row>
    <row r="1607" spans="1:13" x14ac:dyDescent="0.35">
      <c r="A1607" s="15">
        <v>1606</v>
      </c>
      <c r="B1607" s="338" t="s">
        <v>2882</v>
      </c>
      <c r="C1607" s="8" t="s">
        <v>1287</v>
      </c>
      <c r="D1607" s="15" t="s">
        <v>169</v>
      </c>
      <c r="E1607" s="18">
        <v>465</v>
      </c>
      <c r="F1607" s="473">
        <v>45566</v>
      </c>
      <c r="G1607" s="473">
        <v>45657</v>
      </c>
      <c r="H1607" s="448"/>
      <c r="I1607" s="15" t="s">
        <v>1279</v>
      </c>
      <c r="J1607" s="15" t="str">
        <f>_xlfn.XLOOKUP(QDC_Contratos[[#This Row],[ID CLUSTER]],'Pontos e zonas por UF'!$B$2:$B$446,'Pontos e zonas por UF'!$H$2:$H$446)</f>
        <v>Mato Grosso do Sul</v>
      </c>
      <c r="K1607" s="344"/>
      <c r="L1607" s="8">
        <f>_xlfn.XLOOKUP(QDC_Contratos[[#This Row],[ID CLUSTER]],'Pontos e zonas por UF'!$B$2:$B$446,'Pontos e zonas por UF'!$A$2:$A$446)</f>
        <v>270738</v>
      </c>
      <c r="M1607" s="344" t="str">
        <f>_xlfn.XLOOKUP(QDC_Contratos[[#This Row],[Código Identificador do ID CLUSTER]],'Pontos e zonas por UF'!$A$2:$A$446,'Pontos e zonas por UF'!$G$2:$G$446)</f>
        <v>Ponto</v>
      </c>
    </row>
    <row r="1608" spans="1:13" x14ac:dyDescent="0.35">
      <c r="A1608" s="15">
        <v>1607</v>
      </c>
      <c r="B1608" s="338" t="s">
        <v>2883</v>
      </c>
      <c r="C1608" s="8" t="s">
        <v>1497</v>
      </c>
      <c r="D1608" s="15" t="s">
        <v>162</v>
      </c>
      <c r="E1608" s="18">
        <v>135</v>
      </c>
      <c r="F1608" s="473">
        <v>45566</v>
      </c>
      <c r="G1608" s="473">
        <v>45657</v>
      </c>
      <c r="H1608" s="448"/>
      <c r="I1608" s="15" t="s">
        <v>1279</v>
      </c>
      <c r="J1608" s="15" t="str">
        <f>_xlfn.XLOOKUP(QDC_Contratos[[#This Row],[ID CLUSTER]],'Pontos e zonas por UF'!$B$2:$B$446,'Pontos e zonas por UF'!$H$2:$H$446)</f>
        <v>São Paulo</v>
      </c>
      <c r="K1608" s="344"/>
      <c r="L1608" s="8">
        <f>_xlfn.XLOOKUP(QDC_Contratos[[#This Row],[ID CLUSTER]],'Pontos e zonas por UF'!$B$2:$B$446,'Pontos e zonas por UF'!$A$2:$A$446)</f>
        <v>3</v>
      </c>
      <c r="M1608" s="344" t="str">
        <f>_xlfn.XLOOKUP(QDC_Contratos[[#This Row],[Código Identificador do ID CLUSTER]],'Pontos e zonas por UF'!$A$2:$A$446,'Pontos e zonas por UF'!$G$2:$G$446)</f>
        <v>Ponto</v>
      </c>
    </row>
    <row r="1609" spans="1:13" x14ac:dyDescent="0.35">
      <c r="A1609" s="15">
        <v>1608</v>
      </c>
      <c r="B1609" s="338" t="s">
        <v>2884</v>
      </c>
      <c r="C1609" s="8" t="s">
        <v>1278</v>
      </c>
      <c r="D1609" s="15" t="s">
        <v>162</v>
      </c>
      <c r="E1609" s="18">
        <v>312</v>
      </c>
      <c r="F1609" s="473">
        <v>45566</v>
      </c>
      <c r="G1609" s="473">
        <v>45657</v>
      </c>
      <c r="H1609" s="448"/>
      <c r="I1609" s="15" t="s">
        <v>1279</v>
      </c>
      <c r="J1609" s="15" t="str">
        <f>_xlfn.XLOOKUP(QDC_Contratos[[#This Row],[ID CLUSTER]],'Pontos e zonas por UF'!$B$2:$B$446,'Pontos e zonas por UF'!$H$2:$H$446)</f>
        <v>São Paulo</v>
      </c>
      <c r="K1609" s="344"/>
      <c r="L1609" s="8">
        <f>_xlfn.XLOOKUP(QDC_Contratos[[#This Row],[ID CLUSTER]],'Pontos e zonas por UF'!$B$2:$B$446,'Pontos e zonas por UF'!$A$2:$A$446)</f>
        <v>442</v>
      </c>
      <c r="M1609" s="344" t="str">
        <f>_xlfn.XLOOKUP(QDC_Contratos[[#This Row],[Código Identificador do ID CLUSTER]],'Pontos e zonas por UF'!$A$2:$A$446,'Pontos e zonas por UF'!$G$2:$G$446)</f>
        <v>Zona</v>
      </c>
    </row>
    <row r="1610" spans="1:13" x14ac:dyDescent="0.35">
      <c r="A1610" s="15">
        <v>1609</v>
      </c>
      <c r="B1610" s="338" t="s">
        <v>2885</v>
      </c>
      <c r="C1610" s="8" t="s">
        <v>1287</v>
      </c>
      <c r="D1610" s="15" t="s">
        <v>169</v>
      </c>
      <c r="E1610" s="18">
        <v>60</v>
      </c>
      <c r="F1610" s="473">
        <v>45554</v>
      </c>
      <c r="G1610" s="473">
        <v>45554</v>
      </c>
      <c r="H1610" s="448"/>
      <c r="I1610" s="15" t="s">
        <v>1279</v>
      </c>
      <c r="J1610" s="15" t="str">
        <f>_xlfn.XLOOKUP(QDC_Contratos[[#This Row],[ID CLUSTER]],'Pontos e zonas por UF'!$B$2:$B$446,'Pontos e zonas por UF'!$H$2:$H$446)</f>
        <v>Mato Grosso do Sul</v>
      </c>
      <c r="K1610" s="344"/>
      <c r="L1610" s="8">
        <f>_xlfn.XLOOKUP(QDC_Contratos[[#This Row],[ID CLUSTER]],'Pontos e zonas por UF'!$B$2:$B$446,'Pontos e zonas por UF'!$A$2:$A$446)</f>
        <v>270738</v>
      </c>
      <c r="M1610" s="344" t="str">
        <f>_xlfn.XLOOKUP(QDC_Contratos[[#This Row],[Código Identificador do ID CLUSTER]],'Pontos e zonas por UF'!$A$2:$A$446,'Pontos e zonas por UF'!$G$2:$G$446)</f>
        <v>Ponto</v>
      </c>
    </row>
    <row r="1611" spans="1:13" x14ac:dyDescent="0.35">
      <c r="A1611" s="15">
        <v>1610</v>
      </c>
      <c r="B1611" s="338" t="s">
        <v>2886</v>
      </c>
      <c r="C1611" s="8" t="s">
        <v>1287</v>
      </c>
      <c r="D1611" s="15" t="s">
        <v>169</v>
      </c>
      <c r="E1611" s="18">
        <v>190</v>
      </c>
      <c r="F1611" s="473">
        <v>45555</v>
      </c>
      <c r="G1611" s="473">
        <v>45555</v>
      </c>
      <c r="H1611" s="448"/>
      <c r="I1611" s="15" t="s">
        <v>1279</v>
      </c>
      <c r="J1611" s="15" t="str">
        <f>_xlfn.XLOOKUP(QDC_Contratos[[#This Row],[ID CLUSTER]],'Pontos e zonas por UF'!$B$2:$B$446,'Pontos e zonas por UF'!$H$2:$H$446)</f>
        <v>Mato Grosso do Sul</v>
      </c>
      <c r="K1611" s="344"/>
      <c r="L1611" s="8">
        <f>_xlfn.XLOOKUP(QDC_Contratos[[#This Row],[ID CLUSTER]],'Pontos e zonas por UF'!$B$2:$B$446,'Pontos e zonas por UF'!$A$2:$A$446)</f>
        <v>270738</v>
      </c>
      <c r="M1611" s="344" t="str">
        <f>_xlfn.XLOOKUP(QDC_Contratos[[#This Row],[Código Identificador do ID CLUSTER]],'Pontos e zonas por UF'!$A$2:$A$446,'Pontos e zonas por UF'!$G$2:$G$446)</f>
        <v>Ponto</v>
      </c>
    </row>
    <row r="1612" spans="1:13" x14ac:dyDescent="0.35">
      <c r="A1612" s="15">
        <v>1611</v>
      </c>
      <c r="B1612" s="338" t="s">
        <v>2887</v>
      </c>
      <c r="C1612" s="8" t="s">
        <v>1287</v>
      </c>
      <c r="D1612" s="15" t="s">
        <v>169</v>
      </c>
      <c r="E1612" s="18">
        <v>200</v>
      </c>
      <c r="F1612" s="473">
        <v>45556</v>
      </c>
      <c r="G1612" s="473">
        <v>45556</v>
      </c>
      <c r="H1612" s="448"/>
      <c r="I1612" s="15" t="s">
        <v>1279</v>
      </c>
      <c r="J1612" s="15" t="str">
        <f>_xlfn.XLOOKUP(QDC_Contratos[[#This Row],[ID CLUSTER]],'Pontos e zonas por UF'!$B$2:$B$446,'Pontos e zonas por UF'!$H$2:$H$446)</f>
        <v>Mato Grosso do Sul</v>
      </c>
      <c r="K1612" s="344"/>
      <c r="L1612" s="8">
        <f>_xlfn.XLOOKUP(QDC_Contratos[[#This Row],[ID CLUSTER]],'Pontos e zonas por UF'!$B$2:$B$446,'Pontos e zonas por UF'!$A$2:$A$446)</f>
        <v>270738</v>
      </c>
      <c r="M1612" s="344" t="str">
        <f>_xlfn.XLOOKUP(QDC_Contratos[[#This Row],[Código Identificador do ID CLUSTER]],'Pontos e zonas por UF'!$A$2:$A$446,'Pontos e zonas por UF'!$G$2:$G$446)</f>
        <v>Ponto</v>
      </c>
    </row>
    <row r="1613" spans="1:13" x14ac:dyDescent="0.35">
      <c r="A1613" s="15">
        <v>1612</v>
      </c>
      <c r="B1613" s="338" t="s">
        <v>2888</v>
      </c>
      <c r="C1613" s="8" t="s">
        <v>1287</v>
      </c>
      <c r="D1613" s="15" t="s">
        <v>169</v>
      </c>
      <c r="E1613" s="18">
        <v>200</v>
      </c>
      <c r="F1613" s="473">
        <v>45557</v>
      </c>
      <c r="G1613" s="473">
        <v>45557</v>
      </c>
      <c r="H1613" s="448"/>
      <c r="I1613" s="15" t="s">
        <v>1279</v>
      </c>
      <c r="J1613" s="15" t="str">
        <f>_xlfn.XLOOKUP(QDC_Contratos[[#This Row],[ID CLUSTER]],'Pontos e zonas por UF'!$B$2:$B$446,'Pontos e zonas por UF'!$H$2:$H$446)</f>
        <v>Mato Grosso do Sul</v>
      </c>
      <c r="K1613" s="344"/>
      <c r="L1613" s="8">
        <f>_xlfn.XLOOKUP(QDC_Contratos[[#This Row],[ID CLUSTER]],'Pontos e zonas por UF'!$B$2:$B$446,'Pontos e zonas por UF'!$A$2:$A$446)</f>
        <v>270738</v>
      </c>
      <c r="M1613" s="344" t="str">
        <f>_xlfn.XLOOKUP(QDC_Contratos[[#This Row],[Código Identificador do ID CLUSTER]],'Pontos e zonas por UF'!$A$2:$A$446,'Pontos e zonas por UF'!$G$2:$G$446)</f>
        <v>Ponto</v>
      </c>
    </row>
    <row r="1614" spans="1:13" x14ac:dyDescent="0.35">
      <c r="A1614" s="15">
        <v>1613</v>
      </c>
      <c r="B1614" s="338" t="s">
        <v>2889</v>
      </c>
      <c r="C1614" s="8" t="s">
        <v>1287</v>
      </c>
      <c r="D1614" s="15" t="s">
        <v>169</v>
      </c>
      <c r="E1614" s="18">
        <v>200</v>
      </c>
      <c r="F1614" s="473">
        <v>45558</v>
      </c>
      <c r="G1614" s="473">
        <v>45558</v>
      </c>
      <c r="H1614" s="448"/>
      <c r="I1614" s="15" t="s">
        <v>1279</v>
      </c>
      <c r="J1614" s="15" t="str">
        <f>_xlfn.XLOOKUP(QDC_Contratos[[#This Row],[ID CLUSTER]],'Pontos e zonas por UF'!$B$2:$B$446,'Pontos e zonas por UF'!$H$2:$H$446)</f>
        <v>Mato Grosso do Sul</v>
      </c>
      <c r="K1614" s="344"/>
      <c r="L1614" s="8">
        <f>_xlfn.XLOOKUP(QDC_Contratos[[#This Row],[ID CLUSTER]],'Pontos e zonas por UF'!$B$2:$B$446,'Pontos e zonas por UF'!$A$2:$A$446)</f>
        <v>270738</v>
      </c>
      <c r="M1614" s="344" t="str">
        <f>_xlfn.XLOOKUP(QDC_Contratos[[#This Row],[Código Identificador do ID CLUSTER]],'Pontos e zonas por UF'!$A$2:$A$446,'Pontos e zonas por UF'!$G$2:$G$446)</f>
        <v>Ponto</v>
      </c>
    </row>
    <row r="1615" spans="1:13" x14ac:dyDescent="0.35">
      <c r="A1615" s="15">
        <v>1614</v>
      </c>
      <c r="B1615" s="338" t="s">
        <v>2890</v>
      </c>
      <c r="C1615" s="8" t="s">
        <v>1287</v>
      </c>
      <c r="D1615" s="15" t="s">
        <v>169</v>
      </c>
      <c r="E1615" s="18">
        <v>200</v>
      </c>
      <c r="F1615" s="473">
        <v>45559</v>
      </c>
      <c r="G1615" s="473">
        <v>45559</v>
      </c>
      <c r="H1615" s="448"/>
      <c r="I1615" s="15" t="s">
        <v>1279</v>
      </c>
      <c r="J1615" s="15" t="str">
        <f>_xlfn.XLOOKUP(QDC_Contratos[[#This Row],[ID CLUSTER]],'Pontos e zonas por UF'!$B$2:$B$446,'Pontos e zonas por UF'!$H$2:$H$446)</f>
        <v>Mato Grosso do Sul</v>
      </c>
      <c r="K1615" s="344"/>
      <c r="L1615" s="8">
        <f>_xlfn.XLOOKUP(QDC_Contratos[[#This Row],[ID CLUSTER]],'Pontos e zonas por UF'!$B$2:$B$446,'Pontos e zonas por UF'!$A$2:$A$446)</f>
        <v>270738</v>
      </c>
      <c r="M1615" s="344" t="str">
        <f>_xlfn.XLOOKUP(QDC_Contratos[[#This Row],[Código Identificador do ID CLUSTER]],'Pontos e zonas por UF'!$A$2:$A$446,'Pontos e zonas por UF'!$G$2:$G$446)</f>
        <v>Ponto</v>
      </c>
    </row>
    <row r="1616" spans="1:13" x14ac:dyDescent="0.35">
      <c r="A1616" s="15">
        <v>1615</v>
      </c>
      <c r="B1616" s="338" t="s">
        <v>2891</v>
      </c>
      <c r="C1616" s="8" t="s">
        <v>1287</v>
      </c>
      <c r="D1616" s="15" t="s">
        <v>169</v>
      </c>
      <c r="E1616" s="18">
        <v>200</v>
      </c>
      <c r="F1616" s="473">
        <v>45560</v>
      </c>
      <c r="G1616" s="473">
        <v>45560</v>
      </c>
      <c r="H1616" s="448"/>
      <c r="I1616" s="15" t="s">
        <v>1279</v>
      </c>
      <c r="J1616" s="15" t="str">
        <f>_xlfn.XLOOKUP(QDC_Contratos[[#This Row],[ID CLUSTER]],'Pontos e zonas por UF'!$B$2:$B$446,'Pontos e zonas por UF'!$H$2:$H$446)</f>
        <v>Mato Grosso do Sul</v>
      </c>
      <c r="K1616" s="344"/>
      <c r="L1616" s="8">
        <f>_xlfn.XLOOKUP(QDC_Contratos[[#This Row],[ID CLUSTER]],'Pontos e zonas por UF'!$B$2:$B$446,'Pontos e zonas por UF'!$A$2:$A$446)</f>
        <v>270738</v>
      </c>
      <c r="M1616" s="344" t="str">
        <f>_xlfn.XLOOKUP(QDC_Contratos[[#This Row],[Código Identificador do ID CLUSTER]],'Pontos e zonas por UF'!$A$2:$A$446,'Pontos e zonas por UF'!$G$2:$G$446)</f>
        <v>Ponto</v>
      </c>
    </row>
    <row r="1617" spans="1:13" x14ac:dyDescent="0.35">
      <c r="A1617" s="15">
        <v>1616</v>
      </c>
      <c r="B1617" s="338" t="s">
        <v>2892</v>
      </c>
      <c r="C1617" s="8" t="s">
        <v>1287</v>
      </c>
      <c r="D1617" s="15" t="s">
        <v>169</v>
      </c>
      <c r="E1617" s="18">
        <v>270</v>
      </c>
      <c r="F1617" s="473">
        <v>45561</v>
      </c>
      <c r="G1617" s="473">
        <v>45561</v>
      </c>
      <c r="H1617" s="448"/>
      <c r="I1617" s="15" t="s">
        <v>1279</v>
      </c>
      <c r="J1617" s="15" t="str">
        <f>_xlfn.XLOOKUP(QDC_Contratos[[#This Row],[ID CLUSTER]],'Pontos e zonas por UF'!$B$2:$B$446,'Pontos e zonas por UF'!$H$2:$H$446)</f>
        <v>Mato Grosso do Sul</v>
      </c>
      <c r="K1617" s="344"/>
      <c r="L1617" s="8">
        <f>_xlfn.XLOOKUP(QDC_Contratos[[#This Row],[ID CLUSTER]],'Pontos e zonas por UF'!$B$2:$B$446,'Pontos e zonas por UF'!$A$2:$A$446)</f>
        <v>270738</v>
      </c>
      <c r="M1617" s="344" t="str">
        <f>_xlfn.XLOOKUP(QDC_Contratos[[#This Row],[Código Identificador do ID CLUSTER]],'Pontos e zonas por UF'!$A$2:$A$446,'Pontos e zonas por UF'!$G$2:$G$446)</f>
        <v>Ponto</v>
      </c>
    </row>
    <row r="1618" spans="1:13" x14ac:dyDescent="0.35">
      <c r="A1618" s="15">
        <v>1617</v>
      </c>
      <c r="B1618" s="338" t="s">
        <v>2893</v>
      </c>
      <c r="C1618" s="8" t="s">
        <v>1287</v>
      </c>
      <c r="D1618" s="15" t="s">
        <v>169</v>
      </c>
      <c r="E1618" s="18">
        <v>270</v>
      </c>
      <c r="F1618" s="473">
        <v>45562</v>
      </c>
      <c r="G1618" s="473">
        <v>45562</v>
      </c>
      <c r="H1618" s="448"/>
      <c r="I1618" s="15" t="s">
        <v>1279</v>
      </c>
      <c r="J1618" s="15" t="str">
        <f>_xlfn.XLOOKUP(QDC_Contratos[[#This Row],[ID CLUSTER]],'Pontos e zonas por UF'!$B$2:$B$446,'Pontos e zonas por UF'!$H$2:$H$446)</f>
        <v>Mato Grosso do Sul</v>
      </c>
      <c r="K1618" s="344"/>
      <c r="L1618" s="8">
        <f>_xlfn.XLOOKUP(QDC_Contratos[[#This Row],[ID CLUSTER]],'Pontos e zonas por UF'!$B$2:$B$446,'Pontos e zonas por UF'!$A$2:$A$446)</f>
        <v>270738</v>
      </c>
      <c r="M1618" s="344" t="str">
        <f>_xlfn.XLOOKUP(QDC_Contratos[[#This Row],[Código Identificador do ID CLUSTER]],'Pontos e zonas por UF'!$A$2:$A$446,'Pontos e zonas por UF'!$G$2:$G$446)</f>
        <v>Ponto</v>
      </c>
    </row>
    <row r="1619" spans="1:13" x14ac:dyDescent="0.35">
      <c r="A1619" s="15">
        <v>1618</v>
      </c>
      <c r="B1619" s="338" t="s">
        <v>2894</v>
      </c>
      <c r="C1619" s="8" t="s">
        <v>1412</v>
      </c>
      <c r="D1619" s="15" t="s">
        <v>162</v>
      </c>
      <c r="E1619" s="18">
        <v>10</v>
      </c>
      <c r="F1619" s="473">
        <v>45569</v>
      </c>
      <c r="G1619" s="473">
        <v>45569</v>
      </c>
      <c r="H1619" s="448"/>
      <c r="I1619" s="15" t="s">
        <v>1279</v>
      </c>
      <c r="J1619" s="15" t="str">
        <f>_xlfn.XLOOKUP(QDC_Contratos[[#This Row],[ID CLUSTER]],'Pontos e zonas por UF'!$B$2:$B$446,'Pontos e zonas por UF'!$H$2:$H$446)</f>
        <v>Paraná</v>
      </c>
      <c r="K1619" s="344"/>
      <c r="L1619" s="8">
        <f>_xlfn.XLOOKUP(QDC_Contratos[[#This Row],[ID CLUSTER]],'Pontos e zonas por UF'!$B$2:$B$446,'Pontos e zonas por UF'!$A$2:$A$446)</f>
        <v>212</v>
      </c>
      <c r="M1619" s="344" t="str">
        <f>_xlfn.XLOOKUP(QDC_Contratos[[#This Row],[Código Identificador do ID CLUSTER]],'Pontos e zonas por UF'!$A$2:$A$446,'Pontos e zonas por UF'!$G$2:$G$446)</f>
        <v>Zona</v>
      </c>
    </row>
    <row r="1620" spans="1:13" x14ac:dyDescent="0.35">
      <c r="A1620" s="15">
        <v>1619</v>
      </c>
      <c r="B1620" s="338" t="s">
        <v>2895</v>
      </c>
      <c r="C1620" s="8" t="s">
        <v>1412</v>
      </c>
      <c r="D1620" s="15" t="s">
        <v>162</v>
      </c>
      <c r="E1620" s="18">
        <v>10</v>
      </c>
      <c r="F1620" s="473">
        <v>45592</v>
      </c>
      <c r="G1620" s="473">
        <v>45592</v>
      </c>
      <c r="H1620" s="448"/>
      <c r="I1620" s="15" t="s">
        <v>1279</v>
      </c>
      <c r="J1620" s="15" t="str">
        <f>_xlfn.XLOOKUP(QDC_Contratos[[#This Row],[ID CLUSTER]],'Pontos e zonas por UF'!$B$2:$B$446,'Pontos e zonas por UF'!$H$2:$H$446)</f>
        <v>Paraná</v>
      </c>
      <c r="K1620" s="344"/>
      <c r="L1620" s="8">
        <f>_xlfn.XLOOKUP(QDC_Contratos[[#This Row],[ID CLUSTER]],'Pontos e zonas por UF'!$B$2:$B$446,'Pontos e zonas por UF'!$A$2:$A$446)</f>
        <v>212</v>
      </c>
      <c r="M1620" s="344" t="str">
        <f>_xlfn.XLOOKUP(QDC_Contratos[[#This Row],[Código Identificador do ID CLUSTER]],'Pontos e zonas por UF'!$A$2:$A$446,'Pontos e zonas por UF'!$G$2:$G$446)</f>
        <v>Zona</v>
      </c>
    </row>
    <row r="1621" spans="1:13" x14ac:dyDescent="0.35">
      <c r="A1621" s="15">
        <v>1620</v>
      </c>
      <c r="B1621" s="338" t="s">
        <v>2896</v>
      </c>
      <c r="C1621" s="8" t="s">
        <v>1287</v>
      </c>
      <c r="D1621" s="15" t="s">
        <v>169</v>
      </c>
      <c r="E1621" s="18">
        <v>180</v>
      </c>
      <c r="F1621" s="473">
        <v>45563</v>
      </c>
      <c r="G1621" s="473">
        <v>45563</v>
      </c>
      <c r="H1621" s="448"/>
      <c r="I1621" s="15" t="s">
        <v>1279</v>
      </c>
      <c r="J1621" s="15" t="str">
        <f>_xlfn.XLOOKUP(QDC_Contratos[[#This Row],[ID CLUSTER]],'Pontos e zonas por UF'!$B$2:$B$446,'Pontos e zonas por UF'!$H$2:$H$446)</f>
        <v>Mato Grosso do Sul</v>
      </c>
      <c r="K1621" s="344"/>
      <c r="L1621" s="8">
        <f>_xlfn.XLOOKUP(QDC_Contratos[[#This Row],[ID CLUSTER]],'Pontos e zonas por UF'!$B$2:$B$446,'Pontos e zonas por UF'!$A$2:$A$446)</f>
        <v>270738</v>
      </c>
      <c r="M1621" s="344" t="str">
        <f>_xlfn.XLOOKUP(QDC_Contratos[[#This Row],[Código Identificador do ID CLUSTER]],'Pontos e zonas por UF'!$A$2:$A$446,'Pontos e zonas por UF'!$G$2:$G$446)</f>
        <v>Ponto</v>
      </c>
    </row>
    <row r="1622" spans="1:13" x14ac:dyDescent="0.35">
      <c r="A1622" s="15">
        <v>1621</v>
      </c>
      <c r="B1622" s="338" t="s">
        <v>2897</v>
      </c>
      <c r="C1622" s="8" t="s">
        <v>1287</v>
      </c>
      <c r="D1622" s="15" t="s">
        <v>169</v>
      </c>
      <c r="E1622" s="18">
        <v>180</v>
      </c>
      <c r="F1622" s="473">
        <v>45564</v>
      </c>
      <c r="G1622" s="473">
        <v>45564</v>
      </c>
      <c r="H1622" s="448"/>
      <c r="I1622" s="15" t="s">
        <v>1279</v>
      </c>
      <c r="J1622" s="15" t="str">
        <f>_xlfn.XLOOKUP(QDC_Contratos[[#This Row],[ID CLUSTER]],'Pontos e zonas por UF'!$B$2:$B$446,'Pontos e zonas por UF'!$H$2:$H$446)</f>
        <v>Mato Grosso do Sul</v>
      </c>
      <c r="K1622" s="344"/>
      <c r="L1622" s="8">
        <f>_xlfn.XLOOKUP(QDC_Contratos[[#This Row],[ID CLUSTER]],'Pontos e zonas por UF'!$B$2:$B$446,'Pontos e zonas por UF'!$A$2:$A$446)</f>
        <v>270738</v>
      </c>
      <c r="M1622" s="344" t="str">
        <f>_xlfn.XLOOKUP(QDC_Contratos[[#This Row],[Código Identificador do ID CLUSTER]],'Pontos e zonas por UF'!$A$2:$A$446,'Pontos e zonas por UF'!$G$2:$G$446)</f>
        <v>Ponto</v>
      </c>
    </row>
    <row r="1623" spans="1:13" x14ac:dyDescent="0.35">
      <c r="A1623" s="15">
        <v>1622</v>
      </c>
      <c r="B1623" s="338" t="s">
        <v>2898</v>
      </c>
      <c r="C1623" s="8" t="s">
        <v>1287</v>
      </c>
      <c r="D1623" s="15" t="s">
        <v>169</v>
      </c>
      <c r="E1623" s="18">
        <v>180</v>
      </c>
      <c r="F1623" s="473">
        <v>45565</v>
      </c>
      <c r="G1623" s="473">
        <v>45565</v>
      </c>
      <c r="H1623" s="448"/>
      <c r="I1623" s="15" t="s">
        <v>1279</v>
      </c>
      <c r="J1623" s="15" t="str">
        <f>_xlfn.XLOOKUP(QDC_Contratos[[#This Row],[ID CLUSTER]],'Pontos e zonas por UF'!$B$2:$B$446,'Pontos e zonas por UF'!$H$2:$H$446)</f>
        <v>Mato Grosso do Sul</v>
      </c>
      <c r="K1623" s="344"/>
      <c r="L1623" s="8">
        <f>_xlfn.XLOOKUP(QDC_Contratos[[#This Row],[ID CLUSTER]],'Pontos e zonas por UF'!$B$2:$B$446,'Pontos e zonas por UF'!$A$2:$A$446)</f>
        <v>270738</v>
      </c>
      <c r="M1623" s="344" t="str">
        <f>_xlfn.XLOOKUP(QDC_Contratos[[#This Row],[Código Identificador do ID CLUSTER]],'Pontos e zonas por UF'!$A$2:$A$446,'Pontos e zonas por UF'!$G$2:$G$446)</f>
        <v>Ponto</v>
      </c>
    </row>
    <row r="1624" spans="1:13" x14ac:dyDescent="0.35">
      <c r="A1624" s="15">
        <v>1623</v>
      </c>
      <c r="B1624" s="338" t="s">
        <v>2899</v>
      </c>
      <c r="C1624" s="8" t="s">
        <v>1497</v>
      </c>
      <c r="D1624" s="15" t="s">
        <v>162</v>
      </c>
      <c r="E1624" s="18">
        <v>335</v>
      </c>
      <c r="F1624" s="473">
        <v>45566</v>
      </c>
      <c r="G1624" s="473">
        <v>45657</v>
      </c>
      <c r="H1624" s="448"/>
      <c r="I1624" s="15" t="s">
        <v>1279</v>
      </c>
      <c r="J1624" s="15" t="str">
        <f>_xlfn.XLOOKUP(QDC_Contratos[[#This Row],[ID CLUSTER]],'Pontos e zonas por UF'!$B$2:$B$446,'Pontos e zonas por UF'!$H$2:$H$446)</f>
        <v>São Paulo</v>
      </c>
      <c r="K1624" s="344"/>
      <c r="L1624" s="8">
        <f>_xlfn.XLOOKUP(QDC_Contratos[[#This Row],[ID CLUSTER]],'Pontos e zonas por UF'!$B$2:$B$446,'Pontos e zonas por UF'!$A$2:$A$446)</f>
        <v>3</v>
      </c>
      <c r="M1624" s="344" t="str">
        <f>_xlfn.XLOOKUP(QDC_Contratos[[#This Row],[Código Identificador do ID CLUSTER]],'Pontos e zonas por UF'!$A$2:$A$446,'Pontos e zonas por UF'!$G$2:$G$446)</f>
        <v>Ponto</v>
      </c>
    </row>
    <row r="1625" spans="1:13" x14ac:dyDescent="0.35">
      <c r="A1625" s="15">
        <v>1624</v>
      </c>
      <c r="B1625" s="338" t="s">
        <v>2900</v>
      </c>
      <c r="C1625" s="8" t="s">
        <v>1287</v>
      </c>
      <c r="D1625" s="15" t="s">
        <v>169</v>
      </c>
      <c r="E1625" s="18">
        <v>335</v>
      </c>
      <c r="F1625" s="473">
        <v>45566</v>
      </c>
      <c r="G1625" s="473">
        <v>45657</v>
      </c>
      <c r="H1625" s="448"/>
      <c r="I1625" s="15" t="s">
        <v>1279</v>
      </c>
      <c r="J1625" s="15" t="str">
        <f>_xlfn.XLOOKUP(QDC_Contratos[[#This Row],[ID CLUSTER]],'Pontos e zonas por UF'!$B$2:$B$446,'Pontos e zonas por UF'!$H$2:$H$446)</f>
        <v>Mato Grosso do Sul</v>
      </c>
      <c r="K1625" s="344"/>
      <c r="L1625" s="8">
        <f>_xlfn.XLOOKUP(QDC_Contratos[[#This Row],[ID CLUSTER]],'Pontos e zonas por UF'!$B$2:$B$446,'Pontos e zonas por UF'!$A$2:$A$446)</f>
        <v>270738</v>
      </c>
      <c r="M1625" s="344" t="str">
        <f>_xlfn.XLOOKUP(QDC_Contratos[[#This Row],[Código Identificador do ID CLUSTER]],'Pontos e zonas por UF'!$A$2:$A$446,'Pontos e zonas por UF'!$G$2:$G$446)</f>
        <v>Ponto</v>
      </c>
    </row>
    <row r="1626" spans="1:13" x14ac:dyDescent="0.35">
      <c r="A1626" s="15">
        <v>1625</v>
      </c>
      <c r="B1626" s="338" t="s">
        <v>2901</v>
      </c>
      <c r="C1626" s="8" t="s">
        <v>1287</v>
      </c>
      <c r="D1626" s="15" t="s">
        <v>169</v>
      </c>
      <c r="E1626" s="18">
        <v>200</v>
      </c>
      <c r="F1626" s="473">
        <v>45566</v>
      </c>
      <c r="G1626" s="473">
        <v>45657</v>
      </c>
      <c r="H1626" s="448"/>
      <c r="I1626" s="15" t="s">
        <v>1279</v>
      </c>
      <c r="J1626" s="15" t="str">
        <f>_xlfn.XLOOKUP(QDC_Contratos[[#This Row],[ID CLUSTER]],'Pontos e zonas por UF'!$B$2:$B$446,'Pontos e zonas por UF'!$H$2:$H$446)</f>
        <v>Mato Grosso do Sul</v>
      </c>
      <c r="K1626" s="344"/>
      <c r="L1626" s="8">
        <f>_xlfn.XLOOKUP(QDC_Contratos[[#This Row],[ID CLUSTER]],'Pontos e zonas por UF'!$B$2:$B$446,'Pontos e zonas por UF'!$A$2:$A$446)</f>
        <v>270738</v>
      </c>
      <c r="M1626" s="344" t="str">
        <f>_xlfn.XLOOKUP(QDC_Contratos[[#This Row],[Código Identificador do ID CLUSTER]],'Pontos e zonas por UF'!$A$2:$A$446,'Pontos e zonas por UF'!$G$2:$G$446)</f>
        <v>Ponto</v>
      </c>
    </row>
    <row r="1627" spans="1:13" x14ac:dyDescent="0.35">
      <c r="A1627" s="15">
        <v>1626</v>
      </c>
      <c r="B1627" s="338" t="s">
        <v>2902</v>
      </c>
      <c r="C1627" s="8" t="s">
        <v>1412</v>
      </c>
      <c r="D1627" s="15" t="s">
        <v>162</v>
      </c>
      <c r="E1627" s="18">
        <v>80</v>
      </c>
      <c r="F1627" s="473">
        <v>45562</v>
      </c>
      <c r="G1627" s="473">
        <v>45565</v>
      </c>
      <c r="H1627" s="448"/>
      <c r="I1627" s="15" t="s">
        <v>1279</v>
      </c>
      <c r="J1627" s="15" t="str">
        <f>_xlfn.XLOOKUP(QDC_Contratos[[#This Row],[ID CLUSTER]],'Pontos e zonas por UF'!$B$2:$B$446,'Pontos e zonas por UF'!$H$2:$H$446)</f>
        <v>Paraná</v>
      </c>
      <c r="K1627" s="344"/>
      <c r="L1627" s="8">
        <f>_xlfn.XLOOKUP(QDC_Contratos[[#This Row],[ID CLUSTER]],'Pontos e zonas por UF'!$B$2:$B$446,'Pontos e zonas por UF'!$A$2:$A$446)</f>
        <v>212</v>
      </c>
      <c r="M1627" s="344" t="str">
        <f>_xlfn.XLOOKUP(QDC_Contratos[[#This Row],[Código Identificador do ID CLUSTER]],'Pontos e zonas por UF'!$A$2:$A$446,'Pontos e zonas por UF'!$G$2:$G$446)</f>
        <v>Zona</v>
      </c>
    </row>
    <row r="1628" spans="1:13" x14ac:dyDescent="0.35">
      <c r="A1628" s="15">
        <v>1627</v>
      </c>
      <c r="B1628" s="338" t="s">
        <v>2903</v>
      </c>
      <c r="C1628" s="8" t="s">
        <v>1412</v>
      </c>
      <c r="D1628" s="15" t="s">
        <v>162</v>
      </c>
      <c r="E1628" s="18">
        <v>10</v>
      </c>
      <c r="F1628" s="473">
        <v>45573</v>
      </c>
      <c r="G1628" s="473">
        <v>45573</v>
      </c>
      <c r="H1628" s="448"/>
      <c r="I1628" s="15" t="s">
        <v>1279</v>
      </c>
      <c r="J1628" s="15" t="str">
        <f>_xlfn.XLOOKUP(QDC_Contratos[[#This Row],[ID CLUSTER]],'Pontos e zonas por UF'!$B$2:$B$446,'Pontos e zonas por UF'!$H$2:$H$446)</f>
        <v>Paraná</v>
      </c>
      <c r="K1628" s="344"/>
      <c r="L1628" s="8">
        <f>_xlfn.XLOOKUP(QDC_Contratos[[#This Row],[ID CLUSTER]],'Pontos e zonas por UF'!$B$2:$B$446,'Pontos e zonas por UF'!$A$2:$A$446)</f>
        <v>212</v>
      </c>
      <c r="M1628" s="344" t="str">
        <f>_xlfn.XLOOKUP(QDC_Contratos[[#This Row],[Código Identificador do ID CLUSTER]],'Pontos e zonas por UF'!$A$2:$A$446,'Pontos e zonas por UF'!$G$2:$G$446)</f>
        <v>Zona</v>
      </c>
    </row>
    <row r="1629" spans="1:13" x14ac:dyDescent="0.35">
      <c r="A1629" s="15">
        <v>1628</v>
      </c>
      <c r="B1629" s="338" t="s">
        <v>2904</v>
      </c>
      <c r="C1629" s="8" t="s">
        <v>1412</v>
      </c>
      <c r="D1629" s="15" t="s">
        <v>162</v>
      </c>
      <c r="E1629" s="18">
        <v>10</v>
      </c>
      <c r="F1629" s="473">
        <v>45583</v>
      </c>
      <c r="G1629" s="473">
        <v>45583</v>
      </c>
      <c r="H1629" s="448"/>
      <c r="I1629" s="15" t="s">
        <v>1279</v>
      </c>
      <c r="J1629" s="15" t="str">
        <f>_xlfn.XLOOKUP(QDC_Contratos[[#This Row],[ID CLUSTER]],'Pontos e zonas por UF'!$B$2:$B$446,'Pontos e zonas por UF'!$H$2:$H$446)</f>
        <v>Paraná</v>
      </c>
      <c r="K1629" s="344"/>
      <c r="L1629" s="8">
        <f>_xlfn.XLOOKUP(QDC_Contratos[[#This Row],[ID CLUSTER]],'Pontos e zonas por UF'!$B$2:$B$446,'Pontos e zonas por UF'!$A$2:$A$446)</f>
        <v>212</v>
      </c>
      <c r="M1629" s="344" t="str">
        <f>_xlfn.XLOOKUP(QDC_Contratos[[#This Row],[Código Identificador do ID CLUSTER]],'Pontos e zonas por UF'!$A$2:$A$446,'Pontos e zonas por UF'!$G$2:$G$446)</f>
        <v>Zona</v>
      </c>
    </row>
    <row r="1630" spans="1:13" x14ac:dyDescent="0.35">
      <c r="A1630" s="15">
        <v>1629</v>
      </c>
      <c r="B1630" s="338" t="s">
        <v>2905</v>
      </c>
      <c r="C1630" s="8" t="s">
        <v>2265</v>
      </c>
      <c r="D1630" s="15" t="s">
        <v>169</v>
      </c>
      <c r="E1630" s="18">
        <v>1500</v>
      </c>
      <c r="F1630" s="473">
        <v>45583</v>
      </c>
      <c r="G1630" s="473">
        <v>45583</v>
      </c>
      <c r="H1630" s="448"/>
      <c r="I1630" s="15" t="s">
        <v>1279</v>
      </c>
      <c r="J1630" s="15" t="str">
        <f>_xlfn.XLOOKUP(QDC_Contratos[[#This Row],[ID CLUSTER]],'Pontos e zonas por UF'!$B$2:$B$446,'Pontos e zonas por UF'!$H$2:$H$446)</f>
        <v>Santa Catarina</v>
      </c>
      <c r="K1630" s="344"/>
      <c r="L1630" s="8">
        <f>_xlfn.XLOOKUP(QDC_Contratos[[#This Row],[ID CLUSTER]],'Pontos e zonas por UF'!$B$2:$B$446,'Pontos e zonas por UF'!$A$2:$A$446)</f>
        <v>1084443</v>
      </c>
      <c r="M1630" s="344" t="str">
        <f>_xlfn.XLOOKUP(QDC_Contratos[[#This Row],[Código Identificador do ID CLUSTER]],'Pontos e zonas por UF'!$A$2:$A$446,'Pontos e zonas por UF'!$G$2:$G$446)</f>
        <v>Ponto</v>
      </c>
    </row>
    <row r="1631" spans="1:13" x14ac:dyDescent="0.35">
      <c r="A1631" s="15">
        <v>1630</v>
      </c>
      <c r="B1631" s="338" t="s">
        <v>2906</v>
      </c>
      <c r="C1631" s="8" t="s">
        <v>1412</v>
      </c>
      <c r="D1631" s="15" t="s">
        <v>162</v>
      </c>
      <c r="E1631" s="18">
        <v>561</v>
      </c>
      <c r="F1631" s="473">
        <v>45573</v>
      </c>
      <c r="G1631" s="473">
        <v>45657</v>
      </c>
      <c r="H1631" s="448"/>
      <c r="I1631" s="15" t="s">
        <v>1279</v>
      </c>
      <c r="J1631" s="15" t="str">
        <f>_xlfn.XLOOKUP(QDC_Contratos[[#This Row],[ID CLUSTER]],'Pontos e zonas por UF'!$B$2:$B$446,'Pontos e zonas por UF'!$H$2:$H$446)</f>
        <v>Paraná</v>
      </c>
      <c r="K1631" s="344"/>
      <c r="L1631" s="8">
        <f>_xlfn.XLOOKUP(QDC_Contratos[[#This Row],[ID CLUSTER]],'Pontos e zonas por UF'!$B$2:$B$446,'Pontos e zonas por UF'!$A$2:$A$446)</f>
        <v>212</v>
      </c>
      <c r="M1631" s="344" t="str">
        <f>_xlfn.XLOOKUP(QDC_Contratos[[#This Row],[Código Identificador do ID CLUSTER]],'Pontos e zonas por UF'!$A$2:$A$446,'Pontos e zonas por UF'!$G$2:$G$446)</f>
        <v>Zona</v>
      </c>
    </row>
    <row r="1632" spans="1:13" x14ac:dyDescent="0.35">
      <c r="A1632" s="15">
        <v>1631</v>
      </c>
      <c r="B1632" s="338" t="s">
        <v>2907</v>
      </c>
      <c r="C1632" s="8" t="s">
        <v>1285</v>
      </c>
      <c r="D1632" s="15" t="s">
        <v>162</v>
      </c>
      <c r="E1632" s="18">
        <v>190</v>
      </c>
      <c r="F1632" s="473">
        <v>45589</v>
      </c>
      <c r="G1632" s="473">
        <v>45589</v>
      </c>
      <c r="H1632" s="448"/>
      <c r="I1632" s="15" t="s">
        <v>1279</v>
      </c>
      <c r="J1632" s="15" t="str">
        <f>_xlfn.XLOOKUP(QDC_Contratos[[#This Row],[ID CLUSTER]],'Pontos e zonas por UF'!$B$2:$B$446,'Pontos e zonas por UF'!$H$2:$H$446)</f>
        <v>Mato Grosso do Sul</v>
      </c>
      <c r="K1632" s="344"/>
      <c r="L1632" s="8">
        <f>_xlfn.XLOOKUP(QDC_Contratos[[#This Row],[ID CLUSTER]],'Pontos e zonas por UF'!$B$2:$B$446,'Pontos e zonas por UF'!$A$2:$A$446)</f>
        <v>207</v>
      </c>
      <c r="M1632" s="344" t="str">
        <f>_xlfn.XLOOKUP(QDC_Contratos[[#This Row],[Código Identificador do ID CLUSTER]],'Pontos e zonas por UF'!$A$2:$A$446,'Pontos e zonas por UF'!$G$2:$G$446)</f>
        <v>Zona</v>
      </c>
    </row>
    <row r="1633" spans="1:13" x14ac:dyDescent="0.35">
      <c r="A1633" s="15">
        <v>1632</v>
      </c>
      <c r="B1633" s="338" t="s">
        <v>2908</v>
      </c>
      <c r="C1633" s="8" t="s">
        <v>1285</v>
      </c>
      <c r="D1633" s="15" t="s">
        <v>162</v>
      </c>
      <c r="E1633" s="18">
        <v>160</v>
      </c>
      <c r="F1633" s="473">
        <v>45590</v>
      </c>
      <c r="G1633" s="473">
        <v>45590</v>
      </c>
      <c r="H1633" s="448"/>
      <c r="I1633" s="15" t="s">
        <v>1279</v>
      </c>
      <c r="J1633" s="15" t="str">
        <f>_xlfn.XLOOKUP(QDC_Contratos[[#This Row],[ID CLUSTER]],'Pontos e zonas por UF'!$B$2:$B$446,'Pontos e zonas por UF'!$H$2:$H$446)</f>
        <v>Mato Grosso do Sul</v>
      </c>
      <c r="K1633" s="344"/>
      <c r="L1633" s="8">
        <f>_xlfn.XLOOKUP(QDC_Contratos[[#This Row],[ID CLUSTER]],'Pontos e zonas por UF'!$B$2:$B$446,'Pontos e zonas por UF'!$A$2:$A$446)</f>
        <v>207</v>
      </c>
      <c r="M1633" s="344" t="str">
        <f>_xlfn.XLOOKUP(QDC_Contratos[[#This Row],[Código Identificador do ID CLUSTER]],'Pontos e zonas por UF'!$A$2:$A$446,'Pontos e zonas por UF'!$G$2:$G$446)</f>
        <v>Zona</v>
      </c>
    </row>
    <row r="1634" spans="1:13" x14ac:dyDescent="0.35">
      <c r="A1634" s="15">
        <v>1633</v>
      </c>
      <c r="B1634" s="338" t="s">
        <v>2909</v>
      </c>
      <c r="C1634" s="8" t="s">
        <v>1285</v>
      </c>
      <c r="D1634" s="15" t="s">
        <v>162</v>
      </c>
      <c r="E1634" s="18">
        <v>150</v>
      </c>
      <c r="F1634" s="473">
        <v>45593</v>
      </c>
      <c r="G1634" s="473">
        <v>45593</v>
      </c>
      <c r="H1634" s="448"/>
      <c r="I1634" s="15" t="s">
        <v>1279</v>
      </c>
      <c r="J1634" s="15" t="str">
        <f>_xlfn.XLOOKUP(QDC_Contratos[[#This Row],[ID CLUSTER]],'Pontos e zonas por UF'!$B$2:$B$446,'Pontos e zonas por UF'!$H$2:$H$446)</f>
        <v>Mato Grosso do Sul</v>
      </c>
      <c r="K1634" s="344"/>
      <c r="L1634" s="8">
        <f>_xlfn.XLOOKUP(QDC_Contratos[[#This Row],[ID CLUSTER]],'Pontos e zonas por UF'!$B$2:$B$446,'Pontos e zonas por UF'!$A$2:$A$446)</f>
        <v>207</v>
      </c>
      <c r="M1634" s="344" t="str">
        <f>_xlfn.XLOOKUP(QDC_Contratos[[#This Row],[Código Identificador do ID CLUSTER]],'Pontos e zonas por UF'!$A$2:$A$446,'Pontos e zonas por UF'!$G$2:$G$446)</f>
        <v>Zona</v>
      </c>
    </row>
    <row r="1635" spans="1:13" x14ac:dyDescent="0.35">
      <c r="A1635" s="15">
        <v>1634</v>
      </c>
      <c r="B1635" s="338" t="s">
        <v>2910</v>
      </c>
      <c r="C1635" s="8" t="s">
        <v>1287</v>
      </c>
      <c r="D1635" s="15" t="s">
        <v>169</v>
      </c>
      <c r="E1635" s="18">
        <v>50</v>
      </c>
      <c r="F1635" s="473">
        <v>45602</v>
      </c>
      <c r="G1635" s="473">
        <v>45602</v>
      </c>
      <c r="H1635" s="448"/>
      <c r="I1635" s="15" t="s">
        <v>1279</v>
      </c>
      <c r="J1635" s="15" t="str">
        <f>_xlfn.XLOOKUP(QDC_Contratos[[#This Row],[ID CLUSTER]],'Pontos e zonas por UF'!$B$2:$B$446,'Pontos e zonas por UF'!$H$2:$H$446)</f>
        <v>Mato Grosso do Sul</v>
      </c>
      <c r="K1635" s="344"/>
      <c r="L1635" s="8">
        <f>_xlfn.XLOOKUP(QDC_Contratos[[#This Row],[ID CLUSTER]],'Pontos e zonas por UF'!$B$2:$B$446,'Pontos e zonas por UF'!$A$2:$A$446)</f>
        <v>270738</v>
      </c>
      <c r="M1635" s="344" t="str">
        <f>_xlfn.XLOOKUP(QDC_Contratos[[#This Row],[Código Identificador do ID CLUSTER]],'Pontos e zonas por UF'!$A$2:$A$446,'Pontos e zonas por UF'!$G$2:$G$446)</f>
        <v>Ponto</v>
      </c>
    </row>
    <row r="1636" spans="1:13" x14ac:dyDescent="0.35">
      <c r="A1636" s="15">
        <v>1635</v>
      </c>
      <c r="B1636" s="338" t="s">
        <v>2911</v>
      </c>
      <c r="C1636" s="8" t="s">
        <v>1287</v>
      </c>
      <c r="D1636" s="15" t="s">
        <v>169</v>
      </c>
      <c r="E1636" s="18">
        <v>100</v>
      </c>
      <c r="F1636" s="473">
        <v>45603</v>
      </c>
      <c r="G1636" s="473">
        <v>45603</v>
      </c>
      <c r="H1636" s="448"/>
      <c r="I1636" s="15" t="s">
        <v>1279</v>
      </c>
      <c r="J1636" s="15" t="str">
        <f>_xlfn.XLOOKUP(QDC_Contratos[[#This Row],[ID CLUSTER]],'Pontos e zonas por UF'!$B$2:$B$446,'Pontos e zonas por UF'!$H$2:$H$446)</f>
        <v>Mato Grosso do Sul</v>
      </c>
      <c r="K1636" s="344"/>
      <c r="L1636" s="8">
        <f>_xlfn.XLOOKUP(QDC_Contratos[[#This Row],[ID CLUSTER]],'Pontos e zonas por UF'!$B$2:$B$446,'Pontos e zonas por UF'!$A$2:$A$446)</f>
        <v>270738</v>
      </c>
      <c r="M1636" s="344" t="str">
        <f>_xlfn.XLOOKUP(QDC_Contratos[[#This Row],[Código Identificador do ID CLUSTER]],'Pontos e zonas por UF'!$A$2:$A$446,'Pontos e zonas por UF'!$G$2:$G$446)</f>
        <v>Ponto</v>
      </c>
    </row>
    <row r="1637" spans="1:13" x14ac:dyDescent="0.35">
      <c r="A1637" s="15">
        <v>1636</v>
      </c>
      <c r="B1637" s="338" t="s">
        <v>2912</v>
      </c>
      <c r="C1637" s="8" t="s">
        <v>1287</v>
      </c>
      <c r="D1637" s="15" t="s">
        <v>169</v>
      </c>
      <c r="E1637" s="18">
        <v>250</v>
      </c>
      <c r="F1637" s="473">
        <v>45604</v>
      </c>
      <c r="G1637" s="473">
        <v>45604</v>
      </c>
      <c r="H1637" s="448"/>
      <c r="I1637" s="15" t="s">
        <v>1279</v>
      </c>
      <c r="J1637" s="15" t="str">
        <f>_xlfn.XLOOKUP(QDC_Contratos[[#This Row],[ID CLUSTER]],'Pontos e zonas por UF'!$B$2:$B$446,'Pontos e zonas por UF'!$H$2:$H$446)</f>
        <v>Mato Grosso do Sul</v>
      </c>
      <c r="K1637" s="344"/>
      <c r="L1637" s="8">
        <f>_xlfn.XLOOKUP(QDC_Contratos[[#This Row],[ID CLUSTER]],'Pontos e zonas por UF'!$B$2:$B$446,'Pontos e zonas por UF'!$A$2:$A$446)</f>
        <v>270738</v>
      </c>
      <c r="M1637" s="344" t="str">
        <f>_xlfn.XLOOKUP(QDC_Contratos[[#This Row],[Código Identificador do ID CLUSTER]],'Pontos e zonas por UF'!$A$2:$A$446,'Pontos e zonas por UF'!$G$2:$G$446)</f>
        <v>Ponto</v>
      </c>
    </row>
    <row r="1638" spans="1:13" x14ac:dyDescent="0.35">
      <c r="A1638" s="15">
        <v>1637</v>
      </c>
      <c r="B1638" s="338" t="s">
        <v>2913</v>
      </c>
      <c r="C1638" s="8" t="s">
        <v>1287</v>
      </c>
      <c r="D1638" s="15" t="s">
        <v>169</v>
      </c>
      <c r="E1638" s="18">
        <v>30</v>
      </c>
      <c r="F1638" s="473">
        <v>45605</v>
      </c>
      <c r="G1638" s="473">
        <v>45605</v>
      </c>
      <c r="H1638" s="448"/>
      <c r="I1638" s="15" t="s">
        <v>1279</v>
      </c>
      <c r="J1638" s="15" t="str">
        <f>_xlfn.XLOOKUP(QDC_Contratos[[#This Row],[ID CLUSTER]],'Pontos e zonas por UF'!$B$2:$B$446,'Pontos e zonas por UF'!$H$2:$H$446)</f>
        <v>Mato Grosso do Sul</v>
      </c>
      <c r="K1638" s="344"/>
      <c r="L1638" s="8">
        <f>_xlfn.XLOOKUP(QDC_Contratos[[#This Row],[ID CLUSTER]],'Pontos e zonas por UF'!$B$2:$B$446,'Pontos e zonas por UF'!$A$2:$A$446)</f>
        <v>270738</v>
      </c>
      <c r="M1638" s="344" t="str">
        <f>_xlfn.XLOOKUP(QDC_Contratos[[#This Row],[Código Identificador do ID CLUSTER]],'Pontos e zonas por UF'!$A$2:$A$446,'Pontos e zonas por UF'!$G$2:$G$446)</f>
        <v>Ponto</v>
      </c>
    </row>
    <row r="1639" spans="1:13" x14ac:dyDescent="0.35">
      <c r="A1639" s="15">
        <v>1638</v>
      </c>
      <c r="B1639" s="338" t="s">
        <v>2914</v>
      </c>
      <c r="C1639" s="8" t="s">
        <v>1497</v>
      </c>
      <c r="D1639" s="15" t="s">
        <v>162</v>
      </c>
      <c r="E1639" s="18">
        <v>450</v>
      </c>
      <c r="F1639" s="473">
        <v>45606</v>
      </c>
      <c r="G1639" s="473">
        <v>45606</v>
      </c>
      <c r="H1639" s="448"/>
      <c r="I1639" s="15" t="s">
        <v>1279</v>
      </c>
      <c r="J1639" s="15" t="str">
        <f>_xlfn.XLOOKUP(QDC_Contratos[[#This Row],[ID CLUSTER]],'Pontos e zonas por UF'!$B$2:$B$446,'Pontos e zonas por UF'!$H$2:$H$446)</f>
        <v>São Paulo</v>
      </c>
      <c r="K1639" s="344"/>
      <c r="L1639" s="8">
        <f>_xlfn.XLOOKUP(QDC_Contratos[[#This Row],[ID CLUSTER]],'Pontos e zonas por UF'!$B$2:$B$446,'Pontos e zonas por UF'!$A$2:$A$446)</f>
        <v>3</v>
      </c>
      <c r="M1639" s="344" t="str">
        <f>_xlfn.XLOOKUP(QDC_Contratos[[#This Row],[Código Identificador do ID CLUSTER]],'Pontos e zonas por UF'!$A$2:$A$446,'Pontos e zonas por UF'!$G$2:$G$446)</f>
        <v>Ponto</v>
      </c>
    </row>
    <row r="1640" spans="1:13" x14ac:dyDescent="0.35">
      <c r="A1640" s="15">
        <v>1639</v>
      </c>
      <c r="B1640" s="338" t="s">
        <v>2915</v>
      </c>
      <c r="C1640" s="8" t="s">
        <v>1283</v>
      </c>
      <c r="D1640" s="15" t="s">
        <v>162</v>
      </c>
      <c r="E1640" s="18">
        <v>33</v>
      </c>
      <c r="F1640" s="473">
        <v>45658</v>
      </c>
      <c r="G1640" s="473">
        <v>45658</v>
      </c>
      <c r="H1640" s="448"/>
      <c r="I1640" s="15" t="s">
        <v>1279</v>
      </c>
      <c r="J1640" s="15" t="str">
        <f>_xlfn.XLOOKUP(QDC_Contratos[[#This Row],[ID CLUSTER]],'Pontos e zonas por UF'!$B$2:$B$446,'Pontos e zonas por UF'!$H$2:$H$446)</f>
        <v>Santa Catarina</v>
      </c>
      <c r="K1640" s="344"/>
      <c r="L1640" s="8">
        <f>_xlfn.XLOOKUP(QDC_Contratos[[#This Row],[ID CLUSTER]],'Pontos e zonas por UF'!$B$2:$B$446,'Pontos e zonas por UF'!$A$2:$A$446)</f>
        <v>214</v>
      </c>
      <c r="M1640" s="344" t="str">
        <f>_xlfn.XLOOKUP(QDC_Contratos[[#This Row],[Código Identificador do ID CLUSTER]],'Pontos e zonas por UF'!$A$2:$A$446,'Pontos e zonas por UF'!$G$2:$G$446)</f>
        <v>Zona</v>
      </c>
    </row>
    <row r="1641" spans="1:13" x14ac:dyDescent="0.35">
      <c r="A1641" s="15">
        <v>1640</v>
      </c>
      <c r="B1641" s="338" t="s">
        <v>2916</v>
      </c>
      <c r="C1641" s="8" t="s">
        <v>1283</v>
      </c>
      <c r="D1641" s="15" t="s">
        <v>162</v>
      </c>
      <c r="E1641" s="18">
        <v>33</v>
      </c>
      <c r="F1641" s="473">
        <v>46023</v>
      </c>
      <c r="G1641" s="473">
        <v>46023</v>
      </c>
      <c r="H1641" s="448"/>
      <c r="I1641" s="15" t="s">
        <v>1279</v>
      </c>
      <c r="J1641" s="15" t="str">
        <f>_xlfn.XLOOKUP(QDC_Contratos[[#This Row],[ID CLUSTER]],'Pontos e zonas por UF'!$B$2:$B$446,'Pontos e zonas por UF'!$H$2:$H$446)</f>
        <v>Santa Catarina</v>
      </c>
      <c r="K1641" s="344"/>
      <c r="L1641" s="8">
        <f>_xlfn.XLOOKUP(QDC_Contratos[[#This Row],[ID CLUSTER]],'Pontos e zonas por UF'!$B$2:$B$446,'Pontos e zonas por UF'!$A$2:$A$446)</f>
        <v>214</v>
      </c>
      <c r="M1641" s="344" t="str">
        <f>_xlfn.XLOOKUP(QDC_Contratos[[#This Row],[Código Identificador do ID CLUSTER]],'Pontos e zonas por UF'!$A$2:$A$446,'Pontos e zonas por UF'!$G$2:$G$446)</f>
        <v>Zona</v>
      </c>
    </row>
    <row r="1642" spans="1:13" x14ac:dyDescent="0.35">
      <c r="A1642" s="15">
        <v>1641</v>
      </c>
      <c r="B1642" s="338" t="s">
        <v>2917</v>
      </c>
      <c r="C1642" s="8" t="s">
        <v>1287</v>
      </c>
      <c r="D1642" s="15" t="s">
        <v>169</v>
      </c>
      <c r="E1642" s="18">
        <v>60</v>
      </c>
      <c r="F1642" s="473">
        <v>45634</v>
      </c>
      <c r="G1642" s="473">
        <v>45634</v>
      </c>
      <c r="H1642" s="448"/>
      <c r="I1642" s="15" t="s">
        <v>1279</v>
      </c>
      <c r="J1642" s="15" t="str">
        <f>_xlfn.XLOOKUP(QDC_Contratos[[#This Row],[ID CLUSTER]],'Pontos e zonas por UF'!$B$2:$B$446,'Pontos e zonas por UF'!$H$2:$H$446)</f>
        <v>Mato Grosso do Sul</v>
      </c>
      <c r="K1642" s="344"/>
      <c r="L1642" s="8">
        <f>_xlfn.XLOOKUP(QDC_Contratos[[#This Row],[ID CLUSTER]],'Pontos e zonas por UF'!$B$2:$B$446,'Pontos e zonas por UF'!$A$2:$A$446)</f>
        <v>270738</v>
      </c>
      <c r="M1642" s="344" t="str">
        <f>_xlfn.XLOOKUP(QDC_Contratos[[#This Row],[Código Identificador do ID CLUSTER]],'Pontos e zonas por UF'!$A$2:$A$446,'Pontos e zonas por UF'!$G$2:$G$446)</f>
        <v>Ponto</v>
      </c>
    </row>
    <row r="1643" spans="1:13" x14ac:dyDescent="0.35">
      <c r="A1643" s="15">
        <v>1642</v>
      </c>
      <c r="B1643" s="338" t="s">
        <v>2918</v>
      </c>
      <c r="C1643" s="8" t="s">
        <v>1412</v>
      </c>
      <c r="D1643" s="15" t="s">
        <v>162</v>
      </c>
      <c r="E1643" s="18">
        <v>10</v>
      </c>
      <c r="F1643" s="473">
        <v>45632</v>
      </c>
      <c r="G1643" s="473">
        <v>45632</v>
      </c>
      <c r="H1643" s="448"/>
      <c r="I1643" s="15" t="s">
        <v>1279</v>
      </c>
      <c r="J1643" s="15" t="str">
        <f>_xlfn.XLOOKUP(QDC_Contratos[[#This Row],[ID CLUSTER]],'Pontos e zonas por UF'!$B$2:$B$446,'Pontos e zonas por UF'!$H$2:$H$446)</f>
        <v>Paraná</v>
      </c>
      <c r="K1643" s="344"/>
      <c r="L1643" s="8">
        <f>_xlfn.XLOOKUP(QDC_Contratos[[#This Row],[ID CLUSTER]],'Pontos e zonas por UF'!$B$2:$B$446,'Pontos e zonas por UF'!$A$2:$A$446)</f>
        <v>212</v>
      </c>
      <c r="M1643" s="344" t="str">
        <f>_xlfn.XLOOKUP(QDC_Contratos[[#This Row],[Código Identificador do ID CLUSTER]],'Pontos e zonas por UF'!$A$2:$A$446,'Pontos e zonas por UF'!$G$2:$G$446)</f>
        <v>Zona</v>
      </c>
    </row>
    <row r="1644" spans="1:13" x14ac:dyDescent="0.35">
      <c r="A1644" s="15">
        <v>1643</v>
      </c>
      <c r="B1644" s="338" t="s">
        <v>2919</v>
      </c>
      <c r="C1644" s="8" t="s">
        <v>1497</v>
      </c>
      <c r="D1644" s="15" t="s">
        <v>162</v>
      </c>
      <c r="E1644" s="18">
        <v>55</v>
      </c>
      <c r="F1644" s="473">
        <v>45650</v>
      </c>
      <c r="G1644" s="473">
        <v>45650</v>
      </c>
      <c r="H1644" s="448"/>
      <c r="I1644" s="15" t="s">
        <v>1279</v>
      </c>
      <c r="J1644" s="15" t="str">
        <f>_xlfn.XLOOKUP(QDC_Contratos[[#This Row],[ID CLUSTER]],'Pontos e zonas por UF'!$B$2:$B$446,'Pontos e zonas por UF'!$H$2:$H$446)</f>
        <v>São Paulo</v>
      </c>
      <c r="K1644" s="344"/>
      <c r="L1644" s="8">
        <f>_xlfn.XLOOKUP(QDC_Contratos[[#This Row],[ID CLUSTER]],'Pontos e zonas por UF'!$B$2:$B$446,'Pontos e zonas por UF'!$A$2:$A$446)</f>
        <v>3</v>
      </c>
      <c r="M1644" s="344" t="str">
        <f>_xlfn.XLOOKUP(QDC_Contratos[[#This Row],[Código Identificador do ID CLUSTER]],'Pontos e zonas por UF'!$A$2:$A$446,'Pontos e zonas por UF'!$G$2:$G$446)</f>
        <v>Ponto</v>
      </c>
    </row>
    <row r="1645" spans="1:13" x14ac:dyDescent="0.35">
      <c r="A1645" s="15">
        <v>1644</v>
      </c>
      <c r="B1645" s="338" t="s">
        <v>2920</v>
      </c>
      <c r="C1645" s="8" t="s">
        <v>1497</v>
      </c>
      <c r="D1645" s="15" t="s">
        <v>162</v>
      </c>
      <c r="E1645" s="18">
        <v>55</v>
      </c>
      <c r="F1645" s="473">
        <v>45651</v>
      </c>
      <c r="G1645" s="473">
        <v>45651</v>
      </c>
      <c r="H1645" s="448"/>
      <c r="I1645" s="15" t="s">
        <v>1279</v>
      </c>
      <c r="J1645" s="15" t="str">
        <f>_xlfn.XLOOKUP(QDC_Contratos[[#This Row],[ID CLUSTER]],'Pontos e zonas por UF'!$B$2:$B$446,'Pontos e zonas por UF'!$H$2:$H$446)</f>
        <v>São Paulo</v>
      </c>
      <c r="K1645" s="344"/>
      <c r="L1645" s="8">
        <f>_xlfn.XLOOKUP(QDC_Contratos[[#This Row],[ID CLUSTER]],'Pontos e zonas por UF'!$B$2:$B$446,'Pontos e zonas por UF'!$A$2:$A$446)</f>
        <v>3</v>
      </c>
      <c r="M1645" s="344" t="str">
        <f>_xlfn.XLOOKUP(QDC_Contratos[[#This Row],[Código Identificador do ID CLUSTER]],'Pontos e zonas por UF'!$A$2:$A$446,'Pontos e zonas por UF'!$G$2:$G$446)</f>
        <v>Ponto</v>
      </c>
    </row>
    <row r="1646" spans="1:13" x14ac:dyDescent="0.35">
      <c r="A1646" s="15">
        <v>1645</v>
      </c>
      <c r="B1646" s="338" t="s">
        <v>2921</v>
      </c>
      <c r="C1646" s="8" t="s">
        <v>1497</v>
      </c>
      <c r="D1646" s="15" t="s">
        <v>162</v>
      </c>
      <c r="E1646" s="18">
        <v>55</v>
      </c>
      <c r="F1646" s="473">
        <v>45652</v>
      </c>
      <c r="G1646" s="473">
        <v>45652</v>
      </c>
      <c r="H1646" s="448"/>
      <c r="I1646" s="15" t="s">
        <v>1279</v>
      </c>
      <c r="J1646" s="15" t="str">
        <f>_xlfn.XLOOKUP(QDC_Contratos[[#This Row],[ID CLUSTER]],'Pontos e zonas por UF'!$B$2:$B$446,'Pontos e zonas por UF'!$H$2:$H$446)</f>
        <v>São Paulo</v>
      </c>
      <c r="K1646" s="344"/>
      <c r="L1646" s="8">
        <f>_xlfn.XLOOKUP(QDC_Contratos[[#This Row],[ID CLUSTER]],'Pontos e zonas por UF'!$B$2:$B$446,'Pontos e zonas por UF'!$A$2:$A$446)</f>
        <v>3</v>
      </c>
      <c r="M1646" s="344" t="str">
        <f>_xlfn.XLOOKUP(QDC_Contratos[[#This Row],[Código Identificador do ID CLUSTER]],'Pontos e zonas por UF'!$A$2:$A$446,'Pontos e zonas por UF'!$G$2:$G$446)</f>
        <v>Ponto</v>
      </c>
    </row>
    <row r="1647" spans="1:13" x14ac:dyDescent="0.35">
      <c r="A1647" s="15">
        <v>1646</v>
      </c>
      <c r="B1647" s="338" t="s">
        <v>2922</v>
      </c>
      <c r="C1647" s="8" t="s">
        <v>1497</v>
      </c>
      <c r="D1647" s="15" t="s">
        <v>162</v>
      </c>
      <c r="E1647" s="18">
        <v>55</v>
      </c>
      <c r="F1647" s="473">
        <v>45653</v>
      </c>
      <c r="G1647" s="473">
        <v>45653</v>
      </c>
      <c r="H1647" s="448"/>
      <c r="I1647" s="15" t="s">
        <v>1279</v>
      </c>
      <c r="J1647" s="15" t="str">
        <f>_xlfn.XLOOKUP(QDC_Contratos[[#This Row],[ID CLUSTER]],'Pontos e zonas por UF'!$B$2:$B$446,'Pontos e zonas por UF'!$H$2:$H$446)</f>
        <v>São Paulo</v>
      </c>
      <c r="K1647" s="344"/>
      <c r="L1647" s="8">
        <f>_xlfn.XLOOKUP(QDC_Contratos[[#This Row],[ID CLUSTER]],'Pontos e zonas por UF'!$B$2:$B$446,'Pontos e zonas por UF'!$A$2:$A$446)</f>
        <v>3</v>
      </c>
      <c r="M1647" s="344" t="str">
        <f>_xlfn.XLOOKUP(QDC_Contratos[[#This Row],[Código Identificador do ID CLUSTER]],'Pontos e zonas por UF'!$A$2:$A$446,'Pontos e zonas por UF'!$G$2:$G$446)</f>
        <v>Ponto</v>
      </c>
    </row>
    <row r="1648" spans="1:13" x14ac:dyDescent="0.35">
      <c r="A1648" s="15">
        <v>1647</v>
      </c>
      <c r="B1648" s="338" t="s">
        <v>2923</v>
      </c>
      <c r="C1648" s="8" t="s">
        <v>1497</v>
      </c>
      <c r="D1648" s="15" t="s">
        <v>162</v>
      </c>
      <c r="E1648" s="18">
        <v>55</v>
      </c>
      <c r="F1648" s="473">
        <v>45655</v>
      </c>
      <c r="G1648" s="473">
        <v>45655</v>
      </c>
      <c r="H1648" s="448"/>
      <c r="I1648" s="15" t="s">
        <v>1279</v>
      </c>
      <c r="J1648" s="15" t="str">
        <f>_xlfn.XLOOKUP(QDC_Contratos[[#This Row],[ID CLUSTER]],'Pontos e zonas por UF'!$B$2:$B$446,'Pontos e zonas por UF'!$H$2:$H$446)</f>
        <v>São Paulo</v>
      </c>
      <c r="K1648" s="344"/>
      <c r="L1648" s="8">
        <f>_xlfn.XLOOKUP(QDC_Contratos[[#This Row],[ID CLUSTER]],'Pontos e zonas por UF'!$B$2:$B$446,'Pontos e zonas por UF'!$A$2:$A$446)</f>
        <v>3</v>
      </c>
      <c r="M1648" s="344" t="str">
        <f>_xlfn.XLOOKUP(QDC_Contratos[[#This Row],[Código Identificador do ID CLUSTER]],'Pontos e zonas por UF'!$A$2:$A$446,'Pontos e zonas por UF'!$G$2:$G$446)</f>
        <v>Ponto</v>
      </c>
    </row>
    <row r="1649" spans="1:13" x14ac:dyDescent="0.35">
      <c r="A1649" s="15">
        <v>1648</v>
      </c>
      <c r="B1649" s="338" t="s">
        <v>2924</v>
      </c>
      <c r="C1649" s="8" t="s">
        <v>1497</v>
      </c>
      <c r="D1649" s="15" t="s">
        <v>162</v>
      </c>
      <c r="E1649" s="18">
        <v>55</v>
      </c>
      <c r="F1649" s="473">
        <v>45656</v>
      </c>
      <c r="G1649" s="473">
        <v>45656</v>
      </c>
      <c r="H1649" s="448"/>
      <c r="I1649" s="15" t="s">
        <v>1279</v>
      </c>
      <c r="J1649" s="15" t="str">
        <f>_xlfn.XLOOKUP(QDC_Contratos[[#This Row],[ID CLUSTER]],'Pontos e zonas por UF'!$B$2:$B$446,'Pontos e zonas por UF'!$H$2:$H$446)</f>
        <v>São Paulo</v>
      </c>
      <c r="K1649" s="344"/>
      <c r="L1649" s="8">
        <f>_xlfn.XLOOKUP(QDC_Contratos[[#This Row],[ID CLUSTER]],'Pontos e zonas por UF'!$B$2:$B$446,'Pontos e zonas por UF'!$A$2:$A$446)</f>
        <v>3</v>
      </c>
      <c r="M1649" s="344" t="str">
        <f>_xlfn.XLOOKUP(QDC_Contratos[[#This Row],[Código Identificador do ID CLUSTER]],'Pontos e zonas por UF'!$A$2:$A$446,'Pontos e zonas por UF'!$G$2:$G$446)</f>
        <v>Ponto</v>
      </c>
    </row>
    <row r="1650" spans="1:13" x14ac:dyDescent="0.35">
      <c r="A1650" s="15">
        <v>1649</v>
      </c>
      <c r="B1650" s="338" t="s">
        <v>2925</v>
      </c>
      <c r="C1650" s="8" t="s">
        <v>1497</v>
      </c>
      <c r="D1650" s="15" t="s">
        <v>162</v>
      </c>
      <c r="E1650" s="18">
        <v>55</v>
      </c>
      <c r="F1650" s="473">
        <v>45654</v>
      </c>
      <c r="G1650" s="473">
        <v>45654</v>
      </c>
      <c r="H1650" s="448"/>
      <c r="I1650" s="15" t="s">
        <v>1279</v>
      </c>
      <c r="J1650" s="15" t="str">
        <f>_xlfn.XLOOKUP(QDC_Contratos[[#This Row],[ID CLUSTER]],'Pontos e zonas por UF'!$B$2:$B$446,'Pontos e zonas por UF'!$H$2:$H$446)</f>
        <v>São Paulo</v>
      </c>
      <c r="K1650" s="344"/>
      <c r="L1650" s="8">
        <f>_xlfn.XLOOKUP(QDC_Contratos[[#This Row],[ID CLUSTER]],'Pontos e zonas por UF'!$B$2:$B$446,'Pontos e zonas por UF'!$A$2:$A$446)</f>
        <v>3</v>
      </c>
      <c r="M1650" s="344" t="str">
        <f>_xlfn.XLOOKUP(QDC_Contratos[[#This Row],[Código Identificador do ID CLUSTER]],'Pontos e zonas por UF'!$A$2:$A$446,'Pontos e zonas por UF'!$G$2:$G$446)</f>
        <v>Ponto</v>
      </c>
    </row>
    <row r="1651" spans="1:13" x14ac:dyDescent="0.35">
      <c r="A1651" s="15">
        <v>1650</v>
      </c>
      <c r="B1651" s="338" t="s">
        <v>2926</v>
      </c>
      <c r="C1651" s="8" t="s">
        <v>1497</v>
      </c>
      <c r="D1651" s="15" t="s">
        <v>162</v>
      </c>
      <c r="E1651" s="18">
        <v>55</v>
      </c>
      <c r="F1651" s="473">
        <v>45657</v>
      </c>
      <c r="G1651" s="473">
        <v>45657</v>
      </c>
      <c r="H1651" s="448"/>
      <c r="I1651" s="15" t="s">
        <v>1279</v>
      </c>
      <c r="J1651" s="15" t="str">
        <f>_xlfn.XLOOKUP(QDC_Contratos[[#This Row],[ID CLUSTER]],'Pontos e zonas por UF'!$B$2:$B$446,'Pontos e zonas por UF'!$H$2:$H$446)</f>
        <v>São Paulo</v>
      </c>
      <c r="K1651" s="344"/>
      <c r="L1651" s="8">
        <f>_xlfn.XLOOKUP(QDC_Contratos[[#This Row],[ID CLUSTER]],'Pontos e zonas por UF'!$B$2:$B$446,'Pontos e zonas por UF'!$A$2:$A$446)</f>
        <v>3</v>
      </c>
      <c r="M1651" s="344" t="str">
        <f>_xlfn.XLOOKUP(QDC_Contratos[[#This Row],[Código Identificador do ID CLUSTER]],'Pontos e zonas por UF'!$A$2:$A$446,'Pontos e zonas por UF'!$G$2:$G$446)</f>
        <v>Ponto</v>
      </c>
    </row>
    <row r="1652" spans="1:13" x14ac:dyDescent="0.35">
      <c r="A1652" s="15">
        <v>1651</v>
      </c>
      <c r="B1652" s="338" t="s">
        <v>2927</v>
      </c>
      <c r="C1652" s="8" t="s">
        <v>1278</v>
      </c>
      <c r="D1652" s="15" t="s">
        <v>162</v>
      </c>
      <c r="E1652" s="18">
        <v>21</v>
      </c>
      <c r="F1652" s="473">
        <v>45658</v>
      </c>
      <c r="G1652" s="473">
        <v>45717</v>
      </c>
      <c r="H1652" s="448"/>
      <c r="I1652" s="15" t="s">
        <v>1279</v>
      </c>
      <c r="J1652" s="15" t="str">
        <f>_xlfn.XLOOKUP(QDC_Contratos[[#This Row],[ID CLUSTER]],'Pontos e zonas por UF'!$B$2:$B$446,'Pontos e zonas por UF'!$H$2:$H$446)</f>
        <v>São Paulo</v>
      </c>
      <c r="K1652" s="344"/>
      <c r="L1652" s="8">
        <f>_xlfn.XLOOKUP(QDC_Contratos[[#This Row],[ID CLUSTER]],'Pontos e zonas por UF'!$B$2:$B$446,'Pontos e zonas por UF'!$A$2:$A$446)</f>
        <v>442</v>
      </c>
      <c r="M1652" s="344" t="str">
        <f>_xlfn.XLOOKUP(QDC_Contratos[[#This Row],[Código Identificador do ID CLUSTER]],'Pontos e zonas por UF'!$A$2:$A$446,'Pontos e zonas por UF'!$G$2:$G$446)</f>
        <v>Zona</v>
      </c>
    </row>
    <row r="1653" spans="1:13" x14ac:dyDescent="0.35">
      <c r="A1653" s="15">
        <v>1652</v>
      </c>
      <c r="B1653" s="338" t="s">
        <v>2928</v>
      </c>
      <c r="C1653" s="8" t="s">
        <v>1497</v>
      </c>
      <c r="D1653" s="15" t="s">
        <v>162</v>
      </c>
      <c r="E1653" s="18">
        <v>3</v>
      </c>
      <c r="F1653" s="473">
        <v>45658</v>
      </c>
      <c r="G1653" s="473">
        <v>45717</v>
      </c>
      <c r="H1653" s="448"/>
      <c r="I1653" s="15" t="s">
        <v>1279</v>
      </c>
      <c r="J1653" s="15" t="str">
        <f>_xlfn.XLOOKUP(QDC_Contratos[[#This Row],[ID CLUSTER]],'Pontos e zonas por UF'!$B$2:$B$446,'Pontos e zonas por UF'!$H$2:$H$446)</f>
        <v>São Paulo</v>
      </c>
      <c r="K1653" s="344"/>
      <c r="L1653" s="8">
        <f>_xlfn.XLOOKUP(QDC_Contratos[[#This Row],[ID CLUSTER]],'Pontos e zonas por UF'!$B$2:$B$446,'Pontos e zonas por UF'!$A$2:$A$446)</f>
        <v>3</v>
      </c>
      <c r="M1653" s="344" t="str">
        <f>_xlfn.XLOOKUP(QDC_Contratos[[#This Row],[Código Identificador do ID CLUSTER]],'Pontos e zonas por UF'!$A$2:$A$446,'Pontos e zonas por UF'!$G$2:$G$446)</f>
        <v>Ponto</v>
      </c>
    </row>
    <row r="1654" spans="1:13" x14ac:dyDescent="0.35">
      <c r="A1654" s="15">
        <v>1653</v>
      </c>
      <c r="B1654" s="338" t="s">
        <v>2929</v>
      </c>
      <c r="C1654" s="8" t="s">
        <v>1287</v>
      </c>
      <c r="D1654" s="15" t="s">
        <v>169</v>
      </c>
      <c r="E1654" s="18">
        <v>32</v>
      </c>
      <c r="F1654" s="473">
        <v>45658</v>
      </c>
      <c r="G1654" s="473">
        <v>45717</v>
      </c>
      <c r="H1654" s="448"/>
      <c r="I1654" s="15" t="s">
        <v>1279</v>
      </c>
      <c r="J1654" s="15" t="str">
        <f>_xlfn.XLOOKUP(QDC_Contratos[[#This Row],[ID CLUSTER]],'Pontos e zonas por UF'!$B$2:$B$446,'Pontos e zonas por UF'!$H$2:$H$446)</f>
        <v>Mato Grosso do Sul</v>
      </c>
      <c r="K1654" s="344"/>
      <c r="L1654" s="8">
        <f>_xlfn.XLOOKUP(QDC_Contratos[[#This Row],[ID CLUSTER]],'Pontos e zonas por UF'!$B$2:$B$446,'Pontos e zonas por UF'!$A$2:$A$446)</f>
        <v>270738</v>
      </c>
      <c r="M1654" s="344" t="str">
        <f>_xlfn.XLOOKUP(QDC_Contratos[[#This Row],[Código Identificador do ID CLUSTER]],'Pontos e zonas por UF'!$A$2:$A$446,'Pontos e zonas por UF'!$G$2:$G$446)</f>
        <v>Ponto</v>
      </c>
    </row>
    <row r="1655" spans="1:13" x14ac:dyDescent="0.35">
      <c r="A1655" s="15">
        <v>1654</v>
      </c>
      <c r="B1655" s="338" t="s">
        <v>2930</v>
      </c>
      <c r="C1655" s="8" t="s">
        <v>1412</v>
      </c>
      <c r="D1655" s="15" t="s">
        <v>162</v>
      </c>
      <c r="E1655" s="18">
        <v>10</v>
      </c>
      <c r="F1655" s="473">
        <v>45658</v>
      </c>
      <c r="G1655" s="473">
        <v>45717</v>
      </c>
      <c r="H1655" s="448"/>
      <c r="I1655" s="15" t="s">
        <v>1279</v>
      </c>
      <c r="J1655" s="15" t="str">
        <f>_xlfn.XLOOKUP(QDC_Contratos[[#This Row],[ID CLUSTER]],'Pontos e zonas por UF'!$B$2:$B$446,'Pontos e zonas por UF'!$H$2:$H$446)</f>
        <v>Paraná</v>
      </c>
      <c r="K1655" s="344"/>
      <c r="L1655" s="8">
        <f>_xlfn.XLOOKUP(QDC_Contratos[[#This Row],[ID CLUSTER]],'Pontos e zonas por UF'!$B$2:$B$446,'Pontos e zonas por UF'!$A$2:$A$446)</f>
        <v>212</v>
      </c>
      <c r="M1655" s="344" t="str">
        <f>_xlfn.XLOOKUP(QDC_Contratos[[#This Row],[Código Identificador do ID CLUSTER]],'Pontos e zonas por UF'!$A$2:$A$446,'Pontos e zonas por UF'!$G$2:$G$446)</f>
        <v>Zona</v>
      </c>
    </row>
    <row r="1656" spans="1:13" x14ac:dyDescent="0.35">
      <c r="A1656" s="15">
        <v>1655</v>
      </c>
      <c r="B1656" s="338" t="s">
        <v>2931</v>
      </c>
      <c r="C1656" s="8" t="s">
        <v>1287</v>
      </c>
      <c r="D1656" s="15" t="s">
        <v>169</v>
      </c>
      <c r="E1656" s="18">
        <v>50</v>
      </c>
      <c r="F1656" s="473">
        <v>45658</v>
      </c>
      <c r="G1656" s="473">
        <v>45717</v>
      </c>
      <c r="H1656" s="448"/>
      <c r="I1656" s="15" t="s">
        <v>1279</v>
      </c>
      <c r="J1656" s="15" t="str">
        <f>_xlfn.XLOOKUP(QDC_Contratos[[#This Row],[ID CLUSTER]],'Pontos e zonas por UF'!$B$2:$B$446,'Pontos e zonas por UF'!$H$2:$H$446)</f>
        <v>Mato Grosso do Sul</v>
      </c>
      <c r="K1656" s="344"/>
      <c r="L1656" s="8">
        <f>_xlfn.XLOOKUP(QDC_Contratos[[#This Row],[ID CLUSTER]],'Pontos e zonas por UF'!$B$2:$B$446,'Pontos e zonas por UF'!$A$2:$A$446)</f>
        <v>270738</v>
      </c>
      <c r="M1656" s="344" t="str">
        <f>_xlfn.XLOOKUP(QDC_Contratos[[#This Row],[Código Identificador do ID CLUSTER]],'Pontos e zonas por UF'!$A$2:$A$446,'Pontos e zonas por UF'!$G$2:$G$446)</f>
        <v>Ponto</v>
      </c>
    </row>
    <row r="1657" spans="1:13" x14ac:dyDescent="0.35">
      <c r="A1657" s="15">
        <v>1656</v>
      </c>
      <c r="B1657" s="338" t="s">
        <v>2932</v>
      </c>
      <c r="C1657" s="8" t="s">
        <v>1287</v>
      </c>
      <c r="D1657" s="15" t="s">
        <v>169</v>
      </c>
      <c r="E1657" s="18">
        <v>6000</v>
      </c>
      <c r="F1657" s="473">
        <v>45658</v>
      </c>
      <c r="G1657" s="473">
        <v>45717</v>
      </c>
      <c r="H1657" s="448"/>
      <c r="I1657" s="15" t="s">
        <v>1279</v>
      </c>
      <c r="J1657" s="15" t="str">
        <f>_xlfn.XLOOKUP(QDC_Contratos[[#This Row],[ID CLUSTER]],'Pontos e zonas por UF'!$B$2:$B$446,'Pontos e zonas por UF'!$H$2:$H$446)</f>
        <v>Mato Grosso do Sul</v>
      </c>
      <c r="K1657" s="344"/>
      <c r="L1657" s="8">
        <f>_xlfn.XLOOKUP(QDC_Contratos[[#This Row],[ID CLUSTER]],'Pontos e zonas por UF'!$B$2:$B$446,'Pontos e zonas por UF'!$A$2:$A$446)</f>
        <v>270738</v>
      </c>
      <c r="M1657" s="344" t="str">
        <f>_xlfn.XLOOKUP(QDC_Contratos[[#This Row],[Código Identificador do ID CLUSTER]],'Pontos e zonas por UF'!$A$2:$A$446,'Pontos e zonas por UF'!$G$2:$G$446)</f>
        <v>Ponto</v>
      </c>
    </row>
    <row r="1658" spans="1:13" x14ac:dyDescent="0.35">
      <c r="A1658" s="15">
        <v>1657</v>
      </c>
      <c r="B1658" s="338" t="s">
        <v>2933</v>
      </c>
      <c r="C1658" s="8" t="s">
        <v>1281</v>
      </c>
      <c r="D1658" s="15" t="s">
        <v>162</v>
      </c>
      <c r="E1658" s="18">
        <v>677</v>
      </c>
      <c r="F1658" s="473">
        <v>45658</v>
      </c>
      <c r="G1658" s="473">
        <v>45717</v>
      </c>
      <c r="H1658" s="448"/>
      <c r="I1658" s="15" t="s">
        <v>1279</v>
      </c>
      <c r="J1658" s="15" t="str">
        <f>_xlfn.XLOOKUP(QDC_Contratos[[#This Row],[ID CLUSTER]],'Pontos e zonas por UF'!$B$2:$B$446,'Pontos e zonas por UF'!$H$2:$H$446)</f>
        <v>São Paulo</v>
      </c>
      <c r="K1658" s="344"/>
      <c r="L1658" s="8">
        <f>_xlfn.XLOOKUP(QDC_Contratos[[#This Row],[ID CLUSTER]],'Pontos e zonas por UF'!$B$2:$B$446,'Pontos e zonas por UF'!$A$2:$A$446)</f>
        <v>441</v>
      </c>
      <c r="M1658" s="344" t="str">
        <f>_xlfn.XLOOKUP(QDC_Contratos[[#This Row],[Código Identificador do ID CLUSTER]],'Pontos e zonas por UF'!$A$2:$A$446,'Pontos e zonas por UF'!$G$2:$G$446)</f>
        <v>Zona</v>
      </c>
    </row>
    <row r="1659" spans="1:13" x14ac:dyDescent="0.35">
      <c r="A1659" s="15">
        <v>1658</v>
      </c>
      <c r="B1659" s="338" t="s">
        <v>2934</v>
      </c>
      <c r="C1659" s="8" t="s">
        <v>1497</v>
      </c>
      <c r="D1659" s="15" t="s">
        <v>162</v>
      </c>
      <c r="E1659" s="18">
        <v>8500</v>
      </c>
      <c r="F1659" s="473">
        <v>45658</v>
      </c>
      <c r="G1659" s="473">
        <v>45717</v>
      </c>
      <c r="H1659" s="448"/>
      <c r="I1659" s="15" t="s">
        <v>1279</v>
      </c>
      <c r="J1659" s="15" t="str">
        <f>_xlfn.XLOOKUP(QDC_Contratos[[#This Row],[ID CLUSTER]],'Pontos e zonas por UF'!$B$2:$B$446,'Pontos e zonas por UF'!$H$2:$H$446)</f>
        <v>São Paulo</v>
      </c>
      <c r="K1659" s="344"/>
      <c r="L1659" s="8">
        <f>_xlfn.XLOOKUP(QDC_Contratos[[#This Row],[ID CLUSTER]],'Pontos e zonas por UF'!$B$2:$B$446,'Pontos e zonas por UF'!$A$2:$A$446)</f>
        <v>3</v>
      </c>
      <c r="M1659" s="344" t="str">
        <f>_xlfn.XLOOKUP(QDC_Contratos[[#This Row],[Código Identificador do ID CLUSTER]],'Pontos e zonas por UF'!$A$2:$A$446,'Pontos e zonas por UF'!$G$2:$G$446)</f>
        <v>Ponto</v>
      </c>
    </row>
    <row r="1660" spans="1:13" x14ac:dyDescent="0.35">
      <c r="A1660" s="15">
        <v>1659</v>
      </c>
      <c r="B1660" s="338" t="s">
        <v>2935</v>
      </c>
      <c r="C1660" s="8" t="s">
        <v>1278</v>
      </c>
      <c r="D1660" s="15" t="s">
        <v>162</v>
      </c>
      <c r="E1660" s="18">
        <v>2710</v>
      </c>
      <c r="F1660" s="473">
        <v>45658</v>
      </c>
      <c r="G1660" s="473">
        <v>45717</v>
      </c>
      <c r="H1660" s="448"/>
      <c r="I1660" s="15" t="s">
        <v>1279</v>
      </c>
      <c r="J1660" s="15" t="str">
        <f>_xlfn.XLOOKUP(QDC_Contratos[[#This Row],[ID CLUSTER]],'Pontos e zonas por UF'!$B$2:$B$446,'Pontos e zonas por UF'!$H$2:$H$446)</f>
        <v>São Paulo</v>
      </c>
      <c r="K1660" s="344"/>
      <c r="L1660" s="8">
        <f>_xlfn.XLOOKUP(QDC_Contratos[[#This Row],[ID CLUSTER]],'Pontos e zonas por UF'!$B$2:$B$446,'Pontos e zonas por UF'!$A$2:$A$446)</f>
        <v>442</v>
      </c>
      <c r="M1660" s="344" t="str">
        <f>_xlfn.XLOOKUP(QDC_Contratos[[#This Row],[Código Identificador do ID CLUSTER]],'Pontos e zonas por UF'!$A$2:$A$446,'Pontos e zonas por UF'!$G$2:$G$446)</f>
        <v>Zona</v>
      </c>
    </row>
    <row r="1661" spans="1:13" x14ac:dyDescent="0.35">
      <c r="A1661" s="15">
        <v>1660</v>
      </c>
      <c r="B1661" s="338" t="s">
        <v>2936</v>
      </c>
      <c r="C1661" s="8" t="s">
        <v>1729</v>
      </c>
      <c r="D1661" s="15" t="s">
        <v>162</v>
      </c>
      <c r="E1661" s="18">
        <v>5000</v>
      </c>
      <c r="F1661" s="473">
        <v>45658</v>
      </c>
      <c r="G1661" s="473">
        <v>45717</v>
      </c>
      <c r="H1661" s="448"/>
      <c r="I1661" s="15" t="s">
        <v>1279</v>
      </c>
      <c r="J1661" s="15" t="str">
        <f>_xlfn.XLOOKUP(QDC_Contratos[[#This Row],[ID CLUSTER]],'Pontos e zonas por UF'!$B$2:$B$446,'Pontos e zonas por UF'!$H$2:$H$446)</f>
        <v>São Paulo</v>
      </c>
      <c r="K1661" s="344"/>
      <c r="L1661" s="8">
        <f>_xlfn.XLOOKUP(QDC_Contratos[[#This Row],[ID CLUSTER]],'Pontos e zonas por UF'!$B$2:$B$446,'Pontos e zonas por UF'!$A$2:$A$446)</f>
        <v>272181</v>
      </c>
      <c r="M1661" s="344" t="str">
        <f>_xlfn.XLOOKUP(QDC_Contratos[[#This Row],[Código Identificador do ID CLUSTER]],'Pontos e zonas por UF'!$A$2:$A$446,'Pontos e zonas por UF'!$G$2:$G$446)</f>
        <v>Ponto</v>
      </c>
    </row>
    <row r="1662" spans="1:13" x14ac:dyDescent="0.35">
      <c r="A1662" s="15">
        <v>1661</v>
      </c>
      <c r="B1662" s="338" t="s">
        <v>2937</v>
      </c>
      <c r="C1662" s="8" t="s">
        <v>1285</v>
      </c>
      <c r="D1662" s="15" t="s">
        <v>162</v>
      </c>
      <c r="E1662" s="18">
        <v>184.5</v>
      </c>
      <c r="F1662" s="473">
        <v>45658</v>
      </c>
      <c r="G1662" s="473">
        <v>45717</v>
      </c>
      <c r="H1662" s="448"/>
      <c r="I1662" s="15" t="s">
        <v>1279</v>
      </c>
      <c r="J1662" s="15" t="str">
        <f>_xlfn.XLOOKUP(QDC_Contratos[[#This Row],[ID CLUSTER]],'Pontos e zonas por UF'!$B$2:$B$446,'Pontos e zonas por UF'!$H$2:$H$446)</f>
        <v>Mato Grosso do Sul</v>
      </c>
      <c r="K1662" s="344"/>
      <c r="L1662" s="8">
        <f>_xlfn.XLOOKUP(QDC_Contratos[[#This Row],[ID CLUSTER]],'Pontos e zonas por UF'!$B$2:$B$446,'Pontos e zonas por UF'!$A$2:$A$446)</f>
        <v>207</v>
      </c>
      <c r="M1662" s="344" t="str">
        <f>_xlfn.XLOOKUP(QDC_Contratos[[#This Row],[Código Identificador do ID CLUSTER]],'Pontos e zonas por UF'!$A$2:$A$446,'Pontos e zonas por UF'!$G$2:$G$446)</f>
        <v>Zona</v>
      </c>
    </row>
    <row r="1663" spans="1:13" x14ac:dyDescent="0.35">
      <c r="A1663" s="15">
        <v>1662</v>
      </c>
      <c r="B1663" s="338" t="s">
        <v>2938</v>
      </c>
      <c r="C1663" s="8" t="s">
        <v>1287</v>
      </c>
      <c r="D1663" s="15" t="s">
        <v>169</v>
      </c>
      <c r="E1663" s="18">
        <v>208</v>
      </c>
      <c r="F1663" s="473">
        <v>45658</v>
      </c>
      <c r="G1663" s="473">
        <v>45717</v>
      </c>
      <c r="H1663" s="448"/>
      <c r="I1663" s="15" t="s">
        <v>1279</v>
      </c>
      <c r="J1663" s="15" t="str">
        <f>_xlfn.XLOOKUP(QDC_Contratos[[#This Row],[ID CLUSTER]],'Pontos e zonas por UF'!$B$2:$B$446,'Pontos e zonas por UF'!$H$2:$H$446)</f>
        <v>Mato Grosso do Sul</v>
      </c>
      <c r="K1663" s="344"/>
      <c r="L1663" s="8">
        <f>_xlfn.XLOOKUP(QDC_Contratos[[#This Row],[ID CLUSTER]],'Pontos e zonas por UF'!$B$2:$B$446,'Pontos e zonas por UF'!$A$2:$A$446)</f>
        <v>270738</v>
      </c>
      <c r="M1663" s="344" t="str">
        <f>_xlfn.XLOOKUP(QDC_Contratos[[#This Row],[Código Identificador do ID CLUSTER]],'Pontos e zonas por UF'!$A$2:$A$446,'Pontos e zonas por UF'!$G$2:$G$446)</f>
        <v>Ponto</v>
      </c>
    </row>
    <row r="1664" spans="1:13" x14ac:dyDescent="0.35">
      <c r="A1664" s="15">
        <v>1663</v>
      </c>
      <c r="B1664" s="338" t="s">
        <v>2939</v>
      </c>
      <c r="C1664" s="8" t="s">
        <v>1295</v>
      </c>
      <c r="D1664" s="15" t="s">
        <v>169</v>
      </c>
      <c r="E1664" s="18">
        <v>228.37</v>
      </c>
      <c r="F1664" s="473">
        <v>45658</v>
      </c>
      <c r="G1664" s="473">
        <v>45717</v>
      </c>
      <c r="H1664" s="448"/>
      <c r="I1664" s="15" t="s">
        <v>1279</v>
      </c>
      <c r="J1664" s="15" t="str">
        <f>_xlfn.XLOOKUP(QDC_Contratos[[#This Row],[ID CLUSTER]],'Pontos e zonas por UF'!$B$2:$B$446,'Pontos e zonas por UF'!$H$2:$H$446)</f>
        <v>São Paulo</v>
      </c>
      <c r="K1664" s="344"/>
      <c r="L1664" s="8">
        <f>_xlfn.XLOOKUP(QDC_Contratos[[#This Row],[ID CLUSTER]],'Pontos e zonas por UF'!$B$2:$B$446,'Pontos e zonas por UF'!$A$2:$A$446)</f>
        <v>1</v>
      </c>
      <c r="M1664" s="344" t="str">
        <f>_xlfn.XLOOKUP(QDC_Contratos[[#This Row],[Código Identificador do ID CLUSTER]],'Pontos e zonas por UF'!$A$2:$A$446,'Pontos e zonas por UF'!$G$2:$G$446)</f>
        <v>Ponto</v>
      </c>
    </row>
    <row r="1665" spans="1:13" x14ac:dyDescent="0.35">
      <c r="A1665" s="15">
        <v>1664</v>
      </c>
      <c r="B1665" s="338" t="s">
        <v>2940</v>
      </c>
      <c r="C1665" s="8" t="s">
        <v>1278</v>
      </c>
      <c r="D1665" s="15" t="s">
        <v>162</v>
      </c>
      <c r="E1665" s="18">
        <v>30</v>
      </c>
      <c r="F1665" s="473">
        <v>45658</v>
      </c>
      <c r="G1665" s="473">
        <v>45717</v>
      </c>
      <c r="H1665" s="448"/>
      <c r="I1665" s="15" t="s">
        <v>1279</v>
      </c>
      <c r="J1665" s="15" t="str">
        <f>_xlfn.XLOOKUP(QDC_Contratos[[#This Row],[ID CLUSTER]],'Pontos e zonas por UF'!$B$2:$B$446,'Pontos e zonas por UF'!$H$2:$H$446)</f>
        <v>São Paulo</v>
      </c>
      <c r="K1665" s="344"/>
      <c r="L1665" s="8">
        <f>_xlfn.XLOOKUP(QDC_Contratos[[#This Row],[ID CLUSTER]],'Pontos e zonas por UF'!$B$2:$B$446,'Pontos e zonas por UF'!$A$2:$A$446)</f>
        <v>442</v>
      </c>
      <c r="M1665" s="344" t="str">
        <f>_xlfn.XLOOKUP(QDC_Contratos[[#This Row],[Código Identificador do ID CLUSTER]],'Pontos e zonas por UF'!$A$2:$A$446,'Pontos e zonas por UF'!$G$2:$G$446)</f>
        <v>Zona</v>
      </c>
    </row>
    <row r="1666" spans="1:13" x14ac:dyDescent="0.35">
      <c r="A1666" s="15">
        <v>1665</v>
      </c>
      <c r="B1666" s="338" t="s">
        <v>2941</v>
      </c>
      <c r="C1666" s="8" t="s">
        <v>1293</v>
      </c>
      <c r="D1666" s="15" t="s">
        <v>162</v>
      </c>
      <c r="E1666" s="18">
        <v>312</v>
      </c>
      <c r="F1666" s="473">
        <v>45658</v>
      </c>
      <c r="G1666" s="473">
        <v>45717</v>
      </c>
      <c r="H1666" s="448"/>
      <c r="I1666" s="15" t="s">
        <v>1279</v>
      </c>
      <c r="J1666" s="15" t="str">
        <f>_xlfn.XLOOKUP(QDC_Contratos[[#This Row],[ID CLUSTER]],'Pontos e zonas por UF'!$B$2:$B$446,'Pontos e zonas por UF'!$H$2:$H$446)</f>
        <v>Santa Catarina</v>
      </c>
      <c r="K1666" s="344"/>
      <c r="L1666" s="8">
        <f>_xlfn.XLOOKUP(QDC_Contratos[[#This Row],[ID CLUSTER]],'Pontos e zonas por UF'!$B$2:$B$446,'Pontos e zonas por UF'!$A$2:$A$446)</f>
        <v>213</v>
      </c>
      <c r="M1666" s="344" t="str">
        <f>_xlfn.XLOOKUP(QDC_Contratos[[#This Row],[Código Identificador do ID CLUSTER]],'Pontos e zonas por UF'!$A$2:$A$446,'Pontos e zonas por UF'!$G$2:$G$446)</f>
        <v>Zona</v>
      </c>
    </row>
    <row r="1667" spans="1:13" x14ac:dyDescent="0.35">
      <c r="A1667" s="15">
        <v>1666</v>
      </c>
      <c r="B1667" s="338" t="s">
        <v>2942</v>
      </c>
      <c r="C1667" s="8" t="s">
        <v>1281</v>
      </c>
      <c r="D1667" s="15" t="s">
        <v>162</v>
      </c>
      <c r="E1667" s="18">
        <v>4.05</v>
      </c>
      <c r="F1667" s="473">
        <v>45658</v>
      </c>
      <c r="G1667" s="473">
        <v>45717</v>
      </c>
      <c r="H1667" s="448"/>
      <c r="I1667" s="15" t="s">
        <v>1279</v>
      </c>
      <c r="J1667" s="15" t="str">
        <f>_xlfn.XLOOKUP(QDC_Contratos[[#This Row],[ID CLUSTER]],'Pontos e zonas por UF'!$B$2:$B$446,'Pontos e zonas por UF'!$H$2:$H$446)</f>
        <v>São Paulo</v>
      </c>
      <c r="K1667" s="344"/>
      <c r="L1667" s="8">
        <f>_xlfn.XLOOKUP(QDC_Contratos[[#This Row],[ID CLUSTER]],'Pontos e zonas por UF'!$B$2:$B$446,'Pontos e zonas por UF'!$A$2:$A$446)</f>
        <v>441</v>
      </c>
      <c r="M1667" s="344" t="str">
        <f>_xlfn.XLOOKUP(QDC_Contratos[[#This Row],[Código Identificador do ID CLUSTER]],'Pontos e zonas por UF'!$A$2:$A$446,'Pontos e zonas por UF'!$G$2:$G$446)</f>
        <v>Zona</v>
      </c>
    </row>
    <row r="1668" spans="1:13" x14ac:dyDescent="0.35">
      <c r="A1668" s="15">
        <v>1667</v>
      </c>
      <c r="B1668" s="338" t="s">
        <v>2943</v>
      </c>
      <c r="C1668" s="8" t="s">
        <v>1823</v>
      </c>
      <c r="D1668" s="15" t="s">
        <v>162</v>
      </c>
      <c r="E1668" s="18">
        <v>1.98</v>
      </c>
      <c r="F1668" s="473">
        <v>45658</v>
      </c>
      <c r="G1668" s="473">
        <v>45717</v>
      </c>
      <c r="H1668" s="448"/>
      <c r="I1668" s="15" t="s">
        <v>1279</v>
      </c>
      <c r="J1668" s="15" t="str">
        <f>_xlfn.XLOOKUP(QDC_Contratos[[#This Row],[ID CLUSTER]],'Pontos e zonas por UF'!$B$2:$B$446,'Pontos e zonas por UF'!$H$2:$H$446)</f>
        <v>São Paulo</v>
      </c>
      <c r="K1668" s="344"/>
      <c r="L1668" s="8">
        <f>_xlfn.XLOOKUP(QDC_Contratos[[#This Row],[ID CLUSTER]],'Pontos e zonas por UF'!$B$2:$B$446,'Pontos e zonas por UF'!$A$2:$A$446)</f>
        <v>443</v>
      </c>
      <c r="M1668" s="344" t="str">
        <f>_xlfn.XLOOKUP(QDC_Contratos[[#This Row],[Código Identificador do ID CLUSTER]],'Pontos e zonas por UF'!$A$2:$A$446,'Pontos e zonas por UF'!$G$2:$G$446)</f>
        <v>Zona</v>
      </c>
    </row>
    <row r="1669" spans="1:13" x14ac:dyDescent="0.35">
      <c r="A1669" s="15">
        <v>1668</v>
      </c>
      <c r="B1669" s="338" t="s">
        <v>2944</v>
      </c>
      <c r="C1669" s="8" t="s">
        <v>1293</v>
      </c>
      <c r="D1669" s="15" t="s">
        <v>162</v>
      </c>
      <c r="E1669" s="18">
        <v>3.4089999999999998</v>
      </c>
      <c r="F1669" s="473">
        <v>45658</v>
      </c>
      <c r="G1669" s="473">
        <v>45717</v>
      </c>
      <c r="H1669" s="448"/>
      <c r="I1669" s="15" t="s">
        <v>1279</v>
      </c>
      <c r="J1669" s="15" t="str">
        <f>_xlfn.XLOOKUP(QDC_Contratos[[#This Row],[ID CLUSTER]],'Pontos e zonas por UF'!$B$2:$B$446,'Pontos e zonas por UF'!$H$2:$H$446)</f>
        <v>Santa Catarina</v>
      </c>
      <c r="K1669" s="344"/>
      <c r="L1669" s="8">
        <f>_xlfn.XLOOKUP(QDC_Contratos[[#This Row],[ID CLUSTER]],'Pontos e zonas por UF'!$B$2:$B$446,'Pontos e zonas por UF'!$A$2:$A$446)</f>
        <v>213</v>
      </c>
      <c r="M1669" s="344" t="str">
        <f>_xlfn.XLOOKUP(QDC_Contratos[[#This Row],[Código Identificador do ID CLUSTER]],'Pontos e zonas por UF'!$A$2:$A$446,'Pontos e zonas por UF'!$G$2:$G$446)</f>
        <v>Zona</v>
      </c>
    </row>
    <row r="1670" spans="1:13" x14ac:dyDescent="0.35">
      <c r="A1670" s="15">
        <v>1669</v>
      </c>
      <c r="B1670" s="338" t="s">
        <v>2945</v>
      </c>
      <c r="C1670" s="8" t="s">
        <v>1287</v>
      </c>
      <c r="D1670" s="15" t="s">
        <v>169</v>
      </c>
      <c r="E1670" s="18">
        <v>420</v>
      </c>
      <c r="F1670" s="473">
        <v>45658</v>
      </c>
      <c r="G1670" s="473">
        <v>45717</v>
      </c>
      <c r="H1670" s="448"/>
      <c r="I1670" s="15" t="s">
        <v>1279</v>
      </c>
      <c r="J1670" s="15" t="str">
        <f>_xlfn.XLOOKUP(QDC_Contratos[[#This Row],[ID CLUSTER]],'Pontos e zonas por UF'!$B$2:$B$446,'Pontos e zonas por UF'!$H$2:$H$446)</f>
        <v>Mato Grosso do Sul</v>
      </c>
      <c r="K1670" s="344"/>
      <c r="L1670" s="8">
        <f>_xlfn.XLOOKUP(QDC_Contratos[[#This Row],[ID CLUSTER]],'Pontos e zonas por UF'!$B$2:$B$446,'Pontos e zonas por UF'!$A$2:$A$446)</f>
        <v>270738</v>
      </c>
      <c r="M1670" s="344" t="str">
        <f>_xlfn.XLOOKUP(QDC_Contratos[[#This Row],[Código Identificador do ID CLUSTER]],'Pontos e zonas por UF'!$A$2:$A$446,'Pontos e zonas por UF'!$G$2:$G$446)</f>
        <v>Ponto</v>
      </c>
    </row>
    <row r="1671" spans="1:13" x14ac:dyDescent="0.35">
      <c r="A1671" s="15">
        <v>1670</v>
      </c>
      <c r="B1671" s="338" t="s">
        <v>2946</v>
      </c>
      <c r="C1671" s="8" t="s">
        <v>1278</v>
      </c>
      <c r="D1671" s="15" t="s">
        <v>162</v>
      </c>
      <c r="E1671" s="18">
        <v>1200</v>
      </c>
      <c r="F1671" s="473">
        <v>45658</v>
      </c>
      <c r="G1671" s="473">
        <v>45717</v>
      </c>
      <c r="H1671" s="448"/>
      <c r="I1671" s="15" t="s">
        <v>1279</v>
      </c>
      <c r="J1671" s="15" t="str">
        <f>_xlfn.XLOOKUP(QDC_Contratos[[#This Row],[ID CLUSTER]],'Pontos e zonas por UF'!$B$2:$B$446,'Pontos e zonas por UF'!$H$2:$H$446)</f>
        <v>São Paulo</v>
      </c>
      <c r="K1671" s="344"/>
      <c r="L1671" s="8">
        <f>_xlfn.XLOOKUP(QDC_Contratos[[#This Row],[ID CLUSTER]],'Pontos e zonas por UF'!$B$2:$B$446,'Pontos e zonas por UF'!$A$2:$A$446)</f>
        <v>442</v>
      </c>
      <c r="M1671" s="344" t="str">
        <f>_xlfn.XLOOKUP(QDC_Contratos[[#This Row],[Código Identificador do ID CLUSTER]],'Pontos e zonas por UF'!$A$2:$A$446,'Pontos e zonas por UF'!$G$2:$G$446)</f>
        <v>Zona</v>
      </c>
    </row>
    <row r="1672" spans="1:13" x14ac:dyDescent="0.35">
      <c r="A1672" s="15">
        <v>1671</v>
      </c>
      <c r="B1672" s="338" t="s">
        <v>2947</v>
      </c>
      <c r="C1672" s="8" t="s">
        <v>1497</v>
      </c>
      <c r="D1672" s="15" t="s">
        <v>162</v>
      </c>
      <c r="E1672" s="18">
        <v>320</v>
      </c>
      <c r="F1672" s="473">
        <v>45658</v>
      </c>
      <c r="G1672" s="473">
        <v>45717</v>
      </c>
      <c r="H1672" s="448"/>
      <c r="I1672" s="15" t="s">
        <v>1279</v>
      </c>
      <c r="J1672" s="15" t="str">
        <f>_xlfn.XLOOKUP(QDC_Contratos[[#This Row],[ID CLUSTER]],'Pontos e zonas por UF'!$B$2:$B$446,'Pontos e zonas por UF'!$H$2:$H$446)</f>
        <v>São Paulo</v>
      </c>
      <c r="K1672" s="344"/>
      <c r="L1672" s="8">
        <f>_xlfn.XLOOKUP(QDC_Contratos[[#This Row],[ID CLUSTER]],'Pontos e zonas por UF'!$B$2:$B$446,'Pontos e zonas por UF'!$A$2:$A$446)</f>
        <v>3</v>
      </c>
      <c r="M1672" s="344" t="str">
        <f>_xlfn.XLOOKUP(QDC_Contratos[[#This Row],[Código Identificador do ID CLUSTER]],'Pontos e zonas por UF'!$A$2:$A$446,'Pontos e zonas por UF'!$G$2:$G$446)</f>
        <v>Ponto</v>
      </c>
    </row>
    <row r="1673" spans="1:13" x14ac:dyDescent="0.35">
      <c r="A1673" s="15">
        <v>1672</v>
      </c>
      <c r="B1673" s="338" t="s">
        <v>2948</v>
      </c>
      <c r="C1673" s="8" t="s">
        <v>1497</v>
      </c>
      <c r="D1673" s="15" t="s">
        <v>162</v>
      </c>
      <c r="E1673" s="18">
        <v>25</v>
      </c>
      <c r="F1673" s="473">
        <v>45658</v>
      </c>
      <c r="G1673" s="473">
        <v>45717</v>
      </c>
      <c r="H1673" s="448"/>
      <c r="I1673" s="15" t="s">
        <v>1279</v>
      </c>
      <c r="J1673" s="15" t="str">
        <f>_xlfn.XLOOKUP(QDC_Contratos[[#This Row],[ID CLUSTER]],'Pontos e zonas por UF'!$B$2:$B$446,'Pontos e zonas por UF'!$H$2:$H$446)</f>
        <v>São Paulo</v>
      </c>
      <c r="K1673" s="344"/>
      <c r="L1673" s="8">
        <f>_xlfn.XLOOKUP(QDC_Contratos[[#This Row],[ID CLUSTER]],'Pontos e zonas por UF'!$B$2:$B$446,'Pontos e zonas por UF'!$A$2:$A$446)</f>
        <v>3</v>
      </c>
      <c r="M1673" s="344" t="str">
        <f>_xlfn.XLOOKUP(QDC_Contratos[[#This Row],[Código Identificador do ID CLUSTER]],'Pontos e zonas por UF'!$A$2:$A$446,'Pontos e zonas por UF'!$G$2:$G$446)</f>
        <v>Ponto</v>
      </c>
    </row>
    <row r="1674" spans="1:13" x14ac:dyDescent="0.35">
      <c r="A1674" s="15">
        <v>1673</v>
      </c>
      <c r="B1674" s="338" t="s">
        <v>2949</v>
      </c>
      <c r="C1674" s="8" t="s">
        <v>1278</v>
      </c>
      <c r="D1674" s="15" t="s">
        <v>162</v>
      </c>
      <c r="E1674" s="18">
        <v>110</v>
      </c>
      <c r="F1674" s="473">
        <v>45658</v>
      </c>
      <c r="G1674" s="473">
        <v>45717</v>
      </c>
      <c r="H1674" s="448"/>
      <c r="I1674" s="15" t="s">
        <v>1279</v>
      </c>
      <c r="J1674" s="15" t="str">
        <f>_xlfn.XLOOKUP(QDC_Contratos[[#This Row],[ID CLUSTER]],'Pontos e zonas por UF'!$B$2:$B$446,'Pontos e zonas por UF'!$H$2:$H$446)</f>
        <v>São Paulo</v>
      </c>
      <c r="K1674" s="344"/>
      <c r="L1674" s="8">
        <f>_xlfn.XLOOKUP(QDC_Contratos[[#This Row],[ID CLUSTER]],'Pontos e zonas por UF'!$B$2:$B$446,'Pontos e zonas por UF'!$A$2:$A$446)</f>
        <v>442</v>
      </c>
      <c r="M1674" s="344" t="str">
        <f>_xlfn.XLOOKUP(QDC_Contratos[[#This Row],[Código Identificador do ID CLUSTER]],'Pontos e zonas por UF'!$A$2:$A$446,'Pontos e zonas por UF'!$G$2:$G$446)</f>
        <v>Zona</v>
      </c>
    </row>
    <row r="1675" spans="1:13" x14ac:dyDescent="0.35">
      <c r="A1675" s="15">
        <v>1674</v>
      </c>
      <c r="B1675" s="338" t="s">
        <v>2950</v>
      </c>
      <c r="C1675" s="8" t="s">
        <v>1287</v>
      </c>
      <c r="D1675" s="15" t="s">
        <v>169</v>
      </c>
      <c r="E1675" s="18">
        <v>1230</v>
      </c>
      <c r="F1675" s="473">
        <v>45658</v>
      </c>
      <c r="G1675" s="473">
        <v>45717</v>
      </c>
      <c r="H1675" s="448"/>
      <c r="I1675" s="15" t="s">
        <v>1279</v>
      </c>
      <c r="J1675" s="15" t="str">
        <f>_xlfn.XLOOKUP(QDC_Contratos[[#This Row],[ID CLUSTER]],'Pontos e zonas por UF'!$B$2:$B$446,'Pontos e zonas por UF'!$H$2:$H$446)</f>
        <v>Mato Grosso do Sul</v>
      </c>
      <c r="K1675" s="344"/>
      <c r="L1675" s="8">
        <f>_xlfn.XLOOKUP(QDC_Contratos[[#This Row],[ID CLUSTER]],'Pontos e zonas por UF'!$B$2:$B$446,'Pontos e zonas por UF'!$A$2:$A$446)</f>
        <v>270738</v>
      </c>
      <c r="M1675" s="344" t="str">
        <f>_xlfn.XLOOKUP(QDC_Contratos[[#This Row],[Código Identificador do ID CLUSTER]],'Pontos e zonas por UF'!$A$2:$A$446,'Pontos e zonas por UF'!$G$2:$G$446)</f>
        <v>Ponto</v>
      </c>
    </row>
    <row r="1676" spans="1:13" x14ac:dyDescent="0.35">
      <c r="A1676" s="15">
        <v>1675</v>
      </c>
      <c r="B1676" s="338" t="s">
        <v>2951</v>
      </c>
      <c r="C1676" s="8" t="s">
        <v>1278</v>
      </c>
      <c r="D1676" s="15" t="s">
        <v>162</v>
      </c>
      <c r="E1676" s="18">
        <v>233.63</v>
      </c>
      <c r="F1676" s="473">
        <v>45658</v>
      </c>
      <c r="G1676" s="473">
        <v>45717</v>
      </c>
      <c r="H1676" s="448"/>
      <c r="I1676" s="15" t="s">
        <v>1279</v>
      </c>
      <c r="J1676" s="15" t="str">
        <f>_xlfn.XLOOKUP(QDC_Contratos[[#This Row],[ID CLUSTER]],'Pontos e zonas por UF'!$B$2:$B$446,'Pontos e zonas por UF'!$H$2:$H$446)</f>
        <v>São Paulo</v>
      </c>
      <c r="K1676" s="344"/>
      <c r="L1676" s="8">
        <f>_xlfn.XLOOKUP(QDC_Contratos[[#This Row],[ID CLUSTER]],'Pontos e zonas por UF'!$B$2:$B$446,'Pontos e zonas por UF'!$A$2:$A$446)</f>
        <v>442</v>
      </c>
      <c r="M1676" s="344" t="str">
        <f>_xlfn.XLOOKUP(QDC_Contratos[[#This Row],[Código Identificador do ID CLUSTER]],'Pontos e zonas por UF'!$A$2:$A$446,'Pontos e zonas por UF'!$G$2:$G$446)</f>
        <v>Zona</v>
      </c>
    </row>
    <row r="1677" spans="1:13" x14ac:dyDescent="0.35">
      <c r="A1677" s="15">
        <v>1676</v>
      </c>
      <c r="B1677" s="338" t="s">
        <v>2952</v>
      </c>
      <c r="C1677" s="8" t="s">
        <v>1497</v>
      </c>
      <c r="D1677" s="15" t="s">
        <v>162</v>
      </c>
      <c r="E1677" s="18">
        <v>117.5</v>
      </c>
      <c r="F1677" s="473">
        <v>45661</v>
      </c>
      <c r="G1677" s="473">
        <v>45661</v>
      </c>
      <c r="H1677" s="448"/>
      <c r="I1677" s="15" t="s">
        <v>1279</v>
      </c>
      <c r="J1677" s="15" t="str">
        <f>_xlfn.XLOOKUP(QDC_Contratos[[#This Row],[ID CLUSTER]],'Pontos e zonas por UF'!$B$2:$B$446,'Pontos e zonas por UF'!$H$2:$H$446)</f>
        <v>São Paulo</v>
      </c>
      <c r="K1677" s="344"/>
      <c r="L1677" s="8">
        <f>_xlfn.XLOOKUP(QDC_Contratos[[#This Row],[ID CLUSTER]],'Pontos e zonas por UF'!$B$2:$B$446,'Pontos e zonas por UF'!$A$2:$A$446)</f>
        <v>3</v>
      </c>
      <c r="M1677" s="344" t="str">
        <f>_xlfn.XLOOKUP(QDC_Contratos[[#This Row],[Código Identificador do ID CLUSTER]],'Pontos e zonas por UF'!$A$2:$A$446,'Pontos e zonas por UF'!$G$2:$G$446)</f>
        <v>Ponto</v>
      </c>
    </row>
    <row r="1678" spans="1:13" x14ac:dyDescent="0.35">
      <c r="A1678" s="15">
        <v>1677</v>
      </c>
      <c r="B1678" s="338" t="s">
        <v>2953</v>
      </c>
      <c r="C1678" s="8" t="s">
        <v>1497</v>
      </c>
      <c r="D1678" s="15" t="s">
        <v>162</v>
      </c>
      <c r="E1678" s="18">
        <v>117.5</v>
      </c>
      <c r="F1678" s="473">
        <v>45662</v>
      </c>
      <c r="G1678" s="473">
        <v>45662</v>
      </c>
      <c r="H1678" s="448"/>
      <c r="I1678" s="15" t="s">
        <v>1279</v>
      </c>
      <c r="J1678" s="15" t="str">
        <f>_xlfn.XLOOKUP(QDC_Contratos[[#This Row],[ID CLUSTER]],'Pontos e zonas por UF'!$B$2:$B$446,'Pontos e zonas por UF'!$H$2:$H$446)</f>
        <v>São Paulo</v>
      </c>
      <c r="K1678" s="344"/>
      <c r="L1678" s="8">
        <f>_xlfn.XLOOKUP(QDC_Contratos[[#This Row],[ID CLUSTER]],'Pontos e zonas por UF'!$B$2:$B$446,'Pontos e zonas por UF'!$A$2:$A$446)</f>
        <v>3</v>
      </c>
      <c r="M1678" s="344" t="str">
        <f>_xlfn.XLOOKUP(QDC_Contratos[[#This Row],[Código Identificador do ID CLUSTER]],'Pontos e zonas por UF'!$A$2:$A$446,'Pontos e zonas por UF'!$G$2:$G$446)</f>
        <v>Ponto</v>
      </c>
    </row>
    <row r="1679" spans="1:13" x14ac:dyDescent="0.35">
      <c r="A1679" s="15">
        <v>1678</v>
      </c>
      <c r="B1679" s="338" t="s">
        <v>2954</v>
      </c>
      <c r="C1679" s="8" t="s">
        <v>1497</v>
      </c>
      <c r="D1679" s="15" t="s">
        <v>162</v>
      </c>
      <c r="E1679" s="18">
        <v>107.5</v>
      </c>
      <c r="F1679" s="473">
        <v>45663</v>
      </c>
      <c r="G1679" s="473">
        <v>45663</v>
      </c>
      <c r="H1679" s="448"/>
      <c r="I1679" s="15" t="s">
        <v>1279</v>
      </c>
      <c r="J1679" s="15" t="str">
        <f>_xlfn.XLOOKUP(QDC_Contratos[[#This Row],[ID CLUSTER]],'Pontos e zonas por UF'!$B$2:$B$446,'Pontos e zonas por UF'!$H$2:$H$446)</f>
        <v>São Paulo</v>
      </c>
      <c r="K1679" s="344"/>
      <c r="L1679" s="8">
        <f>_xlfn.XLOOKUP(QDC_Contratos[[#This Row],[ID CLUSTER]],'Pontos e zonas por UF'!$B$2:$B$446,'Pontos e zonas por UF'!$A$2:$A$446)</f>
        <v>3</v>
      </c>
      <c r="M1679" s="344" t="str">
        <f>_xlfn.XLOOKUP(QDC_Contratos[[#This Row],[Código Identificador do ID CLUSTER]],'Pontos e zonas por UF'!$A$2:$A$446,'Pontos e zonas por UF'!$G$2:$G$446)</f>
        <v>Ponto</v>
      </c>
    </row>
    <row r="1680" spans="1:13" x14ac:dyDescent="0.35">
      <c r="A1680" s="15">
        <v>1679</v>
      </c>
      <c r="B1680" s="338" t="s">
        <v>2955</v>
      </c>
      <c r="C1680" s="8" t="s">
        <v>1287</v>
      </c>
      <c r="D1680" s="15" t="s">
        <v>169</v>
      </c>
      <c r="E1680" s="18">
        <v>32</v>
      </c>
      <c r="F1680" s="473">
        <v>45662</v>
      </c>
      <c r="G1680" s="473">
        <v>45662</v>
      </c>
      <c r="H1680" s="448"/>
      <c r="I1680" s="15" t="s">
        <v>1279</v>
      </c>
      <c r="J1680" s="15" t="str">
        <f>_xlfn.XLOOKUP(QDC_Contratos[[#This Row],[ID CLUSTER]],'Pontos e zonas por UF'!$B$2:$B$446,'Pontos e zonas por UF'!$H$2:$H$446)</f>
        <v>Mato Grosso do Sul</v>
      </c>
      <c r="K1680" s="344"/>
      <c r="L1680" s="8">
        <f>_xlfn.XLOOKUP(QDC_Contratos[[#This Row],[ID CLUSTER]],'Pontos e zonas por UF'!$B$2:$B$446,'Pontos e zonas por UF'!$A$2:$A$446)</f>
        <v>270738</v>
      </c>
      <c r="M1680" s="344" t="str">
        <f>_xlfn.XLOOKUP(QDC_Contratos[[#This Row],[Código Identificador do ID CLUSTER]],'Pontos e zonas por UF'!$A$2:$A$446,'Pontos e zonas por UF'!$G$2:$G$446)</f>
        <v>Ponto</v>
      </c>
    </row>
    <row r="1681" spans="1:13" x14ac:dyDescent="0.35">
      <c r="A1681" s="15">
        <v>1680</v>
      </c>
      <c r="B1681" s="338" t="s">
        <v>2956</v>
      </c>
      <c r="C1681" s="8" t="s">
        <v>1287</v>
      </c>
      <c r="D1681" s="15" t="s">
        <v>169</v>
      </c>
      <c r="E1681" s="18">
        <v>32</v>
      </c>
      <c r="F1681" s="473">
        <v>45663</v>
      </c>
      <c r="G1681" s="473">
        <v>45663</v>
      </c>
      <c r="H1681" s="448"/>
      <c r="I1681" s="15" t="s">
        <v>1279</v>
      </c>
      <c r="J1681" s="15" t="str">
        <f>_xlfn.XLOOKUP(QDC_Contratos[[#This Row],[ID CLUSTER]],'Pontos e zonas por UF'!$B$2:$B$446,'Pontos e zonas por UF'!$H$2:$H$446)</f>
        <v>Mato Grosso do Sul</v>
      </c>
      <c r="K1681" s="344"/>
      <c r="L1681" s="8">
        <f>_xlfn.XLOOKUP(QDC_Contratos[[#This Row],[ID CLUSTER]],'Pontos e zonas por UF'!$B$2:$B$446,'Pontos e zonas por UF'!$A$2:$A$446)</f>
        <v>270738</v>
      </c>
      <c r="M1681" s="344" t="str">
        <f>_xlfn.XLOOKUP(QDC_Contratos[[#This Row],[Código Identificador do ID CLUSTER]],'Pontos e zonas por UF'!$A$2:$A$446,'Pontos e zonas por UF'!$G$2:$G$446)</f>
        <v>Ponto</v>
      </c>
    </row>
    <row r="1682" spans="1:13" x14ac:dyDescent="0.35">
      <c r="A1682" s="15">
        <v>1681</v>
      </c>
      <c r="B1682" s="338" t="s">
        <v>2957</v>
      </c>
      <c r="C1682" s="8" t="s">
        <v>1287</v>
      </c>
      <c r="D1682" s="15" t="s">
        <v>169</v>
      </c>
      <c r="E1682" s="18">
        <v>32</v>
      </c>
      <c r="F1682" s="473">
        <v>45664</v>
      </c>
      <c r="G1682" s="473">
        <v>45664</v>
      </c>
      <c r="H1682" s="448"/>
      <c r="I1682" s="15" t="s">
        <v>1279</v>
      </c>
      <c r="J1682" s="15" t="str">
        <f>_xlfn.XLOOKUP(QDC_Contratos[[#This Row],[ID CLUSTER]],'Pontos e zonas por UF'!$B$2:$B$446,'Pontos e zonas por UF'!$H$2:$H$446)</f>
        <v>Mato Grosso do Sul</v>
      </c>
      <c r="K1682" s="344"/>
      <c r="L1682" s="8">
        <f>_xlfn.XLOOKUP(QDC_Contratos[[#This Row],[ID CLUSTER]],'Pontos e zonas por UF'!$B$2:$B$446,'Pontos e zonas por UF'!$A$2:$A$446)</f>
        <v>270738</v>
      </c>
      <c r="M1682" s="344" t="str">
        <f>_xlfn.XLOOKUP(QDC_Contratos[[#This Row],[Código Identificador do ID CLUSTER]],'Pontos e zonas por UF'!$A$2:$A$446,'Pontos e zonas por UF'!$G$2:$G$446)</f>
        <v>Ponto</v>
      </c>
    </row>
    <row r="1683" spans="1:13" x14ac:dyDescent="0.35">
      <c r="A1683" s="15">
        <v>1682</v>
      </c>
      <c r="B1683" s="338" t="s">
        <v>2958</v>
      </c>
      <c r="C1683" s="8" t="s">
        <v>1287</v>
      </c>
      <c r="D1683" s="15" t="s">
        <v>169</v>
      </c>
      <c r="E1683" s="18">
        <v>75.33</v>
      </c>
      <c r="F1683" s="473">
        <v>45666</v>
      </c>
      <c r="G1683" s="473">
        <v>45666</v>
      </c>
      <c r="H1683" s="448"/>
      <c r="I1683" s="15" t="s">
        <v>1279</v>
      </c>
      <c r="J1683" s="15" t="str">
        <f>_xlfn.XLOOKUP(QDC_Contratos[[#This Row],[ID CLUSTER]],'Pontos e zonas por UF'!$B$2:$B$446,'Pontos e zonas por UF'!$H$2:$H$446)</f>
        <v>Mato Grosso do Sul</v>
      </c>
      <c r="K1683" s="344"/>
      <c r="L1683" s="8">
        <f>_xlfn.XLOOKUP(QDC_Contratos[[#This Row],[ID CLUSTER]],'Pontos e zonas por UF'!$B$2:$B$446,'Pontos e zonas por UF'!$A$2:$A$446)</f>
        <v>270738</v>
      </c>
      <c r="M1683" s="344" t="str">
        <f>_xlfn.XLOOKUP(QDC_Contratos[[#This Row],[Código Identificador do ID CLUSTER]],'Pontos e zonas por UF'!$A$2:$A$446,'Pontos e zonas por UF'!$G$2:$G$446)</f>
        <v>Ponto</v>
      </c>
    </row>
    <row r="1684" spans="1:13" x14ac:dyDescent="0.35">
      <c r="A1684" s="15">
        <v>1683</v>
      </c>
      <c r="B1684" s="338" t="s">
        <v>2959</v>
      </c>
      <c r="C1684" s="8" t="s">
        <v>1497</v>
      </c>
      <c r="D1684" s="15" t="s">
        <v>162</v>
      </c>
      <c r="E1684" s="18">
        <v>87.33</v>
      </c>
      <c r="F1684" s="473">
        <v>45665</v>
      </c>
      <c r="G1684" s="473">
        <v>45665</v>
      </c>
      <c r="H1684" s="448"/>
      <c r="I1684" s="15" t="s">
        <v>1279</v>
      </c>
      <c r="J1684" s="15" t="str">
        <f>_xlfn.XLOOKUP(QDC_Contratos[[#This Row],[ID CLUSTER]],'Pontos e zonas por UF'!$B$2:$B$446,'Pontos e zonas por UF'!$H$2:$H$446)</f>
        <v>São Paulo</v>
      </c>
      <c r="K1684" s="344"/>
      <c r="L1684" s="8">
        <f>_xlfn.XLOOKUP(QDC_Contratos[[#This Row],[ID CLUSTER]],'Pontos e zonas por UF'!$B$2:$B$446,'Pontos e zonas por UF'!$A$2:$A$446)</f>
        <v>3</v>
      </c>
      <c r="M1684" s="344" t="str">
        <f>_xlfn.XLOOKUP(QDC_Contratos[[#This Row],[Código Identificador do ID CLUSTER]],'Pontos e zonas por UF'!$A$2:$A$446,'Pontos e zonas por UF'!$G$2:$G$446)</f>
        <v>Ponto</v>
      </c>
    </row>
    <row r="1685" spans="1:13" x14ac:dyDescent="0.35">
      <c r="A1685" s="15">
        <v>1684</v>
      </c>
      <c r="B1685" s="338" t="s">
        <v>2960</v>
      </c>
      <c r="C1685" s="8" t="s">
        <v>1497</v>
      </c>
      <c r="D1685" s="15" t="s">
        <v>162</v>
      </c>
      <c r="E1685" s="18">
        <v>88.03</v>
      </c>
      <c r="F1685" s="473">
        <v>45666</v>
      </c>
      <c r="G1685" s="473">
        <v>45666</v>
      </c>
      <c r="H1685" s="448"/>
      <c r="I1685" s="15" t="s">
        <v>1279</v>
      </c>
      <c r="J1685" s="15" t="str">
        <f>_xlfn.XLOOKUP(QDC_Contratos[[#This Row],[ID CLUSTER]],'Pontos e zonas por UF'!$B$2:$B$446,'Pontos e zonas por UF'!$H$2:$H$446)</f>
        <v>São Paulo</v>
      </c>
      <c r="K1685" s="344"/>
      <c r="L1685" s="8">
        <f>_xlfn.XLOOKUP(QDC_Contratos[[#This Row],[ID CLUSTER]],'Pontos e zonas por UF'!$B$2:$B$446,'Pontos e zonas por UF'!$A$2:$A$446)</f>
        <v>3</v>
      </c>
      <c r="M1685" s="344" t="str">
        <f>_xlfn.XLOOKUP(QDC_Contratos[[#This Row],[Código Identificador do ID CLUSTER]],'Pontos e zonas por UF'!$A$2:$A$446,'Pontos e zonas por UF'!$G$2:$G$446)</f>
        <v>Ponto</v>
      </c>
    </row>
    <row r="1686" spans="1:13" x14ac:dyDescent="0.35">
      <c r="A1686" s="15">
        <v>1685</v>
      </c>
      <c r="B1686" s="338" t="s">
        <v>2961</v>
      </c>
      <c r="C1686" s="8" t="s">
        <v>1287</v>
      </c>
      <c r="D1686" s="15" t="s">
        <v>169</v>
      </c>
      <c r="E1686" s="18">
        <v>685.33</v>
      </c>
      <c r="F1686" s="473">
        <v>45667</v>
      </c>
      <c r="G1686" s="473">
        <v>45667</v>
      </c>
      <c r="H1686" s="448"/>
      <c r="I1686" s="15" t="s">
        <v>1279</v>
      </c>
      <c r="J1686" s="15" t="str">
        <f>_xlfn.XLOOKUP(QDC_Contratos[[#This Row],[ID CLUSTER]],'Pontos e zonas por UF'!$B$2:$B$446,'Pontos e zonas por UF'!$H$2:$H$446)</f>
        <v>Mato Grosso do Sul</v>
      </c>
      <c r="K1686" s="344"/>
      <c r="L1686" s="8">
        <f>_xlfn.XLOOKUP(QDC_Contratos[[#This Row],[ID CLUSTER]],'Pontos e zonas por UF'!$B$2:$B$446,'Pontos e zonas por UF'!$A$2:$A$446)</f>
        <v>270738</v>
      </c>
      <c r="M1686" s="344" t="str">
        <f>_xlfn.XLOOKUP(QDC_Contratos[[#This Row],[Código Identificador do ID CLUSTER]],'Pontos e zonas por UF'!$A$2:$A$446,'Pontos e zonas por UF'!$G$2:$G$446)</f>
        <v>Ponto</v>
      </c>
    </row>
    <row r="1687" spans="1:13" x14ac:dyDescent="0.35">
      <c r="A1687" s="15">
        <v>1686</v>
      </c>
      <c r="B1687" s="338" t="s">
        <v>2962</v>
      </c>
      <c r="C1687" s="8" t="s">
        <v>1497</v>
      </c>
      <c r="D1687" s="15" t="s">
        <v>162</v>
      </c>
      <c r="E1687" s="18">
        <v>3</v>
      </c>
      <c r="F1687" s="473">
        <v>45668</v>
      </c>
      <c r="G1687" s="473">
        <v>45668</v>
      </c>
      <c r="H1687" s="448"/>
      <c r="I1687" s="15" t="s">
        <v>1279</v>
      </c>
      <c r="J1687" s="15" t="str">
        <f>_xlfn.XLOOKUP(QDC_Contratos[[#This Row],[ID CLUSTER]],'Pontos e zonas por UF'!$B$2:$B$446,'Pontos e zonas por UF'!$H$2:$H$446)</f>
        <v>São Paulo</v>
      </c>
      <c r="K1687" s="344"/>
      <c r="L1687" s="8">
        <f>_xlfn.XLOOKUP(QDC_Contratos[[#This Row],[ID CLUSTER]],'Pontos e zonas por UF'!$B$2:$B$446,'Pontos e zonas por UF'!$A$2:$A$446)</f>
        <v>3</v>
      </c>
      <c r="M1687" s="344" t="str">
        <f>_xlfn.XLOOKUP(QDC_Contratos[[#This Row],[Código Identificador do ID CLUSTER]],'Pontos e zonas por UF'!$A$2:$A$446,'Pontos e zonas por UF'!$G$2:$G$446)</f>
        <v>Ponto</v>
      </c>
    </row>
    <row r="1688" spans="1:13" x14ac:dyDescent="0.35">
      <c r="A1688" s="15">
        <v>1687</v>
      </c>
      <c r="B1688" s="338" t="s">
        <v>2963</v>
      </c>
      <c r="C1688" s="8" t="s">
        <v>1287</v>
      </c>
      <c r="D1688" s="15" t="s">
        <v>169</v>
      </c>
      <c r="E1688" s="18">
        <v>674.37</v>
      </c>
      <c r="F1688" s="473">
        <v>45668</v>
      </c>
      <c r="G1688" s="473">
        <v>45668</v>
      </c>
      <c r="H1688" s="448"/>
      <c r="I1688" s="15" t="s">
        <v>1279</v>
      </c>
      <c r="J1688" s="15" t="str">
        <f>_xlfn.XLOOKUP(QDC_Contratos[[#This Row],[ID CLUSTER]],'Pontos e zonas por UF'!$B$2:$B$446,'Pontos e zonas por UF'!$H$2:$H$446)</f>
        <v>Mato Grosso do Sul</v>
      </c>
      <c r="K1688" s="344"/>
      <c r="L1688" s="8">
        <f>_xlfn.XLOOKUP(QDC_Contratos[[#This Row],[ID CLUSTER]],'Pontos e zonas por UF'!$B$2:$B$446,'Pontos e zonas por UF'!$A$2:$A$446)</f>
        <v>270738</v>
      </c>
      <c r="M1688" s="344" t="str">
        <f>_xlfn.XLOOKUP(QDC_Contratos[[#This Row],[Código Identificador do ID CLUSTER]],'Pontos e zonas por UF'!$A$2:$A$446,'Pontos e zonas por UF'!$G$2:$G$446)</f>
        <v>Ponto</v>
      </c>
    </row>
    <row r="1689" spans="1:13" x14ac:dyDescent="0.35">
      <c r="A1689" s="15">
        <v>1688</v>
      </c>
      <c r="B1689" s="338" t="s">
        <v>2964</v>
      </c>
      <c r="C1689" s="8" t="s">
        <v>1287</v>
      </c>
      <c r="D1689" s="15" t="s">
        <v>169</v>
      </c>
      <c r="E1689" s="18">
        <v>685.89</v>
      </c>
      <c r="F1689" s="473">
        <v>45669</v>
      </c>
      <c r="G1689" s="473">
        <v>45669</v>
      </c>
      <c r="H1689" s="448"/>
      <c r="I1689" s="15" t="s">
        <v>1279</v>
      </c>
      <c r="J1689" s="15" t="str">
        <f>_xlfn.XLOOKUP(QDC_Contratos[[#This Row],[ID CLUSTER]],'Pontos e zonas por UF'!$B$2:$B$446,'Pontos e zonas por UF'!$H$2:$H$446)</f>
        <v>Mato Grosso do Sul</v>
      </c>
      <c r="K1689" s="344"/>
      <c r="L1689" s="8">
        <f>_xlfn.XLOOKUP(QDC_Contratos[[#This Row],[ID CLUSTER]],'Pontos e zonas por UF'!$B$2:$B$446,'Pontos e zonas por UF'!$A$2:$A$446)</f>
        <v>270738</v>
      </c>
      <c r="M1689" s="344" t="str">
        <f>_xlfn.XLOOKUP(QDC_Contratos[[#This Row],[Código Identificador do ID CLUSTER]],'Pontos e zonas por UF'!$A$2:$A$446,'Pontos e zonas por UF'!$G$2:$G$446)</f>
        <v>Ponto</v>
      </c>
    </row>
    <row r="1690" spans="1:13" x14ac:dyDescent="0.35">
      <c r="A1690" s="15">
        <v>1689</v>
      </c>
      <c r="B1690" s="338" t="s">
        <v>2965</v>
      </c>
      <c r="C1690" s="8" t="s">
        <v>1287</v>
      </c>
      <c r="D1690" s="15" t="s">
        <v>169</v>
      </c>
      <c r="E1690" s="18">
        <v>674.04</v>
      </c>
      <c r="F1690" s="473">
        <v>45670</v>
      </c>
      <c r="G1690" s="473">
        <v>45670</v>
      </c>
      <c r="H1690" s="448"/>
      <c r="I1690" s="15" t="s">
        <v>1279</v>
      </c>
      <c r="J1690" s="15" t="str">
        <f>_xlfn.XLOOKUP(QDC_Contratos[[#This Row],[ID CLUSTER]],'Pontos e zonas por UF'!$B$2:$B$446,'Pontos e zonas por UF'!$H$2:$H$446)</f>
        <v>Mato Grosso do Sul</v>
      </c>
      <c r="K1690" s="344"/>
      <c r="L1690" s="8">
        <f>_xlfn.XLOOKUP(QDC_Contratos[[#This Row],[ID CLUSTER]],'Pontos e zonas por UF'!$B$2:$B$446,'Pontos e zonas por UF'!$A$2:$A$446)</f>
        <v>270738</v>
      </c>
      <c r="M1690" s="344" t="str">
        <f>_xlfn.XLOOKUP(QDC_Contratos[[#This Row],[Código Identificador do ID CLUSTER]],'Pontos e zonas por UF'!$A$2:$A$446,'Pontos e zonas por UF'!$G$2:$G$446)</f>
        <v>Ponto</v>
      </c>
    </row>
    <row r="1691" spans="1:13" x14ac:dyDescent="0.35">
      <c r="A1691" s="15">
        <v>1690</v>
      </c>
      <c r="B1691" s="338" t="s">
        <v>2966</v>
      </c>
      <c r="C1691" s="8" t="s">
        <v>1295</v>
      </c>
      <c r="D1691" s="15" t="s">
        <v>169</v>
      </c>
      <c r="E1691" s="18">
        <v>271.63</v>
      </c>
      <c r="F1691" s="473">
        <v>45671</v>
      </c>
      <c r="G1691" s="473">
        <v>45671</v>
      </c>
      <c r="H1691" s="448"/>
      <c r="I1691" s="15" t="s">
        <v>1279</v>
      </c>
      <c r="J1691" s="15" t="str">
        <f>_xlfn.XLOOKUP(QDC_Contratos[[#This Row],[ID CLUSTER]],'Pontos e zonas por UF'!$B$2:$B$446,'Pontos e zonas por UF'!$H$2:$H$446)</f>
        <v>São Paulo</v>
      </c>
      <c r="K1691" s="344"/>
      <c r="L1691" s="8">
        <f>_xlfn.XLOOKUP(QDC_Contratos[[#This Row],[ID CLUSTER]],'Pontos e zonas por UF'!$B$2:$B$446,'Pontos e zonas por UF'!$A$2:$A$446)</f>
        <v>1</v>
      </c>
      <c r="M1691" s="344" t="str">
        <f>_xlfn.XLOOKUP(QDC_Contratos[[#This Row],[Código Identificador do ID CLUSTER]],'Pontos e zonas por UF'!$A$2:$A$446,'Pontos e zonas por UF'!$G$2:$G$446)</f>
        <v>Ponto</v>
      </c>
    </row>
    <row r="1692" spans="1:13" x14ac:dyDescent="0.35">
      <c r="A1692" s="15">
        <v>1691</v>
      </c>
      <c r="B1692" s="338" t="s">
        <v>2967</v>
      </c>
      <c r="C1692" s="8" t="s">
        <v>1295</v>
      </c>
      <c r="D1692" s="15" t="s">
        <v>169</v>
      </c>
      <c r="E1692" s="18">
        <v>271.63</v>
      </c>
      <c r="F1692" s="473">
        <v>45672</v>
      </c>
      <c r="G1692" s="473">
        <v>45672</v>
      </c>
      <c r="H1692" s="448"/>
      <c r="I1692" s="15" t="s">
        <v>1279</v>
      </c>
      <c r="J1692" s="15" t="str">
        <f>_xlfn.XLOOKUP(QDC_Contratos[[#This Row],[ID CLUSTER]],'Pontos e zonas por UF'!$B$2:$B$446,'Pontos e zonas por UF'!$H$2:$H$446)</f>
        <v>São Paulo</v>
      </c>
      <c r="K1692" s="344"/>
      <c r="L1692" s="8">
        <f>_xlfn.XLOOKUP(QDC_Contratos[[#This Row],[ID CLUSTER]],'Pontos e zonas por UF'!$B$2:$B$446,'Pontos e zonas por UF'!$A$2:$A$446)</f>
        <v>1</v>
      </c>
      <c r="M1692" s="344" t="str">
        <f>_xlfn.XLOOKUP(QDC_Contratos[[#This Row],[Código Identificador do ID CLUSTER]],'Pontos e zonas por UF'!$A$2:$A$446,'Pontos e zonas por UF'!$G$2:$G$446)</f>
        <v>Ponto</v>
      </c>
    </row>
    <row r="1693" spans="1:13" x14ac:dyDescent="0.35">
      <c r="A1693" s="15">
        <v>1692</v>
      </c>
      <c r="B1693" s="338" t="s">
        <v>2968</v>
      </c>
      <c r="C1693" s="8" t="s">
        <v>1295</v>
      </c>
      <c r="D1693" s="15" t="s">
        <v>169</v>
      </c>
      <c r="E1693" s="18">
        <v>271.63</v>
      </c>
      <c r="F1693" s="473">
        <v>45673</v>
      </c>
      <c r="G1693" s="473">
        <v>45673</v>
      </c>
      <c r="H1693" s="448"/>
      <c r="I1693" s="15" t="s">
        <v>1279</v>
      </c>
      <c r="J1693" s="15" t="str">
        <f>_xlfn.XLOOKUP(QDC_Contratos[[#This Row],[ID CLUSTER]],'Pontos e zonas por UF'!$B$2:$B$446,'Pontos e zonas por UF'!$H$2:$H$446)</f>
        <v>São Paulo</v>
      </c>
      <c r="K1693" s="344"/>
      <c r="L1693" s="8">
        <f>_xlfn.XLOOKUP(QDC_Contratos[[#This Row],[ID CLUSTER]],'Pontos e zonas por UF'!$B$2:$B$446,'Pontos e zonas por UF'!$A$2:$A$446)</f>
        <v>1</v>
      </c>
      <c r="M1693" s="344" t="str">
        <f>_xlfn.XLOOKUP(QDC_Contratos[[#This Row],[Código Identificador do ID CLUSTER]],'Pontos e zonas por UF'!$A$2:$A$446,'Pontos e zonas por UF'!$G$2:$G$446)</f>
        <v>Ponto</v>
      </c>
    </row>
    <row r="1694" spans="1:13" x14ac:dyDescent="0.35">
      <c r="A1694" s="15">
        <v>1693</v>
      </c>
      <c r="B1694" s="338" t="s">
        <v>2969</v>
      </c>
      <c r="C1694" s="8" t="s">
        <v>1295</v>
      </c>
      <c r="D1694" s="15" t="s">
        <v>169</v>
      </c>
      <c r="E1694" s="18">
        <v>271.63</v>
      </c>
      <c r="F1694" s="473">
        <v>45674</v>
      </c>
      <c r="G1694" s="473">
        <v>45674</v>
      </c>
      <c r="H1694" s="448"/>
      <c r="I1694" s="15" t="s">
        <v>1279</v>
      </c>
      <c r="J1694" s="15" t="str">
        <f>_xlfn.XLOOKUP(QDC_Contratos[[#This Row],[ID CLUSTER]],'Pontos e zonas por UF'!$B$2:$B$446,'Pontos e zonas por UF'!$H$2:$H$446)</f>
        <v>São Paulo</v>
      </c>
      <c r="K1694" s="344"/>
      <c r="L1694" s="8">
        <f>_xlfn.XLOOKUP(QDC_Contratos[[#This Row],[ID CLUSTER]],'Pontos e zonas por UF'!$B$2:$B$446,'Pontos e zonas por UF'!$A$2:$A$446)</f>
        <v>1</v>
      </c>
      <c r="M1694" s="344" t="str">
        <f>_xlfn.XLOOKUP(QDC_Contratos[[#This Row],[Código Identificador do ID CLUSTER]],'Pontos e zonas por UF'!$A$2:$A$446,'Pontos e zonas por UF'!$G$2:$G$446)</f>
        <v>Ponto</v>
      </c>
    </row>
    <row r="1695" spans="1:13" x14ac:dyDescent="0.35">
      <c r="A1695" s="15">
        <v>1694</v>
      </c>
      <c r="B1695" s="338" t="s">
        <v>2970</v>
      </c>
      <c r="C1695" s="8" t="s">
        <v>1295</v>
      </c>
      <c r="D1695" s="15" t="s">
        <v>169</v>
      </c>
      <c r="E1695" s="18">
        <v>271.63</v>
      </c>
      <c r="F1695" s="473">
        <v>45675</v>
      </c>
      <c r="G1695" s="473">
        <v>45675</v>
      </c>
      <c r="H1695" s="448"/>
      <c r="I1695" s="15" t="s">
        <v>1279</v>
      </c>
      <c r="J1695" s="15" t="str">
        <f>_xlfn.XLOOKUP(QDC_Contratos[[#This Row],[ID CLUSTER]],'Pontos e zonas por UF'!$B$2:$B$446,'Pontos e zonas por UF'!$H$2:$H$446)</f>
        <v>São Paulo</v>
      </c>
      <c r="K1695" s="344"/>
      <c r="L1695" s="8">
        <f>_xlfn.XLOOKUP(QDC_Contratos[[#This Row],[ID CLUSTER]],'Pontos e zonas por UF'!$B$2:$B$446,'Pontos e zonas por UF'!$A$2:$A$446)</f>
        <v>1</v>
      </c>
      <c r="M1695" s="344" t="str">
        <f>_xlfn.XLOOKUP(QDC_Contratos[[#This Row],[Código Identificador do ID CLUSTER]],'Pontos e zonas por UF'!$A$2:$A$446,'Pontos e zonas por UF'!$G$2:$G$446)</f>
        <v>Ponto</v>
      </c>
    </row>
    <row r="1696" spans="1:13" x14ac:dyDescent="0.35">
      <c r="A1696" s="15">
        <v>1695</v>
      </c>
      <c r="B1696" s="338" t="s">
        <v>2971</v>
      </c>
      <c r="C1696" s="8" t="s">
        <v>1287</v>
      </c>
      <c r="D1696" s="15" t="s">
        <v>169</v>
      </c>
      <c r="E1696" s="18">
        <v>32.54</v>
      </c>
      <c r="F1696" s="473">
        <v>45672</v>
      </c>
      <c r="G1696" s="473">
        <v>45672</v>
      </c>
      <c r="H1696" s="448"/>
      <c r="I1696" s="15" t="s">
        <v>1279</v>
      </c>
      <c r="J1696" s="15" t="str">
        <f>_xlfn.XLOOKUP(QDC_Contratos[[#This Row],[ID CLUSTER]],'Pontos e zonas por UF'!$B$2:$B$446,'Pontos e zonas por UF'!$H$2:$H$446)</f>
        <v>Mato Grosso do Sul</v>
      </c>
      <c r="K1696" s="344"/>
      <c r="L1696" s="8">
        <f>_xlfn.XLOOKUP(QDC_Contratos[[#This Row],[ID CLUSTER]],'Pontos e zonas por UF'!$B$2:$B$446,'Pontos e zonas por UF'!$A$2:$A$446)</f>
        <v>270738</v>
      </c>
      <c r="M1696" s="344" t="str">
        <f>_xlfn.XLOOKUP(QDC_Contratos[[#This Row],[Código Identificador do ID CLUSTER]],'Pontos e zonas por UF'!$A$2:$A$446,'Pontos e zonas por UF'!$G$2:$G$446)</f>
        <v>Ponto</v>
      </c>
    </row>
    <row r="1697" spans="1:13" x14ac:dyDescent="0.35">
      <c r="A1697" s="15">
        <v>1696</v>
      </c>
      <c r="B1697" s="338" t="s">
        <v>2972</v>
      </c>
      <c r="C1697" s="8" t="s">
        <v>1287</v>
      </c>
      <c r="D1697" s="15" t="s">
        <v>169</v>
      </c>
      <c r="E1697" s="18">
        <v>217.34</v>
      </c>
      <c r="F1697" s="473">
        <v>45671</v>
      </c>
      <c r="G1697" s="473">
        <v>45671</v>
      </c>
      <c r="H1697" s="448"/>
      <c r="I1697" s="15" t="s">
        <v>1279</v>
      </c>
      <c r="J1697" s="15" t="str">
        <f>_xlfn.XLOOKUP(QDC_Contratos[[#This Row],[ID CLUSTER]],'Pontos e zonas por UF'!$B$2:$B$446,'Pontos e zonas por UF'!$H$2:$H$446)</f>
        <v>Mato Grosso do Sul</v>
      </c>
      <c r="K1697" s="344"/>
      <c r="L1697" s="8">
        <f>_xlfn.XLOOKUP(QDC_Contratos[[#This Row],[ID CLUSTER]],'Pontos e zonas por UF'!$B$2:$B$446,'Pontos e zonas por UF'!$A$2:$A$446)</f>
        <v>270738</v>
      </c>
      <c r="M1697" s="344" t="str">
        <f>_xlfn.XLOOKUP(QDC_Contratos[[#This Row],[Código Identificador do ID CLUSTER]],'Pontos e zonas por UF'!$A$2:$A$446,'Pontos e zonas por UF'!$G$2:$G$446)</f>
        <v>Ponto</v>
      </c>
    </row>
    <row r="1698" spans="1:13" x14ac:dyDescent="0.35">
      <c r="A1698" s="15">
        <v>1697</v>
      </c>
      <c r="B1698" s="338" t="s">
        <v>2973</v>
      </c>
      <c r="C1698" s="8" t="s">
        <v>1287</v>
      </c>
      <c r="D1698" s="15" t="s">
        <v>169</v>
      </c>
      <c r="E1698" s="18">
        <v>156.33000000000001</v>
      </c>
      <c r="F1698" s="473">
        <v>45674</v>
      </c>
      <c r="G1698" s="473">
        <v>45674</v>
      </c>
      <c r="H1698" s="448"/>
      <c r="I1698" s="15" t="s">
        <v>1279</v>
      </c>
      <c r="J1698" s="15" t="str">
        <f>_xlfn.XLOOKUP(QDC_Contratos[[#This Row],[ID CLUSTER]],'Pontos e zonas por UF'!$B$2:$B$446,'Pontos e zonas por UF'!$H$2:$H$446)</f>
        <v>Mato Grosso do Sul</v>
      </c>
      <c r="K1698" s="344"/>
      <c r="L1698" s="8">
        <f>_xlfn.XLOOKUP(QDC_Contratos[[#This Row],[ID CLUSTER]],'Pontos e zonas por UF'!$B$2:$B$446,'Pontos e zonas por UF'!$A$2:$A$446)</f>
        <v>270738</v>
      </c>
      <c r="M1698" s="344" t="str">
        <f>_xlfn.XLOOKUP(QDC_Contratos[[#This Row],[Código Identificador do ID CLUSTER]],'Pontos e zonas por UF'!$A$2:$A$446,'Pontos e zonas por UF'!$G$2:$G$446)</f>
        <v>Ponto</v>
      </c>
    </row>
    <row r="1699" spans="1:13" x14ac:dyDescent="0.35">
      <c r="A1699" s="15">
        <v>1698</v>
      </c>
      <c r="B1699" s="338" t="s">
        <v>2974</v>
      </c>
      <c r="C1699" s="8" t="s">
        <v>1497</v>
      </c>
      <c r="D1699" s="15" t="s">
        <v>162</v>
      </c>
      <c r="E1699" s="18">
        <v>152</v>
      </c>
      <c r="F1699" s="473">
        <v>45674</v>
      </c>
      <c r="G1699" s="473">
        <v>45674</v>
      </c>
      <c r="H1699" s="448"/>
      <c r="I1699" s="15" t="s">
        <v>1279</v>
      </c>
      <c r="J1699" s="15" t="str">
        <f>_xlfn.XLOOKUP(QDC_Contratos[[#This Row],[ID CLUSTER]],'Pontos e zonas por UF'!$B$2:$B$446,'Pontos e zonas por UF'!$H$2:$H$446)</f>
        <v>São Paulo</v>
      </c>
      <c r="K1699" s="344"/>
      <c r="L1699" s="8">
        <f>_xlfn.XLOOKUP(QDC_Contratos[[#This Row],[ID CLUSTER]],'Pontos e zonas por UF'!$B$2:$B$446,'Pontos e zonas por UF'!$A$2:$A$446)</f>
        <v>3</v>
      </c>
      <c r="M1699" s="344" t="str">
        <f>_xlfn.XLOOKUP(QDC_Contratos[[#This Row],[Código Identificador do ID CLUSTER]],'Pontos e zonas por UF'!$A$2:$A$446,'Pontos e zonas por UF'!$G$2:$G$446)</f>
        <v>Ponto</v>
      </c>
    </row>
    <row r="1700" spans="1:13" x14ac:dyDescent="0.35">
      <c r="A1700" s="15">
        <v>1699</v>
      </c>
      <c r="B1700" s="338" t="s">
        <v>2975</v>
      </c>
      <c r="C1700" s="8" t="s">
        <v>1763</v>
      </c>
      <c r="D1700" s="15" t="s">
        <v>162</v>
      </c>
      <c r="E1700" s="18">
        <v>90</v>
      </c>
      <c r="F1700" s="473">
        <v>45677</v>
      </c>
      <c r="G1700" s="473">
        <v>45677</v>
      </c>
      <c r="H1700" s="448"/>
      <c r="I1700" s="15" t="s">
        <v>1279</v>
      </c>
      <c r="J1700" s="15" t="str">
        <f>_xlfn.XLOOKUP(QDC_Contratos[[#This Row],[ID CLUSTER]],'Pontos e zonas por UF'!$B$2:$B$446,'Pontos e zonas por UF'!$H$2:$H$446)</f>
        <v>Rio de Janeiro</v>
      </c>
      <c r="K1700" s="344"/>
      <c r="L1700" s="8">
        <f>_xlfn.XLOOKUP(QDC_Contratos[[#This Row],[ID CLUSTER]],'Pontos e zonas por UF'!$B$2:$B$446,'Pontos e zonas por UF'!$A$2:$A$446)</f>
        <v>757858</v>
      </c>
      <c r="M1700" s="344" t="str">
        <f>_xlfn.XLOOKUP(QDC_Contratos[[#This Row],[Código Identificador do ID CLUSTER]],'Pontos e zonas por UF'!$A$2:$A$446,'Pontos e zonas por UF'!$G$2:$G$446)</f>
        <v>Ponto</v>
      </c>
    </row>
    <row r="1701" spans="1:13" x14ac:dyDescent="0.35">
      <c r="A1701" s="15">
        <v>1700</v>
      </c>
      <c r="B1701" s="338" t="s">
        <v>2976</v>
      </c>
      <c r="C1701" s="8" t="s">
        <v>1730</v>
      </c>
      <c r="D1701" s="15" t="s">
        <v>169</v>
      </c>
      <c r="E1701" s="18">
        <v>40</v>
      </c>
      <c r="F1701" s="473">
        <v>45677</v>
      </c>
      <c r="G1701" s="473">
        <v>45677</v>
      </c>
      <c r="H1701" s="448"/>
      <c r="I1701" s="15" t="s">
        <v>1279</v>
      </c>
      <c r="J1701" s="15" t="str">
        <f>_xlfn.XLOOKUP(QDC_Contratos[[#This Row],[ID CLUSTER]],'Pontos e zonas por UF'!$B$2:$B$446,'Pontos e zonas por UF'!$H$2:$H$446)</f>
        <v>São Paulo</v>
      </c>
      <c r="K1701" s="344"/>
      <c r="L1701" s="8">
        <f>_xlfn.XLOOKUP(QDC_Contratos[[#This Row],[ID CLUSTER]],'Pontos e zonas por UF'!$B$2:$B$446,'Pontos e zonas por UF'!$A$2:$A$446)</f>
        <v>276645</v>
      </c>
      <c r="M1701" s="344" t="str">
        <f>_xlfn.XLOOKUP(QDC_Contratos[[#This Row],[Código Identificador do ID CLUSTER]],'Pontos e zonas por UF'!$A$2:$A$446,'Pontos e zonas por UF'!$G$2:$G$446)</f>
        <v>Ponto</v>
      </c>
    </row>
    <row r="1702" spans="1:13" x14ac:dyDescent="0.35">
      <c r="A1702" s="15">
        <v>1701</v>
      </c>
      <c r="B1702" s="338" t="s">
        <v>2977</v>
      </c>
      <c r="C1702" s="8" t="s">
        <v>1763</v>
      </c>
      <c r="D1702" s="15" t="s">
        <v>162</v>
      </c>
      <c r="E1702" s="18">
        <v>780</v>
      </c>
      <c r="F1702" s="473">
        <v>45688</v>
      </c>
      <c r="G1702" s="473">
        <v>45688</v>
      </c>
      <c r="H1702" s="448"/>
      <c r="I1702" s="15" t="s">
        <v>1279</v>
      </c>
      <c r="J1702" s="15" t="str">
        <f>_xlfn.XLOOKUP(QDC_Contratos[[#This Row],[ID CLUSTER]],'Pontos e zonas por UF'!$B$2:$B$446,'Pontos e zonas por UF'!$H$2:$H$446)</f>
        <v>Rio de Janeiro</v>
      </c>
      <c r="K1702" s="344"/>
      <c r="L1702" s="8">
        <f>_xlfn.XLOOKUP(QDC_Contratos[[#This Row],[ID CLUSTER]],'Pontos e zonas por UF'!$B$2:$B$446,'Pontos e zonas por UF'!$A$2:$A$446)</f>
        <v>757858</v>
      </c>
      <c r="M1702" s="344" t="str">
        <f>_xlfn.XLOOKUP(QDC_Contratos[[#This Row],[Código Identificador do ID CLUSTER]],'Pontos e zonas por UF'!$A$2:$A$446,'Pontos e zonas por UF'!$G$2:$G$446)</f>
        <v>Ponto</v>
      </c>
    </row>
    <row r="1703" spans="1:13" x14ac:dyDescent="0.35">
      <c r="A1703" s="15">
        <v>1702</v>
      </c>
      <c r="B1703" s="338" t="s">
        <v>2978</v>
      </c>
      <c r="C1703" s="8" t="s">
        <v>1730</v>
      </c>
      <c r="D1703" s="15" t="s">
        <v>169</v>
      </c>
      <c r="E1703" s="18">
        <v>680</v>
      </c>
      <c r="F1703" s="473">
        <v>45688</v>
      </c>
      <c r="G1703" s="473">
        <v>45688</v>
      </c>
      <c r="H1703" s="448"/>
      <c r="I1703" s="15" t="s">
        <v>1279</v>
      </c>
      <c r="J1703" s="15" t="str">
        <f>_xlfn.XLOOKUP(QDC_Contratos[[#This Row],[ID CLUSTER]],'Pontos e zonas por UF'!$B$2:$B$446,'Pontos e zonas por UF'!$H$2:$H$446)</f>
        <v>São Paulo</v>
      </c>
      <c r="K1703" s="344"/>
      <c r="L1703" s="8">
        <f>_xlfn.XLOOKUP(QDC_Contratos[[#This Row],[ID CLUSTER]],'Pontos e zonas por UF'!$B$2:$B$446,'Pontos e zonas por UF'!$A$2:$A$446)</f>
        <v>276645</v>
      </c>
      <c r="M1703" s="344" t="str">
        <f>_xlfn.XLOOKUP(QDC_Contratos[[#This Row],[Código Identificador do ID CLUSTER]],'Pontos e zonas por UF'!$A$2:$A$446,'Pontos e zonas por UF'!$G$2:$G$446)</f>
        <v>Ponto</v>
      </c>
    </row>
    <row r="1704" spans="1:13" x14ac:dyDescent="0.35">
      <c r="A1704" s="15">
        <v>1703</v>
      </c>
      <c r="B1704" s="338" t="s">
        <v>2979</v>
      </c>
      <c r="C1704" s="8" t="s">
        <v>1763</v>
      </c>
      <c r="D1704" s="15" t="s">
        <v>162</v>
      </c>
      <c r="E1704" s="18">
        <v>220</v>
      </c>
      <c r="F1704" s="473">
        <v>45689</v>
      </c>
      <c r="G1704" s="473">
        <v>45716</v>
      </c>
      <c r="H1704" s="448"/>
      <c r="I1704" s="15" t="s">
        <v>1279</v>
      </c>
      <c r="J1704" s="15" t="str">
        <f>_xlfn.XLOOKUP(QDC_Contratos[[#This Row],[ID CLUSTER]],'Pontos e zonas por UF'!$B$2:$B$446,'Pontos e zonas por UF'!$H$2:$H$446)</f>
        <v>Rio de Janeiro</v>
      </c>
      <c r="K1704" s="344"/>
      <c r="L1704" s="8">
        <f>_xlfn.XLOOKUP(QDC_Contratos[[#This Row],[ID CLUSTER]],'Pontos e zonas por UF'!$B$2:$B$446,'Pontos e zonas por UF'!$A$2:$A$446)</f>
        <v>757858</v>
      </c>
      <c r="M1704" s="344" t="str">
        <f>_xlfn.XLOOKUP(QDC_Contratos[[#This Row],[Código Identificador do ID CLUSTER]],'Pontos e zonas por UF'!$A$2:$A$446,'Pontos e zonas por UF'!$G$2:$G$446)</f>
        <v>Ponto</v>
      </c>
    </row>
    <row r="1705" spans="1:13" x14ac:dyDescent="0.35">
      <c r="A1705" s="15">
        <v>1704</v>
      </c>
      <c r="B1705" s="338" t="s">
        <v>2980</v>
      </c>
      <c r="C1705" s="8" t="s">
        <v>1730</v>
      </c>
      <c r="D1705" s="15" t="s">
        <v>169</v>
      </c>
      <c r="E1705" s="18">
        <v>320</v>
      </c>
      <c r="F1705" s="473">
        <v>45689</v>
      </c>
      <c r="G1705" s="473">
        <v>45716</v>
      </c>
      <c r="H1705" s="448"/>
      <c r="I1705" s="15" t="s">
        <v>1279</v>
      </c>
      <c r="J1705" s="15" t="str">
        <f>_xlfn.XLOOKUP(QDC_Contratos[[#This Row],[ID CLUSTER]],'Pontos e zonas por UF'!$B$2:$B$446,'Pontos e zonas por UF'!$H$2:$H$446)</f>
        <v>São Paulo</v>
      </c>
      <c r="K1705" s="344"/>
      <c r="L1705" s="8">
        <f>_xlfn.XLOOKUP(QDC_Contratos[[#This Row],[ID CLUSTER]],'Pontos e zonas por UF'!$B$2:$B$446,'Pontos e zonas por UF'!$A$2:$A$446)</f>
        <v>276645</v>
      </c>
      <c r="M1705" s="344" t="str">
        <f>_xlfn.XLOOKUP(QDC_Contratos[[#This Row],[Código Identificador do ID CLUSTER]],'Pontos e zonas por UF'!$A$2:$A$446,'Pontos e zonas por UF'!$G$2:$G$446)</f>
        <v>Ponto</v>
      </c>
    </row>
    <row r="1706" spans="1:13" x14ac:dyDescent="0.35">
      <c r="A1706" s="15">
        <v>1705</v>
      </c>
      <c r="B1706" s="338" t="s">
        <v>2981</v>
      </c>
      <c r="C1706" s="8" t="s">
        <v>1295</v>
      </c>
      <c r="D1706" s="15" t="s">
        <v>169</v>
      </c>
      <c r="E1706" s="18">
        <v>200</v>
      </c>
      <c r="F1706" s="473">
        <v>45531</v>
      </c>
      <c r="G1706" s="473">
        <v>45535</v>
      </c>
      <c r="H1706" s="448"/>
      <c r="I1706" s="15" t="s">
        <v>1279</v>
      </c>
      <c r="J1706" s="15" t="str">
        <f>_xlfn.XLOOKUP(QDC_Contratos[[#This Row],[ID CLUSTER]],'Pontos e zonas por UF'!$B$2:$B$446,'Pontos e zonas por UF'!$H$2:$H$446)</f>
        <v>São Paulo</v>
      </c>
      <c r="K1706" s="344"/>
      <c r="L1706" s="8">
        <f>_xlfn.XLOOKUP(QDC_Contratos[[#This Row],[ID CLUSTER]],'Pontos e zonas por UF'!$B$2:$B$446,'Pontos e zonas por UF'!$A$2:$A$446)</f>
        <v>1</v>
      </c>
      <c r="M1706" s="344" t="str">
        <f>_xlfn.XLOOKUP(QDC_Contratos[[#This Row],[Código Identificador do ID CLUSTER]],'Pontos e zonas por UF'!$A$2:$A$446,'Pontos e zonas por UF'!$G$2:$G$446)</f>
        <v>Ponto</v>
      </c>
    </row>
    <row r="1707" spans="1:13" x14ac:dyDescent="0.35">
      <c r="A1707" s="15">
        <v>1706</v>
      </c>
      <c r="B1707" s="338" t="s">
        <v>2982</v>
      </c>
      <c r="C1707" s="8" t="s">
        <v>1295</v>
      </c>
      <c r="D1707" s="15" t="s">
        <v>169</v>
      </c>
      <c r="E1707" s="18">
        <v>40</v>
      </c>
      <c r="F1707" s="473">
        <v>45534</v>
      </c>
      <c r="G1707" s="473">
        <v>45535</v>
      </c>
      <c r="H1707" s="448"/>
      <c r="I1707" s="15" t="s">
        <v>1279</v>
      </c>
      <c r="J1707" s="15" t="str">
        <f>_xlfn.XLOOKUP(QDC_Contratos[[#This Row],[ID CLUSTER]],'Pontos e zonas por UF'!$B$2:$B$446,'Pontos e zonas por UF'!$H$2:$H$446)</f>
        <v>São Paulo</v>
      </c>
      <c r="K1707" s="344"/>
      <c r="L1707" s="8">
        <f>_xlfn.XLOOKUP(QDC_Contratos[[#This Row],[ID CLUSTER]],'Pontos e zonas por UF'!$B$2:$B$446,'Pontos e zonas por UF'!$A$2:$A$446)</f>
        <v>1</v>
      </c>
      <c r="M1707" s="344" t="str">
        <f>_xlfn.XLOOKUP(QDC_Contratos[[#This Row],[Código Identificador do ID CLUSTER]],'Pontos e zonas por UF'!$A$2:$A$446,'Pontos e zonas por UF'!$G$2:$G$446)</f>
        <v>Ponto</v>
      </c>
    </row>
    <row r="1708" spans="1:13" x14ac:dyDescent="0.35">
      <c r="A1708" s="15">
        <v>1707</v>
      </c>
      <c r="B1708" s="338" t="s">
        <v>2983</v>
      </c>
      <c r="C1708" s="8" t="s">
        <v>1469</v>
      </c>
      <c r="D1708" s="15" t="s">
        <v>162</v>
      </c>
      <c r="E1708" s="18">
        <v>40</v>
      </c>
      <c r="F1708" s="473">
        <v>45413</v>
      </c>
      <c r="G1708" s="473">
        <v>45657</v>
      </c>
      <c r="H1708" s="448"/>
      <c r="I1708" s="15" t="s">
        <v>1279</v>
      </c>
      <c r="J1708" s="15" t="str">
        <f>_xlfn.XLOOKUP(QDC_Contratos[[#This Row],[ID CLUSTER]],'Pontos e zonas por UF'!$B$2:$B$446,'Pontos e zonas por UF'!$H$2:$H$446)</f>
        <v>Espírito Santo</v>
      </c>
      <c r="K1708" s="344"/>
      <c r="L1708" s="8">
        <f>_xlfn.XLOOKUP(QDC_Contratos[[#This Row],[ID CLUSTER]],'Pontos e zonas por UF'!$B$2:$B$446,'Pontos e zonas por UF'!$A$2:$A$446)</f>
        <v>230</v>
      </c>
      <c r="M1708" s="344" t="str">
        <f>_xlfn.XLOOKUP(QDC_Contratos[[#This Row],[Código Identificador do ID CLUSTER]],'Pontos e zonas por UF'!$A$2:$A$446,'Pontos e zonas por UF'!$G$2:$G$446)</f>
        <v>Zona</v>
      </c>
    </row>
    <row r="1709" spans="1:13" x14ac:dyDescent="0.35">
      <c r="A1709" s="15">
        <v>1708</v>
      </c>
      <c r="B1709" s="338" t="s">
        <v>2984</v>
      </c>
      <c r="C1709" s="8" t="s">
        <v>1763</v>
      </c>
      <c r="D1709" s="15" t="s">
        <v>162</v>
      </c>
      <c r="E1709" s="18">
        <v>600</v>
      </c>
      <c r="F1709" s="473">
        <v>45687</v>
      </c>
      <c r="G1709" s="473">
        <v>45687</v>
      </c>
      <c r="H1709" s="448"/>
      <c r="I1709" s="15" t="s">
        <v>1279</v>
      </c>
      <c r="J1709" s="15" t="str">
        <f>_xlfn.XLOOKUP(QDC_Contratos[[#This Row],[ID CLUSTER]],'Pontos e zonas por UF'!$B$2:$B$446,'Pontos e zonas por UF'!$H$2:$H$446)</f>
        <v>Rio de Janeiro</v>
      </c>
      <c r="K1709" s="344"/>
      <c r="L1709" s="8">
        <f>_xlfn.XLOOKUP(QDC_Contratos[[#This Row],[ID CLUSTER]],'Pontos e zonas por UF'!$B$2:$B$446,'Pontos e zonas por UF'!$A$2:$A$446)</f>
        <v>757858</v>
      </c>
      <c r="M1709" s="344" t="str">
        <f>_xlfn.XLOOKUP(QDC_Contratos[[#This Row],[Código Identificador do ID CLUSTER]],'Pontos e zonas por UF'!$A$2:$A$446,'Pontos e zonas por UF'!$G$2:$G$446)</f>
        <v>Ponto</v>
      </c>
    </row>
    <row r="1710" spans="1:13" x14ac:dyDescent="0.35">
      <c r="A1710" s="15">
        <v>1709</v>
      </c>
      <c r="B1710" s="338" t="s">
        <v>2985</v>
      </c>
      <c r="C1710" s="8" t="s">
        <v>1726</v>
      </c>
      <c r="D1710" s="15" t="s">
        <v>169</v>
      </c>
      <c r="E1710" s="18">
        <v>150</v>
      </c>
      <c r="F1710" s="473">
        <v>45693</v>
      </c>
      <c r="G1710" s="473">
        <v>45693</v>
      </c>
      <c r="H1710" s="448"/>
      <c r="I1710" s="15" t="s">
        <v>1279</v>
      </c>
      <c r="J1710" s="15" t="str">
        <f>_xlfn.XLOOKUP(QDC_Contratos[[#This Row],[ID CLUSTER]],'Pontos e zonas por UF'!$B$2:$B$446,'Pontos e zonas por UF'!$H$2:$H$446)</f>
        <v>Rio de Janeiro</v>
      </c>
      <c r="K1710" s="344"/>
      <c r="L1710" s="8">
        <f>_xlfn.XLOOKUP(QDC_Contratos[[#This Row],[ID CLUSTER]],'Pontos e zonas por UF'!$B$2:$B$446,'Pontos e zonas por UF'!$A$2:$A$446)</f>
        <v>757856</v>
      </c>
      <c r="M1710" s="344" t="str">
        <f>_xlfn.XLOOKUP(QDC_Contratos[[#This Row],[Código Identificador do ID CLUSTER]],'Pontos e zonas por UF'!$A$2:$A$446,'Pontos e zonas por UF'!$G$2:$G$446)</f>
        <v>Ponto</v>
      </c>
    </row>
    <row r="1711" spans="1:13" x14ac:dyDescent="0.35">
      <c r="A1711" s="15">
        <v>1710</v>
      </c>
      <c r="B1711" s="338" t="s">
        <v>2986</v>
      </c>
      <c r="C1711" s="8" t="s">
        <v>1763</v>
      </c>
      <c r="D1711" s="15" t="s">
        <v>162</v>
      </c>
      <c r="E1711" s="18">
        <v>150</v>
      </c>
      <c r="F1711" s="473">
        <v>45694</v>
      </c>
      <c r="G1711" s="473">
        <v>45694</v>
      </c>
      <c r="H1711" s="448"/>
      <c r="I1711" s="15" t="s">
        <v>1279</v>
      </c>
      <c r="J1711" s="15" t="str">
        <f>_xlfn.XLOOKUP(QDC_Contratos[[#This Row],[ID CLUSTER]],'Pontos e zonas por UF'!$B$2:$B$446,'Pontos e zonas por UF'!$H$2:$H$446)</f>
        <v>Rio de Janeiro</v>
      </c>
      <c r="K1711" s="344"/>
      <c r="L1711" s="8">
        <f>_xlfn.XLOOKUP(QDC_Contratos[[#This Row],[ID CLUSTER]],'Pontos e zonas por UF'!$B$2:$B$446,'Pontos e zonas por UF'!$A$2:$A$446)</f>
        <v>757858</v>
      </c>
      <c r="M1711" s="344" t="str">
        <f>_xlfn.XLOOKUP(QDC_Contratos[[#This Row],[Código Identificador do ID CLUSTER]],'Pontos e zonas por UF'!$A$2:$A$446,'Pontos e zonas por UF'!$G$2:$G$446)</f>
        <v>Ponto</v>
      </c>
    </row>
    <row r="1712" spans="1:13" x14ac:dyDescent="0.35">
      <c r="A1712" s="15">
        <v>1711</v>
      </c>
      <c r="B1712" s="338" t="s">
        <v>2987</v>
      </c>
      <c r="C1712" s="8" t="s">
        <v>1447</v>
      </c>
      <c r="D1712" s="15" t="s">
        <v>162</v>
      </c>
      <c r="E1712" s="18">
        <v>163.63</v>
      </c>
      <c r="F1712" s="473">
        <v>45707</v>
      </c>
      <c r="G1712" s="473">
        <v>45707</v>
      </c>
      <c r="H1712" s="448"/>
      <c r="I1712" s="15" t="s">
        <v>1279</v>
      </c>
      <c r="J1712" s="15" t="str">
        <f>_xlfn.XLOOKUP(QDC_Contratos[[#This Row],[ID CLUSTER]],'Pontos e zonas por UF'!$B$2:$B$446,'Pontos e zonas por UF'!$H$2:$H$446)</f>
        <v>São Paulo</v>
      </c>
      <c r="K1712" s="344"/>
      <c r="L1712" s="8">
        <f>_xlfn.XLOOKUP(QDC_Contratos[[#This Row],[ID CLUSTER]],'Pontos e zonas por UF'!$B$2:$B$446,'Pontos e zonas por UF'!$A$2:$A$446)</f>
        <v>817352</v>
      </c>
      <c r="M1712" s="344" t="str">
        <f>_xlfn.XLOOKUP(QDC_Contratos[[#This Row],[Código Identificador do ID CLUSTER]],'Pontos e zonas por UF'!$A$2:$A$446,'Pontos e zonas por UF'!$G$2:$G$446)</f>
        <v>Ponto</v>
      </c>
    </row>
    <row r="1713" spans="1:13" x14ac:dyDescent="0.35">
      <c r="A1713" s="15">
        <v>1712</v>
      </c>
      <c r="B1713" s="338" t="s">
        <v>2988</v>
      </c>
      <c r="C1713" s="8" t="s">
        <v>1763</v>
      </c>
      <c r="D1713" s="15" t="s">
        <v>162</v>
      </c>
      <c r="E1713" s="18">
        <v>1400</v>
      </c>
      <c r="F1713" s="473">
        <v>45707</v>
      </c>
      <c r="G1713" s="473">
        <v>45707</v>
      </c>
      <c r="H1713" s="448"/>
      <c r="I1713" s="15" t="s">
        <v>1279</v>
      </c>
      <c r="J1713" s="15" t="str">
        <f>_xlfn.XLOOKUP(QDC_Contratos[[#This Row],[ID CLUSTER]],'Pontos e zonas por UF'!$B$2:$B$446,'Pontos e zonas por UF'!$H$2:$H$446)</f>
        <v>Rio de Janeiro</v>
      </c>
      <c r="K1713" s="344"/>
      <c r="L1713" s="8">
        <f>_xlfn.XLOOKUP(QDC_Contratos[[#This Row],[ID CLUSTER]],'Pontos e zonas por UF'!$B$2:$B$446,'Pontos e zonas por UF'!$A$2:$A$446)</f>
        <v>757858</v>
      </c>
      <c r="M1713" s="344" t="str">
        <f>_xlfn.XLOOKUP(QDC_Contratos[[#This Row],[Código Identificador do ID CLUSTER]],'Pontos e zonas por UF'!$A$2:$A$446,'Pontos e zonas por UF'!$G$2:$G$446)</f>
        <v>Ponto</v>
      </c>
    </row>
    <row r="1714" spans="1:13" x14ac:dyDescent="0.35">
      <c r="A1714" s="15">
        <v>1713</v>
      </c>
      <c r="B1714" s="338" t="s">
        <v>2989</v>
      </c>
      <c r="C1714" s="8" t="s">
        <v>1447</v>
      </c>
      <c r="D1714" s="15" t="s">
        <v>162</v>
      </c>
      <c r="E1714" s="18">
        <v>163.63</v>
      </c>
      <c r="F1714" s="473">
        <v>45708</v>
      </c>
      <c r="G1714" s="473">
        <v>45708</v>
      </c>
      <c r="H1714" s="448"/>
      <c r="I1714" s="15" t="s">
        <v>1279</v>
      </c>
      <c r="J1714" s="15" t="str">
        <f>_xlfn.XLOOKUP(QDC_Contratos[[#This Row],[ID CLUSTER]],'Pontos e zonas por UF'!$B$2:$B$446,'Pontos e zonas por UF'!$H$2:$H$446)</f>
        <v>São Paulo</v>
      </c>
      <c r="K1714" s="344"/>
      <c r="L1714" s="8">
        <f>_xlfn.XLOOKUP(QDC_Contratos[[#This Row],[ID CLUSTER]],'Pontos e zonas por UF'!$B$2:$B$446,'Pontos e zonas por UF'!$A$2:$A$446)</f>
        <v>817352</v>
      </c>
      <c r="M1714" s="344" t="str">
        <f>_xlfn.XLOOKUP(QDC_Contratos[[#This Row],[Código Identificador do ID CLUSTER]],'Pontos e zonas por UF'!$A$2:$A$446,'Pontos e zonas por UF'!$G$2:$G$446)</f>
        <v>Ponto</v>
      </c>
    </row>
    <row r="1715" spans="1:13" x14ac:dyDescent="0.35">
      <c r="A1715" s="15">
        <v>1714</v>
      </c>
      <c r="B1715" s="338" t="s">
        <v>2990</v>
      </c>
      <c r="C1715" s="8" t="s">
        <v>1763</v>
      </c>
      <c r="D1715" s="15" t="s">
        <v>162</v>
      </c>
      <c r="E1715" s="18">
        <v>400</v>
      </c>
      <c r="F1715" s="473">
        <v>45708</v>
      </c>
      <c r="G1715" s="473">
        <v>45708</v>
      </c>
      <c r="H1715" s="448"/>
      <c r="I1715" s="15" t="s">
        <v>1279</v>
      </c>
      <c r="J1715" s="15" t="str">
        <f>_xlfn.XLOOKUP(QDC_Contratos[[#This Row],[ID CLUSTER]],'Pontos e zonas por UF'!$B$2:$B$446,'Pontos e zonas por UF'!$H$2:$H$446)</f>
        <v>Rio de Janeiro</v>
      </c>
      <c r="K1715" s="344"/>
      <c r="L1715" s="8">
        <f>_xlfn.XLOOKUP(QDC_Contratos[[#This Row],[ID CLUSTER]],'Pontos e zonas por UF'!$B$2:$B$446,'Pontos e zonas por UF'!$A$2:$A$446)</f>
        <v>757858</v>
      </c>
      <c r="M1715" s="344" t="str">
        <f>_xlfn.XLOOKUP(QDC_Contratos[[#This Row],[Código Identificador do ID CLUSTER]],'Pontos e zonas por UF'!$A$2:$A$446,'Pontos e zonas por UF'!$G$2:$G$446)</f>
        <v>Ponto</v>
      </c>
    </row>
    <row r="1716" spans="1:13" x14ac:dyDescent="0.35">
      <c r="A1716" s="15">
        <v>1715</v>
      </c>
      <c r="B1716" s="338" t="s">
        <v>2991</v>
      </c>
      <c r="C1716" s="8" t="s">
        <v>1447</v>
      </c>
      <c r="D1716" s="15" t="s">
        <v>162</v>
      </c>
      <c r="E1716" s="18">
        <v>163.63</v>
      </c>
      <c r="F1716" s="473">
        <v>45709</v>
      </c>
      <c r="G1716" s="473">
        <v>45709</v>
      </c>
      <c r="H1716" s="448"/>
      <c r="I1716" s="15" t="s">
        <v>1279</v>
      </c>
      <c r="J1716" s="15" t="str">
        <f>_xlfn.XLOOKUP(QDC_Contratos[[#This Row],[ID CLUSTER]],'Pontos e zonas por UF'!$B$2:$B$446,'Pontos e zonas por UF'!$H$2:$H$446)</f>
        <v>São Paulo</v>
      </c>
      <c r="K1716" s="344"/>
      <c r="L1716" s="8">
        <f>_xlfn.XLOOKUP(QDC_Contratos[[#This Row],[ID CLUSTER]],'Pontos e zonas por UF'!$B$2:$B$446,'Pontos e zonas por UF'!$A$2:$A$446)</f>
        <v>817352</v>
      </c>
      <c r="M1716" s="344" t="str">
        <f>_xlfn.XLOOKUP(QDC_Contratos[[#This Row],[Código Identificador do ID CLUSTER]],'Pontos e zonas por UF'!$A$2:$A$446,'Pontos e zonas por UF'!$G$2:$G$446)</f>
        <v>Ponto</v>
      </c>
    </row>
    <row r="1717" spans="1:13" x14ac:dyDescent="0.35">
      <c r="A1717" s="15">
        <v>1716</v>
      </c>
      <c r="B1717" s="338" t="s">
        <v>2992</v>
      </c>
      <c r="C1717" s="8" t="s">
        <v>1763</v>
      </c>
      <c r="D1717" s="15" t="s">
        <v>162</v>
      </c>
      <c r="E1717" s="18">
        <v>160</v>
      </c>
      <c r="F1717" s="473">
        <v>45709</v>
      </c>
      <c r="G1717" s="473">
        <v>45709</v>
      </c>
      <c r="H1717" s="448"/>
      <c r="I1717" s="15" t="s">
        <v>1279</v>
      </c>
      <c r="J1717" s="15" t="str">
        <f>_xlfn.XLOOKUP(QDC_Contratos[[#This Row],[ID CLUSTER]],'Pontos e zonas por UF'!$B$2:$B$446,'Pontos e zonas por UF'!$H$2:$H$446)</f>
        <v>Rio de Janeiro</v>
      </c>
      <c r="K1717" s="344"/>
      <c r="L1717" s="8">
        <f>_xlfn.XLOOKUP(QDC_Contratos[[#This Row],[ID CLUSTER]],'Pontos e zonas por UF'!$B$2:$B$446,'Pontos e zonas por UF'!$A$2:$A$446)</f>
        <v>757858</v>
      </c>
      <c r="M1717" s="344" t="str">
        <f>_xlfn.XLOOKUP(QDC_Contratos[[#This Row],[Código Identificador do ID CLUSTER]],'Pontos e zonas por UF'!$A$2:$A$446,'Pontos e zonas por UF'!$G$2:$G$446)</f>
        <v>Ponto</v>
      </c>
    </row>
    <row r="1718" spans="1:13" x14ac:dyDescent="0.35">
      <c r="A1718" s="15">
        <v>1717</v>
      </c>
      <c r="B1718" s="338" t="s">
        <v>2993</v>
      </c>
      <c r="C1718" s="8" t="s">
        <v>1447</v>
      </c>
      <c r="D1718" s="15" t="s">
        <v>162</v>
      </c>
      <c r="E1718" s="18">
        <v>163.63</v>
      </c>
      <c r="F1718" s="473">
        <v>45710</v>
      </c>
      <c r="G1718" s="473">
        <v>45710</v>
      </c>
      <c r="H1718" s="448"/>
      <c r="I1718" s="15" t="s">
        <v>1279</v>
      </c>
      <c r="J1718" s="15" t="str">
        <f>_xlfn.XLOOKUP(QDC_Contratos[[#This Row],[ID CLUSTER]],'Pontos e zonas por UF'!$B$2:$B$446,'Pontos e zonas por UF'!$H$2:$H$446)</f>
        <v>São Paulo</v>
      </c>
      <c r="K1718" s="344"/>
      <c r="L1718" s="8">
        <f>_xlfn.XLOOKUP(QDC_Contratos[[#This Row],[ID CLUSTER]],'Pontos e zonas por UF'!$B$2:$B$446,'Pontos e zonas por UF'!$A$2:$A$446)</f>
        <v>817352</v>
      </c>
      <c r="M1718" s="344" t="str">
        <f>_xlfn.XLOOKUP(QDC_Contratos[[#This Row],[Código Identificador do ID CLUSTER]],'Pontos e zonas por UF'!$A$2:$A$446,'Pontos e zonas por UF'!$G$2:$G$446)</f>
        <v>Ponto</v>
      </c>
    </row>
    <row r="1719" spans="1:13" x14ac:dyDescent="0.35">
      <c r="A1719" s="15">
        <v>1718</v>
      </c>
      <c r="B1719" s="338" t="s">
        <v>2994</v>
      </c>
      <c r="C1719" s="8" t="s">
        <v>1763</v>
      </c>
      <c r="D1719" s="15" t="s">
        <v>162</v>
      </c>
      <c r="E1719" s="18">
        <v>160</v>
      </c>
      <c r="F1719" s="473">
        <v>45710</v>
      </c>
      <c r="G1719" s="473">
        <v>45710</v>
      </c>
      <c r="H1719" s="448"/>
      <c r="I1719" s="15" t="s">
        <v>1279</v>
      </c>
      <c r="J1719" s="15" t="str">
        <f>_xlfn.XLOOKUP(QDC_Contratos[[#This Row],[ID CLUSTER]],'Pontos e zonas por UF'!$B$2:$B$446,'Pontos e zonas por UF'!$H$2:$H$446)</f>
        <v>Rio de Janeiro</v>
      </c>
      <c r="K1719" s="344"/>
      <c r="L1719" s="8">
        <f>_xlfn.XLOOKUP(QDC_Contratos[[#This Row],[ID CLUSTER]],'Pontos e zonas por UF'!$B$2:$B$446,'Pontos e zonas por UF'!$A$2:$A$446)</f>
        <v>757858</v>
      </c>
      <c r="M1719" s="344" t="str">
        <f>_xlfn.XLOOKUP(QDC_Contratos[[#This Row],[Código Identificador do ID CLUSTER]],'Pontos e zonas por UF'!$A$2:$A$446,'Pontos e zonas por UF'!$G$2:$G$446)</f>
        <v>Ponto</v>
      </c>
    </row>
    <row r="1720" spans="1:13" x14ac:dyDescent="0.35">
      <c r="A1720" s="15">
        <v>1719</v>
      </c>
      <c r="B1720" s="338" t="s">
        <v>2995</v>
      </c>
      <c r="C1720" s="8" t="s">
        <v>1730</v>
      </c>
      <c r="D1720" s="15" t="s">
        <v>169</v>
      </c>
      <c r="E1720" s="18">
        <v>1700</v>
      </c>
      <c r="F1720" s="473">
        <v>45708</v>
      </c>
      <c r="G1720" s="473">
        <v>45708</v>
      </c>
      <c r="H1720" s="448"/>
      <c r="I1720" s="15" t="s">
        <v>1279</v>
      </c>
      <c r="J1720" s="15" t="str">
        <f>_xlfn.XLOOKUP(QDC_Contratos[[#This Row],[ID CLUSTER]],'Pontos e zonas por UF'!$B$2:$B$446,'Pontos e zonas por UF'!$H$2:$H$446)</f>
        <v>São Paulo</v>
      </c>
      <c r="K1720" s="344"/>
      <c r="L1720" s="8">
        <f>_xlfn.XLOOKUP(QDC_Contratos[[#This Row],[ID CLUSTER]],'Pontos e zonas por UF'!$B$2:$B$446,'Pontos e zonas por UF'!$A$2:$A$446)</f>
        <v>276645</v>
      </c>
      <c r="M1720" s="344" t="str">
        <f>_xlfn.XLOOKUP(QDC_Contratos[[#This Row],[Código Identificador do ID CLUSTER]],'Pontos e zonas por UF'!$A$2:$A$446,'Pontos e zonas por UF'!$G$2:$G$446)</f>
        <v>Ponto</v>
      </c>
    </row>
    <row r="1721" spans="1:13" x14ac:dyDescent="0.35">
      <c r="A1721" s="15">
        <v>1720</v>
      </c>
      <c r="B1721" s="338" t="s">
        <v>2996</v>
      </c>
      <c r="C1721" s="8" t="s">
        <v>1823</v>
      </c>
      <c r="D1721" s="15" t="s">
        <v>162</v>
      </c>
      <c r="E1721" s="18">
        <v>1300</v>
      </c>
      <c r="F1721" s="473">
        <v>45708</v>
      </c>
      <c r="G1721" s="473">
        <v>45708</v>
      </c>
      <c r="H1721" s="448"/>
      <c r="I1721" s="15" t="s">
        <v>1279</v>
      </c>
      <c r="J1721" s="15" t="str">
        <f>_xlfn.XLOOKUP(QDC_Contratos[[#This Row],[ID CLUSTER]],'Pontos e zonas por UF'!$B$2:$B$446,'Pontos e zonas por UF'!$H$2:$H$446)</f>
        <v>São Paulo</v>
      </c>
      <c r="K1721" s="344"/>
      <c r="L1721" s="8">
        <f>_xlfn.XLOOKUP(QDC_Contratos[[#This Row],[ID CLUSTER]],'Pontos e zonas por UF'!$B$2:$B$446,'Pontos e zonas por UF'!$A$2:$A$446)</f>
        <v>443</v>
      </c>
      <c r="M1721" s="344" t="str">
        <f>_xlfn.XLOOKUP(QDC_Contratos[[#This Row],[Código Identificador do ID CLUSTER]],'Pontos e zonas por UF'!$A$2:$A$446,'Pontos e zonas por UF'!$G$2:$G$446)</f>
        <v>Zona</v>
      </c>
    </row>
    <row r="1722" spans="1:13" x14ac:dyDescent="0.35">
      <c r="A1722" s="15">
        <v>1721</v>
      </c>
      <c r="B1722" s="338" t="s">
        <v>2997</v>
      </c>
      <c r="C1722" s="8" t="s">
        <v>1298</v>
      </c>
      <c r="D1722" s="15" t="s">
        <v>162</v>
      </c>
      <c r="E1722" s="18">
        <v>250</v>
      </c>
      <c r="F1722" s="473">
        <v>45708</v>
      </c>
      <c r="G1722" s="473">
        <v>45708</v>
      </c>
      <c r="H1722" s="448"/>
      <c r="I1722" s="15" t="s">
        <v>1279</v>
      </c>
      <c r="J1722" s="15" t="str">
        <f>_xlfn.XLOOKUP(QDC_Contratos[[#This Row],[ID CLUSTER]],'Pontos e zonas por UF'!$B$2:$B$446,'Pontos e zonas por UF'!$H$2:$H$446)</f>
        <v>São Paulo</v>
      </c>
      <c r="K1722" s="344"/>
      <c r="L1722" s="8">
        <f>_xlfn.XLOOKUP(QDC_Contratos[[#This Row],[ID CLUSTER]],'Pontos e zonas por UF'!$B$2:$B$446,'Pontos e zonas por UF'!$A$2:$A$446)</f>
        <v>444</v>
      </c>
      <c r="M1722" s="344" t="str">
        <f>_xlfn.XLOOKUP(QDC_Contratos[[#This Row],[Código Identificador do ID CLUSTER]],'Pontos e zonas por UF'!$A$2:$A$446,'Pontos e zonas por UF'!$G$2:$G$446)</f>
        <v>Zona</v>
      </c>
    </row>
    <row r="1723" spans="1:13" x14ac:dyDescent="0.35">
      <c r="A1723" s="15">
        <v>1722</v>
      </c>
      <c r="B1723" s="338" t="s">
        <v>2998</v>
      </c>
      <c r="C1723" s="8" t="s">
        <v>1730</v>
      </c>
      <c r="D1723" s="15" t="s">
        <v>169</v>
      </c>
      <c r="E1723" s="18">
        <v>1750</v>
      </c>
      <c r="F1723" s="473">
        <v>45709</v>
      </c>
      <c r="G1723" s="473">
        <v>45709</v>
      </c>
      <c r="H1723" s="448"/>
      <c r="I1723" s="15" t="s">
        <v>1279</v>
      </c>
      <c r="J1723" s="15" t="str">
        <f>_xlfn.XLOOKUP(QDC_Contratos[[#This Row],[ID CLUSTER]],'Pontos e zonas por UF'!$B$2:$B$446,'Pontos e zonas por UF'!$H$2:$H$446)</f>
        <v>São Paulo</v>
      </c>
      <c r="K1723" s="344"/>
      <c r="L1723" s="8">
        <f>_xlfn.XLOOKUP(QDC_Contratos[[#This Row],[ID CLUSTER]],'Pontos e zonas por UF'!$B$2:$B$446,'Pontos e zonas por UF'!$A$2:$A$446)</f>
        <v>276645</v>
      </c>
      <c r="M1723" s="344" t="str">
        <f>_xlfn.XLOOKUP(QDC_Contratos[[#This Row],[Código Identificador do ID CLUSTER]],'Pontos e zonas por UF'!$A$2:$A$446,'Pontos e zonas por UF'!$G$2:$G$446)</f>
        <v>Ponto</v>
      </c>
    </row>
    <row r="1724" spans="1:13" x14ac:dyDescent="0.35">
      <c r="A1724" s="15">
        <v>1723</v>
      </c>
      <c r="B1724" s="338" t="s">
        <v>2999</v>
      </c>
      <c r="C1724" s="8" t="s">
        <v>1823</v>
      </c>
      <c r="D1724" s="15" t="s">
        <v>162</v>
      </c>
      <c r="E1724" s="18">
        <v>1200</v>
      </c>
      <c r="F1724" s="473">
        <v>45709</v>
      </c>
      <c r="G1724" s="473">
        <v>45709</v>
      </c>
      <c r="H1724" s="448"/>
      <c r="I1724" s="15" t="s">
        <v>1279</v>
      </c>
      <c r="J1724" s="15" t="str">
        <f>_xlfn.XLOOKUP(QDC_Contratos[[#This Row],[ID CLUSTER]],'Pontos e zonas por UF'!$B$2:$B$446,'Pontos e zonas por UF'!$H$2:$H$446)</f>
        <v>São Paulo</v>
      </c>
      <c r="K1724" s="344"/>
      <c r="L1724" s="8">
        <f>_xlfn.XLOOKUP(QDC_Contratos[[#This Row],[ID CLUSTER]],'Pontos e zonas por UF'!$B$2:$B$446,'Pontos e zonas por UF'!$A$2:$A$446)</f>
        <v>443</v>
      </c>
      <c r="M1724" s="344" t="str">
        <f>_xlfn.XLOOKUP(QDC_Contratos[[#This Row],[Código Identificador do ID CLUSTER]],'Pontos e zonas por UF'!$A$2:$A$446,'Pontos e zonas por UF'!$G$2:$G$446)</f>
        <v>Zona</v>
      </c>
    </row>
    <row r="1725" spans="1:13" x14ac:dyDescent="0.35">
      <c r="A1725" s="15">
        <v>1724</v>
      </c>
      <c r="B1725" s="338" t="s">
        <v>3000</v>
      </c>
      <c r="C1725" s="8" t="s">
        <v>1298</v>
      </c>
      <c r="D1725" s="15" t="s">
        <v>162</v>
      </c>
      <c r="E1725" s="18">
        <v>290</v>
      </c>
      <c r="F1725" s="473">
        <v>45709</v>
      </c>
      <c r="G1725" s="473">
        <v>45709</v>
      </c>
      <c r="H1725" s="448"/>
      <c r="I1725" s="15" t="s">
        <v>1279</v>
      </c>
      <c r="J1725" s="15" t="str">
        <f>_xlfn.XLOOKUP(QDC_Contratos[[#This Row],[ID CLUSTER]],'Pontos e zonas por UF'!$B$2:$B$446,'Pontos e zonas por UF'!$H$2:$H$446)</f>
        <v>São Paulo</v>
      </c>
      <c r="K1725" s="344"/>
      <c r="L1725" s="8">
        <f>_xlfn.XLOOKUP(QDC_Contratos[[#This Row],[ID CLUSTER]],'Pontos e zonas por UF'!$B$2:$B$446,'Pontos e zonas por UF'!$A$2:$A$446)</f>
        <v>444</v>
      </c>
      <c r="M1725" s="344" t="str">
        <f>_xlfn.XLOOKUP(QDC_Contratos[[#This Row],[Código Identificador do ID CLUSTER]],'Pontos e zonas por UF'!$A$2:$A$446,'Pontos e zonas por UF'!$G$2:$G$446)</f>
        <v>Zona</v>
      </c>
    </row>
    <row r="1726" spans="1:13" x14ac:dyDescent="0.35">
      <c r="A1726" s="15">
        <v>1725</v>
      </c>
      <c r="B1726" s="338" t="s">
        <v>3001</v>
      </c>
      <c r="C1726" s="8" t="s">
        <v>1730</v>
      </c>
      <c r="D1726" s="15" t="s">
        <v>169</v>
      </c>
      <c r="E1726" s="18">
        <v>1500</v>
      </c>
      <c r="F1726" s="473">
        <v>45710</v>
      </c>
      <c r="G1726" s="473">
        <v>45710</v>
      </c>
      <c r="H1726" s="448"/>
      <c r="I1726" s="15" t="s">
        <v>1279</v>
      </c>
      <c r="J1726" s="15" t="str">
        <f>_xlfn.XLOOKUP(QDC_Contratos[[#This Row],[ID CLUSTER]],'Pontos e zonas por UF'!$B$2:$B$446,'Pontos e zonas por UF'!$H$2:$H$446)</f>
        <v>São Paulo</v>
      </c>
      <c r="K1726" s="344"/>
      <c r="L1726" s="8">
        <f>_xlfn.XLOOKUP(QDC_Contratos[[#This Row],[ID CLUSTER]],'Pontos e zonas por UF'!$B$2:$B$446,'Pontos e zonas por UF'!$A$2:$A$446)</f>
        <v>276645</v>
      </c>
      <c r="M1726" s="344" t="str">
        <f>_xlfn.XLOOKUP(QDC_Contratos[[#This Row],[Código Identificador do ID CLUSTER]],'Pontos e zonas por UF'!$A$2:$A$446,'Pontos e zonas por UF'!$G$2:$G$446)</f>
        <v>Ponto</v>
      </c>
    </row>
    <row r="1727" spans="1:13" x14ac:dyDescent="0.35">
      <c r="A1727" s="15">
        <v>1726</v>
      </c>
      <c r="B1727" s="338" t="s">
        <v>3002</v>
      </c>
      <c r="C1727" s="8" t="s">
        <v>1823</v>
      </c>
      <c r="D1727" s="15" t="s">
        <v>162</v>
      </c>
      <c r="E1727" s="18">
        <v>1200</v>
      </c>
      <c r="F1727" s="473">
        <v>45710</v>
      </c>
      <c r="G1727" s="473">
        <v>45710</v>
      </c>
      <c r="H1727" s="448"/>
      <c r="I1727" s="15" t="s">
        <v>1279</v>
      </c>
      <c r="J1727" s="15" t="str">
        <f>_xlfn.XLOOKUP(QDC_Contratos[[#This Row],[ID CLUSTER]],'Pontos e zonas por UF'!$B$2:$B$446,'Pontos e zonas por UF'!$H$2:$H$446)</f>
        <v>São Paulo</v>
      </c>
      <c r="K1727" s="344"/>
      <c r="L1727" s="8">
        <f>_xlfn.XLOOKUP(QDC_Contratos[[#This Row],[ID CLUSTER]],'Pontos e zonas por UF'!$B$2:$B$446,'Pontos e zonas por UF'!$A$2:$A$446)</f>
        <v>443</v>
      </c>
      <c r="M1727" s="344" t="str">
        <f>_xlfn.XLOOKUP(QDC_Contratos[[#This Row],[Código Identificador do ID CLUSTER]],'Pontos e zonas por UF'!$A$2:$A$446,'Pontos e zonas por UF'!$G$2:$G$446)</f>
        <v>Zona</v>
      </c>
    </row>
    <row r="1728" spans="1:13" x14ac:dyDescent="0.35">
      <c r="A1728" s="15">
        <v>1727</v>
      </c>
      <c r="B1728" s="338" t="s">
        <v>3003</v>
      </c>
      <c r="C1728" s="8" t="s">
        <v>1298</v>
      </c>
      <c r="D1728" s="15" t="s">
        <v>162</v>
      </c>
      <c r="E1728" s="18">
        <v>270</v>
      </c>
      <c r="F1728" s="473">
        <v>45710</v>
      </c>
      <c r="G1728" s="473">
        <v>45710</v>
      </c>
      <c r="H1728" s="448"/>
      <c r="I1728" s="15" t="s">
        <v>1279</v>
      </c>
      <c r="J1728" s="15" t="str">
        <f>_xlfn.XLOOKUP(QDC_Contratos[[#This Row],[ID CLUSTER]],'Pontos e zonas por UF'!$B$2:$B$446,'Pontos e zonas por UF'!$H$2:$H$446)</f>
        <v>São Paulo</v>
      </c>
      <c r="K1728" s="344"/>
      <c r="L1728" s="8">
        <f>_xlfn.XLOOKUP(QDC_Contratos[[#This Row],[ID CLUSTER]],'Pontos e zonas por UF'!$B$2:$B$446,'Pontos e zonas por UF'!$A$2:$A$446)</f>
        <v>444</v>
      </c>
      <c r="M1728" s="344" t="str">
        <f>_xlfn.XLOOKUP(QDC_Contratos[[#This Row],[Código Identificador do ID CLUSTER]],'Pontos e zonas por UF'!$A$2:$A$446,'Pontos e zonas por UF'!$G$2:$G$446)</f>
        <v>Zona</v>
      </c>
    </row>
    <row r="1729" spans="1:13" x14ac:dyDescent="0.35">
      <c r="A1729" s="15">
        <v>1728</v>
      </c>
      <c r="B1729" s="338" t="s">
        <v>3004</v>
      </c>
      <c r="C1729" s="8" t="s">
        <v>1730</v>
      </c>
      <c r="D1729" s="15" t="s">
        <v>169</v>
      </c>
      <c r="E1729" s="18">
        <v>1500</v>
      </c>
      <c r="F1729" s="473">
        <v>45711</v>
      </c>
      <c r="G1729" s="473">
        <v>45711</v>
      </c>
      <c r="H1729" s="448"/>
      <c r="I1729" s="15" t="s">
        <v>1279</v>
      </c>
      <c r="J1729" s="15" t="str">
        <f>_xlfn.XLOOKUP(QDC_Contratos[[#This Row],[ID CLUSTER]],'Pontos e zonas por UF'!$B$2:$B$446,'Pontos e zonas por UF'!$H$2:$H$446)</f>
        <v>São Paulo</v>
      </c>
      <c r="K1729" s="344"/>
      <c r="L1729" s="8">
        <f>_xlfn.XLOOKUP(QDC_Contratos[[#This Row],[ID CLUSTER]],'Pontos e zonas por UF'!$B$2:$B$446,'Pontos e zonas por UF'!$A$2:$A$446)</f>
        <v>276645</v>
      </c>
      <c r="M1729" s="344" t="str">
        <f>_xlfn.XLOOKUP(QDC_Contratos[[#This Row],[Código Identificador do ID CLUSTER]],'Pontos e zonas por UF'!$A$2:$A$446,'Pontos e zonas por UF'!$G$2:$G$446)</f>
        <v>Ponto</v>
      </c>
    </row>
    <row r="1730" spans="1:13" x14ac:dyDescent="0.35">
      <c r="A1730" s="15">
        <v>1729</v>
      </c>
      <c r="B1730" s="338" t="s">
        <v>3005</v>
      </c>
      <c r="C1730" s="8" t="s">
        <v>1823</v>
      </c>
      <c r="D1730" s="15" t="s">
        <v>162</v>
      </c>
      <c r="E1730" s="18">
        <v>1300</v>
      </c>
      <c r="F1730" s="473">
        <v>45711</v>
      </c>
      <c r="G1730" s="473">
        <v>45711</v>
      </c>
      <c r="H1730" s="448"/>
      <c r="I1730" s="15" t="s">
        <v>1279</v>
      </c>
      <c r="J1730" s="15" t="str">
        <f>_xlfn.XLOOKUP(QDC_Contratos[[#This Row],[ID CLUSTER]],'Pontos e zonas por UF'!$B$2:$B$446,'Pontos e zonas por UF'!$H$2:$H$446)</f>
        <v>São Paulo</v>
      </c>
      <c r="K1730" s="344"/>
      <c r="L1730" s="8">
        <f>_xlfn.XLOOKUP(QDC_Contratos[[#This Row],[ID CLUSTER]],'Pontos e zonas por UF'!$B$2:$B$446,'Pontos e zonas por UF'!$A$2:$A$446)</f>
        <v>443</v>
      </c>
      <c r="M1730" s="344" t="str">
        <f>_xlfn.XLOOKUP(QDC_Contratos[[#This Row],[Código Identificador do ID CLUSTER]],'Pontos e zonas por UF'!$A$2:$A$446,'Pontos e zonas por UF'!$G$2:$G$446)</f>
        <v>Zona</v>
      </c>
    </row>
    <row r="1731" spans="1:13" x14ac:dyDescent="0.35">
      <c r="A1731" s="15">
        <v>1730</v>
      </c>
      <c r="B1731" s="338" t="s">
        <v>3006</v>
      </c>
      <c r="C1731" s="8" t="s">
        <v>1298</v>
      </c>
      <c r="D1731" s="15" t="s">
        <v>162</v>
      </c>
      <c r="E1731" s="18">
        <v>270</v>
      </c>
      <c r="F1731" s="473">
        <v>45711</v>
      </c>
      <c r="G1731" s="473">
        <v>45711</v>
      </c>
      <c r="H1731" s="448"/>
      <c r="I1731" s="15" t="s">
        <v>1279</v>
      </c>
      <c r="J1731" s="15" t="str">
        <f>_xlfn.XLOOKUP(QDC_Contratos[[#This Row],[ID CLUSTER]],'Pontos e zonas por UF'!$B$2:$B$446,'Pontos e zonas por UF'!$H$2:$H$446)</f>
        <v>São Paulo</v>
      </c>
      <c r="K1731" s="344"/>
      <c r="L1731" s="8">
        <f>_xlfn.XLOOKUP(QDC_Contratos[[#This Row],[ID CLUSTER]],'Pontos e zonas por UF'!$B$2:$B$446,'Pontos e zonas por UF'!$A$2:$A$446)</f>
        <v>444</v>
      </c>
      <c r="M1731" s="344" t="str">
        <f>_xlfn.XLOOKUP(QDC_Contratos[[#This Row],[Código Identificador do ID CLUSTER]],'Pontos e zonas por UF'!$A$2:$A$446,'Pontos e zonas por UF'!$G$2:$G$446)</f>
        <v>Zona</v>
      </c>
    </row>
    <row r="1732" spans="1:13" x14ac:dyDescent="0.35">
      <c r="A1732" s="15">
        <v>1731</v>
      </c>
      <c r="B1732" s="338" t="s">
        <v>3007</v>
      </c>
      <c r="C1732" s="8" t="s">
        <v>1730</v>
      </c>
      <c r="D1732" s="15" t="s">
        <v>169</v>
      </c>
      <c r="E1732" s="18">
        <v>1500</v>
      </c>
      <c r="F1732" s="473">
        <v>45712</v>
      </c>
      <c r="G1732" s="473">
        <v>45712</v>
      </c>
      <c r="H1732" s="448"/>
      <c r="I1732" s="15" t="s">
        <v>1279</v>
      </c>
      <c r="J1732" s="15" t="str">
        <f>_xlfn.XLOOKUP(QDC_Contratos[[#This Row],[ID CLUSTER]],'Pontos e zonas por UF'!$B$2:$B$446,'Pontos e zonas por UF'!$H$2:$H$446)</f>
        <v>São Paulo</v>
      </c>
      <c r="K1732" s="344"/>
      <c r="L1732" s="8">
        <f>_xlfn.XLOOKUP(QDC_Contratos[[#This Row],[ID CLUSTER]],'Pontos e zonas por UF'!$B$2:$B$446,'Pontos e zonas por UF'!$A$2:$A$446)</f>
        <v>276645</v>
      </c>
      <c r="M1732" s="344" t="str">
        <f>_xlfn.XLOOKUP(QDC_Contratos[[#This Row],[Código Identificador do ID CLUSTER]],'Pontos e zonas por UF'!$A$2:$A$446,'Pontos e zonas por UF'!$G$2:$G$446)</f>
        <v>Ponto</v>
      </c>
    </row>
    <row r="1733" spans="1:13" x14ac:dyDescent="0.35">
      <c r="A1733" s="15">
        <v>1732</v>
      </c>
      <c r="B1733" s="338" t="s">
        <v>3008</v>
      </c>
      <c r="C1733" s="8" t="s">
        <v>1823</v>
      </c>
      <c r="D1733" s="15" t="s">
        <v>162</v>
      </c>
      <c r="E1733" s="18">
        <v>1300</v>
      </c>
      <c r="F1733" s="473">
        <v>45712</v>
      </c>
      <c r="G1733" s="473">
        <v>45712</v>
      </c>
      <c r="H1733" s="448"/>
      <c r="I1733" s="15" t="s">
        <v>1279</v>
      </c>
      <c r="J1733" s="15" t="str">
        <f>_xlfn.XLOOKUP(QDC_Contratos[[#This Row],[ID CLUSTER]],'Pontos e zonas por UF'!$B$2:$B$446,'Pontos e zonas por UF'!$H$2:$H$446)</f>
        <v>São Paulo</v>
      </c>
      <c r="K1733" s="344"/>
      <c r="L1733" s="8">
        <f>_xlfn.XLOOKUP(QDC_Contratos[[#This Row],[ID CLUSTER]],'Pontos e zonas por UF'!$B$2:$B$446,'Pontos e zonas por UF'!$A$2:$A$446)</f>
        <v>443</v>
      </c>
      <c r="M1733" s="344" t="str">
        <f>_xlfn.XLOOKUP(QDC_Contratos[[#This Row],[Código Identificador do ID CLUSTER]],'Pontos e zonas por UF'!$A$2:$A$446,'Pontos e zonas por UF'!$G$2:$G$446)</f>
        <v>Zona</v>
      </c>
    </row>
    <row r="1734" spans="1:13" x14ac:dyDescent="0.35">
      <c r="A1734" s="15">
        <v>1733</v>
      </c>
      <c r="B1734" s="338" t="s">
        <v>3009</v>
      </c>
      <c r="C1734" s="8" t="s">
        <v>1298</v>
      </c>
      <c r="D1734" s="15" t="s">
        <v>162</v>
      </c>
      <c r="E1734" s="18">
        <v>270</v>
      </c>
      <c r="F1734" s="473">
        <v>45712</v>
      </c>
      <c r="G1734" s="473">
        <v>45712</v>
      </c>
      <c r="H1734" s="448"/>
      <c r="I1734" s="15" t="s">
        <v>1279</v>
      </c>
      <c r="J1734" s="15" t="str">
        <f>_xlfn.XLOOKUP(QDC_Contratos[[#This Row],[ID CLUSTER]],'Pontos e zonas por UF'!$B$2:$B$446,'Pontos e zonas por UF'!$H$2:$H$446)</f>
        <v>São Paulo</v>
      </c>
      <c r="K1734" s="344"/>
      <c r="L1734" s="8">
        <f>_xlfn.XLOOKUP(QDC_Contratos[[#This Row],[ID CLUSTER]],'Pontos e zonas por UF'!$B$2:$B$446,'Pontos e zonas por UF'!$A$2:$A$446)</f>
        <v>444</v>
      </c>
      <c r="M1734" s="344" t="str">
        <f>_xlfn.XLOOKUP(QDC_Contratos[[#This Row],[Código Identificador do ID CLUSTER]],'Pontos e zonas por UF'!$A$2:$A$446,'Pontos e zonas por UF'!$G$2:$G$446)</f>
        <v>Zona</v>
      </c>
    </row>
    <row r="1735" spans="1:13" x14ac:dyDescent="0.35">
      <c r="A1735" s="15">
        <v>1734</v>
      </c>
      <c r="B1735" s="338" t="s">
        <v>3010</v>
      </c>
      <c r="C1735" s="8" t="s">
        <v>1823</v>
      </c>
      <c r="D1735" s="15" t="s">
        <v>162</v>
      </c>
      <c r="E1735" s="18">
        <v>1200</v>
      </c>
      <c r="F1735" s="473">
        <v>45713</v>
      </c>
      <c r="G1735" s="473">
        <v>45713</v>
      </c>
      <c r="H1735" s="448"/>
      <c r="I1735" s="15" t="s">
        <v>1279</v>
      </c>
      <c r="J1735" s="15" t="str">
        <f>_xlfn.XLOOKUP(QDC_Contratos[[#This Row],[ID CLUSTER]],'Pontos e zonas por UF'!$B$2:$B$446,'Pontos e zonas por UF'!$H$2:$H$446)</f>
        <v>São Paulo</v>
      </c>
      <c r="K1735" s="344"/>
      <c r="L1735" s="8">
        <f>_xlfn.XLOOKUP(QDC_Contratos[[#This Row],[ID CLUSTER]],'Pontos e zonas por UF'!$B$2:$B$446,'Pontos e zonas por UF'!$A$2:$A$446)</f>
        <v>443</v>
      </c>
      <c r="M1735" s="344" t="str">
        <f>_xlfn.XLOOKUP(QDC_Contratos[[#This Row],[Código Identificador do ID CLUSTER]],'Pontos e zonas por UF'!$A$2:$A$446,'Pontos e zonas por UF'!$G$2:$G$446)</f>
        <v>Zona</v>
      </c>
    </row>
    <row r="1736" spans="1:13" x14ac:dyDescent="0.35">
      <c r="A1736" s="15">
        <v>1735</v>
      </c>
      <c r="B1736" s="338" t="s">
        <v>3011</v>
      </c>
      <c r="C1736" s="8" t="s">
        <v>1298</v>
      </c>
      <c r="D1736" s="15" t="s">
        <v>162</v>
      </c>
      <c r="E1736" s="18">
        <v>300</v>
      </c>
      <c r="F1736" s="473">
        <v>45713</v>
      </c>
      <c r="G1736" s="473">
        <v>45713</v>
      </c>
      <c r="H1736" s="448"/>
      <c r="I1736" s="15" t="s">
        <v>1279</v>
      </c>
      <c r="J1736" s="15" t="str">
        <f>_xlfn.XLOOKUP(QDC_Contratos[[#This Row],[ID CLUSTER]],'Pontos e zonas por UF'!$B$2:$B$446,'Pontos e zonas por UF'!$H$2:$H$446)</f>
        <v>São Paulo</v>
      </c>
      <c r="K1736" s="344"/>
      <c r="L1736" s="8">
        <f>_xlfn.XLOOKUP(QDC_Contratos[[#This Row],[ID CLUSTER]],'Pontos e zonas por UF'!$B$2:$B$446,'Pontos e zonas por UF'!$A$2:$A$446)</f>
        <v>444</v>
      </c>
      <c r="M1736" s="344" t="str">
        <f>_xlfn.XLOOKUP(QDC_Contratos[[#This Row],[Código Identificador do ID CLUSTER]],'Pontos e zonas por UF'!$A$2:$A$446,'Pontos e zonas por UF'!$G$2:$G$446)</f>
        <v>Zona</v>
      </c>
    </row>
    <row r="1737" spans="1:13" x14ac:dyDescent="0.35">
      <c r="A1737" s="15">
        <v>1736</v>
      </c>
      <c r="B1737" s="338" t="s">
        <v>3012</v>
      </c>
      <c r="C1737" s="8" t="s">
        <v>1730</v>
      </c>
      <c r="D1737" s="15" t="s">
        <v>169</v>
      </c>
      <c r="E1737" s="18">
        <v>1500</v>
      </c>
      <c r="F1737" s="473">
        <v>45713</v>
      </c>
      <c r="G1737" s="473">
        <v>45713</v>
      </c>
      <c r="H1737" s="448"/>
      <c r="I1737" s="15" t="s">
        <v>1279</v>
      </c>
      <c r="J1737" s="15" t="str">
        <f>_xlfn.XLOOKUP(QDC_Contratos[[#This Row],[ID CLUSTER]],'Pontos e zonas por UF'!$B$2:$B$446,'Pontos e zonas por UF'!$H$2:$H$446)</f>
        <v>São Paulo</v>
      </c>
      <c r="K1737" s="344"/>
      <c r="L1737" s="8">
        <f>_xlfn.XLOOKUP(QDC_Contratos[[#This Row],[ID CLUSTER]],'Pontos e zonas por UF'!$B$2:$B$446,'Pontos e zonas por UF'!$A$2:$A$446)</f>
        <v>276645</v>
      </c>
      <c r="M1737" s="344" t="str">
        <f>_xlfn.XLOOKUP(QDC_Contratos[[#This Row],[Código Identificador do ID CLUSTER]],'Pontos e zonas por UF'!$A$2:$A$446,'Pontos e zonas por UF'!$G$2:$G$446)</f>
        <v>Ponto</v>
      </c>
    </row>
    <row r="1738" spans="1:13" x14ac:dyDescent="0.35">
      <c r="A1738" s="15">
        <v>1737</v>
      </c>
      <c r="B1738" s="338" t="s">
        <v>3013</v>
      </c>
      <c r="C1738" s="8" t="s">
        <v>1823</v>
      </c>
      <c r="D1738" s="15" t="s">
        <v>162</v>
      </c>
      <c r="E1738" s="18">
        <v>1200</v>
      </c>
      <c r="F1738" s="473">
        <v>45714</v>
      </c>
      <c r="G1738" s="473">
        <v>45714</v>
      </c>
      <c r="H1738" s="448"/>
      <c r="I1738" s="15" t="s">
        <v>1279</v>
      </c>
      <c r="J1738" s="15" t="str">
        <f>_xlfn.XLOOKUP(QDC_Contratos[[#This Row],[ID CLUSTER]],'Pontos e zonas por UF'!$B$2:$B$446,'Pontos e zonas por UF'!$H$2:$H$446)</f>
        <v>São Paulo</v>
      </c>
      <c r="K1738" s="344"/>
      <c r="L1738" s="8">
        <f>_xlfn.XLOOKUP(QDC_Contratos[[#This Row],[ID CLUSTER]],'Pontos e zonas por UF'!$B$2:$B$446,'Pontos e zonas por UF'!$A$2:$A$446)</f>
        <v>443</v>
      </c>
      <c r="M1738" s="344" t="str">
        <f>_xlfn.XLOOKUP(QDC_Contratos[[#This Row],[Código Identificador do ID CLUSTER]],'Pontos e zonas por UF'!$A$2:$A$446,'Pontos e zonas por UF'!$G$2:$G$446)</f>
        <v>Zona</v>
      </c>
    </row>
    <row r="1739" spans="1:13" x14ac:dyDescent="0.35">
      <c r="A1739" s="15">
        <v>1738</v>
      </c>
      <c r="B1739" s="338" t="s">
        <v>3014</v>
      </c>
      <c r="C1739" s="8" t="s">
        <v>1298</v>
      </c>
      <c r="D1739" s="15" t="s">
        <v>162</v>
      </c>
      <c r="E1739" s="18">
        <v>300</v>
      </c>
      <c r="F1739" s="473">
        <v>45714</v>
      </c>
      <c r="G1739" s="473">
        <v>45714</v>
      </c>
      <c r="H1739" s="448"/>
      <c r="I1739" s="15" t="s">
        <v>1279</v>
      </c>
      <c r="J1739" s="15" t="str">
        <f>_xlfn.XLOOKUP(QDC_Contratos[[#This Row],[ID CLUSTER]],'Pontos e zonas por UF'!$B$2:$B$446,'Pontos e zonas por UF'!$H$2:$H$446)</f>
        <v>São Paulo</v>
      </c>
      <c r="K1739" s="344"/>
      <c r="L1739" s="8">
        <f>_xlfn.XLOOKUP(QDC_Contratos[[#This Row],[ID CLUSTER]],'Pontos e zonas por UF'!$B$2:$B$446,'Pontos e zonas por UF'!$A$2:$A$446)</f>
        <v>444</v>
      </c>
      <c r="M1739" s="344" t="str">
        <f>_xlfn.XLOOKUP(QDC_Contratos[[#This Row],[Código Identificador do ID CLUSTER]],'Pontos e zonas por UF'!$A$2:$A$446,'Pontos e zonas por UF'!$G$2:$G$446)</f>
        <v>Zona</v>
      </c>
    </row>
    <row r="1740" spans="1:13" x14ac:dyDescent="0.35">
      <c r="A1740" s="15">
        <v>1739</v>
      </c>
      <c r="B1740" s="338" t="s">
        <v>3015</v>
      </c>
      <c r="C1740" s="8" t="s">
        <v>1730</v>
      </c>
      <c r="D1740" s="15" t="s">
        <v>169</v>
      </c>
      <c r="E1740" s="18">
        <v>1500</v>
      </c>
      <c r="F1740" s="473">
        <v>45714</v>
      </c>
      <c r="G1740" s="473">
        <v>45714</v>
      </c>
      <c r="H1740" s="448"/>
      <c r="I1740" s="15" t="s">
        <v>1279</v>
      </c>
      <c r="J1740" s="15" t="str">
        <f>_xlfn.XLOOKUP(QDC_Contratos[[#This Row],[ID CLUSTER]],'Pontos e zonas por UF'!$B$2:$B$446,'Pontos e zonas por UF'!$H$2:$H$446)</f>
        <v>São Paulo</v>
      </c>
      <c r="K1740" s="344"/>
      <c r="L1740" s="8">
        <f>_xlfn.XLOOKUP(QDC_Contratos[[#This Row],[ID CLUSTER]],'Pontos e zonas por UF'!$B$2:$B$446,'Pontos e zonas por UF'!$A$2:$A$446)</f>
        <v>276645</v>
      </c>
      <c r="M1740" s="344" t="str">
        <f>_xlfn.XLOOKUP(QDC_Contratos[[#This Row],[Código Identificador do ID CLUSTER]],'Pontos e zonas por UF'!$A$2:$A$446,'Pontos e zonas por UF'!$G$2:$G$446)</f>
        <v>Ponto</v>
      </c>
    </row>
    <row r="1741" spans="1:13" x14ac:dyDescent="0.35">
      <c r="A1741" s="15">
        <v>1740</v>
      </c>
      <c r="B1741" s="338" t="s">
        <v>3016</v>
      </c>
      <c r="C1741" s="6" t="s">
        <v>1537</v>
      </c>
      <c r="D1741" s="15" t="s">
        <v>169</v>
      </c>
      <c r="E1741" s="18">
        <v>26</v>
      </c>
      <c r="F1741" s="473">
        <v>45689</v>
      </c>
      <c r="G1741" s="473">
        <v>46022</v>
      </c>
      <c r="H1741" s="448"/>
      <c r="I1741" s="15" t="s">
        <v>1279</v>
      </c>
      <c r="J1741" s="15" t="str">
        <f>_xlfn.XLOOKUP(QDC_Contratos[[#This Row],[ID CLUSTER]],'Pontos e zonas por UF'!$B$2:$B$446,'Pontos e zonas por UF'!$H$2:$H$446)</f>
        <v>Rio de Janeiro</v>
      </c>
      <c r="K1741" s="344"/>
      <c r="L1741" s="8">
        <f>_xlfn.XLOOKUP(QDC_Contratos[[#This Row],[ID CLUSTER]],'Pontos e zonas por UF'!$B$2:$B$446,'Pontos e zonas por UF'!$A$2:$A$446)</f>
        <v>757856</v>
      </c>
      <c r="M1741" s="344" t="str">
        <f>_xlfn.XLOOKUP(QDC_Contratos[[#This Row],[Código Identificador do ID CLUSTER]],'Pontos e zonas por UF'!$A$2:$A$446,'Pontos e zonas por UF'!$G$2:$G$446)</f>
        <v>Ponto</v>
      </c>
    </row>
    <row r="1742" spans="1:13" x14ac:dyDescent="0.35">
      <c r="A1742" s="15">
        <v>1741</v>
      </c>
      <c r="B1742" s="338" t="s">
        <v>3017</v>
      </c>
      <c r="C1742" s="8" t="s">
        <v>1726</v>
      </c>
      <c r="D1742" s="15" t="s">
        <v>169</v>
      </c>
      <c r="E1742" s="18">
        <v>50</v>
      </c>
      <c r="F1742" s="473">
        <v>45689</v>
      </c>
      <c r="G1742" s="473">
        <v>46022</v>
      </c>
      <c r="H1742" s="448"/>
      <c r="I1742" s="15" t="s">
        <v>1279</v>
      </c>
      <c r="J1742" s="15" t="str">
        <f>_xlfn.XLOOKUP(QDC_Contratos[[#This Row],[ID CLUSTER]],'Pontos e zonas por UF'!$B$2:$B$446,'Pontos e zonas por UF'!$H$2:$H$446)</f>
        <v>Rio de Janeiro</v>
      </c>
      <c r="K1742" s="344"/>
      <c r="L1742" s="8">
        <f>_xlfn.XLOOKUP(QDC_Contratos[[#This Row],[ID CLUSTER]],'Pontos e zonas por UF'!$B$2:$B$446,'Pontos e zonas por UF'!$A$2:$A$446)</f>
        <v>757856</v>
      </c>
      <c r="M1742" s="344" t="str">
        <f>_xlfn.XLOOKUP(QDC_Contratos[[#This Row],[Código Identificador do ID CLUSTER]],'Pontos e zonas por UF'!$A$2:$A$446,'Pontos e zonas por UF'!$G$2:$G$446)</f>
        <v>Ponto</v>
      </c>
    </row>
    <row r="1743" spans="1:13" x14ac:dyDescent="0.35">
      <c r="A1743" s="15">
        <v>1742</v>
      </c>
      <c r="B1743" s="338" t="s">
        <v>3018</v>
      </c>
      <c r="C1743" s="8" t="s">
        <v>1298</v>
      </c>
      <c r="D1743" s="15" t="s">
        <v>162</v>
      </c>
      <c r="E1743" s="18">
        <v>152</v>
      </c>
      <c r="F1743" s="473">
        <v>45706</v>
      </c>
      <c r="G1743" s="473">
        <v>45706</v>
      </c>
      <c r="H1743" s="448"/>
      <c r="I1743" s="15" t="s">
        <v>1279</v>
      </c>
      <c r="J1743" s="15" t="str">
        <f>_xlfn.XLOOKUP(QDC_Contratos[[#This Row],[ID CLUSTER]],'Pontos e zonas por UF'!$B$2:$B$446,'Pontos e zonas por UF'!$H$2:$H$446)</f>
        <v>São Paulo</v>
      </c>
      <c r="K1743" s="344"/>
      <c r="L1743" s="8">
        <f>_xlfn.XLOOKUP(QDC_Contratos[[#This Row],[ID CLUSTER]],'Pontos e zonas por UF'!$B$2:$B$446,'Pontos e zonas por UF'!$A$2:$A$446)</f>
        <v>444</v>
      </c>
      <c r="M1743" s="344" t="str">
        <f>_xlfn.XLOOKUP(QDC_Contratos[[#This Row],[Código Identificador do ID CLUSTER]],'Pontos e zonas por UF'!$A$2:$A$446,'Pontos e zonas por UF'!$G$2:$G$446)</f>
        <v>Zona</v>
      </c>
    </row>
    <row r="1744" spans="1:13" x14ac:dyDescent="0.35">
      <c r="A1744" s="15">
        <v>1743</v>
      </c>
      <c r="B1744" s="338" t="s">
        <v>3019</v>
      </c>
      <c r="C1744" s="8" t="s">
        <v>1298</v>
      </c>
      <c r="D1744" s="15" t="s">
        <v>162</v>
      </c>
      <c r="E1744" s="18">
        <v>139</v>
      </c>
      <c r="F1744" s="473">
        <v>45707</v>
      </c>
      <c r="G1744" s="473">
        <v>45707</v>
      </c>
      <c r="H1744" s="448"/>
      <c r="I1744" s="15" t="s">
        <v>1279</v>
      </c>
      <c r="J1744" s="15" t="str">
        <f>_xlfn.XLOOKUP(QDC_Contratos[[#This Row],[ID CLUSTER]],'Pontos e zonas por UF'!$B$2:$B$446,'Pontos e zonas por UF'!$H$2:$H$446)</f>
        <v>São Paulo</v>
      </c>
      <c r="K1744" s="344"/>
      <c r="L1744" s="8">
        <f>_xlfn.XLOOKUP(QDC_Contratos[[#This Row],[ID CLUSTER]],'Pontos e zonas por UF'!$B$2:$B$446,'Pontos e zonas por UF'!$A$2:$A$446)</f>
        <v>444</v>
      </c>
      <c r="M1744" s="344" t="str">
        <f>_xlfn.XLOOKUP(QDC_Contratos[[#This Row],[Código Identificador do ID CLUSTER]],'Pontos e zonas por UF'!$A$2:$A$446,'Pontos e zonas por UF'!$G$2:$G$446)</f>
        <v>Zona</v>
      </c>
    </row>
    <row r="1745" spans="1:13" x14ac:dyDescent="0.35">
      <c r="A1745" s="15">
        <v>1744</v>
      </c>
      <c r="B1745" s="338" t="s">
        <v>3020</v>
      </c>
      <c r="C1745" s="8" t="s">
        <v>1298</v>
      </c>
      <c r="D1745" s="15" t="s">
        <v>162</v>
      </c>
      <c r="E1745" s="18">
        <v>151.66999999999999</v>
      </c>
      <c r="F1745" s="473">
        <v>45708</v>
      </c>
      <c r="G1745" s="473">
        <v>45708</v>
      </c>
      <c r="H1745" s="448"/>
      <c r="I1745" s="15" t="s">
        <v>1279</v>
      </c>
      <c r="J1745" s="15" t="str">
        <f>_xlfn.XLOOKUP(QDC_Contratos[[#This Row],[ID CLUSTER]],'Pontos e zonas por UF'!$B$2:$B$446,'Pontos e zonas por UF'!$H$2:$H$446)</f>
        <v>São Paulo</v>
      </c>
      <c r="K1745" s="344"/>
      <c r="L1745" s="8">
        <f>_xlfn.XLOOKUP(QDC_Contratos[[#This Row],[ID CLUSTER]],'Pontos e zonas por UF'!$B$2:$B$446,'Pontos e zonas por UF'!$A$2:$A$446)</f>
        <v>444</v>
      </c>
      <c r="M1745" s="344" t="str">
        <f>_xlfn.XLOOKUP(QDC_Contratos[[#This Row],[Código Identificador do ID CLUSTER]],'Pontos e zonas por UF'!$A$2:$A$446,'Pontos e zonas por UF'!$G$2:$G$446)</f>
        <v>Zona</v>
      </c>
    </row>
    <row r="1746" spans="1:13" x14ac:dyDescent="0.35">
      <c r="A1746" s="15">
        <v>1745</v>
      </c>
      <c r="B1746" s="338" t="s">
        <v>3021</v>
      </c>
      <c r="C1746" s="8" t="s">
        <v>1298</v>
      </c>
      <c r="D1746" s="15" t="s">
        <v>162</v>
      </c>
      <c r="E1746" s="18">
        <v>165</v>
      </c>
      <c r="F1746" s="473">
        <v>45709</v>
      </c>
      <c r="G1746" s="473">
        <v>45709</v>
      </c>
      <c r="H1746" s="448"/>
      <c r="I1746" s="15" t="s">
        <v>1279</v>
      </c>
      <c r="J1746" s="15" t="str">
        <f>_xlfn.XLOOKUP(QDC_Contratos[[#This Row],[ID CLUSTER]],'Pontos e zonas por UF'!$B$2:$B$446,'Pontos e zonas por UF'!$H$2:$H$446)</f>
        <v>São Paulo</v>
      </c>
      <c r="K1746" s="344"/>
      <c r="L1746" s="8">
        <f>_xlfn.XLOOKUP(QDC_Contratos[[#This Row],[ID CLUSTER]],'Pontos e zonas por UF'!$B$2:$B$446,'Pontos e zonas por UF'!$A$2:$A$446)</f>
        <v>444</v>
      </c>
      <c r="M1746" s="344" t="str">
        <f>_xlfn.XLOOKUP(QDC_Contratos[[#This Row],[Código Identificador do ID CLUSTER]],'Pontos e zonas por UF'!$A$2:$A$446,'Pontos e zonas por UF'!$G$2:$G$446)</f>
        <v>Zona</v>
      </c>
    </row>
    <row r="1747" spans="1:13" x14ac:dyDescent="0.35">
      <c r="A1747" s="15">
        <v>1746</v>
      </c>
      <c r="B1747" s="338" t="s">
        <v>3022</v>
      </c>
      <c r="C1747" s="8" t="s">
        <v>1730</v>
      </c>
      <c r="D1747" s="15" t="s">
        <v>169</v>
      </c>
      <c r="E1747" s="18">
        <v>1000</v>
      </c>
      <c r="F1747" s="473">
        <v>45709</v>
      </c>
      <c r="G1747" s="473">
        <v>45709</v>
      </c>
      <c r="H1747" s="448"/>
      <c r="I1747" s="15" t="s">
        <v>1279</v>
      </c>
      <c r="J1747" s="15" t="str">
        <f>_xlfn.XLOOKUP(QDC_Contratos[[#This Row],[ID CLUSTER]],'Pontos e zonas por UF'!$B$2:$B$446,'Pontos e zonas por UF'!$H$2:$H$446)</f>
        <v>São Paulo</v>
      </c>
      <c r="K1747" s="344"/>
      <c r="L1747" s="8">
        <f>_xlfn.XLOOKUP(QDC_Contratos[[#This Row],[ID CLUSTER]],'Pontos e zonas por UF'!$B$2:$B$446,'Pontos e zonas por UF'!$A$2:$A$446)</f>
        <v>276645</v>
      </c>
      <c r="M1747" s="344" t="str">
        <f>_xlfn.XLOOKUP(QDC_Contratos[[#This Row],[Código Identificador do ID CLUSTER]],'Pontos e zonas por UF'!$A$2:$A$446,'Pontos e zonas por UF'!$G$2:$G$446)</f>
        <v>Ponto</v>
      </c>
    </row>
    <row r="1748" spans="1:13" x14ac:dyDescent="0.35">
      <c r="A1748" s="15">
        <v>1747</v>
      </c>
      <c r="B1748" s="338" t="s">
        <v>3023</v>
      </c>
      <c r="C1748" s="8" t="s">
        <v>1763</v>
      </c>
      <c r="D1748" s="15" t="s">
        <v>162</v>
      </c>
      <c r="E1748" s="18">
        <v>500</v>
      </c>
      <c r="F1748" s="473">
        <v>45709</v>
      </c>
      <c r="G1748" s="473">
        <v>45709</v>
      </c>
      <c r="H1748" s="448"/>
      <c r="I1748" s="15" t="s">
        <v>1279</v>
      </c>
      <c r="J1748" s="15" t="str">
        <f>_xlfn.XLOOKUP(QDC_Contratos[[#This Row],[ID CLUSTER]],'Pontos e zonas por UF'!$B$2:$B$446,'Pontos e zonas por UF'!$H$2:$H$446)</f>
        <v>Rio de Janeiro</v>
      </c>
      <c r="K1748" s="344"/>
      <c r="L1748" s="8">
        <f>_xlfn.XLOOKUP(QDC_Contratos[[#This Row],[ID CLUSTER]],'Pontos e zonas por UF'!$B$2:$B$446,'Pontos e zonas por UF'!$A$2:$A$446)</f>
        <v>757858</v>
      </c>
      <c r="M1748" s="344" t="str">
        <f>_xlfn.XLOOKUP(QDC_Contratos[[#This Row],[Código Identificador do ID CLUSTER]],'Pontos e zonas por UF'!$A$2:$A$446,'Pontos e zonas por UF'!$G$2:$G$446)</f>
        <v>Ponto</v>
      </c>
    </row>
    <row r="1749" spans="1:13" x14ac:dyDescent="0.35">
      <c r="A1749" s="15">
        <v>1748</v>
      </c>
      <c r="B1749" s="338" t="s">
        <v>3024</v>
      </c>
      <c r="C1749" s="8" t="s">
        <v>1298</v>
      </c>
      <c r="D1749" s="15" t="s">
        <v>162</v>
      </c>
      <c r="E1749" s="18">
        <v>131.66999999999999</v>
      </c>
      <c r="F1749" s="473">
        <v>45710</v>
      </c>
      <c r="G1749" s="473">
        <v>45710</v>
      </c>
      <c r="H1749" s="448"/>
      <c r="I1749" s="15" t="s">
        <v>1279</v>
      </c>
      <c r="J1749" s="15" t="str">
        <f>_xlfn.XLOOKUP(QDC_Contratos[[#This Row],[ID CLUSTER]],'Pontos e zonas por UF'!$B$2:$B$446,'Pontos e zonas por UF'!$H$2:$H$446)</f>
        <v>São Paulo</v>
      </c>
      <c r="K1749" s="344"/>
      <c r="L1749" s="8">
        <f>_xlfn.XLOOKUP(QDC_Contratos[[#This Row],[ID CLUSTER]],'Pontos e zonas por UF'!$B$2:$B$446,'Pontos e zonas por UF'!$A$2:$A$446)</f>
        <v>444</v>
      </c>
      <c r="M1749" s="344" t="str">
        <f>_xlfn.XLOOKUP(QDC_Contratos[[#This Row],[Código Identificador do ID CLUSTER]],'Pontos e zonas por UF'!$A$2:$A$446,'Pontos e zonas por UF'!$G$2:$G$446)</f>
        <v>Zona</v>
      </c>
    </row>
    <row r="1750" spans="1:13" x14ac:dyDescent="0.35">
      <c r="A1750" s="15">
        <v>1749</v>
      </c>
      <c r="B1750" s="338" t="s">
        <v>3025</v>
      </c>
      <c r="C1750" s="8" t="s">
        <v>1730</v>
      </c>
      <c r="D1750" s="15" t="s">
        <v>169</v>
      </c>
      <c r="E1750" s="18">
        <v>1000</v>
      </c>
      <c r="F1750" s="473">
        <v>45710</v>
      </c>
      <c r="G1750" s="473">
        <v>45710</v>
      </c>
      <c r="H1750" s="448"/>
      <c r="I1750" s="15" t="s">
        <v>1279</v>
      </c>
      <c r="J1750" s="15" t="str">
        <f>_xlfn.XLOOKUP(QDC_Contratos[[#This Row],[ID CLUSTER]],'Pontos e zonas por UF'!$B$2:$B$446,'Pontos e zonas por UF'!$H$2:$H$446)</f>
        <v>São Paulo</v>
      </c>
      <c r="K1750" s="344"/>
      <c r="L1750" s="8">
        <f>_xlfn.XLOOKUP(QDC_Contratos[[#This Row],[ID CLUSTER]],'Pontos e zonas por UF'!$B$2:$B$446,'Pontos e zonas por UF'!$A$2:$A$446)</f>
        <v>276645</v>
      </c>
      <c r="M1750" s="344" t="str">
        <f>_xlfn.XLOOKUP(QDC_Contratos[[#This Row],[Código Identificador do ID CLUSTER]],'Pontos e zonas por UF'!$A$2:$A$446,'Pontos e zonas por UF'!$G$2:$G$446)</f>
        <v>Ponto</v>
      </c>
    </row>
    <row r="1751" spans="1:13" x14ac:dyDescent="0.35">
      <c r="A1751" s="15">
        <v>1750</v>
      </c>
      <c r="B1751" s="338" t="s">
        <v>3026</v>
      </c>
      <c r="C1751" s="8" t="s">
        <v>1763</v>
      </c>
      <c r="D1751" s="15" t="s">
        <v>162</v>
      </c>
      <c r="E1751" s="18">
        <v>500</v>
      </c>
      <c r="F1751" s="473">
        <v>45710</v>
      </c>
      <c r="G1751" s="473">
        <v>45710</v>
      </c>
      <c r="H1751" s="448"/>
      <c r="I1751" s="15" t="s">
        <v>1279</v>
      </c>
      <c r="J1751" s="15" t="str">
        <f>_xlfn.XLOOKUP(QDC_Contratos[[#This Row],[ID CLUSTER]],'Pontos e zonas por UF'!$B$2:$B$446,'Pontos e zonas por UF'!$H$2:$H$446)</f>
        <v>Rio de Janeiro</v>
      </c>
      <c r="K1751" s="344"/>
      <c r="L1751" s="8">
        <f>_xlfn.XLOOKUP(QDC_Contratos[[#This Row],[ID CLUSTER]],'Pontos e zonas por UF'!$B$2:$B$446,'Pontos e zonas por UF'!$A$2:$A$446)</f>
        <v>757858</v>
      </c>
      <c r="M1751" s="344" t="str">
        <f>_xlfn.XLOOKUP(QDC_Contratos[[#This Row],[Código Identificador do ID CLUSTER]],'Pontos e zonas por UF'!$A$2:$A$446,'Pontos e zonas por UF'!$G$2:$G$446)</f>
        <v>Ponto</v>
      </c>
    </row>
    <row r="1752" spans="1:13" x14ac:dyDescent="0.35">
      <c r="A1752" s="15">
        <v>1751</v>
      </c>
      <c r="B1752" s="338" t="s">
        <v>3027</v>
      </c>
      <c r="C1752" s="8" t="s">
        <v>1298</v>
      </c>
      <c r="D1752" s="15" t="s">
        <v>162</v>
      </c>
      <c r="E1752" s="18">
        <v>145</v>
      </c>
      <c r="F1752" s="473">
        <v>45711</v>
      </c>
      <c r="G1752" s="473">
        <v>45711</v>
      </c>
      <c r="H1752" s="448"/>
      <c r="I1752" s="15" t="s">
        <v>1279</v>
      </c>
      <c r="J1752" s="15" t="str">
        <f>_xlfn.XLOOKUP(QDC_Contratos[[#This Row],[ID CLUSTER]],'Pontos e zonas por UF'!$B$2:$B$446,'Pontos e zonas por UF'!$H$2:$H$446)</f>
        <v>São Paulo</v>
      </c>
      <c r="K1752" s="344"/>
      <c r="L1752" s="8">
        <f>_xlfn.XLOOKUP(QDC_Contratos[[#This Row],[ID CLUSTER]],'Pontos e zonas por UF'!$B$2:$B$446,'Pontos e zonas por UF'!$A$2:$A$446)</f>
        <v>444</v>
      </c>
      <c r="M1752" s="344" t="str">
        <f>_xlfn.XLOOKUP(QDC_Contratos[[#This Row],[Código Identificador do ID CLUSTER]],'Pontos e zonas por UF'!$A$2:$A$446,'Pontos e zonas por UF'!$G$2:$G$446)</f>
        <v>Zona</v>
      </c>
    </row>
    <row r="1753" spans="1:13" x14ac:dyDescent="0.35">
      <c r="A1753" s="15">
        <v>1752</v>
      </c>
      <c r="B1753" s="338" t="s">
        <v>3028</v>
      </c>
      <c r="C1753" s="8" t="s">
        <v>1298</v>
      </c>
      <c r="D1753" s="15" t="s">
        <v>162</v>
      </c>
      <c r="E1753" s="18">
        <v>145</v>
      </c>
      <c r="F1753" s="473">
        <v>45712</v>
      </c>
      <c r="G1753" s="473">
        <v>45712</v>
      </c>
      <c r="H1753" s="448"/>
      <c r="I1753" s="15" t="s">
        <v>1279</v>
      </c>
      <c r="J1753" s="15" t="str">
        <f>_xlfn.XLOOKUP(QDC_Contratos[[#This Row],[ID CLUSTER]],'Pontos e zonas por UF'!$B$2:$B$446,'Pontos e zonas por UF'!$H$2:$H$446)</f>
        <v>São Paulo</v>
      </c>
      <c r="K1753" s="344"/>
      <c r="L1753" s="8">
        <f>_xlfn.XLOOKUP(QDC_Contratos[[#This Row],[ID CLUSTER]],'Pontos e zonas por UF'!$B$2:$B$446,'Pontos e zonas por UF'!$A$2:$A$446)</f>
        <v>444</v>
      </c>
      <c r="M1753" s="344" t="str">
        <f>_xlfn.XLOOKUP(QDC_Contratos[[#This Row],[Código Identificador do ID CLUSTER]],'Pontos e zonas por UF'!$A$2:$A$446,'Pontos e zonas por UF'!$G$2:$G$446)</f>
        <v>Zona</v>
      </c>
    </row>
    <row r="1754" spans="1:13" x14ac:dyDescent="0.35">
      <c r="A1754" s="15">
        <v>1753</v>
      </c>
      <c r="B1754" s="338" t="s">
        <v>3029</v>
      </c>
      <c r="C1754" s="8" t="s">
        <v>1298</v>
      </c>
      <c r="D1754" s="15" t="s">
        <v>162</v>
      </c>
      <c r="E1754" s="18">
        <v>145</v>
      </c>
      <c r="F1754" s="473">
        <v>45713</v>
      </c>
      <c r="G1754" s="473">
        <v>45713</v>
      </c>
      <c r="H1754" s="448"/>
      <c r="I1754" s="15" t="s">
        <v>1279</v>
      </c>
      <c r="J1754" s="15" t="str">
        <f>_xlfn.XLOOKUP(QDC_Contratos[[#This Row],[ID CLUSTER]],'Pontos e zonas por UF'!$B$2:$B$446,'Pontos e zonas por UF'!$H$2:$H$446)</f>
        <v>São Paulo</v>
      </c>
      <c r="K1754" s="344"/>
      <c r="L1754" s="8">
        <f>_xlfn.XLOOKUP(QDC_Contratos[[#This Row],[ID CLUSTER]],'Pontos e zonas por UF'!$B$2:$B$446,'Pontos e zonas por UF'!$A$2:$A$446)</f>
        <v>444</v>
      </c>
      <c r="M1754" s="344" t="str">
        <f>_xlfn.XLOOKUP(QDC_Contratos[[#This Row],[Código Identificador do ID CLUSTER]],'Pontos e zonas por UF'!$A$2:$A$446,'Pontos e zonas por UF'!$G$2:$G$446)</f>
        <v>Zona</v>
      </c>
    </row>
    <row r="1755" spans="1:13" x14ac:dyDescent="0.35">
      <c r="A1755" s="15">
        <v>1754</v>
      </c>
      <c r="B1755" s="338" t="s">
        <v>3030</v>
      </c>
      <c r="C1755" s="8" t="s">
        <v>1730</v>
      </c>
      <c r="D1755" s="15" t="s">
        <v>169</v>
      </c>
      <c r="E1755" s="18">
        <v>1500</v>
      </c>
      <c r="F1755" s="473">
        <v>45713</v>
      </c>
      <c r="G1755" s="473">
        <v>45713</v>
      </c>
      <c r="H1755" s="448"/>
      <c r="I1755" s="15" t="s">
        <v>1279</v>
      </c>
      <c r="J1755" s="15" t="str">
        <f>_xlfn.XLOOKUP(QDC_Contratos[[#This Row],[ID CLUSTER]],'Pontos e zonas por UF'!$B$2:$B$446,'Pontos e zonas por UF'!$H$2:$H$446)</f>
        <v>São Paulo</v>
      </c>
      <c r="K1755" s="344"/>
      <c r="L1755" s="8">
        <f>_xlfn.XLOOKUP(QDC_Contratos[[#This Row],[ID CLUSTER]],'Pontos e zonas por UF'!$B$2:$B$446,'Pontos e zonas por UF'!$A$2:$A$446)</f>
        <v>276645</v>
      </c>
      <c r="M1755" s="344" t="str">
        <f>_xlfn.XLOOKUP(QDC_Contratos[[#This Row],[Código Identificador do ID CLUSTER]],'Pontos e zonas por UF'!$A$2:$A$446,'Pontos e zonas por UF'!$G$2:$G$446)</f>
        <v>Ponto</v>
      </c>
    </row>
    <row r="1756" spans="1:13" x14ac:dyDescent="0.35">
      <c r="A1756" s="15">
        <v>1755</v>
      </c>
      <c r="B1756" s="338" t="s">
        <v>3031</v>
      </c>
      <c r="C1756" s="8" t="s">
        <v>1763</v>
      </c>
      <c r="D1756" s="15" t="s">
        <v>162</v>
      </c>
      <c r="E1756" s="18">
        <v>1500</v>
      </c>
      <c r="F1756" s="473">
        <v>45713</v>
      </c>
      <c r="G1756" s="473">
        <v>45713</v>
      </c>
      <c r="H1756" s="448"/>
      <c r="I1756" s="15" t="s">
        <v>1279</v>
      </c>
      <c r="J1756" s="15" t="str">
        <f>_xlfn.XLOOKUP(QDC_Contratos[[#This Row],[ID CLUSTER]],'Pontos e zonas por UF'!$B$2:$B$446,'Pontos e zonas por UF'!$H$2:$H$446)</f>
        <v>Rio de Janeiro</v>
      </c>
      <c r="K1756" s="344"/>
      <c r="L1756" s="8">
        <f>_xlfn.XLOOKUP(QDC_Contratos[[#This Row],[ID CLUSTER]],'Pontos e zonas por UF'!$B$2:$B$446,'Pontos e zonas por UF'!$A$2:$A$446)</f>
        <v>757858</v>
      </c>
      <c r="M1756" s="344" t="str">
        <f>_xlfn.XLOOKUP(QDC_Contratos[[#This Row],[Código Identificador do ID CLUSTER]],'Pontos e zonas por UF'!$A$2:$A$446,'Pontos e zonas por UF'!$G$2:$G$446)</f>
        <v>Ponto</v>
      </c>
    </row>
    <row r="1757" spans="1:13" x14ac:dyDescent="0.35">
      <c r="A1757" s="15">
        <v>1756</v>
      </c>
      <c r="B1757" s="338" t="s">
        <v>3032</v>
      </c>
      <c r="C1757" s="8" t="s">
        <v>1298</v>
      </c>
      <c r="D1757" s="15" t="s">
        <v>162</v>
      </c>
      <c r="E1757" s="18">
        <v>151.66999999999999</v>
      </c>
      <c r="F1757" s="473">
        <v>45714</v>
      </c>
      <c r="G1757" s="473">
        <v>45714</v>
      </c>
      <c r="H1757" s="448"/>
      <c r="I1757" s="15" t="s">
        <v>1279</v>
      </c>
      <c r="J1757" s="15" t="str">
        <f>_xlfn.XLOOKUP(QDC_Contratos[[#This Row],[ID CLUSTER]],'Pontos e zonas por UF'!$B$2:$B$446,'Pontos e zonas por UF'!$H$2:$H$446)</f>
        <v>São Paulo</v>
      </c>
      <c r="K1757" s="344"/>
      <c r="L1757" s="8">
        <f>_xlfn.XLOOKUP(QDC_Contratos[[#This Row],[ID CLUSTER]],'Pontos e zonas por UF'!$B$2:$B$446,'Pontos e zonas por UF'!$A$2:$A$446)</f>
        <v>444</v>
      </c>
      <c r="M1757" s="344" t="str">
        <f>_xlfn.XLOOKUP(QDC_Contratos[[#This Row],[Código Identificador do ID CLUSTER]],'Pontos e zonas por UF'!$A$2:$A$446,'Pontos e zonas por UF'!$G$2:$G$446)</f>
        <v>Zona</v>
      </c>
    </row>
    <row r="1758" spans="1:13" x14ac:dyDescent="0.35">
      <c r="A1758" s="15">
        <v>1757</v>
      </c>
      <c r="B1758" s="338" t="s">
        <v>3033</v>
      </c>
      <c r="C1758" s="8" t="s">
        <v>1730</v>
      </c>
      <c r="D1758" s="15" t="s">
        <v>169</v>
      </c>
      <c r="E1758" s="18">
        <v>1500</v>
      </c>
      <c r="F1758" s="473">
        <v>45714</v>
      </c>
      <c r="G1758" s="473">
        <v>45714</v>
      </c>
      <c r="H1758" s="448"/>
      <c r="I1758" s="15" t="s">
        <v>1279</v>
      </c>
      <c r="J1758" s="15" t="str">
        <f>_xlfn.XLOOKUP(QDC_Contratos[[#This Row],[ID CLUSTER]],'Pontos e zonas por UF'!$B$2:$B$446,'Pontos e zonas por UF'!$H$2:$H$446)</f>
        <v>São Paulo</v>
      </c>
      <c r="K1758" s="344"/>
      <c r="L1758" s="8">
        <f>_xlfn.XLOOKUP(QDC_Contratos[[#This Row],[ID CLUSTER]],'Pontos e zonas por UF'!$B$2:$B$446,'Pontos e zonas por UF'!$A$2:$A$446)</f>
        <v>276645</v>
      </c>
      <c r="M1758" s="344" t="str">
        <f>_xlfn.XLOOKUP(QDC_Contratos[[#This Row],[Código Identificador do ID CLUSTER]],'Pontos e zonas por UF'!$A$2:$A$446,'Pontos e zonas por UF'!$G$2:$G$446)</f>
        <v>Ponto</v>
      </c>
    </row>
    <row r="1759" spans="1:13" x14ac:dyDescent="0.35">
      <c r="A1759" s="15">
        <v>1758</v>
      </c>
      <c r="B1759" s="338" t="s">
        <v>3034</v>
      </c>
      <c r="C1759" s="8" t="s">
        <v>1763</v>
      </c>
      <c r="D1759" s="15" t="s">
        <v>162</v>
      </c>
      <c r="E1759" s="18">
        <v>1000</v>
      </c>
      <c r="F1759" s="473">
        <v>45714</v>
      </c>
      <c r="G1759" s="473">
        <v>45714</v>
      </c>
      <c r="H1759" s="448"/>
      <c r="I1759" s="15" t="s">
        <v>1279</v>
      </c>
      <c r="J1759" s="15" t="str">
        <f>_xlfn.XLOOKUP(QDC_Contratos[[#This Row],[ID CLUSTER]],'Pontos e zonas por UF'!$B$2:$B$446,'Pontos e zonas por UF'!$H$2:$H$446)</f>
        <v>Rio de Janeiro</v>
      </c>
      <c r="K1759" s="344"/>
      <c r="L1759" s="8">
        <f>_xlfn.XLOOKUP(QDC_Contratos[[#This Row],[ID CLUSTER]],'Pontos e zonas por UF'!$B$2:$B$446,'Pontos e zonas por UF'!$A$2:$A$446)</f>
        <v>757858</v>
      </c>
      <c r="M1759" s="344" t="str">
        <f>_xlfn.XLOOKUP(QDC_Contratos[[#This Row],[Código Identificador do ID CLUSTER]],'Pontos e zonas por UF'!$A$2:$A$446,'Pontos e zonas por UF'!$G$2:$G$446)</f>
        <v>Ponto</v>
      </c>
    </row>
    <row r="1760" spans="1:13" x14ac:dyDescent="0.35">
      <c r="A1760" s="15">
        <v>1759</v>
      </c>
      <c r="B1760" s="338" t="s">
        <v>3035</v>
      </c>
      <c r="C1760" s="8" t="s">
        <v>1298</v>
      </c>
      <c r="D1760" s="15" t="s">
        <v>162</v>
      </c>
      <c r="E1760" s="18">
        <v>151.66999999999999</v>
      </c>
      <c r="F1760" s="473">
        <v>45715</v>
      </c>
      <c r="G1760" s="473">
        <v>45715</v>
      </c>
      <c r="H1760" s="448"/>
      <c r="I1760" s="15" t="s">
        <v>1279</v>
      </c>
      <c r="J1760" s="15" t="str">
        <f>_xlfn.XLOOKUP(QDC_Contratos[[#This Row],[ID CLUSTER]],'Pontos e zonas por UF'!$B$2:$B$446,'Pontos e zonas por UF'!$H$2:$H$446)</f>
        <v>São Paulo</v>
      </c>
      <c r="K1760" s="344"/>
      <c r="L1760" s="8">
        <f>_xlfn.XLOOKUP(QDC_Contratos[[#This Row],[ID CLUSTER]],'Pontos e zonas por UF'!$B$2:$B$446,'Pontos e zonas por UF'!$A$2:$A$446)</f>
        <v>444</v>
      </c>
      <c r="M1760" s="344" t="str">
        <f>_xlfn.XLOOKUP(QDC_Contratos[[#This Row],[Código Identificador do ID CLUSTER]],'Pontos e zonas por UF'!$A$2:$A$446,'Pontos e zonas por UF'!$G$2:$G$446)</f>
        <v>Zona</v>
      </c>
    </row>
    <row r="1761" spans="1:13" x14ac:dyDescent="0.35">
      <c r="A1761" s="15">
        <v>1760</v>
      </c>
      <c r="B1761" s="338" t="s">
        <v>3036</v>
      </c>
      <c r="C1761" s="8" t="s">
        <v>1298</v>
      </c>
      <c r="D1761" s="15" t="s">
        <v>162</v>
      </c>
      <c r="E1761" s="18">
        <v>151.66999999999999</v>
      </c>
      <c r="F1761" s="473">
        <v>45716</v>
      </c>
      <c r="G1761" s="473">
        <v>45716</v>
      </c>
      <c r="H1761" s="448"/>
      <c r="I1761" s="15" t="s">
        <v>1279</v>
      </c>
      <c r="J1761" s="15" t="str">
        <f>_xlfn.XLOOKUP(QDC_Contratos[[#This Row],[ID CLUSTER]],'Pontos e zonas por UF'!$B$2:$B$446,'Pontos e zonas por UF'!$H$2:$H$446)</f>
        <v>São Paulo</v>
      </c>
      <c r="K1761" s="344"/>
      <c r="L1761" s="8">
        <f>_xlfn.XLOOKUP(QDC_Contratos[[#This Row],[ID CLUSTER]],'Pontos e zonas por UF'!$B$2:$B$446,'Pontos e zonas por UF'!$A$2:$A$446)</f>
        <v>444</v>
      </c>
      <c r="M1761" s="344" t="str">
        <f>_xlfn.XLOOKUP(QDC_Contratos[[#This Row],[Código Identificador do ID CLUSTER]],'Pontos e zonas por UF'!$A$2:$A$446,'Pontos e zonas por UF'!$G$2:$G$446)</f>
        <v>Zona</v>
      </c>
    </row>
    <row r="1762" spans="1:13" x14ac:dyDescent="0.35">
      <c r="A1762" s="15">
        <v>1761</v>
      </c>
      <c r="B1762" s="338" t="s">
        <v>3037</v>
      </c>
      <c r="C1762" s="8" t="s">
        <v>1730</v>
      </c>
      <c r="D1762" s="15" t="s">
        <v>169</v>
      </c>
      <c r="E1762" s="18">
        <v>1</v>
      </c>
      <c r="F1762" s="473">
        <v>45716</v>
      </c>
      <c r="G1762" s="473">
        <v>45716</v>
      </c>
      <c r="H1762" s="448"/>
      <c r="I1762" s="15" t="s">
        <v>1279</v>
      </c>
      <c r="J1762" s="15" t="str">
        <f>_xlfn.XLOOKUP(QDC_Contratos[[#This Row],[ID CLUSTER]],'Pontos e zonas por UF'!$B$2:$B$446,'Pontos e zonas por UF'!$H$2:$H$446)</f>
        <v>São Paulo</v>
      </c>
      <c r="K1762" s="344"/>
      <c r="L1762" s="8">
        <f>_xlfn.XLOOKUP(QDC_Contratos[[#This Row],[ID CLUSTER]],'Pontos e zonas por UF'!$B$2:$B$446,'Pontos e zonas por UF'!$A$2:$A$446)</f>
        <v>276645</v>
      </c>
      <c r="M1762" s="344" t="str">
        <f>_xlfn.XLOOKUP(QDC_Contratos[[#This Row],[Código Identificador do ID CLUSTER]],'Pontos e zonas por UF'!$A$2:$A$446,'Pontos e zonas por UF'!$G$2:$G$446)</f>
        <v>Ponto</v>
      </c>
    </row>
    <row r="1763" spans="1:13" x14ac:dyDescent="0.35">
      <c r="A1763" s="15">
        <v>1762</v>
      </c>
      <c r="B1763" s="338" t="s">
        <v>3038</v>
      </c>
      <c r="C1763" s="8" t="s">
        <v>1298</v>
      </c>
      <c r="D1763" s="15" t="s">
        <v>162</v>
      </c>
      <c r="E1763" s="18">
        <v>128</v>
      </c>
      <c r="F1763" s="473">
        <v>45717</v>
      </c>
      <c r="G1763" s="473">
        <v>45747</v>
      </c>
      <c r="H1763" s="448"/>
      <c r="I1763" s="15" t="s">
        <v>1279</v>
      </c>
      <c r="J1763" s="15" t="str">
        <f>_xlfn.XLOOKUP(QDC_Contratos[[#This Row],[ID CLUSTER]],'Pontos e zonas por UF'!$B$2:$B$446,'Pontos e zonas por UF'!$H$2:$H$446)</f>
        <v>São Paulo</v>
      </c>
      <c r="K1763" s="344"/>
      <c r="L1763" s="8">
        <f>_xlfn.XLOOKUP(QDC_Contratos[[#This Row],[ID CLUSTER]],'Pontos e zonas por UF'!$B$2:$B$446,'Pontos e zonas por UF'!$A$2:$A$446)</f>
        <v>444</v>
      </c>
      <c r="M1763" s="344" t="str">
        <f>_xlfn.XLOOKUP(QDC_Contratos[[#This Row],[Código Identificador do ID CLUSTER]],'Pontos e zonas por UF'!$A$2:$A$446,'Pontos e zonas por UF'!$G$2:$G$446)</f>
        <v>Zona</v>
      </c>
    </row>
    <row r="1764" spans="1:13" x14ac:dyDescent="0.35">
      <c r="A1764" s="15">
        <v>1763</v>
      </c>
      <c r="B1764" s="338" t="s">
        <v>3039</v>
      </c>
      <c r="C1764" s="8" t="s">
        <v>1763</v>
      </c>
      <c r="D1764" s="15" t="s">
        <v>162</v>
      </c>
      <c r="E1764" s="18">
        <v>1</v>
      </c>
      <c r="F1764" s="473">
        <v>45717</v>
      </c>
      <c r="G1764" s="473">
        <v>46022</v>
      </c>
      <c r="H1764" s="448"/>
      <c r="I1764" s="15" t="s">
        <v>1279</v>
      </c>
      <c r="J1764" s="15" t="str">
        <f>_xlfn.XLOOKUP(QDC_Contratos[[#This Row],[ID CLUSTER]],'Pontos e zonas por UF'!$B$2:$B$446,'Pontos e zonas por UF'!$H$2:$H$446)</f>
        <v>Rio de Janeiro</v>
      </c>
      <c r="K1764" s="344"/>
      <c r="L1764" s="8">
        <f>_xlfn.XLOOKUP(QDC_Contratos[[#This Row],[ID CLUSTER]],'Pontos e zonas por UF'!$B$2:$B$446,'Pontos e zonas por UF'!$A$2:$A$446)</f>
        <v>757858</v>
      </c>
      <c r="M1764" s="344" t="str">
        <f>_xlfn.XLOOKUP(QDC_Contratos[[#This Row],[Código Identificador do ID CLUSTER]],'Pontos e zonas por UF'!$A$2:$A$446,'Pontos e zonas por UF'!$G$2:$G$446)</f>
        <v>Ponto</v>
      </c>
    </row>
    <row r="1765" spans="1:13" x14ac:dyDescent="0.35">
      <c r="A1765" s="15">
        <v>1764</v>
      </c>
      <c r="B1765" s="338" t="s">
        <v>3040</v>
      </c>
      <c r="C1765" s="8" t="s">
        <v>1823</v>
      </c>
      <c r="D1765" s="15" t="s">
        <v>162</v>
      </c>
      <c r="E1765" s="18">
        <v>71.2</v>
      </c>
      <c r="F1765" s="473">
        <v>45717</v>
      </c>
      <c r="G1765" s="473">
        <v>46022</v>
      </c>
      <c r="H1765" s="448"/>
      <c r="I1765" s="15" t="s">
        <v>1279</v>
      </c>
      <c r="J1765" s="15" t="str">
        <f>_xlfn.XLOOKUP(QDC_Contratos[[#This Row],[ID CLUSTER]],'Pontos e zonas por UF'!$B$2:$B$446,'Pontos e zonas por UF'!$H$2:$H$446)</f>
        <v>São Paulo</v>
      </c>
      <c r="K1765" s="344"/>
      <c r="L1765" s="8">
        <f>_xlfn.XLOOKUP(QDC_Contratos[[#This Row],[ID CLUSTER]],'Pontos e zonas por UF'!$B$2:$B$446,'Pontos e zonas por UF'!$A$2:$A$446)</f>
        <v>443</v>
      </c>
      <c r="M1765" s="344" t="str">
        <f>_xlfn.XLOOKUP(QDC_Contratos[[#This Row],[Código Identificador do ID CLUSTER]],'Pontos e zonas por UF'!$A$2:$A$446,'Pontos e zonas por UF'!$G$2:$G$446)</f>
        <v>Zona</v>
      </c>
    </row>
    <row r="1766" spans="1:13" x14ac:dyDescent="0.35">
      <c r="A1766" s="15">
        <v>1765</v>
      </c>
      <c r="B1766" s="338" t="s">
        <v>3041</v>
      </c>
      <c r="C1766" s="8" t="s">
        <v>1763</v>
      </c>
      <c r="D1766" s="15" t="s">
        <v>162</v>
      </c>
      <c r="E1766" s="18">
        <v>1500</v>
      </c>
      <c r="F1766" s="473">
        <v>45700</v>
      </c>
      <c r="G1766" s="473">
        <v>45700</v>
      </c>
      <c r="H1766" s="448"/>
      <c r="I1766" s="15" t="s">
        <v>1279</v>
      </c>
      <c r="J1766" s="15" t="str">
        <f>_xlfn.XLOOKUP(QDC_Contratos[[#This Row],[ID CLUSTER]],'Pontos e zonas por UF'!$B$2:$B$446,'Pontos e zonas por UF'!$H$2:$H$446)</f>
        <v>Rio de Janeiro</v>
      </c>
      <c r="K1766" s="344"/>
      <c r="L1766" s="8">
        <f>_xlfn.XLOOKUP(QDC_Contratos[[#This Row],[ID CLUSTER]],'Pontos e zonas por UF'!$B$2:$B$446,'Pontos e zonas por UF'!$A$2:$A$446)</f>
        <v>757858</v>
      </c>
      <c r="M1766" s="344" t="str">
        <f>_xlfn.XLOOKUP(QDC_Contratos[[#This Row],[Código Identificador do ID CLUSTER]],'Pontos e zonas por UF'!$A$2:$A$446,'Pontos e zonas por UF'!$G$2:$G$446)</f>
        <v>Ponto</v>
      </c>
    </row>
    <row r="1767" spans="1:13" x14ac:dyDescent="0.35">
      <c r="A1767" s="15">
        <v>1766</v>
      </c>
      <c r="B1767" s="338" t="s">
        <v>3042</v>
      </c>
      <c r="C1767" s="8" t="s">
        <v>1447</v>
      </c>
      <c r="D1767" s="15" t="s">
        <v>162</v>
      </c>
      <c r="E1767" s="18">
        <v>163.63</v>
      </c>
      <c r="F1767" s="473">
        <v>45700</v>
      </c>
      <c r="G1767" s="473">
        <v>45700</v>
      </c>
      <c r="H1767" s="448"/>
      <c r="I1767" s="15" t="s">
        <v>1279</v>
      </c>
      <c r="J1767" s="15" t="str">
        <f>_xlfn.XLOOKUP(QDC_Contratos[[#This Row],[ID CLUSTER]],'Pontos e zonas por UF'!$B$2:$B$446,'Pontos e zonas por UF'!$H$2:$H$446)</f>
        <v>São Paulo</v>
      </c>
      <c r="K1767" s="344"/>
      <c r="L1767" s="8">
        <f>_xlfn.XLOOKUP(QDC_Contratos[[#This Row],[ID CLUSTER]],'Pontos e zonas por UF'!$B$2:$B$446,'Pontos e zonas por UF'!$A$2:$A$446)</f>
        <v>817352</v>
      </c>
      <c r="M1767" s="344" t="str">
        <f>_xlfn.XLOOKUP(QDC_Contratos[[#This Row],[Código Identificador do ID CLUSTER]],'Pontos e zonas por UF'!$A$2:$A$446,'Pontos e zonas por UF'!$G$2:$G$446)</f>
        <v>Ponto</v>
      </c>
    </row>
    <row r="1768" spans="1:13" x14ac:dyDescent="0.35">
      <c r="A1768" s="15">
        <v>1767</v>
      </c>
      <c r="B1768" s="338" t="s">
        <v>3043</v>
      </c>
      <c r="C1768" s="8" t="s">
        <v>1763</v>
      </c>
      <c r="D1768" s="15" t="s">
        <v>162</v>
      </c>
      <c r="E1768" s="18">
        <v>500</v>
      </c>
      <c r="F1768" s="473">
        <v>45701</v>
      </c>
      <c r="G1768" s="473">
        <v>45701</v>
      </c>
      <c r="H1768" s="448"/>
      <c r="I1768" s="15" t="s">
        <v>1279</v>
      </c>
      <c r="J1768" s="15" t="str">
        <f>_xlfn.XLOOKUP(QDC_Contratos[[#This Row],[ID CLUSTER]],'Pontos e zonas por UF'!$B$2:$B$446,'Pontos e zonas por UF'!$H$2:$H$446)</f>
        <v>Rio de Janeiro</v>
      </c>
      <c r="K1768" s="344"/>
      <c r="L1768" s="8">
        <f>_xlfn.XLOOKUP(QDC_Contratos[[#This Row],[ID CLUSTER]],'Pontos e zonas por UF'!$B$2:$B$446,'Pontos e zonas por UF'!$A$2:$A$446)</f>
        <v>757858</v>
      </c>
      <c r="M1768" s="344" t="str">
        <f>_xlfn.XLOOKUP(QDC_Contratos[[#This Row],[Código Identificador do ID CLUSTER]],'Pontos e zonas por UF'!$A$2:$A$446,'Pontos e zonas por UF'!$G$2:$G$446)</f>
        <v>Ponto</v>
      </c>
    </row>
    <row r="1769" spans="1:13" x14ac:dyDescent="0.35">
      <c r="A1769" s="15">
        <v>1768</v>
      </c>
      <c r="B1769" s="338" t="s">
        <v>3044</v>
      </c>
      <c r="C1769" s="8" t="s">
        <v>1447</v>
      </c>
      <c r="D1769" s="15" t="s">
        <v>162</v>
      </c>
      <c r="E1769" s="18">
        <v>163.63</v>
      </c>
      <c r="F1769" s="473">
        <v>45701</v>
      </c>
      <c r="G1769" s="473">
        <v>45701</v>
      </c>
      <c r="H1769" s="448"/>
      <c r="I1769" s="15" t="s">
        <v>1279</v>
      </c>
      <c r="J1769" s="15" t="str">
        <f>_xlfn.XLOOKUP(QDC_Contratos[[#This Row],[ID CLUSTER]],'Pontos e zonas por UF'!$B$2:$B$446,'Pontos e zonas por UF'!$H$2:$H$446)</f>
        <v>São Paulo</v>
      </c>
      <c r="K1769" s="344"/>
      <c r="L1769" s="8">
        <f>_xlfn.XLOOKUP(QDC_Contratos[[#This Row],[ID CLUSTER]],'Pontos e zonas por UF'!$B$2:$B$446,'Pontos e zonas por UF'!$A$2:$A$446)</f>
        <v>817352</v>
      </c>
      <c r="M1769" s="344" t="str">
        <f>_xlfn.XLOOKUP(QDC_Contratos[[#This Row],[Código Identificador do ID CLUSTER]],'Pontos e zonas por UF'!$A$2:$A$446,'Pontos e zonas por UF'!$G$2:$G$446)</f>
        <v>Ponto</v>
      </c>
    </row>
    <row r="1770" spans="1:13" x14ac:dyDescent="0.35">
      <c r="A1770" s="15">
        <v>1769</v>
      </c>
      <c r="B1770" s="338" t="s">
        <v>3045</v>
      </c>
      <c r="C1770" s="8" t="s">
        <v>1763</v>
      </c>
      <c r="D1770" s="15" t="s">
        <v>162</v>
      </c>
      <c r="E1770" s="18">
        <v>500</v>
      </c>
      <c r="F1770" s="473">
        <v>45702</v>
      </c>
      <c r="G1770" s="473">
        <v>45702</v>
      </c>
      <c r="H1770" s="448"/>
      <c r="I1770" s="15" t="s">
        <v>1279</v>
      </c>
      <c r="J1770" s="15" t="str">
        <f>_xlfn.XLOOKUP(QDC_Contratos[[#This Row],[ID CLUSTER]],'Pontos e zonas por UF'!$B$2:$B$446,'Pontos e zonas por UF'!$H$2:$H$446)</f>
        <v>Rio de Janeiro</v>
      </c>
      <c r="K1770" s="344"/>
      <c r="L1770" s="8">
        <f>_xlfn.XLOOKUP(QDC_Contratos[[#This Row],[ID CLUSTER]],'Pontos e zonas por UF'!$B$2:$B$446,'Pontos e zonas por UF'!$A$2:$A$446)</f>
        <v>757858</v>
      </c>
      <c r="M1770" s="344" t="str">
        <f>_xlfn.XLOOKUP(QDC_Contratos[[#This Row],[Código Identificador do ID CLUSTER]],'Pontos e zonas por UF'!$A$2:$A$446,'Pontos e zonas por UF'!$G$2:$G$446)</f>
        <v>Ponto</v>
      </c>
    </row>
    <row r="1771" spans="1:13" x14ac:dyDescent="0.35">
      <c r="A1771" s="15">
        <v>1770</v>
      </c>
      <c r="B1771" s="338" t="s">
        <v>3046</v>
      </c>
      <c r="C1771" s="8" t="s">
        <v>1447</v>
      </c>
      <c r="D1771" s="15" t="s">
        <v>162</v>
      </c>
      <c r="E1771" s="18">
        <v>163.63</v>
      </c>
      <c r="F1771" s="473">
        <v>45702</v>
      </c>
      <c r="G1771" s="473">
        <v>45702</v>
      </c>
      <c r="H1771" s="448"/>
      <c r="I1771" s="15" t="s">
        <v>1279</v>
      </c>
      <c r="J1771" s="15" t="str">
        <f>_xlfn.XLOOKUP(QDC_Contratos[[#This Row],[ID CLUSTER]],'Pontos e zonas por UF'!$B$2:$B$446,'Pontos e zonas por UF'!$H$2:$H$446)</f>
        <v>São Paulo</v>
      </c>
      <c r="K1771" s="344"/>
      <c r="L1771" s="8">
        <f>_xlfn.XLOOKUP(QDC_Contratos[[#This Row],[ID CLUSTER]],'Pontos e zonas por UF'!$B$2:$B$446,'Pontos e zonas por UF'!$A$2:$A$446)</f>
        <v>817352</v>
      </c>
      <c r="M1771" s="344" t="str">
        <f>_xlfn.XLOOKUP(QDC_Contratos[[#This Row],[Código Identificador do ID CLUSTER]],'Pontos e zonas por UF'!$A$2:$A$446,'Pontos e zonas por UF'!$G$2:$G$446)</f>
        <v>Ponto</v>
      </c>
    </row>
    <row r="1772" spans="1:13" x14ac:dyDescent="0.35">
      <c r="A1772" s="15">
        <v>1771</v>
      </c>
      <c r="B1772" s="338" t="s">
        <v>3047</v>
      </c>
      <c r="C1772" s="8" t="s">
        <v>1763</v>
      </c>
      <c r="D1772" s="15" t="s">
        <v>162</v>
      </c>
      <c r="E1772" s="18">
        <v>500</v>
      </c>
      <c r="F1772" s="473">
        <v>45703</v>
      </c>
      <c r="G1772" s="473">
        <v>45703</v>
      </c>
      <c r="H1772" s="448"/>
      <c r="I1772" s="15" t="s">
        <v>1279</v>
      </c>
      <c r="J1772" s="15" t="str">
        <f>_xlfn.XLOOKUP(QDC_Contratos[[#This Row],[ID CLUSTER]],'Pontos e zonas por UF'!$B$2:$B$446,'Pontos e zonas por UF'!$H$2:$H$446)</f>
        <v>Rio de Janeiro</v>
      </c>
      <c r="K1772" s="344"/>
      <c r="L1772" s="8">
        <f>_xlfn.XLOOKUP(QDC_Contratos[[#This Row],[ID CLUSTER]],'Pontos e zonas por UF'!$B$2:$B$446,'Pontos e zonas por UF'!$A$2:$A$446)</f>
        <v>757858</v>
      </c>
      <c r="M1772" s="344" t="str">
        <f>_xlfn.XLOOKUP(QDC_Contratos[[#This Row],[Código Identificador do ID CLUSTER]],'Pontos e zonas por UF'!$A$2:$A$446,'Pontos e zonas por UF'!$G$2:$G$446)</f>
        <v>Ponto</v>
      </c>
    </row>
    <row r="1773" spans="1:13" x14ac:dyDescent="0.35">
      <c r="A1773" s="15">
        <v>1772</v>
      </c>
      <c r="B1773" s="338" t="s">
        <v>3048</v>
      </c>
      <c r="C1773" s="8" t="s">
        <v>1447</v>
      </c>
      <c r="D1773" s="15" t="s">
        <v>162</v>
      </c>
      <c r="E1773" s="18">
        <v>163.63</v>
      </c>
      <c r="F1773" s="473">
        <v>45703</v>
      </c>
      <c r="G1773" s="473">
        <v>45703</v>
      </c>
      <c r="H1773" s="448"/>
      <c r="I1773" s="15" t="s">
        <v>1279</v>
      </c>
      <c r="J1773" s="15" t="str">
        <f>_xlfn.XLOOKUP(QDC_Contratos[[#This Row],[ID CLUSTER]],'Pontos e zonas por UF'!$B$2:$B$446,'Pontos e zonas por UF'!$H$2:$H$446)</f>
        <v>São Paulo</v>
      </c>
      <c r="K1773" s="344"/>
      <c r="L1773" s="8">
        <f>_xlfn.XLOOKUP(QDC_Contratos[[#This Row],[ID CLUSTER]],'Pontos e zonas por UF'!$B$2:$B$446,'Pontos e zonas por UF'!$A$2:$A$446)</f>
        <v>817352</v>
      </c>
      <c r="M1773" s="344" t="str">
        <f>_xlfn.XLOOKUP(QDC_Contratos[[#This Row],[Código Identificador do ID CLUSTER]],'Pontos e zonas por UF'!$A$2:$A$446,'Pontos e zonas por UF'!$G$2:$G$446)</f>
        <v>Ponto</v>
      </c>
    </row>
    <row r="1774" spans="1:13" x14ac:dyDescent="0.35">
      <c r="A1774" s="15">
        <v>1773</v>
      </c>
      <c r="B1774" s="338" t="s">
        <v>3049</v>
      </c>
      <c r="C1774" s="8" t="s">
        <v>1763</v>
      </c>
      <c r="D1774" s="15" t="s">
        <v>162</v>
      </c>
      <c r="E1774" s="18">
        <v>250</v>
      </c>
      <c r="F1774" s="473">
        <v>45704</v>
      </c>
      <c r="G1774" s="473">
        <v>45704</v>
      </c>
      <c r="H1774" s="448"/>
      <c r="I1774" s="15" t="s">
        <v>1279</v>
      </c>
      <c r="J1774" s="15" t="str">
        <f>_xlfn.XLOOKUP(QDC_Contratos[[#This Row],[ID CLUSTER]],'Pontos e zonas por UF'!$B$2:$B$446,'Pontos e zonas por UF'!$H$2:$H$446)</f>
        <v>Rio de Janeiro</v>
      </c>
      <c r="K1774" s="344"/>
      <c r="L1774" s="8">
        <f>_xlfn.XLOOKUP(QDC_Contratos[[#This Row],[ID CLUSTER]],'Pontos e zonas por UF'!$B$2:$B$446,'Pontos e zonas por UF'!$A$2:$A$446)</f>
        <v>757858</v>
      </c>
      <c r="M1774" s="344" t="str">
        <f>_xlfn.XLOOKUP(QDC_Contratos[[#This Row],[Código Identificador do ID CLUSTER]],'Pontos e zonas por UF'!$A$2:$A$446,'Pontos e zonas por UF'!$G$2:$G$446)</f>
        <v>Ponto</v>
      </c>
    </row>
    <row r="1775" spans="1:13" x14ac:dyDescent="0.35">
      <c r="A1775" s="15">
        <v>1774</v>
      </c>
      <c r="B1775" s="338" t="s">
        <v>3050</v>
      </c>
      <c r="C1775" s="8" t="s">
        <v>1447</v>
      </c>
      <c r="D1775" s="15" t="s">
        <v>162</v>
      </c>
      <c r="E1775" s="18">
        <v>163.63</v>
      </c>
      <c r="F1775" s="473">
        <v>45705</v>
      </c>
      <c r="G1775" s="473">
        <v>45705</v>
      </c>
      <c r="H1775" s="448"/>
      <c r="I1775" s="15" t="s">
        <v>1279</v>
      </c>
      <c r="J1775" s="15" t="str">
        <f>_xlfn.XLOOKUP(QDC_Contratos[[#This Row],[ID CLUSTER]],'Pontos e zonas por UF'!$B$2:$B$446,'Pontos e zonas por UF'!$H$2:$H$446)</f>
        <v>São Paulo</v>
      </c>
      <c r="K1775" s="344"/>
      <c r="L1775" s="8">
        <f>_xlfn.XLOOKUP(QDC_Contratos[[#This Row],[ID CLUSTER]],'Pontos e zonas por UF'!$B$2:$B$446,'Pontos e zonas por UF'!$A$2:$A$446)</f>
        <v>817352</v>
      </c>
      <c r="M1775" s="344" t="str">
        <f>_xlfn.XLOOKUP(QDC_Contratos[[#This Row],[Código Identificador do ID CLUSTER]],'Pontos e zonas por UF'!$A$2:$A$446,'Pontos e zonas por UF'!$G$2:$G$446)</f>
        <v>Ponto</v>
      </c>
    </row>
    <row r="1776" spans="1:13" x14ac:dyDescent="0.35">
      <c r="A1776" s="15">
        <v>1775</v>
      </c>
      <c r="B1776" s="338" t="s">
        <v>3051</v>
      </c>
      <c r="C1776" s="8" t="s">
        <v>1763</v>
      </c>
      <c r="D1776" s="15" t="s">
        <v>162</v>
      </c>
      <c r="E1776" s="18">
        <v>1000</v>
      </c>
      <c r="F1776" s="473">
        <v>45688</v>
      </c>
      <c r="G1776" s="473">
        <v>45688</v>
      </c>
      <c r="H1776" s="448"/>
      <c r="I1776" s="15" t="s">
        <v>1279</v>
      </c>
      <c r="J1776" s="15" t="str">
        <f>_xlfn.XLOOKUP(QDC_Contratos[[#This Row],[ID CLUSTER]],'Pontos e zonas por UF'!$B$2:$B$446,'Pontos e zonas por UF'!$H$2:$H$446)</f>
        <v>Rio de Janeiro</v>
      </c>
      <c r="K1776" s="344"/>
      <c r="L1776" s="8">
        <f>_xlfn.XLOOKUP(QDC_Contratos[[#This Row],[ID CLUSTER]],'Pontos e zonas por UF'!$B$2:$B$446,'Pontos e zonas por UF'!$A$2:$A$446)</f>
        <v>757858</v>
      </c>
      <c r="M1776" s="344" t="str">
        <f>_xlfn.XLOOKUP(QDC_Contratos[[#This Row],[Código Identificador do ID CLUSTER]],'Pontos e zonas por UF'!$A$2:$A$446,'Pontos e zonas por UF'!$G$2:$G$446)</f>
        <v>Ponto</v>
      </c>
    </row>
    <row r="1777" spans="1:13" x14ac:dyDescent="0.35">
      <c r="A1777" s="15">
        <v>1776</v>
      </c>
      <c r="B1777" s="338" t="s">
        <v>3052</v>
      </c>
      <c r="C1777" s="8" t="s">
        <v>1726</v>
      </c>
      <c r="D1777" s="15" t="s">
        <v>169</v>
      </c>
      <c r="E1777" s="18">
        <v>1</v>
      </c>
      <c r="F1777" s="473">
        <v>45689</v>
      </c>
      <c r="G1777" s="473">
        <v>46022</v>
      </c>
      <c r="H1777" s="448"/>
      <c r="I1777" s="15" t="s">
        <v>1279</v>
      </c>
      <c r="J1777" s="15" t="str">
        <f>_xlfn.XLOOKUP(QDC_Contratos[[#This Row],[ID CLUSTER]],'Pontos e zonas por UF'!$B$2:$B$446,'Pontos e zonas por UF'!$H$2:$H$446)</f>
        <v>Rio de Janeiro</v>
      </c>
      <c r="K1777" s="344"/>
      <c r="L1777" s="8">
        <f>_xlfn.XLOOKUP(QDC_Contratos[[#This Row],[ID CLUSTER]],'Pontos e zonas por UF'!$B$2:$B$446,'Pontos e zonas por UF'!$A$2:$A$446)</f>
        <v>757856</v>
      </c>
      <c r="M1777" s="344" t="str">
        <f>_xlfn.XLOOKUP(QDC_Contratos[[#This Row],[Código Identificador do ID CLUSTER]],'Pontos e zonas por UF'!$A$2:$A$446,'Pontos e zonas por UF'!$G$2:$G$446)</f>
        <v>Ponto</v>
      </c>
    </row>
    <row r="1778" spans="1:13" x14ac:dyDescent="0.35">
      <c r="A1778" s="15">
        <v>1777</v>
      </c>
      <c r="B1778" s="338" t="s">
        <v>3053</v>
      </c>
      <c r="C1778" s="8" t="s">
        <v>1298</v>
      </c>
      <c r="D1778" s="15" t="s">
        <v>162</v>
      </c>
      <c r="E1778" s="18">
        <v>85</v>
      </c>
      <c r="F1778" s="473">
        <v>45699</v>
      </c>
      <c r="G1778" s="473">
        <v>45699</v>
      </c>
      <c r="H1778" s="448"/>
      <c r="I1778" s="15" t="s">
        <v>1279</v>
      </c>
      <c r="J1778" s="15" t="str">
        <f>_xlfn.XLOOKUP(QDC_Contratos[[#This Row],[ID CLUSTER]],'Pontos e zonas por UF'!$B$2:$B$446,'Pontos e zonas por UF'!$H$2:$H$446)</f>
        <v>São Paulo</v>
      </c>
      <c r="K1778" s="344"/>
      <c r="L1778" s="8">
        <f>_xlfn.XLOOKUP(QDC_Contratos[[#This Row],[ID CLUSTER]],'Pontos e zonas por UF'!$B$2:$B$446,'Pontos e zonas por UF'!$A$2:$A$446)</f>
        <v>444</v>
      </c>
      <c r="M1778" s="344" t="str">
        <f>_xlfn.XLOOKUP(QDC_Contratos[[#This Row],[Código Identificador do ID CLUSTER]],'Pontos e zonas por UF'!$A$2:$A$446,'Pontos e zonas por UF'!$G$2:$G$446)</f>
        <v>Zona</v>
      </c>
    </row>
    <row r="1779" spans="1:13" x14ac:dyDescent="0.35">
      <c r="A1779" s="15">
        <v>1778</v>
      </c>
      <c r="B1779" s="338" t="s">
        <v>3054</v>
      </c>
      <c r="C1779" s="8" t="s">
        <v>1298</v>
      </c>
      <c r="D1779" s="15" t="s">
        <v>162</v>
      </c>
      <c r="E1779" s="18">
        <v>98.4</v>
      </c>
      <c r="F1779" s="473">
        <v>45700</v>
      </c>
      <c r="G1779" s="473">
        <v>45700</v>
      </c>
      <c r="H1779" s="448"/>
      <c r="I1779" s="15" t="s">
        <v>1279</v>
      </c>
      <c r="J1779" s="15" t="str">
        <f>_xlfn.XLOOKUP(QDC_Contratos[[#This Row],[ID CLUSTER]],'Pontos e zonas por UF'!$B$2:$B$446,'Pontos e zonas por UF'!$H$2:$H$446)</f>
        <v>São Paulo</v>
      </c>
      <c r="K1779" s="344"/>
      <c r="L1779" s="8">
        <f>_xlfn.XLOOKUP(QDC_Contratos[[#This Row],[ID CLUSTER]],'Pontos e zonas por UF'!$B$2:$B$446,'Pontos e zonas por UF'!$A$2:$A$446)</f>
        <v>444</v>
      </c>
      <c r="M1779" s="344" t="str">
        <f>_xlfn.XLOOKUP(QDC_Contratos[[#This Row],[Código Identificador do ID CLUSTER]],'Pontos e zonas por UF'!$A$2:$A$446,'Pontos e zonas por UF'!$G$2:$G$446)</f>
        <v>Zona</v>
      </c>
    </row>
    <row r="1780" spans="1:13" x14ac:dyDescent="0.35">
      <c r="A1780" s="15">
        <v>1779</v>
      </c>
      <c r="B1780" s="338" t="s">
        <v>3055</v>
      </c>
      <c r="C1780" s="8" t="s">
        <v>1298</v>
      </c>
      <c r="D1780" s="15" t="s">
        <v>162</v>
      </c>
      <c r="E1780" s="18">
        <v>98.4</v>
      </c>
      <c r="F1780" s="473">
        <v>45701</v>
      </c>
      <c r="G1780" s="473">
        <v>45701</v>
      </c>
      <c r="H1780" s="448"/>
      <c r="I1780" s="15" t="s">
        <v>1279</v>
      </c>
      <c r="J1780" s="15" t="str">
        <f>_xlfn.XLOOKUP(QDC_Contratos[[#This Row],[ID CLUSTER]],'Pontos e zonas por UF'!$B$2:$B$446,'Pontos e zonas por UF'!$H$2:$H$446)</f>
        <v>São Paulo</v>
      </c>
      <c r="K1780" s="344"/>
      <c r="L1780" s="8">
        <f>_xlfn.XLOOKUP(QDC_Contratos[[#This Row],[ID CLUSTER]],'Pontos e zonas por UF'!$B$2:$B$446,'Pontos e zonas por UF'!$A$2:$A$446)</f>
        <v>444</v>
      </c>
      <c r="M1780" s="344" t="str">
        <f>_xlfn.XLOOKUP(QDC_Contratos[[#This Row],[Código Identificador do ID CLUSTER]],'Pontos e zonas por UF'!$A$2:$A$446,'Pontos e zonas por UF'!$G$2:$G$446)</f>
        <v>Zona</v>
      </c>
    </row>
    <row r="1781" spans="1:13" x14ac:dyDescent="0.35">
      <c r="A1781" s="15">
        <v>1780</v>
      </c>
      <c r="B1781" s="338" t="s">
        <v>3056</v>
      </c>
      <c r="C1781" s="8" t="s">
        <v>1298</v>
      </c>
      <c r="D1781" s="15" t="s">
        <v>162</v>
      </c>
      <c r="E1781" s="18">
        <v>98.4</v>
      </c>
      <c r="F1781" s="473">
        <v>45702</v>
      </c>
      <c r="G1781" s="473">
        <v>45702</v>
      </c>
      <c r="H1781" s="448"/>
      <c r="I1781" s="15" t="s">
        <v>1279</v>
      </c>
      <c r="J1781" s="15" t="str">
        <f>_xlfn.XLOOKUP(QDC_Contratos[[#This Row],[ID CLUSTER]],'Pontos e zonas por UF'!$B$2:$B$446,'Pontos e zonas por UF'!$H$2:$H$446)</f>
        <v>São Paulo</v>
      </c>
      <c r="K1781" s="344"/>
      <c r="L1781" s="8">
        <f>_xlfn.XLOOKUP(QDC_Contratos[[#This Row],[ID CLUSTER]],'Pontos e zonas por UF'!$B$2:$B$446,'Pontos e zonas por UF'!$A$2:$A$446)</f>
        <v>444</v>
      </c>
      <c r="M1781" s="344" t="str">
        <f>_xlfn.XLOOKUP(QDC_Contratos[[#This Row],[Código Identificador do ID CLUSTER]],'Pontos e zonas por UF'!$A$2:$A$446,'Pontos e zonas por UF'!$G$2:$G$446)</f>
        <v>Zona</v>
      </c>
    </row>
    <row r="1782" spans="1:13" x14ac:dyDescent="0.35">
      <c r="A1782" s="15">
        <v>1781</v>
      </c>
      <c r="B1782" s="338" t="s">
        <v>3057</v>
      </c>
      <c r="C1782" s="8" t="s">
        <v>1298</v>
      </c>
      <c r="D1782" s="15" t="s">
        <v>162</v>
      </c>
      <c r="E1782" s="18">
        <v>98.4</v>
      </c>
      <c r="F1782" s="473">
        <v>45703</v>
      </c>
      <c r="G1782" s="473">
        <v>45703</v>
      </c>
      <c r="H1782" s="448"/>
      <c r="I1782" s="15" t="s">
        <v>1279</v>
      </c>
      <c r="J1782" s="15" t="str">
        <f>_xlfn.XLOOKUP(QDC_Contratos[[#This Row],[ID CLUSTER]],'Pontos e zonas por UF'!$B$2:$B$446,'Pontos e zonas por UF'!$H$2:$H$446)</f>
        <v>São Paulo</v>
      </c>
      <c r="K1782" s="344"/>
      <c r="L1782" s="8">
        <f>_xlfn.XLOOKUP(QDC_Contratos[[#This Row],[ID CLUSTER]],'Pontos e zonas por UF'!$B$2:$B$446,'Pontos e zonas por UF'!$A$2:$A$446)</f>
        <v>444</v>
      </c>
      <c r="M1782" s="344" t="str">
        <f>_xlfn.XLOOKUP(QDC_Contratos[[#This Row],[Código Identificador do ID CLUSTER]],'Pontos e zonas por UF'!$A$2:$A$446,'Pontos e zonas por UF'!$G$2:$G$446)</f>
        <v>Zona</v>
      </c>
    </row>
    <row r="1783" spans="1:13" x14ac:dyDescent="0.35">
      <c r="A1783" s="15">
        <v>1782</v>
      </c>
      <c r="B1783" s="338" t="s">
        <v>3058</v>
      </c>
      <c r="C1783" s="8" t="s">
        <v>1298</v>
      </c>
      <c r="D1783" s="15" t="s">
        <v>162</v>
      </c>
      <c r="E1783" s="18">
        <v>98.4</v>
      </c>
      <c r="F1783" s="473">
        <v>45704</v>
      </c>
      <c r="G1783" s="473">
        <v>45704</v>
      </c>
      <c r="H1783" s="448"/>
      <c r="I1783" s="15" t="s">
        <v>1279</v>
      </c>
      <c r="J1783" s="15" t="str">
        <f>_xlfn.XLOOKUP(QDC_Contratos[[#This Row],[ID CLUSTER]],'Pontos e zonas por UF'!$B$2:$B$446,'Pontos e zonas por UF'!$H$2:$H$446)</f>
        <v>São Paulo</v>
      </c>
      <c r="K1783" s="344"/>
      <c r="L1783" s="8">
        <f>_xlfn.XLOOKUP(QDC_Contratos[[#This Row],[ID CLUSTER]],'Pontos e zonas por UF'!$B$2:$B$446,'Pontos e zonas por UF'!$A$2:$A$446)</f>
        <v>444</v>
      </c>
      <c r="M1783" s="344" t="str">
        <f>_xlfn.XLOOKUP(QDC_Contratos[[#This Row],[Código Identificador do ID CLUSTER]],'Pontos e zonas por UF'!$A$2:$A$446,'Pontos e zonas por UF'!$G$2:$G$446)</f>
        <v>Zona</v>
      </c>
    </row>
    <row r="1784" spans="1:13" x14ac:dyDescent="0.35">
      <c r="A1784" s="15">
        <v>1783</v>
      </c>
      <c r="B1784" s="338" t="s">
        <v>3059</v>
      </c>
      <c r="C1784" s="8" t="s">
        <v>1298</v>
      </c>
      <c r="D1784" s="15" t="s">
        <v>162</v>
      </c>
      <c r="E1784" s="18">
        <v>119</v>
      </c>
      <c r="F1784" s="473">
        <v>45705</v>
      </c>
      <c r="G1784" s="473">
        <v>45705</v>
      </c>
      <c r="H1784" s="448"/>
      <c r="I1784" s="15" t="s">
        <v>1279</v>
      </c>
      <c r="J1784" s="15" t="str">
        <f>_xlfn.XLOOKUP(QDC_Contratos[[#This Row],[ID CLUSTER]],'Pontos e zonas por UF'!$B$2:$B$446,'Pontos e zonas por UF'!$H$2:$H$446)</f>
        <v>São Paulo</v>
      </c>
      <c r="K1784" s="344"/>
      <c r="L1784" s="8">
        <f>_xlfn.XLOOKUP(QDC_Contratos[[#This Row],[ID CLUSTER]],'Pontos e zonas por UF'!$B$2:$B$446,'Pontos e zonas por UF'!$A$2:$A$446)</f>
        <v>444</v>
      </c>
      <c r="M1784" s="344" t="str">
        <f>_xlfn.XLOOKUP(QDC_Contratos[[#This Row],[Código Identificador do ID CLUSTER]],'Pontos e zonas por UF'!$A$2:$A$446,'Pontos e zonas por UF'!$G$2:$G$446)</f>
        <v>Zona</v>
      </c>
    </row>
    <row r="1785" spans="1:13" x14ac:dyDescent="0.35">
      <c r="A1785" s="15">
        <v>1784</v>
      </c>
      <c r="B1785" s="338" t="s">
        <v>3060</v>
      </c>
      <c r="C1785" s="8" t="s">
        <v>1298</v>
      </c>
      <c r="D1785" s="15" t="s">
        <v>162</v>
      </c>
      <c r="E1785" s="18">
        <v>85</v>
      </c>
      <c r="F1785" s="473">
        <v>45685</v>
      </c>
      <c r="G1785" s="473">
        <v>45685</v>
      </c>
      <c r="H1785" s="448"/>
      <c r="I1785" s="15" t="s">
        <v>1279</v>
      </c>
      <c r="J1785" s="15" t="str">
        <f>_xlfn.XLOOKUP(QDC_Contratos[[#This Row],[ID CLUSTER]],'Pontos e zonas por UF'!$B$2:$B$446,'Pontos e zonas por UF'!$H$2:$H$446)</f>
        <v>São Paulo</v>
      </c>
      <c r="K1785" s="344"/>
      <c r="L1785" s="8">
        <f>_xlfn.XLOOKUP(QDC_Contratos[[#This Row],[ID CLUSTER]],'Pontos e zonas por UF'!$B$2:$B$446,'Pontos e zonas por UF'!$A$2:$A$446)</f>
        <v>444</v>
      </c>
      <c r="M1785" s="344" t="str">
        <f>_xlfn.XLOOKUP(QDC_Contratos[[#This Row],[Código Identificador do ID CLUSTER]],'Pontos e zonas por UF'!$A$2:$A$446,'Pontos e zonas por UF'!$G$2:$G$446)</f>
        <v>Zona</v>
      </c>
    </row>
    <row r="1786" spans="1:13" x14ac:dyDescent="0.35">
      <c r="A1786" s="15">
        <v>1785</v>
      </c>
      <c r="B1786" s="338" t="s">
        <v>3061</v>
      </c>
      <c r="C1786" s="8" t="s">
        <v>1730</v>
      </c>
      <c r="D1786" s="15" t="s">
        <v>169</v>
      </c>
      <c r="E1786" s="18">
        <v>500</v>
      </c>
      <c r="F1786" s="473">
        <v>45686</v>
      </c>
      <c r="G1786" s="473">
        <v>45686</v>
      </c>
      <c r="H1786" s="448"/>
      <c r="I1786" s="15" t="s">
        <v>1279</v>
      </c>
      <c r="J1786" s="15" t="str">
        <f>_xlfn.XLOOKUP(QDC_Contratos[[#This Row],[ID CLUSTER]],'Pontos e zonas por UF'!$B$2:$B$446,'Pontos e zonas por UF'!$H$2:$H$446)</f>
        <v>São Paulo</v>
      </c>
      <c r="K1786" s="344"/>
      <c r="L1786" s="8">
        <f>_xlfn.XLOOKUP(QDC_Contratos[[#This Row],[ID CLUSTER]],'Pontos e zonas por UF'!$B$2:$B$446,'Pontos e zonas por UF'!$A$2:$A$446)</f>
        <v>276645</v>
      </c>
      <c r="M1786" s="344" t="str">
        <f>_xlfn.XLOOKUP(QDC_Contratos[[#This Row],[Código Identificador do ID CLUSTER]],'Pontos e zonas por UF'!$A$2:$A$446,'Pontos e zonas por UF'!$G$2:$G$446)</f>
        <v>Ponto</v>
      </c>
    </row>
    <row r="1787" spans="1:13" x14ac:dyDescent="0.35">
      <c r="A1787" s="15">
        <v>1786</v>
      </c>
      <c r="B1787" s="338" t="s">
        <v>3062</v>
      </c>
      <c r="C1787" s="8" t="s">
        <v>1298</v>
      </c>
      <c r="D1787" s="15" t="s">
        <v>162</v>
      </c>
      <c r="E1787" s="18">
        <v>85</v>
      </c>
      <c r="F1787" s="473">
        <v>45686</v>
      </c>
      <c r="G1787" s="473">
        <v>45686</v>
      </c>
      <c r="H1787" s="448"/>
      <c r="I1787" s="15" t="s">
        <v>1279</v>
      </c>
      <c r="J1787" s="15" t="str">
        <f>_xlfn.XLOOKUP(QDC_Contratos[[#This Row],[ID CLUSTER]],'Pontos e zonas por UF'!$B$2:$B$446,'Pontos e zonas por UF'!$H$2:$H$446)</f>
        <v>São Paulo</v>
      </c>
      <c r="K1787" s="344"/>
      <c r="L1787" s="8">
        <f>_xlfn.XLOOKUP(QDC_Contratos[[#This Row],[ID CLUSTER]],'Pontos e zonas por UF'!$B$2:$B$446,'Pontos e zonas por UF'!$A$2:$A$446)</f>
        <v>444</v>
      </c>
      <c r="M1787" s="344" t="str">
        <f>_xlfn.XLOOKUP(QDC_Contratos[[#This Row],[Código Identificador do ID CLUSTER]],'Pontos e zonas por UF'!$A$2:$A$446,'Pontos e zonas por UF'!$G$2:$G$446)</f>
        <v>Zona</v>
      </c>
    </row>
    <row r="1788" spans="1:13" x14ac:dyDescent="0.35">
      <c r="A1788" s="15">
        <v>1787</v>
      </c>
      <c r="B1788" s="338" t="s">
        <v>3063</v>
      </c>
      <c r="C1788" s="8" t="s">
        <v>1730</v>
      </c>
      <c r="D1788" s="15" t="s">
        <v>169</v>
      </c>
      <c r="E1788" s="18">
        <v>500</v>
      </c>
      <c r="F1788" s="473">
        <v>45687</v>
      </c>
      <c r="G1788" s="473">
        <v>45687</v>
      </c>
      <c r="H1788" s="448"/>
      <c r="I1788" s="15" t="s">
        <v>1279</v>
      </c>
      <c r="J1788" s="15" t="str">
        <f>_xlfn.XLOOKUP(QDC_Contratos[[#This Row],[ID CLUSTER]],'Pontos e zonas por UF'!$B$2:$B$446,'Pontos e zonas por UF'!$H$2:$H$446)</f>
        <v>São Paulo</v>
      </c>
      <c r="K1788" s="344"/>
      <c r="L1788" s="8">
        <f>_xlfn.XLOOKUP(QDC_Contratos[[#This Row],[ID CLUSTER]],'Pontos e zonas por UF'!$B$2:$B$446,'Pontos e zonas por UF'!$A$2:$A$446)</f>
        <v>276645</v>
      </c>
      <c r="M1788" s="344" t="str">
        <f>_xlfn.XLOOKUP(QDC_Contratos[[#This Row],[Código Identificador do ID CLUSTER]],'Pontos e zonas por UF'!$A$2:$A$446,'Pontos e zonas por UF'!$G$2:$G$446)</f>
        <v>Ponto</v>
      </c>
    </row>
    <row r="1789" spans="1:13" x14ac:dyDescent="0.35">
      <c r="A1789" s="15">
        <v>1788</v>
      </c>
      <c r="B1789" s="338" t="s">
        <v>3064</v>
      </c>
      <c r="C1789" s="8" t="s">
        <v>1298</v>
      </c>
      <c r="D1789" s="15" t="s">
        <v>162</v>
      </c>
      <c r="E1789" s="18">
        <v>85</v>
      </c>
      <c r="F1789" s="473">
        <v>45687</v>
      </c>
      <c r="G1789" s="473">
        <v>45687</v>
      </c>
      <c r="H1789" s="448"/>
      <c r="I1789" s="15" t="s">
        <v>1279</v>
      </c>
      <c r="J1789" s="15" t="str">
        <f>_xlfn.XLOOKUP(QDC_Contratos[[#This Row],[ID CLUSTER]],'Pontos e zonas por UF'!$B$2:$B$446,'Pontos e zonas por UF'!$H$2:$H$446)</f>
        <v>São Paulo</v>
      </c>
      <c r="K1789" s="344"/>
      <c r="L1789" s="8">
        <f>_xlfn.XLOOKUP(QDC_Contratos[[#This Row],[ID CLUSTER]],'Pontos e zonas por UF'!$B$2:$B$446,'Pontos e zonas por UF'!$A$2:$A$446)</f>
        <v>444</v>
      </c>
      <c r="M1789" s="344" t="str">
        <f>_xlfn.XLOOKUP(QDC_Contratos[[#This Row],[Código Identificador do ID CLUSTER]],'Pontos e zonas por UF'!$A$2:$A$446,'Pontos e zonas por UF'!$G$2:$G$446)</f>
        <v>Zona</v>
      </c>
    </row>
    <row r="1790" spans="1:13" x14ac:dyDescent="0.35">
      <c r="A1790" s="15">
        <v>1789</v>
      </c>
      <c r="B1790" s="338" t="s">
        <v>3065</v>
      </c>
      <c r="C1790" s="8" t="s">
        <v>1730</v>
      </c>
      <c r="D1790" s="15" t="s">
        <v>169</v>
      </c>
      <c r="E1790" s="18">
        <v>500</v>
      </c>
      <c r="F1790" s="473">
        <v>45688</v>
      </c>
      <c r="G1790" s="473">
        <v>45688</v>
      </c>
      <c r="H1790" s="448"/>
      <c r="I1790" s="15" t="s">
        <v>1279</v>
      </c>
      <c r="J1790" s="15" t="str">
        <f>_xlfn.XLOOKUP(QDC_Contratos[[#This Row],[ID CLUSTER]],'Pontos e zonas por UF'!$B$2:$B$446,'Pontos e zonas por UF'!$H$2:$H$446)</f>
        <v>São Paulo</v>
      </c>
      <c r="K1790" s="344"/>
      <c r="L1790" s="8">
        <f>_xlfn.XLOOKUP(QDC_Contratos[[#This Row],[ID CLUSTER]],'Pontos e zonas por UF'!$B$2:$B$446,'Pontos e zonas por UF'!$A$2:$A$446)</f>
        <v>276645</v>
      </c>
      <c r="M1790" s="344" t="str">
        <f>_xlfn.XLOOKUP(QDC_Contratos[[#This Row],[Código Identificador do ID CLUSTER]],'Pontos e zonas por UF'!$A$2:$A$446,'Pontos e zonas por UF'!$G$2:$G$446)</f>
        <v>Ponto</v>
      </c>
    </row>
    <row r="1791" spans="1:13" x14ac:dyDescent="0.35">
      <c r="A1791" s="15">
        <v>1790</v>
      </c>
      <c r="B1791" s="338" t="s">
        <v>3066</v>
      </c>
      <c r="C1791" s="8" t="s">
        <v>1298</v>
      </c>
      <c r="D1791" s="15" t="s">
        <v>162</v>
      </c>
      <c r="E1791" s="18">
        <v>85</v>
      </c>
      <c r="F1791" s="473">
        <v>45688</v>
      </c>
      <c r="G1791" s="473">
        <v>45688</v>
      </c>
      <c r="H1791" s="448"/>
      <c r="I1791" s="15" t="s">
        <v>1279</v>
      </c>
      <c r="J1791" s="15" t="str">
        <f>_xlfn.XLOOKUP(QDC_Contratos[[#This Row],[ID CLUSTER]],'Pontos e zonas por UF'!$B$2:$B$446,'Pontos e zonas por UF'!$H$2:$H$446)</f>
        <v>São Paulo</v>
      </c>
      <c r="K1791" s="344"/>
      <c r="L1791" s="8">
        <f>_xlfn.XLOOKUP(QDC_Contratos[[#This Row],[ID CLUSTER]],'Pontos e zonas por UF'!$B$2:$B$446,'Pontos e zonas por UF'!$A$2:$A$446)</f>
        <v>444</v>
      </c>
      <c r="M1791" s="344" t="str">
        <f>_xlfn.XLOOKUP(QDC_Contratos[[#This Row],[Código Identificador do ID CLUSTER]],'Pontos e zonas por UF'!$A$2:$A$446,'Pontos e zonas por UF'!$G$2:$G$446)</f>
        <v>Zona</v>
      </c>
    </row>
    <row r="1792" spans="1:13" x14ac:dyDescent="0.35">
      <c r="A1792" s="15">
        <v>1791</v>
      </c>
      <c r="B1792" s="338" t="s">
        <v>3067</v>
      </c>
      <c r="C1792" s="8" t="s">
        <v>1730</v>
      </c>
      <c r="D1792" s="15" t="s">
        <v>169</v>
      </c>
      <c r="E1792" s="18">
        <v>130</v>
      </c>
      <c r="F1792" s="473">
        <v>45689</v>
      </c>
      <c r="G1792" s="473">
        <v>45689</v>
      </c>
      <c r="H1792" s="448"/>
      <c r="I1792" s="15" t="s">
        <v>1279</v>
      </c>
      <c r="J1792" s="15" t="str">
        <f>_xlfn.XLOOKUP(QDC_Contratos[[#This Row],[ID CLUSTER]],'Pontos e zonas por UF'!$B$2:$B$446,'Pontos e zonas por UF'!$H$2:$H$446)</f>
        <v>São Paulo</v>
      </c>
      <c r="K1792" s="344"/>
      <c r="L1792" s="8">
        <f>_xlfn.XLOOKUP(QDC_Contratos[[#This Row],[ID CLUSTER]],'Pontos e zonas por UF'!$B$2:$B$446,'Pontos e zonas por UF'!$A$2:$A$446)</f>
        <v>276645</v>
      </c>
      <c r="M1792" s="344" t="str">
        <f>_xlfn.XLOOKUP(QDC_Contratos[[#This Row],[Código Identificador do ID CLUSTER]],'Pontos e zonas por UF'!$A$2:$A$446,'Pontos e zonas por UF'!$G$2:$G$446)</f>
        <v>Ponto</v>
      </c>
    </row>
    <row r="1793" spans="1:13" x14ac:dyDescent="0.35">
      <c r="A1793" s="15">
        <v>1792</v>
      </c>
      <c r="B1793" s="338" t="s">
        <v>3068</v>
      </c>
      <c r="C1793" s="8" t="s">
        <v>1298</v>
      </c>
      <c r="D1793" s="15" t="s">
        <v>162</v>
      </c>
      <c r="E1793" s="18">
        <v>71.67</v>
      </c>
      <c r="F1793" s="473">
        <v>45661</v>
      </c>
      <c r="G1793" s="473">
        <v>45661</v>
      </c>
      <c r="H1793" s="448"/>
      <c r="I1793" s="15" t="s">
        <v>1279</v>
      </c>
      <c r="J1793" s="15" t="str">
        <f>_xlfn.XLOOKUP(QDC_Contratos[[#This Row],[ID CLUSTER]],'Pontos e zonas por UF'!$B$2:$B$446,'Pontos e zonas por UF'!$H$2:$H$446)</f>
        <v>São Paulo</v>
      </c>
      <c r="K1793" s="344"/>
      <c r="L1793" s="8">
        <f>_xlfn.XLOOKUP(QDC_Contratos[[#This Row],[ID CLUSTER]],'Pontos e zonas por UF'!$B$2:$B$446,'Pontos e zonas por UF'!$A$2:$A$446)</f>
        <v>444</v>
      </c>
      <c r="M1793" s="344" t="str">
        <f>_xlfn.XLOOKUP(QDC_Contratos[[#This Row],[Código Identificador do ID CLUSTER]],'Pontos e zonas por UF'!$A$2:$A$446,'Pontos e zonas por UF'!$G$2:$G$446)</f>
        <v>Zona</v>
      </c>
    </row>
    <row r="1794" spans="1:13" x14ac:dyDescent="0.35">
      <c r="A1794" s="15">
        <v>1793</v>
      </c>
      <c r="B1794" s="338" t="s">
        <v>3069</v>
      </c>
      <c r="C1794" s="8" t="s">
        <v>1298</v>
      </c>
      <c r="D1794" s="15" t="s">
        <v>162</v>
      </c>
      <c r="E1794" s="18">
        <v>85</v>
      </c>
      <c r="F1794" s="473">
        <v>45693</v>
      </c>
      <c r="G1794" s="473">
        <v>45693</v>
      </c>
      <c r="H1794" s="448"/>
      <c r="I1794" s="15" t="s">
        <v>1279</v>
      </c>
      <c r="J1794" s="15" t="str">
        <f>_xlfn.XLOOKUP(QDC_Contratos[[#This Row],[ID CLUSTER]],'Pontos e zonas por UF'!$B$2:$B$446,'Pontos e zonas por UF'!$H$2:$H$446)</f>
        <v>São Paulo</v>
      </c>
      <c r="K1794" s="344"/>
      <c r="L1794" s="8">
        <f>_xlfn.XLOOKUP(QDC_Contratos[[#This Row],[ID CLUSTER]],'Pontos e zonas por UF'!$B$2:$B$446,'Pontos e zonas por UF'!$A$2:$A$446)</f>
        <v>444</v>
      </c>
      <c r="M1794" s="344" t="str">
        <f>_xlfn.XLOOKUP(QDC_Contratos[[#This Row],[Código Identificador do ID CLUSTER]],'Pontos e zonas por UF'!$A$2:$A$446,'Pontos e zonas por UF'!$G$2:$G$446)</f>
        <v>Zona</v>
      </c>
    </row>
    <row r="1795" spans="1:13" x14ac:dyDescent="0.35">
      <c r="A1795" s="15">
        <v>1794</v>
      </c>
      <c r="B1795" s="338" t="s">
        <v>3070</v>
      </c>
      <c r="C1795" s="8" t="s">
        <v>1730</v>
      </c>
      <c r="D1795" s="15" t="s">
        <v>169</v>
      </c>
      <c r="E1795" s="18">
        <v>100</v>
      </c>
      <c r="F1795" s="473">
        <v>45694</v>
      </c>
      <c r="G1795" s="473">
        <v>45694</v>
      </c>
      <c r="H1795" s="448"/>
      <c r="I1795" s="15" t="s">
        <v>1279</v>
      </c>
      <c r="J1795" s="15" t="str">
        <f>_xlfn.XLOOKUP(QDC_Contratos[[#This Row],[ID CLUSTER]],'Pontos e zonas por UF'!$B$2:$B$446,'Pontos e zonas por UF'!$H$2:$H$446)</f>
        <v>São Paulo</v>
      </c>
      <c r="K1795" s="344"/>
      <c r="L1795" s="8">
        <f>_xlfn.XLOOKUP(QDC_Contratos[[#This Row],[ID CLUSTER]],'Pontos e zonas por UF'!$B$2:$B$446,'Pontos e zonas por UF'!$A$2:$A$446)</f>
        <v>276645</v>
      </c>
      <c r="M1795" s="344" t="str">
        <f>_xlfn.XLOOKUP(QDC_Contratos[[#This Row],[Código Identificador do ID CLUSTER]],'Pontos e zonas por UF'!$A$2:$A$446,'Pontos e zonas por UF'!$G$2:$G$446)</f>
        <v>Ponto</v>
      </c>
    </row>
    <row r="1796" spans="1:13" x14ac:dyDescent="0.35">
      <c r="A1796" s="15">
        <v>1795</v>
      </c>
      <c r="B1796" s="338" t="s">
        <v>3071</v>
      </c>
      <c r="C1796" s="8" t="s">
        <v>1298</v>
      </c>
      <c r="D1796" s="15" t="s">
        <v>162</v>
      </c>
      <c r="E1796" s="18">
        <v>85</v>
      </c>
      <c r="F1796" s="473">
        <v>45694</v>
      </c>
      <c r="G1796" s="473">
        <v>45694</v>
      </c>
      <c r="H1796" s="448"/>
      <c r="I1796" s="15" t="s">
        <v>1279</v>
      </c>
      <c r="J1796" s="15" t="str">
        <f>_xlfn.XLOOKUP(QDC_Contratos[[#This Row],[ID CLUSTER]],'Pontos e zonas por UF'!$B$2:$B$446,'Pontos e zonas por UF'!$H$2:$H$446)</f>
        <v>São Paulo</v>
      </c>
      <c r="K1796" s="344"/>
      <c r="L1796" s="8">
        <f>_xlfn.XLOOKUP(QDC_Contratos[[#This Row],[ID CLUSTER]],'Pontos e zonas por UF'!$B$2:$B$446,'Pontos e zonas por UF'!$A$2:$A$446)</f>
        <v>444</v>
      </c>
      <c r="M1796" s="344" t="str">
        <f>_xlfn.XLOOKUP(QDC_Contratos[[#This Row],[Código Identificador do ID CLUSTER]],'Pontos e zonas por UF'!$A$2:$A$446,'Pontos e zonas por UF'!$G$2:$G$446)</f>
        <v>Zona</v>
      </c>
    </row>
    <row r="1797" spans="1:13" x14ac:dyDescent="0.35">
      <c r="A1797" s="15">
        <v>1796</v>
      </c>
      <c r="B1797" s="338" t="s">
        <v>3072</v>
      </c>
      <c r="C1797" s="8" t="s">
        <v>1730</v>
      </c>
      <c r="D1797" s="15" t="s">
        <v>169</v>
      </c>
      <c r="E1797" s="18">
        <v>100</v>
      </c>
      <c r="F1797" s="473">
        <v>45695</v>
      </c>
      <c r="G1797" s="473">
        <v>45695</v>
      </c>
      <c r="H1797" s="448"/>
      <c r="I1797" s="15" t="s">
        <v>1279</v>
      </c>
      <c r="J1797" s="15" t="str">
        <f>_xlfn.XLOOKUP(QDC_Contratos[[#This Row],[ID CLUSTER]],'Pontos e zonas por UF'!$B$2:$B$446,'Pontos e zonas por UF'!$H$2:$H$446)</f>
        <v>São Paulo</v>
      </c>
      <c r="K1797" s="344"/>
      <c r="L1797" s="8">
        <f>_xlfn.XLOOKUP(QDC_Contratos[[#This Row],[ID CLUSTER]],'Pontos e zonas por UF'!$B$2:$B$446,'Pontos e zonas por UF'!$A$2:$A$446)</f>
        <v>276645</v>
      </c>
      <c r="M1797" s="344" t="str">
        <f>_xlfn.XLOOKUP(QDC_Contratos[[#This Row],[Código Identificador do ID CLUSTER]],'Pontos e zonas por UF'!$A$2:$A$446,'Pontos e zonas por UF'!$G$2:$G$446)</f>
        <v>Ponto</v>
      </c>
    </row>
    <row r="1798" spans="1:13" x14ac:dyDescent="0.35">
      <c r="A1798" s="15">
        <v>1797</v>
      </c>
      <c r="B1798" s="338" t="s">
        <v>3073</v>
      </c>
      <c r="C1798" s="8" t="s">
        <v>1298</v>
      </c>
      <c r="D1798" s="15" t="s">
        <v>162</v>
      </c>
      <c r="E1798" s="18">
        <v>85</v>
      </c>
      <c r="F1798" s="473">
        <v>45695</v>
      </c>
      <c r="G1798" s="473">
        <v>45695</v>
      </c>
      <c r="H1798" s="448"/>
      <c r="I1798" s="15" t="s">
        <v>1279</v>
      </c>
      <c r="J1798" s="15" t="str">
        <f>_xlfn.XLOOKUP(QDC_Contratos[[#This Row],[ID CLUSTER]],'Pontos e zonas por UF'!$B$2:$B$446,'Pontos e zonas por UF'!$H$2:$H$446)</f>
        <v>São Paulo</v>
      </c>
      <c r="K1798" s="344"/>
      <c r="L1798" s="8">
        <f>_xlfn.XLOOKUP(QDC_Contratos[[#This Row],[ID CLUSTER]],'Pontos e zonas por UF'!$B$2:$B$446,'Pontos e zonas por UF'!$A$2:$A$446)</f>
        <v>444</v>
      </c>
      <c r="M1798" s="344" t="str">
        <f>_xlfn.XLOOKUP(QDC_Contratos[[#This Row],[Código Identificador do ID CLUSTER]],'Pontos e zonas por UF'!$A$2:$A$446,'Pontos e zonas por UF'!$G$2:$G$446)</f>
        <v>Zona</v>
      </c>
    </row>
    <row r="1799" spans="1:13" x14ac:dyDescent="0.35">
      <c r="A1799" s="15">
        <v>1798</v>
      </c>
      <c r="B1799" s="338" t="s">
        <v>3074</v>
      </c>
      <c r="C1799" s="8" t="s">
        <v>1298</v>
      </c>
      <c r="D1799" s="15" t="s">
        <v>162</v>
      </c>
      <c r="E1799" s="18">
        <v>85</v>
      </c>
      <c r="F1799" s="473">
        <v>45696</v>
      </c>
      <c r="G1799" s="473">
        <v>45696</v>
      </c>
      <c r="H1799" s="448"/>
      <c r="I1799" s="15" t="s">
        <v>1279</v>
      </c>
      <c r="J1799" s="15" t="str">
        <f>_xlfn.XLOOKUP(QDC_Contratos[[#This Row],[ID CLUSTER]],'Pontos e zonas por UF'!$B$2:$B$446,'Pontos e zonas por UF'!$H$2:$H$446)</f>
        <v>São Paulo</v>
      </c>
      <c r="K1799" s="344"/>
      <c r="L1799" s="8">
        <f>_xlfn.XLOOKUP(QDC_Contratos[[#This Row],[ID CLUSTER]],'Pontos e zonas por UF'!$B$2:$B$446,'Pontos e zonas por UF'!$A$2:$A$446)</f>
        <v>444</v>
      </c>
      <c r="M1799" s="344" t="str">
        <f>_xlfn.XLOOKUP(QDC_Contratos[[#This Row],[Código Identificador do ID CLUSTER]],'Pontos e zonas por UF'!$A$2:$A$446,'Pontos e zonas por UF'!$G$2:$G$446)</f>
        <v>Zona</v>
      </c>
    </row>
    <row r="1800" spans="1:13" x14ac:dyDescent="0.35">
      <c r="A1800" s="15">
        <v>1799</v>
      </c>
      <c r="B1800" s="338" t="s">
        <v>3075</v>
      </c>
      <c r="C1800" s="8" t="s">
        <v>1298</v>
      </c>
      <c r="D1800" s="15" t="s">
        <v>162</v>
      </c>
      <c r="E1800" s="18">
        <v>85</v>
      </c>
      <c r="F1800" s="473">
        <v>45697</v>
      </c>
      <c r="G1800" s="473">
        <v>45697</v>
      </c>
      <c r="H1800" s="448"/>
      <c r="I1800" s="15" t="s">
        <v>1279</v>
      </c>
      <c r="J1800" s="15" t="str">
        <f>_xlfn.XLOOKUP(QDC_Contratos[[#This Row],[ID CLUSTER]],'Pontos e zonas por UF'!$B$2:$B$446,'Pontos e zonas por UF'!$H$2:$H$446)</f>
        <v>São Paulo</v>
      </c>
      <c r="K1800" s="344"/>
      <c r="L1800" s="8">
        <f>_xlfn.XLOOKUP(QDC_Contratos[[#This Row],[ID CLUSTER]],'Pontos e zonas por UF'!$B$2:$B$446,'Pontos e zonas por UF'!$A$2:$A$446)</f>
        <v>444</v>
      </c>
      <c r="M1800" s="344" t="str">
        <f>_xlfn.XLOOKUP(QDC_Contratos[[#This Row],[Código Identificador do ID CLUSTER]],'Pontos e zonas por UF'!$A$2:$A$446,'Pontos e zonas por UF'!$G$2:$G$446)</f>
        <v>Zona</v>
      </c>
    </row>
    <row r="1801" spans="1:13" x14ac:dyDescent="0.35">
      <c r="A1801" s="15">
        <v>1800</v>
      </c>
      <c r="B1801" s="338" t="s">
        <v>3076</v>
      </c>
      <c r="C1801" s="8" t="s">
        <v>1298</v>
      </c>
      <c r="D1801" s="15" t="s">
        <v>162</v>
      </c>
      <c r="E1801" s="18">
        <v>85</v>
      </c>
      <c r="F1801" s="473">
        <v>45698</v>
      </c>
      <c r="G1801" s="473">
        <v>45698</v>
      </c>
      <c r="H1801" s="448"/>
      <c r="I1801" s="15" t="s">
        <v>1279</v>
      </c>
      <c r="J1801" s="15" t="str">
        <f>_xlfn.XLOOKUP(QDC_Contratos[[#This Row],[ID CLUSTER]],'Pontos e zonas por UF'!$B$2:$B$446,'Pontos e zonas por UF'!$H$2:$H$446)</f>
        <v>São Paulo</v>
      </c>
      <c r="K1801" s="344"/>
      <c r="L1801" s="8">
        <f>_xlfn.XLOOKUP(QDC_Contratos[[#This Row],[ID CLUSTER]],'Pontos e zonas por UF'!$B$2:$B$446,'Pontos e zonas por UF'!$A$2:$A$446)</f>
        <v>444</v>
      </c>
      <c r="M1801" s="344" t="str">
        <f>_xlfn.XLOOKUP(QDC_Contratos[[#This Row],[Código Identificador do ID CLUSTER]],'Pontos e zonas por UF'!$A$2:$A$446,'Pontos e zonas por UF'!$G$2:$G$446)</f>
        <v>Zona</v>
      </c>
    </row>
    <row r="1802" spans="1:13" x14ac:dyDescent="0.35">
      <c r="A1802" s="15">
        <v>1801</v>
      </c>
      <c r="B1802" s="338" t="s">
        <v>3077</v>
      </c>
      <c r="C1802" s="8" t="s">
        <v>1730</v>
      </c>
      <c r="D1802" s="15" t="s">
        <v>169</v>
      </c>
      <c r="E1802" s="18">
        <v>100</v>
      </c>
      <c r="F1802" s="473">
        <v>45715</v>
      </c>
      <c r="G1802" s="473">
        <v>45715</v>
      </c>
      <c r="H1802" s="448"/>
      <c r="I1802" s="15" t="s">
        <v>1279</v>
      </c>
      <c r="J1802" s="15" t="str">
        <f>_xlfn.XLOOKUP(QDC_Contratos[[#This Row],[ID CLUSTER]],'Pontos e zonas por UF'!$B$2:$B$446,'Pontos e zonas por UF'!$H$2:$H$446)</f>
        <v>São Paulo</v>
      </c>
      <c r="K1802" s="344"/>
      <c r="L1802" s="8">
        <f>_xlfn.XLOOKUP(QDC_Contratos[[#This Row],[ID CLUSTER]],'Pontos e zonas por UF'!$B$2:$B$446,'Pontos e zonas por UF'!$A$2:$A$446)</f>
        <v>276645</v>
      </c>
      <c r="M1802" s="344" t="str">
        <f>_xlfn.XLOOKUP(QDC_Contratos[[#This Row],[Código Identificador do ID CLUSTER]],'Pontos e zonas por UF'!$A$2:$A$446,'Pontos e zonas por UF'!$G$2:$G$446)</f>
        <v>Ponto</v>
      </c>
    </row>
    <row r="1803" spans="1:13" x14ac:dyDescent="0.35">
      <c r="A1803" s="15">
        <v>1802</v>
      </c>
      <c r="B1803" s="338" t="s">
        <v>3078</v>
      </c>
      <c r="C1803" s="8" t="s">
        <v>1730</v>
      </c>
      <c r="D1803" s="15" t="s">
        <v>169</v>
      </c>
      <c r="E1803" s="18">
        <v>1000</v>
      </c>
      <c r="F1803" s="473">
        <v>45716</v>
      </c>
      <c r="G1803" s="473">
        <v>45716</v>
      </c>
      <c r="H1803" s="448"/>
      <c r="I1803" s="15" t="s">
        <v>1279</v>
      </c>
      <c r="J1803" s="15" t="str">
        <f>_xlfn.XLOOKUP(QDC_Contratos[[#This Row],[ID CLUSTER]],'Pontos e zonas por UF'!$B$2:$B$446,'Pontos e zonas por UF'!$H$2:$H$446)</f>
        <v>São Paulo</v>
      </c>
      <c r="K1803" s="344"/>
      <c r="L1803" s="8">
        <f>_xlfn.XLOOKUP(QDC_Contratos[[#This Row],[ID CLUSTER]],'Pontos e zonas por UF'!$B$2:$B$446,'Pontos e zonas por UF'!$A$2:$A$446)</f>
        <v>276645</v>
      </c>
      <c r="M1803" s="344" t="str">
        <f>_xlfn.XLOOKUP(QDC_Contratos[[#This Row],[Código Identificador do ID CLUSTER]],'Pontos e zonas por UF'!$A$2:$A$446,'Pontos e zonas por UF'!$G$2:$G$446)</f>
        <v>Ponto</v>
      </c>
    </row>
    <row r="1804" spans="1:13" x14ac:dyDescent="0.35">
      <c r="A1804" s="15">
        <v>1803</v>
      </c>
      <c r="B1804" s="338" t="s">
        <v>3079</v>
      </c>
      <c r="C1804" s="8" t="s">
        <v>1543</v>
      </c>
      <c r="D1804" s="15" t="s">
        <v>162</v>
      </c>
      <c r="E1804" s="18">
        <v>12</v>
      </c>
      <c r="F1804" s="473">
        <v>45717</v>
      </c>
      <c r="G1804" s="473">
        <v>45747</v>
      </c>
      <c r="H1804" s="448"/>
      <c r="I1804" s="15" t="s">
        <v>1279</v>
      </c>
      <c r="J1804" s="15" t="str">
        <f>_xlfn.XLOOKUP(QDC_Contratos[[#This Row],[ID CLUSTER]],'Pontos e zonas por UF'!$B$2:$B$446,'Pontos e zonas por UF'!$H$2:$H$446)</f>
        <v>Minas Gerais</v>
      </c>
      <c r="K1804" s="344"/>
      <c r="L1804" s="8">
        <f>_xlfn.XLOOKUP(QDC_Contratos[[#This Row],[ID CLUSTER]],'Pontos e zonas por UF'!$B$2:$B$446,'Pontos e zonas por UF'!$A$2:$A$446)</f>
        <v>411</v>
      </c>
      <c r="M1804" s="344" t="str">
        <f>_xlfn.XLOOKUP(QDC_Contratos[[#This Row],[Código Identificador do ID CLUSTER]],'Pontos e zonas por UF'!$A$2:$A$446,'Pontos e zonas por UF'!$G$2:$G$446)</f>
        <v>Zona</v>
      </c>
    </row>
    <row r="1805" spans="1:13" x14ac:dyDescent="0.35">
      <c r="A1805" s="15">
        <v>1804</v>
      </c>
      <c r="B1805" s="338" t="s">
        <v>3080</v>
      </c>
      <c r="C1805" s="8" t="s">
        <v>1763</v>
      </c>
      <c r="D1805" s="15" t="s">
        <v>162</v>
      </c>
      <c r="E1805" s="18">
        <v>0.01</v>
      </c>
      <c r="F1805" s="473">
        <v>45713</v>
      </c>
      <c r="G1805" s="473">
        <v>45713</v>
      </c>
      <c r="H1805" s="448"/>
      <c r="I1805" s="15" t="s">
        <v>1279</v>
      </c>
      <c r="J1805" s="15" t="str">
        <f>_xlfn.XLOOKUP(QDC_Contratos[[#This Row],[ID CLUSTER]],'Pontos e zonas por UF'!$B$2:$B$446,'Pontos e zonas por UF'!$H$2:$H$446)</f>
        <v>Rio de Janeiro</v>
      </c>
      <c r="K1805" s="344"/>
      <c r="L1805" s="8">
        <f>_xlfn.XLOOKUP(QDC_Contratos[[#This Row],[ID CLUSTER]],'Pontos e zonas por UF'!$B$2:$B$446,'Pontos e zonas por UF'!$A$2:$A$446)</f>
        <v>757858</v>
      </c>
      <c r="M1805" s="344" t="str">
        <f>_xlfn.XLOOKUP(QDC_Contratos[[#This Row],[Código Identificador do ID CLUSTER]],'Pontos e zonas por UF'!$A$2:$A$446,'Pontos e zonas por UF'!$G$2:$G$446)</f>
        <v>Ponto</v>
      </c>
    </row>
    <row r="1806" spans="1:13" x14ac:dyDescent="0.35">
      <c r="A1806" s="15">
        <v>1805</v>
      </c>
      <c r="B1806" s="338" t="s">
        <v>3081</v>
      </c>
      <c r="C1806" s="8" t="s">
        <v>1730</v>
      </c>
      <c r="D1806" s="15" t="s">
        <v>169</v>
      </c>
      <c r="E1806" s="18">
        <v>320</v>
      </c>
      <c r="F1806" s="473">
        <v>45717</v>
      </c>
      <c r="G1806" s="473">
        <v>45747</v>
      </c>
      <c r="H1806" s="448"/>
      <c r="I1806" s="15" t="s">
        <v>1279</v>
      </c>
      <c r="J1806" s="15" t="str">
        <f>_xlfn.XLOOKUP(QDC_Contratos[[#This Row],[ID CLUSTER]],'Pontos e zonas por UF'!$B$2:$B$446,'Pontos e zonas por UF'!$H$2:$H$446)</f>
        <v>São Paulo</v>
      </c>
      <c r="K1806" s="344"/>
      <c r="L1806" s="8">
        <f>_xlfn.XLOOKUP(QDC_Contratos[[#This Row],[ID CLUSTER]],'Pontos e zonas por UF'!$B$2:$B$446,'Pontos e zonas por UF'!$A$2:$A$446)</f>
        <v>276645</v>
      </c>
      <c r="M1806" s="344" t="str">
        <f>_xlfn.XLOOKUP(QDC_Contratos[[#This Row],[Código Identificador do ID CLUSTER]],'Pontos e zonas por UF'!$A$2:$A$446,'Pontos e zonas por UF'!$G$2:$G$446)</f>
        <v>Ponto</v>
      </c>
    </row>
    <row r="1807" spans="1:13" x14ac:dyDescent="0.35">
      <c r="A1807" s="15">
        <v>1806</v>
      </c>
      <c r="B1807" s="338" t="s">
        <v>3082</v>
      </c>
      <c r="C1807" s="8" t="s">
        <v>1763</v>
      </c>
      <c r="D1807" s="15" t="s">
        <v>162</v>
      </c>
      <c r="E1807" s="18">
        <v>220</v>
      </c>
      <c r="F1807" s="473">
        <v>45717</v>
      </c>
      <c r="G1807" s="473">
        <v>45747</v>
      </c>
      <c r="H1807" s="448"/>
      <c r="I1807" s="15" t="s">
        <v>1279</v>
      </c>
      <c r="J1807" s="15" t="str">
        <f>_xlfn.XLOOKUP(QDC_Contratos[[#This Row],[ID CLUSTER]],'Pontos e zonas por UF'!$B$2:$B$446,'Pontos e zonas por UF'!$H$2:$H$446)</f>
        <v>Rio de Janeiro</v>
      </c>
      <c r="K1807" s="344"/>
      <c r="L1807" s="8">
        <f>_xlfn.XLOOKUP(QDC_Contratos[[#This Row],[ID CLUSTER]],'Pontos e zonas por UF'!$B$2:$B$446,'Pontos e zonas por UF'!$A$2:$A$446)</f>
        <v>757858</v>
      </c>
      <c r="M1807" s="344" t="str">
        <f>_xlfn.XLOOKUP(QDC_Contratos[[#This Row],[Código Identificador do ID CLUSTER]],'Pontos e zonas por UF'!$A$2:$A$446,'Pontos e zonas por UF'!$G$2:$G$446)</f>
        <v>Ponto</v>
      </c>
    </row>
    <row r="1808" spans="1:13" x14ac:dyDescent="0.35">
      <c r="A1808" s="15">
        <v>1807</v>
      </c>
      <c r="B1808" s="338" t="s">
        <v>3083</v>
      </c>
      <c r="C1808" s="8" t="s">
        <v>1726</v>
      </c>
      <c r="D1808" s="15" t="s">
        <v>169</v>
      </c>
      <c r="E1808" s="18">
        <v>150</v>
      </c>
      <c r="F1808" s="473">
        <v>45716</v>
      </c>
      <c r="G1808" s="473">
        <v>45716</v>
      </c>
      <c r="H1808" s="448"/>
      <c r="I1808" s="15" t="s">
        <v>1279</v>
      </c>
      <c r="J1808" s="15" t="str">
        <f>_xlfn.XLOOKUP(QDC_Contratos[[#This Row],[ID CLUSTER]],'Pontos e zonas por UF'!$B$2:$B$446,'Pontos e zonas por UF'!$H$2:$H$446)</f>
        <v>Rio de Janeiro</v>
      </c>
      <c r="K1808" s="344"/>
      <c r="L1808" s="8">
        <f>_xlfn.XLOOKUP(QDC_Contratos[[#This Row],[ID CLUSTER]],'Pontos e zonas por UF'!$B$2:$B$446,'Pontos e zonas por UF'!$A$2:$A$446)</f>
        <v>757856</v>
      </c>
      <c r="M1808" s="344" t="str">
        <f>_xlfn.XLOOKUP(QDC_Contratos[[#This Row],[Código Identificador do ID CLUSTER]],'Pontos e zonas por UF'!$A$2:$A$446,'Pontos e zonas por UF'!$G$2:$G$446)</f>
        <v>Ponto</v>
      </c>
    </row>
    <row r="1809" spans="1:13" x14ac:dyDescent="0.35">
      <c r="A1809" s="15">
        <v>1808</v>
      </c>
      <c r="B1809" s="338" t="s">
        <v>3084</v>
      </c>
      <c r="C1809" s="8" t="s">
        <v>1730</v>
      </c>
      <c r="D1809" s="15" t="s">
        <v>169</v>
      </c>
      <c r="E1809" s="18">
        <v>1500</v>
      </c>
      <c r="F1809" s="473">
        <v>45715</v>
      </c>
      <c r="G1809" s="473">
        <v>45715</v>
      </c>
      <c r="H1809" s="448"/>
      <c r="I1809" s="15" t="s">
        <v>1279</v>
      </c>
      <c r="J1809" s="15" t="str">
        <f>_xlfn.XLOOKUP(QDC_Contratos[[#This Row],[ID CLUSTER]],'Pontos e zonas por UF'!$B$2:$B$446,'Pontos e zonas por UF'!$H$2:$H$446)</f>
        <v>São Paulo</v>
      </c>
      <c r="K1809" s="344"/>
      <c r="L1809" s="8">
        <f>_xlfn.XLOOKUP(QDC_Contratos[[#This Row],[ID CLUSTER]],'Pontos e zonas por UF'!$B$2:$B$446,'Pontos e zonas por UF'!$A$2:$A$446)</f>
        <v>276645</v>
      </c>
      <c r="M1809" s="344" t="str">
        <f>_xlfn.XLOOKUP(QDC_Contratos[[#This Row],[Código Identificador do ID CLUSTER]],'Pontos e zonas por UF'!$A$2:$A$446,'Pontos e zonas por UF'!$G$2:$G$446)</f>
        <v>Ponto</v>
      </c>
    </row>
    <row r="1810" spans="1:13" x14ac:dyDescent="0.35">
      <c r="A1810" s="15">
        <v>1809</v>
      </c>
      <c r="B1810" s="338" t="s">
        <v>3085</v>
      </c>
      <c r="C1810" s="8" t="s">
        <v>1823</v>
      </c>
      <c r="D1810" s="15" t="s">
        <v>162</v>
      </c>
      <c r="E1810" s="18">
        <v>1100</v>
      </c>
      <c r="F1810" s="473">
        <v>45715</v>
      </c>
      <c r="G1810" s="473">
        <v>45715</v>
      </c>
      <c r="H1810" s="448"/>
      <c r="I1810" s="15" t="s">
        <v>1279</v>
      </c>
      <c r="J1810" s="15" t="str">
        <f>_xlfn.XLOOKUP(QDC_Contratos[[#This Row],[ID CLUSTER]],'Pontos e zonas por UF'!$B$2:$B$446,'Pontos e zonas por UF'!$H$2:$H$446)</f>
        <v>São Paulo</v>
      </c>
      <c r="K1810" s="344"/>
      <c r="L1810" s="8">
        <f>_xlfn.XLOOKUP(QDC_Contratos[[#This Row],[ID CLUSTER]],'Pontos e zonas por UF'!$B$2:$B$446,'Pontos e zonas por UF'!$A$2:$A$446)</f>
        <v>443</v>
      </c>
      <c r="M1810" s="344" t="str">
        <f>_xlfn.XLOOKUP(QDC_Contratos[[#This Row],[Código Identificador do ID CLUSTER]],'Pontos e zonas por UF'!$A$2:$A$446,'Pontos e zonas por UF'!$G$2:$G$446)</f>
        <v>Zona</v>
      </c>
    </row>
    <row r="1811" spans="1:13" x14ac:dyDescent="0.35">
      <c r="A1811" s="15">
        <v>1810</v>
      </c>
      <c r="B1811" s="338" t="s">
        <v>3086</v>
      </c>
      <c r="C1811" s="8" t="s">
        <v>1298</v>
      </c>
      <c r="D1811" s="15" t="s">
        <v>162</v>
      </c>
      <c r="E1811" s="18">
        <v>300</v>
      </c>
      <c r="F1811" s="473">
        <v>45715</v>
      </c>
      <c r="G1811" s="473">
        <v>45715</v>
      </c>
      <c r="H1811" s="448"/>
      <c r="I1811" s="15" t="s">
        <v>1279</v>
      </c>
      <c r="J1811" s="15" t="str">
        <f>_xlfn.XLOOKUP(QDC_Contratos[[#This Row],[ID CLUSTER]],'Pontos e zonas por UF'!$B$2:$B$446,'Pontos e zonas por UF'!$H$2:$H$446)</f>
        <v>São Paulo</v>
      </c>
      <c r="K1811" s="344"/>
      <c r="L1811" s="8">
        <f>_xlfn.XLOOKUP(QDC_Contratos[[#This Row],[ID CLUSTER]],'Pontos e zonas por UF'!$B$2:$B$446,'Pontos e zonas por UF'!$A$2:$A$446)</f>
        <v>444</v>
      </c>
      <c r="M1811" s="344" t="str">
        <f>_xlfn.XLOOKUP(QDC_Contratos[[#This Row],[Código Identificador do ID CLUSTER]],'Pontos e zonas por UF'!$A$2:$A$446,'Pontos e zonas por UF'!$G$2:$G$446)</f>
        <v>Zona</v>
      </c>
    </row>
    <row r="1812" spans="1:13" x14ac:dyDescent="0.35">
      <c r="A1812" s="15">
        <v>1811</v>
      </c>
      <c r="B1812" s="338" t="s">
        <v>3087</v>
      </c>
      <c r="C1812" s="8" t="s">
        <v>1730</v>
      </c>
      <c r="D1812" s="15" t="s">
        <v>169</v>
      </c>
      <c r="E1812" s="18">
        <v>1700</v>
      </c>
      <c r="F1812" s="473">
        <v>45716</v>
      </c>
      <c r="G1812" s="473">
        <v>45716</v>
      </c>
      <c r="H1812" s="448"/>
      <c r="I1812" s="15" t="s">
        <v>1279</v>
      </c>
      <c r="J1812" s="15" t="str">
        <f>_xlfn.XLOOKUP(QDC_Contratos[[#This Row],[ID CLUSTER]],'Pontos e zonas por UF'!$B$2:$B$446,'Pontos e zonas por UF'!$H$2:$H$446)</f>
        <v>São Paulo</v>
      </c>
      <c r="K1812" s="344"/>
      <c r="L1812" s="8">
        <f>_xlfn.XLOOKUP(QDC_Contratos[[#This Row],[ID CLUSTER]],'Pontos e zonas por UF'!$B$2:$B$446,'Pontos e zonas por UF'!$A$2:$A$446)</f>
        <v>276645</v>
      </c>
      <c r="M1812" s="344" t="str">
        <f>_xlfn.XLOOKUP(QDC_Contratos[[#This Row],[Código Identificador do ID CLUSTER]],'Pontos e zonas por UF'!$A$2:$A$446,'Pontos e zonas por UF'!$G$2:$G$446)</f>
        <v>Ponto</v>
      </c>
    </row>
    <row r="1813" spans="1:13" x14ac:dyDescent="0.35">
      <c r="A1813" s="15">
        <v>1812</v>
      </c>
      <c r="B1813" s="338" t="s">
        <v>3088</v>
      </c>
      <c r="C1813" s="8" t="s">
        <v>1823</v>
      </c>
      <c r="D1813" s="15" t="s">
        <v>162</v>
      </c>
      <c r="E1813" s="18">
        <v>1200</v>
      </c>
      <c r="F1813" s="473">
        <v>45716</v>
      </c>
      <c r="G1813" s="473">
        <v>45716</v>
      </c>
      <c r="H1813" s="448"/>
      <c r="I1813" s="15" t="s">
        <v>1279</v>
      </c>
      <c r="J1813" s="15" t="str">
        <f>_xlfn.XLOOKUP(QDC_Contratos[[#This Row],[ID CLUSTER]],'Pontos e zonas por UF'!$B$2:$B$446,'Pontos e zonas por UF'!$H$2:$H$446)</f>
        <v>São Paulo</v>
      </c>
      <c r="K1813" s="344"/>
      <c r="L1813" s="8">
        <f>_xlfn.XLOOKUP(QDC_Contratos[[#This Row],[ID CLUSTER]],'Pontos e zonas por UF'!$B$2:$B$446,'Pontos e zonas por UF'!$A$2:$A$446)</f>
        <v>443</v>
      </c>
      <c r="M1813" s="344" t="str">
        <f>_xlfn.XLOOKUP(QDC_Contratos[[#This Row],[Código Identificador do ID CLUSTER]],'Pontos e zonas por UF'!$A$2:$A$446,'Pontos e zonas por UF'!$G$2:$G$446)</f>
        <v>Zona</v>
      </c>
    </row>
    <row r="1814" spans="1:13" x14ac:dyDescent="0.35">
      <c r="A1814" s="15">
        <v>1813</v>
      </c>
      <c r="B1814" s="338" t="s">
        <v>3089</v>
      </c>
      <c r="C1814" s="8" t="s">
        <v>1298</v>
      </c>
      <c r="D1814" s="15" t="s">
        <v>162</v>
      </c>
      <c r="E1814" s="18">
        <v>300</v>
      </c>
      <c r="F1814" s="473">
        <v>45716</v>
      </c>
      <c r="G1814" s="473">
        <v>45716</v>
      </c>
      <c r="H1814" s="448"/>
      <c r="I1814" s="15" t="s">
        <v>1279</v>
      </c>
      <c r="J1814" s="15" t="str">
        <f>_xlfn.XLOOKUP(QDC_Contratos[[#This Row],[ID CLUSTER]],'Pontos e zonas por UF'!$B$2:$B$446,'Pontos e zonas por UF'!$H$2:$H$446)</f>
        <v>São Paulo</v>
      </c>
      <c r="K1814" s="344"/>
      <c r="L1814" s="8">
        <f>_xlfn.XLOOKUP(QDC_Contratos[[#This Row],[ID CLUSTER]],'Pontos e zonas por UF'!$B$2:$B$446,'Pontos e zonas por UF'!$A$2:$A$446)</f>
        <v>444</v>
      </c>
      <c r="M1814" s="344" t="str">
        <f>_xlfn.XLOOKUP(QDC_Contratos[[#This Row],[Código Identificador do ID CLUSTER]],'Pontos e zonas por UF'!$A$2:$A$446,'Pontos e zonas por UF'!$G$2:$G$446)</f>
        <v>Zona</v>
      </c>
    </row>
    <row r="1815" spans="1:13" x14ac:dyDescent="0.35">
      <c r="A1815" s="15">
        <v>1814</v>
      </c>
      <c r="B1815" s="338" t="s">
        <v>3090</v>
      </c>
      <c r="C1815" s="8" t="s">
        <v>1730</v>
      </c>
      <c r="D1815" s="15" t="s">
        <v>169</v>
      </c>
      <c r="E1815" s="18">
        <v>800</v>
      </c>
      <c r="F1815" s="473">
        <v>45717</v>
      </c>
      <c r="G1815" s="473">
        <v>45717</v>
      </c>
      <c r="H1815" s="448"/>
      <c r="I1815" s="15" t="s">
        <v>1279</v>
      </c>
      <c r="J1815" s="15" t="str">
        <f>_xlfn.XLOOKUP(QDC_Contratos[[#This Row],[ID CLUSTER]],'Pontos e zonas por UF'!$B$2:$B$446,'Pontos e zonas por UF'!$H$2:$H$446)</f>
        <v>São Paulo</v>
      </c>
      <c r="K1815" s="344"/>
      <c r="L1815" s="8">
        <f>_xlfn.XLOOKUP(QDC_Contratos[[#This Row],[ID CLUSTER]],'Pontos e zonas por UF'!$B$2:$B$446,'Pontos e zonas por UF'!$A$2:$A$446)</f>
        <v>276645</v>
      </c>
      <c r="M1815" s="344" t="str">
        <f>_xlfn.XLOOKUP(QDC_Contratos[[#This Row],[Código Identificador do ID CLUSTER]],'Pontos e zonas por UF'!$A$2:$A$446,'Pontos e zonas por UF'!$G$2:$G$446)</f>
        <v>Ponto</v>
      </c>
    </row>
    <row r="1816" spans="1:13" x14ac:dyDescent="0.35">
      <c r="A1816" s="15">
        <v>1815</v>
      </c>
      <c r="B1816" s="338" t="s">
        <v>3091</v>
      </c>
      <c r="C1816" s="8" t="s">
        <v>1823</v>
      </c>
      <c r="D1816" s="15" t="s">
        <v>162</v>
      </c>
      <c r="E1816" s="18">
        <v>800</v>
      </c>
      <c r="F1816" s="473">
        <v>45717</v>
      </c>
      <c r="G1816" s="473">
        <v>45717</v>
      </c>
      <c r="H1816" s="448"/>
      <c r="I1816" s="15" t="s">
        <v>1279</v>
      </c>
      <c r="J1816" s="15" t="str">
        <f>_xlfn.XLOOKUP(QDC_Contratos[[#This Row],[ID CLUSTER]],'Pontos e zonas por UF'!$B$2:$B$446,'Pontos e zonas por UF'!$H$2:$H$446)</f>
        <v>São Paulo</v>
      </c>
      <c r="K1816" s="344"/>
      <c r="L1816" s="8">
        <f>_xlfn.XLOOKUP(QDC_Contratos[[#This Row],[ID CLUSTER]],'Pontos e zonas por UF'!$B$2:$B$446,'Pontos e zonas por UF'!$A$2:$A$446)</f>
        <v>443</v>
      </c>
      <c r="M1816" s="344" t="str">
        <f>_xlfn.XLOOKUP(QDC_Contratos[[#This Row],[Código Identificador do ID CLUSTER]],'Pontos e zonas por UF'!$A$2:$A$446,'Pontos e zonas por UF'!$G$2:$G$446)</f>
        <v>Zona</v>
      </c>
    </row>
    <row r="1817" spans="1:13" x14ac:dyDescent="0.35">
      <c r="A1817" s="15">
        <v>1816</v>
      </c>
      <c r="B1817" s="338" t="s">
        <v>3092</v>
      </c>
      <c r="C1817" s="8" t="s">
        <v>1730</v>
      </c>
      <c r="D1817" s="15" t="s">
        <v>169</v>
      </c>
      <c r="E1817" s="18">
        <v>800</v>
      </c>
      <c r="F1817" s="473">
        <v>45719</v>
      </c>
      <c r="G1817" s="473">
        <v>45719</v>
      </c>
      <c r="H1817" s="448"/>
      <c r="I1817" s="15" t="s">
        <v>1279</v>
      </c>
      <c r="J1817" s="15" t="str">
        <f>_xlfn.XLOOKUP(QDC_Contratos[[#This Row],[ID CLUSTER]],'Pontos e zonas por UF'!$B$2:$B$446,'Pontos e zonas por UF'!$H$2:$H$446)</f>
        <v>São Paulo</v>
      </c>
      <c r="K1817" s="344"/>
      <c r="L1817" s="8">
        <f>_xlfn.XLOOKUP(QDC_Contratos[[#This Row],[ID CLUSTER]],'Pontos e zonas por UF'!$B$2:$B$446,'Pontos e zonas por UF'!$A$2:$A$446)</f>
        <v>276645</v>
      </c>
      <c r="M1817" s="344" t="str">
        <f>_xlfn.XLOOKUP(QDC_Contratos[[#This Row],[Código Identificador do ID CLUSTER]],'Pontos e zonas por UF'!$A$2:$A$446,'Pontos e zonas por UF'!$G$2:$G$446)</f>
        <v>Ponto</v>
      </c>
    </row>
    <row r="1818" spans="1:13" x14ac:dyDescent="0.35">
      <c r="A1818" s="15">
        <v>1817</v>
      </c>
      <c r="B1818" s="338" t="s">
        <v>3093</v>
      </c>
      <c r="C1818" s="8" t="s">
        <v>1823</v>
      </c>
      <c r="D1818" s="15" t="s">
        <v>162</v>
      </c>
      <c r="E1818" s="18">
        <v>800</v>
      </c>
      <c r="F1818" s="473">
        <v>45719</v>
      </c>
      <c r="G1818" s="473">
        <v>45719</v>
      </c>
      <c r="H1818" s="448"/>
      <c r="I1818" s="15" t="s">
        <v>1279</v>
      </c>
      <c r="J1818" s="15" t="str">
        <f>_xlfn.XLOOKUP(QDC_Contratos[[#This Row],[ID CLUSTER]],'Pontos e zonas por UF'!$B$2:$B$446,'Pontos e zonas por UF'!$H$2:$H$446)</f>
        <v>São Paulo</v>
      </c>
      <c r="K1818" s="344"/>
      <c r="L1818" s="8">
        <f>_xlfn.XLOOKUP(QDC_Contratos[[#This Row],[ID CLUSTER]],'Pontos e zonas por UF'!$B$2:$B$446,'Pontos e zonas por UF'!$A$2:$A$446)</f>
        <v>443</v>
      </c>
      <c r="M1818" s="344" t="str">
        <f>_xlfn.XLOOKUP(QDC_Contratos[[#This Row],[Código Identificador do ID CLUSTER]],'Pontos e zonas por UF'!$A$2:$A$446,'Pontos e zonas por UF'!$G$2:$G$446)</f>
        <v>Zona</v>
      </c>
    </row>
    <row r="1819" spans="1:13" x14ac:dyDescent="0.35">
      <c r="A1819" s="15">
        <v>1818</v>
      </c>
      <c r="B1819" s="338" t="s">
        <v>3094</v>
      </c>
      <c r="C1819" s="8" t="s">
        <v>1730</v>
      </c>
      <c r="D1819" s="15" t="s">
        <v>169</v>
      </c>
      <c r="E1819" s="18">
        <v>800</v>
      </c>
      <c r="F1819" s="473">
        <v>45720</v>
      </c>
      <c r="G1819" s="473">
        <v>45720</v>
      </c>
      <c r="H1819" s="448"/>
      <c r="I1819" s="15" t="s">
        <v>1279</v>
      </c>
      <c r="J1819" s="15" t="str">
        <f>_xlfn.XLOOKUP(QDC_Contratos[[#This Row],[ID CLUSTER]],'Pontos e zonas por UF'!$B$2:$B$446,'Pontos e zonas por UF'!$H$2:$H$446)</f>
        <v>São Paulo</v>
      </c>
      <c r="K1819" s="344"/>
      <c r="L1819" s="8">
        <f>_xlfn.XLOOKUP(QDC_Contratos[[#This Row],[ID CLUSTER]],'Pontos e zonas por UF'!$B$2:$B$446,'Pontos e zonas por UF'!$A$2:$A$446)</f>
        <v>276645</v>
      </c>
      <c r="M1819" s="344" t="str">
        <f>_xlfn.XLOOKUP(QDC_Contratos[[#This Row],[Código Identificador do ID CLUSTER]],'Pontos e zonas por UF'!$A$2:$A$446,'Pontos e zonas por UF'!$G$2:$G$446)</f>
        <v>Ponto</v>
      </c>
    </row>
    <row r="1820" spans="1:13" x14ac:dyDescent="0.35">
      <c r="A1820" s="15">
        <v>1819</v>
      </c>
      <c r="B1820" s="338" t="s">
        <v>3095</v>
      </c>
      <c r="C1820" s="8" t="s">
        <v>1823</v>
      </c>
      <c r="D1820" s="15" t="s">
        <v>162</v>
      </c>
      <c r="E1820" s="18">
        <v>800</v>
      </c>
      <c r="F1820" s="473">
        <v>45720</v>
      </c>
      <c r="G1820" s="473">
        <v>45720</v>
      </c>
      <c r="H1820" s="448"/>
      <c r="I1820" s="15" t="s">
        <v>1279</v>
      </c>
      <c r="J1820" s="15" t="str">
        <f>_xlfn.XLOOKUP(QDC_Contratos[[#This Row],[ID CLUSTER]],'Pontos e zonas por UF'!$B$2:$B$446,'Pontos e zonas por UF'!$H$2:$H$446)</f>
        <v>São Paulo</v>
      </c>
      <c r="K1820" s="344"/>
      <c r="L1820" s="8">
        <f>_xlfn.XLOOKUP(QDC_Contratos[[#This Row],[ID CLUSTER]],'Pontos e zonas por UF'!$B$2:$B$446,'Pontos e zonas por UF'!$A$2:$A$446)</f>
        <v>443</v>
      </c>
      <c r="M1820" s="344" t="str">
        <f>_xlfn.XLOOKUP(QDC_Contratos[[#This Row],[Código Identificador do ID CLUSTER]],'Pontos e zonas por UF'!$A$2:$A$446,'Pontos e zonas por UF'!$G$2:$G$446)</f>
        <v>Zona</v>
      </c>
    </row>
    <row r="1821" spans="1:13" x14ac:dyDescent="0.35">
      <c r="A1821" s="15">
        <v>1820</v>
      </c>
      <c r="B1821" s="338" t="s">
        <v>3096</v>
      </c>
      <c r="C1821" s="8" t="s">
        <v>1730</v>
      </c>
      <c r="D1821" s="15" t="s">
        <v>169</v>
      </c>
      <c r="E1821" s="18">
        <v>1500</v>
      </c>
      <c r="F1821" s="473">
        <v>45721</v>
      </c>
      <c r="G1821" s="473">
        <v>45721</v>
      </c>
      <c r="H1821" s="448"/>
      <c r="I1821" s="15" t="s">
        <v>1279</v>
      </c>
      <c r="J1821" s="15" t="str">
        <f>_xlfn.XLOOKUP(QDC_Contratos[[#This Row],[ID CLUSTER]],'Pontos e zonas por UF'!$B$2:$B$446,'Pontos e zonas por UF'!$H$2:$H$446)</f>
        <v>São Paulo</v>
      </c>
      <c r="K1821" s="344"/>
      <c r="L1821" s="8">
        <f>_xlfn.XLOOKUP(QDC_Contratos[[#This Row],[ID CLUSTER]],'Pontos e zonas por UF'!$B$2:$B$446,'Pontos e zonas por UF'!$A$2:$A$446)</f>
        <v>276645</v>
      </c>
      <c r="M1821" s="344" t="str">
        <f>_xlfn.XLOOKUP(QDC_Contratos[[#This Row],[Código Identificador do ID CLUSTER]],'Pontos e zonas por UF'!$A$2:$A$446,'Pontos e zonas por UF'!$G$2:$G$446)</f>
        <v>Ponto</v>
      </c>
    </row>
    <row r="1822" spans="1:13" x14ac:dyDescent="0.35">
      <c r="A1822" s="15">
        <v>1821</v>
      </c>
      <c r="B1822" s="338" t="s">
        <v>3097</v>
      </c>
      <c r="C1822" s="8" t="s">
        <v>1823</v>
      </c>
      <c r="D1822" s="15" t="s">
        <v>162</v>
      </c>
      <c r="E1822" s="18">
        <v>1500</v>
      </c>
      <c r="F1822" s="473">
        <v>45721</v>
      </c>
      <c r="G1822" s="473">
        <v>45721</v>
      </c>
      <c r="H1822" s="448"/>
      <c r="I1822" s="15" t="s">
        <v>1279</v>
      </c>
      <c r="J1822" s="15" t="str">
        <f>_xlfn.XLOOKUP(QDC_Contratos[[#This Row],[ID CLUSTER]],'Pontos e zonas por UF'!$B$2:$B$446,'Pontos e zonas por UF'!$H$2:$H$446)</f>
        <v>São Paulo</v>
      </c>
      <c r="K1822" s="344"/>
      <c r="L1822" s="8">
        <f>_xlfn.XLOOKUP(QDC_Contratos[[#This Row],[ID CLUSTER]],'Pontos e zonas por UF'!$B$2:$B$446,'Pontos e zonas por UF'!$A$2:$A$446)</f>
        <v>443</v>
      </c>
      <c r="M1822" s="344" t="str">
        <f>_xlfn.XLOOKUP(QDC_Contratos[[#This Row],[Código Identificador do ID CLUSTER]],'Pontos e zonas por UF'!$A$2:$A$446,'Pontos e zonas por UF'!$G$2:$G$446)</f>
        <v>Zona</v>
      </c>
    </row>
    <row r="1823" spans="1:13" x14ac:dyDescent="0.35">
      <c r="A1823" s="15">
        <v>1822</v>
      </c>
      <c r="B1823" s="338" t="s">
        <v>3098</v>
      </c>
      <c r="C1823" s="8" t="s">
        <v>1730</v>
      </c>
      <c r="D1823" s="15" t="s">
        <v>169</v>
      </c>
      <c r="E1823" s="18">
        <v>1500</v>
      </c>
      <c r="F1823" s="473">
        <v>45722</v>
      </c>
      <c r="G1823" s="473">
        <v>45722</v>
      </c>
      <c r="H1823" s="448"/>
      <c r="I1823" s="15" t="s">
        <v>1279</v>
      </c>
      <c r="J1823" s="15" t="str">
        <f>_xlfn.XLOOKUP(QDC_Contratos[[#This Row],[ID CLUSTER]],'Pontos e zonas por UF'!$B$2:$B$446,'Pontos e zonas por UF'!$H$2:$H$446)</f>
        <v>São Paulo</v>
      </c>
      <c r="K1823" s="344"/>
      <c r="L1823" s="8">
        <f>_xlfn.XLOOKUP(QDC_Contratos[[#This Row],[ID CLUSTER]],'Pontos e zonas por UF'!$B$2:$B$446,'Pontos e zonas por UF'!$A$2:$A$446)</f>
        <v>276645</v>
      </c>
      <c r="M1823" s="344" t="str">
        <f>_xlfn.XLOOKUP(QDC_Contratos[[#This Row],[Código Identificador do ID CLUSTER]],'Pontos e zonas por UF'!$A$2:$A$446,'Pontos e zonas por UF'!$G$2:$G$446)</f>
        <v>Ponto</v>
      </c>
    </row>
    <row r="1824" spans="1:13" x14ac:dyDescent="0.35">
      <c r="A1824" s="15">
        <v>1823</v>
      </c>
      <c r="B1824" s="338" t="s">
        <v>3099</v>
      </c>
      <c r="C1824" s="8" t="s">
        <v>1823</v>
      </c>
      <c r="D1824" s="15" t="s">
        <v>162</v>
      </c>
      <c r="E1824" s="18">
        <v>1500</v>
      </c>
      <c r="F1824" s="473">
        <v>45722</v>
      </c>
      <c r="G1824" s="473">
        <v>45722</v>
      </c>
      <c r="H1824" s="448"/>
      <c r="I1824" s="15" t="s">
        <v>1279</v>
      </c>
      <c r="J1824" s="15" t="str">
        <f>_xlfn.XLOOKUP(QDC_Contratos[[#This Row],[ID CLUSTER]],'Pontos e zonas por UF'!$B$2:$B$446,'Pontos e zonas por UF'!$H$2:$H$446)</f>
        <v>São Paulo</v>
      </c>
      <c r="K1824" s="344"/>
      <c r="L1824" s="8">
        <f>_xlfn.XLOOKUP(QDC_Contratos[[#This Row],[ID CLUSTER]],'Pontos e zonas por UF'!$B$2:$B$446,'Pontos e zonas por UF'!$A$2:$A$446)</f>
        <v>443</v>
      </c>
      <c r="M1824" s="344" t="str">
        <f>_xlfn.XLOOKUP(QDC_Contratos[[#This Row],[Código Identificador do ID CLUSTER]],'Pontos e zonas por UF'!$A$2:$A$446,'Pontos e zonas por UF'!$G$2:$G$446)</f>
        <v>Zona</v>
      </c>
    </row>
    <row r="1825" spans="1:13" x14ac:dyDescent="0.35">
      <c r="A1825" s="15">
        <v>1824</v>
      </c>
      <c r="B1825" s="338" t="s">
        <v>3100</v>
      </c>
      <c r="C1825" s="8" t="s">
        <v>1730</v>
      </c>
      <c r="D1825" s="15" t="s">
        <v>169</v>
      </c>
      <c r="E1825" s="18">
        <v>100</v>
      </c>
      <c r="F1825" s="473">
        <v>45689</v>
      </c>
      <c r="G1825" s="473">
        <v>45716</v>
      </c>
      <c r="H1825" s="448"/>
      <c r="I1825" s="15" t="s">
        <v>1279</v>
      </c>
      <c r="J1825" s="15" t="str">
        <f>_xlfn.XLOOKUP(QDC_Contratos[[#This Row],[ID CLUSTER]],'Pontos e zonas por UF'!$B$2:$B$446,'Pontos e zonas por UF'!$H$2:$H$446)</f>
        <v>São Paulo</v>
      </c>
      <c r="K1825" s="344"/>
      <c r="L1825" s="8">
        <f>_xlfn.XLOOKUP(QDC_Contratos[[#This Row],[ID CLUSTER]],'Pontos e zonas por UF'!$B$2:$B$446,'Pontos e zonas por UF'!$A$2:$A$446)</f>
        <v>276645</v>
      </c>
      <c r="M1825" s="344" t="str">
        <f>_xlfn.XLOOKUP(QDC_Contratos[[#This Row],[Código Identificador do ID CLUSTER]],'Pontos e zonas por UF'!$A$2:$A$446,'Pontos e zonas por UF'!$G$2:$G$446)</f>
        <v>Ponto</v>
      </c>
    </row>
    <row r="1826" spans="1:13" x14ac:dyDescent="0.35">
      <c r="A1826" s="15">
        <v>1825</v>
      </c>
      <c r="B1826" s="338" t="s">
        <v>3101</v>
      </c>
      <c r="C1826" s="8" t="s">
        <v>1447</v>
      </c>
      <c r="D1826" s="15" t="s">
        <v>162</v>
      </c>
      <c r="E1826" s="18">
        <v>1</v>
      </c>
      <c r="F1826" s="473">
        <v>45689</v>
      </c>
      <c r="G1826" s="473">
        <v>45716</v>
      </c>
      <c r="H1826" s="448"/>
      <c r="I1826" s="15" t="s">
        <v>1279</v>
      </c>
      <c r="J1826" s="15" t="str">
        <f>_xlfn.XLOOKUP(QDC_Contratos[[#This Row],[ID CLUSTER]],'Pontos e zonas por UF'!$B$2:$B$446,'Pontos e zonas por UF'!$H$2:$H$446)</f>
        <v>São Paulo</v>
      </c>
      <c r="K1826" s="344"/>
      <c r="L1826" s="8">
        <f>_xlfn.XLOOKUP(QDC_Contratos[[#This Row],[ID CLUSTER]],'Pontos e zonas por UF'!$B$2:$B$446,'Pontos e zonas por UF'!$A$2:$A$446)</f>
        <v>817352</v>
      </c>
      <c r="M1826" s="344" t="str">
        <f>_xlfn.XLOOKUP(QDC_Contratos[[#This Row],[Código Identificador do ID CLUSTER]],'Pontos e zonas por UF'!$A$2:$A$446,'Pontos e zonas por UF'!$G$2:$G$446)</f>
        <v>Ponto</v>
      </c>
    </row>
    <row r="1827" spans="1:13" x14ac:dyDescent="0.35">
      <c r="A1827" s="15">
        <v>1826</v>
      </c>
      <c r="B1827" s="338" t="s">
        <v>3102</v>
      </c>
      <c r="C1827" s="8" t="s">
        <v>1726</v>
      </c>
      <c r="D1827" s="15" t="s">
        <v>169</v>
      </c>
      <c r="E1827" s="18">
        <v>150</v>
      </c>
      <c r="F1827" s="473">
        <v>45730</v>
      </c>
      <c r="G1827" s="473">
        <v>45730</v>
      </c>
      <c r="H1827" s="448"/>
      <c r="I1827" s="15" t="s">
        <v>1279</v>
      </c>
      <c r="J1827" s="15" t="str">
        <f>_xlfn.XLOOKUP(QDC_Contratos[[#This Row],[ID CLUSTER]],'Pontos e zonas por UF'!$B$2:$B$446,'Pontos e zonas por UF'!$H$2:$H$446)</f>
        <v>Rio de Janeiro</v>
      </c>
      <c r="K1827" s="344"/>
      <c r="L1827" s="8">
        <f>_xlfn.XLOOKUP(QDC_Contratos[[#This Row],[ID CLUSTER]],'Pontos e zonas por UF'!$B$2:$B$446,'Pontos e zonas por UF'!$A$2:$A$446)</f>
        <v>757856</v>
      </c>
      <c r="M1827" s="344" t="str">
        <f>_xlfn.XLOOKUP(QDC_Contratos[[#This Row],[Código Identificador do ID CLUSTER]],'Pontos e zonas por UF'!$A$2:$A$446,'Pontos e zonas por UF'!$G$2:$G$446)</f>
        <v>Ponto</v>
      </c>
    </row>
    <row r="1828" spans="1:13" x14ac:dyDescent="0.35">
      <c r="A1828" s="15">
        <v>1827</v>
      </c>
      <c r="B1828" s="338" t="s">
        <v>3103</v>
      </c>
      <c r="C1828" s="8" t="s">
        <v>1281</v>
      </c>
      <c r="D1828" s="15" t="s">
        <v>162</v>
      </c>
      <c r="E1828" s="18">
        <v>9</v>
      </c>
      <c r="F1828" s="473">
        <v>45721</v>
      </c>
      <c r="G1828" s="473">
        <v>45721</v>
      </c>
      <c r="H1828" s="448"/>
      <c r="I1828" s="15" t="s">
        <v>1279</v>
      </c>
      <c r="J1828" s="15" t="str">
        <f>_xlfn.XLOOKUP(QDC_Contratos[[#This Row],[ID CLUSTER]],'Pontos e zonas por UF'!$B$2:$B$446,'Pontos e zonas por UF'!$H$2:$H$446)</f>
        <v>São Paulo</v>
      </c>
      <c r="K1828" s="344"/>
      <c r="L1828" s="8">
        <f>_xlfn.XLOOKUP(QDC_Contratos[[#This Row],[ID CLUSTER]],'Pontos e zonas por UF'!$B$2:$B$446,'Pontos e zonas por UF'!$A$2:$A$446)</f>
        <v>441</v>
      </c>
      <c r="M1828" s="344" t="str">
        <f>_xlfn.XLOOKUP(QDC_Contratos[[#This Row],[Código Identificador do ID CLUSTER]],'Pontos e zonas por UF'!$A$2:$A$446,'Pontos e zonas por UF'!$G$2:$G$446)</f>
        <v>Zona</v>
      </c>
    </row>
    <row r="1829" spans="1:13" x14ac:dyDescent="0.35">
      <c r="A1829" s="15">
        <v>1828</v>
      </c>
      <c r="B1829" s="338" t="s">
        <v>3104</v>
      </c>
      <c r="C1829" s="8" t="s">
        <v>1281</v>
      </c>
      <c r="D1829" s="15" t="s">
        <v>162</v>
      </c>
      <c r="E1829" s="18">
        <v>9</v>
      </c>
      <c r="F1829" s="473">
        <v>45722</v>
      </c>
      <c r="G1829" s="473">
        <v>45722</v>
      </c>
      <c r="H1829" s="448"/>
      <c r="I1829" s="15" t="s">
        <v>1279</v>
      </c>
      <c r="J1829" s="15" t="str">
        <f>_xlfn.XLOOKUP(QDC_Contratos[[#This Row],[ID CLUSTER]],'Pontos e zonas por UF'!$B$2:$B$446,'Pontos e zonas por UF'!$H$2:$H$446)</f>
        <v>São Paulo</v>
      </c>
      <c r="K1829" s="344"/>
      <c r="L1829" s="8">
        <f>_xlfn.XLOOKUP(QDC_Contratos[[#This Row],[ID CLUSTER]],'Pontos e zonas por UF'!$B$2:$B$446,'Pontos e zonas por UF'!$A$2:$A$446)</f>
        <v>441</v>
      </c>
      <c r="M1829" s="344" t="str">
        <f>_xlfn.XLOOKUP(QDC_Contratos[[#This Row],[Código Identificador do ID CLUSTER]],'Pontos e zonas por UF'!$A$2:$A$446,'Pontos e zonas por UF'!$G$2:$G$446)</f>
        <v>Zona</v>
      </c>
    </row>
    <row r="1830" spans="1:13" x14ac:dyDescent="0.35">
      <c r="A1830" s="15">
        <v>1829</v>
      </c>
      <c r="B1830" s="338" t="s">
        <v>3105</v>
      </c>
      <c r="C1830" s="8" t="s">
        <v>1281</v>
      </c>
      <c r="D1830" s="15" t="s">
        <v>162</v>
      </c>
      <c r="E1830" s="18">
        <v>9</v>
      </c>
      <c r="F1830" s="473">
        <v>45723</v>
      </c>
      <c r="G1830" s="473">
        <v>45723</v>
      </c>
      <c r="H1830" s="448"/>
      <c r="I1830" s="15" t="s">
        <v>1279</v>
      </c>
      <c r="J1830" s="15" t="str">
        <f>_xlfn.XLOOKUP(QDC_Contratos[[#This Row],[ID CLUSTER]],'Pontos e zonas por UF'!$B$2:$B$446,'Pontos e zonas por UF'!$H$2:$H$446)</f>
        <v>São Paulo</v>
      </c>
      <c r="K1830" s="344"/>
      <c r="L1830" s="8">
        <f>_xlfn.XLOOKUP(QDC_Contratos[[#This Row],[ID CLUSTER]],'Pontos e zonas por UF'!$B$2:$B$446,'Pontos e zonas por UF'!$A$2:$A$446)</f>
        <v>441</v>
      </c>
      <c r="M1830" s="344" t="str">
        <f>_xlfn.XLOOKUP(QDC_Contratos[[#This Row],[Código Identificador do ID CLUSTER]],'Pontos e zonas por UF'!$A$2:$A$446,'Pontos e zonas por UF'!$G$2:$G$446)</f>
        <v>Zona</v>
      </c>
    </row>
    <row r="1831" spans="1:13" x14ac:dyDescent="0.35">
      <c r="A1831" s="15">
        <v>1830</v>
      </c>
      <c r="B1831" s="338" t="s">
        <v>3106</v>
      </c>
      <c r="C1831" s="8" t="s">
        <v>1281</v>
      </c>
      <c r="D1831" s="15" t="s">
        <v>162</v>
      </c>
      <c r="E1831" s="18">
        <v>6.4</v>
      </c>
      <c r="F1831" s="473">
        <v>45724</v>
      </c>
      <c r="G1831" s="473">
        <v>45724</v>
      </c>
      <c r="H1831" s="448"/>
      <c r="I1831" s="15" t="s">
        <v>1279</v>
      </c>
      <c r="J1831" s="15" t="str">
        <f>_xlfn.XLOOKUP(QDC_Contratos[[#This Row],[ID CLUSTER]],'Pontos e zonas por UF'!$B$2:$B$446,'Pontos e zonas por UF'!$H$2:$H$446)</f>
        <v>São Paulo</v>
      </c>
      <c r="K1831" s="344"/>
      <c r="L1831" s="8">
        <f>_xlfn.XLOOKUP(QDC_Contratos[[#This Row],[ID CLUSTER]],'Pontos e zonas por UF'!$B$2:$B$446,'Pontos e zonas por UF'!$A$2:$A$446)</f>
        <v>441</v>
      </c>
      <c r="M1831" s="344" t="str">
        <f>_xlfn.XLOOKUP(QDC_Contratos[[#This Row],[Código Identificador do ID CLUSTER]],'Pontos e zonas por UF'!$A$2:$A$446,'Pontos e zonas por UF'!$G$2:$G$446)</f>
        <v>Zona</v>
      </c>
    </row>
    <row r="1832" spans="1:13" x14ac:dyDescent="0.35">
      <c r="A1832" s="15">
        <v>1831</v>
      </c>
      <c r="B1832" s="338" t="s">
        <v>3107</v>
      </c>
      <c r="C1832" s="8" t="s">
        <v>1281</v>
      </c>
      <c r="D1832" s="15" t="s">
        <v>162</v>
      </c>
      <c r="E1832" s="18">
        <v>9</v>
      </c>
      <c r="F1832" s="473">
        <v>45726</v>
      </c>
      <c r="G1832" s="473">
        <v>45726</v>
      </c>
      <c r="H1832" s="448"/>
      <c r="I1832" s="15" t="s">
        <v>1279</v>
      </c>
      <c r="J1832" s="15" t="str">
        <f>_xlfn.XLOOKUP(QDC_Contratos[[#This Row],[ID CLUSTER]],'Pontos e zonas por UF'!$B$2:$B$446,'Pontos e zonas por UF'!$H$2:$H$446)</f>
        <v>São Paulo</v>
      </c>
      <c r="K1832" s="344"/>
      <c r="L1832" s="8">
        <f>_xlfn.XLOOKUP(QDC_Contratos[[#This Row],[ID CLUSTER]],'Pontos e zonas por UF'!$B$2:$B$446,'Pontos e zonas por UF'!$A$2:$A$446)</f>
        <v>441</v>
      </c>
      <c r="M1832" s="344" t="str">
        <f>_xlfn.XLOOKUP(QDC_Contratos[[#This Row],[Código Identificador do ID CLUSTER]],'Pontos e zonas por UF'!$A$2:$A$446,'Pontos e zonas por UF'!$G$2:$G$446)</f>
        <v>Zona</v>
      </c>
    </row>
    <row r="1833" spans="1:13" x14ac:dyDescent="0.35">
      <c r="A1833" s="15">
        <v>1832</v>
      </c>
      <c r="B1833" s="338" t="s">
        <v>3108</v>
      </c>
      <c r="C1833" s="8" t="s">
        <v>1281</v>
      </c>
      <c r="D1833" s="15" t="s">
        <v>162</v>
      </c>
      <c r="E1833" s="18">
        <v>9</v>
      </c>
      <c r="F1833" s="473">
        <v>45727</v>
      </c>
      <c r="G1833" s="473">
        <v>45727</v>
      </c>
      <c r="H1833" s="448"/>
      <c r="I1833" s="15" t="s">
        <v>1279</v>
      </c>
      <c r="J1833" s="15" t="str">
        <f>_xlfn.XLOOKUP(QDC_Contratos[[#This Row],[ID CLUSTER]],'Pontos e zonas por UF'!$B$2:$B$446,'Pontos e zonas por UF'!$H$2:$H$446)</f>
        <v>São Paulo</v>
      </c>
      <c r="K1833" s="344"/>
      <c r="L1833" s="8">
        <f>_xlfn.XLOOKUP(QDC_Contratos[[#This Row],[ID CLUSTER]],'Pontos e zonas por UF'!$B$2:$B$446,'Pontos e zonas por UF'!$A$2:$A$446)</f>
        <v>441</v>
      </c>
      <c r="M1833" s="344" t="str">
        <f>_xlfn.XLOOKUP(QDC_Contratos[[#This Row],[Código Identificador do ID CLUSTER]],'Pontos e zonas por UF'!$A$2:$A$446,'Pontos e zonas por UF'!$G$2:$G$446)</f>
        <v>Zona</v>
      </c>
    </row>
    <row r="1834" spans="1:13" x14ac:dyDescent="0.35">
      <c r="A1834" s="15">
        <v>1833</v>
      </c>
      <c r="B1834" s="338" t="s">
        <v>3109</v>
      </c>
      <c r="C1834" s="8" t="s">
        <v>1281</v>
      </c>
      <c r="D1834" s="15" t="s">
        <v>162</v>
      </c>
      <c r="E1834" s="18">
        <v>9</v>
      </c>
      <c r="F1834" s="473">
        <v>45728</v>
      </c>
      <c r="G1834" s="473">
        <v>45728</v>
      </c>
      <c r="H1834" s="448"/>
      <c r="I1834" s="15" t="s">
        <v>1279</v>
      </c>
      <c r="J1834" s="15" t="str">
        <f>_xlfn.XLOOKUP(QDC_Contratos[[#This Row],[ID CLUSTER]],'Pontos e zonas por UF'!$B$2:$B$446,'Pontos e zonas por UF'!$H$2:$H$446)</f>
        <v>São Paulo</v>
      </c>
      <c r="K1834" s="344"/>
      <c r="L1834" s="8">
        <f>_xlfn.XLOOKUP(QDC_Contratos[[#This Row],[ID CLUSTER]],'Pontos e zonas por UF'!$B$2:$B$446,'Pontos e zonas por UF'!$A$2:$A$446)</f>
        <v>441</v>
      </c>
      <c r="M1834" s="344" t="str">
        <f>_xlfn.XLOOKUP(QDC_Contratos[[#This Row],[Código Identificador do ID CLUSTER]],'Pontos e zonas por UF'!$A$2:$A$446,'Pontos e zonas por UF'!$G$2:$G$446)</f>
        <v>Zona</v>
      </c>
    </row>
    <row r="1835" spans="1:13" x14ac:dyDescent="0.35">
      <c r="A1835" s="15">
        <v>1834</v>
      </c>
      <c r="B1835" s="338" t="s">
        <v>3110</v>
      </c>
      <c r="C1835" s="8" t="s">
        <v>1281</v>
      </c>
      <c r="D1835" s="15" t="s">
        <v>162</v>
      </c>
      <c r="E1835" s="18">
        <v>9</v>
      </c>
      <c r="F1835" s="473">
        <v>45729</v>
      </c>
      <c r="G1835" s="473">
        <v>45729</v>
      </c>
      <c r="H1835" s="448"/>
      <c r="I1835" s="15" t="s">
        <v>1279</v>
      </c>
      <c r="J1835" s="15" t="str">
        <f>_xlfn.XLOOKUP(QDC_Contratos[[#This Row],[ID CLUSTER]],'Pontos e zonas por UF'!$B$2:$B$446,'Pontos e zonas por UF'!$H$2:$H$446)</f>
        <v>São Paulo</v>
      </c>
      <c r="K1835" s="344"/>
      <c r="L1835" s="8">
        <f>_xlfn.XLOOKUP(QDC_Contratos[[#This Row],[ID CLUSTER]],'Pontos e zonas por UF'!$B$2:$B$446,'Pontos e zonas por UF'!$A$2:$A$446)</f>
        <v>441</v>
      </c>
      <c r="M1835" s="344" t="str">
        <f>_xlfn.XLOOKUP(QDC_Contratos[[#This Row],[Código Identificador do ID CLUSTER]],'Pontos e zonas por UF'!$A$2:$A$446,'Pontos e zonas por UF'!$G$2:$G$446)</f>
        <v>Zona</v>
      </c>
    </row>
    <row r="1836" spans="1:13" x14ac:dyDescent="0.35">
      <c r="A1836" s="15">
        <v>1835</v>
      </c>
      <c r="B1836" s="338" t="s">
        <v>3111</v>
      </c>
      <c r="C1836" s="8" t="s">
        <v>1730</v>
      </c>
      <c r="D1836" s="15" t="s">
        <v>169</v>
      </c>
      <c r="E1836" s="18">
        <v>500</v>
      </c>
      <c r="F1836" s="473">
        <v>45729</v>
      </c>
      <c r="G1836" s="473">
        <v>45729</v>
      </c>
      <c r="H1836" s="448"/>
      <c r="I1836" s="15" t="s">
        <v>1279</v>
      </c>
      <c r="J1836" s="15" t="str">
        <f>_xlfn.XLOOKUP(QDC_Contratos[[#This Row],[ID CLUSTER]],'Pontos e zonas por UF'!$B$2:$B$446,'Pontos e zonas por UF'!$H$2:$H$446)</f>
        <v>São Paulo</v>
      </c>
      <c r="K1836" s="344"/>
      <c r="L1836" s="8">
        <f>_xlfn.XLOOKUP(QDC_Contratos[[#This Row],[ID CLUSTER]],'Pontos e zonas por UF'!$B$2:$B$446,'Pontos e zonas por UF'!$A$2:$A$446)</f>
        <v>276645</v>
      </c>
      <c r="M1836" s="344" t="str">
        <f>_xlfn.XLOOKUP(QDC_Contratos[[#This Row],[Código Identificador do ID CLUSTER]],'Pontos e zonas por UF'!$A$2:$A$446,'Pontos e zonas por UF'!$G$2:$G$446)</f>
        <v>Ponto</v>
      </c>
    </row>
    <row r="1837" spans="1:13" x14ac:dyDescent="0.35">
      <c r="A1837" s="15">
        <v>1836</v>
      </c>
      <c r="B1837" s="338" t="s">
        <v>3112</v>
      </c>
      <c r="C1837" s="8" t="s">
        <v>1281</v>
      </c>
      <c r="D1837" s="15" t="s">
        <v>162</v>
      </c>
      <c r="E1837" s="18">
        <v>9</v>
      </c>
      <c r="F1837" s="473">
        <v>45730</v>
      </c>
      <c r="G1837" s="473">
        <v>45730</v>
      </c>
      <c r="H1837" s="448"/>
      <c r="I1837" s="15" t="s">
        <v>1279</v>
      </c>
      <c r="J1837" s="15" t="str">
        <f>_xlfn.XLOOKUP(QDC_Contratos[[#This Row],[ID CLUSTER]],'Pontos e zonas por UF'!$B$2:$B$446,'Pontos e zonas por UF'!$H$2:$H$446)</f>
        <v>São Paulo</v>
      </c>
      <c r="K1837" s="344"/>
      <c r="L1837" s="8">
        <f>_xlfn.XLOOKUP(QDC_Contratos[[#This Row],[ID CLUSTER]],'Pontos e zonas por UF'!$B$2:$B$446,'Pontos e zonas por UF'!$A$2:$A$446)</f>
        <v>441</v>
      </c>
      <c r="M1837" s="344" t="str">
        <f>_xlfn.XLOOKUP(QDC_Contratos[[#This Row],[Código Identificador do ID CLUSTER]],'Pontos e zonas por UF'!$A$2:$A$446,'Pontos e zonas por UF'!$G$2:$G$446)</f>
        <v>Zona</v>
      </c>
    </row>
    <row r="1838" spans="1:13" x14ac:dyDescent="0.35">
      <c r="A1838" s="15">
        <v>1837</v>
      </c>
      <c r="B1838" s="338" t="s">
        <v>3113</v>
      </c>
      <c r="C1838" s="8" t="s">
        <v>1730</v>
      </c>
      <c r="D1838" s="15" t="s">
        <v>169</v>
      </c>
      <c r="E1838" s="18">
        <v>1000</v>
      </c>
      <c r="F1838" s="473">
        <v>45730</v>
      </c>
      <c r="G1838" s="473">
        <v>45730</v>
      </c>
      <c r="H1838" s="448"/>
      <c r="I1838" s="15" t="s">
        <v>1279</v>
      </c>
      <c r="J1838" s="15" t="str">
        <f>_xlfn.XLOOKUP(QDC_Contratos[[#This Row],[ID CLUSTER]],'Pontos e zonas por UF'!$B$2:$B$446,'Pontos e zonas por UF'!$H$2:$H$446)</f>
        <v>São Paulo</v>
      </c>
      <c r="K1838" s="344"/>
      <c r="L1838" s="8">
        <f>_xlfn.XLOOKUP(QDC_Contratos[[#This Row],[ID CLUSTER]],'Pontos e zonas por UF'!$B$2:$B$446,'Pontos e zonas por UF'!$A$2:$A$446)</f>
        <v>276645</v>
      </c>
      <c r="M1838" s="344" t="str">
        <f>_xlfn.XLOOKUP(QDC_Contratos[[#This Row],[Código Identificador do ID CLUSTER]],'Pontos e zonas por UF'!$A$2:$A$446,'Pontos e zonas por UF'!$G$2:$G$446)</f>
        <v>Ponto</v>
      </c>
    </row>
    <row r="1839" spans="1:13" x14ac:dyDescent="0.35">
      <c r="A1839" s="15">
        <v>1838</v>
      </c>
      <c r="B1839" s="338" t="s">
        <v>3114</v>
      </c>
      <c r="C1839" s="8" t="s">
        <v>1281</v>
      </c>
      <c r="D1839" s="15" t="s">
        <v>162</v>
      </c>
      <c r="E1839" s="18">
        <v>10</v>
      </c>
      <c r="F1839" s="473">
        <v>45735</v>
      </c>
      <c r="G1839" s="473">
        <v>45735</v>
      </c>
      <c r="H1839" s="448"/>
      <c r="I1839" s="15" t="s">
        <v>1279</v>
      </c>
      <c r="J1839" s="15" t="str">
        <f>_xlfn.XLOOKUP(QDC_Contratos[[#This Row],[ID CLUSTER]],'Pontos e zonas por UF'!$B$2:$B$446,'Pontos e zonas por UF'!$H$2:$H$446)</f>
        <v>São Paulo</v>
      </c>
      <c r="K1839" s="344"/>
      <c r="L1839" s="8">
        <f>_xlfn.XLOOKUP(QDC_Contratos[[#This Row],[ID CLUSTER]],'Pontos e zonas por UF'!$B$2:$B$446,'Pontos e zonas por UF'!$A$2:$A$446)</f>
        <v>441</v>
      </c>
      <c r="M1839" s="344" t="str">
        <f>_xlfn.XLOOKUP(QDC_Contratos[[#This Row],[Código Identificador do ID CLUSTER]],'Pontos e zonas por UF'!$A$2:$A$446,'Pontos e zonas por UF'!$G$2:$G$446)</f>
        <v>Zona</v>
      </c>
    </row>
    <row r="1840" spans="1:13" x14ac:dyDescent="0.35">
      <c r="A1840" s="15">
        <v>1839</v>
      </c>
      <c r="B1840" s="338" t="s">
        <v>3115</v>
      </c>
      <c r="C1840" s="8" t="s">
        <v>1730</v>
      </c>
      <c r="D1840" s="15" t="s">
        <v>169</v>
      </c>
      <c r="E1840" s="18">
        <v>700</v>
      </c>
      <c r="F1840" s="473">
        <v>45735</v>
      </c>
      <c r="G1840" s="473">
        <v>45735</v>
      </c>
      <c r="H1840" s="448"/>
      <c r="I1840" s="15" t="s">
        <v>1279</v>
      </c>
      <c r="J1840" s="15" t="str">
        <f>_xlfn.XLOOKUP(QDC_Contratos[[#This Row],[ID CLUSTER]],'Pontos e zonas por UF'!$B$2:$B$446,'Pontos e zonas por UF'!$H$2:$H$446)</f>
        <v>São Paulo</v>
      </c>
      <c r="K1840" s="344"/>
      <c r="L1840" s="8">
        <f>_xlfn.XLOOKUP(QDC_Contratos[[#This Row],[ID CLUSTER]],'Pontos e zonas por UF'!$B$2:$B$446,'Pontos e zonas por UF'!$A$2:$A$446)</f>
        <v>276645</v>
      </c>
      <c r="M1840" s="344" t="str">
        <f>_xlfn.XLOOKUP(QDC_Contratos[[#This Row],[Código Identificador do ID CLUSTER]],'Pontos e zonas por UF'!$A$2:$A$446,'Pontos e zonas por UF'!$G$2:$G$446)</f>
        <v>Ponto</v>
      </c>
    </row>
    <row r="1841" spans="1:13" x14ac:dyDescent="0.35">
      <c r="A1841" s="15">
        <v>1840</v>
      </c>
      <c r="B1841" s="338" t="s">
        <v>3116</v>
      </c>
      <c r="C1841" s="8" t="s">
        <v>1281</v>
      </c>
      <c r="D1841" s="15" t="s">
        <v>162</v>
      </c>
      <c r="E1841" s="18">
        <v>10</v>
      </c>
      <c r="F1841" s="473">
        <v>45736</v>
      </c>
      <c r="G1841" s="473">
        <v>45736</v>
      </c>
      <c r="H1841" s="448"/>
      <c r="I1841" s="15" t="s">
        <v>1279</v>
      </c>
      <c r="J1841" s="15" t="str">
        <f>_xlfn.XLOOKUP(QDC_Contratos[[#This Row],[ID CLUSTER]],'Pontos e zonas por UF'!$B$2:$B$446,'Pontos e zonas por UF'!$H$2:$H$446)</f>
        <v>São Paulo</v>
      </c>
      <c r="K1841" s="344"/>
      <c r="L1841" s="8">
        <f>_xlfn.XLOOKUP(QDC_Contratos[[#This Row],[ID CLUSTER]],'Pontos e zonas por UF'!$B$2:$B$446,'Pontos e zonas por UF'!$A$2:$A$446)</f>
        <v>441</v>
      </c>
      <c r="M1841" s="344" t="str">
        <f>_xlfn.XLOOKUP(QDC_Contratos[[#This Row],[Código Identificador do ID CLUSTER]],'Pontos e zonas por UF'!$A$2:$A$446,'Pontos e zonas por UF'!$G$2:$G$446)</f>
        <v>Zona</v>
      </c>
    </row>
    <row r="1842" spans="1:13" x14ac:dyDescent="0.35">
      <c r="A1842" s="15">
        <v>1841</v>
      </c>
      <c r="B1842" s="338" t="s">
        <v>3117</v>
      </c>
      <c r="C1842" s="8" t="s">
        <v>1281</v>
      </c>
      <c r="D1842" s="15" t="s">
        <v>162</v>
      </c>
      <c r="E1842" s="18">
        <v>10</v>
      </c>
      <c r="F1842" s="473">
        <v>45737</v>
      </c>
      <c r="G1842" s="473">
        <v>45737</v>
      </c>
      <c r="H1842" s="448"/>
      <c r="I1842" s="15" t="s">
        <v>1279</v>
      </c>
      <c r="J1842" s="15" t="str">
        <f>_xlfn.XLOOKUP(QDC_Contratos[[#This Row],[ID CLUSTER]],'Pontos e zonas por UF'!$B$2:$B$446,'Pontos e zonas por UF'!$H$2:$H$446)</f>
        <v>São Paulo</v>
      </c>
      <c r="K1842" s="344"/>
      <c r="L1842" s="8">
        <f>_xlfn.XLOOKUP(QDC_Contratos[[#This Row],[ID CLUSTER]],'Pontos e zonas por UF'!$B$2:$B$446,'Pontos e zonas por UF'!$A$2:$A$446)</f>
        <v>441</v>
      </c>
      <c r="M1842" s="344" t="str">
        <f>_xlfn.XLOOKUP(QDC_Contratos[[#This Row],[Código Identificador do ID CLUSTER]],'Pontos e zonas por UF'!$A$2:$A$446,'Pontos e zonas por UF'!$G$2:$G$446)</f>
        <v>Zona</v>
      </c>
    </row>
    <row r="1843" spans="1:13" x14ac:dyDescent="0.35">
      <c r="A1843" s="15">
        <v>1842</v>
      </c>
      <c r="B1843" s="338" t="s">
        <v>3118</v>
      </c>
      <c r="C1843" s="8" t="s">
        <v>1730</v>
      </c>
      <c r="D1843" s="15" t="s">
        <v>169</v>
      </c>
      <c r="E1843" s="18">
        <v>122</v>
      </c>
      <c r="F1843" s="473">
        <v>45728</v>
      </c>
      <c r="G1843" s="473">
        <v>45728</v>
      </c>
      <c r="H1843" s="448"/>
      <c r="I1843" s="15" t="s">
        <v>1279</v>
      </c>
      <c r="J1843" s="15" t="str">
        <f>_xlfn.XLOOKUP(QDC_Contratos[[#This Row],[ID CLUSTER]],'Pontos e zonas por UF'!$B$2:$B$446,'Pontos e zonas por UF'!$H$2:$H$446)</f>
        <v>São Paulo</v>
      </c>
      <c r="K1843" s="344"/>
      <c r="L1843" s="8">
        <f>_xlfn.XLOOKUP(QDC_Contratos[[#This Row],[ID CLUSTER]],'Pontos e zonas por UF'!$B$2:$B$446,'Pontos e zonas por UF'!$A$2:$A$446)</f>
        <v>276645</v>
      </c>
      <c r="M1843" s="344" t="str">
        <f>_xlfn.XLOOKUP(QDC_Contratos[[#This Row],[Código Identificador do ID CLUSTER]],'Pontos e zonas por UF'!$A$2:$A$446,'Pontos e zonas por UF'!$G$2:$G$446)</f>
        <v>Ponto</v>
      </c>
    </row>
    <row r="1844" spans="1:13" x14ac:dyDescent="0.35">
      <c r="A1844" s="15">
        <v>1843</v>
      </c>
      <c r="B1844" s="338" t="s">
        <v>3119</v>
      </c>
      <c r="C1844" s="8" t="s">
        <v>1730</v>
      </c>
      <c r="D1844" s="15" t="s">
        <v>169</v>
      </c>
      <c r="E1844" s="18">
        <v>500</v>
      </c>
      <c r="F1844" s="473">
        <v>45729</v>
      </c>
      <c r="G1844" s="473">
        <v>45729</v>
      </c>
      <c r="H1844" s="448"/>
      <c r="I1844" s="15" t="s">
        <v>1279</v>
      </c>
      <c r="J1844" s="15" t="str">
        <f>_xlfn.XLOOKUP(QDC_Contratos[[#This Row],[ID CLUSTER]],'Pontos e zonas por UF'!$B$2:$B$446,'Pontos e zonas por UF'!$H$2:$H$446)</f>
        <v>São Paulo</v>
      </c>
      <c r="K1844" s="344"/>
      <c r="L1844" s="8">
        <f>_xlfn.XLOOKUP(QDC_Contratos[[#This Row],[ID CLUSTER]],'Pontos e zonas por UF'!$B$2:$B$446,'Pontos e zonas por UF'!$A$2:$A$446)</f>
        <v>276645</v>
      </c>
      <c r="M1844" s="344" t="str">
        <f>_xlfn.XLOOKUP(QDC_Contratos[[#This Row],[Código Identificador do ID CLUSTER]],'Pontos e zonas por UF'!$A$2:$A$446,'Pontos e zonas por UF'!$G$2:$G$446)</f>
        <v>Ponto</v>
      </c>
    </row>
    <row r="1845" spans="1:13" x14ac:dyDescent="0.35">
      <c r="A1845" s="15">
        <v>1844</v>
      </c>
      <c r="B1845" s="338" t="s">
        <v>3120</v>
      </c>
      <c r="C1845" s="8" t="s">
        <v>1730</v>
      </c>
      <c r="D1845" s="15" t="s">
        <v>169</v>
      </c>
      <c r="E1845" s="18">
        <v>1000</v>
      </c>
      <c r="F1845" s="473">
        <v>45724</v>
      </c>
      <c r="G1845" s="473">
        <v>45724</v>
      </c>
      <c r="H1845" s="448"/>
      <c r="I1845" s="15" t="s">
        <v>1279</v>
      </c>
      <c r="J1845" s="15" t="str">
        <f>_xlfn.XLOOKUP(QDC_Contratos[[#This Row],[ID CLUSTER]],'Pontos e zonas por UF'!$B$2:$B$446,'Pontos e zonas por UF'!$H$2:$H$446)</f>
        <v>São Paulo</v>
      </c>
      <c r="K1845" s="344"/>
      <c r="L1845" s="8">
        <f>_xlfn.XLOOKUP(QDC_Contratos[[#This Row],[ID CLUSTER]],'Pontos e zonas por UF'!$B$2:$B$446,'Pontos e zonas por UF'!$A$2:$A$446)</f>
        <v>276645</v>
      </c>
      <c r="M1845" s="344" t="str">
        <f>_xlfn.XLOOKUP(QDC_Contratos[[#This Row],[Código Identificador do ID CLUSTER]],'Pontos e zonas por UF'!$A$2:$A$446,'Pontos e zonas por UF'!$G$2:$G$446)</f>
        <v>Ponto</v>
      </c>
    </row>
    <row r="1846" spans="1:13" x14ac:dyDescent="0.35">
      <c r="A1846" s="15">
        <v>1845</v>
      </c>
      <c r="B1846" s="338" t="s">
        <v>3121</v>
      </c>
      <c r="C1846" s="8" t="s">
        <v>1730</v>
      </c>
      <c r="D1846" s="15" t="s">
        <v>169</v>
      </c>
      <c r="E1846" s="18">
        <v>1000</v>
      </c>
      <c r="F1846" s="473">
        <v>45725</v>
      </c>
      <c r="G1846" s="473">
        <v>45725</v>
      </c>
      <c r="H1846" s="448"/>
      <c r="I1846" s="15" t="s">
        <v>1279</v>
      </c>
      <c r="J1846" s="15" t="str">
        <f>_xlfn.XLOOKUP(QDC_Contratos[[#This Row],[ID CLUSTER]],'Pontos e zonas por UF'!$B$2:$B$446,'Pontos e zonas por UF'!$H$2:$H$446)</f>
        <v>São Paulo</v>
      </c>
      <c r="K1846" s="344"/>
      <c r="L1846" s="8">
        <f>_xlfn.XLOOKUP(QDC_Contratos[[#This Row],[ID CLUSTER]],'Pontos e zonas por UF'!$B$2:$B$446,'Pontos e zonas por UF'!$A$2:$A$446)</f>
        <v>276645</v>
      </c>
      <c r="M1846" s="344" t="str">
        <f>_xlfn.XLOOKUP(QDC_Contratos[[#This Row],[Código Identificador do ID CLUSTER]],'Pontos e zonas por UF'!$A$2:$A$446,'Pontos e zonas por UF'!$G$2:$G$446)</f>
        <v>Ponto</v>
      </c>
    </row>
    <row r="1847" spans="1:13" x14ac:dyDescent="0.35">
      <c r="A1847" s="15">
        <v>1846</v>
      </c>
      <c r="B1847" s="338" t="s">
        <v>3122</v>
      </c>
      <c r="C1847" s="8" t="s">
        <v>1730</v>
      </c>
      <c r="D1847" s="15" t="s">
        <v>169</v>
      </c>
      <c r="E1847" s="18">
        <v>1000</v>
      </c>
      <c r="F1847" s="473">
        <v>45727</v>
      </c>
      <c r="G1847" s="473">
        <v>45727</v>
      </c>
      <c r="H1847" s="448"/>
      <c r="I1847" s="15" t="s">
        <v>1279</v>
      </c>
      <c r="J1847" s="15" t="str">
        <f>_xlfn.XLOOKUP(QDC_Contratos[[#This Row],[ID CLUSTER]],'Pontos e zonas por UF'!$B$2:$B$446,'Pontos e zonas por UF'!$H$2:$H$446)</f>
        <v>São Paulo</v>
      </c>
      <c r="K1847" s="344"/>
      <c r="L1847" s="8">
        <f>_xlfn.XLOOKUP(QDC_Contratos[[#This Row],[ID CLUSTER]],'Pontos e zonas por UF'!$B$2:$B$446,'Pontos e zonas por UF'!$A$2:$A$446)</f>
        <v>276645</v>
      </c>
      <c r="M1847" s="344" t="str">
        <f>_xlfn.XLOOKUP(QDC_Contratos[[#This Row],[Código Identificador do ID CLUSTER]],'Pontos e zonas por UF'!$A$2:$A$446,'Pontos e zonas por UF'!$G$2:$G$446)</f>
        <v>Ponto</v>
      </c>
    </row>
    <row r="1848" spans="1:13" x14ac:dyDescent="0.35">
      <c r="A1848" s="15">
        <v>1847</v>
      </c>
      <c r="B1848" s="338" t="s">
        <v>3123</v>
      </c>
      <c r="C1848" s="471" t="s">
        <v>1320</v>
      </c>
      <c r="D1848" s="15" t="s">
        <v>169</v>
      </c>
      <c r="E1848" s="18">
        <v>2400</v>
      </c>
      <c r="F1848" s="473">
        <v>43780</v>
      </c>
      <c r="G1848" s="473">
        <v>44145</v>
      </c>
      <c r="H1848" s="448"/>
      <c r="I1848" s="15" t="s">
        <v>1279</v>
      </c>
      <c r="J1848" s="15" t="str">
        <f>_xlfn.XLOOKUP(QDC_Contratos[[#This Row],[ID CLUSTER]],'Pontos e zonas por UF'!$B$2:$B$446,'Pontos e zonas por UF'!$H$2:$H$446)</f>
        <v>Rio Grande do Sul</v>
      </c>
      <c r="K1848" s="344"/>
      <c r="L1848" s="8">
        <f>_xlfn.XLOOKUP(QDC_Contratos[[#This Row],[ID CLUSTER]],'Pontos e zonas por UF'!$B$2:$B$446,'Pontos e zonas por UF'!$A$2:$A$446)</f>
        <v>303451</v>
      </c>
      <c r="M1848" s="344" t="str">
        <f>_xlfn.XLOOKUP(QDC_Contratos[[#This Row],[Código Identificador do ID CLUSTER]],'Pontos e zonas por UF'!$A$2:$A$446,'Pontos e zonas por UF'!$G$2:$G$446)</f>
        <v>Ponto</v>
      </c>
    </row>
    <row r="1849" spans="1:13" x14ac:dyDescent="0.35">
      <c r="A1849" s="15">
        <v>1848</v>
      </c>
      <c r="B1849" s="338" t="s">
        <v>3123</v>
      </c>
      <c r="C1849" s="471" t="s">
        <v>1321</v>
      </c>
      <c r="D1849" s="15" t="s">
        <v>162</v>
      </c>
      <c r="E1849" s="18">
        <v>2400</v>
      </c>
      <c r="F1849" s="473">
        <v>43780</v>
      </c>
      <c r="G1849" s="473">
        <v>44145</v>
      </c>
      <c r="H1849" s="448"/>
      <c r="I1849" s="15" t="s">
        <v>1279</v>
      </c>
      <c r="J1849" s="15" t="str">
        <f>_xlfn.XLOOKUP(QDC_Contratos[[#This Row],[ID CLUSTER]],'Pontos e zonas por UF'!$B$2:$B$446,'Pontos e zonas por UF'!$H$2:$H$446)</f>
        <v>Rio Grande do Sul</v>
      </c>
      <c r="K1849" s="344"/>
      <c r="L1849" s="8">
        <f>_xlfn.XLOOKUP(QDC_Contratos[[#This Row],[ID CLUSTER]],'Pontos e zonas por UF'!$B$2:$B$446,'Pontos e zonas por UF'!$A$2:$A$446)</f>
        <v>303452</v>
      </c>
      <c r="M1849" s="344" t="str">
        <f>_xlfn.XLOOKUP(QDC_Contratos[[#This Row],[Código Identificador do ID CLUSTER]],'Pontos e zonas por UF'!$A$2:$A$446,'Pontos e zonas por UF'!$G$2:$G$446)</f>
        <v>Ponto</v>
      </c>
    </row>
    <row r="1850" spans="1:13" x14ac:dyDescent="0.35">
      <c r="A1850" s="15">
        <v>1849</v>
      </c>
      <c r="B1850" s="338" t="s">
        <v>3124</v>
      </c>
      <c r="C1850" s="8" t="s">
        <v>1554</v>
      </c>
      <c r="D1850" s="15" t="s">
        <v>169</v>
      </c>
      <c r="E1850" s="18">
        <v>800</v>
      </c>
      <c r="F1850" s="473">
        <v>44610</v>
      </c>
      <c r="G1850" s="473">
        <v>44926</v>
      </c>
      <c r="H1850" s="448"/>
      <c r="I1850" s="15" t="s">
        <v>1279</v>
      </c>
      <c r="J1850" s="15" t="str">
        <f>_xlfn.XLOOKUP(QDC_Contratos[[#This Row],[ID CLUSTER]],'Pontos e zonas por UF'!$B$2:$B$446,'Pontos e zonas por UF'!$H$2:$H$446)</f>
        <v>Rio Grande do Sul</v>
      </c>
      <c r="K1850" s="344"/>
      <c r="L1850" s="8">
        <f>_xlfn.XLOOKUP(QDC_Contratos[[#This Row],[ID CLUSTER]],'Pontos e zonas por UF'!$B$2:$B$446,'Pontos e zonas por UF'!$A$2:$A$446)</f>
        <v>272153</v>
      </c>
      <c r="M1850" s="344" t="str">
        <f>_xlfn.XLOOKUP(QDC_Contratos[[#This Row],[Código Identificador do ID CLUSTER]],'Pontos e zonas por UF'!$A$2:$A$446,'Pontos e zonas por UF'!$G$2:$G$446)</f>
        <v>Ponto</v>
      </c>
    </row>
    <row r="1851" spans="1:13" x14ac:dyDescent="0.35">
      <c r="A1851" s="15">
        <v>1850</v>
      </c>
      <c r="B1851" s="338" t="s">
        <v>3125</v>
      </c>
      <c r="C1851" s="8" t="s">
        <v>1556</v>
      </c>
      <c r="D1851" s="15" t="s">
        <v>162</v>
      </c>
      <c r="E1851" s="18">
        <v>800</v>
      </c>
      <c r="F1851" s="473">
        <v>44610</v>
      </c>
      <c r="G1851" s="473">
        <v>44926</v>
      </c>
      <c r="H1851" s="448"/>
      <c r="I1851" s="15" t="s">
        <v>1279</v>
      </c>
      <c r="J1851" s="15" t="str">
        <f>_xlfn.XLOOKUP(QDC_Contratos[[#This Row],[ID CLUSTER]],'Pontos e zonas por UF'!$B$2:$B$446,'Pontos e zonas por UF'!$H$2:$H$446)</f>
        <v>Rio Grande do Sul</v>
      </c>
      <c r="K1851" s="344"/>
      <c r="L1851" s="8">
        <f>_xlfn.XLOOKUP(QDC_Contratos[[#This Row],[ID CLUSTER]],'Pontos e zonas por UF'!$B$2:$B$446,'Pontos e zonas por UF'!$A$2:$A$446)</f>
        <v>303454</v>
      </c>
      <c r="M1851" s="344" t="str">
        <f>_xlfn.XLOOKUP(QDC_Contratos[[#This Row],[Código Identificador do ID CLUSTER]],'Pontos e zonas por UF'!$A$2:$A$446,'Pontos e zonas por UF'!$G$2:$G$446)</f>
        <v>Ponto</v>
      </c>
    </row>
    <row r="1852" spans="1:13" x14ac:dyDescent="0.35">
      <c r="A1852" s="15">
        <v>1851</v>
      </c>
      <c r="B1852" s="338" t="s">
        <v>3126</v>
      </c>
      <c r="C1852" s="8" t="s">
        <v>1554</v>
      </c>
      <c r="D1852" s="15" t="s">
        <v>169</v>
      </c>
      <c r="E1852" s="18">
        <v>800</v>
      </c>
      <c r="F1852" s="473">
        <v>45658</v>
      </c>
      <c r="G1852" s="473">
        <v>46022</v>
      </c>
      <c r="H1852" s="448">
        <v>1.0345</v>
      </c>
      <c r="I1852" s="15" t="s">
        <v>1279</v>
      </c>
      <c r="J1852" s="15" t="str">
        <f>_xlfn.XLOOKUP(QDC_Contratos[[#This Row],[ID CLUSTER]],'Pontos e zonas por UF'!$B$2:$B$446,'Pontos e zonas por UF'!$H$2:$H$446)</f>
        <v>Rio Grande do Sul</v>
      </c>
      <c r="K1852" s="344"/>
      <c r="L1852" s="8">
        <f>_xlfn.XLOOKUP(QDC_Contratos[[#This Row],[ID CLUSTER]],'Pontos e zonas por UF'!$B$2:$B$446,'Pontos e zonas por UF'!$A$2:$A$446)</f>
        <v>272153</v>
      </c>
      <c r="M1852" s="344" t="str">
        <f>_xlfn.XLOOKUP(QDC_Contratos[[#This Row],[Código Identificador do ID CLUSTER]],'Pontos e zonas por UF'!$A$2:$A$446,'Pontos e zonas por UF'!$G$2:$G$446)</f>
        <v>Ponto</v>
      </c>
    </row>
    <row r="1853" spans="1:13" x14ac:dyDescent="0.35">
      <c r="A1853" s="15">
        <v>1852</v>
      </c>
      <c r="B1853" s="338" t="s">
        <v>3127</v>
      </c>
      <c r="C1853" s="8" t="s">
        <v>1556</v>
      </c>
      <c r="D1853" s="15" t="s">
        <v>162</v>
      </c>
      <c r="E1853" s="18">
        <v>800</v>
      </c>
      <c r="F1853" s="473">
        <v>45658</v>
      </c>
      <c r="G1853" s="473">
        <v>46022</v>
      </c>
      <c r="H1853" s="448">
        <v>0.44550000000000001</v>
      </c>
      <c r="I1853" s="15" t="s">
        <v>1279</v>
      </c>
      <c r="J1853" s="15" t="str">
        <f>_xlfn.XLOOKUP(QDC_Contratos[[#This Row],[ID CLUSTER]],'Pontos e zonas por UF'!$B$2:$B$446,'Pontos e zonas por UF'!$H$2:$H$446)</f>
        <v>Rio Grande do Sul</v>
      </c>
      <c r="K1853" s="344"/>
      <c r="L1853" s="8">
        <f>_xlfn.XLOOKUP(QDC_Contratos[[#This Row],[ID CLUSTER]],'Pontos e zonas por UF'!$B$2:$B$446,'Pontos e zonas por UF'!$A$2:$A$446)</f>
        <v>303454</v>
      </c>
      <c r="M1853" s="344" t="str">
        <f>_xlfn.XLOOKUP(QDC_Contratos[[#This Row],[Código Identificador do ID CLUSTER]],'Pontos e zonas por UF'!$A$2:$A$446,'Pontos e zonas por UF'!$G$2:$G$446)</f>
        <v>Ponto</v>
      </c>
    </row>
    <row r="1854" spans="1:13" x14ac:dyDescent="0.35">
      <c r="A1854" s="15">
        <v>1853</v>
      </c>
      <c r="B1854" s="338" t="s">
        <v>3128</v>
      </c>
      <c r="C1854" s="8" t="s">
        <v>1763</v>
      </c>
      <c r="D1854" s="15" t="s">
        <v>162</v>
      </c>
      <c r="E1854" s="18">
        <v>220</v>
      </c>
      <c r="F1854" s="473">
        <v>45748</v>
      </c>
      <c r="G1854" s="473">
        <v>45777</v>
      </c>
      <c r="H1854" s="448"/>
      <c r="I1854" s="15" t="s">
        <v>1279</v>
      </c>
      <c r="J1854" s="15" t="str">
        <f>_xlfn.XLOOKUP(QDC_Contratos[[#This Row],[ID CLUSTER]],'Pontos e zonas por UF'!$B$2:$B$446,'Pontos e zonas por UF'!$H$2:$H$446)</f>
        <v>Rio de Janeiro</v>
      </c>
      <c r="K1854" s="344"/>
      <c r="L1854" s="8">
        <f>_xlfn.XLOOKUP(QDC_Contratos[[#This Row],[ID CLUSTER]],'Pontos e zonas por UF'!$B$2:$B$446,'Pontos e zonas por UF'!$A$2:$A$446)</f>
        <v>757858</v>
      </c>
      <c r="M1854" s="344" t="str">
        <f>_xlfn.XLOOKUP(QDC_Contratos[[#This Row],[Código Identificador do ID CLUSTER]],'Pontos e zonas por UF'!$A$2:$A$446,'Pontos e zonas por UF'!$G$2:$G$446)</f>
        <v>Ponto</v>
      </c>
    </row>
    <row r="1855" spans="1:13" x14ac:dyDescent="0.35">
      <c r="A1855" s="15">
        <v>1854</v>
      </c>
      <c r="B1855" s="338" t="s">
        <v>3129</v>
      </c>
      <c r="C1855" s="8" t="s">
        <v>1730</v>
      </c>
      <c r="D1855" s="15" t="s">
        <v>169</v>
      </c>
      <c r="E1855" s="18">
        <v>240</v>
      </c>
      <c r="F1855" s="473">
        <v>45748</v>
      </c>
      <c r="G1855" s="473">
        <v>45777</v>
      </c>
      <c r="H1855" s="448"/>
      <c r="I1855" s="15" t="s">
        <v>1279</v>
      </c>
      <c r="J1855" s="15" t="str">
        <f>_xlfn.XLOOKUP(QDC_Contratos[[#This Row],[ID CLUSTER]],'Pontos e zonas por UF'!$B$2:$B$446,'Pontos e zonas por UF'!$H$2:$H$446)</f>
        <v>São Paulo</v>
      </c>
      <c r="K1855" s="344"/>
      <c r="L1855" s="8">
        <f>_xlfn.XLOOKUP(QDC_Contratos[[#This Row],[ID CLUSTER]],'Pontos e zonas por UF'!$B$2:$B$446,'Pontos e zonas por UF'!$A$2:$A$446)</f>
        <v>276645</v>
      </c>
      <c r="M1855" s="344" t="str">
        <f>_xlfn.XLOOKUP(QDC_Contratos[[#This Row],[Código Identificador do ID CLUSTER]],'Pontos e zonas por UF'!$A$2:$A$446,'Pontos e zonas por UF'!$G$2:$G$446)</f>
        <v>Ponto</v>
      </c>
    </row>
    <row r="1856" spans="1:13" x14ac:dyDescent="0.35">
      <c r="A1856" s="15">
        <v>1855</v>
      </c>
      <c r="B1856" s="338" t="s">
        <v>3130</v>
      </c>
      <c r="C1856" s="8" t="s">
        <v>1730</v>
      </c>
      <c r="D1856" s="15" t="s">
        <v>169</v>
      </c>
      <c r="E1856" s="18">
        <v>80</v>
      </c>
      <c r="F1856" s="473">
        <v>45748</v>
      </c>
      <c r="G1856" s="473">
        <v>46022</v>
      </c>
      <c r="H1856" s="448"/>
      <c r="I1856" s="15" t="s">
        <v>1279</v>
      </c>
      <c r="J1856" s="15" t="str">
        <f>_xlfn.XLOOKUP(QDC_Contratos[[#This Row],[ID CLUSTER]],'Pontos e zonas por UF'!$B$2:$B$446,'Pontos e zonas por UF'!$H$2:$H$446)</f>
        <v>São Paulo</v>
      </c>
      <c r="K1856" s="344"/>
      <c r="L1856" s="8">
        <f>_xlfn.XLOOKUP(QDC_Contratos[[#This Row],[ID CLUSTER]],'Pontos e zonas por UF'!$B$2:$B$446,'Pontos e zonas por UF'!$A$2:$A$446)</f>
        <v>276645</v>
      </c>
      <c r="M1856" s="344" t="str">
        <f>_xlfn.XLOOKUP(QDC_Contratos[[#This Row],[Código Identificador do ID CLUSTER]],'Pontos e zonas por UF'!$A$2:$A$446,'Pontos e zonas por UF'!$G$2:$G$446)</f>
        <v>Ponto</v>
      </c>
    </row>
    <row r="1857" spans="1:13" x14ac:dyDescent="0.35">
      <c r="A1857" s="15">
        <v>1856</v>
      </c>
      <c r="B1857" s="338" t="s">
        <v>3131</v>
      </c>
      <c r="C1857" s="8" t="s">
        <v>1730</v>
      </c>
      <c r="D1857" s="15" t="s">
        <v>169</v>
      </c>
      <c r="E1857" s="18">
        <v>605.73</v>
      </c>
      <c r="F1857" s="473">
        <v>45745</v>
      </c>
      <c r="G1857" s="473">
        <v>45745</v>
      </c>
      <c r="H1857" s="448"/>
      <c r="I1857" s="15" t="s">
        <v>1279</v>
      </c>
      <c r="J1857" s="15" t="str">
        <f>_xlfn.XLOOKUP(QDC_Contratos[[#This Row],[ID CLUSTER]],'Pontos e zonas por UF'!$B$2:$B$446,'Pontos e zonas por UF'!$H$2:$H$446)</f>
        <v>São Paulo</v>
      </c>
      <c r="K1857" s="344"/>
      <c r="L1857" s="8">
        <f>_xlfn.XLOOKUP(QDC_Contratos[[#This Row],[ID CLUSTER]],'Pontos e zonas por UF'!$B$2:$B$446,'Pontos e zonas por UF'!$A$2:$A$446)</f>
        <v>276645</v>
      </c>
      <c r="M1857" s="344" t="str">
        <f>_xlfn.XLOOKUP(QDC_Contratos[[#This Row],[Código Identificador do ID CLUSTER]],'Pontos e zonas por UF'!$A$2:$A$446,'Pontos e zonas por UF'!$G$2:$G$446)</f>
        <v>Ponto</v>
      </c>
    </row>
    <row r="1858" spans="1:13" x14ac:dyDescent="0.35">
      <c r="A1858" s="15">
        <v>1857</v>
      </c>
      <c r="B1858" s="338" t="s">
        <v>3132</v>
      </c>
      <c r="C1858" s="8" t="s">
        <v>1763</v>
      </c>
      <c r="D1858" s="15" t="s">
        <v>162</v>
      </c>
      <c r="E1858" s="18">
        <v>1662.39</v>
      </c>
      <c r="F1858" s="473">
        <v>45746</v>
      </c>
      <c r="G1858" s="473">
        <v>45746</v>
      </c>
      <c r="H1858" s="448"/>
      <c r="I1858" s="15" t="s">
        <v>1279</v>
      </c>
      <c r="J1858" s="15" t="str">
        <f>_xlfn.XLOOKUP(QDC_Contratos[[#This Row],[ID CLUSTER]],'Pontos e zonas por UF'!$B$2:$B$446,'Pontos e zonas por UF'!$H$2:$H$446)</f>
        <v>Rio de Janeiro</v>
      </c>
      <c r="K1858" s="344"/>
      <c r="L1858" s="8">
        <f>_xlfn.XLOOKUP(QDC_Contratos[[#This Row],[ID CLUSTER]],'Pontos e zonas por UF'!$B$2:$B$446,'Pontos e zonas por UF'!$A$2:$A$446)</f>
        <v>757858</v>
      </c>
      <c r="M1858" s="344" t="str">
        <f>_xlfn.XLOOKUP(QDC_Contratos[[#This Row],[Código Identificador do ID CLUSTER]],'Pontos e zonas por UF'!$A$2:$A$446,'Pontos e zonas por UF'!$G$2:$G$446)</f>
        <v>Ponto</v>
      </c>
    </row>
    <row r="1859" spans="1:13" x14ac:dyDescent="0.35">
      <c r="A1859" s="15">
        <v>1858</v>
      </c>
      <c r="B1859" s="338" t="s">
        <v>3133</v>
      </c>
      <c r="C1859" s="8" t="s">
        <v>1730</v>
      </c>
      <c r="D1859" s="15" t="s">
        <v>169</v>
      </c>
      <c r="E1859" s="18">
        <v>956.66</v>
      </c>
      <c r="F1859" s="473">
        <v>45746</v>
      </c>
      <c r="G1859" s="473">
        <v>45746</v>
      </c>
      <c r="H1859" s="448"/>
      <c r="I1859" s="15" t="s">
        <v>1279</v>
      </c>
      <c r="J1859" s="15" t="str">
        <f>_xlfn.XLOOKUP(QDC_Contratos[[#This Row],[ID CLUSTER]],'Pontos e zonas por UF'!$B$2:$B$446,'Pontos e zonas por UF'!$H$2:$H$446)</f>
        <v>São Paulo</v>
      </c>
      <c r="K1859" s="344"/>
      <c r="L1859" s="8">
        <f>_xlfn.XLOOKUP(QDC_Contratos[[#This Row],[ID CLUSTER]],'Pontos e zonas por UF'!$B$2:$B$446,'Pontos e zonas por UF'!$A$2:$A$446)</f>
        <v>276645</v>
      </c>
      <c r="M1859" s="344" t="str">
        <f>_xlfn.XLOOKUP(QDC_Contratos[[#This Row],[Código Identificador do ID CLUSTER]],'Pontos e zonas por UF'!$A$2:$A$446,'Pontos e zonas por UF'!$G$2:$G$446)</f>
        <v>Ponto</v>
      </c>
    </row>
    <row r="1860" spans="1:13" x14ac:dyDescent="0.35">
      <c r="A1860" s="15">
        <v>1859</v>
      </c>
      <c r="B1860" s="338" t="s">
        <v>3134</v>
      </c>
      <c r="C1860" s="8" t="s">
        <v>1763</v>
      </c>
      <c r="D1860" s="15" t="s">
        <v>162</v>
      </c>
      <c r="E1860" s="18">
        <v>280.60000000000002</v>
      </c>
      <c r="F1860" s="473">
        <v>45747</v>
      </c>
      <c r="G1860" s="473">
        <v>45747</v>
      </c>
      <c r="H1860" s="448"/>
      <c r="I1860" s="15" t="s">
        <v>1279</v>
      </c>
      <c r="J1860" s="15" t="str">
        <f>_xlfn.XLOOKUP(QDC_Contratos[[#This Row],[ID CLUSTER]],'Pontos e zonas por UF'!$B$2:$B$446,'Pontos e zonas por UF'!$H$2:$H$446)</f>
        <v>Rio de Janeiro</v>
      </c>
      <c r="K1860" s="344"/>
      <c r="L1860" s="8">
        <f>_xlfn.XLOOKUP(QDC_Contratos[[#This Row],[ID CLUSTER]],'Pontos e zonas por UF'!$B$2:$B$446,'Pontos e zonas por UF'!$A$2:$A$446)</f>
        <v>757858</v>
      </c>
      <c r="M1860" s="344" t="str">
        <f>_xlfn.XLOOKUP(QDC_Contratos[[#This Row],[Código Identificador do ID CLUSTER]],'Pontos e zonas por UF'!$A$2:$A$446,'Pontos e zonas por UF'!$G$2:$G$446)</f>
        <v>Ponto</v>
      </c>
    </row>
    <row r="1861" spans="1:13" x14ac:dyDescent="0.35">
      <c r="A1861" s="15">
        <v>1860</v>
      </c>
      <c r="B1861" s="338" t="s">
        <v>3135</v>
      </c>
      <c r="C1861" s="8" t="s">
        <v>1730</v>
      </c>
      <c r="D1861" s="15" t="s">
        <v>169</v>
      </c>
      <c r="E1861" s="18">
        <v>230.6</v>
      </c>
      <c r="F1861" s="473">
        <v>45747</v>
      </c>
      <c r="G1861" s="473">
        <v>45747</v>
      </c>
      <c r="H1861" s="448"/>
      <c r="I1861" s="15" t="s">
        <v>1279</v>
      </c>
      <c r="J1861" s="15" t="str">
        <f>_xlfn.XLOOKUP(QDC_Contratos[[#This Row],[ID CLUSTER]],'Pontos e zonas por UF'!$B$2:$B$446,'Pontos e zonas por UF'!$H$2:$H$446)</f>
        <v>São Paulo</v>
      </c>
      <c r="K1861" s="344"/>
      <c r="L1861" s="8">
        <f>_xlfn.XLOOKUP(QDC_Contratos[[#This Row],[ID CLUSTER]],'Pontos e zonas por UF'!$B$2:$B$446,'Pontos e zonas por UF'!$A$2:$A$446)</f>
        <v>276645</v>
      </c>
      <c r="M1861" s="344" t="str">
        <f>_xlfn.XLOOKUP(QDC_Contratos[[#This Row],[Código Identificador do ID CLUSTER]],'Pontos e zonas por UF'!$A$2:$A$446,'Pontos e zonas por UF'!$G$2:$G$446)</f>
        <v>Ponto</v>
      </c>
    </row>
    <row r="1862" spans="1:13" x14ac:dyDescent="0.35">
      <c r="A1862" s="15">
        <v>1861</v>
      </c>
      <c r="B1862" s="338" t="s">
        <v>3136</v>
      </c>
      <c r="C1862" s="8" t="s">
        <v>1730</v>
      </c>
      <c r="D1862" s="15" t="s">
        <v>169</v>
      </c>
      <c r="E1862" s="18">
        <v>948.58</v>
      </c>
      <c r="F1862" s="473">
        <v>45748</v>
      </c>
      <c r="G1862" s="473">
        <v>45748</v>
      </c>
      <c r="H1862" s="448"/>
      <c r="I1862" s="15" t="s">
        <v>1279</v>
      </c>
      <c r="J1862" s="15" t="str">
        <f>_xlfn.XLOOKUP(QDC_Contratos[[#This Row],[ID CLUSTER]],'Pontos e zonas por UF'!$B$2:$B$446,'Pontos e zonas por UF'!$H$2:$H$446)</f>
        <v>São Paulo</v>
      </c>
      <c r="K1862" s="344"/>
      <c r="L1862" s="8">
        <f>_xlfn.XLOOKUP(QDC_Contratos[[#This Row],[ID CLUSTER]],'Pontos e zonas por UF'!$B$2:$B$446,'Pontos e zonas por UF'!$A$2:$A$446)</f>
        <v>276645</v>
      </c>
      <c r="M1862" s="344" t="str">
        <f>_xlfn.XLOOKUP(QDC_Contratos[[#This Row],[Código Identificador do ID CLUSTER]],'Pontos e zonas por UF'!$A$2:$A$446,'Pontos e zonas por UF'!$G$2:$G$446)</f>
        <v>Ponto</v>
      </c>
    </row>
    <row r="1863" spans="1:13" x14ac:dyDescent="0.35">
      <c r="A1863" s="15">
        <v>1862</v>
      </c>
      <c r="B1863" s="338" t="s">
        <v>3137</v>
      </c>
      <c r="C1863" s="8" t="s">
        <v>1763</v>
      </c>
      <c r="D1863" s="15" t="s">
        <v>162</v>
      </c>
      <c r="E1863" s="18">
        <v>998.58</v>
      </c>
      <c r="F1863" s="473">
        <v>45748</v>
      </c>
      <c r="G1863" s="473">
        <v>45748</v>
      </c>
      <c r="H1863" s="448"/>
      <c r="I1863" s="15" t="s">
        <v>1279</v>
      </c>
      <c r="J1863" s="15" t="str">
        <f>_xlfn.XLOOKUP(QDC_Contratos[[#This Row],[ID CLUSTER]],'Pontos e zonas por UF'!$B$2:$B$446,'Pontos e zonas por UF'!$H$2:$H$446)</f>
        <v>Rio de Janeiro</v>
      </c>
      <c r="K1863" s="344"/>
      <c r="L1863" s="8">
        <f>_xlfn.XLOOKUP(QDC_Contratos[[#This Row],[ID CLUSTER]],'Pontos e zonas por UF'!$B$2:$B$446,'Pontos e zonas por UF'!$A$2:$A$446)</f>
        <v>757858</v>
      </c>
      <c r="M1863" s="344" t="str">
        <f>_xlfn.XLOOKUP(QDC_Contratos[[#This Row],[Código Identificador do ID CLUSTER]],'Pontos e zonas por UF'!$A$2:$A$446,'Pontos e zonas por UF'!$G$2:$G$446)</f>
        <v>Ponto</v>
      </c>
    </row>
    <row r="1864" spans="1:13" x14ac:dyDescent="0.35">
      <c r="A1864" s="15">
        <v>1863</v>
      </c>
      <c r="B1864" s="338" t="s">
        <v>3138</v>
      </c>
      <c r="C1864" s="8" t="s">
        <v>1730</v>
      </c>
      <c r="D1864" s="15" t="s">
        <v>169</v>
      </c>
      <c r="E1864" s="18">
        <v>343.54</v>
      </c>
      <c r="F1864" s="473">
        <v>45749</v>
      </c>
      <c r="G1864" s="473">
        <v>45749</v>
      </c>
      <c r="H1864" s="448"/>
      <c r="I1864" s="15" t="s">
        <v>1279</v>
      </c>
      <c r="J1864" s="15" t="str">
        <f>_xlfn.XLOOKUP(QDC_Contratos[[#This Row],[ID CLUSTER]],'Pontos e zonas por UF'!$B$2:$B$446,'Pontos e zonas por UF'!$H$2:$H$446)</f>
        <v>São Paulo</v>
      </c>
      <c r="K1864" s="344"/>
      <c r="L1864" s="8">
        <f>_xlfn.XLOOKUP(QDC_Contratos[[#This Row],[ID CLUSTER]],'Pontos e zonas por UF'!$B$2:$B$446,'Pontos e zonas por UF'!$A$2:$A$446)</f>
        <v>276645</v>
      </c>
      <c r="M1864" s="344" t="str">
        <f>_xlfn.XLOOKUP(QDC_Contratos[[#This Row],[Código Identificador do ID CLUSTER]],'Pontos e zonas por UF'!$A$2:$A$446,'Pontos e zonas por UF'!$G$2:$G$446)</f>
        <v>Ponto</v>
      </c>
    </row>
    <row r="1865" spans="1:13" x14ac:dyDescent="0.35">
      <c r="A1865" s="15">
        <v>1864</v>
      </c>
      <c r="B1865" s="338" t="s">
        <v>3139</v>
      </c>
      <c r="C1865" s="8" t="s">
        <v>1763</v>
      </c>
      <c r="D1865" s="15" t="s">
        <v>162</v>
      </c>
      <c r="E1865" s="18">
        <v>393.54</v>
      </c>
      <c r="F1865" s="473">
        <v>45749</v>
      </c>
      <c r="G1865" s="473">
        <v>45749</v>
      </c>
      <c r="H1865" s="448"/>
      <c r="I1865" s="15" t="s">
        <v>1279</v>
      </c>
      <c r="J1865" s="15" t="str">
        <f>_xlfn.XLOOKUP(QDC_Contratos[[#This Row],[ID CLUSTER]],'Pontos e zonas por UF'!$B$2:$B$446,'Pontos e zonas por UF'!$H$2:$H$446)</f>
        <v>Rio de Janeiro</v>
      </c>
      <c r="K1865" s="344"/>
      <c r="L1865" s="8">
        <f>_xlfn.XLOOKUP(QDC_Contratos[[#This Row],[ID CLUSTER]],'Pontos e zonas por UF'!$B$2:$B$446,'Pontos e zonas por UF'!$A$2:$A$446)</f>
        <v>757858</v>
      </c>
      <c r="M1865" s="344" t="str">
        <f>_xlfn.XLOOKUP(QDC_Contratos[[#This Row],[Código Identificador do ID CLUSTER]],'Pontos e zonas por UF'!$A$2:$A$446,'Pontos e zonas por UF'!$G$2:$G$446)</f>
        <v>Ponto</v>
      </c>
    </row>
    <row r="1866" spans="1:13" x14ac:dyDescent="0.35">
      <c r="A1866" s="15">
        <v>1865</v>
      </c>
      <c r="B1866" s="338" t="s">
        <v>3140</v>
      </c>
      <c r="C1866" s="8" t="s">
        <v>1348</v>
      </c>
      <c r="D1866" s="15" t="s">
        <v>162</v>
      </c>
      <c r="E1866" s="18">
        <v>10</v>
      </c>
      <c r="F1866" s="473">
        <v>45689</v>
      </c>
      <c r="G1866" s="473">
        <v>46022</v>
      </c>
      <c r="H1866" s="448"/>
      <c r="I1866" s="15" t="s">
        <v>1279</v>
      </c>
      <c r="J1866" s="15" t="str">
        <f>_xlfn.XLOOKUP(QDC_Contratos[[#This Row],[ID CLUSTER]],'Pontos e zonas por UF'!$B$2:$B$446,'Pontos e zonas por UF'!$H$2:$H$446)</f>
        <v>Paraíba</v>
      </c>
      <c r="K1866" s="344"/>
      <c r="L1866" s="8">
        <f>_xlfn.XLOOKUP(QDC_Contratos[[#This Row],[ID CLUSTER]],'Pontos e zonas por UF'!$B$2:$B$446,'Pontos e zonas por UF'!$A$2:$A$446)</f>
        <v>202</v>
      </c>
      <c r="M1866" s="344" t="str">
        <f>_xlfn.XLOOKUP(QDC_Contratos[[#This Row],[Código Identificador do ID CLUSTER]],'Pontos e zonas por UF'!$A$2:$A$446,'Pontos e zonas por UF'!$G$2:$G$446)</f>
        <v>Zona</v>
      </c>
    </row>
    <row r="1867" spans="1:13" x14ac:dyDescent="0.35">
      <c r="A1867" s="15">
        <v>1866</v>
      </c>
      <c r="B1867" s="338" t="s">
        <v>3141</v>
      </c>
      <c r="C1867" s="8" t="s">
        <v>1348</v>
      </c>
      <c r="D1867" s="15" t="s">
        <v>162</v>
      </c>
      <c r="E1867" s="18">
        <v>15</v>
      </c>
      <c r="F1867" s="473">
        <v>45671</v>
      </c>
      <c r="G1867" s="473">
        <v>45671</v>
      </c>
      <c r="H1867" s="448"/>
      <c r="I1867" s="15" t="s">
        <v>1279</v>
      </c>
      <c r="J1867" s="15" t="str">
        <f>_xlfn.XLOOKUP(QDC_Contratos[[#This Row],[ID CLUSTER]],'Pontos e zonas por UF'!$B$2:$B$446,'Pontos e zonas por UF'!$H$2:$H$446)</f>
        <v>Paraíba</v>
      </c>
      <c r="K1867" s="344"/>
      <c r="L1867" s="8">
        <f>_xlfn.XLOOKUP(QDC_Contratos[[#This Row],[ID CLUSTER]],'Pontos e zonas por UF'!$B$2:$B$446,'Pontos e zonas por UF'!$A$2:$A$446)</f>
        <v>202</v>
      </c>
      <c r="M1867" s="344" t="str">
        <f>_xlfn.XLOOKUP(QDC_Contratos[[#This Row],[Código Identificador do ID CLUSTER]],'Pontos e zonas por UF'!$A$2:$A$446,'Pontos e zonas por UF'!$G$2:$G$446)</f>
        <v>Zona</v>
      </c>
    </row>
    <row r="1868" spans="1:13" x14ac:dyDescent="0.35">
      <c r="A1868" s="15">
        <v>1867</v>
      </c>
      <c r="B1868" s="338" t="s">
        <v>3142</v>
      </c>
      <c r="C1868" s="8" t="s">
        <v>1348</v>
      </c>
      <c r="D1868" s="15" t="s">
        <v>162</v>
      </c>
      <c r="E1868" s="18">
        <v>15</v>
      </c>
      <c r="F1868" s="473">
        <v>45672</v>
      </c>
      <c r="G1868" s="473">
        <v>45672</v>
      </c>
      <c r="H1868" s="448"/>
      <c r="I1868" s="15" t="s">
        <v>1279</v>
      </c>
      <c r="J1868" s="15" t="str">
        <f>_xlfn.XLOOKUP(QDC_Contratos[[#This Row],[ID CLUSTER]],'Pontos e zonas por UF'!$B$2:$B$446,'Pontos e zonas por UF'!$H$2:$H$446)</f>
        <v>Paraíba</v>
      </c>
      <c r="K1868" s="344"/>
      <c r="L1868" s="8">
        <f>_xlfn.XLOOKUP(QDC_Contratos[[#This Row],[ID CLUSTER]],'Pontos e zonas por UF'!$B$2:$B$446,'Pontos e zonas por UF'!$A$2:$A$446)</f>
        <v>202</v>
      </c>
      <c r="M1868" s="344" t="str">
        <f>_xlfn.XLOOKUP(QDC_Contratos[[#This Row],[Código Identificador do ID CLUSTER]],'Pontos e zonas por UF'!$A$2:$A$446,'Pontos e zonas por UF'!$G$2:$G$446)</f>
        <v>Zona</v>
      </c>
    </row>
    <row r="1869" spans="1:13" x14ac:dyDescent="0.35">
      <c r="A1869" s="15">
        <v>1868</v>
      </c>
      <c r="B1869" s="338" t="s">
        <v>3143</v>
      </c>
      <c r="C1869" s="8" t="s">
        <v>1348</v>
      </c>
      <c r="D1869" s="15" t="s">
        <v>162</v>
      </c>
      <c r="E1869" s="18">
        <v>15</v>
      </c>
      <c r="F1869" s="473">
        <v>45673</v>
      </c>
      <c r="G1869" s="473">
        <v>45673</v>
      </c>
      <c r="H1869" s="448"/>
      <c r="I1869" s="15" t="s">
        <v>1279</v>
      </c>
      <c r="J1869" s="15" t="str">
        <f>_xlfn.XLOOKUP(QDC_Contratos[[#This Row],[ID CLUSTER]],'Pontos e zonas por UF'!$B$2:$B$446,'Pontos e zonas por UF'!$H$2:$H$446)</f>
        <v>Paraíba</v>
      </c>
      <c r="K1869" s="344"/>
      <c r="L1869" s="8">
        <f>_xlfn.XLOOKUP(QDC_Contratos[[#This Row],[ID CLUSTER]],'Pontos e zonas por UF'!$B$2:$B$446,'Pontos e zonas por UF'!$A$2:$A$446)</f>
        <v>202</v>
      </c>
      <c r="M1869" s="344" t="str">
        <f>_xlfn.XLOOKUP(QDC_Contratos[[#This Row],[Código Identificador do ID CLUSTER]],'Pontos e zonas por UF'!$A$2:$A$446,'Pontos e zonas por UF'!$G$2:$G$446)</f>
        <v>Zona</v>
      </c>
    </row>
    <row r="1870" spans="1:13" x14ac:dyDescent="0.35">
      <c r="A1870" s="15">
        <v>1869</v>
      </c>
      <c r="B1870" s="338" t="s">
        <v>3144</v>
      </c>
      <c r="C1870" s="8" t="s">
        <v>1348</v>
      </c>
      <c r="D1870" s="15" t="s">
        <v>162</v>
      </c>
      <c r="E1870" s="18">
        <v>19</v>
      </c>
      <c r="F1870" s="473">
        <v>45674</v>
      </c>
      <c r="G1870" s="473">
        <v>45674</v>
      </c>
      <c r="H1870" s="448"/>
      <c r="I1870" s="15" t="s">
        <v>1279</v>
      </c>
      <c r="J1870" s="15" t="str">
        <f>_xlfn.XLOOKUP(QDC_Contratos[[#This Row],[ID CLUSTER]],'Pontos e zonas por UF'!$B$2:$B$446,'Pontos e zonas por UF'!$H$2:$H$446)</f>
        <v>Paraíba</v>
      </c>
      <c r="K1870" s="344"/>
      <c r="L1870" s="8">
        <f>_xlfn.XLOOKUP(QDC_Contratos[[#This Row],[ID CLUSTER]],'Pontos e zonas por UF'!$B$2:$B$446,'Pontos e zonas por UF'!$A$2:$A$446)</f>
        <v>202</v>
      </c>
      <c r="M1870" s="344" t="str">
        <f>_xlfn.XLOOKUP(QDC_Contratos[[#This Row],[Código Identificador do ID CLUSTER]],'Pontos e zonas por UF'!$A$2:$A$446,'Pontos e zonas por UF'!$G$2:$G$446)</f>
        <v>Zona</v>
      </c>
    </row>
    <row r="1871" spans="1:13" x14ac:dyDescent="0.35">
      <c r="A1871" s="15">
        <v>1870</v>
      </c>
      <c r="B1871" s="338" t="s">
        <v>3145</v>
      </c>
      <c r="C1871" s="8" t="s">
        <v>1348</v>
      </c>
      <c r="D1871" s="15" t="s">
        <v>162</v>
      </c>
      <c r="E1871" s="18">
        <v>19</v>
      </c>
      <c r="F1871" s="473">
        <v>45675</v>
      </c>
      <c r="G1871" s="473">
        <v>45675</v>
      </c>
      <c r="H1871" s="448"/>
      <c r="I1871" s="15" t="s">
        <v>1279</v>
      </c>
      <c r="J1871" s="15" t="str">
        <f>_xlfn.XLOOKUP(QDC_Contratos[[#This Row],[ID CLUSTER]],'Pontos e zonas por UF'!$B$2:$B$446,'Pontos e zonas por UF'!$H$2:$H$446)</f>
        <v>Paraíba</v>
      </c>
      <c r="K1871" s="344"/>
      <c r="L1871" s="8">
        <f>_xlfn.XLOOKUP(QDC_Contratos[[#This Row],[ID CLUSTER]],'Pontos e zonas por UF'!$B$2:$B$446,'Pontos e zonas por UF'!$A$2:$A$446)</f>
        <v>202</v>
      </c>
      <c r="M1871" s="344" t="str">
        <f>_xlfn.XLOOKUP(QDC_Contratos[[#This Row],[Código Identificador do ID CLUSTER]],'Pontos e zonas por UF'!$A$2:$A$446,'Pontos e zonas por UF'!$G$2:$G$446)</f>
        <v>Zona</v>
      </c>
    </row>
    <row r="1872" spans="1:13" x14ac:dyDescent="0.35">
      <c r="A1872" s="15">
        <v>1871</v>
      </c>
      <c r="B1872" s="338" t="s">
        <v>3146</v>
      </c>
      <c r="C1872" s="8" t="s">
        <v>1348</v>
      </c>
      <c r="D1872" s="15" t="s">
        <v>162</v>
      </c>
      <c r="E1872" s="18">
        <v>19</v>
      </c>
      <c r="F1872" s="473">
        <v>45676</v>
      </c>
      <c r="G1872" s="473">
        <v>45676</v>
      </c>
      <c r="H1872" s="448"/>
      <c r="I1872" s="15" t="s">
        <v>1279</v>
      </c>
      <c r="J1872" s="15" t="str">
        <f>_xlfn.XLOOKUP(QDC_Contratos[[#This Row],[ID CLUSTER]],'Pontos e zonas por UF'!$B$2:$B$446,'Pontos e zonas por UF'!$H$2:$H$446)</f>
        <v>Paraíba</v>
      </c>
      <c r="K1872" s="344"/>
      <c r="L1872" s="8">
        <f>_xlfn.XLOOKUP(QDC_Contratos[[#This Row],[ID CLUSTER]],'Pontos e zonas por UF'!$B$2:$B$446,'Pontos e zonas por UF'!$A$2:$A$446)</f>
        <v>202</v>
      </c>
      <c r="M1872" s="344" t="str">
        <f>_xlfn.XLOOKUP(QDC_Contratos[[#This Row],[Código Identificador do ID CLUSTER]],'Pontos e zonas por UF'!$A$2:$A$446,'Pontos e zonas por UF'!$G$2:$G$446)</f>
        <v>Zona</v>
      </c>
    </row>
    <row r="1873" spans="1:13" x14ac:dyDescent="0.35">
      <c r="A1873" s="15">
        <v>1872</v>
      </c>
      <c r="B1873" s="338" t="s">
        <v>3147</v>
      </c>
      <c r="C1873" s="8" t="s">
        <v>1348</v>
      </c>
      <c r="D1873" s="15" t="s">
        <v>162</v>
      </c>
      <c r="E1873" s="18">
        <v>19</v>
      </c>
      <c r="F1873" s="473">
        <v>45677</v>
      </c>
      <c r="G1873" s="473">
        <v>45677</v>
      </c>
      <c r="H1873" s="448"/>
      <c r="I1873" s="15" t="s">
        <v>1279</v>
      </c>
      <c r="J1873" s="15" t="str">
        <f>_xlfn.XLOOKUP(QDC_Contratos[[#This Row],[ID CLUSTER]],'Pontos e zonas por UF'!$B$2:$B$446,'Pontos e zonas por UF'!$H$2:$H$446)</f>
        <v>Paraíba</v>
      </c>
      <c r="K1873" s="344"/>
      <c r="L1873" s="8">
        <f>_xlfn.XLOOKUP(QDC_Contratos[[#This Row],[ID CLUSTER]],'Pontos e zonas por UF'!$B$2:$B$446,'Pontos e zonas por UF'!$A$2:$A$446)</f>
        <v>202</v>
      </c>
      <c r="M1873" s="344" t="str">
        <f>_xlfn.XLOOKUP(QDC_Contratos[[#This Row],[Código Identificador do ID CLUSTER]],'Pontos e zonas por UF'!$A$2:$A$446,'Pontos e zonas por UF'!$G$2:$G$446)</f>
        <v>Zona</v>
      </c>
    </row>
    <row r="1874" spans="1:13" x14ac:dyDescent="0.35">
      <c r="A1874" s="15">
        <v>1873</v>
      </c>
      <c r="B1874" s="338" t="s">
        <v>3148</v>
      </c>
      <c r="C1874" s="8" t="s">
        <v>1348</v>
      </c>
      <c r="D1874" s="15" t="s">
        <v>162</v>
      </c>
      <c r="E1874" s="18">
        <v>19</v>
      </c>
      <c r="F1874" s="473">
        <v>45678</v>
      </c>
      <c r="G1874" s="473">
        <v>45678</v>
      </c>
      <c r="H1874" s="448"/>
      <c r="I1874" s="15" t="s">
        <v>1279</v>
      </c>
      <c r="J1874" s="15" t="str">
        <f>_xlfn.XLOOKUP(QDC_Contratos[[#This Row],[ID CLUSTER]],'Pontos e zonas por UF'!$B$2:$B$446,'Pontos e zonas por UF'!$H$2:$H$446)</f>
        <v>Paraíba</v>
      </c>
      <c r="K1874" s="344"/>
      <c r="L1874" s="8">
        <f>_xlfn.XLOOKUP(QDC_Contratos[[#This Row],[ID CLUSTER]],'Pontos e zonas por UF'!$B$2:$B$446,'Pontos e zonas por UF'!$A$2:$A$446)</f>
        <v>202</v>
      </c>
      <c r="M1874" s="344" t="str">
        <f>_xlfn.XLOOKUP(QDC_Contratos[[#This Row],[Código Identificador do ID CLUSTER]],'Pontos e zonas por UF'!$A$2:$A$446,'Pontos e zonas por UF'!$G$2:$G$446)</f>
        <v>Zona</v>
      </c>
    </row>
    <row r="1875" spans="1:13" x14ac:dyDescent="0.35">
      <c r="A1875" s="15">
        <v>1874</v>
      </c>
      <c r="B1875" s="338" t="s">
        <v>3149</v>
      </c>
      <c r="C1875" s="8" t="s">
        <v>1348</v>
      </c>
      <c r="D1875" s="15" t="s">
        <v>162</v>
      </c>
      <c r="E1875" s="18">
        <v>19</v>
      </c>
      <c r="F1875" s="473">
        <v>45679</v>
      </c>
      <c r="G1875" s="473">
        <v>45679</v>
      </c>
      <c r="H1875" s="448"/>
      <c r="I1875" s="15" t="s">
        <v>1279</v>
      </c>
      <c r="J1875" s="15" t="str">
        <f>_xlfn.XLOOKUP(QDC_Contratos[[#This Row],[ID CLUSTER]],'Pontos e zonas por UF'!$B$2:$B$446,'Pontos e zonas por UF'!$H$2:$H$446)</f>
        <v>Paraíba</v>
      </c>
      <c r="K1875" s="344"/>
      <c r="L1875" s="8">
        <f>_xlfn.XLOOKUP(QDC_Contratos[[#This Row],[ID CLUSTER]],'Pontos e zonas por UF'!$B$2:$B$446,'Pontos e zonas por UF'!$A$2:$A$446)</f>
        <v>202</v>
      </c>
      <c r="M1875" s="344" t="str">
        <f>_xlfn.XLOOKUP(QDC_Contratos[[#This Row],[Código Identificador do ID CLUSTER]],'Pontos e zonas por UF'!$A$2:$A$446,'Pontos e zonas por UF'!$G$2:$G$446)</f>
        <v>Zona</v>
      </c>
    </row>
    <row r="1876" spans="1:13" x14ac:dyDescent="0.35">
      <c r="A1876" s="15">
        <v>1875</v>
      </c>
      <c r="B1876" s="338" t="s">
        <v>3150</v>
      </c>
      <c r="C1876" s="8" t="s">
        <v>1348</v>
      </c>
      <c r="D1876" s="15" t="s">
        <v>162</v>
      </c>
      <c r="E1876" s="18">
        <v>19</v>
      </c>
      <c r="F1876" s="473">
        <v>45680</v>
      </c>
      <c r="G1876" s="473">
        <v>45680</v>
      </c>
      <c r="H1876" s="448"/>
      <c r="I1876" s="15" t="s">
        <v>1279</v>
      </c>
      <c r="J1876" s="15" t="str">
        <f>_xlfn.XLOOKUP(QDC_Contratos[[#This Row],[ID CLUSTER]],'Pontos e zonas por UF'!$B$2:$B$446,'Pontos e zonas por UF'!$H$2:$H$446)</f>
        <v>Paraíba</v>
      </c>
      <c r="K1876" s="344"/>
      <c r="L1876" s="8">
        <f>_xlfn.XLOOKUP(QDC_Contratos[[#This Row],[ID CLUSTER]],'Pontos e zonas por UF'!$B$2:$B$446,'Pontos e zonas por UF'!$A$2:$A$446)</f>
        <v>202</v>
      </c>
      <c r="M1876" s="344" t="str">
        <f>_xlfn.XLOOKUP(QDC_Contratos[[#This Row],[Código Identificador do ID CLUSTER]],'Pontos e zonas por UF'!$A$2:$A$446,'Pontos e zonas por UF'!$G$2:$G$446)</f>
        <v>Zona</v>
      </c>
    </row>
    <row r="1877" spans="1:13" x14ac:dyDescent="0.35">
      <c r="A1877" s="15">
        <v>1876</v>
      </c>
      <c r="B1877" s="338" t="s">
        <v>3151</v>
      </c>
      <c r="C1877" s="8" t="s">
        <v>1348</v>
      </c>
      <c r="D1877" s="15" t="s">
        <v>162</v>
      </c>
      <c r="E1877" s="18">
        <v>19</v>
      </c>
      <c r="F1877" s="473">
        <v>45681</v>
      </c>
      <c r="G1877" s="473">
        <v>45681</v>
      </c>
      <c r="H1877" s="448"/>
      <c r="I1877" s="15" t="s">
        <v>1279</v>
      </c>
      <c r="J1877" s="15" t="str">
        <f>_xlfn.XLOOKUP(QDC_Contratos[[#This Row],[ID CLUSTER]],'Pontos e zonas por UF'!$B$2:$B$446,'Pontos e zonas por UF'!$H$2:$H$446)</f>
        <v>Paraíba</v>
      </c>
      <c r="K1877" s="344"/>
      <c r="L1877" s="8">
        <f>_xlfn.XLOOKUP(QDC_Contratos[[#This Row],[ID CLUSTER]],'Pontos e zonas por UF'!$B$2:$B$446,'Pontos e zonas por UF'!$A$2:$A$446)</f>
        <v>202</v>
      </c>
      <c r="M1877" s="344" t="str">
        <f>_xlfn.XLOOKUP(QDC_Contratos[[#This Row],[Código Identificador do ID CLUSTER]],'Pontos e zonas por UF'!$A$2:$A$446,'Pontos e zonas por UF'!$G$2:$G$446)</f>
        <v>Zona</v>
      </c>
    </row>
    <row r="1878" spans="1:13" x14ac:dyDescent="0.35">
      <c r="A1878" s="15">
        <v>1877</v>
      </c>
      <c r="B1878" s="338" t="s">
        <v>3152</v>
      </c>
      <c r="C1878" s="8" t="s">
        <v>1348</v>
      </c>
      <c r="D1878" s="15" t="s">
        <v>162</v>
      </c>
      <c r="E1878" s="18">
        <v>19</v>
      </c>
      <c r="F1878" s="473">
        <v>45682</v>
      </c>
      <c r="G1878" s="473">
        <v>45682</v>
      </c>
      <c r="H1878" s="448"/>
      <c r="I1878" s="15" t="s">
        <v>1279</v>
      </c>
      <c r="J1878" s="15" t="str">
        <f>_xlfn.XLOOKUP(QDC_Contratos[[#This Row],[ID CLUSTER]],'Pontos e zonas por UF'!$B$2:$B$446,'Pontos e zonas por UF'!$H$2:$H$446)</f>
        <v>Paraíba</v>
      </c>
      <c r="K1878" s="344"/>
      <c r="L1878" s="8">
        <f>_xlfn.XLOOKUP(QDC_Contratos[[#This Row],[ID CLUSTER]],'Pontos e zonas por UF'!$B$2:$B$446,'Pontos e zonas por UF'!$A$2:$A$446)</f>
        <v>202</v>
      </c>
      <c r="M1878" s="344" t="str">
        <f>_xlfn.XLOOKUP(QDC_Contratos[[#This Row],[Código Identificador do ID CLUSTER]],'Pontos e zonas por UF'!$A$2:$A$446,'Pontos e zonas por UF'!$G$2:$G$446)</f>
        <v>Zona</v>
      </c>
    </row>
    <row r="1879" spans="1:13" x14ac:dyDescent="0.35">
      <c r="A1879" s="15">
        <v>1878</v>
      </c>
      <c r="B1879" s="338" t="s">
        <v>3153</v>
      </c>
      <c r="C1879" s="8" t="s">
        <v>1348</v>
      </c>
      <c r="D1879" s="15" t="s">
        <v>162</v>
      </c>
      <c r="E1879" s="18">
        <v>19</v>
      </c>
      <c r="F1879" s="473">
        <v>45683</v>
      </c>
      <c r="G1879" s="473">
        <v>45683</v>
      </c>
      <c r="H1879" s="448"/>
      <c r="I1879" s="15" t="s">
        <v>1279</v>
      </c>
      <c r="J1879" s="15" t="str">
        <f>_xlfn.XLOOKUP(QDC_Contratos[[#This Row],[ID CLUSTER]],'Pontos e zonas por UF'!$B$2:$B$446,'Pontos e zonas por UF'!$H$2:$H$446)</f>
        <v>Paraíba</v>
      </c>
      <c r="K1879" s="344"/>
      <c r="L1879" s="8">
        <f>_xlfn.XLOOKUP(QDC_Contratos[[#This Row],[ID CLUSTER]],'Pontos e zonas por UF'!$B$2:$B$446,'Pontos e zonas por UF'!$A$2:$A$446)</f>
        <v>202</v>
      </c>
      <c r="M1879" s="344" t="str">
        <f>_xlfn.XLOOKUP(QDC_Contratos[[#This Row],[Código Identificador do ID CLUSTER]],'Pontos e zonas por UF'!$A$2:$A$446,'Pontos e zonas por UF'!$G$2:$G$446)</f>
        <v>Zona</v>
      </c>
    </row>
    <row r="1880" spans="1:13" x14ac:dyDescent="0.35">
      <c r="A1880" s="15">
        <v>1879</v>
      </c>
      <c r="B1880" s="338" t="s">
        <v>3154</v>
      </c>
      <c r="C1880" s="8" t="s">
        <v>1348</v>
      </c>
      <c r="D1880" s="15" t="s">
        <v>162</v>
      </c>
      <c r="E1880" s="18">
        <v>19</v>
      </c>
      <c r="F1880" s="473">
        <v>45684</v>
      </c>
      <c r="G1880" s="473">
        <v>45684</v>
      </c>
      <c r="H1880" s="448"/>
      <c r="I1880" s="15" t="s">
        <v>1279</v>
      </c>
      <c r="J1880" s="15" t="str">
        <f>_xlfn.XLOOKUP(QDC_Contratos[[#This Row],[ID CLUSTER]],'Pontos e zonas por UF'!$B$2:$B$446,'Pontos e zonas por UF'!$H$2:$H$446)</f>
        <v>Paraíba</v>
      </c>
      <c r="K1880" s="344"/>
      <c r="L1880" s="8">
        <f>_xlfn.XLOOKUP(QDC_Contratos[[#This Row],[ID CLUSTER]],'Pontos e zonas por UF'!$B$2:$B$446,'Pontos e zonas por UF'!$A$2:$A$446)</f>
        <v>202</v>
      </c>
      <c r="M1880" s="344" t="str">
        <f>_xlfn.XLOOKUP(QDC_Contratos[[#This Row],[Código Identificador do ID CLUSTER]],'Pontos e zonas por UF'!$A$2:$A$446,'Pontos e zonas por UF'!$G$2:$G$446)</f>
        <v>Zona</v>
      </c>
    </row>
    <row r="1881" spans="1:13" x14ac:dyDescent="0.35">
      <c r="A1881" s="15">
        <v>1880</v>
      </c>
      <c r="B1881" s="338" t="s">
        <v>3155</v>
      </c>
      <c r="C1881" s="8" t="s">
        <v>1348</v>
      </c>
      <c r="D1881" s="15" t="s">
        <v>162</v>
      </c>
      <c r="E1881" s="18">
        <v>19</v>
      </c>
      <c r="F1881" s="473">
        <v>45685</v>
      </c>
      <c r="G1881" s="473">
        <v>45685</v>
      </c>
      <c r="H1881" s="448"/>
      <c r="I1881" s="15" t="s">
        <v>1279</v>
      </c>
      <c r="J1881" s="15" t="str">
        <f>_xlfn.XLOOKUP(QDC_Contratos[[#This Row],[ID CLUSTER]],'Pontos e zonas por UF'!$B$2:$B$446,'Pontos e zonas por UF'!$H$2:$H$446)</f>
        <v>Paraíba</v>
      </c>
      <c r="K1881" s="344"/>
      <c r="L1881" s="8">
        <f>_xlfn.XLOOKUP(QDC_Contratos[[#This Row],[ID CLUSTER]],'Pontos e zonas por UF'!$B$2:$B$446,'Pontos e zonas por UF'!$A$2:$A$446)</f>
        <v>202</v>
      </c>
      <c r="M1881" s="344" t="str">
        <f>_xlfn.XLOOKUP(QDC_Contratos[[#This Row],[Código Identificador do ID CLUSTER]],'Pontos e zonas por UF'!$A$2:$A$446,'Pontos e zonas por UF'!$G$2:$G$446)</f>
        <v>Zona</v>
      </c>
    </row>
    <row r="1882" spans="1:13" x14ac:dyDescent="0.35">
      <c r="A1882" s="15">
        <v>1881</v>
      </c>
      <c r="B1882" s="338" t="s">
        <v>3156</v>
      </c>
      <c r="C1882" s="8" t="s">
        <v>1348</v>
      </c>
      <c r="D1882" s="15" t="s">
        <v>162</v>
      </c>
      <c r="E1882" s="18">
        <v>19</v>
      </c>
      <c r="F1882" s="473">
        <v>45686</v>
      </c>
      <c r="G1882" s="473">
        <v>45686</v>
      </c>
      <c r="H1882" s="448"/>
      <c r="I1882" s="15" t="s">
        <v>1279</v>
      </c>
      <c r="J1882" s="15" t="str">
        <f>_xlfn.XLOOKUP(QDC_Contratos[[#This Row],[ID CLUSTER]],'Pontos e zonas por UF'!$B$2:$B$446,'Pontos e zonas por UF'!$H$2:$H$446)</f>
        <v>Paraíba</v>
      </c>
      <c r="K1882" s="344"/>
      <c r="L1882" s="8">
        <f>_xlfn.XLOOKUP(QDC_Contratos[[#This Row],[ID CLUSTER]],'Pontos e zonas por UF'!$B$2:$B$446,'Pontos e zonas por UF'!$A$2:$A$446)</f>
        <v>202</v>
      </c>
      <c r="M1882" s="344" t="str">
        <f>_xlfn.XLOOKUP(QDC_Contratos[[#This Row],[Código Identificador do ID CLUSTER]],'Pontos e zonas por UF'!$A$2:$A$446,'Pontos e zonas por UF'!$G$2:$G$446)</f>
        <v>Zona</v>
      </c>
    </row>
    <row r="1883" spans="1:13" x14ac:dyDescent="0.35">
      <c r="A1883" s="15">
        <v>1882</v>
      </c>
      <c r="B1883" s="338" t="s">
        <v>3157</v>
      </c>
      <c r="C1883" s="8" t="s">
        <v>1348</v>
      </c>
      <c r="D1883" s="15" t="s">
        <v>162</v>
      </c>
      <c r="E1883" s="18">
        <v>19</v>
      </c>
      <c r="F1883" s="473">
        <v>45687</v>
      </c>
      <c r="G1883" s="473">
        <v>45687</v>
      </c>
      <c r="H1883" s="448"/>
      <c r="I1883" s="15" t="s">
        <v>1279</v>
      </c>
      <c r="J1883" s="15" t="str">
        <f>_xlfn.XLOOKUP(QDC_Contratos[[#This Row],[ID CLUSTER]],'Pontos e zonas por UF'!$B$2:$B$446,'Pontos e zonas por UF'!$H$2:$H$446)</f>
        <v>Paraíba</v>
      </c>
      <c r="K1883" s="344"/>
      <c r="L1883" s="8">
        <f>_xlfn.XLOOKUP(QDC_Contratos[[#This Row],[ID CLUSTER]],'Pontos e zonas por UF'!$B$2:$B$446,'Pontos e zonas por UF'!$A$2:$A$446)</f>
        <v>202</v>
      </c>
      <c r="M1883" s="344" t="str">
        <f>_xlfn.XLOOKUP(QDC_Contratos[[#This Row],[Código Identificador do ID CLUSTER]],'Pontos e zonas por UF'!$A$2:$A$446,'Pontos e zonas por UF'!$G$2:$G$446)</f>
        <v>Zona</v>
      </c>
    </row>
    <row r="1884" spans="1:13" x14ac:dyDescent="0.35">
      <c r="A1884" s="15">
        <v>1883</v>
      </c>
      <c r="B1884" s="338" t="s">
        <v>3158</v>
      </c>
      <c r="C1884" s="8" t="s">
        <v>1348</v>
      </c>
      <c r="D1884" s="15" t="s">
        <v>162</v>
      </c>
      <c r="E1884" s="18">
        <v>19</v>
      </c>
      <c r="F1884" s="473">
        <v>45688</v>
      </c>
      <c r="G1884" s="473">
        <v>45688</v>
      </c>
      <c r="H1884" s="448"/>
      <c r="I1884" s="15" t="s">
        <v>1279</v>
      </c>
      <c r="J1884" s="15" t="str">
        <f>_xlfn.XLOOKUP(QDC_Contratos[[#This Row],[ID CLUSTER]],'Pontos e zonas por UF'!$B$2:$B$446,'Pontos e zonas por UF'!$H$2:$H$446)</f>
        <v>Paraíba</v>
      </c>
      <c r="K1884" s="344"/>
      <c r="L1884" s="8">
        <f>_xlfn.XLOOKUP(QDC_Contratos[[#This Row],[ID CLUSTER]],'Pontos e zonas por UF'!$B$2:$B$446,'Pontos e zonas por UF'!$A$2:$A$446)</f>
        <v>202</v>
      </c>
      <c r="M1884" s="344" t="str">
        <f>_xlfn.XLOOKUP(QDC_Contratos[[#This Row],[Código Identificador do ID CLUSTER]],'Pontos e zonas por UF'!$A$2:$A$446,'Pontos e zonas por UF'!$G$2:$G$446)</f>
        <v>Zona</v>
      </c>
    </row>
    <row r="1885" spans="1:13" x14ac:dyDescent="0.35">
      <c r="A1885" s="15">
        <v>1884</v>
      </c>
      <c r="B1885" s="338" t="s">
        <v>3159</v>
      </c>
      <c r="C1885" s="8" t="s">
        <v>1802</v>
      </c>
      <c r="D1885" s="15" t="s">
        <v>162</v>
      </c>
      <c r="E1885" s="18">
        <v>1</v>
      </c>
      <c r="F1885" s="473">
        <v>45689</v>
      </c>
      <c r="G1885" s="473">
        <v>46022</v>
      </c>
      <c r="H1885" s="448"/>
      <c r="I1885" s="15" t="s">
        <v>1279</v>
      </c>
      <c r="J1885" s="15" t="str">
        <f>_xlfn.XLOOKUP(QDC_Contratos[[#This Row],[ID CLUSTER]],'Pontos e zonas por UF'!$B$2:$B$446,'Pontos e zonas por UF'!$H$2:$H$446)</f>
        <v>Rio de Janeiro</v>
      </c>
      <c r="K1885" s="344"/>
      <c r="L1885" s="8">
        <f>_xlfn.XLOOKUP(QDC_Contratos[[#This Row],[ID CLUSTER]],'Pontos e zonas por UF'!$B$2:$B$446,'Pontos e zonas por UF'!$A$2:$A$446)</f>
        <v>756642</v>
      </c>
      <c r="M1885" s="344" t="str">
        <f>_xlfn.XLOOKUP(QDC_Contratos[[#This Row],[Código Identificador do ID CLUSTER]],'Pontos e zonas por UF'!$A$2:$A$446,'Pontos e zonas por UF'!$G$2:$G$446)</f>
        <v>Ponto</v>
      </c>
    </row>
    <row r="1886" spans="1:13" x14ac:dyDescent="0.35">
      <c r="A1886" s="15">
        <v>1885</v>
      </c>
      <c r="B1886" s="338" t="s">
        <v>3160</v>
      </c>
      <c r="C1886" s="8" t="s">
        <v>1324</v>
      </c>
      <c r="D1886" s="15" t="s">
        <v>169</v>
      </c>
      <c r="E1886" s="18">
        <v>500</v>
      </c>
      <c r="F1886" s="473">
        <v>45709</v>
      </c>
      <c r="G1886" s="473">
        <v>45709</v>
      </c>
      <c r="H1886" s="448"/>
      <c r="I1886" s="15" t="s">
        <v>1279</v>
      </c>
      <c r="J1886" s="15" t="str">
        <f>_xlfn.XLOOKUP(QDC_Contratos[[#This Row],[ID CLUSTER]],'Pontos e zonas por UF'!$B$2:$B$446,'Pontos e zonas por UF'!$H$2:$H$446)</f>
        <v>Rio de Janeiro</v>
      </c>
      <c r="K1886" s="344"/>
      <c r="L1886" s="8">
        <f>_xlfn.XLOOKUP(QDC_Contratos[[#This Row],[ID CLUSTER]],'Pontos e zonas por UF'!$B$2:$B$446,'Pontos e zonas por UF'!$A$2:$A$446)</f>
        <v>756635</v>
      </c>
      <c r="M1886" s="344" t="str">
        <f>_xlfn.XLOOKUP(QDC_Contratos[[#This Row],[Código Identificador do ID CLUSTER]],'Pontos e zonas por UF'!$A$2:$A$446,'Pontos e zonas por UF'!$G$2:$G$446)</f>
        <v>Ponto</v>
      </c>
    </row>
    <row r="1887" spans="1:13" x14ac:dyDescent="0.35">
      <c r="A1887" s="15">
        <v>1886</v>
      </c>
      <c r="B1887" s="338" t="s">
        <v>3161</v>
      </c>
      <c r="C1887" s="8" t="s">
        <v>1324</v>
      </c>
      <c r="D1887" s="15" t="s">
        <v>169</v>
      </c>
      <c r="E1887" s="18">
        <v>300</v>
      </c>
      <c r="F1887" s="473">
        <v>45713</v>
      </c>
      <c r="G1887" s="473">
        <v>45713</v>
      </c>
      <c r="H1887" s="448"/>
      <c r="I1887" s="15" t="s">
        <v>1279</v>
      </c>
      <c r="J1887" s="15" t="str">
        <f>_xlfn.XLOOKUP(QDC_Contratos[[#This Row],[ID CLUSTER]],'Pontos e zonas por UF'!$B$2:$B$446,'Pontos e zonas por UF'!$H$2:$H$446)</f>
        <v>Rio de Janeiro</v>
      </c>
      <c r="K1887" s="344"/>
      <c r="L1887" s="8">
        <f>_xlfn.XLOOKUP(QDC_Contratos[[#This Row],[ID CLUSTER]],'Pontos e zonas por UF'!$B$2:$B$446,'Pontos e zonas por UF'!$A$2:$A$446)</f>
        <v>756635</v>
      </c>
      <c r="M1887" s="344" t="str">
        <f>_xlfn.XLOOKUP(QDC_Contratos[[#This Row],[Código Identificador do ID CLUSTER]],'Pontos e zonas por UF'!$A$2:$A$446,'Pontos e zonas por UF'!$G$2:$G$446)</f>
        <v>Ponto</v>
      </c>
    </row>
    <row r="1888" spans="1:13" x14ac:dyDescent="0.35">
      <c r="A1888" s="15">
        <v>1887</v>
      </c>
      <c r="B1888" s="338" t="s">
        <v>3162</v>
      </c>
      <c r="C1888" s="8" t="s">
        <v>1324</v>
      </c>
      <c r="D1888" s="15" t="s">
        <v>169</v>
      </c>
      <c r="E1888" s="18">
        <v>200</v>
      </c>
      <c r="F1888" s="473">
        <v>45714</v>
      </c>
      <c r="G1888" s="473">
        <v>45714</v>
      </c>
      <c r="H1888" s="448"/>
      <c r="I1888" s="15" t="s">
        <v>1279</v>
      </c>
      <c r="J1888" s="15" t="str">
        <f>_xlfn.XLOOKUP(QDC_Contratos[[#This Row],[ID CLUSTER]],'Pontos e zonas por UF'!$B$2:$B$446,'Pontos e zonas por UF'!$H$2:$H$446)</f>
        <v>Rio de Janeiro</v>
      </c>
      <c r="K1888" s="344"/>
      <c r="L1888" s="8">
        <f>_xlfn.XLOOKUP(QDC_Contratos[[#This Row],[ID CLUSTER]],'Pontos e zonas por UF'!$B$2:$B$446,'Pontos e zonas por UF'!$A$2:$A$446)</f>
        <v>756635</v>
      </c>
      <c r="M1888" s="344" t="str">
        <f>_xlfn.XLOOKUP(QDC_Contratos[[#This Row],[Código Identificador do ID CLUSTER]],'Pontos e zonas por UF'!$A$2:$A$446,'Pontos e zonas por UF'!$G$2:$G$446)</f>
        <v>Ponto</v>
      </c>
    </row>
    <row r="1889" spans="1:13" x14ac:dyDescent="0.35">
      <c r="A1889" s="15">
        <v>1888</v>
      </c>
      <c r="B1889" s="338" t="s">
        <v>3163</v>
      </c>
      <c r="C1889" s="8" t="s">
        <v>1324</v>
      </c>
      <c r="D1889" s="15" t="s">
        <v>169</v>
      </c>
      <c r="E1889" s="18">
        <v>1</v>
      </c>
      <c r="F1889" s="473">
        <v>45717</v>
      </c>
      <c r="G1889" s="473">
        <v>46022</v>
      </c>
      <c r="H1889" s="448"/>
      <c r="I1889" s="15" t="s">
        <v>1279</v>
      </c>
      <c r="J1889" s="15" t="str">
        <f>_xlfn.XLOOKUP(QDC_Contratos[[#This Row],[ID CLUSTER]],'Pontos e zonas por UF'!$B$2:$B$446,'Pontos e zonas por UF'!$H$2:$H$446)</f>
        <v>Rio de Janeiro</v>
      </c>
      <c r="K1889" s="344"/>
      <c r="L1889" s="8">
        <f>_xlfn.XLOOKUP(QDC_Contratos[[#This Row],[ID CLUSTER]],'Pontos e zonas por UF'!$B$2:$B$446,'Pontos e zonas por UF'!$A$2:$A$446)</f>
        <v>756635</v>
      </c>
      <c r="M1889" s="344" t="str">
        <f>_xlfn.XLOOKUP(QDC_Contratos[[#This Row],[Código Identificador do ID CLUSTER]],'Pontos e zonas por UF'!$A$2:$A$446,'Pontos e zonas por UF'!$G$2:$G$446)</f>
        <v>Ponto</v>
      </c>
    </row>
    <row r="1890" spans="1:13" x14ac:dyDescent="0.35">
      <c r="A1890" s="15">
        <v>1889</v>
      </c>
      <c r="B1890" s="338" t="s">
        <v>3164</v>
      </c>
      <c r="C1890" s="8" t="s">
        <v>1802</v>
      </c>
      <c r="D1890" s="15" t="s">
        <v>162</v>
      </c>
      <c r="E1890" s="18">
        <v>50</v>
      </c>
      <c r="F1890" s="473">
        <v>45689</v>
      </c>
      <c r="G1890" s="473">
        <v>46022</v>
      </c>
      <c r="H1890" s="448"/>
      <c r="I1890" s="15" t="s">
        <v>1279</v>
      </c>
      <c r="J1890" s="15" t="str">
        <f>_xlfn.XLOOKUP(QDC_Contratos[[#This Row],[ID CLUSTER]],'Pontos e zonas por UF'!$B$2:$B$446,'Pontos e zonas por UF'!$H$2:$H$446)</f>
        <v>Rio de Janeiro</v>
      </c>
      <c r="K1890" s="344"/>
      <c r="L1890" s="8">
        <f>_xlfn.XLOOKUP(QDC_Contratos[[#This Row],[ID CLUSTER]],'Pontos e zonas por UF'!$B$2:$B$446,'Pontos e zonas por UF'!$A$2:$A$446)</f>
        <v>756642</v>
      </c>
      <c r="M1890" s="344" t="str">
        <f>_xlfn.XLOOKUP(QDC_Contratos[[#This Row],[Código Identificador do ID CLUSTER]],'Pontos e zonas por UF'!$A$2:$A$446,'Pontos e zonas por UF'!$G$2:$G$446)</f>
        <v>Ponto</v>
      </c>
    </row>
    <row r="1891" spans="1:13" x14ac:dyDescent="0.35">
      <c r="A1891" s="15">
        <v>1890</v>
      </c>
      <c r="B1891" s="338" t="s">
        <v>3165</v>
      </c>
      <c r="C1891" s="8" t="s">
        <v>1331</v>
      </c>
      <c r="D1891" s="15" t="s">
        <v>162</v>
      </c>
      <c r="E1891" s="18">
        <v>60</v>
      </c>
      <c r="F1891" s="473">
        <v>45701</v>
      </c>
      <c r="G1891" s="473">
        <v>45701</v>
      </c>
      <c r="H1891" s="448"/>
      <c r="I1891" s="15" t="s">
        <v>1279</v>
      </c>
      <c r="J1891" s="15" t="str">
        <f>_xlfn.XLOOKUP(QDC_Contratos[[#This Row],[ID CLUSTER]],'Pontos e zonas por UF'!$B$2:$B$446,'Pontos e zonas por UF'!$H$2:$H$446)</f>
        <v>Alagoas</v>
      </c>
      <c r="K1891" s="344"/>
      <c r="L1891" s="8">
        <f>_xlfn.XLOOKUP(QDC_Contratos[[#This Row],[ID CLUSTER]],'Pontos e zonas por UF'!$B$2:$B$446,'Pontos e zonas por UF'!$A$2:$A$446)</f>
        <v>195</v>
      </c>
      <c r="M1891" s="344" t="str">
        <f>_xlfn.XLOOKUP(QDC_Contratos[[#This Row],[Código Identificador do ID CLUSTER]],'Pontos e zonas por UF'!$A$2:$A$446,'Pontos e zonas por UF'!$G$2:$G$446)</f>
        <v>Zona</v>
      </c>
    </row>
    <row r="1892" spans="1:13" x14ac:dyDescent="0.35">
      <c r="A1892" s="15">
        <v>1891</v>
      </c>
      <c r="B1892" s="338" t="s">
        <v>3166</v>
      </c>
      <c r="C1892" s="8" t="s">
        <v>1469</v>
      </c>
      <c r="D1892" s="15" t="s">
        <v>162</v>
      </c>
      <c r="E1892" s="18">
        <v>111</v>
      </c>
      <c r="F1892" s="473">
        <v>45678</v>
      </c>
      <c r="G1892" s="473">
        <v>45678</v>
      </c>
      <c r="H1892" s="448"/>
      <c r="I1892" s="15" t="s">
        <v>1279</v>
      </c>
      <c r="J1892" s="15" t="str">
        <f>_xlfn.XLOOKUP(QDC_Contratos[[#This Row],[ID CLUSTER]],'Pontos e zonas por UF'!$B$2:$B$446,'Pontos e zonas por UF'!$H$2:$H$446)</f>
        <v>Espírito Santo</v>
      </c>
      <c r="K1892" s="344"/>
      <c r="L1892" s="8">
        <f>_xlfn.XLOOKUP(QDC_Contratos[[#This Row],[ID CLUSTER]],'Pontos e zonas por UF'!$B$2:$B$446,'Pontos e zonas por UF'!$A$2:$A$446)</f>
        <v>230</v>
      </c>
      <c r="M1892" s="344" t="str">
        <f>_xlfn.XLOOKUP(QDC_Contratos[[#This Row],[Código Identificador do ID CLUSTER]],'Pontos e zonas por UF'!$A$2:$A$446,'Pontos e zonas por UF'!$G$2:$G$446)</f>
        <v>Zona</v>
      </c>
    </row>
    <row r="1893" spans="1:13" x14ac:dyDescent="0.35">
      <c r="A1893" s="15">
        <v>1892</v>
      </c>
      <c r="B1893" s="338" t="s">
        <v>3167</v>
      </c>
      <c r="C1893" s="8" t="s">
        <v>1469</v>
      </c>
      <c r="D1893" s="15" t="s">
        <v>162</v>
      </c>
      <c r="E1893" s="18">
        <v>111</v>
      </c>
      <c r="F1893" s="473">
        <v>45679</v>
      </c>
      <c r="G1893" s="473">
        <v>45679</v>
      </c>
      <c r="H1893" s="448"/>
      <c r="I1893" s="15" t="s">
        <v>1279</v>
      </c>
      <c r="J1893" s="15" t="str">
        <f>_xlfn.XLOOKUP(QDC_Contratos[[#This Row],[ID CLUSTER]],'Pontos e zonas por UF'!$B$2:$B$446,'Pontos e zonas por UF'!$H$2:$H$446)</f>
        <v>Espírito Santo</v>
      </c>
      <c r="K1893" s="344"/>
      <c r="L1893" s="8">
        <f>_xlfn.XLOOKUP(QDC_Contratos[[#This Row],[ID CLUSTER]],'Pontos e zonas por UF'!$B$2:$B$446,'Pontos e zonas por UF'!$A$2:$A$446)</f>
        <v>230</v>
      </c>
      <c r="M1893" s="344" t="str">
        <f>_xlfn.XLOOKUP(QDC_Contratos[[#This Row],[Código Identificador do ID CLUSTER]],'Pontos e zonas por UF'!$A$2:$A$446,'Pontos e zonas por UF'!$G$2:$G$446)</f>
        <v>Zona</v>
      </c>
    </row>
    <row r="1894" spans="1:13" x14ac:dyDescent="0.35">
      <c r="A1894" s="15">
        <v>1893</v>
      </c>
      <c r="B1894" s="338" t="s">
        <v>3168</v>
      </c>
      <c r="C1894" s="8" t="s">
        <v>1469</v>
      </c>
      <c r="D1894" s="15" t="s">
        <v>162</v>
      </c>
      <c r="E1894" s="18">
        <v>111</v>
      </c>
      <c r="F1894" s="473">
        <v>45680</v>
      </c>
      <c r="G1894" s="473">
        <v>45680</v>
      </c>
      <c r="H1894" s="448"/>
      <c r="I1894" s="15" t="s">
        <v>1279</v>
      </c>
      <c r="J1894" s="15" t="str">
        <f>_xlfn.XLOOKUP(QDC_Contratos[[#This Row],[ID CLUSTER]],'Pontos e zonas por UF'!$B$2:$B$446,'Pontos e zonas por UF'!$H$2:$H$446)</f>
        <v>Espírito Santo</v>
      </c>
      <c r="K1894" s="344"/>
      <c r="L1894" s="8">
        <f>_xlfn.XLOOKUP(QDC_Contratos[[#This Row],[ID CLUSTER]],'Pontos e zonas por UF'!$B$2:$B$446,'Pontos e zonas por UF'!$A$2:$A$446)</f>
        <v>230</v>
      </c>
      <c r="M1894" s="344" t="str">
        <f>_xlfn.XLOOKUP(QDC_Contratos[[#This Row],[Código Identificador do ID CLUSTER]],'Pontos e zonas por UF'!$A$2:$A$446,'Pontos e zonas por UF'!$G$2:$G$446)</f>
        <v>Zona</v>
      </c>
    </row>
    <row r="1895" spans="1:13" x14ac:dyDescent="0.35">
      <c r="A1895" s="15">
        <v>1894</v>
      </c>
      <c r="B1895" s="338" t="s">
        <v>3169</v>
      </c>
      <c r="C1895" s="8" t="s">
        <v>1469</v>
      </c>
      <c r="D1895" s="15" t="s">
        <v>162</v>
      </c>
      <c r="E1895" s="18">
        <v>111</v>
      </c>
      <c r="F1895" s="473">
        <v>45681</v>
      </c>
      <c r="G1895" s="473">
        <v>45681</v>
      </c>
      <c r="H1895" s="448"/>
      <c r="I1895" s="15" t="s">
        <v>1279</v>
      </c>
      <c r="J1895" s="15" t="str">
        <f>_xlfn.XLOOKUP(QDC_Contratos[[#This Row],[ID CLUSTER]],'Pontos e zonas por UF'!$B$2:$B$446,'Pontos e zonas por UF'!$H$2:$H$446)</f>
        <v>Espírito Santo</v>
      </c>
      <c r="K1895" s="344"/>
      <c r="L1895" s="8">
        <f>_xlfn.XLOOKUP(QDC_Contratos[[#This Row],[ID CLUSTER]],'Pontos e zonas por UF'!$B$2:$B$446,'Pontos e zonas por UF'!$A$2:$A$446)</f>
        <v>230</v>
      </c>
      <c r="M1895" s="344" t="str">
        <f>_xlfn.XLOOKUP(QDC_Contratos[[#This Row],[Código Identificador do ID CLUSTER]],'Pontos e zonas por UF'!$A$2:$A$446,'Pontos e zonas por UF'!$G$2:$G$446)</f>
        <v>Zona</v>
      </c>
    </row>
    <row r="1896" spans="1:13" x14ac:dyDescent="0.35">
      <c r="A1896" s="15">
        <v>1895</v>
      </c>
      <c r="B1896" s="338" t="s">
        <v>3170</v>
      </c>
      <c r="C1896" s="8" t="s">
        <v>1469</v>
      </c>
      <c r="D1896" s="15" t="s">
        <v>162</v>
      </c>
      <c r="E1896" s="18">
        <v>111</v>
      </c>
      <c r="F1896" s="473">
        <v>45682</v>
      </c>
      <c r="G1896" s="473">
        <v>45682</v>
      </c>
      <c r="H1896" s="448"/>
      <c r="I1896" s="15" t="s">
        <v>1279</v>
      </c>
      <c r="J1896" s="15" t="str">
        <f>_xlfn.XLOOKUP(QDC_Contratos[[#This Row],[ID CLUSTER]],'Pontos e zonas por UF'!$B$2:$B$446,'Pontos e zonas por UF'!$H$2:$H$446)</f>
        <v>Espírito Santo</v>
      </c>
      <c r="K1896" s="344"/>
      <c r="L1896" s="8">
        <f>_xlfn.XLOOKUP(QDC_Contratos[[#This Row],[ID CLUSTER]],'Pontos e zonas por UF'!$B$2:$B$446,'Pontos e zonas por UF'!$A$2:$A$446)</f>
        <v>230</v>
      </c>
      <c r="M1896" s="344" t="str">
        <f>_xlfn.XLOOKUP(QDC_Contratos[[#This Row],[Código Identificador do ID CLUSTER]],'Pontos e zonas por UF'!$A$2:$A$446,'Pontos e zonas por UF'!$G$2:$G$446)</f>
        <v>Zona</v>
      </c>
    </row>
    <row r="1897" spans="1:13" x14ac:dyDescent="0.35">
      <c r="A1897" s="15">
        <v>1896</v>
      </c>
      <c r="B1897" s="338" t="s">
        <v>3171</v>
      </c>
      <c r="C1897" s="8" t="s">
        <v>1469</v>
      </c>
      <c r="D1897" s="15" t="s">
        <v>162</v>
      </c>
      <c r="E1897" s="18">
        <v>111</v>
      </c>
      <c r="F1897" s="473">
        <v>45683</v>
      </c>
      <c r="G1897" s="473">
        <v>45683</v>
      </c>
      <c r="H1897" s="448"/>
      <c r="I1897" s="15" t="s">
        <v>1279</v>
      </c>
      <c r="J1897" s="15" t="str">
        <f>_xlfn.XLOOKUP(QDC_Contratos[[#This Row],[ID CLUSTER]],'Pontos e zonas por UF'!$B$2:$B$446,'Pontos e zonas por UF'!$H$2:$H$446)</f>
        <v>Espírito Santo</v>
      </c>
      <c r="K1897" s="344"/>
      <c r="L1897" s="8">
        <f>_xlfn.XLOOKUP(QDC_Contratos[[#This Row],[ID CLUSTER]],'Pontos e zonas por UF'!$B$2:$B$446,'Pontos e zonas por UF'!$A$2:$A$446)</f>
        <v>230</v>
      </c>
      <c r="M1897" s="344" t="str">
        <f>_xlfn.XLOOKUP(QDC_Contratos[[#This Row],[Código Identificador do ID CLUSTER]],'Pontos e zonas por UF'!$A$2:$A$446,'Pontos e zonas por UF'!$G$2:$G$446)</f>
        <v>Zona</v>
      </c>
    </row>
    <row r="1898" spans="1:13" x14ac:dyDescent="0.35">
      <c r="A1898" s="15">
        <v>1897</v>
      </c>
      <c r="B1898" s="338" t="s">
        <v>3172</v>
      </c>
      <c r="C1898" s="8" t="s">
        <v>1469</v>
      </c>
      <c r="D1898" s="15" t="s">
        <v>162</v>
      </c>
      <c r="E1898" s="18">
        <v>111</v>
      </c>
      <c r="F1898" s="473">
        <v>45684</v>
      </c>
      <c r="G1898" s="473">
        <v>45684</v>
      </c>
      <c r="H1898" s="448"/>
      <c r="I1898" s="15" t="s">
        <v>1279</v>
      </c>
      <c r="J1898" s="15" t="str">
        <f>_xlfn.XLOOKUP(QDC_Contratos[[#This Row],[ID CLUSTER]],'Pontos e zonas por UF'!$B$2:$B$446,'Pontos e zonas por UF'!$H$2:$H$446)</f>
        <v>Espírito Santo</v>
      </c>
      <c r="K1898" s="344"/>
      <c r="L1898" s="8">
        <f>_xlfn.XLOOKUP(QDC_Contratos[[#This Row],[ID CLUSTER]],'Pontos e zonas por UF'!$B$2:$B$446,'Pontos e zonas por UF'!$A$2:$A$446)</f>
        <v>230</v>
      </c>
      <c r="M1898" s="344" t="str">
        <f>_xlfn.XLOOKUP(QDC_Contratos[[#This Row],[Código Identificador do ID CLUSTER]],'Pontos e zonas por UF'!$A$2:$A$446,'Pontos e zonas por UF'!$G$2:$G$446)</f>
        <v>Zona</v>
      </c>
    </row>
    <row r="1899" spans="1:13" x14ac:dyDescent="0.35">
      <c r="A1899" s="15">
        <v>1898</v>
      </c>
      <c r="B1899" s="338" t="s">
        <v>3173</v>
      </c>
      <c r="C1899" s="8" t="s">
        <v>1469</v>
      </c>
      <c r="D1899" s="15" t="s">
        <v>162</v>
      </c>
      <c r="E1899" s="18">
        <v>111</v>
      </c>
      <c r="F1899" s="473">
        <v>45685</v>
      </c>
      <c r="G1899" s="473">
        <v>45685</v>
      </c>
      <c r="H1899" s="448"/>
      <c r="I1899" s="15" t="s">
        <v>1279</v>
      </c>
      <c r="J1899" s="15" t="str">
        <f>_xlfn.XLOOKUP(QDC_Contratos[[#This Row],[ID CLUSTER]],'Pontos e zonas por UF'!$B$2:$B$446,'Pontos e zonas por UF'!$H$2:$H$446)</f>
        <v>Espírito Santo</v>
      </c>
      <c r="K1899" s="344"/>
      <c r="L1899" s="8">
        <f>_xlfn.XLOOKUP(QDC_Contratos[[#This Row],[ID CLUSTER]],'Pontos e zonas por UF'!$B$2:$B$446,'Pontos e zonas por UF'!$A$2:$A$446)</f>
        <v>230</v>
      </c>
      <c r="M1899" s="344" t="str">
        <f>_xlfn.XLOOKUP(QDC_Contratos[[#This Row],[Código Identificador do ID CLUSTER]],'Pontos e zonas por UF'!$A$2:$A$446,'Pontos e zonas por UF'!$G$2:$G$446)</f>
        <v>Zona</v>
      </c>
    </row>
    <row r="1900" spans="1:13" x14ac:dyDescent="0.35">
      <c r="A1900" s="15">
        <v>1899</v>
      </c>
      <c r="B1900" s="338" t="s">
        <v>3174</v>
      </c>
      <c r="C1900" s="8" t="s">
        <v>1469</v>
      </c>
      <c r="D1900" s="15" t="s">
        <v>162</v>
      </c>
      <c r="E1900" s="18">
        <v>111</v>
      </c>
      <c r="F1900" s="473">
        <v>45686</v>
      </c>
      <c r="G1900" s="473">
        <v>45686</v>
      </c>
      <c r="H1900" s="448"/>
      <c r="I1900" s="15" t="s">
        <v>1279</v>
      </c>
      <c r="J1900" s="15" t="str">
        <f>_xlfn.XLOOKUP(QDC_Contratos[[#This Row],[ID CLUSTER]],'Pontos e zonas por UF'!$B$2:$B$446,'Pontos e zonas por UF'!$H$2:$H$446)</f>
        <v>Espírito Santo</v>
      </c>
      <c r="K1900" s="344"/>
      <c r="L1900" s="8">
        <f>_xlfn.XLOOKUP(QDC_Contratos[[#This Row],[ID CLUSTER]],'Pontos e zonas por UF'!$B$2:$B$446,'Pontos e zonas por UF'!$A$2:$A$446)</f>
        <v>230</v>
      </c>
      <c r="M1900" s="344" t="str">
        <f>_xlfn.XLOOKUP(QDC_Contratos[[#This Row],[Código Identificador do ID CLUSTER]],'Pontos e zonas por UF'!$A$2:$A$446,'Pontos e zonas por UF'!$G$2:$G$446)</f>
        <v>Zona</v>
      </c>
    </row>
    <row r="1901" spans="1:13" x14ac:dyDescent="0.35">
      <c r="A1901" s="15">
        <v>1900</v>
      </c>
      <c r="B1901" s="338" t="s">
        <v>3175</v>
      </c>
      <c r="C1901" s="8" t="s">
        <v>1469</v>
      </c>
      <c r="D1901" s="15" t="s">
        <v>162</v>
      </c>
      <c r="E1901" s="18">
        <v>111</v>
      </c>
      <c r="F1901" s="473">
        <v>45687</v>
      </c>
      <c r="G1901" s="473">
        <v>45687</v>
      </c>
      <c r="H1901" s="448"/>
      <c r="I1901" s="15" t="s">
        <v>1279</v>
      </c>
      <c r="J1901" s="15" t="str">
        <f>_xlfn.XLOOKUP(QDC_Contratos[[#This Row],[ID CLUSTER]],'Pontos e zonas por UF'!$B$2:$B$446,'Pontos e zonas por UF'!$H$2:$H$446)</f>
        <v>Espírito Santo</v>
      </c>
      <c r="K1901" s="344"/>
      <c r="L1901" s="8">
        <f>_xlfn.XLOOKUP(QDC_Contratos[[#This Row],[ID CLUSTER]],'Pontos e zonas por UF'!$B$2:$B$446,'Pontos e zonas por UF'!$A$2:$A$446)</f>
        <v>230</v>
      </c>
      <c r="M1901" s="344" t="str">
        <f>_xlfn.XLOOKUP(QDC_Contratos[[#This Row],[Código Identificador do ID CLUSTER]],'Pontos e zonas por UF'!$A$2:$A$446,'Pontos e zonas por UF'!$G$2:$G$446)</f>
        <v>Zona</v>
      </c>
    </row>
    <row r="1902" spans="1:13" x14ac:dyDescent="0.35">
      <c r="A1902" s="15">
        <v>1901</v>
      </c>
      <c r="B1902" s="338" t="s">
        <v>3176</v>
      </c>
      <c r="C1902" s="8" t="s">
        <v>1469</v>
      </c>
      <c r="D1902" s="15" t="s">
        <v>162</v>
      </c>
      <c r="E1902" s="18">
        <v>111</v>
      </c>
      <c r="F1902" s="473">
        <v>45688</v>
      </c>
      <c r="G1902" s="473">
        <v>45688</v>
      </c>
      <c r="H1902" s="448"/>
      <c r="I1902" s="15" t="s">
        <v>1279</v>
      </c>
      <c r="J1902" s="15" t="str">
        <f>_xlfn.XLOOKUP(QDC_Contratos[[#This Row],[ID CLUSTER]],'Pontos e zonas por UF'!$B$2:$B$446,'Pontos e zonas por UF'!$H$2:$H$446)</f>
        <v>Espírito Santo</v>
      </c>
      <c r="K1902" s="344"/>
      <c r="L1902" s="8">
        <f>_xlfn.XLOOKUP(QDC_Contratos[[#This Row],[ID CLUSTER]],'Pontos e zonas por UF'!$B$2:$B$446,'Pontos e zonas por UF'!$A$2:$A$446)</f>
        <v>230</v>
      </c>
      <c r="M1902" s="344" t="str">
        <f>_xlfn.XLOOKUP(QDC_Contratos[[#This Row],[Código Identificador do ID CLUSTER]],'Pontos e zonas por UF'!$A$2:$A$446,'Pontos e zonas por UF'!$G$2:$G$446)</f>
        <v>Zona</v>
      </c>
    </row>
    <row r="1903" spans="1:13" x14ac:dyDescent="0.35">
      <c r="A1903" s="15">
        <v>1902</v>
      </c>
      <c r="B1903" s="338" t="s">
        <v>3177</v>
      </c>
      <c r="C1903" s="8" t="s">
        <v>1324</v>
      </c>
      <c r="D1903" s="15" t="s">
        <v>169</v>
      </c>
      <c r="E1903" s="18">
        <v>1000</v>
      </c>
      <c r="F1903" s="473">
        <v>45688</v>
      </c>
      <c r="G1903" s="473">
        <v>45688</v>
      </c>
      <c r="H1903" s="448"/>
      <c r="I1903" s="15" t="s">
        <v>1279</v>
      </c>
      <c r="J1903" s="15" t="str">
        <f>_xlfn.XLOOKUP(QDC_Contratos[[#This Row],[ID CLUSTER]],'Pontos e zonas por UF'!$B$2:$B$446,'Pontos e zonas por UF'!$H$2:$H$446)</f>
        <v>Rio de Janeiro</v>
      </c>
      <c r="K1903" s="344"/>
      <c r="L1903" s="8">
        <f>_xlfn.XLOOKUP(QDC_Contratos[[#This Row],[ID CLUSTER]],'Pontos e zonas por UF'!$B$2:$B$446,'Pontos e zonas por UF'!$A$2:$A$446)</f>
        <v>756635</v>
      </c>
      <c r="M1903" s="344" t="str">
        <f>_xlfn.XLOOKUP(QDC_Contratos[[#This Row],[Código Identificador do ID CLUSTER]],'Pontos e zonas por UF'!$A$2:$A$446,'Pontos e zonas por UF'!$G$2:$G$446)</f>
        <v>Ponto</v>
      </c>
    </row>
    <row r="1904" spans="1:13" x14ac:dyDescent="0.35">
      <c r="A1904" s="15">
        <v>1903</v>
      </c>
      <c r="B1904" s="338" t="s">
        <v>3178</v>
      </c>
      <c r="C1904" s="8" t="s">
        <v>1469</v>
      </c>
      <c r="D1904" s="15" t="s">
        <v>162</v>
      </c>
      <c r="E1904" s="18">
        <v>90</v>
      </c>
      <c r="F1904" s="473">
        <v>45689</v>
      </c>
      <c r="G1904" s="473">
        <v>45716</v>
      </c>
      <c r="H1904" s="448"/>
      <c r="I1904" s="15" t="s">
        <v>1279</v>
      </c>
      <c r="J1904" s="15" t="str">
        <f>_xlfn.XLOOKUP(QDC_Contratos[[#This Row],[ID CLUSTER]],'Pontos e zonas por UF'!$B$2:$B$446,'Pontos e zonas por UF'!$H$2:$H$446)</f>
        <v>Espírito Santo</v>
      </c>
      <c r="K1904" s="344"/>
      <c r="L1904" s="8">
        <f>_xlfn.XLOOKUP(QDC_Contratos[[#This Row],[ID CLUSTER]],'Pontos e zonas por UF'!$B$2:$B$446,'Pontos e zonas por UF'!$A$2:$A$446)</f>
        <v>230</v>
      </c>
      <c r="M1904" s="344" t="str">
        <f>_xlfn.XLOOKUP(QDC_Contratos[[#This Row],[Código Identificador do ID CLUSTER]],'Pontos e zonas por UF'!$A$2:$A$446,'Pontos e zonas por UF'!$G$2:$G$446)</f>
        <v>Zona</v>
      </c>
    </row>
    <row r="1905" spans="1:13" x14ac:dyDescent="0.35">
      <c r="A1905" s="15">
        <v>1904</v>
      </c>
      <c r="B1905" s="338" t="s">
        <v>3179</v>
      </c>
      <c r="C1905" s="8" t="s">
        <v>1324</v>
      </c>
      <c r="D1905" s="15" t="s">
        <v>169</v>
      </c>
      <c r="E1905" s="18">
        <v>210</v>
      </c>
      <c r="F1905" s="473">
        <v>45689</v>
      </c>
      <c r="G1905" s="473">
        <v>45716</v>
      </c>
      <c r="H1905" s="448"/>
      <c r="I1905" s="15" t="s">
        <v>1279</v>
      </c>
      <c r="J1905" s="15" t="str">
        <f>_xlfn.XLOOKUP(QDC_Contratos[[#This Row],[ID CLUSTER]],'Pontos e zonas por UF'!$B$2:$B$446,'Pontos e zonas por UF'!$H$2:$H$446)</f>
        <v>Rio de Janeiro</v>
      </c>
      <c r="K1905" s="344"/>
      <c r="L1905" s="8">
        <f>_xlfn.XLOOKUP(QDC_Contratos[[#This Row],[ID CLUSTER]],'Pontos e zonas por UF'!$B$2:$B$446,'Pontos e zonas por UF'!$A$2:$A$446)</f>
        <v>756635</v>
      </c>
      <c r="M1905" s="344" t="str">
        <f>_xlfn.XLOOKUP(QDC_Contratos[[#This Row],[Código Identificador do ID CLUSTER]],'Pontos e zonas por UF'!$A$2:$A$446,'Pontos e zonas por UF'!$G$2:$G$446)</f>
        <v>Ponto</v>
      </c>
    </row>
    <row r="1906" spans="1:13" x14ac:dyDescent="0.35">
      <c r="A1906" s="15">
        <v>1905</v>
      </c>
      <c r="B1906" s="338" t="s">
        <v>3180</v>
      </c>
      <c r="C1906" s="8" t="s">
        <v>1324</v>
      </c>
      <c r="D1906" s="15" t="s">
        <v>169</v>
      </c>
      <c r="E1906" s="18">
        <v>1500</v>
      </c>
      <c r="F1906" s="473">
        <v>45700</v>
      </c>
      <c r="G1906" s="473">
        <v>45700</v>
      </c>
      <c r="H1906" s="448"/>
      <c r="I1906" s="15" t="s">
        <v>1279</v>
      </c>
      <c r="J1906" s="15" t="str">
        <f>_xlfn.XLOOKUP(QDC_Contratos[[#This Row],[ID CLUSTER]],'Pontos e zonas por UF'!$B$2:$B$446,'Pontos e zonas por UF'!$H$2:$H$446)</f>
        <v>Rio de Janeiro</v>
      </c>
      <c r="K1906" s="344"/>
      <c r="L1906" s="8">
        <f>_xlfn.XLOOKUP(QDC_Contratos[[#This Row],[ID CLUSTER]],'Pontos e zonas por UF'!$B$2:$B$446,'Pontos e zonas por UF'!$A$2:$A$446)</f>
        <v>756635</v>
      </c>
      <c r="M1906" s="344" t="str">
        <f>_xlfn.XLOOKUP(QDC_Contratos[[#This Row],[Código Identificador do ID CLUSTER]],'Pontos e zonas por UF'!$A$2:$A$446,'Pontos e zonas por UF'!$G$2:$G$446)</f>
        <v>Ponto</v>
      </c>
    </row>
    <row r="1907" spans="1:13" x14ac:dyDescent="0.35">
      <c r="A1907" s="15">
        <v>1906</v>
      </c>
      <c r="B1907" s="338" t="s">
        <v>3181</v>
      </c>
      <c r="C1907" s="8" t="s">
        <v>1324</v>
      </c>
      <c r="D1907" s="15" t="s">
        <v>169</v>
      </c>
      <c r="E1907" s="18">
        <v>500</v>
      </c>
      <c r="F1907" s="473">
        <v>45701</v>
      </c>
      <c r="G1907" s="473">
        <v>45701</v>
      </c>
      <c r="H1907" s="448"/>
      <c r="I1907" s="15" t="s">
        <v>1279</v>
      </c>
      <c r="J1907" s="15" t="str">
        <f>_xlfn.XLOOKUP(QDC_Contratos[[#This Row],[ID CLUSTER]],'Pontos e zonas por UF'!$B$2:$B$446,'Pontos e zonas por UF'!$H$2:$H$446)</f>
        <v>Rio de Janeiro</v>
      </c>
      <c r="K1907" s="344"/>
      <c r="L1907" s="8">
        <f>_xlfn.XLOOKUP(QDC_Contratos[[#This Row],[ID CLUSTER]],'Pontos e zonas por UF'!$B$2:$B$446,'Pontos e zonas por UF'!$A$2:$A$446)</f>
        <v>756635</v>
      </c>
      <c r="M1907" s="344" t="str">
        <f>_xlfn.XLOOKUP(QDC_Contratos[[#This Row],[Código Identificador do ID CLUSTER]],'Pontos e zonas por UF'!$A$2:$A$446,'Pontos e zonas por UF'!$G$2:$G$446)</f>
        <v>Ponto</v>
      </c>
    </row>
    <row r="1908" spans="1:13" x14ac:dyDescent="0.35">
      <c r="A1908" s="15">
        <v>1907</v>
      </c>
      <c r="B1908" s="338" t="s">
        <v>3182</v>
      </c>
      <c r="C1908" s="8" t="s">
        <v>1324</v>
      </c>
      <c r="D1908" s="15" t="s">
        <v>169</v>
      </c>
      <c r="E1908" s="18">
        <v>500</v>
      </c>
      <c r="F1908" s="473">
        <v>45702</v>
      </c>
      <c r="G1908" s="473">
        <v>45702</v>
      </c>
      <c r="H1908" s="448"/>
      <c r="I1908" s="15" t="s">
        <v>1279</v>
      </c>
      <c r="J1908" s="15" t="str">
        <f>_xlfn.XLOOKUP(QDC_Contratos[[#This Row],[ID CLUSTER]],'Pontos e zonas por UF'!$B$2:$B$446,'Pontos e zonas por UF'!$H$2:$H$446)</f>
        <v>Rio de Janeiro</v>
      </c>
      <c r="K1908" s="344"/>
      <c r="L1908" s="8">
        <f>_xlfn.XLOOKUP(QDC_Contratos[[#This Row],[ID CLUSTER]],'Pontos e zonas por UF'!$B$2:$B$446,'Pontos e zonas por UF'!$A$2:$A$446)</f>
        <v>756635</v>
      </c>
      <c r="M1908" s="344" t="str">
        <f>_xlfn.XLOOKUP(QDC_Contratos[[#This Row],[Código Identificador do ID CLUSTER]],'Pontos e zonas por UF'!$A$2:$A$446,'Pontos e zonas por UF'!$G$2:$G$446)</f>
        <v>Ponto</v>
      </c>
    </row>
    <row r="1909" spans="1:13" x14ac:dyDescent="0.35">
      <c r="A1909" s="15">
        <v>1908</v>
      </c>
      <c r="B1909" s="338" t="s">
        <v>3183</v>
      </c>
      <c r="C1909" s="8" t="s">
        <v>1324</v>
      </c>
      <c r="D1909" s="15" t="s">
        <v>169</v>
      </c>
      <c r="E1909" s="18">
        <v>500</v>
      </c>
      <c r="F1909" s="473">
        <v>45703</v>
      </c>
      <c r="G1909" s="473">
        <v>45703</v>
      </c>
      <c r="H1909" s="448"/>
      <c r="I1909" s="15" t="s">
        <v>1279</v>
      </c>
      <c r="J1909" s="15" t="str">
        <f>_xlfn.XLOOKUP(QDC_Contratos[[#This Row],[ID CLUSTER]],'Pontos e zonas por UF'!$B$2:$B$446,'Pontos e zonas por UF'!$H$2:$H$446)</f>
        <v>Rio de Janeiro</v>
      </c>
      <c r="K1909" s="344"/>
      <c r="L1909" s="8">
        <f>_xlfn.XLOOKUP(QDC_Contratos[[#This Row],[ID CLUSTER]],'Pontos e zonas por UF'!$B$2:$B$446,'Pontos e zonas por UF'!$A$2:$A$446)</f>
        <v>756635</v>
      </c>
      <c r="M1909" s="344" t="str">
        <f>_xlfn.XLOOKUP(QDC_Contratos[[#This Row],[Código Identificador do ID CLUSTER]],'Pontos e zonas por UF'!$A$2:$A$446,'Pontos e zonas por UF'!$G$2:$G$446)</f>
        <v>Ponto</v>
      </c>
    </row>
    <row r="1910" spans="1:13" x14ac:dyDescent="0.35">
      <c r="A1910" s="15">
        <v>1909</v>
      </c>
      <c r="B1910" s="338" t="s">
        <v>3184</v>
      </c>
      <c r="C1910" s="8" t="s">
        <v>1324</v>
      </c>
      <c r="D1910" s="15" t="s">
        <v>169</v>
      </c>
      <c r="E1910" s="18">
        <v>250</v>
      </c>
      <c r="F1910" s="473">
        <v>45704</v>
      </c>
      <c r="G1910" s="473">
        <v>45704</v>
      </c>
      <c r="H1910" s="448"/>
      <c r="I1910" s="15" t="s">
        <v>1279</v>
      </c>
      <c r="J1910" s="15" t="str">
        <f>_xlfn.XLOOKUP(QDC_Contratos[[#This Row],[ID CLUSTER]],'Pontos e zonas por UF'!$B$2:$B$446,'Pontos e zonas por UF'!$H$2:$H$446)</f>
        <v>Rio de Janeiro</v>
      </c>
      <c r="K1910" s="344"/>
      <c r="L1910" s="8">
        <f>_xlfn.XLOOKUP(QDC_Contratos[[#This Row],[ID CLUSTER]],'Pontos e zonas por UF'!$B$2:$B$446,'Pontos e zonas por UF'!$A$2:$A$446)</f>
        <v>756635</v>
      </c>
      <c r="M1910" s="344" t="str">
        <f>_xlfn.XLOOKUP(QDC_Contratos[[#This Row],[Código Identificador do ID CLUSTER]],'Pontos e zonas por UF'!$A$2:$A$446,'Pontos e zonas por UF'!$G$2:$G$446)</f>
        <v>Ponto</v>
      </c>
    </row>
    <row r="1911" spans="1:13" x14ac:dyDescent="0.35">
      <c r="A1911" s="15">
        <v>1910</v>
      </c>
      <c r="B1911" s="338" t="s">
        <v>3185</v>
      </c>
      <c r="C1911" s="8" t="s">
        <v>1324</v>
      </c>
      <c r="D1911" s="15" t="s">
        <v>169</v>
      </c>
      <c r="E1911" s="18">
        <v>1400</v>
      </c>
      <c r="F1911" s="473">
        <v>45707</v>
      </c>
      <c r="G1911" s="473">
        <v>45707</v>
      </c>
      <c r="H1911" s="448"/>
      <c r="I1911" s="15" t="s">
        <v>1279</v>
      </c>
      <c r="J1911" s="15" t="str">
        <f>_xlfn.XLOOKUP(QDC_Contratos[[#This Row],[ID CLUSTER]],'Pontos e zonas por UF'!$B$2:$B$446,'Pontos e zonas por UF'!$H$2:$H$446)</f>
        <v>Rio de Janeiro</v>
      </c>
      <c r="K1911" s="344"/>
      <c r="L1911" s="8">
        <f>_xlfn.XLOOKUP(QDC_Contratos[[#This Row],[ID CLUSTER]],'Pontos e zonas por UF'!$B$2:$B$446,'Pontos e zonas por UF'!$A$2:$A$446)</f>
        <v>756635</v>
      </c>
      <c r="M1911" s="344" t="str">
        <f>_xlfn.XLOOKUP(QDC_Contratos[[#This Row],[Código Identificador do ID CLUSTER]],'Pontos e zonas por UF'!$A$2:$A$446,'Pontos e zonas por UF'!$G$2:$G$446)</f>
        <v>Ponto</v>
      </c>
    </row>
    <row r="1912" spans="1:13" x14ac:dyDescent="0.35">
      <c r="A1912" s="15">
        <v>1911</v>
      </c>
      <c r="B1912" s="338" t="s">
        <v>3186</v>
      </c>
      <c r="C1912" s="8" t="s">
        <v>1324</v>
      </c>
      <c r="D1912" s="15" t="s">
        <v>169</v>
      </c>
      <c r="E1912" s="18">
        <v>400</v>
      </c>
      <c r="F1912" s="473">
        <v>45708</v>
      </c>
      <c r="G1912" s="473">
        <v>45708</v>
      </c>
      <c r="H1912" s="448"/>
      <c r="I1912" s="15" t="s">
        <v>1279</v>
      </c>
      <c r="J1912" s="15" t="str">
        <f>_xlfn.XLOOKUP(QDC_Contratos[[#This Row],[ID CLUSTER]],'Pontos e zonas por UF'!$B$2:$B$446,'Pontos e zonas por UF'!$H$2:$H$446)</f>
        <v>Rio de Janeiro</v>
      </c>
      <c r="K1912" s="344"/>
      <c r="L1912" s="8">
        <f>_xlfn.XLOOKUP(QDC_Contratos[[#This Row],[ID CLUSTER]],'Pontos e zonas por UF'!$B$2:$B$446,'Pontos e zonas por UF'!$A$2:$A$446)</f>
        <v>756635</v>
      </c>
      <c r="M1912" s="344" t="str">
        <f>_xlfn.XLOOKUP(QDC_Contratos[[#This Row],[Código Identificador do ID CLUSTER]],'Pontos e zonas por UF'!$A$2:$A$446,'Pontos e zonas por UF'!$G$2:$G$446)</f>
        <v>Ponto</v>
      </c>
    </row>
    <row r="1913" spans="1:13" x14ac:dyDescent="0.35">
      <c r="A1913" s="15">
        <v>1912</v>
      </c>
      <c r="B1913" s="338" t="s">
        <v>3187</v>
      </c>
      <c r="C1913" s="8" t="s">
        <v>1324</v>
      </c>
      <c r="D1913" s="15" t="s">
        <v>169</v>
      </c>
      <c r="E1913" s="18">
        <v>160</v>
      </c>
      <c r="F1913" s="473">
        <v>45709</v>
      </c>
      <c r="G1913" s="473">
        <v>45709</v>
      </c>
      <c r="H1913" s="448"/>
      <c r="I1913" s="15" t="s">
        <v>1279</v>
      </c>
      <c r="J1913" s="15" t="str">
        <f>_xlfn.XLOOKUP(QDC_Contratos[[#This Row],[ID CLUSTER]],'Pontos e zonas por UF'!$B$2:$B$446,'Pontos e zonas por UF'!$H$2:$H$446)</f>
        <v>Rio de Janeiro</v>
      </c>
      <c r="K1913" s="344"/>
      <c r="L1913" s="8">
        <f>_xlfn.XLOOKUP(QDC_Contratos[[#This Row],[ID CLUSTER]],'Pontos e zonas por UF'!$B$2:$B$446,'Pontos e zonas por UF'!$A$2:$A$446)</f>
        <v>756635</v>
      </c>
      <c r="M1913" s="344" t="str">
        <f>_xlfn.XLOOKUP(QDC_Contratos[[#This Row],[Código Identificador do ID CLUSTER]],'Pontos e zonas por UF'!$A$2:$A$446,'Pontos e zonas por UF'!$G$2:$G$446)</f>
        <v>Ponto</v>
      </c>
    </row>
    <row r="1914" spans="1:13" x14ac:dyDescent="0.35">
      <c r="A1914" s="15">
        <v>1913</v>
      </c>
      <c r="B1914" s="338" t="s">
        <v>3188</v>
      </c>
      <c r="C1914" s="8" t="s">
        <v>1324</v>
      </c>
      <c r="D1914" s="15" t="s">
        <v>169</v>
      </c>
      <c r="E1914" s="18">
        <v>160</v>
      </c>
      <c r="F1914" s="473">
        <v>45710</v>
      </c>
      <c r="G1914" s="473">
        <v>45710</v>
      </c>
      <c r="H1914" s="448"/>
      <c r="I1914" s="15" t="s">
        <v>1279</v>
      </c>
      <c r="J1914" s="15" t="str">
        <f>_xlfn.XLOOKUP(QDC_Contratos[[#This Row],[ID CLUSTER]],'Pontos e zonas por UF'!$B$2:$B$446,'Pontos e zonas por UF'!$H$2:$H$446)</f>
        <v>Rio de Janeiro</v>
      </c>
      <c r="K1914" s="344"/>
      <c r="L1914" s="8">
        <f>_xlfn.XLOOKUP(QDC_Contratos[[#This Row],[ID CLUSTER]],'Pontos e zonas por UF'!$B$2:$B$446,'Pontos e zonas por UF'!$A$2:$A$446)</f>
        <v>756635</v>
      </c>
      <c r="M1914" s="344" t="str">
        <f>_xlfn.XLOOKUP(QDC_Contratos[[#This Row],[Código Identificador do ID CLUSTER]],'Pontos e zonas por UF'!$A$2:$A$446,'Pontos e zonas por UF'!$G$2:$G$446)</f>
        <v>Ponto</v>
      </c>
    </row>
    <row r="1915" spans="1:13" x14ac:dyDescent="0.35">
      <c r="A1915" s="15">
        <v>1914</v>
      </c>
      <c r="B1915" s="338" t="s">
        <v>3189</v>
      </c>
      <c r="C1915" s="8" t="s">
        <v>1469</v>
      </c>
      <c r="D1915" s="15" t="s">
        <v>162</v>
      </c>
      <c r="E1915" s="18">
        <v>110</v>
      </c>
      <c r="F1915" s="473">
        <v>45717</v>
      </c>
      <c r="G1915" s="473">
        <v>46022</v>
      </c>
      <c r="H1915" s="448"/>
      <c r="I1915" s="15" t="s">
        <v>1279</v>
      </c>
      <c r="J1915" s="15" t="str">
        <f>_xlfn.XLOOKUP(QDC_Contratos[[#This Row],[ID CLUSTER]],'Pontos e zonas por UF'!$B$2:$B$446,'Pontos e zonas por UF'!$H$2:$H$446)</f>
        <v>Espírito Santo</v>
      </c>
      <c r="K1915" s="344"/>
      <c r="L1915" s="8">
        <f>_xlfn.XLOOKUP(QDC_Contratos[[#This Row],[ID CLUSTER]],'Pontos e zonas por UF'!$B$2:$B$446,'Pontos e zonas por UF'!$A$2:$A$446)</f>
        <v>230</v>
      </c>
      <c r="M1915" s="344" t="str">
        <f>_xlfn.XLOOKUP(QDC_Contratos[[#This Row],[Código Identificador do ID CLUSTER]],'Pontos e zonas por UF'!$A$2:$A$446,'Pontos e zonas por UF'!$G$2:$G$446)</f>
        <v>Zona</v>
      </c>
    </row>
    <row r="1916" spans="1:13" x14ac:dyDescent="0.35">
      <c r="A1916" s="15">
        <v>1915</v>
      </c>
      <c r="B1916" s="338" t="s">
        <v>3190</v>
      </c>
      <c r="C1916" s="8" t="s">
        <v>1324</v>
      </c>
      <c r="D1916" s="15" t="s">
        <v>169</v>
      </c>
      <c r="E1916" s="18">
        <v>210</v>
      </c>
      <c r="F1916" s="473">
        <v>45717</v>
      </c>
      <c r="G1916" s="473">
        <v>45747</v>
      </c>
      <c r="H1916" s="448"/>
      <c r="I1916" s="15" t="s">
        <v>1279</v>
      </c>
      <c r="J1916" s="15" t="str">
        <f>_xlfn.XLOOKUP(QDC_Contratos[[#This Row],[ID CLUSTER]],'Pontos e zonas por UF'!$B$2:$B$446,'Pontos e zonas por UF'!$H$2:$H$446)</f>
        <v>Rio de Janeiro</v>
      </c>
      <c r="K1916" s="344"/>
      <c r="L1916" s="8">
        <f>_xlfn.XLOOKUP(QDC_Contratos[[#This Row],[ID CLUSTER]],'Pontos e zonas por UF'!$B$2:$B$446,'Pontos e zonas por UF'!$A$2:$A$446)</f>
        <v>756635</v>
      </c>
      <c r="M1916" s="344" t="str">
        <f>_xlfn.XLOOKUP(QDC_Contratos[[#This Row],[Código Identificador do ID CLUSTER]],'Pontos e zonas por UF'!$A$2:$A$446,'Pontos e zonas por UF'!$G$2:$G$446)</f>
        <v>Ponto</v>
      </c>
    </row>
    <row r="1917" spans="1:13" x14ac:dyDescent="0.35">
      <c r="A1917" s="15">
        <v>1916</v>
      </c>
      <c r="B1917" s="338" t="s">
        <v>3191</v>
      </c>
      <c r="C1917" s="8" t="s">
        <v>1466</v>
      </c>
      <c r="D1917" s="15" t="s">
        <v>162</v>
      </c>
      <c r="E1917" s="18">
        <v>60</v>
      </c>
      <c r="F1917" s="473">
        <v>45748</v>
      </c>
      <c r="G1917" s="473">
        <v>45838</v>
      </c>
      <c r="H1917" s="448"/>
      <c r="I1917" s="15" t="s">
        <v>1279</v>
      </c>
      <c r="J1917" s="15" t="str">
        <f>_xlfn.XLOOKUP(QDC_Contratos[[#This Row],[ID CLUSTER]],'Pontos e zonas por UF'!$B$2:$B$446,'Pontos e zonas por UF'!$H$2:$H$446)</f>
        <v>Espírito Santo</v>
      </c>
      <c r="K1917" s="344"/>
      <c r="L1917" s="8">
        <f>_xlfn.XLOOKUP(QDC_Contratos[[#This Row],[ID CLUSTER]],'Pontos e zonas por UF'!$B$2:$B$446,'Pontos e zonas por UF'!$A$2:$A$446)</f>
        <v>231</v>
      </c>
      <c r="M1917" s="344" t="str">
        <f>_xlfn.XLOOKUP(QDC_Contratos[[#This Row],[Código Identificador do ID CLUSTER]],'Pontos e zonas por UF'!$A$2:$A$446,'Pontos e zonas por UF'!$G$2:$G$446)</f>
        <v>Zona</v>
      </c>
    </row>
    <row r="1918" spans="1:13" x14ac:dyDescent="0.35">
      <c r="A1918" s="15">
        <v>1917</v>
      </c>
      <c r="B1918" s="338" t="s">
        <v>3192</v>
      </c>
      <c r="C1918" s="8" t="s">
        <v>1324</v>
      </c>
      <c r="D1918" s="15" t="s">
        <v>169</v>
      </c>
      <c r="E1918" s="18">
        <v>220</v>
      </c>
      <c r="F1918" s="473">
        <v>45748</v>
      </c>
      <c r="G1918" s="473">
        <v>45838</v>
      </c>
      <c r="H1918" s="448"/>
      <c r="I1918" s="15" t="s">
        <v>1279</v>
      </c>
      <c r="J1918" s="15" t="str">
        <f>_xlfn.XLOOKUP(QDC_Contratos[[#This Row],[ID CLUSTER]],'Pontos e zonas por UF'!$B$2:$B$446,'Pontos e zonas por UF'!$H$2:$H$446)</f>
        <v>Rio de Janeiro</v>
      </c>
      <c r="K1918" s="344"/>
      <c r="L1918" s="8">
        <f>_xlfn.XLOOKUP(QDC_Contratos[[#This Row],[ID CLUSTER]],'Pontos e zonas por UF'!$B$2:$B$446,'Pontos e zonas por UF'!$A$2:$A$446)</f>
        <v>756635</v>
      </c>
      <c r="M1918" s="344" t="str">
        <f>_xlfn.XLOOKUP(QDC_Contratos[[#This Row],[Código Identificador do ID CLUSTER]],'Pontos e zonas por UF'!$A$2:$A$446,'Pontos e zonas por UF'!$G$2:$G$446)</f>
        <v>Ponto</v>
      </c>
    </row>
    <row r="1919" spans="1:13" x14ac:dyDescent="0.35">
      <c r="A1919" s="15">
        <v>1918</v>
      </c>
      <c r="B1919" s="338" t="s">
        <v>3193</v>
      </c>
      <c r="C1919" s="8" t="s">
        <v>1324</v>
      </c>
      <c r="D1919" s="15" t="s">
        <v>169</v>
      </c>
      <c r="E1919" s="18">
        <v>450</v>
      </c>
      <c r="F1919" s="473">
        <v>45748</v>
      </c>
      <c r="G1919" s="473">
        <v>46022</v>
      </c>
      <c r="H1919" s="448"/>
      <c r="I1919" s="15" t="s">
        <v>1279</v>
      </c>
      <c r="J1919" s="15" t="str">
        <f>_xlfn.XLOOKUP(QDC_Contratos[[#This Row],[ID CLUSTER]],'Pontos e zonas por UF'!$B$2:$B$446,'Pontos e zonas por UF'!$H$2:$H$446)</f>
        <v>Rio de Janeiro</v>
      </c>
      <c r="K1919" s="344"/>
      <c r="L1919" s="8">
        <f>_xlfn.XLOOKUP(QDC_Contratos[[#This Row],[ID CLUSTER]],'Pontos e zonas por UF'!$B$2:$B$446,'Pontos e zonas por UF'!$A$2:$A$446)</f>
        <v>756635</v>
      </c>
      <c r="M1919" s="344" t="str">
        <f>_xlfn.XLOOKUP(QDC_Contratos[[#This Row],[Código Identificador do ID CLUSTER]],'Pontos e zonas por UF'!$A$2:$A$446,'Pontos e zonas por UF'!$G$2:$G$446)</f>
        <v>Ponto</v>
      </c>
    </row>
    <row r="1920" spans="1:13" x14ac:dyDescent="0.35">
      <c r="A1920" s="15">
        <v>1919</v>
      </c>
      <c r="B1920" s="338" t="s">
        <v>3194</v>
      </c>
      <c r="C1920" s="8" t="s">
        <v>1324</v>
      </c>
      <c r="D1920" s="15" t="s">
        <v>169</v>
      </c>
      <c r="E1920" s="18">
        <v>750</v>
      </c>
      <c r="F1920" s="473">
        <v>45762</v>
      </c>
      <c r="G1920" s="473">
        <v>45762</v>
      </c>
      <c r="H1920" s="448"/>
      <c r="I1920" s="15" t="s">
        <v>1279</v>
      </c>
      <c r="J1920" s="15" t="str">
        <f>_xlfn.XLOOKUP(QDC_Contratos[[#This Row],[ID CLUSTER]],'Pontos e zonas por UF'!$B$2:$B$446,'Pontos e zonas por UF'!$H$2:$H$446)</f>
        <v>Rio de Janeiro</v>
      </c>
      <c r="K1920" s="344"/>
      <c r="L1920" s="8">
        <f>_xlfn.XLOOKUP(QDC_Contratos[[#This Row],[ID CLUSTER]],'Pontos e zonas por UF'!$B$2:$B$446,'Pontos e zonas por UF'!$A$2:$A$446)</f>
        <v>756635</v>
      </c>
      <c r="M1920" s="344" t="str">
        <f>_xlfn.XLOOKUP(QDC_Contratos[[#This Row],[Código Identificador do ID CLUSTER]],'Pontos e zonas por UF'!$A$2:$A$446,'Pontos e zonas por UF'!$G$2:$G$446)</f>
        <v>Ponto</v>
      </c>
    </row>
    <row r="1921" spans="1:13" x14ac:dyDescent="0.35">
      <c r="A1921" s="15">
        <v>1920</v>
      </c>
      <c r="B1921" s="338" t="s">
        <v>3195</v>
      </c>
      <c r="C1921" s="8" t="s">
        <v>1324</v>
      </c>
      <c r="D1921" s="15" t="s">
        <v>169</v>
      </c>
      <c r="E1921" s="18">
        <v>750</v>
      </c>
      <c r="F1921" s="473">
        <v>45763</v>
      </c>
      <c r="G1921" s="473">
        <v>45763</v>
      </c>
      <c r="H1921" s="448"/>
      <c r="I1921" s="15" t="s">
        <v>1279</v>
      </c>
      <c r="J1921" s="15" t="str">
        <f>_xlfn.XLOOKUP(QDC_Contratos[[#This Row],[ID CLUSTER]],'Pontos e zonas por UF'!$B$2:$B$446,'Pontos e zonas por UF'!$H$2:$H$446)</f>
        <v>Rio de Janeiro</v>
      </c>
      <c r="K1921" s="344"/>
      <c r="L1921" s="8">
        <f>_xlfn.XLOOKUP(QDC_Contratos[[#This Row],[ID CLUSTER]],'Pontos e zonas por UF'!$B$2:$B$446,'Pontos e zonas por UF'!$A$2:$A$446)</f>
        <v>756635</v>
      </c>
      <c r="M1921" s="344" t="str">
        <f>_xlfn.XLOOKUP(QDC_Contratos[[#This Row],[Código Identificador do ID CLUSTER]],'Pontos e zonas por UF'!$A$2:$A$446,'Pontos e zonas por UF'!$G$2:$G$446)</f>
        <v>Ponto</v>
      </c>
    </row>
    <row r="1922" spans="1:13" x14ac:dyDescent="0.35">
      <c r="A1922" s="15">
        <v>1921</v>
      </c>
      <c r="B1922" s="338" t="s">
        <v>3196</v>
      </c>
      <c r="C1922" s="8" t="s">
        <v>1324</v>
      </c>
      <c r="D1922" s="15" t="s">
        <v>169</v>
      </c>
      <c r="E1922" s="18">
        <v>750</v>
      </c>
      <c r="F1922" s="473">
        <v>45764</v>
      </c>
      <c r="G1922" s="473">
        <v>45764</v>
      </c>
      <c r="H1922" s="448"/>
      <c r="I1922" s="15" t="s">
        <v>1279</v>
      </c>
      <c r="J1922" s="15" t="str">
        <f>_xlfn.XLOOKUP(QDC_Contratos[[#This Row],[ID CLUSTER]],'Pontos e zonas por UF'!$B$2:$B$446,'Pontos e zonas por UF'!$H$2:$H$446)</f>
        <v>Rio de Janeiro</v>
      </c>
      <c r="K1922" s="344"/>
      <c r="L1922" s="8">
        <f>_xlfn.XLOOKUP(QDC_Contratos[[#This Row],[ID CLUSTER]],'Pontos e zonas por UF'!$B$2:$B$446,'Pontos e zonas por UF'!$A$2:$A$446)</f>
        <v>756635</v>
      </c>
      <c r="M1922" s="344" t="str">
        <f>_xlfn.XLOOKUP(QDC_Contratos[[#This Row],[Código Identificador do ID CLUSTER]],'Pontos e zonas por UF'!$A$2:$A$446,'Pontos e zonas por UF'!$G$2:$G$446)</f>
        <v>Ponto</v>
      </c>
    </row>
    <row r="1923" spans="1:13" x14ac:dyDescent="0.35">
      <c r="A1923" s="15">
        <v>1922</v>
      </c>
      <c r="B1923" s="338" t="s">
        <v>3197</v>
      </c>
      <c r="C1923" s="8" t="s">
        <v>1802</v>
      </c>
      <c r="D1923" s="15" t="s">
        <v>162</v>
      </c>
      <c r="E1923" s="18">
        <v>1250</v>
      </c>
      <c r="F1923" s="473">
        <v>45765</v>
      </c>
      <c r="G1923" s="473">
        <v>45765</v>
      </c>
      <c r="H1923" s="448"/>
      <c r="I1923" s="15" t="s">
        <v>1279</v>
      </c>
      <c r="J1923" s="15" t="str">
        <f>_xlfn.XLOOKUP(QDC_Contratos[[#This Row],[ID CLUSTER]],'Pontos e zonas por UF'!$B$2:$B$446,'Pontos e zonas por UF'!$H$2:$H$446)</f>
        <v>Rio de Janeiro</v>
      </c>
      <c r="K1923" s="344"/>
      <c r="L1923" s="8">
        <f>_xlfn.XLOOKUP(QDC_Contratos[[#This Row],[ID CLUSTER]],'Pontos e zonas por UF'!$B$2:$B$446,'Pontos e zonas por UF'!$A$2:$A$446)</f>
        <v>756642</v>
      </c>
      <c r="M1923" s="344" t="str">
        <f>_xlfn.XLOOKUP(QDC_Contratos[[#This Row],[Código Identificador do ID CLUSTER]],'Pontos e zonas por UF'!$A$2:$A$446,'Pontos e zonas por UF'!$G$2:$G$446)</f>
        <v>Ponto</v>
      </c>
    </row>
    <row r="1924" spans="1:13" x14ac:dyDescent="0.35">
      <c r="A1924" s="15">
        <v>1923</v>
      </c>
      <c r="B1924" s="338" t="s">
        <v>3198</v>
      </c>
      <c r="C1924" s="8" t="s">
        <v>1324</v>
      </c>
      <c r="D1924" s="15" t="s">
        <v>169</v>
      </c>
      <c r="E1924" s="18">
        <v>300</v>
      </c>
      <c r="F1924" s="473">
        <v>45778</v>
      </c>
      <c r="G1924" s="473">
        <v>45808</v>
      </c>
      <c r="H1924" s="448"/>
      <c r="I1924" s="15" t="s">
        <v>1279</v>
      </c>
      <c r="J1924" s="15" t="str">
        <f>_xlfn.XLOOKUP(QDC_Contratos[[#This Row],[ID CLUSTER]],'Pontos e zonas por UF'!$B$2:$B$446,'Pontos e zonas por UF'!$H$2:$H$446)</f>
        <v>Rio de Janeiro</v>
      </c>
      <c r="K1924" s="344"/>
      <c r="L1924" s="8">
        <f>_xlfn.XLOOKUP(QDC_Contratos[[#This Row],[ID CLUSTER]],'Pontos e zonas por UF'!$B$2:$B$446,'Pontos e zonas por UF'!$A$2:$A$446)</f>
        <v>756635</v>
      </c>
      <c r="M1924" s="344" t="str">
        <f>_xlfn.XLOOKUP(QDC_Contratos[[#This Row],[Código Identificador do ID CLUSTER]],'Pontos e zonas por UF'!$A$2:$A$446,'Pontos e zonas por UF'!$G$2:$G$446)</f>
        <v>Ponto</v>
      </c>
    </row>
    <row r="1925" spans="1:13" x14ac:dyDescent="0.35">
      <c r="A1925" s="15">
        <v>1924</v>
      </c>
      <c r="B1925" s="338" t="s">
        <v>3199</v>
      </c>
      <c r="C1925" s="8" t="s">
        <v>1802</v>
      </c>
      <c r="D1925" s="15" t="s">
        <v>162</v>
      </c>
      <c r="E1925" s="18">
        <v>40</v>
      </c>
      <c r="F1925" s="473">
        <v>45684</v>
      </c>
      <c r="G1925" s="473">
        <v>45684</v>
      </c>
      <c r="H1925" s="448"/>
      <c r="I1925" s="15" t="s">
        <v>1279</v>
      </c>
      <c r="J1925" s="15" t="str">
        <f>_xlfn.XLOOKUP(QDC_Contratos[[#This Row],[ID CLUSTER]],'Pontos e zonas por UF'!$B$2:$B$446,'Pontos e zonas por UF'!$H$2:$H$446)</f>
        <v>Rio de Janeiro</v>
      </c>
      <c r="K1925" s="344"/>
      <c r="L1925" s="8">
        <f>_xlfn.XLOOKUP(QDC_Contratos[[#This Row],[ID CLUSTER]],'Pontos e zonas por UF'!$B$2:$B$446,'Pontos e zonas por UF'!$A$2:$A$446)</f>
        <v>756642</v>
      </c>
      <c r="M1925" s="344" t="str">
        <f>_xlfn.XLOOKUP(QDC_Contratos[[#This Row],[Código Identificador do ID CLUSTER]],'Pontos e zonas por UF'!$A$2:$A$446,'Pontos e zonas por UF'!$G$2:$G$446)</f>
        <v>Ponto</v>
      </c>
    </row>
    <row r="1926" spans="1:13" x14ac:dyDescent="0.35">
      <c r="A1926" s="15">
        <v>1925</v>
      </c>
      <c r="B1926" s="338" t="s">
        <v>3200</v>
      </c>
      <c r="C1926" s="8" t="s">
        <v>1802</v>
      </c>
      <c r="D1926" s="15" t="s">
        <v>162</v>
      </c>
      <c r="E1926" s="18">
        <v>40</v>
      </c>
      <c r="F1926" s="473">
        <v>45685</v>
      </c>
      <c r="G1926" s="473">
        <v>45685</v>
      </c>
      <c r="H1926" s="448"/>
      <c r="I1926" s="15" t="s">
        <v>1279</v>
      </c>
      <c r="J1926" s="15" t="str">
        <f>_xlfn.XLOOKUP(QDC_Contratos[[#This Row],[ID CLUSTER]],'Pontos e zonas por UF'!$B$2:$B$446,'Pontos e zonas por UF'!$H$2:$H$446)</f>
        <v>Rio de Janeiro</v>
      </c>
      <c r="K1926" s="344"/>
      <c r="L1926" s="8">
        <f>_xlfn.XLOOKUP(QDC_Contratos[[#This Row],[ID CLUSTER]],'Pontos e zonas por UF'!$B$2:$B$446,'Pontos e zonas por UF'!$A$2:$A$446)</f>
        <v>756642</v>
      </c>
      <c r="M1926" s="344" t="str">
        <f>_xlfn.XLOOKUP(QDC_Contratos[[#This Row],[Código Identificador do ID CLUSTER]],'Pontos e zonas por UF'!$A$2:$A$446,'Pontos e zonas por UF'!$G$2:$G$446)</f>
        <v>Ponto</v>
      </c>
    </row>
    <row r="1927" spans="1:13" x14ac:dyDescent="0.35">
      <c r="A1927" s="15">
        <v>1926</v>
      </c>
      <c r="B1927" s="338" t="s">
        <v>3201</v>
      </c>
      <c r="C1927" s="8" t="s">
        <v>1802</v>
      </c>
      <c r="D1927" s="15" t="s">
        <v>162</v>
      </c>
      <c r="E1927" s="18">
        <v>40</v>
      </c>
      <c r="F1927" s="473">
        <v>45686</v>
      </c>
      <c r="G1927" s="473">
        <v>45686</v>
      </c>
      <c r="H1927" s="448"/>
      <c r="I1927" s="15" t="s">
        <v>1279</v>
      </c>
      <c r="J1927" s="15" t="str">
        <f>_xlfn.XLOOKUP(QDC_Contratos[[#This Row],[ID CLUSTER]],'Pontos e zonas por UF'!$B$2:$B$446,'Pontos e zonas por UF'!$H$2:$H$446)</f>
        <v>Rio de Janeiro</v>
      </c>
      <c r="K1927" s="344"/>
      <c r="L1927" s="8">
        <f>_xlfn.XLOOKUP(QDC_Contratos[[#This Row],[ID CLUSTER]],'Pontos e zonas por UF'!$B$2:$B$446,'Pontos e zonas por UF'!$A$2:$A$446)</f>
        <v>756642</v>
      </c>
      <c r="M1927" s="344" t="str">
        <f>_xlfn.XLOOKUP(QDC_Contratos[[#This Row],[Código Identificador do ID CLUSTER]],'Pontos e zonas por UF'!$A$2:$A$446,'Pontos e zonas por UF'!$G$2:$G$446)</f>
        <v>Ponto</v>
      </c>
    </row>
    <row r="1928" spans="1:13" x14ac:dyDescent="0.35">
      <c r="A1928" s="15">
        <v>1927</v>
      </c>
      <c r="B1928" s="338" t="s">
        <v>3202</v>
      </c>
      <c r="C1928" s="8" t="s">
        <v>1802</v>
      </c>
      <c r="D1928" s="15" t="s">
        <v>162</v>
      </c>
      <c r="E1928" s="18">
        <v>40</v>
      </c>
      <c r="F1928" s="473">
        <v>45687</v>
      </c>
      <c r="G1928" s="473">
        <v>45687</v>
      </c>
      <c r="H1928" s="448"/>
      <c r="I1928" s="15" t="s">
        <v>1279</v>
      </c>
      <c r="J1928" s="15" t="str">
        <f>_xlfn.XLOOKUP(QDC_Contratos[[#This Row],[ID CLUSTER]],'Pontos e zonas por UF'!$B$2:$B$446,'Pontos e zonas por UF'!$H$2:$H$446)</f>
        <v>Rio de Janeiro</v>
      </c>
      <c r="K1928" s="344"/>
      <c r="L1928" s="8">
        <f>_xlfn.XLOOKUP(QDC_Contratos[[#This Row],[ID CLUSTER]],'Pontos e zonas por UF'!$B$2:$B$446,'Pontos e zonas por UF'!$A$2:$A$446)</f>
        <v>756642</v>
      </c>
      <c r="M1928" s="344" t="str">
        <f>_xlfn.XLOOKUP(QDC_Contratos[[#This Row],[Código Identificador do ID CLUSTER]],'Pontos e zonas por UF'!$A$2:$A$446,'Pontos e zonas por UF'!$G$2:$G$446)</f>
        <v>Ponto</v>
      </c>
    </row>
    <row r="1929" spans="1:13" x14ac:dyDescent="0.35">
      <c r="A1929" s="15">
        <v>1928</v>
      </c>
      <c r="B1929" s="338" t="s">
        <v>3203</v>
      </c>
      <c r="C1929" s="8" t="s">
        <v>1802</v>
      </c>
      <c r="D1929" s="15" t="s">
        <v>162</v>
      </c>
      <c r="E1929" s="18">
        <v>40</v>
      </c>
      <c r="F1929" s="473">
        <v>45688</v>
      </c>
      <c r="G1929" s="473">
        <v>45688</v>
      </c>
      <c r="H1929" s="448"/>
      <c r="I1929" s="15" t="s">
        <v>1279</v>
      </c>
      <c r="J1929" s="15" t="str">
        <f>_xlfn.XLOOKUP(QDC_Contratos[[#This Row],[ID CLUSTER]],'Pontos e zonas por UF'!$B$2:$B$446,'Pontos e zonas por UF'!$H$2:$H$446)</f>
        <v>Rio de Janeiro</v>
      </c>
      <c r="K1929" s="344"/>
      <c r="L1929" s="8">
        <f>_xlfn.XLOOKUP(QDC_Contratos[[#This Row],[ID CLUSTER]],'Pontos e zonas por UF'!$B$2:$B$446,'Pontos e zonas por UF'!$A$2:$A$446)</f>
        <v>756642</v>
      </c>
      <c r="M1929" s="344" t="str">
        <f>_xlfn.XLOOKUP(QDC_Contratos[[#This Row],[Código Identificador do ID CLUSTER]],'Pontos e zonas por UF'!$A$2:$A$446,'Pontos e zonas por UF'!$G$2:$G$446)</f>
        <v>Ponto</v>
      </c>
    </row>
    <row r="1930" spans="1:13" x14ac:dyDescent="0.35">
      <c r="A1930" s="15">
        <v>1929</v>
      </c>
      <c r="B1930" s="338" t="s">
        <v>3204</v>
      </c>
      <c r="C1930" s="8" t="s">
        <v>1281</v>
      </c>
      <c r="D1930" s="15" t="s">
        <v>162</v>
      </c>
      <c r="E1930" s="18">
        <v>50</v>
      </c>
      <c r="F1930" s="473">
        <v>45748</v>
      </c>
      <c r="G1930" s="473">
        <v>45838</v>
      </c>
      <c r="H1930" s="448"/>
      <c r="I1930" s="15" t="s">
        <v>1279</v>
      </c>
      <c r="J1930" s="15" t="str">
        <f>_xlfn.XLOOKUP(QDC_Contratos[[#This Row],[ID CLUSTER]],'Pontos e zonas por UF'!$B$2:$B$446,'Pontos e zonas por UF'!$H$2:$H$446)</f>
        <v>São Paulo</v>
      </c>
      <c r="K1930" s="344"/>
      <c r="L1930" s="8">
        <f>_xlfn.XLOOKUP(QDC_Contratos[[#This Row],[ID CLUSTER]],'Pontos e zonas por UF'!$B$2:$B$446,'Pontos e zonas por UF'!$A$2:$A$446)</f>
        <v>441</v>
      </c>
      <c r="M1930" s="344" t="str">
        <f>_xlfn.XLOOKUP(QDC_Contratos[[#This Row],[Código Identificador do ID CLUSTER]],'Pontos e zonas por UF'!$A$2:$A$446,'Pontos e zonas por UF'!$G$2:$G$446)</f>
        <v>Zona</v>
      </c>
    </row>
    <row r="1931" spans="1:13" x14ac:dyDescent="0.35">
      <c r="A1931" s="15">
        <v>1930</v>
      </c>
      <c r="B1931" s="338" t="s">
        <v>3205</v>
      </c>
      <c r="C1931" s="8" t="s">
        <v>1823</v>
      </c>
      <c r="D1931" s="15" t="s">
        <v>162</v>
      </c>
      <c r="E1931" s="18">
        <v>25</v>
      </c>
      <c r="F1931" s="473">
        <v>45748</v>
      </c>
      <c r="G1931" s="473">
        <v>45838</v>
      </c>
      <c r="H1931" s="448"/>
      <c r="I1931" s="15" t="s">
        <v>1279</v>
      </c>
      <c r="J1931" s="15" t="str">
        <f>_xlfn.XLOOKUP(QDC_Contratos[[#This Row],[ID CLUSTER]],'Pontos e zonas por UF'!$B$2:$B$446,'Pontos e zonas por UF'!$H$2:$H$446)</f>
        <v>São Paulo</v>
      </c>
      <c r="K1931" s="344"/>
      <c r="L1931" s="8">
        <f>_xlfn.XLOOKUP(QDC_Contratos[[#This Row],[ID CLUSTER]],'Pontos e zonas por UF'!$B$2:$B$446,'Pontos e zonas por UF'!$A$2:$A$446)</f>
        <v>443</v>
      </c>
      <c r="M1931" s="344" t="str">
        <f>_xlfn.XLOOKUP(QDC_Contratos[[#This Row],[Código Identificador do ID CLUSTER]],'Pontos e zonas por UF'!$A$2:$A$446,'Pontos e zonas por UF'!$G$2:$G$446)</f>
        <v>Zona</v>
      </c>
    </row>
    <row r="1932" spans="1:13" x14ac:dyDescent="0.35">
      <c r="A1932" s="15">
        <v>1931</v>
      </c>
      <c r="B1932" s="338" t="s">
        <v>3206</v>
      </c>
      <c r="C1932" s="8" t="s">
        <v>1346</v>
      </c>
      <c r="D1932" s="15" t="s">
        <v>169</v>
      </c>
      <c r="E1932" s="18">
        <v>1</v>
      </c>
      <c r="F1932" s="473">
        <v>45748</v>
      </c>
      <c r="G1932" s="473">
        <v>46022</v>
      </c>
      <c r="H1932" s="448"/>
      <c r="I1932" s="15" t="s">
        <v>1279</v>
      </c>
      <c r="J1932" s="15" t="str">
        <f>_xlfn.XLOOKUP(QDC_Contratos[[#This Row],[ID CLUSTER]],'Pontos e zonas por UF'!$B$2:$B$446,'Pontos e zonas por UF'!$H$2:$H$446)</f>
        <v>Rio Grande do Norte</v>
      </c>
      <c r="K1932" s="344"/>
      <c r="L1932" s="8">
        <f>_xlfn.XLOOKUP(QDC_Contratos[[#This Row],[ID CLUSTER]],'Pontos e zonas por UF'!$B$2:$B$446,'Pontos e zonas por UF'!$A$2:$A$446)</f>
        <v>755548</v>
      </c>
      <c r="M1932" s="344" t="str">
        <f>_xlfn.XLOOKUP(QDC_Contratos[[#This Row],[Código Identificador do ID CLUSTER]],'Pontos e zonas por UF'!$A$2:$A$446,'Pontos e zonas por UF'!$G$2:$G$446)</f>
        <v>Ponto</v>
      </c>
    </row>
    <row r="1933" spans="1:13" x14ac:dyDescent="0.35">
      <c r="A1933" s="15">
        <v>1932</v>
      </c>
      <c r="B1933" s="338" t="s">
        <v>3207</v>
      </c>
      <c r="C1933" s="8" t="s">
        <v>1823</v>
      </c>
      <c r="D1933" s="15" t="s">
        <v>162</v>
      </c>
      <c r="E1933" s="18">
        <v>300</v>
      </c>
      <c r="F1933" s="473">
        <v>45775</v>
      </c>
      <c r="G1933" s="473">
        <v>45775</v>
      </c>
      <c r="H1933" s="448"/>
      <c r="I1933" s="15" t="s">
        <v>1279</v>
      </c>
      <c r="J1933" s="15" t="str">
        <f>_xlfn.XLOOKUP(QDC_Contratos[[#This Row],[ID CLUSTER]],'Pontos e zonas por UF'!$B$2:$B$446,'Pontos e zonas por UF'!$H$2:$H$446)</f>
        <v>São Paulo</v>
      </c>
      <c r="K1933" s="344"/>
      <c r="L1933" s="8">
        <f>_xlfn.XLOOKUP(QDC_Contratos[[#This Row],[ID CLUSTER]],'Pontos e zonas por UF'!$B$2:$B$446,'Pontos e zonas por UF'!$A$2:$A$446)</f>
        <v>443</v>
      </c>
      <c r="M1933" s="344" t="str">
        <f>_xlfn.XLOOKUP(QDC_Contratos[[#This Row],[Código Identificador do ID CLUSTER]],'Pontos e zonas por UF'!$A$2:$A$446,'Pontos e zonas por UF'!$G$2:$G$446)</f>
        <v>Zona</v>
      </c>
    </row>
    <row r="1934" spans="1:13" x14ac:dyDescent="0.35">
      <c r="A1934" s="15">
        <v>1933</v>
      </c>
      <c r="B1934" s="338" t="s">
        <v>3208</v>
      </c>
      <c r="C1934" s="8" t="s">
        <v>1823</v>
      </c>
      <c r="D1934" s="15" t="s">
        <v>162</v>
      </c>
      <c r="E1934" s="18">
        <v>260</v>
      </c>
      <c r="F1934" s="473">
        <v>45776</v>
      </c>
      <c r="G1934" s="473">
        <v>45776</v>
      </c>
      <c r="H1934" s="448"/>
      <c r="I1934" s="15" t="s">
        <v>1279</v>
      </c>
      <c r="J1934" s="15" t="str">
        <f>_xlfn.XLOOKUP(QDC_Contratos[[#This Row],[ID CLUSTER]],'Pontos e zonas por UF'!$B$2:$B$446,'Pontos e zonas por UF'!$H$2:$H$446)</f>
        <v>São Paulo</v>
      </c>
      <c r="K1934" s="344"/>
      <c r="L1934" s="8">
        <f>_xlfn.XLOOKUP(QDC_Contratos[[#This Row],[ID CLUSTER]],'Pontos e zonas por UF'!$B$2:$B$446,'Pontos e zonas por UF'!$A$2:$A$446)</f>
        <v>443</v>
      </c>
      <c r="M1934" s="344" t="str">
        <f>_xlfn.XLOOKUP(QDC_Contratos[[#This Row],[Código Identificador do ID CLUSTER]],'Pontos e zonas por UF'!$A$2:$A$446,'Pontos e zonas por UF'!$G$2:$G$446)</f>
        <v>Zona</v>
      </c>
    </row>
    <row r="1935" spans="1:13" x14ac:dyDescent="0.35">
      <c r="A1935" s="15">
        <v>1934</v>
      </c>
      <c r="B1935" s="338" t="s">
        <v>3209</v>
      </c>
      <c r="C1935" s="8" t="s">
        <v>1823</v>
      </c>
      <c r="D1935" s="15" t="s">
        <v>162</v>
      </c>
      <c r="E1935" s="18">
        <v>270</v>
      </c>
      <c r="F1935" s="473">
        <v>45777</v>
      </c>
      <c r="G1935" s="473">
        <v>45777</v>
      </c>
      <c r="H1935" s="448"/>
      <c r="I1935" s="15" t="s">
        <v>1279</v>
      </c>
      <c r="J1935" s="15" t="str">
        <f>_xlfn.XLOOKUP(QDC_Contratos[[#This Row],[ID CLUSTER]],'Pontos e zonas por UF'!$B$2:$B$446,'Pontos e zonas por UF'!$H$2:$H$446)</f>
        <v>São Paulo</v>
      </c>
      <c r="K1935" s="344"/>
      <c r="L1935" s="8">
        <f>_xlfn.XLOOKUP(QDC_Contratos[[#This Row],[ID CLUSTER]],'Pontos e zonas por UF'!$B$2:$B$446,'Pontos e zonas por UF'!$A$2:$A$446)</f>
        <v>443</v>
      </c>
      <c r="M1935" s="344" t="str">
        <f>_xlfn.XLOOKUP(QDC_Contratos[[#This Row],[Código Identificador do ID CLUSTER]],'Pontos e zonas por UF'!$A$2:$A$446,'Pontos e zonas por UF'!$G$2:$G$446)</f>
        <v>Zona</v>
      </c>
    </row>
    <row r="1936" spans="1:13" x14ac:dyDescent="0.35">
      <c r="A1936" s="15">
        <v>1935</v>
      </c>
      <c r="B1936" s="338" t="s">
        <v>3210</v>
      </c>
      <c r="C1936" s="8" t="s">
        <v>1823</v>
      </c>
      <c r="D1936" s="15" t="s">
        <v>162</v>
      </c>
      <c r="E1936" s="18">
        <v>250</v>
      </c>
      <c r="F1936" s="473">
        <v>45778</v>
      </c>
      <c r="G1936" s="473">
        <v>45778</v>
      </c>
      <c r="H1936" s="448"/>
      <c r="I1936" s="15" t="s">
        <v>1279</v>
      </c>
      <c r="J1936" s="15" t="str">
        <f>_xlfn.XLOOKUP(QDC_Contratos[[#This Row],[ID CLUSTER]],'Pontos e zonas por UF'!$B$2:$B$446,'Pontos e zonas por UF'!$H$2:$H$446)</f>
        <v>São Paulo</v>
      </c>
      <c r="K1936" s="344"/>
      <c r="L1936" s="8">
        <f>_xlfn.XLOOKUP(QDC_Contratos[[#This Row],[ID CLUSTER]],'Pontos e zonas por UF'!$B$2:$B$446,'Pontos e zonas por UF'!$A$2:$A$446)</f>
        <v>443</v>
      </c>
      <c r="M1936" s="344" t="str">
        <f>_xlfn.XLOOKUP(QDC_Contratos[[#This Row],[Código Identificador do ID CLUSTER]],'Pontos e zonas por UF'!$A$2:$A$446,'Pontos e zonas por UF'!$G$2:$G$446)</f>
        <v>Zona</v>
      </c>
    </row>
    <row r="1937" spans="1:13" x14ac:dyDescent="0.35">
      <c r="A1937" s="15">
        <v>1936</v>
      </c>
      <c r="B1937" s="338" t="s">
        <v>3211</v>
      </c>
      <c r="C1937" s="8" t="s">
        <v>1823</v>
      </c>
      <c r="D1937" s="15" t="s">
        <v>162</v>
      </c>
      <c r="E1937" s="18">
        <v>250</v>
      </c>
      <c r="F1937" s="473">
        <v>45779</v>
      </c>
      <c r="G1937" s="473">
        <v>45779</v>
      </c>
      <c r="H1937" s="448"/>
      <c r="I1937" s="15" t="s">
        <v>1279</v>
      </c>
      <c r="J1937" s="15" t="str">
        <f>_xlfn.XLOOKUP(QDC_Contratos[[#This Row],[ID CLUSTER]],'Pontos e zonas por UF'!$B$2:$B$446,'Pontos e zonas por UF'!$H$2:$H$446)</f>
        <v>São Paulo</v>
      </c>
      <c r="K1937" s="344"/>
      <c r="L1937" s="8">
        <f>_xlfn.XLOOKUP(QDC_Contratos[[#This Row],[ID CLUSTER]],'Pontos e zonas por UF'!$B$2:$B$446,'Pontos e zonas por UF'!$A$2:$A$446)</f>
        <v>443</v>
      </c>
      <c r="M1937" s="344" t="str">
        <f>_xlfn.XLOOKUP(QDC_Contratos[[#This Row],[Código Identificador do ID CLUSTER]],'Pontos e zonas por UF'!$A$2:$A$446,'Pontos e zonas por UF'!$G$2:$G$446)</f>
        <v>Zona</v>
      </c>
    </row>
    <row r="1938" spans="1:13" x14ac:dyDescent="0.35">
      <c r="A1938" s="15">
        <v>1937</v>
      </c>
      <c r="B1938" s="338" t="s">
        <v>3212</v>
      </c>
      <c r="C1938" s="8" t="s">
        <v>1730</v>
      </c>
      <c r="D1938" s="15" t="s">
        <v>169</v>
      </c>
      <c r="E1938" s="18">
        <v>47.22</v>
      </c>
      <c r="F1938" s="473">
        <v>45777</v>
      </c>
      <c r="G1938" s="473">
        <v>45777</v>
      </c>
      <c r="H1938" s="448"/>
      <c r="I1938" s="15" t="s">
        <v>1279</v>
      </c>
      <c r="J1938" s="15" t="str">
        <f>_xlfn.XLOOKUP(QDC_Contratos[[#This Row],[ID CLUSTER]],'Pontos e zonas por UF'!$B$2:$B$446,'Pontos e zonas por UF'!$H$2:$H$446)</f>
        <v>São Paulo</v>
      </c>
      <c r="K1938" s="344"/>
      <c r="L1938" s="8">
        <f>_xlfn.XLOOKUP(QDC_Contratos[[#This Row],[ID CLUSTER]],'Pontos e zonas por UF'!$B$2:$B$446,'Pontos e zonas por UF'!$A$2:$A$446)</f>
        <v>276645</v>
      </c>
      <c r="M1938" s="344" t="str">
        <f>_xlfn.XLOOKUP(QDC_Contratos[[#This Row],[Código Identificador do ID CLUSTER]],'Pontos e zonas por UF'!$A$2:$A$446,'Pontos e zonas por UF'!$G$2:$G$446)</f>
        <v>Ponto</v>
      </c>
    </row>
    <row r="1939" spans="1:13" x14ac:dyDescent="0.35">
      <c r="A1939" s="15">
        <v>1938</v>
      </c>
      <c r="B1939" s="338" t="s">
        <v>3213</v>
      </c>
      <c r="C1939" s="8" t="s">
        <v>1730</v>
      </c>
      <c r="D1939" s="15" t="s">
        <v>169</v>
      </c>
      <c r="E1939" s="18">
        <v>19.440000000000001</v>
      </c>
      <c r="F1939" s="473">
        <v>45778</v>
      </c>
      <c r="G1939" s="473">
        <v>45778</v>
      </c>
      <c r="H1939" s="448"/>
      <c r="I1939" s="15" t="s">
        <v>1279</v>
      </c>
      <c r="J1939" s="15" t="str">
        <f>_xlfn.XLOOKUP(QDC_Contratos[[#This Row],[ID CLUSTER]],'Pontos e zonas por UF'!$B$2:$B$446,'Pontos e zonas por UF'!$H$2:$H$446)</f>
        <v>São Paulo</v>
      </c>
      <c r="K1939" s="344"/>
      <c r="L1939" s="8">
        <f>_xlfn.XLOOKUP(QDC_Contratos[[#This Row],[ID CLUSTER]],'Pontos e zonas por UF'!$B$2:$B$446,'Pontos e zonas por UF'!$A$2:$A$446)</f>
        <v>276645</v>
      </c>
      <c r="M1939" s="344" t="str">
        <f>_xlfn.XLOOKUP(QDC_Contratos[[#This Row],[Código Identificador do ID CLUSTER]],'Pontos e zonas por UF'!$A$2:$A$446,'Pontos e zonas por UF'!$G$2:$G$446)</f>
        <v>Ponto</v>
      </c>
    </row>
    <row r="1940" spans="1:13" x14ac:dyDescent="0.35">
      <c r="A1940" s="15">
        <v>1939</v>
      </c>
      <c r="B1940" s="338" t="s">
        <v>3214</v>
      </c>
      <c r="C1940" s="8" t="s">
        <v>1763</v>
      </c>
      <c r="D1940" s="15" t="s">
        <v>162</v>
      </c>
      <c r="E1940" s="18">
        <v>214</v>
      </c>
      <c r="F1940" s="473">
        <v>45778</v>
      </c>
      <c r="G1940" s="473">
        <v>45808</v>
      </c>
      <c r="H1940" s="448"/>
      <c r="I1940" s="15" t="s">
        <v>1279</v>
      </c>
      <c r="J1940" s="15" t="str">
        <f>_xlfn.XLOOKUP(QDC_Contratos[[#This Row],[ID CLUSTER]],'Pontos e zonas por UF'!$B$2:$B$446,'Pontos e zonas por UF'!$H$2:$H$446)</f>
        <v>Rio de Janeiro</v>
      </c>
      <c r="K1940" s="344"/>
      <c r="L1940" s="8">
        <f>_xlfn.XLOOKUP(QDC_Contratos[[#This Row],[ID CLUSTER]],'Pontos e zonas por UF'!$B$2:$B$446,'Pontos e zonas por UF'!$A$2:$A$446)</f>
        <v>757858</v>
      </c>
      <c r="M1940" s="344" t="str">
        <f>_xlfn.XLOOKUP(QDC_Contratos[[#This Row],[Código Identificador do ID CLUSTER]],'Pontos e zonas por UF'!$A$2:$A$446,'Pontos e zonas por UF'!$G$2:$G$446)</f>
        <v>Ponto</v>
      </c>
    </row>
    <row r="1941" spans="1:13" x14ac:dyDescent="0.35">
      <c r="A1941" s="15">
        <v>1940</v>
      </c>
      <c r="B1941" s="338" t="s">
        <v>3215</v>
      </c>
      <c r="C1941" s="8" t="s">
        <v>1730</v>
      </c>
      <c r="D1941" s="15" t="s">
        <v>169</v>
      </c>
      <c r="E1941" s="18">
        <v>240</v>
      </c>
      <c r="F1941" s="473">
        <v>45778</v>
      </c>
      <c r="G1941" s="473">
        <v>45808</v>
      </c>
      <c r="H1941" s="448"/>
      <c r="I1941" s="15" t="s">
        <v>1279</v>
      </c>
      <c r="J1941" s="15" t="str">
        <f>_xlfn.XLOOKUP(QDC_Contratos[[#This Row],[ID CLUSTER]],'Pontos e zonas por UF'!$B$2:$B$446,'Pontos e zonas por UF'!$H$2:$H$446)</f>
        <v>São Paulo</v>
      </c>
      <c r="K1941" s="344"/>
      <c r="L1941" s="8">
        <f>_xlfn.XLOOKUP(QDC_Contratos[[#This Row],[ID CLUSTER]],'Pontos e zonas por UF'!$B$2:$B$446,'Pontos e zonas por UF'!$A$2:$A$446)</f>
        <v>276645</v>
      </c>
      <c r="M1941" s="344" t="str">
        <f>_xlfn.XLOOKUP(QDC_Contratos[[#This Row],[Código Identificador do ID CLUSTER]],'Pontos e zonas por UF'!$A$2:$A$446,'Pontos e zonas por UF'!$G$2:$G$446)</f>
        <v>Ponto</v>
      </c>
    </row>
    <row r="1942" spans="1:13" x14ac:dyDescent="0.35">
      <c r="A1942" s="15">
        <v>1941</v>
      </c>
      <c r="B1942" s="338" t="s">
        <v>3216</v>
      </c>
      <c r="C1942" s="8" t="s">
        <v>1726</v>
      </c>
      <c r="D1942" s="15" t="s">
        <v>169</v>
      </c>
      <c r="E1942" s="18">
        <v>0.01</v>
      </c>
      <c r="F1942" s="473">
        <v>45778</v>
      </c>
      <c r="G1942" s="473">
        <v>46022</v>
      </c>
      <c r="H1942" s="448"/>
      <c r="I1942" s="15" t="s">
        <v>1279</v>
      </c>
      <c r="J1942" s="15" t="str">
        <f>_xlfn.XLOOKUP(QDC_Contratos[[#This Row],[ID CLUSTER]],'Pontos e zonas por UF'!$B$2:$B$446,'Pontos e zonas por UF'!$H$2:$H$446)</f>
        <v>Rio de Janeiro</v>
      </c>
      <c r="K1942" s="344"/>
      <c r="L1942" s="8">
        <f>_xlfn.XLOOKUP(QDC_Contratos[[#This Row],[ID CLUSTER]],'Pontos e zonas por UF'!$B$2:$B$446,'Pontos e zonas por UF'!$A$2:$A$446)</f>
        <v>757856</v>
      </c>
      <c r="M1942" s="344" t="str">
        <f>_xlfn.XLOOKUP(QDC_Contratos[[#This Row],[Código Identificador do ID CLUSTER]],'Pontos e zonas por UF'!$A$2:$A$446,'Pontos e zonas por UF'!$G$2:$G$446)</f>
        <v>Ponto</v>
      </c>
    </row>
    <row r="1943" spans="1:13" x14ac:dyDescent="0.35">
      <c r="A1943" s="15">
        <v>1942</v>
      </c>
      <c r="B1943" s="338" t="s">
        <v>3217</v>
      </c>
      <c r="C1943" s="8" t="s">
        <v>1326</v>
      </c>
      <c r="D1943" s="15" t="s">
        <v>162</v>
      </c>
      <c r="E1943" s="18">
        <v>0.15</v>
      </c>
      <c r="F1943" s="473">
        <v>45702</v>
      </c>
      <c r="G1943" s="473">
        <v>45702</v>
      </c>
      <c r="H1943" s="448"/>
      <c r="I1943" s="15" t="s">
        <v>1279</v>
      </c>
      <c r="J1943" s="15" t="str">
        <f>_xlfn.XLOOKUP(QDC_Contratos[[#This Row],[ID CLUSTER]],'Pontos e zonas por UF'!$B$2:$B$446,'Pontos e zonas por UF'!$H$2:$H$446)</f>
        <v>Pernambuco</v>
      </c>
      <c r="K1943" s="344"/>
      <c r="L1943" s="8">
        <f>_xlfn.XLOOKUP(QDC_Contratos[[#This Row],[ID CLUSTER]],'Pontos e zonas por UF'!$B$2:$B$446,'Pontos e zonas por UF'!$A$2:$A$446)</f>
        <v>240</v>
      </c>
      <c r="M1943" s="344" t="str">
        <f>_xlfn.XLOOKUP(QDC_Contratos[[#This Row],[Código Identificador do ID CLUSTER]],'Pontos e zonas por UF'!$A$2:$A$446,'Pontos e zonas por UF'!$G$2:$G$446)</f>
        <v>Zona</v>
      </c>
    </row>
    <row r="1944" spans="1:13" x14ac:dyDescent="0.35">
      <c r="A1944" s="15">
        <v>1943</v>
      </c>
      <c r="B1944" s="338" t="s">
        <v>3218</v>
      </c>
      <c r="C1944" s="8" t="s">
        <v>1324</v>
      </c>
      <c r="D1944" s="15" t="s">
        <v>169</v>
      </c>
      <c r="E1944" s="18">
        <v>220</v>
      </c>
      <c r="F1944" s="473">
        <v>45703</v>
      </c>
      <c r="G1944" s="473">
        <v>45703</v>
      </c>
      <c r="H1944" s="448"/>
      <c r="I1944" s="15" t="s">
        <v>1279</v>
      </c>
      <c r="J1944" s="15" t="str">
        <f>_xlfn.XLOOKUP(QDC_Contratos[[#This Row],[ID CLUSTER]],'Pontos e zonas por UF'!$B$2:$B$446,'Pontos e zonas por UF'!$H$2:$H$446)</f>
        <v>Rio de Janeiro</v>
      </c>
      <c r="K1944" s="344"/>
      <c r="L1944" s="8">
        <f>_xlfn.XLOOKUP(QDC_Contratos[[#This Row],[ID CLUSTER]],'Pontos e zonas por UF'!$B$2:$B$446,'Pontos e zonas por UF'!$A$2:$A$446)</f>
        <v>756635</v>
      </c>
      <c r="M1944" s="344" t="str">
        <f>_xlfn.XLOOKUP(QDC_Contratos[[#This Row],[Código Identificador do ID CLUSTER]],'Pontos e zonas por UF'!$A$2:$A$446,'Pontos e zonas por UF'!$G$2:$G$446)</f>
        <v>Ponto</v>
      </c>
    </row>
    <row r="1945" spans="1:13" x14ac:dyDescent="0.35">
      <c r="A1945" s="15">
        <v>1944</v>
      </c>
      <c r="B1945" s="338" t="s">
        <v>3219</v>
      </c>
      <c r="C1945" s="8" t="s">
        <v>1324</v>
      </c>
      <c r="D1945" s="15" t="s">
        <v>169</v>
      </c>
      <c r="E1945" s="18">
        <v>220</v>
      </c>
      <c r="F1945" s="473">
        <v>45704</v>
      </c>
      <c r="G1945" s="473">
        <v>45704</v>
      </c>
      <c r="H1945" s="448"/>
      <c r="I1945" s="15" t="s">
        <v>1279</v>
      </c>
      <c r="J1945" s="15" t="str">
        <f>_xlfn.XLOOKUP(QDC_Contratos[[#This Row],[ID CLUSTER]],'Pontos e zonas por UF'!$B$2:$B$446,'Pontos e zonas por UF'!$H$2:$H$446)</f>
        <v>Rio de Janeiro</v>
      </c>
      <c r="K1945" s="344"/>
      <c r="L1945" s="8">
        <f>_xlfn.XLOOKUP(QDC_Contratos[[#This Row],[ID CLUSTER]],'Pontos e zonas por UF'!$B$2:$B$446,'Pontos e zonas por UF'!$A$2:$A$446)</f>
        <v>756635</v>
      </c>
      <c r="M1945" s="344" t="str">
        <f>_xlfn.XLOOKUP(QDC_Contratos[[#This Row],[Código Identificador do ID CLUSTER]],'Pontos e zonas por UF'!$A$2:$A$446,'Pontos e zonas por UF'!$G$2:$G$446)</f>
        <v>Ponto</v>
      </c>
    </row>
    <row r="1946" spans="1:13" x14ac:dyDescent="0.35">
      <c r="A1946" s="15">
        <v>1945</v>
      </c>
      <c r="B1946" s="338" t="s">
        <v>3220</v>
      </c>
      <c r="C1946" s="8" t="s">
        <v>1324</v>
      </c>
      <c r="D1946" s="15" t="s">
        <v>169</v>
      </c>
      <c r="E1946" s="18">
        <v>220</v>
      </c>
      <c r="F1946" s="473">
        <v>45705</v>
      </c>
      <c r="G1946" s="473">
        <v>45705</v>
      </c>
      <c r="H1946" s="448"/>
      <c r="I1946" s="15" t="s">
        <v>1279</v>
      </c>
      <c r="J1946" s="15" t="str">
        <f>_xlfn.XLOOKUP(QDC_Contratos[[#This Row],[ID CLUSTER]],'Pontos e zonas por UF'!$B$2:$B$446,'Pontos e zonas por UF'!$H$2:$H$446)</f>
        <v>Rio de Janeiro</v>
      </c>
      <c r="K1946" s="344"/>
      <c r="L1946" s="8">
        <f>_xlfn.XLOOKUP(QDC_Contratos[[#This Row],[ID CLUSTER]],'Pontos e zonas por UF'!$B$2:$B$446,'Pontos e zonas por UF'!$A$2:$A$446)</f>
        <v>756635</v>
      </c>
      <c r="M1946" s="344" t="str">
        <f>_xlfn.XLOOKUP(QDC_Contratos[[#This Row],[Código Identificador do ID CLUSTER]],'Pontos e zonas por UF'!$A$2:$A$446,'Pontos e zonas por UF'!$G$2:$G$446)</f>
        <v>Ponto</v>
      </c>
    </row>
    <row r="1947" spans="1:13" x14ac:dyDescent="0.35">
      <c r="A1947" s="15">
        <v>1946</v>
      </c>
      <c r="B1947" s="338" t="s">
        <v>3221</v>
      </c>
      <c r="C1947" s="8" t="s">
        <v>1324</v>
      </c>
      <c r="D1947" s="15" t="s">
        <v>169</v>
      </c>
      <c r="E1947" s="18">
        <v>220</v>
      </c>
      <c r="F1947" s="473">
        <v>45706</v>
      </c>
      <c r="G1947" s="473">
        <v>45706</v>
      </c>
      <c r="H1947" s="448"/>
      <c r="I1947" s="15" t="s">
        <v>1279</v>
      </c>
      <c r="J1947" s="15" t="str">
        <f>_xlfn.XLOOKUP(QDC_Contratos[[#This Row],[ID CLUSTER]],'Pontos e zonas por UF'!$B$2:$B$446,'Pontos e zonas por UF'!$H$2:$H$446)</f>
        <v>Rio de Janeiro</v>
      </c>
      <c r="K1947" s="344"/>
      <c r="L1947" s="8">
        <f>_xlfn.XLOOKUP(QDC_Contratos[[#This Row],[ID CLUSTER]],'Pontos e zonas por UF'!$B$2:$B$446,'Pontos e zonas por UF'!$A$2:$A$446)</f>
        <v>756635</v>
      </c>
      <c r="M1947" s="344" t="str">
        <f>_xlfn.XLOOKUP(QDC_Contratos[[#This Row],[Código Identificador do ID CLUSTER]],'Pontos e zonas por UF'!$A$2:$A$446,'Pontos e zonas por UF'!$G$2:$G$446)</f>
        <v>Ponto</v>
      </c>
    </row>
    <row r="1948" spans="1:13" x14ac:dyDescent="0.35">
      <c r="A1948" s="15">
        <v>1947</v>
      </c>
      <c r="B1948" s="338" t="s">
        <v>3222</v>
      </c>
      <c r="C1948" s="8" t="s">
        <v>1324</v>
      </c>
      <c r="D1948" s="15" t="s">
        <v>169</v>
      </c>
      <c r="E1948" s="18">
        <v>220</v>
      </c>
      <c r="F1948" s="473">
        <v>45707</v>
      </c>
      <c r="G1948" s="473">
        <v>45707</v>
      </c>
      <c r="H1948" s="448"/>
      <c r="I1948" s="15" t="s">
        <v>1279</v>
      </c>
      <c r="J1948" s="15" t="str">
        <f>_xlfn.XLOOKUP(QDC_Contratos[[#This Row],[ID CLUSTER]],'Pontos e zonas por UF'!$B$2:$B$446,'Pontos e zonas por UF'!$H$2:$H$446)</f>
        <v>Rio de Janeiro</v>
      </c>
      <c r="K1948" s="344"/>
      <c r="L1948" s="8">
        <f>_xlfn.XLOOKUP(QDC_Contratos[[#This Row],[ID CLUSTER]],'Pontos e zonas por UF'!$B$2:$B$446,'Pontos e zonas por UF'!$A$2:$A$446)</f>
        <v>756635</v>
      </c>
      <c r="M1948" s="344" t="str">
        <f>_xlfn.XLOOKUP(QDC_Contratos[[#This Row],[Código Identificador do ID CLUSTER]],'Pontos e zonas por UF'!$A$2:$A$446,'Pontos e zonas por UF'!$G$2:$G$446)</f>
        <v>Ponto</v>
      </c>
    </row>
    <row r="1949" spans="1:13" x14ac:dyDescent="0.35">
      <c r="A1949" s="15">
        <v>1948</v>
      </c>
      <c r="B1949" s="338" t="s">
        <v>3223</v>
      </c>
      <c r="C1949" s="8" t="s">
        <v>1324</v>
      </c>
      <c r="D1949" s="15" t="s">
        <v>169</v>
      </c>
      <c r="E1949" s="18">
        <v>220</v>
      </c>
      <c r="F1949" s="473">
        <v>45708</v>
      </c>
      <c r="G1949" s="473">
        <v>45708</v>
      </c>
      <c r="H1949" s="448"/>
      <c r="I1949" s="15" t="s">
        <v>1279</v>
      </c>
      <c r="J1949" s="15" t="str">
        <f>_xlfn.XLOOKUP(QDC_Contratos[[#This Row],[ID CLUSTER]],'Pontos e zonas por UF'!$B$2:$B$446,'Pontos e zonas por UF'!$H$2:$H$446)</f>
        <v>Rio de Janeiro</v>
      </c>
      <c r="K1949" s="344"/>
      <c r="L1949" s="8">
        <f>_xlfn.XLOOKUP(QDC_Contratos[[#This Row],[ID CLUSTER]],'Pontos e zonas por UF'!$B$2:$B$446,'Pontos e zonas por UF'!$A$2:$A$446)</f>
        <v>756635</v>
      </c>
      <c r="M1949" s="344" t="str">
        <f>_xlfn.XLOOKUP(QDC_Contratos[[#This Row],[Código Identificador do ID CLUSTER]],'Pontos e zonas por UF'!$A$2:$A$446,'Pontos e zonas por UF'!$G$2:$G$446)</f>
        <v>Ponto</v>
      </c>
    </row>
    <row r="1950" spans="1:13" x14ac:dyDescent="0.35">
      <c r="A1950" s="15">
        <v>1949</v>
      </c>
      <c r="B1950" s="338" t="s">
        <v>3224</v>
      </c>
      <c r="C1950" s="8" t="s">
        <v>1324</v>
      </c>
      <c r="D1950" s="15" t="s">
        <v>169</v>
      </c>
      <c r="E1950" s="18">
        <v>220</v>
      </c>
      <c r="F1950" s="473">
        <v>45709</v>
      </c>
      <c r="G1950" s="473">
        <v>45709</v>
      </c>
      <c r="H1950" s="448"/>
      <c r="I1950" s="15" t="s">
        <v>1279</v>
      </c>
      <c r="J1950" s="15" t="str">
        <f>_xlfn.XLOOKUP(QDC_Contratos[[#This Row],[ID CLUSTER]],'Pontos e zonas por UF'!$B$2:$B$446,'Pontos e zonas por UF'!$H$2:$H$446)</f>
        <v>Rio de Janeiro</v>
      </c>
      <c r="K1950" s="344"/>
      <c r="L1950" s="8">
        <f>_xlfn.XLOOKUP(QDC_Contratos[[#This Row],[ID CLUSTER]],'Pontos e zonas por UF'!$B$2:$B$446,'Pontos e zonas por UF'!$A$2:$A$446)</f>
        <v>756635</v>
      </c>
      <c r="M1950" s="344" t="str">
        <f>_xlfn.XLOOKUP(QDC_Contratos[[#This Row],[Código Identificador do ID CLUSTER]],'Pontos e zonas por UF'!$A$2:$A$446,'Pontos e zonas por UF'!$G$2:$G$446)</f>
        <v>Ponto</v>
      </c>
    </row>
    <row r="1951" spans="1:13" x14ac:dyDescent="0.35">
      <c r="A1951" s="15">
        <v>1950</v>
      </c>
      <c r="B1951" s="338" t="s">
        <v>3225</v>
      </c>
      <c r="C1951" s="8" t="s">
        <v>1324</v>
      </c>
      <c r="D1951" s="15" t="s">
        <v>169</v>
      </c>
      <c r="E1951" s="18">
        <v>220</v>
      </c>
      <c r="F1951" s="473">
        <v>45710</v>
      </c>
      <c r="G1951" s="473">
        <v>45710</v>
      </c>
      <c r="H1951" s="448"/>
      <c r="I1951" s="15" t="s">
        <v>1279</v>
      </c>
      <c r="J1951" s="15" t="str">
        <f>_xlfn.XLOOKUP(QDC_Contratos[[#This Row],[ID CLUSTER]],'Pontos e zonas por UF'!$B$2:$B$446,'Pontos e zonas por UF'!$H$2:$H$446)</f>
        <v>Rio de Janeiro</v>
      </c>
      <c r="K1951" s="344"/>
      <c r="L1951" s="8">
        <f>_xlfn.XLOOKUP(QDC_Contratos[[#This Row],[ID CLUSTER]],'Pontos e zonas por UF'!$B$2:$B$446,'Pontos e zonas por UF'!$A$2:$A$446)</f>
        <v>756635</v>
      </c>
      <c r="M1951" s="344" t="str">
        <f>_xlfn.XLOOKUP(QDC_Contratos[[#This Row],[Código Identificador do ID CLUSTER]],'Pontos e zonas por UF'!$A$2:$A$446,'Pontos e zonas por UF'!$G$2:$G$446)</f>
        <v>Ponto</v>
      </c>
    </row>
    <row r="1952" spans="1:13" x14ac:dyDescent="0.35">
      <c r="A1952" s="15">
        <v>1951</v>
      </c>
      <c r="B1952" s="338" t="s">
        <v>3226</v>
      </c>
      <c r="C1952" s="8" t="s">
        <v>1324</v>
      </c>
      <c r="D1952" s="15" t="s">
        <v>169</v>
      </c>
      <c r="E1952" s="18">
        <v>220</v>
      </c>
      <c r="F1952" s="473">
        <v>45711</v>
      </c>
      <c r="G1952" s="473">
        <v>45711</v>
      </c>
      <c r="H1952" s="448"/>
      <c r="I1952" s="15" t="s">
        <v>1279</v>
      </c>
      <c r="J1952" s="15" t="str">
        <f>_xlfn.XLOOKUP(QDC_Contratos[[#This Row],[ID CLUSTER]],'Pontos e zonas por UF'!$B$2:$B$446,'Pontos e zonas por UF'!$H$2:$H$446)</f>
        <v>Rio de Janeiro</v>
      </c>
      <c r="K1952" s="344"/>
      <c r="L1952" s="8">
        <f>_xlfn.XLOOKUP(QDC_Contratos[[#This Row],[ID CLUSTER]],'Pontos e zonas por UF'!$B$2:$B$446,'Pontos e zonas por UF'!$A$2:$A$446)</f>
        <v>756635</v>
      </c>
      <c r="M1952" s="344" t="str">
        <f>_xlfn.XLOOKUP(QDC_Contratos[[#This Row],[Código Identificador do ID CLUSTER]],'Pontos e zonas por UF'!$A$2:$A$446,'Pontos e zonas por UF'!$G$2:$G$446)</f>
        <v>Ponto</v>
      </c>
    </row>
    <row r="1953" spans="1:13" x14ac:dyDescent="0.35">
      <c r="A1953" s="15">
        <v>1952</v>
      </c>
      <c r="B1953" s="338" t="s">
        <v>3227</v>
      </c>
      <c r="C1953" s="8" t="s">
        <v>1324</v>
      </c>
      <c r="D1953" s="15" t="s">
        <v>169</v>
      </c>
      <c r="E1953" s="18">
        <v>220</v>
      </c>
      <c r="F1953" s="473">
        <v>45712</v>
      </c>
      <c r="G1953" s="473">
        <v>45712</v>
      </c>
      <c r="H1953" s="448"/>
      <c r="I1953" s="15" t="s">
        <v>1279</v>
      </c>
      <c r="J1953" s="15" t="str">
        <f>_xlfn.XLOOKUP(QDC_Contratos[[#This Row],[ID CLUSTER]],'Pontos e zonas por UF'!$B$2:$B$446,'Pontos e zonas por UF'!$H$2:$H$446)</f>
        <v>Rio de Janeiro</v>
      </c>
      <c r="K1953" s="344"/>
      <c r="L1953" s="8">
        <f>_xlfn.XLOOKUP(QDC_Contratos[[#This Row],[ID CLUSTER]],'Pontos e zonas por UF'!$B$2:$B$446,'Pontos e zonas por UF'!$A$2:$A$446)</f>
        <v>756635</v>
      </c>
      <c r="M1953" s="344" t="str">
        <f>_xlfn.XLOOKUP(QDC_Contratos[[#This Row],[Código Identificador do ID CLUSTER]],'Pontos e zonas por UF'!$A$2:$A$446,'Pontos e zonas por UF'!$G$2:$G$446)</f>
        <v>Ponto</v>
      </c>
    </row>
    <row r="1954" spans="1:13" x14ac:dyDescent="0.35">
      <c r="A1954" s="15">
        <v>1953</v>
      </c>
      <c r="B1954" s="338" t="s">
        <v>3228</v>
      </c>
      <c r="C1954" s="8" t="s">
        <v>1324</v>
      </c>
      <c r="D1954" s="15" t="s">
        <v>169</v>
      </c>
      <c r="E1954" s="18">
        <v>220</v>
      </c>
      <c r="F1954" s="473">
        <v>45713</v>
      </c>
      <c r="G1954" s="473">
        <v>45713</v>
      </c>
      <c r="H1954" s="448"/>
      <c r="I1954" s="15" t="s">
        <v>1279</v>
      </c>
      <c r="J1954" s="15" t="str">
        <f>_xlfn.XLOOKUP(QDC_Contratos[[#This Row],[ID CLUSTER]],'Pontos e zonas por UF'!$B$2:$B$446,'Pontos e zonas por UF'!$H$2:$H$446)</f>
        <v>Rio de Janeiro</v>
      </c>
      <c r="K1954" s="344"/>
      <c r="L1954" s="8">
        <f>_xlfn.XLOOKUP(QDC_Contratos[[#This Row],[ID CLUSTER]],'Pontos e zonas por UF'!$B$2:$B$446,'Pontos e zonas por UF'!$A$2:$A$446)</f>
        <v>756635</v>
      </c>
      <c r="M1954" s="344" t="str">
        <f>_xlfn.XLOOKUP(QDC_Contratos[[#This Row],[Código Identificador do ID CLUSTER]],'Pontos e zonas por UF'!$A$2:$A$446,'Pontos e zonas por UF'!$G$2:$G$446)</f>
        <v>Ponto</v>
      </c>
    </row>
    <row r="1955" spans="1:13" x14ac:dyDescent="0.35">
      <c r="A1955" s="15">
        <v>1954</v>
      </c>
      <c r="B1955" s="338" t="s">
        <v>3229</v>
      </c>
      <c r="C1955" s="8" t="s">
        <v>1324</v>
      </c>
      <c r="D1955" s="15" t="s">
        <v>169</v>
      </c>
      <c r="E1955" s="18">
        <v>220</v>
      </c>
      <c r="F1955" s="473">
        <v>45714</v>
      </c>
      <c r="G1955" s="473">
        <v>45714</v>
      </c>
      <c r="H1955" s="448"/>
      <c r="I1955" s="15" t="s">
        <v>1279</v>
      </c>
      <c r="J1955" s="15" t="str">
        <f>_xlfn.XLOOKUP(QDC_Contratos[[#This Row],[ID CLUSTER]],'Pontos e zonas por UF'!$B$2:$B$446,'Pontos e zonas por UF'!$H$2:$H$446)</f>
        <v>Rio de Janeiro</v>
      </c>
      <c r="K1955" s="344"/>
      <c r="L1955" s="8">
        <f>_xlfn.XLOOKUP(QDC_Contratos[[#This Row],[ID CLUSTER]],'Pontos e zonas por UF'!$B$2:$B$446,'Pontos e zonas por UF'!$A$2:$A$446)</f>
        <v>756635</v>
      </c>
      <c r="M1955" s="344" t="str">
        <f>_xlfn.XLOOKUP(QDC_Contratos[[#This Row],[Código Identificador do ID CLUSTER]],'Pontos e zonas por UF'!$A$2:$A$446,'Pontos e zonas por UF'!$G$2:$G$446)</f>
        <v>Ponto</v>
      </c>
    </row>
    <row r="1956" spans="1:13" x14ac:dyDescent="0.35">
      <c r="A1956" s="15">
        <v>1955</v>
      </c>
      <c r="B1956" s="338" t="s">
        <v>3230</v>
      </c>
      <c r="C1956" s="8" t="s">
        <v>1324</v>
      </c>
      <c r="D1956" s="15" t="s">
        <v>169</v>
      </c>
      <c r="E1956" s="18">
        <v>220</v>
      </c>
      <c r="F1956" s="473">
        <v>45715</v>
      </c>
      <c r="G1956" s="473">
        <v>45715</v>
      </c>
      <c r="H1956" s="448"/>
      <c r="I1956" s="15" t="s">
        <v>1279</v>
      </c>
      <c r="J1956" s="15" t="str">
        <f>_xlfn.XLOOKUP(QDC_Contratos[[#This Row],[ID CLUSTER]],'Pontos e zonas por UF'!$B$2:$B$446,'Pontos e zonas por UF'!$H$2:$H$446)</f>
        <v>Rio de Janeiro</v>
      </c>
      <c r="K1956" s="344"/>
      <c r="L1956" s="8">
        <f>_xlfn.XLOOKUP(QDC_Contratos[[#This Row],[ID CLUSTER]],'Pontos e zonas por UF'!$B$2:$B$446,'Pontos e zonas por UF'!$A$2:$A$446)</f>
        <v>756635</v>
      </c>
      <c r="M1956" s="344" t="str">
        <f>_xlfn.XLOOKUP(QDC_Contratos[[#This Row],[Código Identificador do ID CLUSTER]],'Pontos e zonas por UF'!$A$2:$A$446,'Pontos e zonas por UF'!$G$2:$G$446)</f>
        <v>Ponto</v>
      </c>
    </row>
    <row r="1957" spans="1:13" x14ac:dyDescent="0.35">
      <c r="A1957" s="15">
        <v>1956</v>
      </c>
      <c r="B1957" s="338" t="s">
        <v>3231</v>
      </c>
      <c r="C1957" s="8" t="s">
        <v>1466</v>
      </c>
      <c r="D1957" s="15" t="s">
        <v>162</v>
      </c>
      <c r="E1957" s="18">
        <v>25.62</v>
      </c>
      <c r="F1957" s="473">
        <v>45716</v>
      </c>
      <c r="G1957" s="473">
        <v>45716</v>
      </c>
      <c r="H1957" s="448"/>
      <c r="I1957" s="15" t="s">
        <v>1279</v>
      </c>
      <c r="J1957" s="15" t="str">
        <f>_xlfn.XLOOKUP(QDC_Contratos[[#This Row],[ID CLUSTER]],'Pontos e zonas por UF'!$B$2:$B$446,'Pontos e zonas por UF'!$H$2:$H$446)</f>
        <v>Espírito Santo</v>
      </c>
      <c r="K1957" s="344"/>
      <c r="L1957" s="8">
        <f>_xlfn.XLOOKUP(QDC_Contratos[[#This Row],[ID CLUSTER]],'Pontos e zonas por UF'!$B$2:$B$446,'Pontos e zonas por UF'!$A$2:$A$446)</f>
        <v>231</v>
      </c>
      <c r="M1957" s="344" t="str">
        <f>_xlfn.XLOOKUP(QDC_Contratos[[#This Row],[Código Identificador do ID CLUSTER]],'Pontos e zonas por UF'!$A$2:$A$446,'Pontos e zonas por UF'!$G$2:$G$446)</f>
        <v>Zona</v>
      </c>
    </row>
    <row r="1958" spans="1:13" x14ac:dyDescent="0.35">
      <c r="A1958" s="15">
        <v>1957</v>
      </c>
      <c r="B1958" s="338" t="s">
        <v>3232</v>
      </c>
      <c r="C1958" s="8" t="s">
        <v>1324</v>
      </c>
      <c r="D1958" s="15" t="s">
        <v>169</v>
      </c>
      <c r="E1958" s="18">
        <v>220</v>
      </c>
      <c r="F1958" s="473">
        <v>45716</v>
      </c>
      <c r="G1958" s="473">
        <v>45716</v>
      </c>
      <c r="H1958" s="448"/>
      <c r="I1958" s="15" t="s">
        <v>1279</v>
      </c>
      <c r="J1958" s="15" t="str">
        <f>_xlfn.XLOOKUP(QDC_Contratos[[#This Row],[ID CLUSTER]],'Pontos e zonas por UF'!$B$2:$B$446,'Pontos e zonas por UF'!$H$2:$H$446)</f>
        <v>Rio de Janeiro</v>
      </c>
      <c r="K1958" s="344"/>
      <c r="L1958" s="8">
        <f>_xlfn.XLOOKUP(QDC_Contratos[[#This Row],[ID CLUSTER]],'Pontos e zonas por UF'!$B$2:$B$446,'Pontos e zonas por UF'!$A$2:$A$446)</f>
        <v>756635</v>
      </c>
      <c r="M1958" s="344" t="str">
        <f>_xlfn.XLOOKUP(QDC_Contratos[[#This Row],[Código Identificador do ID CLUSTER]],'Pontos e zonas por UF'!$A$2:$A$446,'Pontos e zonas por UF'!$G$2:$G$446)</f>
        <v>Ponto</v>
      </c>
    </row>
    <row r="1959" spans="1:13" x14ac:dyDescent="0.35">
      <c r="A1959" s="15">
        <v>1958</v>
      </c>
      <c r="B1959" s="338" t="s">
        <v>3233</v>
      </c>
      <c r="C1959" s="8" t="s">
        <v>1324</v>
      </c>
      <c r="D1959" s="15" t="s">
        <v>169</v>
      </c>
      <c r="E1959" s="18">
        <v>220</v>
      </c>
      <c r="F1959" s="473">
        <v>45696</v>
      </c>
      <c r="G1959" s="473">
        <v>45696</v>
      </c>
      <c r="H1959" s="448"/>
      <c r="I1959" s="15" t="s">
        <v>1279</v>
      </c>
      <c r="J1959" s="15" t="str">
        <f>_xlfn.XLOOKUP(QDC_Contratos[[#This Row],[ID CLUSTER]],'Pontos e zonas por UF'!$B$2:$B$446,'Pontos e zonas por UF'!$H$2:$H$446)</f>
        <v>Rio de Janeiro</v>
      </c>
      <c r="K1959" s="344"/>
      <c r="L1959" s="8">
        <f>_xlfn.XLOOKUP(QDC_Contratos[[#This Row],[ID CLUSTER]],'Pontos e zonas por UF'!$B$2:$B$446,'Pontos e zonas por UF'!$A$2:$A$446)</f>
        <v>756635</v>
      </c>
      <c r="M1959" s="344" t="str">
        <f>_xlfn.XLOOKUP(QDC_Contratos[[#This Row],[Código Identificador do ID CLUSTER]],'Pontos e zonas por UF'!$A$2:$A$446,'Pontos e zonas por UF'!$G$2:$G$446)</f>
        <v>Ponto</v>
      </c>
    </row>
    <row r="1960" spans="1:13" x14ac:dyDescent="0.35">
      <c r="A1960" s="15">
        <v>1959</v>
      </c>
      <c r="B1960" s="338" t="s">
        <v>3234</v>
      </c>
      <c r="C1960" s="8" t="s">
        <v>1324</v>
      </c>
      <c r="D1960" s="15" t="s">
        <v>169</v>
      </c>
      <c r="E1960" s="18">
        <v>220</v>
      </c>
      <c r="F1960" s="473">
        <v>45697</v>
      </c>
      <c r="G1960" s="473">
        <v>45697</v>
      </c>
      <c r="H1960" s="448"/>
      <c r="I1960" s="15" t="s">
        <v>1279</v>
      </c>
      <c r="J1960" s="15" t="str">
        <f>_xlfn.XLOOKUP(QDC_Contratos[[#This Row],[ID CLUSTER]],'Pontos e zonas por UF'!$B$2:$B$446,'Pontos e zonas por UF'!$H$2:$H$446)</f>
        <v>Rio de Janeiro</v>
      </c>
      <c r="K1960" s="344"/>
      <c r="L1960" s="8">
        <f>_xlfn.XLOOKUP(QDC_Contratos[[#This Row],[ID CLUSTER]],'Pontos e zonas por UF'!$B$2:$B$446,'Pontos e zonas por UF'!$A$2:$A$446)</f>
        <v>756635</v>
      </c>
      <c r="M1960" s="344" t="str">
        <f>_xlfn.XLOOKUP(QDC_Contratos[[#This Row],[Código Identificador do ID CLUSTER]],'Pontos e zonas por UF'!$A$2:$A$446,'Pontos e zonas por UF'!$G$2:$G$446)</f>
        <v>Ponto</v>
      </c>
    </row>
    <row r="1961" spans="1:13" x14ac:dyDescent="0.35">
      <c r="A1961" s="15">
        <v>1960</v>
      </c>
      <c r="B1961" s="338" t="s">
        <v>3235</v>
      </c>
      <c r="C1961" s="8" t="s">
        <v>1324</v>
      </c>
      <c r="D1961" s="15" t="s">
        <v>169</v>
      </c>
      <c r="E1961" s="18">
        <v>220</v>
      </c>
      <c r="F1961" s="473">
        <v>45698</v>
      </c>
      <c r="G1961" s="473">
        <v>45698</v>
      </c>
      <c r="H1961" s="448"/>
      <c r="I1961" s="15" t="s">
        <v>1279</v>
      </c>
      <c r="J1961" s="15" t="str">
        <f>_xlfn.XLOOKUP(QDC_Contratos[[#This Row],[ID CLUSTER]],'Pontos e zonas por UF'!$B$2:$B$446,'Pontos e zonas por UF'!$H$2:$H$446)</f>
        <v>Rio de Janeiro</v>
      </c>
      <c r="K1961" s="344"/>
      <c r="L1961" s="8">
        <f>_xlfn.XLOOKUP(QDC_Contratos[[#This Row],[ID CLUSTER]],'Pontos e zonas por UF'!$B$2:$B$446,'Pontos e zonas por UF'!$A$2:$A$446)</f>
        <v>756635</v>
      </c>
      <c r="M1961" s="344" t="str">
        <f>_xlfn.XLOOKUP(QDC_Contratos[[#This Row],[Código Identificador do ID CLUSTER]],'Pontos e zonas por UF'!$A$2:$A$446,'Pontos e zonas por UF'!$G$2:$G$446)</f>
        <v>Ponto</v>
      </c>
    </row>
    <row r="1962" spans="1:13" x14ac:dyDescent="0.35">
      <c r="A1962" s="15">
        <v>1961</v>
      </c>
      <c r="B1962" s="338" t="s">
        <v>3236</v>
      </c>
      <c r="C1962" s="8" t="s">
        <v>1324</v>
      </c>
      <c r="D1962" s="15" t="s">
        <v>169</v>
      </c>
      <c r="E1962" s="18">
        <v>220</v>
      </c>
      <c r="F1962" s="473">
        <v>45699</v>
      </c>
      <c r="G1962" s="473">
        <v>45699</v>
      </c>
      <c r="H1962" s="448"/>
      <c r="I1962" s="15" t="s">
        <v>1279</v>
      </c>
      <c r="J1962" s="15" t="str">
        <f>_xlfn.XLOOKUP(QDC_Contratos[[#This Row],[ID CLUSTER]],'Pontos e zonas por UF'!$B$2:$B$446,'Pontos e zonas por UF'!$H$2:$H$446)</f>
        <v>Rio de Janeiro</v>
      </c>
      <c r="K1962" s="344"/>
      <c r="L1962" s="8">
        <f>_xlfn.XLOOKUP(QDC_Contratos[[#This Row],[ID CLUSTER]],'Pontos e zonas por UF'!$B$2:$B$446,'Pontos e zonas por UF'!$A$2:$A$446)</f>
        <v>756635</v>
      </c>
      <c r="M1962" s="344" t="str">
        <f>_xlfn.XLOOKUP(QDC_Contratos[[#This Row],[Código Identificador do ID CLUSTER]],'Pontos e zonas por UF'!$A$2:$A$446,'Pontos e zonas por UF'!$G$2:$G$446)</f>
        <v>Ponto</v>
      </c>
    </row>
    <row r="1963" spans="1:13" x14ac:dyDescent="0.35">
      <c r="A1963" s="15">
        <v>1962</v>
      </c>
      <c r="B1963" s="338" t="s">
        <v>3237</v>
      </c>
      <c r="C1963" s="8" t="s">
        <v>1324</v>
      </c>
      <c r="D1963" s="15" t="s">
        <v>169</v>
      </c>
      <c r="E1963" s="18">
        <v>220</v>
      </c>
      <c r="F1963" s="473">
        <v>45700</v>
      </c>
      <c r="G1963" s="473">
        <v>45700</v>
      </c>
      <c r="H1963" s="448"/>
      <c r="I1963" s="15" t="s">
        <v>1279</v>
      </c>
      <c r="J1963" s="15" t="str">
        <f>_xlfn.XLOOKUP(QDC_Contratos[[#This Row],[ID CLUSTER]],'Pontos e zonas por UF'!$B$2:$B$446,'Pontos e zonas por UF'!$H$2:$H$446)</f>
        <v>Rio de Janeiro</v>
      </c>
      <c r="K1963" s="344"/>
      <c r="L1963" s="8">
        <f>_xlfn.XLOOKUP(QDC_Contratos[[#This Row],[ID CLUSTER]],'Pontos e zonas por UF'!$B$2:$B$446,'Pontos e zonas por UF'!$A$2:$A$446)</f>
        <v>756635</v>
      </c>
      <c r="M1963" s="344" t="str">
        <f>_xlfn.XLOOKUP(QDC_Contratos[[#This Row],[Código Identificador do ID CLUSTER]],'Pontos e zonas por UF'!$A$2:$A$446,'Pontos e zonas por UF'!$G$2:$G$446)</f>
        <v>Ponto</v>
      </c>
    </row>
    <row r="1964" spans="1:13" x14ac:dyDescent="0.35">
      <c r="A1964" s="15">
        <v>1963</v>
      </c>
      <c r="B1964" s="338" t="s">
        <v>3238</v>
      </c>
      <c r="C1964" s="8" t="s">
        <v>1324</v>
      </c>
      <c r="D1964" s="15" t="s">
        <v>169</v>
      </c>
      <c r="E1964" s="18">
        <v>220</v>
      </c>
      <c r="F1964" s="473">
        <v>45701</v>
      </c>
      <c r="G1964" s="473">
        <v>45701</v>
      </c>
      <c r="H1964" s="448"/>
      <c r="I1964" s="15" t="s">
        <v>1279</v>
      </c>
      <c r="J1964" s="15" t="str">
        <f>_xlfn.XLOOKUP(QDC_Contratos[[#This Row],[ID CLUSTER]],'Pontos e zonas por UF'!$B$2:$B$446,'Pontos e zonas por UF'!$H$2:$H$446)</f>
        <v>Rio de Janeiro</v>
      </c>
      <c r="K1964" s="344"/>
      <c r="L1964" s="8">
        <f>_xlfn.XLOOKUP(QDC_Contratos[[#This Row],[ID CLUSTER]],'Pontos e zonas por UF'!$B$2:$B$446,'Pontos e zonas por UF'!$A$2:$A$446)</f>
        <v>756635</v>
      </c>
      <c r="M1964" s="344" t="str">
        <f>_xlfn.XLOOKUP(QDC_Contratos[[#This Row],[Código Identificador do ID CLUSTER]],'Pontos e zonas por UF'!$A$2:$A$446,'Pontos e zonas por UF'!$G$2:$G$446)</f>
        <v>Ponto</v>
      </c>
    </row>
    <row r="1965" spans="1:13" x14ac:dyDescent="0.35">
      <c r="A1965" s="15">
        <v>1964</v>
      </c>
      <c r="B1965" s="338" t="s">
        <v>3239</v>
      </c>
      <c r="C1965" s="8" t="s">
        <v>1324</v>
      </c>
      <c r="D1965" s="15" t="s">
        <v>169</v>
      </c>
      <c r="E1965" s="18">
        <v>220</v>
      </c>
      <c r="F1965" s="473">
        <v>45702</v>
      </c>
      <c r="G1965" s="473">
        <v>45702</v>
      </c>
      <c r="H1965" s="448"/>
      <c r="I1965" s="15" t="s">
        <v>1279</v>
      </c>
      <c r="J1965" s="15" t="str">
        <f>_xlfn.XLOOKUP(QDC_Contratos[[#This Row],[ID CLUSTER]],'Pontos e zonas por UF'!$B$2:$B$446,'Pontos e zonas por UF'!$H$2:$H$446)</f>
        <v>Rio de Janeiro</v>
      </c>
      <c r="K1965" s="344"/>
      <c r="L1965" s="8">
        <f>_xlfn.XLOOKUP(QDC_Contratos[[#This Row],[ID CLUSTER]],'Pontos e zonas por UF'!$B$2:$B$446,'Pontos e zonas por UF'!$A$2:$A$446)</f>
        <v>756635</v>
      </c>
      <c r="M1965" s="344" t="str">
        <f>_xlfn.XLOOKUP(QDC_Contratos[[#This Row],[Código Identificador do ID CLUSTER]],'Pontos e zonas por UF'!$A$2:$A$446,'Pontos e zonas por UF'!$G$2:$G$446)</f>
        <v>Ponto</v>
      </c>
    </row>
    <row r="1966" spans="1:13" x14ac:dyDescent="0.35">
      <c r="A1966" s="15">
        <v>1965</v>
      </c>
      <c r="B1966" s="338" t="s">
        <v>3240</v>
      </c>
      <c r="C1966" s="8" t="s">
        <v>1466</v>
      </c>
      <c r="D1966" s="15" t="s">
        <v>162</v>
      </c>
      <c r="E1966" s="18">
        <v>88.33</v>
      </c>
      <c r="F1966" s="473">
        <v>45717</v>
      </c>
      <c r="G1966" s="473">
        <v>45717</v>
      </c>
      <c r="H1966" s="448"/>
      <c r="I1966" s="15" t="s">
        <v>1279</v>
      </c>
      <c r="J1966" s="15" t="str">
        <f>_xlfn.XLOOKUP(QDC_Contratos[[#This Row],[ID CLUSTER]],'Pontos e zonas por UF'!$B$2:$B$446,'Pontos e zonas por UF'!$H$2:$H$446)</f>
        <v>Espírito Santo</v>
      </c>
      <c r="K1966" s="344"/>
      <c r="L1966" s="8">
        <f>_xlfn.XLOOKUP(QDC_Contratos[[#This Row],[ID CLUSTER]],'Pontos e zonas por UF'!$B$2:$B$446,'Pontos e zonas por UF'!$A$2:$A$446)</f>
        <v>231</v>
      </c>
      <c r="M1966" s="344" t="str">
        <f>_xlfn.XLOOKUP(QDC_Contratos[[#This Row],[Código Identificador do ID CLUSTER]],'Pontos e zonas por UF'!$A$2:$A$446,'Pontos e zonas por UF'!$G$2:$G$446)</f>
        <v>Zona</v>
      </c>
    </row>
    <row r="1967" spans="1:13" x14ac:dyDescent="0.35">
      <c r="A1967" s="15">
        <v>1966</v>
      </c>
      <c r="B1967" s="338" t="s">
        <v>3241</v>
      </c>
      <c r="C1967" s="8" t="s">
        <v>1466</v>
      </c>
      <c r="D1967" s="15" t="s">
        <v>162</v>
      </c>
      <c r="E1967" s="18">
        <v>148.46</v>
      </c>
      <c r="F1967" s="473">
        <v>45718</v>
      </c>
      <c r="G1967" s="473">
        <v>45718</v>
      </c>
      <c r="H1967" s="448"/>
      <c r="I1967" s="15" t="s">
        <v>1279</v>
      </c>
      <c r="J1967" s="15" t="str">
        <f>_xlfn.XLOOKUP(QDC_Contratos[[#This Row],[ID CLUSTER]],'Pontos e zonas por UF'!$B$2:$B$446,'Pontos e zonas por UF'!$H$2:$H$446)</f>
        <v>Espírito Santo</v>
      </c>
      <c r="K1967" s="344"/>
      <c r="L1967" s="8">
        <f>_xlfn.XLOOKUP(QDC_Contratos[[#This Row],[ID CLUSTER]],'Pontos e zonas por UF'!$B$2:$B$446,'Pontos e zonas por UF'!$A$2:$A$446)</f>
        <v>231</v>
      </c>
      <c r="M1967" s="344" t="str">
        <f>_xlfn.XLOOKUP(QDC_Contratos[[#This Row],[Código Identificador do ID CLUSTER]],'Pontos e zonas por UF'!$A$2:$A$446,'Pontos e zonas por UF'!$G$2:$G$446)</f>
        <v>Zona</v>
      </c>
    </row>
    <row r="1968" spans="1:13" x14ac:dyDescent="0.35">
      <c r="A1968" s="15">
        <v>1967</v>
      </c>
      <c r="B1968" s="338" t="s">
        <v>3242</v>
      </c>
      <c r="C1968" s="8" t="s">
        <v>1466</v>
      </c>
      <c r="D1968" s="15" t="s">
        <v>162</v>
      </c>
      <c r="E1968" s="18">
        <v>198.47</v>
      </c>
      <c r="F1968" s="473">
        <v>45719</v>
      </c>
      <c r="G1968" s="473">
        <v>45719</v>
      </c>
      <c r="H1968" s="448"/>
      <c r="I1968" s="15" t="s">
        <v>1279</v>
      </c>
      <c r="J1968" s="15" t="str">
        <f>_xlfn.XLOOKUP(QDC_Contratos[[#This Row],[ID CLUSTER]],'Pontos e zonas por UF'!$B$2:$B$446,'Pontos e zonas por UF'!$H$2:$H$446)</f>
        <v>Espírito Santo</v>
      </c>
      <c r="K1968" s="344"/>
      <c r="L1968" s="8">
        <f>_xlfn.XLOOKUP(QDC_Contratos[[#This Row],[ID CLUSTER]],'Pontos e zonas por UF'!$B$2:$B$446,'Pontos e zonas por UF'!$A$2:$A$446)</f>
        <v>231</v>
      </c>
      <c r="M1968" s="344" t="str">
        <f>_xlfn.XLOOKUP(QDC_Contratos[[#This Row],[Código Identificador do ID CLUSTER]],'Pontos e zonas por UF'!$A$2:$A$446,'Pontos e zonas por UF'!$G$2:$G$446)</f>
        <v>Zona</v>
      </c>
    </row>
    <row r="1969" spans="1:13" x14ac:dyDescent="0.35">
      <c r="A1969" s="15">
        <v>1968</v>
      </c>
      <c r="B1969" s="338" t="s">
        <v>3243</v>
      </c>
      <c r="C1969" s="8" t="s">
        <v>1466</v>
      </c>
      <c r="D1969" s="15" t="s">
        <v>162</v>
      </c>
      <c r="E1969" s="18">
        <v>198.47</v>
      </c>
      <c r="F1969" s="473">
        <v>45720</v>
      </c>
      <c r="G1969" s="473">
        <v>45720</v>
      </c>
      <c r="H1969" s="448"/>
      <c r="I1969" s="15" t="s">
        <v>1279</v>
      </c>
      <c r="J1969" s="15" t="str">
        <f>_xlfn.XLOOKUP(QDC_Contratos[[#This Row],[ID CLUSTER]],'Pontos e zonas por UF'!$B$2:$B$446,'Pontos e zonas por UF'!$H$2:$H$446)</f>
        <v>Espírito Santo</v>
      </c>
      <c r="K1969" s="344"/>
      <c r="L1969" s="8">
        <f>_xlfn.XLOOKUP(QDC_Contratos[[#This Row],[ID CLUSTER]],'Pontos e zonas por UF'!$B$2:$B$446,'Pontos e zonas por UF'!$A$2:$A$446)</f>
        <v>231</v>
      </c>
      <c r="M1969" s="344" t="str">
        <f>_xlfn.XLOOKUP(QDC_Contratos[[#This Row],[Código Identificador do ID CLUSTER]],'Pontos e zonas por UF'!$A$2:$A$446,'Pontos e zonas por UF'!$G$2:$G$446)</f>
        <v>Zona</v>
      </c>
    </row>
    <row r="1970" spans="1:13" x14ac:dyDescent="0.35">
      <c r="A1970" s="15">
        <v>1969</v>
      </c>
      <c r="B1970" s="338" t="s">
        <v>3244</v>
      </c>
      <c r="C1970" s="8" t="s">
        <v>1466</v>
      </c>
      <c r="D1970" s="15" t="s">
        <v>162</v>
      </c>
      <c r="E1970" s="18">
        <v>167.86</v>
      </c>
      <c r="F1970" s="473">
        <v>45721</v>
      </c>
      <c r="G1970" s="473">
        <v>45721</v>
      </c>
      <c r="H1970" s="448"/>
      <c r="I1970" s="15" t="s">
        <v>1279</v>
      </c>
      <c r="J1970" s="15" t="str">
        <f>_xlfn.XLOOKUP(QDC_Contratos[[#This Row],[ID CLUSTER]],'Pontos e zonas por UF'!$B$2:$B$446,'Pontos e zonas por UF'!$H$2:$H$446)</f>
        <v>Espírito Santo</v>
      </c>
      <c r="K1970" s="344"/>
      <c r="L1970" s="8">
        <f>_xlfn.XLOOKUP(QDC_Contratos[[#This Row],[ID CLUSTER]],'Pontos e zonas por UF'!$B$2:$B$446,'Pontos e zonas por UF'!$A$2:$A$446)</f>
        <v>231</v>
      </c>
      <c r="M1970" s="344" t="str">
        <f>_xlfn.XLOOKUP(QDC_Contratos[[#This Row],[Código Identificador do ID CLUSTER]],'Pontos e zonas por UF'!$A$2:$A$446,'Pontos e zonas por UF'!$G$2:$G$446)</f>
        <v>Zona</v>
      </c>
    </row>
    <row r="1971" spans="1:13" x14ac:dyDescent="0.35">
      <c r="A1971" s="15">
        <v>1970</v>
      </c>
      <c r="B1971" s="338" t="s">
        <v>3245</v>
      </c>
      <c r="C1971" s="8" t="s">
        <v>1466</v>
      </c>
      <c r="D1971" s="15" t="s">
        <v>162</v>
      </c>
      <c r="E1971" s="18">
        <v>109.38</v>
      </c>
      <c r="F1971" s="473">
        <v>45722</v>
      </c>
      <c r="G1971" s="473">
        <v>45722</v>
      </c>
      <c r="H1971" s="448"/>
      <c r="I1971" s="15" t="s">
        <v>1279</v>
      </c>
      <c r="J1971" s="15" t="str">
        <f>_xlfn.XLOOKUP(QDC_Contratos[[#This Row],[ID CLUSTER]],'Pontos e zonas por UF'!$B$2:$B$446,'Pontos e zonas por UF'!$H$2:$H$446)</f>
        <v>Espírito Santo</v>
      </c>
      <c r="K1971" s="344"/>
      <c r="L1971" s="8">
        <f>_xlfn.XLOOKUP(QDC_Contratos[[#This Row],[ID CLUSTER]],'Pontos e zonas por UF'!$B$2:$B$446,'Pontos e zonas por UF'!$A$2:$A$446)</f>
        <v>231</v>
      </c>
      <c r="M1971" s="344" t="str">
        <f>_xlfn.XLOOKUP(QDC_Contratos[[#This Row],[Código Identificador do ID CLUSTER]],'Pontos e zonas por UF'!$A$2:$A$446,'Pontos e zonas por UF'!$G$2:$G$446)</f>
        <v>Zona</v>
      </c>
    </row>
    <row r="1972" spans="1:13" x14ac:dyDescent="0.35">
      <c r="A1972" s="15">
        <v>1971</v>
      </c>
      <c r="B1972" s="338" t="s">
        <v>3246</v>
      </c>
      <c r="C1972" s="8" t="s">
        <v>1469</v>
      </c>
      <c r="D1972" s="15" t="s">
        <v>162</v>
      </c>
      <c r="E1972" s="18">
        <v>247.5</v>
      </c>
      <c r="F1972" s="473">
        <v>45723</v>
      </c>
      <c r="G1972" s="473">
        <v>45723</v>
      </c>
      <c r="H1972" s="448"/>
      <c r="I1972" s="15" t="s">
        <v>1279</v>
      </c>
      <c r="J1972" s="15" t="str">
        <f>_xlfn.XLOOKUP(QDC_Contratos[[#This Row],[ID CLUSTER]],'Pontos e zonas por UF'!$B$2:$B$446,'Pontos e zonas por UF'!$H$2:$H$446)</f>
        <v>Espírito Santo</v>
      </c>
      <c r="K1972" s="344"/>
      <c r="L1972" s="8">
        <f>_xlfn.XLOOKUP(QDC_Contratos[[#This Row],[ID CLUSTER]],'Pontos e zonas por UF'!$B$2:$B$446,'Pontos e zonas por UF'!$A$2:$A$446)</f>
        <v>230</v>
      </c>
      <c r="M1972" s="344" t="str">
        <f>_xlfn.XLOOKUP(QDC_Contratos[[#This Row],[Código Identificador do ID CLUSTER]],'Pontos e zonas por UF'!$A$2:$A$446,'Pontos e zonas por UF'!$G$2:$G$446)</f>
        <v>Zona</v>
      </c>
    </row>
    <row r="1973" spans="1:13" x14ac:dyDescent="0.35">
      <c r="A1973" s="15">
        <v>1972</v>
      </c>
      <c r="B1973" s="338" t="s">
        <v>3247</v>
      </c>
      <c r="C1973" s="8" t="s">
        <v>1466</v>
      </c>
      <c r="D1973" s="15" t="s">
        <v>162</v>
      </c>
      <c r="E1973" s="18">
        <v>102.88</v>
      </c>
      <c r="F1973" s="473">
        <v>45723</v>
      </c>
      <c r="G1973" s="473">
        <v>45723</v>
      </c>
      <c r="H1973" s="448"/>
      <c r="I1973" s="15" t="s">
        <v>1279</v>
      </c>
      <c r="J1973" s="15" t="str">
        <f>_xlfn.XLOOKUP(QDC_Contratos[[#This Row],[ID CLUSTER]],'Pontos e zonas por UF'!$B$2:$B$446,'Pontos e zonas por UF'!$H$2:$H$446)</f>
        <v>Espírito Santo</v>
      </c>
      <c r="K1973" s="344"/>
      <c r="L1973" s="8">
        <f>_xlfn.XLOOKUP(QDC_Contratos[[#This Row],[ID CLUSTER]],'Pontos e zonas por UF'!$B$2:$B$446,'Pontos e zonas por UF'!$A$2:$A$446)</f>
        <v>231</v>
      </c>
      <c r="M1973" s="344" t="str">
        <f>_xlfn.XLOOKUP(QDC_Contratos[[#This Row],[Código Identificador do ID CLUSTER]],'Pontos e zonas por UF'!$A$2:$A$446,'Pontos e zonas por UF'!$G$2:$G$446)</f>
        <v>Zona</v>
      </c>
    </row>
    <row r="1974" spans="1:13" x14ac:dyDescent="0.35">
      <c r="A1974" s="15">
        <v>1973</v>
      </c>
      <c r="B1974" s="338" t="s">
        <v>3248</v>
      </c>
      <c r="C1974" s="8" t="s">
        <v>1466</v>
      </c>
      <c r="D1974" s="15" t="s">
        <v>162</v>
      </c>
      <c r="E1974" s="18">
        <v>189.86</v>
      </c>
      <c r="F1974" s="473">
        <v>45724</v>
      </c>
      <c r="G1974" s="473">
        <v>45724</v>
      </c>
      <c r="H1974" s="448"/>
      <c r="I1974" s="15" t="s">
        <v>1279</v>
      </c>
      <c r="J1974" s="15" t="str">
        <f>_xlfn.XLOOKUP(QDC_Contratos[[#This Row],[ID CLUSTER]],'Pontos e zonas por UF'!$B$2:$B$446,'Pontos e zonas por UF'!$H$2:$H$446)</f>
        <v>Espírito Santo</v>
      </c>
      <c r="K1974" s="344"/>
      <c r="L1974" s="8">
        <f>_xlfn.XLOOKUP(QDC_Contratos[[#This Row],[ID CLUSTER]],'Pontos e zonas por UF'!$B$2:$B$446,'Pontos e zonas por UF'!$A$2:$A$446)</f>
        <v>231</v>
      </c>
      <c r="M1974" s="344" t="str">
        <f>_xlfn.XLOOKUP(QDC_Contratos[[#This Row],[Código Identificador do ID CLUSTER]],'Pontos e zonas por UF'!$A$2:$A$446,'Pontos e zonas por UF'!$G$2:$G$446)</f>
        <v>Zona</v>
      </c>
    </row>
    <row r="1975" spans="1:13" x14ac:dyDescent="0.35">
      <c r="A1975" s="15">
        <v>1974</v>
      </c>
      <c r="B1975" s="338" t="s">
        <v>3249</v>
      </c>
      <c r="C1975" s="8" t="s">
        <v>1466</v>
      </c>
      <c r="D1975" s="15" t="s">
        <v>162</v>
      </c>
      <c r="E1975" s="18">
        <v>189.86</v>
      </c>
      <c r="F1975" s="473">
        <v>45725</v>
      </c>
      <c r="G1975" s="473">
        <v>45725</v>
      </c>
      <c r="H1975" s="448"/>
      <c r="I1975" s="15" t="s">
        <v>1279</v>
      </c>
      <c r="J1975" s="15" t="str">
        <f>_xlfn.XLOOKUP(QDC_Contratos[[#This Row],[ID CLUSTER]],'Pontos e zonas por UF'!$B$2:$B$446,'Pontos e zonas por UF'!$H$2:$H$446)</f>
        <v>Espírito Santo</v>
      </c>
      <c r="K1975" s="344"/>
      <c r="L1975" s="8">
        <f>_xlfn.XLOOKUP(QDC_Contratos[[#This Row],[ID CLUSTER]],'Pontos e zonas por UF'!$B$2:$B$446,'Pontos e zonas por UF'!$A$2:$A$446)</f>
        <v>231</v>
      </c>
      <c r="M1975" s="344" t="str">
        <f>_xlfn.XLOOKUP(QDC_Contratos[[#This Row],[Código Identificador do ID CLUSTER]],'Pontos e zonas por UF'!$A$2:$A$446,'Pontos e zonas por UF'!$G$2:$G$446)</f>
        <v>Zona</v>
      </c>
    </row>
    <row r="1976" spans="1:13" x14ac:dyDescent="0.35">
      <c r="A1976" s="15">
        <v>1975</v>
      </c>
      <c r="B1976" s="338" t="s">
        <v>3250</v>
      </c>
      <c r="C1976" s="8" t="s">
        <v>1466</v>
      </c>
      <c r="D1976" s="15" t="s">
        <v>162</v>
      </c>
      <c r="E1976" s="18">
        <v>48.64</v>
      </c>
      <c r="F1976" s="473">
        <v>45726</v>
      </c>
      <c r="G1976" s="473">
        <v>45726</v>
      </c>
      <c r="H1976" s="448"/>
      <c r="I1976" s="15" t="s">
        <v>1279</v>
      </c>
      <c r="J1976" s="15" t="str">
        <f>_xlfn.XLOOKUP(QDC_Contratos[[#This Row],[ID CLUSTER]],'Pontos e zonas por UF'!$B$2:$B$446,'Pontos e zonas por UF'!$H$2:$H$446)</f>
        <v>Espírito Santo</v>
      </c>
      <c r="K1976" s="344"/>
      <c r="L1976" s="8">
        <f>_xlfn.XLOOKUP(QDC_Contratos[[#This Row],[ID CLUSTER]],'Pontos e zonas por UF'!$B$2:$B$446,'Pontos e zonas por UF'!$A$2:$A$446)</f>
        <v>231</v>
      </c>
      <c r="M1976" s="344" t="str">
        <f>_xlfn.XLOOKUP(QDC_Contratos[[#This Row],[Código Identificador do ID CLUSTER]],'Pontos e zonas por UF'!$A$2:$A$446,'Pontos e zonas por UF'!$G$2:$G$446)</f>
        <v>Zona</v>
      </c>
    </row>
    <row r="1977" spans="1:13" x14ac:dyDescent="0.35">
      <c r="A1977" s="15">
        <v>1976</v>
      </c>
      <c r="B1977" s="338" t="s">
        <v>3251</v>
      </c>
      <c r="C1977" s="8" t="s">
        <v>1466</v>
      </c>
      <c r="D1977" s="15" t="s">
        <v>162</v>
      </c>
      <c r="E1977" s="18">
        <v>84.04</v>
      </c>
      <c r="F1977" s="473">
        <v>45727</v>
      </c>
      <c r="G1977" s="473">
        <v>45727</v>
      </c>
      <c r="H1977" s="448"/>
      <c r="I1977" s="15" t="s">
        <v>1279</v>
      </c>
      <c r="J1977" s="15" t="str">
        <f>_xlfn.XLOOKUP(QDC_Contratos[[#This Row],[ID CLUSTER]],'Pontos e zonas por UF'!$B$2:$B$446,'Pontos e zonas por UF'!$H$2:$H$446)</f>
        <v>Espírito Santo</v>
      </c>
      <c r="K1977" s="344"/>
      <c r="L1977" s="8">
        <f>_xlfn.XLOOKUP(QDC_Contratos[[#This Row],[ID CLUSTER]],'Pontos e zonas por UF'!$B$2:$B$446,'Pontos e zonas por UF'!$A$2:$A$446)</f>
        <v>231</v>
      </c>
      <c r="M1977" s="344" t="str">
        <f>_xlfn.XLOOKUP(QDC_Contratos[[#This Row],[Código Identificador do ID CLUSTER]],'Pontos e zonas por UF'!$A$2:$A$446,'Pontos e zonas por UF'!$G$2:$G$446)</f>
        <v>Zona</v>
      </c>
    </row>
    <row r="1978" spans="1:13" x14ac:dyDescent="0.35">
      <c r="A1978" s="15">
        <v>1977</v>
      </c>
      <c r="B1978" s="338" t="s">
        <v>3252</v>
      </c>
      <c r="C1978" s="8" t="s">
        <v>1802</v>
      </c>
      <c r="D1978" s="15" t="s">
        <v>162</v>
      </c>
      <c r="E1978" s="18">
        <v>2000</v>
      </c>
      <c r="F1978" s="473">
        <v>45728</v>
      </c>
      <c r="G1978" s="473">
        <v>45728</v>
      </c>
      <c r="H1978" s="448"/>
      <c r="I1978" s="15" t="s">
        <v>1279</v>
      </c>
      <c r="J1978" s="15" t="str">
        <f>_xlfn.XLOOKUP(QDC_Contratos[[#This Row],[ID CLUSTER]],'Pontos e zonas por UF'!$B$2:$B$446,'Pontos e zonas por UF'!$H$2:$H$446)</f>
        <v>Rio de Janeiro</v>
      </c>
      <c r="K1978" s="344"/>
      <c r="L1978" s="8">
        <f>_xlfn.XLOOKUP(QDC_Contratos[[#This Row],[ID CLUSTER]],'Pontos e zonas por UF'!$B$2:$B$446,'Pontos e zonas por UF'!$A$2:$A$446)</f>
        <v>756642</v>
      </c>
      <c r="M1978" s="344" t="str">
        <f>_xlfn.XLOOKUP(QDC_Contratos[[#This Row],[Código Identificador do ID CLUSTER]],'Pontos e zonas por UF'!$A$2:$A$446,'Pontos e zonas por UF'!$G$2:$G$446)</f>
        <v>Ponto</v>
      </c>
    </row>
    <row r="1979" spans="1:13" x14ac:dyDescent="0.35">
      <c r="A1979" s="15">
        <v>1978</v>
      </c>
      <c r="B1979" s="338" t="s">
        <v>3253</v>
      </c>
      <c r="C1979" s="8" t="s">
        <v>2685</v>
      </c>
      <c r="D1979" s="15" t="s">
        <v>169</v>
      </c>
      <c r="E1979" s="18">
        <v>2000</v>
      </c>
      <c r="F1979" s="473">
        <v>45728</v>
      </c>
      <c r="G1979" s="473">
        <v>45728</v>
      </c>
      <c r="H1979" s="448"/>
      <c r="I1979" s="15" t="s">
        <v>1279</v>
      </c>
      <c r="J1979" s="15" t="str">
        <f>_xlfn.XLOOKUP(QDC_Contratos[[#This Row],[ID CLUSTER]],'Pontos e zonas por UF'!$B$2:$B$446,'Pontos e zonas por UF'!$H$2:$H$446)</f>
        <v>Sergipe</v>
      </c>
      <c r="K1979" s="344"/>
      <c r="L1979" s="8">
        <f>_xlfn.XLOOKUP(QDC_Contratos[[#This Row],[ID CLUSTER]],'Pontos e zonas por UF'!$B$2:$B$446,'Pontos e zonas por UF'!$A$2:$A$446)</f>
        <v>1074593</v>
      </c>
      <c r="M1979" s="344" t="str">
        <f>_xlfn.XLOOKUP(QDC_Contratos[[#This Row],[Código Identificador do ID CLUSTER]],'Pontos e zonas por UF'!$A$2:$A$446,'Pontos e zonas por UF'!$G$2:$G$446)</f>
        <v>Ponto</v>
      </c>
    </row>
    <row r="1980" spans="1:13" x14ac:dyDescent="0.35">
      <c r="A1980" s="15">
        <v>1979</v>
      </c>
      <c r="B1980" s="338" t="s">
        <v>3254</v>
      </c>
      <c r="C1980" s="8" t="s">
        <v>1466</v>
      </c>
      <c r="D1980" s="15" t="s">
        <v>162</v>
      </c>
      <c r="E1980" s="18">
        <v>94.96</v>
      </c>
      <c r="F1980" s="473">
        <v>45729</v>
      </c>
      <c r="G1980" s="473">
        <v>45729</v>
      </c>
      <c r="H1980" s="448"/>
      <c r="I1980" s="15" t="s">
        <v>1279</v>
      </c>
      <c r="J1980" s="15" t="str">
        <f>_xlfn.XLOOKUP(QDC_Contratos[[#This Row],[ID CLUSTER]],'Pontos e zonas por UF'!$B$2:$B$446,'Pontos e zonas por UF'!$H$2:$H$446)</f>
        <v>Espírito Santo</v>
      </c>
      <c r="K1980" s="344"/>
      <c r="L1980" s="8">
        <f>_xlfn.XLOOKUP(QDC_Contratos[[#This Row],[ID CLUSTER]],'Pontos e zonas por UF'!$B$2:$B$446,'Pontos e zonas por UF'!$A$2:$A$446)</f>
        <v>231</v>
      </c>
      <c r="M1980" s="344" t="str">
        <f>_xlfn.XLOOKUP(QDC_Contratos[[#This Row],[Código Identificador do ID CLUSTER]],'Pontos e zonas por UF'!$A$2:$A$446,'Pontos e zonas por UF'!$G$2:$G$446)</f>
        <v>Zona</v>
      </c>
    </row>
    <row r="1981" spans="1:13" x14ac:dyDescent="0.35">
      <c r="A1981" s="15">
        <v>1980</v>
      </c>
      <c r="B1981" s="338" t="s">
        <v>3255</v>
      </c>
      <c r="C1981" s="8" t="s">
        <v>1466</v>
      </c>
      <c r="D1981" s="15" t="s">
        <v>162</v>
      </c>
      <c r="E1981" s="18">
        <v>117.56</v>
      </c>
      <c r="F1981" s="473">
        <v>45730</v>
      </c>
      <c r="G1981" s="473">
        <v>45730</v>
      </c>
      <c r="H1981" s="448"/>
      <c r="I1981" s="15" t="s">
        <v>1279</v>
      </c>
      <c r="J1981" s="15" t="str">
        <f>_xlfn.XLOOKUP(QDC_Contratos[[#This Row],[ID CLUSTER]],'Pontos e zonas por UF'!$B$2:$B$446,'Pontos e zonas por UF'!$H$2:$H$446)</f>
        <v>Espírito Santo</v>
      </c>
      <c r="K1981" s="344"/>
      <c r="L1981" s="8">
        <f>_xlfn.XLOOKUP(QDC_Contratos[[#This Row],[ID CLUSTER]],'Pontos e zonas por UF'!$B$2:$B$446,'Pontos e zonas por UF'!$A$2:$A$446)</f>
        <v>231</v>
      </c>
      <c r="M1981" s="344" t="str">
        <f>_xlfn.XLOOKUP(QDC_Contratos[[#This Row],[Código Identificador do ID CLUSTER]],'Pontos e zonas por UF'!$A$2:$A$446,'Pontos e zonas por UF'!$G$2:$G$446)</f>
        <v>Zona</v>
      </c>
    </row>
    <row r="1982" spans="1:13" x14ac:dyDescent="0.35">
      <c r="A1982" s="15">
        <v>1981</v>
      </c>
      <c r="B1982" s="338" t="s">
        <v>3256</v>
      </c>
      <c r="C1982" s="8" t="s">
        <v>1466</v>
      </c>
      <c r="D1982" s="15" t="s">
        <v>162</v>
      </c>
      <c r="E1982" s="18">
        <v>26.26</v>
      </c>
      <c r="F1982" s="473">
        <v>45731</v>
      </c>
      <c r="G1982" s="473">
        <v>45731</v>
      </c>
      <c r="H1982" s="448"/>
      <c r="I1982" s="15" t="s">
        <v>1279</v>
      </c>
      <c r="J1982" s="15" t="str">
        <f>_xlfn.XLOOKUP(QDC_Contratos[[#This Row],[ID CLUSTER]],'Pontos e zonas por UF'!$B$2:$B$446,'Pontos e zonas por UF'!$H$2:$H$446)</f>
        <v>Espírito Santo</v>
      </c>
      <c r="K1982" s="344"/>
      <c r="L1982" s="8">
        <f>_xlfn.XLOOKUP(QDC_Contratos[[#This Row],[ID CLUSTER]],'Pontos e zonas por UF'!$B$2:$B$446,'Pontos e zonas por UF'!$A$2:$A$446)</f>
        <v>231</v>
      </c>
      <c r="M1982" s="344" t="str">
        <f>_xlfn.XLOOKUP(QDC_Contratos[[#This Row],[Código Identificador do ID CLUSTER]],'Pontos e zonas por UF'!$A$2:$A$446,'Pontos e zonas por UF'!$G$2:$G$446)</f>
        <v>Zona</v>
      </c>
    </row>
    <row r="1983" spans="1:13" x14ac:dyDescent="0.35">
      <c r="A1983" s="15">
        <v>1982</v>
      </c>
      <c r="B1983" s="338" t="s">
        <v>3257</v>
      </c>
      <c r="C1983" s="8" t="s">
        <v>1802</v>
      </c>
      <c r="D1983" s="15" t="s">
        <v>162</v>
      </c>
      <c r="E1983" s="18">
        <v>1000</v>
      </c>
      <c r="F1983" s="473">
        <v>45731</v>
      </c>
      <c r="G1983" s="473">
        <v>45731</v>
      </c>
      <c r="H1983" s="448"/>
      <c r="I1983" s="15" t="s">
        <v>1279</v>
      </c>
      <c r="J1983" s="15" t="str">
        <f>_xlfn.XLOOKUP(QDC_Contratos[[#This Row],[ID CLUSTER]],'Pontos e zonas por UF'!$B$2:$B$446,'Pontos e zonas por UF'!$H$2:$H$446)</f>
        <v>Rio de Janeiro</v>
      </c>
      <c r="K1983" s="344"/>
      <c r="L1983" s="8">
        <f>_xlfn.XLOOKUP(QDC_Contratos[[#This Row],[ID CLUSTER]],'Pontos e zonas por UF'!$B$2:$B$446,'Pontos e zonas por UF'!$A$2:$A$446)</f>
        <v>756642</v>
      </c>
      <c r="M1983" s="344" t="str">
        <f>_xlfn.XLOOKUP(QDC_Contratos[[#This Row],[Código Identificador do ID CLUSTER]],'Pontos e zonas por UF'!$A$2:$A$446,'Pontos e zonas por UF'!$G$2:$G$446)</f>
        <v>Ponto</v>
      </c>
    </row>
    <row r="1984" spans="1:13" x14ac:dyDescent="0.35">
      <c r="A1984" s="15">
        <v>1983</v>
      </c>
      <c r="B1984" s="338" t="s">
        <v>3258</v>
      </c>
      <c r="C1984" s="8" t="s">
        <v>2685</v>
      </c>
      <c r="D1984" s="15" t="s">
        <v>169</v>
      </c>
      <c r="E1984" s="18">
        <v>1000</v>
      </c>
      <c r="F1984" s="473">
        <v>45731</v>
      </c>
      <c r="G1984" s="473">
        <v>45731</v>
      </c>
      <c r="H1984" s="448"/>
      <c r="I1984" s="15" t="s">
        <v>1279</v>
      </c>
      <c r="J1984" s="15" t="str">
        <f>_xlfn.XLOOKUP(QDC_Contratos[[#This Row],[ID CLUSTER]],'Pontos e zonas por UF'!$B$2:$B$446,'Pontos e zonas por UF'!$H$2:$H$446)</f>
        <v>Sergipe</v>
      </c>
      <c r="K1984" s="344"/>
      <c r="L1984" s="8">
        <f>_xlfn.XLOOKUP(QDC_Contratos[[#This Row],[ID CLUSTER]],'Pontos e zonas por UF'!$B$2:$B$446,'Pontos e zonas por UF'!$A$2:$A$446)</f>
        <v>1074593</v>
      </c>
      <c r="M1984" s="344" t="str">
        <f>_xlfn.XLOOKUP(QDC_Contratos[[#This Row],[Código Identificador do ID CLUSTER]],'Pontos e zonas por UF'!$A$2:$A$446,'Pontos e zonas por UF'!$G$2:$G$446)</f>
        <v>Ponto</v>
      </c>
    </row>
    <row r="1985" spans="1:13" x14ac:dyDescent="0.35">
      <c r="A1985" s="15">
        <v>1984</v>
      </c>
      <c r="B1985" s="338" t="s">
        <v>3259</v>
      </c>
      <c r="C1985" s="8" t="s">
        <v>1466</v>
      </c>
      <c r="D1985" s="15" t="s">
        <v>162</v>
      </c>
      <c r="E1985" s="18">
        <v>46.26</v>
      </c>
      <c r="F1985" s="473">
        <v>45732</v>
      </c>
      <c r="G1985" s="473">
        <v>45732</v>
      </c>
      <c r="H1985" s="448"/>
      <c r="I1985" s="15" t="s">
        <v>1279</v>
      </c>
      <c r="J1985" s="15" t="str">
        <f>_xlfn.XLOOKUP(QDC_Contratos[[#This Row],[ID CLUSTER]],'Pontos e zonas por UF'!$B$2:$B$446,'Pontos e zonas por UF'!$H$2:$H$446)</f>
        <v>Espírito Santo</v>
      </c>
      <c r="K1985" s="344"/>
      <c r="L1985" s="8">
        <f>_xlfn.XLOOKUP(QDC_Contratos[[#This Row],[ID CLUSTER]],'Pontos e zonas por UF'!$B$2:$B$446,'Pontos e zonas por UF'!$A$2:$A$446)</f>
        <v>231</v>
      </c>
      <c r="M1985" s="344" t="str">
        <f>_xlfn.XLOOKUP(QDC_Contratos[[#This Row],[Código Identificador do ID CLUSTER]],'Pontos e zonas por UF'!$A$2:$A$446,'Pontos e zonas por UF'!$G$2:$G$446)</f>
        <v>Zona</v>
      </c>
    </row>
    <row r="1986" spans="1:13" x14ac:dyDescent="0.35">
      <c r="A1986" s="15">
        <v>1985</v>
      </c>
      <c r="B1986" s="338" t="s">
        <v>3260</v>
      </c>
      <c r="C1986" s="8" t="s">
        <v>1466</v>
      </c>
      <c r="D1986" s="15" t="s">
        <v>162</v>
      </c>
      <c r="E1986" s="18">
        <v>33.97</v>
      </c>
      <c r="F1986" s="473">
        <v>45733</v>
      </c>
      <c r="G1986" s="473">
        <v>45733</v>
      </c>
      <c r="H1986" s="448"/>
      <c r="I1986" s="15" t="s">
        <v>1279</v>
      </c>
      <c r="J1986" s="15" t="str">
        <f>_xlfn.XLOOKUP(QDC_Contratos[[#This Row],[ID CLUSTER]],'Pontos e zonas por UF'!$B$2:$B$446,'Pontos e zonas por UF'!$H$2:$H$446)</f>
        <v>Espírito Santo</v>
      </c>
      <c r="K1986" s="344"/>
      <c r="L1986" s="8">
        <f>_xlfn.XLOOKUP(QDC_Contratos[[#This Row],[ID CLUSTER]],'Pontos e zonas por UF'!$B$2:$B$446,'Pontos e zonas por UF'!$A$2:$A$446)</f>
        <v>231</v>
      </c>
      <c r="M1986" s="344" t="str">
        <f>_xlfn.XLOOKUP(QDC_Contratos[[#This Row],[Código Identificador do ID CLUSTER]],'Pontos e zonas por UF'!$A$2:$A$446,'Pontos e zonas por UF'!$G$2:$G$446)</f>
        <v>Zona</v>
      </c>
    </row>
    <row r="1987" spans="1:13" x14ac:dyDescent="0.35">
      <c r="A1987" s="15">
        <v>1986</v>
      </c>
      <c r="B1987" s="338" t="s">
        <v>3261</v>
      </c>
      <c r="C1987" s="8" t="s">
        <v>1324</v>
      </c>
      <c r="D1987" s="15" t="s">
        <v>169</v>
      </c>
      <c r="E1987" s="18">
        <v>220</v>
      </c>
      <c r="F1987" s="473">
        <v>45717</v>
      </c>
      <c r="G1987" s="473">
        <v>45747</v>
      </c>
      <c r="H1987" s="448"/>
      <c r="I1987" s="15" t="s">
        <v>1279</v>
      </c>
      <c r="J1987" s="15" t="str">
        <f>_xlfn.XLOOKUP(QDC_Contratos[[#This Row],[ID CLUSTER]],'Pontos e zonas por UF'!$B$2:$B$446,'Pontos e zonas por UF'!$H$2:$H$446)</f>
        <v>Rio de Janeiro</v>
      </c>
      <c r="K1987" s="344"/>
      <c r="L1987" s="8">
        <f>_xlfn.XLOOKUP(QDC_Contratos[[#This Row],[ID CLUSTER]],'Pontos e zonas por UF'!$B$2:$B$446,'Pontos e zonas por UF'!$A$2:$A$446)</f>
        <v>756635</v>
      </c>
      <c r="M1987" s="344" t="str">
        <f>_xlfn.XLOOKUP(QDC_Contratos[[#This Row],[Código Identificador do ID CLUSTER]],'Pontos e zonas por UF'!$A$2:$A$446,'Pontos e zonas por UF'!$G$2:$G$446)</f>
        <v>Ponto</v>
      </c>
    </row>
    <row r="1988" spans="1:13" x14ac:dyDescent="0.35">
      <c r="A1988" s="15">
        <v>1987</v>
      </c>
      <c r="B1988" s="338" t="s">
        <v>3262</v>
      </c>
      <c r="C1988" s="8" t="s">
        <v>1324</v>
      </c>
      <c r="D1988" s="15" t="s">
        <v>169</v>
      </c>
      <c r="E1988" s="18">
        <v>90</v>
      </c>
      <c r="F1988" s="473">
        <v>45677</v>
      </c>
      <c r="G1988" s="473">
        <v>45677</v>
      </c>
      <c r="H1988" s="448"/>
      <c r="I1988" s="15" t="s">
        <v>1279</v>
      </c>
      <c r="J1988" s="15" t="str">
        <f>_xlfn.XLOOKUP(QDC_Contratos[[#This Row],[ID CLUSTER]],'Pontos e zonas por UF'!$B$2:$B$446,'Pontos e zonas por UF'!$H$2:$H$446)</f>
        <v>Rio de Janeiro</v>
      </c>
      <c r="K1988" s="344"/>
      <c r="L1988" s="8">
        <f>_xlfn.XLOOKUP(QDC_Contratos[[#This Row],[ID CLUSTER]],'Pontos e zonas por UF'!$B$2:$B$446,'Pontos e zonas por UF'!$A$2:$A$446)</f>
        <v>756635</v>
      </c>
      <c r="M1988" s="344" t="str">
        <f>_xlfn.XLOOKUP(QDC_Contratos[[#This Row],[Código Identificador do ID CLUSTER]],'Pontos e zonas por UF'!$A$2:$A$446,'Pontos e zonas por UF'!$G$2:$G$446)</f>
        <v>Ponto</v>
      </c>
    </row>
    <row r="1989" spans="1:13" x14ac:dyDescent="0.35">
      <c r="A1989" s="15">
        <v>1988</v>
      </c>
      <c r="B1989" s="338" t="s">
        <v>3263</v>
      </c>
      <c r="C1989" s="8" t="s">
        <v>1324</v>
      </c>
      <c r="D1989" s="15" t="s">
        <v>169</v>
      </c>
      <c r="E1989" s="18">
        <v>90</v>
      </c>
      <c r="F1989" s="473">
        <v>45678</v>
      </c>
      <c r="G1989" s="473">
        <v>45678</v>
      </c>
      <c r="H1989" s="448"/>
      <c r="I1989" s="15" t="s">
        <v>1279</v>
      </c>
      <c r="J1989" s="15" t="str">
        <f>_xlfn.XLOOKUP(QDC_Contratos[[#This Row],[ID CLUSTER]],'Pontos e zonas por UF'!$B$2:$B$446,'Pontos e zonas por UF'!$H$2:$H$446)</f>
        <v>Rio de Janeiro</v>
      </c>
      <c r="K1989" s="344"/>
      <c r="L1989" s="8">
        <f>_xlfn.XLOOKUP(QDC_Contratos[[#This Row],[ID CLUSTER]],'Pontos e zonas por UF'!$B$2:$B$446,'Pontos e zonas por UF'!$A$2:$A$446)</f>
        <v>756635</v>
      </c>
      <c r="M1989" s="344" t="str">
        <f>_xlfn.XLOOKUP(QDC_Contratos[[#This Row],[Código Identificador do ID CLUSTER]],'Pontos e zonas por UF'!$A$2:$A$446,'Pontos e zonas por UF'!$G$2:$G$446)</f>
        <v>Ponto</v>
      </c>
    </row>
    <row r="1990" spans="1:13" x14ac:dyDescent="0.35">
      <c r="A1990" s="15">
        <v>1989</v>
      </c>
      <c r="B1990" s="338" t="s">
        <v>3264</v>
      </c>
      <c r="C1990" s="8" t="s">
        <v>1466</v>
      </c>
      <c r="D1990" s="15" t="s">
        <v>162</v>
      </c>
      <c r="E1990" s="18">
        <v>11.35</v>
      </c>
      <c r="F1990" s="473">
        <v>45684</v>
      </c>
      <c r="G1990" s="473">
        <v>45684</v>
      </c>
      <c r="H1990" s="448"/>
      <c r="I1990" s="15" t="s">
        <v>1279</v>
      </c>
      <c r="J1990" s="15" t="str">
        <f>_xlfn.XLOOKUP(QDC_Contratos[[#This Row],[ID CLUSTER]],'Pontos e zonas por UF'!$B$2:$B$446,'Pontos e zonas por UF'!$H$2:$H$446)</f>
        <v>Espírito Santo</v>
      </c>
      <c r="K1990" s="344"/>
      <c r="L1990" s="8">
        <f>_xlfn.XLOOKUP(QDC_Contratos[[#This Row],[ID CLUSTER]],'Pontos e zonas por UF'!$B$2:$B$446,'Pontos e zonas por UF'!$A$2:$A$446)</f>
        <v>231</v>
      </c>
      <c r="M1990" s="344" t="str">
        <f>_xlfn.XLOOKUP(QDC_Contratos[[#This Row],[Código Identificador do ID CLUSTER]],'Pontos e zonas por UF'!$A$2:$A$446,'Pontos e zonas por UF'!$G$2:$G$446)</f>
        <v>Zona</v>
      </c>
    </row>
    <row r="1991" spans="1:13" x14ac:dyDescent="0.35">
      <c r="A1991" s="15">
        <v>1990</v>
      </c>
      <c r="B1991" s="338" t="s">
        <v>3265</v>
      </c>
      <c r="C1991" s="8" t="s">
        <v>1466</v>
      </c>
      <c r="D1991" s="15" t="s">
        <v>162</v>
      </c>
      <c r="E1991" s="18">
        <v>69.22</v>
      </c>
      <c r="F1991" s="473">
        <v>45688</v>
      </c>
      <c r="G1991" s="473">
        <v>45688</v>
      </c>
      <c r="H1991" s="448"/>
      <c r="I1991" s="15" t="s">
        <v>1279</v>
      </c>
      <c r="J1991" s="15" t="str">
        <f>_xlfn.XLOOKUP(QDC_Contratos[[#This Row],[ID CLUSTER]],'Pontos e zonas por UF'!$B$2:$B$446,'Pontos e zonas por UF'!$H$2:$H$446)</f>
        <v>Espírito Santo</v>
      </c>
      <c r="K1991" s="344"/>
      <c r="L1991" s="8">
        <f>_xlfn.XLOOKUP(QDC_Contratos[[#This Row],[ID CLUSTER]],'Pontos e zonas por UF'!$B$2:$B$446,'Pontos e zonas por UF'!$A$2:$A$446)</f>
        <v>231</v>
      </c>
      <c r="M1991" s="344" t="str">
        <f>_xlfn.XLOOKUP(QDC_Contratos[[#This Row],[Código Identificador do ID CLUSTER]],'Pontos e zonas por UF'!$A$2:$A$446,'Pontos e zonas por UF'!$G$2:$G$446)</f>
        <v>Zona</v>
      </c>
    </row>
    <row r="1992" spans="1:13" x14ac:dyDescent="0.35">
      <c r="A1992" s="15">
        <v>1991</v>
      </c>
      <c r="B1992" s="338" t="s">
        <v>3266</v>
      </c>
      <c r="C1992" s="8" t="s">
        <v>1324</v>
      </c>
      <c r="D1992" s="15" t="s">
        <v>169</v>
      </c>
      <c r="E1992" s="18">
        <v>780</v>
      </c>
      <c r="F1992" s="473">
        <v>45688</v>
      </c>
      <c r="G1992" s="473">
        <v>45688</v>
      </c>
      <c r="H1992" s="448"/>
      <c r="I1992" s="15" t="s">
        <v>1279</v>
      </c>
      <c r="J1992" s="15" t="str">
        <f>_xlfn.XLOOKUP(QDC_Contratos[[#This Row],[ID CLUSTER]],'Pontos e zonas por UF'!$B$2:$B$446,'Pontos e zonas por UF'!$H$2:$H$446)</f>
        <v>Rio de Janeiro</v>
      </c>
      <c r="K1992" s="344"/>
      <c r="L1992" s="8">
        <f>_xlfn.XLOOKUP(QDC_Contratos[[#This Row],[ID CLUSTER]],'Pontos e zonas por UF'!$B$2:$B$446,'Pontos e zonas por UF'!$A$2:$A$446)</f>
        <v>756635</v>
      </c>
      <c r="M1992" s="344" t="str">
        <f>_xlfn.XLOOKUP(QDC_Contratos[[#This Row],[Código Identificador do ID CLUSTER]],'Pontos e zonas por UF'!$A$2:$A$446,'Pontos e zonas por UF'!$G$2:$G$446)</f>
        <v>Ponto</v>
      </c>
    </row>
    <row r="1993" spans="1:13" x14ac:dyDescent="0.35">
      <c r="A1993" s="15">
        <v>1992</v>
      </c>
      <c r="B1993" s="338" t="s">
        <v>3267</v>
      </c>
      <c r="C1993" s="8" t="s">
        <v>1324</v>
      </c>
      <c r="D1993" s="15" t="s">
        <v>169</v>
      </c>
      <c r="E1993" s="18">
        <v>220</v>
      </c>
      <c r="F1993" s="473">
        <v>45689</v>
      </c>
      <c r="G1993" s="473">
        <v>45689</v>
      </c>
      <c r="H1993" s="448"/>
      <c r="I1993" s="15" t="s">
        <v>1279</v>
      </c>
      <c r="J1993" s="15" t="str">
        <f>_xlfn.XLOOKUP(QDC_Contratos[[#This Row],[ID CLUSTER]],'Pontos e zonas por UF'!$B$2:$B$446,'Pontos e zonas por UF'!$H$2:$H$446)</f>
        <v>Rio de Janeiro</v>
      </c>
      <c r="K1993" s="344"/>
      <c r="L1993" s="8">
        <f>_xlfn.XLOOKUP(QDC_Contratos[[#This Row],[ID CLUSTER]],'Pontos e zonas por UF'!$B$2:$B$446,'Pontos e zonas por UF'!$A$2:$A$446)</f>
        <v>756635</v>
      </c>
      <c r="M1993" s="344" t="str">
        <f>_xlfn.XLOOKUP(QDC_Contratos[[#This Row],[Código Identificador do ID CLUSTER]],'Pontos e zonas por UF'!$A$2:$A$446,'Pontos e zonas por UF'!$G$2:$G$446)</f>
        <v>Ponto</v>
      </c>
    </row>
    <row r="1994" spans="1:13" x14ac:dyDescent="0.35">
      <c r="A1994" s="15">
        <v>1993</v>
      </c>
      <c r="B1994" s="338" t="s">
        <v>3268</v>
      </c>
      <c r="C1994" s="8" t="s">
        <v>1324</v>
      </c>
      <c r="D1994" s="15" t="s">
        <v>169</v>
      </c>
      <c r="E1994" s="18">
        <v>220</v>
      </c>
      <c r="F1994" s="473">
        <v>45690</v>
      </c>
      <c r="G1994" s="473">
        <v>45690</v>
      </c>
      <c r="H1994" s="448"/>
      <c r="I1994" s="15" t="s">
        <v>1279</v>
      </c>
      <c r="J1994" s="15" t="str">
        <f>_xlfn.XLOOKUP(QDC_Contratos[[#This Row],[ID CLUSTER]],'Pontos e zonas por UF'!$B$2:$B$446,'Pontos e zonas por UF'!$H$2:$H$446)</f>
        <v>Rio de Janeiro</v>
      </c>
      <c r="K1994" s="344"/>
      <c r="L1994" s="8">
        <f>_xlfn.XLOOKUP(QDC_Contratos[[#This Row],[ID CLUSTER]],'Pontos e zonas por UF'!$B$2:$B$446,'Pontos e zonas por UF'!$A$2:$A$446)</f>
        <v>756635</v>
      </c>
      <c r="M1994" s="344" t="str">
        <f>_xlfn.XLOOKUP(QDC_Contratos[[#This Row],[Código Identificador do ID CLUSTER]],'Pontos e zonas por UF'!$A$2:$A$446,'Pontos e zonas por UF'!$G$2:$G$446)</f>
        <v>Ponto</v>
      </c>
    </row>
    <row r="1995" spans="1:13" x14ac:dyDescent="0.35">
      <c r="A1995" s="15">
        <v>1994</v>
      </c>
      <c r="B1995" s="338" t="s">
        <v>3269</v>
      </c>
      <c r="C1995" s="8" t="s">
        <v>1324</v>
      </c>
      <c r="D1995" s="15" t="s">
        <v>169</v>
      </c>
      <c r="E1995" s="18">
        <v>220</v>
      </c>
      <c r="F1995" s="473">
        <v>45691</v>
      </c>
      <c r="G1995" s="473">
        <v>45691</v>
      </c>
      <c r="H1995" s="448"/>
      <c r="I1995" s="15" t="s">
        <v>1279</v>
      </c>
      <c r="J1995" s="15" t="str">
        <f>_xlfn.XLOOKUP(QDC_Contratos[[#This Row],[ID CLUSTER]],'Pontos e zonas por UF'!$B$2:$B$446,'Pontos e zonas por UF'!$H$2:$H$446)</f>
        <v>Rio de Janeiro</v>
      </c>
      <c r="K1995" s="344"/>
      <c r="L1995" s="8">
        <f>_xlfn.XLOOKUP(QDC_Contratos[[#This Row],[ID CLUSTER]],'Pontos e zonas por UF'!$B$2:$B$446,'Pontos e zonas por UF'!$A$2:$A$446)</f>
        <v>756635</v>
      </c>
      <c r="M1995" s="344" t="str">
        <f>_xlfn.XLOOKUP(QDC_Contratos[[#This Row],[Código Identificador do ID CLUSTER]],'Pontos e zonas por UF'!$A$2:$A$446,'Pontos e zonas por UF'!$G$2:$G$446)</f>
        <v>Ponto</v>
      </c>
    </row>
    <row r="1996" spans="1:13" x14ac:dyDescent="0.35">
      <c r="A1996" s="15">
        <v>1995</v>
      </c>
      <c r="B1996" s="338" t="s">
        <v>3270</v>
      </c>
      <c r="C1996" s="8" t="s">
        <v>1466</v>
      </c>
      <c r="D1996" s="15" t="s">
        <v>162</v>
      </c>
      <c r="E1996" s="18">
        <v>22.71</v>
      </c>
      <c r="F1996" s="473">
        <v>45692</v>
      </c>
      <c r="G1996" s="473">
        <v>45692</v>
      </c>
      <c r="H1996" s="448"/>
      <c r="I1996" s="15" t="s">
        <v>1279</v>
      </c>
      <c r="J1996" s="15" t="str">
        <f>_xlfn.XLOOKUP(QDC_Contratos[[#This Row],[ID CLUSTER]],'Pontos e zonas por UF'!$B$2:$B$446,'Pontos e zonas por UF'!$H$2:$H$446)</f>
        <v>Espírito Santo</v>
      </c>
      <c r="K1996" s="344"/>
      <c r="L1996" s="8">
        <f>_xlfn.XLOOKUP(QDC_Contratos[[#This Row],[ID CLUSTER]],'Pontos e zonas por UF'!$B$2:$B$446,'Pontos e zonas por UF'!$A$2:$A$446)</f>
        <v>231</v>
      </c>
      <c r="M1996" s="344" t="str">
        <f>_xlfn.XLOOKUP(QDC_Contratos[[#This Row],[Código Identificador do ID CLUSTER]],'Pontos e zonas por UF'!$A$2:$A$446,'Pontos e zonas por UF'!$G$2:$G$446)</f>
        <v>Zona</v>
      </c>
    </row>
    <row r="1997" spans="1:13" x14ac:dyDescent="0.35">
      <c r="A1997" s="15">
        <v>1996</v>
      </c>
      <c r="B1997" s="338" t="s">
        <v>3271</v>
      </c>
      <c r="C1997" s="8" t="s">
        <v>1324</v>
      </c>
      <c r="D1997" s="15" t="s">
        <v>169</v>
      </c>
      <c r="E1997" s="18">
        <v>220</v>
      </c>
      <c r="F1997" s="473">
        <v>45692</v>
      </c>
      <c r="G1997" s="473">
        <v>45692</v>
      </c>
      <c r="H1997" s="448"/>
      <c r="I1997" s="15" t="s">
        <v>1279</v>
      </c>
      <c r="J1997" s="15" t="str">
        <f>_xlfn.XLOOKUP(QDC_Contratos[[#This Row],[ID CLUSTER]],'Pontos e zonas por UF'!$B$2:$B$446,'Pontos e zonas por UF'!$H$2:$H$446)</f>
        <v>Rio de Janeiro</v>
      </c>
      <c r="K1997" s="344"/>
      <c r="L1997" s="8">
        <f>_xlfn.XLOOKUP(QDC_Contratos[[#This Row],[ID CLUSTER]],'Pontos e zonas por UF'!$B$2:$B$446,'Pontos e zonas por UF'!$A$2:$A$446)</f>
        <v>756635</v>
      </c>
      <c r="M1997" s="344" t="str">
        <f>_xlfn.XLOOKUP(QDC_Contratos[[#This Row],[Código Identificador do ID CLUSTER]],'Pontos e zonas por UF'!$A$2:$A$446,'Pontos e zonas por UF'!$G$2:$G$446)</f>
        <v>Ponto</v>
      </c>
    </row>
    <row r="1998" spans="1:13" x14ac:dyDescent="0.35">
      <c r="A1998" s="15">
        <v>1997</v>
      </c>
      <c r="B1998" s="338" t="s">
        <v>3272</v>
      </c>
      <c r="C1998" s="8" t="s">
        <v>1324</v>
      </c>
      <c r="D1998" s="15" t="s">
        <v>169</v>
      </c>
      <c r="E1998" s="18">
        <v>220</v>
      </c>
      <c r="F1998" s="473">
        <v>45693</v>
      </c>
      <c r="G1998" s="473">
        <v>45693</v>
      </c>
      <c r="H1998" s="448"/>
      <c r="I1998" s="15" t="s">
        <v>1279</v>
      </c>
      <c r="J1998" s="15" t="str">
        <f>_xlfn.XLOOKUP(QDC_Contratos[[#This Row],[ID CLUSTER]],'Pontos e zonas por UF'!$B$2:$B$446,'Pontos e zonas por UF'!$H$2:$H$446)</f>
        <v>Rio de Janeiro</v>
      </c>
      <c r="K1998" s="344"/>
      <c r="L1998" s="8">
        <f>_xlfn.XLOOKUP(QDC_Contratos[[#This Row],[ID CLUSTER]],'Pontos e zonas por UF'!$B$2:$B$446,'Pontos e zonas por UF'!$A$2:$A$446)</f>
        <v>756635</v>
      </c>
      <c r="M1998" s="344" t="str">
        <f>_xlfn.XLOOKUP(QDC_Contratos[[#This Row],[Código Identificador do ID CLUSTER]],'Pontos e zonas por UF'!$A$2:$A$446,'Pontos e zonas por UF'!$G$2:$G$446)</f>
        <v>Ponto</v>
      </c>
    </row>
    <row r="1999" spans="1:13" x14ac:dyDescent="0.35">
      <c r="A1999" s="15">
        <v>1998</v>
      </c>
      <c r="B1999" s="338" t="s">
        <v>3273</v>
      </c>
      <c r="C1999" s="8" t="s">
        <v>1324</v>
      </c>
      <c r="D1999" s="15" t="s">
        <v>169</v>
      </c>
      <c r="E1999" s="18">
        <v>220</v>
      </c>
      <c r="F1999" s="473">
        <v>45694</v>
      </c>
      <c r="G1999" s="473">
        <v>45694</v>
      </c>
      <c r="H1999" s="448"/>
      <c r="I1999" s="15" t="s">
        <v>1279</v>
      </c>
      <c r="J1999" s="15" t="str">
        <f>_xlfn.XLOOKUP(QDC_Contratos[[#This Row],[ID CLUSTER]],'Pontos e zonas por UF'!$B$2:$B$446,'Pontos e zonas por UF'!$H$2:$H$446)</f>
        <v>Rio de Janeiro</v>
      </c>
      <c r="K1999" s="344"/>
      <c r="L1999" s="8">
        <f>_xlfn.XLOOKUP(QDC_Contratos[[#This Row],[ID CLUSTER]],'Pontos e zonas por UF'!$B$2:$B$446,'Pontos e zonas por UF'!$A$2:$A$446)</f>
        <v>756635</v>
      </c>
      <c r="M1999" s="344" t="str">
        <f>_xlfn.XLOOKUP(QDC_Contratos[[#This Row],[Código Identificador do ID CLUSTER]],'Pontos e zonas por UF'!$A$2:$A$446,'Pontos e zonas por UF'!$G$2:$G$446)</f>
        <v>Ponto</v>
      </c>
    </row>
    <row r="2000" spans="1:13" x14ac:dyDescent="0.35">
      <c r="A2000" s="15">
        <v>1999</v>
      </c>
      <c r="B2000" s="338" t="s">
        <v>3274</v>
      </c>
      <c r="C2000" s="8" t="s">
        <v>1324</v>
      </c>
      <c r="D2000" s="15" t="s">
        <v>169</v>
      </c>
      <c r="E2000" s="18">
        <v>220</v>
      </c>
      <c r="F2000" s="473">
        <v>45695</v>
      </c>
      <c r="G2000" s="473">
        <v>45695</v>
      </c>
      <c r="H2000" s="448"/>
      <c r="I2000" s="15" t="s">
        <v>1279</v>
      </c>
      <c r="J2000" s="15" t="str">
        <f>_xlfn.XLOOKUP(QDC_Contratos[[#This Row],[ID CLUSTER]],'Pontos e zonas por UF'!$B$2:$B$446,'Pontos e zonas por UF'!$H$2:$H$446)</f>
        <v>Rio de Janeiro</v>
      </c>
      <c r="K2000" s="344"/>
      <c r="L2000" s="8">
        <f>_xlfn.XLOOKUP(QDC_Contratos[[#This Row],[ID CLUSTER]],'Pontos e zonas por UF'!$B$2:$B$446,'Pontos e zonas por UF'!$A$2:$A$446)</f>
        <v>756635</v>
      </c>
      <c r="M2000" s="344" t="str">
        <f>_xlfn.XLOOKUP(QDC_Contratos[[#This Row],[Código Identificador do ID CLUSTER]],'Pontos e zonas por UF'!$A$2:$A$446,'Pontos e zonas por UF'!$G$2:$G$446)</f>
        <v>Ponto</v>
      </c>
    </row>
    <row r="2001" spans="1:13" x14ac:dyDescent="0.35">
      <c r="A2001" s="15">
        <v>2000</v>
      </c>
      <c r="B2001" s="338" t="s">
        <v>3275</v>
      </c>
      <c r="C2001" s="8" t="s">
        <v>2685</v>
      </c>
      <c r="D2001" s="15" t="s">
        <v>169</v>
      </c>
      <c r="E2001" s="18">
        <v>320</v>
      </c>
      <c r="F2001" s="473">
        <v>45689</v>
      </c>
      <c r="G2001" s="473">
        <v>46022</v>
      </c>
      <c r="H2001" s="448"/>
      <c r="I2001" s="15" t="s">
        <v>1279</v>
      </c>
      <c r="J2001" s="15" t="str">
        <f>_xlfn.XLOOKUP(QDC_Contratos[[#This Row],[ID CLUSTER]],'Pontos e zonas por UF'!$B$2:$B$446,'Pontos e zonas por UF'!$H$2:$H$446)</f>
        <v>Sergipe</v>
      </c>
      <c r="K2001" s="344"/>
      <c r="L2001" s="8">
        <f>_xlfn.XLOOKUP(QDC_Contratos[[#This Row],[ID CLUSTER]],'Pontos e zonas por UF'!$B$2:$B$446,'Pontos e zonas por UF'!$A$2:$A$446)</f>
        <v>1074593</v>
      </c>
      <c r="M2001" s="344" t="str">
        <f>_xlfn.XLOOKUP(QDC_Contratos[[#This Row],[Código Identificador do ID CLUSTER]],'Pontos e zonas por UF'!$A$2:$A$446,'Pontos e zonas por UF'!$G$2:$G$446)</f>
        <v>Ponto</v>
      </c>
    </row>
    <row r="2002" spans="1:13" x14ac:dyDescent="0.35">
      <c r="A2002" s="15">
        <v>2001</v>
      </c>
      <c r="B2002" s="338" t="s">
        <v>3276</v>
      </c>
      <c r="C2002" s="8" t="s">
        <v>1466</v>
      </c>
      <c r="D2002" s="15" t="s">
        <v>162</v>
      </c>
      <c r="E2002" s="18">
        <v>232</v>
      </c>
      <c r="F2002" s="473">
        <v>45734</v>
      </c>
      <c r="G2002" s="473">
        <v>45734</v>
      </c>
      <c r="H2002" s="448"/>
      <c r="I2002" s="15" t="s">
        <v>1279</v>
      </c>
      <c r="J2002" s="15" t="str">
        <f>_xlfn.XLOOKUP(QDC_Contratos[[#This Row],[ID CLUSTER]],'Pontos e zonas por UF'!$B$2:$B$446,'Pontos e zonas por UF'!$H$2:$H$446)</f>
        <v>Espírito Santo</v>
      </c>
      <c r="K2002" s="344"/>
      <c r="L2002" s="8">
        <f>_xlfn.XLOOKUP(QDC_Contratos[[#This Row],[ID CLUSTER]],'Pontos e zonas por UF'!$B$2:$B$446,'Pontos e zonas por UF'!$A$2:$A$446)</f>
        <v>231</v>
      </c>
      <c r="M2002" s="344" t="str">
        <f>_xlfn.XLOOKUP(QDC_Contratos[[#This Row],[Código Identificador do ID CLUSTER]],'Pontos e zonas por UF'!$A$2:$A$446,'Pontos e zonas por UF'!$G$2:$G$446)</f>
        <v>Zona</v>
      </c>
    </row>
    <row r="2003" spans="1:13" x14ac:dyDescent="0.35">
      <c r="A2003" s="15">
        <v>2002</v>
      </c>
      <c r="B2003" s="338" t="s">
        <v>3277</v>
      </c>
      <c r="C2003" s="8" t="s">
        <v>1466</v>
      </c>
      <c r="D2003" s="15" t="s">
        <v>162</v>
      </c>
      <c r="E2003" s="18">
        <v>119</v>
      </c>
      <c r="F2003" s="473">
        <v>45735</v>
      </c>
      <c r="G2003" s="473">
        <v>45735</v>
      </c>
      <c r="H2003" s="448"/>
      <c r="I2003" s="15" t="s">
        <v>1279</v>
      </c>
      <c r="J2003" s="15" t="str">
        <f>_xlfn.XLOOKUP(QDC_Contratos[[#This Row],[ID CLUSTER]],'Pontos e zonas por UF'!$B$2:$B$446,'Pontos e zonas por UF'!$H$2:$H$446)</f>
        <v>Espírito Santo</v>
      </c>
      <c r="K2003" s="344"/>
      <c r="L2003" s="8">
        <f>_xlfn.XLOOKUP(QDC_Contratos[[#This Row],[ID CLUSTER]],'Pontos e zonas por UF'!$B$2:$B$446,'Pontos e zonas por UF'!$A$2:$A$446)</f>
        <v>231</v>
      </c>
      <c r="M2003" s="344" t="str">
        <f>_xlfn.XLOOKUP(QDC_Contratos[[#This Row],[Código Identificador do ID CLUSTER]],'Pontos e zonas por UF'!$A$2:$A$446,'Pontos e zonas por UF'!$G$2:$G$446)</f>
        <v>Zona</v>
      </c>
    </row>
    <row r="2004" spans="1:13" x14ac:dyDescent="0.35">
      <c r="A2004" s="15">
        <v>2003</v>
      </c>
      <c r="B2004" s="338" t="s">
        <v>3278</v>
      </c>
      <c r="C2004" s="8" t="s">
        <v>1326</v>
      </c>
      <c r="D2004" s="15" t="s">
        <v>162</v>
      </c>
      <c r="E2004" s="18">
        <v>571.65</v>
      </c>
      <c r="F2004" s="473">
        <v>45736</v>
      </c>
      <c r="G2004" s="473">
        <v>45736</v>
      </c>
      <c r="H2004" s="448"/>
      <c r="I2004" s="15" t="s">
        <v>1279</v>
      </c>
      <c r="J2004" s="15" t="str">
        <f>_xlfn.XLOOKUP(QDC_Contratos[[#This Row],[ID CLUSTER]],'Pontos e zonas por UF'!$B$2:$B$446,'Pontos e zonas por UF'!$H$2:$H$446)</f>
        <v>Pernambuco</v>
      </c>
      <c r="K2004" s="344"/>
      <c r="L2004" s="8">
        <f>_xlfn.XLOOKUP(QDC_Contratos[[#This Row],[ID CLUSTER]],'Pontos e zonas por UF'!$B$2:$B$446,'Pontos e zonas por UF'!$A$2:$A$446)</f>
        <v>240</v>
      </c>
      <c r="M2004" s="344" t="str">
        <f>_xlfn.XLOOKUP(QDC_Contratos[[#This Row],[Código Identificador do ID CLUSTER]],'Pontos e zonas por UF'!$A$2:$A$446,'Pontos e zonas por UF'!$G$2:$G$446)</f>
        <v>Zona</v>
      </c>
    </row>
    <row r="2005" spans="1:13" x14ac:dyDescent="0.35">
      <c r="A2005" s="15">
        <v>2004</v>
      </c>
      <c r="B2005" s="338" t="s">
        <v>3279</v>
      </c>
      <c r="C2005" s="8" t="s">
        <v>2685</v>
      </c>
      <c r="D2005" s="15" t="s">
        <v>169</v>
      </c>
      <c r="E2005" s="18">
        <v>571.65</v>
      </c>
      <c r="F2005" s="473">
        <v>45736</v>
      </c>
      <c r="G2005" s="473">
        <v>45736</v>
      </c>
      <c r="H2005" s="448"/>
      <c r="I2005" s="15" t="s">
        <v>1279</v>
      </c>
      <c r="J2005" s="15" t="str">
        <f>_xlfn.XLOOKUP(QDC_Contratos[[#This Row],[ID CLUSTER]],'Pontos e zonas por UF'!$B$2:$B$446,'Pontos e zonas por UF'!$H$2:$H$446)</f>
        <v>Sergipe</v>
      </c>
      <c r="K2005" s="344"/>
      <c r="L2005" s="8">
        <f>_xlfn.XLOOKUP(QDC_Contratos[[#This Row],[ID CLUSTER]],'Pontos e zonas por UF'!$B$2:$B$446,'Pontos e zonas por UF'!$A$2:$A$446)</f>
        <v>1074593</v>
      </c>
      <c r="M2005" s="344" t="str">
        <f>_xlfn.XLOOKUP(QDC_Contratos[[#This Row],[Código Identificador do ID CLUSTER]],'Pontos e zonas por UF'!$A$2:$A$446,'Pontos e zonas por UF'!$G$2:$G$446)</f>
        <v>Ponto</v>
      </c>
    </row>
    <row r="2006" spans="1:13" x14ac:dyDescent="0.35">
      <c r="A2006" s="15">
        <v>2005</v>
      </c>
      <c r="B2006" s="338" t="s">
        <v>3280</v>
      </c>
      <c r="C2006" s="8" t="s">
        <v>1466</v>
      </c>
      <c r="D2006" s="15" t="s">
        <v>162</v>
      </c>
      <c r="E2006" s="18">
        <v>86.69</v>
      </c>
      <c r="F2006" s="473">
        <v>45737</v>
      </c>
      <c r="G2006" s="473">
        <v>45737</v>
      </c>
      <c r="H2006" s="448"/>
      <c r="I2006" s="15" t="s">
        <v>1279</v>
      </c>
      <c r="J2006" s="15" t="str">
        <f>_xlfn.XLOOKUP(QDC_Contratos[[#This Row],[ID CLUSTER]],'Pontos e zonas por UF'!$B$2:$B$446,'Pontos e zonas por UF'!$H$2:$H$446)</f>
        <v>Espírito Santo</v>
      </c>
      <c r="K2006" s="344"/>
      <c r="L2006" s="8">
        <f>_xlfn.XLOOKUP(QDC_Contratos[[#This Row],[ID CLUSTER]],'Pontos e zonas por UF'!$B$2:$B$446,'Pontos e zonas por UF'!$A$2:$A$446)</f>
        <v>231</v>
      </c>
      <c r="M2006" s="344" t="str">
        <f>_xlfn.XLOOKUP(QDC_Contratos[[#This Row],[Código Identificador do ID CLUSTER]],'Pontos e zonas por UF'!$A$2:$A$446,'Pontos e zonas por UF'!$G$2:$G$446)</f>
        <v>Zona</v>
      </c>
    </row>
    <row r="2007" spans="1:13" x14ac:dyDescent="0.35">
      <c r="A2007" s="15">
        <v>2006</v>
      </c>
      <c r="B2007" s="338" t="s">
        <v>3281</v>
      </c>
      <c r="C2007" s="8" t="s">
        <v>1326</v>
      </c>
      <c r="D2007" s="15" t="s">
        <v>162</v>
      </c>
      <c r="E2007" s="18">
        <v>1014.18</v>
      </c>
      <c r="F2007" s="473">
        <v>45737</v>
      </c>
      <c r="G2007" s="473">
        <v>45737</v>
      </c>
      <c r="H2007" s="448"/>
      <c r="I2007" s="15" t="s">
        <v>1279</v>
      </c>
      <c r="J2007" s="15" t="str">
        <f>_xlfn.XLOOKUP(QDC_Contratos[[#This Row],[ID CLUSTER]],'Pontos e zonas por UF'!$B$2:$B$446,'Pontos e zonas por UF'!$H$2:$H$446)</f>
        <v>Pernambuco</v>
      </c>
      <c r="K2007" s="344"/>
      <c r="L2007" s="8">
        <f>_xlfn.XLOOKUP(QDC_Contratos[[#This Row],[ID CLUSTER]],'Pontos e zonas por UF'!$B$2:$B$446,'Pontos e zonas por UF'!$A$2:$A$446)</f>
        <v>240</v>
      </c>
      <c r="M2007" s="344" t="str">
        <f>_xlfn.XLOOKUP(QDC_Contratos[[#This Row],[Código Identificador do ID CLUSTER]],'Pontos e zonas por UF'!$A$2:$A$446,'Pontos e zonas por UF'!$G$2:$G$446)</f>
        <v>Zona</v>
      </c>
    </row>
    <row r="2008" spans="1:13" x14ac:dyDescent="0.35">
      <c r="A2008" s="15">
        <v>2007</v>
      </c>
      <c r="B2008" s="338" t="s">
        <v>3282</v>
      </c>
      <c r="C2008" s="8" t="s">
        <v>2685</v>
      </c>
      <c r="D2008" s="15" t="s">
        <v>169</v>
      </c>
      <c r="E2008" s="18">
        <v>1014.18</v>
      </c>
      <c r="F2008" s="473">
        <v>45737</v>
      </c>
      <c r="G2008" s="473">
        <v>45737</v>
      </c>
      <c r="H2008" s="448"/>
      <c r="I2008" s="15" t="s">
        <v>1279</v>
      </c>
      <c r="J2008" s="15" t="str">
        <f>_xlfn.XLOOKUP(QDC_Contratos[[#This Row],[ID CLUSTER]],'Pontos e zonas por UF'!$B$2:$B$446,'Pontos e zonas por UF'!$H$2:$H$446)</f>
        <v>Sergipe</v>
      </c>
      <c r="K2008" s="344"/>
      <c r="L2008" s="8">
        <f>_xlfn.XLOOKUP(QDC_Contratos[[#This Row],[ID CLUSTER]],'Pontos e zonas por UF'!$B$2:$B$446,'Pontos e zonas por UF'!$A$2:$A$446)</f>
        <v>1074593</v>
      </c>
      <c r="M2008" s="344" t="str">
        <f>_xlfn.XLOOKUP(QDC_Contratos[[#This Row],[Código Identificador do ID CLUSTER]],'Pontos e zonas por UF'!$A$2:$A$446,'Pontos e zonas por UF'!$G$2:$G$446)</f>
        <v>Ponto</v>
      </c>
    </row>
    <row r="2009" spans="1:13" x14ac:dyDescent="0.35">
      <c r="A2009" s="15">
        <v>2008</v>
      </c>
      <c r="B2009" s="338" t="s">
        <v>3283</v>
      </c>
      <c r="C2009" s="8" t="s">
        <v>1466</v>
      </c>
      <c r="D2009" s="15" t="s">
        <v>162</v>
      </c>
      <c r="E2009" s="18">
        <v>95.3</v>
      </c>
      <c r="F2009" s="473">
        <v>45738</v>
      </c>
      <c r="G2009" s="473">
        <v>45738</v>
      </c>
      <c r="H2009" s="448"/>
      <c r="I2009" s="15" t="s">
        <v>1279</v>
      </c>
      <c r="J2009" s="15" t="str">
        <f>_xlfn.XLOOKUP(QDC_Contratos[[#This Row],[ID CLUSTER]],'Pontos e zonas por UF'!$B$2:$B$446,'Pontos e zonas por UF'!$H$2:$H$446)</f>
        <v>Espírito Santo</v>
      </c>
      <c r="K2009" s="344"/>
      <c r="L2009" s="8">
        <f>_xlfn.XLOOKUP(QDC_Contratos[[#This Row],[ID CLUSTER]],'Pontos e zonas por UF'!$B$2:$B$446,'Pontos e zonas por UF'!$A$2:$A$446)</f>
        <v>231</v>
      </c>
      <c r="M2009" s="344" t="str">
        <f>_xlfn.XLOOKUP(QDC_Contratos[[#This Row],[Código Identificador do ID CLUSTER]],'Pontos e zonas por UF'!$A$2:$A$446,'Pontos e zonas por UF'!$G$2:$G$446)</f>
        <v>Zona</v>
      </c>
    </row>
    <row r="2010" spans="1:13" x14ac:dyDescent="0.35">
      <c r="A2010" s="15">
        <v>2009</v>
      </c>
      <c r="B2010" s="338" t="s">
        <v>3284</v>
      </c>
      <c r="C2010" s="8" t="s">
        <v>1326</v>
      </c>
      <c r="D2010" s="15" t="s">
        <v>162</v>
      </c>
      <c r="E2010" s="18">
        <v>74.819999999999993</v>
      </c>
      <c r="F2010" s="473">
        <v>45738</v>
      </c>
      <c r="G2010" s="473">
        <v>45738</v>
      </c>
      <c r="H2010" s="448"/>
      <c r="I2010" s="15" t="s">
        <v>1279</v>
      </c>
      <c r="J2010" s="15" t="str">
        <f>_xlfn.XLOOKUP(QDC_Contratos[[#This Row],[ID CLUSTER]],'Pontos e zonas por UF'!$B$2:$B$446,'Pontos e zonas por UF'!$H$2:$H$446)</f>
        <v>Pernambuco</v>
      </c>
      <c r="K2010" s="344"/>
      <c r="L2010" s="8">
        <f>_xlfn.XLOOKUP(QDC_Contratos[[#This Row],[ID CLUSTER]],'Pontos e zonas por UF'!$B$2:$B$446,'Pontos e zonas por UF'!$A$2:$A$446)</f>
        <v>240</v>
      </c>
      <c r="M2010" s="344" t="str">
        <f>_xlfn.XLOOKUP(QDC_Contratos[[#This Row],[Código Identificador do ID CLUSTER]],'Pontos e zonas por UF'!$A$2:$A$446,'Pontos e zonas por UF'!$G$2:$G$446)</f>
        <v>Zona</v>
      </c>
    </row>
    <row r="2011" spans="1:13" x14ac:dyDescent="0.35">
      <c r="A2011" s="15">
        <v>2010</v>
      </c>
      <c r="B2011" s="338" t="s">
        <v>3285</v>
      </c>
      <c r="C2011" s="8" t="s">
        <v>1466</v>
      </c>
      <c r="D2011" s="15" t="s">
        <v>162</v>
      </c>
      <c r="E2011" s="18">
        <v>95.3</v>
      </c>
      <c r="F2011" s="473">
        <v>45739</v>
      </c>
      <c r="G2011" s="473">
        <v>45739</v>
      </c>
      <c r="H2011" s="448"/>
      <c r="I2011" s="15" t="s">
        <v>1279</v>
      </c>
      <c r="J2011" s="15" t="str">
        <f>_xlfn.XLOOKUP(QDC_Contratos[[#This Row],[ID CLUSTER]],'Pontos e zonas por UF'!$B$2:$B$446,'Pontos e zonas por UF'!$H$2:$H$446)</f>
        <v>Espírito Santo</v>
      </c>
      <c r="K2011" s="344"/>
      <c r="L2011" s="8">
        <f>_xlfn.XLOOKUP(QDC_Contratos[[#This Row],[ID CLUSTER]],'Pontos e zonas por UF'!$B$2:$B$446,'Pontos e zonas por UF'!$A$2:$A$446)</f>
        <v>231</v>
      </c>
      <c r="M2011" s="344" t="str">
        <f>_xlfn.XLOOKUP(QDC_Contratos[[#This Row],[Código Identificador do ID CLUSTER]],'Pontos e zonas por UF'!$A$2:$A$446,'Pontos e zonas por UF'!$G$2:$G$446)</f>
        <v>Zona</v>
      </c>
    </row>
    <row r="2012" spans="1:13" x14ac:dyDescent="0.35">
      <c r="A2012" s="15">
        <v>2011</v>
      </c>
      <c r="B2012" s="338" t="s">
        <v>3286</v>
      </c>
      <c r="C2012" s="8" t="s">
        <v>1466</v>
      </c>
      <c r="D2012" s="15" t="s">
        <v>162</v>
      </c>
      <c r="E2012" s="18">
        <v>57.84</v>
      </c>
      <c r="F2012" s="473">
        <v>45740</v>
      </c>
      <c r="G2012" s="473">
        <v>45740</v>
      </c>
      <c r="H2012" s="448"/>
      <c r="I2012" s="15" t="s">
        <v>1279</v>
      </c>
      <c r="J2012" s="15" t="str">
        <f>_xlfn.XLOOKUP(QDC_Contratos[[#This Row],[ID CLUSTER]],'Pontos e zonas por UF'!$B$2:$B$446,'Pontos e zonas por UF'!$H$2:$H$446)</f>
        <v>Espírito Santo</v>
      </c>
      <c r="K2012" s="344"/>
      <c r="L2012" s="8">
        <f>_xlfn.XLOOKUP(QDC_Contratos[[#This Row],[ID CLUSTER]],'Pontos e zonas por UF'!$B$2:$B$446,'Pontos e zonas por UF'!$A$2:$A$446)</f>
        <v>231</v>
      </c>
      <c r="M2012" s="344" t="str">
        <f>_xlfn.XLOOKUP(QDC_Contratos[[#This Row],[Código Identificador do ID CLUSTER]],'Pontos e zonas por UF'!$A$2:$A$446,'Pontos e zonas por UF'!$G$2:$G$446)</f>
        <v>Zona</v>
      </c>
    </row>
    <row r="2013" spans="1:13" x14ac:dyDescent="0.35">
      <c r="A2013" s="15">
        <v>2012</v>
      </c>
      <c r="B2013" s="338" t="s">
        <v>3287</v>
      </c>
      <c r="C2013" s="8" t="s">
        <v>1326</v>
      </c>
      <c r="D2013" s="15" t="s">
        <v>162</v>
      </c>
      <c r="E2013" s="18">
        <v>989</v>
      </c>
      <c r="F2013" s="473">
        <v>45740</v>
      </c>
      <c r="G2013" s="473">
        <v>45740</v>
      </c>
      <c r="H2013" s="448"/>
      <c r="I2013" s="15" t="s">
        <v>1279</v>
      </c>
      <c r="J2013" s="15" t="str">
        <f>_xlfn.XLOOKUP(QDC_Contratos[[#This Row],[ID CLUSTER]],'Pontos e zonas por UF'!$B$2:$B$446,'Pontos e zonas por UF'!$H$2:$H$446)</f>
        <v>Pernambuco</v>
      </c>
      <c r="K2013" s="344"/>
      <c r="L2013" s="8">
        <f>_xlfn.XLOOKUP(QDC_Contratos[[#This Row],[ID CLUSTER]],'Pontos e zonas por UF'!$B$2:$B$446,'Pontos e zonas por UF'!$A$2:$A$446)</f>
        <v>240</v>
      </c>
      <c r="M2013" s="344" t="str">
        <f>_xlfn.XLOOKUP(QDC_Contratos[[#This Row],[Código Identificador do ID CLUSTER]],'Pontos e zonas por UF'!$A$2:$A$446,'Pontos e zonas por UF'!$G$2:$G$446)</f>
        <v>Zona</v>
      </c>
    </row>
    <row r="2014" spans="1:13" x14ac:dyDescent="0.35">
      <c r="A2014" s="15">
        <v>2013</v>
      </c>
      <c r="B2014" s="338" t="s">
        <v>3288</v>
      </c>
      <c r="C2014" s="8" t="s">
        <v>2685</v>
      </c>
      <c r="D2014" s="15" t="s">
        <v>169</v>
      </c>
      <c r="E2014" s="18">
        <v>989</v>
      </c>
      <c r="F2014" s="473">
        <v>45740</v>
      </c>
      <c r="G2014" s="473">
        <v>45740</v>
      </c>
      <c r="H2014" s="448"/>
      <c r="I2014" s="15" t="s">
        <v>1279</v>
      </c>
      <c r="J2014" s="15" t="str">
        <f>_xlfn.XLOOKUP(QDC_Contratos[[#This Row],[ID CLUSTER]],'Pontos e zonas por UF'!$B$2:$B$446,'Pontos e zonas por UF'!$H$2:$H$446)</f>
        <v>Sergipe</v>
      </c>
      <c r="K2014" s="344"/>
      <c r="L2014" s="8">
        <f>_xlfn.XLOOKUP(QDC_Contratos[[#This Row],[ID CLUSTER]],'Pontos e zonas por UF'!$B$2:$B$446,'Pontos e zonas por UF'!$A$2:$A$446)</f>
        <v>1074593</v>
      </c>
      <c r="M2014" s="344" t="str">
        <f>_xlfn.XLOOKUP(QDC_Contratos[[#This Row],[Código Identificador do ID CLUSTER]],'Pontos e zonas por UF'!$A$2:$A$446,'Pontos e zonas por UF'!$G$2:$G$446)</f>
        <v>Ponto</v>
      </c>
    </row>
    <row r="2015" spans="1:13" x14ac:dyDescent="0.35">
      <c r="A2015" s="15">
        <v>2014</v>
      </c>
      <c r="B2015" s="338" t="s">
        <v>3289</v>
      </c>
      <c r="C2015" s="8" t="s">
        <v>1326</v>
      </c>
      <c r="D2015" s="15" t="s">
        <v>162</v>
      </c>
      <c r="E2015" s="18">
        <v>400</v>
      </c>
      <c r="F2015" s="473">
        <v>45741</v>
      </c>
      <c r="G2015" s="473">
        <v>45741</v>
      </c>
      <c r="H2015" s="448"/>
      <c r="I2015" s="15" t="s">
        <v>1279</v>
      </c>
      <c r="J2015" s="15" t="str">
        <f>_xlfn.XLOOKUP(QDC_Contratos[[#This Row],[ID CLUSTER]],'Pontos e zonas por UF'!$B$2:$B$446,'Pontos e zonas por UF'!$H$2:$H$446)</f>
        <v>Pernambuco</v>
      </c>
      <c r="K2015" s="344"/>
      <c r="L2015" s="8">
        <f>_xlfn.XLOOKUP(QDC_Contratos[[#This Row],[ID CLUSTER]],'Pontos e zonas por UF'!$B$2:$B$446,'Pontos e zonas por UF'!$A$2:$A$446)</f>
        <v>240</v>
      </c>
      <c r="M2015" s="344" t="str">
        <f>_xlfn.XLOOKUP(QDC_Contratos[[#This Row],[Código Identificador do ID CLUSTER]],'Pontos e zonas por UF'!$A$2:$A$446,'Pontos e zonas por UF'!$G$2:$G$446)</f>
        <v>Zona</v>
      </c>
    </row>
    <row r="2016" spans="1:13" x14ac:dyDescent="0.35">
      <c r="A2016" s="15">
        <v>2015</v>
      </c>
      <c r="B2016" s="338" t="s">
        <v>3290</v>
      </c>
      <c r="C2016" s="8" t="s">
        <v>1326</v>
      </c>
      <c r="D2016" s="15" t="s">
        <v>162</v>
      </c>
      <c r="E2016" s="18">
        <v>639.28</v>
      </c>
      <c r="F2016" s="473">
        <v>45742</v>
      </c>
      <c r="G2016" s="473">
        <v>45742</v>
      </c>
      <c r="H2016" s="448"/>
      <c r="I2016" s="15" t="s">
        <v>1279</v>
      </c>
      <c r="J2016" s="15" t="str">
        <f>_xlfn.XLOOKUP(QDC_Contratos[[#This Row],[ID CLUSTER]],'Pontos e zonas por UF'!$B$2:$B$446,'Pontos e zonas por UF'!$H$2:$H$446)</f>
        <v>Pernambuco</v>
      </c>
      <c r="K2016" s="344"/>
      <c r="L2016" s="8">
        <f>_xlfn.XLOOKUP(QDC_Contratos[[#This Row],[ID CLUSTER]],'Pontos e zonas por UF'!$B$2:$B$446,'Pontos e zonas por UF'!$A$2:$A$446)</f>
        <v>240</v>
      </c>
      <c r="M2016" s="344" t="str">
        <f>_xlfn.XLOOKUP(QDC_Contratos[[#This Row],[Código Identificador do ID CLUSTER]],'Pontos e zonas por UF'!$A$2:$A$446,'Pontos e zonas por UF'!$G$2:$G$446)</f>
        <v>Zona</v>
      </c>
    </row>
    <row r="2017" spans="1:13" x14ac:dyDescent="0.35">
      <c r="A2017" s="15">
        <v>2016</v>
      </c>
      <c r="B2017" s="338" t="s">
        <v>3291</v>
      </c>
      <c r="C2017" s="8" t="s">
        <v>2685</v>
      </c>
      <c r="D2017" s="15" t="s">
        <v>169</v>
      </c>
      <c r="E2017" s="18">
        <v>640</v>
      </c>
      <c r="F2017" s="473">
        <v>45742</v>
      </c>
      <c r="G2017" s="473">
        <v>45742</v>
      </c>
      <c r="H2017" s="448"/>
      <c r="I2017" s="15" t="s">
        <v>1279</v>
      </c>
      <c r="J2017" s="15" t="str">
        <f>_xlfn.XLOOKUP(QDC_Contratos[[#This Row],[ID CLUSTER]],'Pontos e zonas por UF'!$B$2:$B$446,'Pontos e zonas por UF'!$H$2:$H$446)</f>
        <v>Sergipe</v>
      </c>
      <c r="K2017" s="344"/>
      <c r="L2017" s="8">
        <f>_xlfn.XLOOKUP(QDC_Contratos[[#This Row],[ID CLUSTER]],'Pontos e zonas por UF'!$B$2:$B$446,'Pontos e zonas por UF'!$A$2:$A$446)</f>
        <v>1074593</v>
      </c>
      <c r="M2017" s="344" t="str">
        <f>_xlfn.XLOOKUP(QDC_Contratos[[#This Row],[Código Identificador do ID CLUSTER]],'Pontos e zonas por UF'!$A$2:$A$446,'Pontos e zonas por UF'!$G$2:$G$446)</f>
        <v>Ponto</v>
      </c>
    </row>
    <row r="2018" spans="1:13" x14ac:dyDescent="0.35">
      <c r="A2018" s="15">
        <v>2017</v>
      </c>
      <c r="B2018" s="338" t="s">
        <v>3292</v>
      </c>
      <c r="C2018" s="8" t="s">
        <v>1326</v>
      </c>
      <c r="D2018" s="15" t="s">
        <v>162</v>
      </c>
      <c r="E2018" s="18">
        <v>280</v>
      </c>
      <c r="F2018" s="473">
        <v>45743</v>
      </c>
      <c r="G2018" s="473">
        <v>45743</v>
      </c>
      <c r="H2018" s="448"/>
      <c r="I2018" s="15" t="s">
        <v>1279</v>
      </c>
      <c r="J2018" s="15" t="str">
        <f>_xlfn.XLOOKUP(QDC_Contratos[[#This Row],[ID CLUSTER]],'Pontos e zonas por UF'!$B$2:$B$446,'Pontos e zonas por UF'!$H$2:$H$446)</f>
        <v>Pernambuco</v>
      </c>
      <c r="K2018" s="344"/>
      <c r="L2018" s="8">
        <f>_xlfn.XLOOKUP(QDC_Contratos[[#This Row],[ID CLUSTER]],'Pontos e zonas por UF'!$B$2:$B$446,'Pontos e zonas por UF'!$A$2:$A$446)</f>
        <v>240</v>
      </c>
      <c r="M2018" s="344" t="str">
        <f>_xlfn.XLOOKUP(QDC_Contratos[[#This Row],[Código Identificador do ID CLUSTER]],'Pontos e zonas por UF'!$A$2:$A$446,'Pontos e zonas por UF'!$G$2:$G$446)</f>
        <v>Zona</v>
      </c>
    </row>
    <row r="2019" spans="1:13" x14ac:dyDescent="0.35">
      <c r="A2019" s="15">
        <v>2018</v>
      </c>
      <c r="B2019" s="338" t="s">
        <v>3293</v>
      </c>
      <c r="C2019" s="8" t="s">
        <v>2685</v>
      </c>
      <c r="D2019" s="15" t="s">
        <v>169</v>
      </c>
      <c r="E2019" s="18">
        <v>280</v>
      </c>
      <c r="F2019" s="473">
        <v>45743</v>
      </c>
      <c r="G2019" s="473">
        <v>45743</v>
      </c>
      <c r="H2019" s="448"/>
      <c r="I2019" s="15" t="s">
        <v>1279</v>
      </c>
      <c r="J2019" s="15" t="str">
        <f>_xlfn.XLOOKUP(QDC_Contratos[[#This Row],[ID CLUSTER]],'Pontos e zonas por UF'!$B$2:$B$446,'Pontos e zonas por UF'!$H$2:$H$446)</f>
        <v>Sergipe</v>
      </c>
      <c r="K2019" s="344"/>
      <c r="L2019" s="8">
        <f>_xlfn.XLOOKUP(QDC_Contratos[[#This Row],[ID CLUSTER]],'Pontos e zonas por UF'!$B$2:$B$446,'Pontos e zonas por UF'!$A$2:$A$446)</f>
        <v>1074593</v>
      </c>
      <c r="M2019" s="344" t="str">
        <f>_xlfn.XLOOKUP(QDC_Contratos[[#This Row],[Código Identificador do ID CLUSTER]],'Pontos e zonas por UF'!$A$2:$A$446,'Pontos e zonas por UF'!$G$2:$G$446)</f>
        <v>Ponto</v>
      </c>
    </row>
    <row r="2020" spans="1:13" x14ac:dyDescent="0.35">
      <c r="A2020" s="15">
        <v>2019</v>
      </c>
      <c r="B2020" s="338" t="s">
        <v>3294</v>
      </c>
      <c r="C2020" s="8" t="s">
        <v>1466</v>
      </c>
      <c r="D2020" s="15" t="s">
        <v>162</v>
      </c>
      <c r="E2020" s="18">
        <v>72.260000000000005</v>
      </c>
      <c r="F2020" s="473">
        <v>45744</v>
      </c>
      <c r="G2020" s="473">
        <v>45744</v>
      </c>
      <c r="H2020" s="448"/>
      <c r="I2020" s="15" t="s">
        <v>1279</v>
      </c>
      <c r="J2020" s="15" t="str">
        <f>_xlfn.XLOOKUP(QDC_Contratos[[#This Row],[ID CLUSTER]],'Pontos e zonas por UF'!$B$2:$B$446,'Pontos e zonas por UF'!$H$2:$H$446)</f>
        <v>Espírito Santo</v>
      </c>
      <c r="K2020" s="344"/>
      <c r="L2020" s="8">
        <f>_xlfn.XLOOKUP(QDC_Contratos[[#This Row],[ID CLUSTER]],'Pontos e zonas por UF'!$B$2:$B$446,'Pontos e zonas por UF'!$A$2:$A$446)</f>
        <v>231</v>
      </c>
      <c r="M2020" s="344" t="str">
        <f>_xlfn.XLOOKUP(QDC_Contratos[[#This Row],[Código Identificador do ID CLUSTER]],'Pontos e zonas por UF'!$A$2:$A$446,'Pontos e zonas por UF'!$G$2:$G$446)</f>
        <v>Zona</v>
      </c>
    </row>
    <row r="2021" spans="1:13" x14ac:dyDescent="0.35">
      <c r="A2021" s="15">
        <v>2020</v>
      </c>
      <c r="B2021" s="338" t="s">
        <v>3295</v>
      </c>
      <c r="C2021" s="8" t="s">
        <v>1466</v>
      </c>
      <c r="D2021" s="15" t="s">
        <v>162</v>
      </c>
      <c r="E2021" s="18">
        <v>77.739999999999995</v>
      </c>
      <c r="F2021" s="473">
        <v>45745</v>
      </c>
      <c r="G2021" s="473">
        <v>45745</v>
      </c>
      <c r="H2021" s="448"/>
      <c r="I2021" s="15" t="s">
        <v>1279</v>
      </c>
      <c r="J2021" s="15" t="str">
        <f>_xlfn.XLOOKUP(QDC_Contratos[[#This Row],[ID CLUSTER]],'Pontos e zonas por UF'!$B$2:$B$446,'Pontos e zonas por UF'!$H$2:$H$446)</f>
        <v>Espírito Santo</v>
      </c>
      <c r="K2021" s="344"/>
      <c r="L2021" s="8">
        <f>_xlfn.XLOOKUP(QDC_Contratos[[#This Row],[ID CLUSTER]],'Pontos e zonas por UF'!$B$2:$B$446,'Pontos e zonas por UF'!$A$2:$A$446)</f>
        <v>231</v>
      </c>
      <c r="M2021" s="344" t="str">
        <f>_xlfn.XLOOKUP(QDC_Contratos[[#This Row],[Código Identificador do ID CLUSTER]],'Pontos e zonas por UF'!$A$2:$A$446,'Pontos e zonas por UF'!$G$2:$G$446)</f>
        <v>Zona</v>
      </c>
    </row>
    <row r="2022" spans="1:13" x14ac:dyDescent="0.35">
      <c r="A2022" s="15">
        <v>2021</v>
      </c>
      <c r="B2022" s="338" t="s">
        <v>3296</v>
      </c>
      <c r="C2022" s="8" t="s">
        <v>1466</v>
      </c>
      <c r="D2022" s="15" t="s">
        <v>162</v>
      </c>
      <c r="E2022" s="18">
        <v>43.28</v>
      </c>
      <c r="F2022" s="473">
        <v>45746</v>
      </c>
      <c r="G2022" s="473">
        <v>45746</v>
      </c>
      <c r="H2022" s="448"/>
      <c r="I2022" s="15" t="s">
        <v>1279</v>
      </c>
      <c r="J2022" s="15" t="str">
        <f>_xlfn.XLOOKUP(QDC_Contratos[[#This Row],[ID CLUSTER]],'Pontos e zonas por UF'!$B$2:$B$446,'Pontos e zonas por UF'!$H$2:$H$446)</f>
        <v>Espírito Santo</v>
      </c>
      <c r="K2022" s="344"/>
      <c r="L2022" s="8">
        <f>_xlfn.XLOOKUP(QDC_Contratos[[#This Row],[ID CLUSTER]],'Pontos e zonas por UF'!$B$2:$B$446,'Pontos e zonas por UF'!$A$2:$A$446)</f>
        <v>231</v>
      </c>
      <c r="M2022" s="344" t="str">
        <f>_xlfn.XLOOKUP(QDC_Contratos[[#This Row],[Código Identificador do ID CLUSTER]],'Pontos e zonas por UF'!$A$2:$A$446,'Pontos e zonas por UF'!$G$2:$G$446)</f>
        <v>Zona</v>
      </c>
    </row>
    <row r="2023" spans="1:13" x14ac:dyDescent="0.35">
      <c r="A2023" s="15">
        <v>2022</v>
      </c>
      <c r="B2023" s="338" t="s">
        <v>3297</v>
      </c>
      <c r="C2023" s="8" t="s">
        <v>1324</v>
      </c>
      <c r="D2023" s="15" t="s">
        <v>169</v>
      </c>
      <c r="E2023" s="18">
        <v>1662.39</v>
      </c>
      <c r="F2023" s="473">
        <v>45746</v>
      </c>
      <c r="G2023" s="473">
        <v>45746</v>
      </c>
      <c r="H2023" s="448"/>
      <c r="I2023" s="15" t="s">
        <v>1279</v>
      </c>
      <c r="J2023" s="15" t="str">
        <f>_xlfn.XLOOKUP(QDC_Contratos[[#This Row],[ID CLUSTER]],'Pontos e zonas por UF'!$B$2:$B$446,'Pontos e zonas por UF'!$H$2:$H$446)</f>
        <v>Rio de Janeiro</v>
      </c>
      <c r="K2023" s="344"/>
      <c r="L2023" s="8">
        <f>_xlfn.XLOOKUP(QDC_Contratos[[#This Row],[ID CLUSTER]],'Pontos e zonas por UF'!$B$2:$B$446,'Pontos e zonas por UF'!$A$2:$A$446)</f>
        <v>756635</v>
      </c>
      <c r="M2023" s="344" t="str">
        <f>_xlfn.XLOOKUP(QDC_Contratos[[#This Row],[Código Identificador do ID CLUSTER]],'Pontos e zonas por UF'!$A$2:$A$446,'Pontos e zonas por UF'!$G$2:$G$446)</f>
        <v>Ponto</v>
      </c>
    </row>
    <row r="2024" spans="1:13" x14ac:dyDescent="0.35">
      <c r="A2024" s="15">
        <v>2023</v>
      </c>
      <c r="B2024" s="338" t="s">
        <v>3298</v>
      </c>
      <c r="C2024" s="8" t="s">
        <v>1466</v>
      </c>
      <c r="D2024" s="15" t="s">
        <v>162</v>
      </c>
      <c r="E2024" s="18">
        <v>43.28</v>
      </c>
      <c r="F2024" s="473">
        <v>45747</v>
      </c>
      <c r="G2024" s="473">
        <v>45747</v>
      </c>
      <c r="H2024" s="448"/>
      <c r="I2024" s="15" t="s">
        <v>1279</v>
      </c>
      <c r="J2024" s="15" t="str">
        <f>_xlfn.XLOOKUP(QDC_Contratos[[#This Row],[ID CLUSTER]],'Pontos e zonas por UF'!$B$2:$B$446,'Pontos e zonas por UF'!$H$2:$H$446)</f>
        <v>Espírito Santo</v>
      </c>
      <c r="K2024" s="344"/>
      <c r="L2024" s="8">
        <f>_xlfn.XLOOKUP(QDC_Contratos[[#This Row],[ID CLUSTER]],'Pontos e zonas por UF'!$B$2:$B$446,'Pontos e zonas por UF'!$A$2:$A$446)</f>
        <v>231</v>
      </c>
      <c r="M2024" s="344" t="str">
        <f>_xlfn.XLOOKUP(QDC_Contratos[[#This Row],[Código Identificador do ID CLUSTER]],'Pontos e zonas por UF'!$A$2:$A$446,'Pontos e zonas por UF'!$G$2:$G$446)</f>
        <v>Zona</v>
      </c>
    </row>
    <row r="2025" spans="1:13" x14ac:dyDescent="0.35">
      <c r="A2025" s="15">
        <v>2024</v>
      </c>
      <c r="B2025" s="338" t="s">
        <v>3299</v>
      </c>
      <c r="C2025" s="8" t="s">
        <v>1324</v>
      </c>
      <c r="D2025" s="15" t="s">
        <v>169</v>
      </c>
      <c r="E2025" s="18">
        <v>280.60000000000002</v>
      </c>
      <c r="F2025" s="473">
        <v>45747</v>
      </c>
      <c r="G2025" s="473">
        <v>45747</v>
      </c>
      <c r="H2025" s="448"/>
      <c r="I2025" s="15" t="s">
        <v>1279</v>
      </c>
      <c r="J2025" s="15" t="str">
        <f>_xlfn.XLOOKUP(QDC_Contratos[[#This Row],[ID CLUSTER]],'Pontos e zonas por UF'!$B$2:$B$446,'Pontos e zonas por UF'!$H$2:$H$446)</f>
        <v>Rio de Janeiro</v>
      </c>
      <c r="K2025" s="344"/>
      <c r="L2025" s="8">
        <f>_xlfn.XLOOKUP(QDC_Contratos[[#This Row],[ID CLUSTER]],'Pontos e zonas por UF'!$B$2:$B$446,'Pontos e zonas por UF'!$A$2:$A$446)</f>
        <v>756635</v>
      </c>
      <c r="M2025" s="344" t="str">
        <f>_xlfn.XLOOKUP(QDC_Contratos[[#This Row],[Código Identificador do ID CLUSTER]],'Pontos e zonas por UF'!$A$2:$A$446,'Pontos e zonas por UF'!$G$2:$G$446)</f>
        <v>Ponto</v>
      </c>
    </row>
    <row r="2026" spans="1:13" x14ac:dyDescent="0.35">
      <c r="A2026" s="15">
        <v>2025</v>
      </c>
      <c r="B2026" s="338" t="s">
        <v>3300</v>
      </c>
      <c r="C2026" s="8" t="s">
        <v>1324</v>
      </c>
      <c r="D2026" s="15" t="s">
        <v>169</v>
      </c>
      <c r="E2026" s="18">
        <v>998.58</v>
      </c>
      <c r="F2026" s="473">
        <v>45748</v>
      </c>
      <c r="G2026" s="473">
        <v>45748</v>
      </c>
      <c r="H2026" s="448"/>
      <c r="I2026" s="15" t="s">
        <v>1279</v>
      </c>
      <c r="J2026" s="15" t="str">
        <f>_xlfn.XLOOKUP(QDC_Contratos[[#This Row],[ID CLUSTER]],'Pontos e zonas por UF'!$B$2:$B$446,'Pontos e zonas por UF'!$H$2:$H$446)</f>
        <v>Rio de Janeiro</v>
      </c>
      <c r="K2026" s="344"/>
      <c r="L2026" s="8">
        <f>_xlfn.XLOOKUP(QDC_Contratos[[#This Row],[ID CLUSTER]],'Pontos e zonas por UF'!$B$2:$B$446,'Pontos e zonas por UF'!$A$2:$A$446)</f>
        <v>756635</v>
      </c>
      <c r="M2026" s="344" t="str">
        <f>_xlfn.XLOOKUP(QDC_Contratos[[#This Row],[Código Identificador do ID CLUSTER]],'Pontos e zonas por UF'!$A$2:$A$446,'Pontos e zonas por UF'!$G$2:$G$446)</f>
        <v>Ponto</v>
      </c>
    </row>
    <row r="2027" spans="1:13" x14ac:dyDescent="0.35">
      <c r="A2027" s="15">
        <v>2026</v>
      </c>
      <c r="B2027" s="338" t="s">
        <v>3301</v>
      </c>
      <c r="C2027" s="8" t="s">
        <v>1324</v>
      </c>
      <c r="D2027" s="15" t="s">
        <v>169</v>
      </c>
      <c r="E2027" s="18">
        <v>393.54</v>
      </c>
      <c r="F2027" s="473">
        <v>45749</v>
      </c>
      <c r="G2027" s="473">
        <v>45749</v>
      </c>
      <c r="H2027" s="448"/>
      <c r="I2027" s="15" t="s">
        <v>1279</v>
      </c>
      <c r="J2027" s="15" t="str">
        <f>_xlfn.XLOOKUP(QDC_Contratos[[#This Row],[ID CLUSTER]],'Pontos e zonas por UF'!$B$2:$B$446,'Pontos e zonas por UF'!$H$2:$H$446)</f>
        <v>Rio de Janeiro</v>
      </c>
      <c r="K2027" s="344"/>
      <c r="L2027" s="8">
        <f>_xlfn.XLOOKUP(QDC_Contratos[[#This Row],[ID CLUSTER]],'Pontos e zonas por UF'!$B$2:$B$446,'Pontos e zonas por UF'!$A$2:$A$446)</f>
        <v>756635</v>
      </c>
      <c r="M2027" s="344" t="str">
        <f>_xlfn.XLOOKUP(QDC_Contratos[[#This Row],[Código Identificador do ID CLUSTER]],'Pontos e zonas por UF'!$A$2:$A$446,'Pontos e zonas por UF'!$G$2:$G$446)</f>
        <v>Ponto</v>
      </c>
    </row>
    <row r="2028" spans="1:13" x14ac:dyDescent="0.35">
      <c r="A2028" s="15">
        <v>2027</v>
      </c>
      <c r="B2028" s="338" t="s">
        <v>3302</v>
      </c>
      <c r="C2028" s="8" t="s">
        <v>1324</v>
      </c>
      <c r="D2028" s="15" t="s">
        <v>169</v>
      </c>
      <c r="E2028" s="18">
        <v>220</v>
      </c>
      <c r="F2028" s="473">
        <v>45748</v>
      </c>
      <c r="G2028" s="473">
        <v>45777</v>
      </c>
      <c r="H2028" s="448"/>
      <c r="I2028" s="15" t="s">
        <v>1279</v>
      </c>
      <c r="J2028" s="15" t="str">
        <f>_xlfn.XLOOKUP(QDC_Contratos[[#This Row],[ID CLUSTER]],'Pontos e zonas por UF'!$B$2:$B$446,'Pontos e zonas por UF'!$H$2:$H$446)</f>
        <v>Rio de Janeiro</v>
      </c>
      <c r="K2028" s="344"/>
      <c r="L2028" s="8">
        <f>_xlfn.XLOOKUP(QDC_Contratos[[#This Row],[ID CLUSTER]],'Pontos e zonas por UF'!$B$2:$B$446,'Pontos e zonas por UF'!$A$2:$A$446)</f>
        <v>756635</v>
      </c>
      <c r="M2028" s="344" t="str">
        <f>_xlfn.XLOOKUP(QDC_Contratos[[#This Row],[Código Identificador do ID CLUSTER]],'Pontos e zonas por UF'!$A$2:$A$446,'Pontos e zonas por UF'!$G$2:$G$446)</f>
        <v>Ponto</v>
      </c>
    </row>
    <row r="2029" spans="1:13" x14ac:dyDescent="0.35">
      <c r="A2029" s="15">
        <v>2028</v>
      </c>
      <c r="B2029" s="338" t="s">
        <v>3303</v>
      </c>
      <c r="C2029" s="8" t="s">
        <v>1466</v>
      </c>
      <c r="D2029" s="15" t="s">
        <v>162</v>
      </c>
      <c r="E2029" s="18">
        <v>5.68</v>
      </c>
      <c r="F2029" s="473">
        <v>45761</v>
      </c>
      <c r="G2029" s="473">
        <v>45761</v>
      </c>
      <c r="H2029" s="448"/>
      <c r="I2029" s="15" t="s">
        <v>1279</v>
      </c>
      <c r="J2029" s="15" t="str">
        <f>_xlfn.XLOOKUP(QDC_Contratos[[#This Row],[ID CLUSTER]],'Pontos e zonas por UF'!$B$2:$B$446,'Pontos e zonas por UF'!$H$2:$H$446)</f>
        <v>Espírito Santo</v>
      </c>
      <c r="K2029" s="344"/>
      <c r="L2029" s="8">
        <f>_xlfn.XLOOKUP(QDC_Contratos[[#This Row],[ID CLUSTER]],'Pontos e zonas por UF'!$B$2:$B$446,'Pontos e zonas por UF'!$A$2:$A$446)</f>
        <v>231</v>
      </c>
      <c r="M2029" s="344" t="str">
        <f>_xlfn.XLOOKUP(QDC_Contratos[[#This Row],[Código Identificador do ID CLUSTER]],'Pontos e zonas por UF'!$A$2:$A$446,'Pontos e zonas por UF'!$G$2:$G$446)</f>
        <v>Zona</v>
      </c>
    </row>
    <row r="2030" spans="1:13" x14ac:dyDescent="0.35">
      <c r="A2030" s="15">
        <v>2029</v>
      </c>
      <c r="B2030" s="338" t="s">
        <v>3304</v>
      </c>
      <c r="C2030" s="8" t="s">
        <v>1466</v>
      </c>
      <c r="D2030" s="15" t="s">
        <v>162</v>
      </c>
      <c r="E2030" s="18">
        <v>25</v>
      </c>
      <c r="F2030" s="473">
        <v>45772</v>
      </c>
      <c r="G2030" s="473">
        <v>45772</v>
      </c>
      <c r="H2030" s="448"/>
      <c r="I2030" s="15" t="s">
        <v>1279</v>
      </c>
      <c r="J2030" s="15" t="str">
        <f>_xlfn.XLOOKUP(QDC_Contratos[[#This Row],[ID CLUSTER]],'Pontos e zonas por UF'!$B$2:$B$446,'Pontos e zonas por UF'!$H$2:$H$446)</f>
        <v>Espírito Santo</v>
      </c>
      <c r="K2030" s="344"/>
      <c r="L2030" s="8">
        <f>_xlfn.XLOOKUP(QDC_Contratos[[#This Row],[ID CLUSTER]],'Pontos e zonas por UF'!$B$2:$B$446,'Pontos e zonas por UF'!$A$2:$A$446)</f>
        <v>231</v>
      </c>
      <c r="M2030" s="344" t="str">
        <f>_xlfn.XLOOKUP(QDC_Contratos[[#This Row],[Código Identificador do ID CLUSTER]],'Pontos e zonas por UF'!$A$2:$A$446,'Pontos e zonas por UF'!$G$2:$G$446)</f>
        <v>Zona</v>
      </c>
    </row>
    <row r="2031" spans="1:13" x14ac:dyDescent="0.35">
      <c r="A2031" s="15">
        <v>2030</v>
      </c>
      <c r="B2031" s="338" t="s">
        <v>3305</v>
      </c>
      <c r="C2031" s="8" t="s">
        <v>1466</v>
      </c>
      <c r="D2031" s="15" t="s">
        <v>162</v>
      </c>
      <c r="E2031" s="18">
        <v>45.59</v>
      </c>
      <c r="F2031" s="473">
        <v>45773</v>
      </c>
      <c r="G2031" s="473">
        <v>45773</v>
      </c>
      <c r="H2031" s="448"/>
      <c r="I2031" s="15" t="s">
        <v>1279</v>
      </c>
      <c r="J2031" s="15" t="str">
        <f>_xlfn.XLOOKUP(QDC_Contratos[[#This Row],[ID CLUSTER]],'Pontos e zonas por UF'!$B$2:$B$446,'Pontos e zonas por UF'!$H$2:$H$446)</f>
        <v>Espírito Santo</v>
      </c>
      <c r="K2031" s="344"/>
      <c r="L2031" s="8">
        <f>_xlfn.XLOOKUP(QDC_Contratos[[#This Row],[ID CLUSTER]],'Pontos e zonas por UF'!$B$2:$B$446,'Pontos e zonas por UF'!$A$2:$A$446)</f>
        <v>231</v>
      </c>
      <c r="M2031" s="344" t="str">
        <f>_xlfn.XLOOKUP(QDC_Contratos[[#This Row],[Código Identificador do ID CLUSTER]],'Pontos e zonas por UF'!$A$2:$A$446,'Pontos e zonas por UF'!$G$2:$G$446)</f>
        <v>Zona</v>
      </c>
    </row>
    <row r="2032" spans="1:13" x14ac:dyDescent="0.35">
      <c r="A2032" s="15">
        <v>2031</v>
      </c>
      <c r="B2032" s="338" t="s">
        <v>3306</v>
      </c>
      <c r="C2032" s="8" t="s">
        <v>1466</v>
      </c>
      <c r="D2032" s="15" t="s">
        <v>162</v>
      </c>
      <c r="E2032" s="18">
        <v>98.34</v>
      </c>
      <c r="F2032" s="473">
        <v>45774</v>
      </c>
      <c r="G2032" s="473">
        <v>45774</v>
      </c>
      <c r="H2032" s="448"/>
      <c r="I2032" s="15" t="s">
        <v>1279</v>
      </c>
      <c r="J2032" s="15" t="str">
        <f>_xlfn.XLOOKUP(QDC_Contratos[[#This Row],[ID CLUSTER]],'Pontos e zonas por UF'!$B$2:$B$446,'Pontos e zonas por UF'!$H$2:$H$446)</f>
        <v>Espírito Santo</v>
      </c>
      <c r="K2032" s="344"/>
      <c r="L2032" s="8">
        <f>_xlfn.XLOOKUP(QDC_Contratos[[#This Row],[ID CLUSTER]],'Pontos e zonas por UF'!$B$2:$B$446,'Pontos e zonas por UF'!$A$2:$A$446)</f>
        <v>231</v>
      </c>
      <c r="M2032" s="344" t="str">
        <f>_xlfn.XLOOKUP(QDC_Contratos[[#This Row],[Código Identificador do ID CLUSTER]],'Pontos e zonas por UF'!$A$2:$A$446,'Pontos e zonas por UF'!$G$2:$G$446)</f>
        <v>Zona</v>
      </c>
    </row>
    <row r="2033" spans="1:13" x14ac:dyDescent="0.35">
      <c r="A2033" s="15">
        <v>2032</v>
      </c>
      <c r="B2033" s="338" t="s">
        <v>3307</v>
      </c>
      <c r="C2033" s="8" t="s">
        <v>1466</v>
      </c>
      <c r="D2033" s="15" t="s">
        <v>162</v>
      </c>
      <c r="E2033" s="18">
        <v>40.950000000000003</v>
      </c>
      <c r="F2033" s="473">
        <v>45775</v>
      </c>
      <c r="G2033" s="473">
        <v>45775</v>
      </c>
      <c r="H2033" s="448"/>
      <c r="I2033" s="15" t="s">
        <v>1279</v>
      </c>
      <c r="J2033" s="15" t="str">
        <f>_xlfn.XLOOKUP(QDC_Contratos[[#This Row],[ID CLUSTER]],'Pontos e zonas por UF'!$B$2:$B$446,'Pontos e zonas por UF'!$H$2:$H$446)</f>
        <v>Espírito Santo</v>
      </c>
      <c r="K2033" s="344"/>
      <c r="L2033" s="8">
        <f>_xlfn.XLOOKUP(QDC_Contratos[[#This Row],[ID CLUSTER]],'Pontos e zonas por UF'!$B$2:$B$446,'Pontos e zonas por UF'!$A$2:$A$446)</f>
        <v>231</v>
      </c>
      <c r="M2033" s="344" t="str">
        <f>_xlfn.XLOOKUP(QDC_Contratos[[#This Row],[Código Identificador do ID CLUSTER]],'Pontos e zonas por UF'!$A$2:$A$446,'Pontos e zonas por UF'!$G$2:$G$446)</f>
        <v>Zona</v>
      </c>
    </row>
    <row r="2034" spans="1:13" x14ac:dyDescent="0.35">
      <c r="A2034" s="15">
        <v>2033</v>
      </c>
      <c r="B2034" s="338" t="s">
        <v>3308</v>
      </c>
      <c r="C2034" s="8" t="s">
        <v>1466</v>
      </c>
      <c r="D2034" s="15" t="s">
        <v>162</v>
      </c>
      <c r="E2034" s="18">
        <v>40.950000000000003</v>
      </c>
      <c r="F2034" s="473">
        <v>45776</v>
      </c>
      <c r="G2034" s="473">
        <v>45776</v>
      </c>
      <c r="H2034" s="448"/>
      <c r="I2034" s="15" t="s">
        <v>1279</v>
      </c>
      <c r="J2034" s="15" t="str">
        <f>_xlfn.XLOOKUP(QDC_Contratos[[#This Row],[ID CLUSTER]],'Pontos e zonas por UF'!$B$2:$B$446,'Pontos e zonas por UF'!$H$2:$H$446)</f>
        <v>Espírito Santo</v>
      </c>
      <c r="K2034" s="344"/>
      <c r="L2034" s="8">
        <f>_xlfn.XLOOKUP(QDC_Contratos[[#This Row],[ID CLUSTER]],'Pontos e zonas por UF'!$B$2:$B$446,'Pontos e zonas por UF'!$A$2:$A$446)</f>
        <v>231</v>
      </c>
      <c r="M2034" s="344" t="str">
        <f>_xlfn.XLOOKUP(QDC_Contratos[[#This Row],[Código Identificador do ID CLUSTER]],'Pontos e zonas por UF'!$A$2:$A$446,'Pontos e zonas por UF'!$G$2:$G$446)</f>
        <v>Zona</v>
      </c>
    </row>
    <row r="2035" spans="1:13" x14ac:dyDescent="0.35">
      <c r="A2035" s="15">
        <v>2034</v>
      </c>
      <c r="B2035" s="338" t="s">
        <v>3309</v>
      </c>
      <c r="C2035" s="8" t="s">
        <v>1466</v>
      </c>
      <c r="D2035" s="15" t="s">
        <v>162</v>
      </c>
      <c r="E2035" s="18">
        <v>40.950000000000003</v>
      </c>
      <c r="F2035" s="473">
        <v>45777</v>
      </c>
      <c r="G2035" s="473">
        <v>45777</v>
      </c>
      <c r="H2035" s="448"/>
      <c r="I2035" s="15" t="s">
        <v>1279</v>
      </c>
      <c r="J2035" s="15" t="str">
        <f>_xlfn.XLOOKUP(QDC_Contratos[[#This Row],[ID CLUSTER]],'Pontos e zonas por UF'!$B$2:$B$446,'Pontos e zonas por UF'!$H$2:$H$446)</f>
        <v>Espírito Santo</v>
      </c>
      <c r="K2035" s="344"/>
      <c r="L2035" s="8">
        <f>_xlfn.XLOOKUP(QDC_Contratos[[#This Row],[ID CLUSTER]],'Pontos e zonas por UF'!$B$2:$B$446,'Pontos e zonas por UF'!$A$2:$A$446)</f>
        <v>231</v>
      </c>
      <c r="M2035" s="344" t="str">
        <f>_xlfn.XLOOKUP(QDC_Contratos[[#This Row],[Código Identificador do ID CLUSTER]],'Pontos e zonas por UF'!$A$2:$A$446,'Pontos e zonas por UF'!$G$2:$G$446)</f>
        <v>Zona</v>
      </c>
    </row>
    <row r="2036" spans="1:13" x14ac:dyDescent="0.35">
      <c r="A2036" s="15">
        <v>2035</v>
      </c>
      <c r="B2036" s="338" t="s">
        <v>3310</v>
      </c>
      <c r="C2036" s="8" t="s">
        <v>1466</v>
      </c>
      <c r="D2036" s="15" t="s">
        <v>162</v>
      </c>
      <c r="E2036" s="18">
        <v>128.69999999999999</v>
      </c>
      <c r="F2036" s="473">
        <v>45778</v>
      </c>
      <c r="G2036" s="473">
        <v>45778</v>
      </c>
      <c r="H2036" s="448"/>
      <c r="I2036" s="15" t="s">
        <v>1279</v>
      </c>
      <c r="J2036" s="15" t="str">
        <f>_xlfn.XLOOKUP(QDC_Contratos[[#This Row],[ID CLUSTER]],'Pontos e zonas por UF'!$B$2:$B$446,'Pontos e zonas por UF'!$H$2:$H$446)</f>
        <v>Espírito Santo</v>
      </c>
      <c r="K2036" s="344"/>
      <c r="L2036" s="8">
        <f>_xlfn.XLOOKUP(QDC_Contratos[[#This Row],[ID CLUSTER]],'Pontos e zonas por UF'!$B$2:$B$446,'Pontos e zonas por UF'!$A$2:$A$446)</f>
        <v>231</v>
      </c>
      <c r="M2036" s="344" t="str">
        <f>_xlfn.XLOOKUP(QDC_Contratos[[#This Row],[Código Identificador do ID CLUSTER]],'Pontos e zonas por UF'!$A$2:$A$446,'Pontos e zonas por UF'!$G$2:$G$446)</f>
        <v>Zona</v>
      </c>
    </row>
    <row r="2037" spans="1:13" x14ac:dyDescent="0.35">
      <c r="A2037" s="15">
        <v>2036</v>
      </c>
      <c r="B2037" s="338" t="s">
        <v>3311</v>
      </c>
      <c r="C2037" s="8" t="s">
        <v>1466</v>
      </c>
      <c r="D2037" s="15" t="s">
        <v>162</v>
      </c>
      <c r="E2037" s="18">
        <v>156.72999999999999</v>
      </c>
      <c r="F2037" s="473">
        <v>45779</v>
      </c>
      <c r="G2037" s="473">
        <v>45779</v>
      </c>
      <c r="H2037" s="448"/>
      <c r="I2037" s="15" t="s">
        <v>1279</v>
      </c>
      <c r="J2037" s="15" t="str">
        <f>_xlfn.XLOOKUP(QDC_Contratos[[#This Row],[ID CLUSTER]],'Pontos e zonas por UF'!$B$2:$B$446,'Pontos e zonas por UF'!$H$2:$H$446)</f>
        <v>Espírito Santo</v>
      </c>
      <c r="K2037" s="344"/>
      <c r="L2037" s="8">
        <f>_xlfn.XLOOKUP(QDC_Contratos[[#This Row],[ID CLUSTER]],'Pontos e zonas por UF'!$B$2:$B$446,'Pontos e zonas por UF'!$A$2:$A$446)</f>
        <v>231</v>
      </c>
      <c r="M2037" s="344" t="str">
        <f>_xlfn.XLOOKUP(QDC_Contratos[[#This Row],[Código Identificador do ID CLUSTER]],'Pontos e zonas por UF'!$A$2:$A$446,'Pontos e zonas por UF'!$G$2:$G$446)</f>
        <v>Zona</v>
      </c>
    </row>
    <row r="2038" spans="1:13" x14ac:dyDescent="0.35">
      <c r="A2038" s="15">
        <v>2037</v>
      </c>
      <c r="B2038" s="338" t="s">
        <v>3312</v>
      </c>
      <c r="C2038" s="8" t="s">
        <v>1324</v>
      </c>
      <c r="D2038" s="15" t="s">
        <v>169</v>
      </c>
      <c r="E2038" s="18">
        <v>214</v>
      </c>
      <c r="F2038" s="473">
        <v>45778</v>
      </c>
      <c r="G2038" s="473">
        <v>45808</v>
      </c>
      <c r="H2038" s="448"/>
      <c r="I2038" s="15" t="s">
        <v>1279</v>
      </c>
      <c r="J2038" s="15" t="str">
        <f>_xlfn.XLOOKUP(QDC_Contratos[[#This Row],[ID CLUSTER]],'Pontos e zonas por UF'!$B$2:$B$446,'Pontos e zonas por UF'!$H$2:$H$446)</f>
        <v>Rio de Janeiro</v>
      </c>
      <c r="K2038" s="344"/>
      <c r="L2038" s="8">
        <f>_xlfn.XLOOKUP(QDC_Contratos[[#This Row],[ID CLUSTER]],'Pontos e zonas por UF'!$B$2:$B$446,'Pontos e zonas por UF'!$A$2:$A$446)</f>
        <v>756635</v>
      </c>
      <c r="M2038" s="344" t="str">
        <f>_xlfn.XLOOKUP(QDC_Contratos[[#This Row],[Código Identificador do ID CLUSTER]],'Pontos e zonas por UF'!$A$2:$A$446,'Pontos e zonas por UF'!$G$2:$G$446)</f>
        <v>Ponto</v>
      </c>
    </row>
    <row r="2039" spans="1:13" x14ac:dyDescent="0.35">
      <c r="A2039" s="15">
        <v>2038</v>
      </c>
      <c r="B2039" s="338" t="s">
        <v>3313</v>
      </c>
      <c r="C2039" s="8" t="s">
        <v>1324</v>
      </c>
      <c r="D2039" s="15" t="s">
        <v>162</v>
      </c>
      <c r="E2039" s="18">
        <v>0.01</v>
      </c>
      <c r="F2039" s="473">
        <v>45778</v>
      </c>
      <c r="G2039" s="473">
        <v>46022</v>
      </c>
      <c r="H2039" s="448"/>
      <c r="I2039" s="15" t="s">
        <v>1279</v>
      </c>
      <c r="J2039" s="15" t="str">
        <f>_xlfn.XLOOKUP(QDC_Contratos[[#This Row],[ID CLUSTER]],'Pontos e zonas por UF'!$B$2:$B$446,'Pontos e zonas por UF'!$H$2:$H$446)</f>
        <v>Rio de Janeiro</v>
      </c>
      <c r="K2039" s="344"/>
      <c r="L2039" s="8">
        <f>_xlfn.XLOOKUP(QDC_Contratos[[#This Row],[ID CLUSTER]],'Pontos e zonas por UF'!$B$2:$B$446,'Pontos e zonas por UF'!$A$2:$A$446)</f>
        <v>756635</v>
      </c>
      <c r="M2039" s="344" t="str">
        <f>_xlfn.XLOOKUP(QDC_Contratos[[#This Row],[Código Identificador do ID CLUSTER]],'Pontos e zonas por UF'!$A$2:$A$446,'Pontos e zonas por UF'!$G$2:$G$446)</f>
        <v>Ponto</v>
      </c>
    </row>
    <row r="2040" spans="1:13" x14ac:dyDescent="0.35">
      <c r="A2040" s="15">
        <v>2039</v>
      </c>
      <c r="B2040" s="338" t="s">
        <v>3314</v>
      </c>
      <c r="C2040" s="8" t="s">
        <v>1447</v>
      </c>
      <c r="D2040" s="15" t="s">
        <v>162</v>
      </c>
      <c r="E2040" s="18">
        <v>377</v>
      </c>
      <c r="F2040" s="473">
        <v>45778</v>
      </c>
      <c r="G2040" s="473">
        <v>45778</v>
      </c>
      <c r="H2040" s="448"/>
      <c r="I2040" s="15" t="s">
        <v>1279</v>
      </c>
      <c r="J2040" s="15" t="str">
        <f>_xlfn.XLOOKUP(QDC_Contratos[[#This Row],[ID CLUSTER]],'Pontos e zonas por UF'!$B$2:$B$446,'Pontos e zonas por UF'!$H$2:$H$446)</f>
        <v>São Paulo</v>
      </c>
      <c r="K2040" s="344"/>
      <c r="L2040" s="8">
        <f>_xlfn.XLOOKUP(QDC_Contratos[[#This Row],[ID CLUSTER]],'Pontos e zonas por UF'!$B$2:$B$446,'Pontos e zonas por UF'!$A$2:$A$446)</f>
        <v>817352</v>
      </c>
      <c r="M2040" s="344" t="str">
        <f>_xlfn.XLOOKUP(QDC_Contratos[[#This Row],[Código Identificador do ID CLUSTER]],'Pontos e zonas por UF'!$A$2:$A$446,'Pontos e zonas por UF'!$G$2:$G$446)</f>
        <v>Ponto</v>
      </c>
    </row>
    <row r="2041" spans="1:13" x14ac:dyDescent="0.35">
      <c r="A2041" s="15">
        <v>2040</v>
      </c>
      <c r="B2041" s="338" t="s">
        <v>3315</v>
      </c>
      <c r="C2041" s="8" t="s">
        <v>1447</v>
      </c>
      <c r="D2041" s="15" t="s">
        <v>162</v>
      </c>
      <c r="E2041" s="18">
        <v>377</v>
      </c>
      <c r="F2041" s="473">
        <v>45779</v>
      </c>
      <c r="G2041" s="473">
        <v>45779</v>
      </c>
      <c r="H2041" s="448"/>
      <c r="I2041" s="15" t="s">
        <v>1279</v>
      </c>
      <c r="J2041" s="15" t="str">
        <f>_xlfn.XLOOKUP(QDC_Contratos[[#This Row],[ID CLUSTER]],'Pontos e zonas por UF'!$B$2:$B$446,'Pontos e zonas por UF'!$H$2:$H$446)</f>
        <v>São Paulo</v>
      </c>
      <c r="K2041" s="344"/>
      <c r="L2041" s="8">
        <f>_xlfn.XLOOKUP(QDC_Contratos[[#This Row],[ID CLUSTER]],'Pontos e zonas por UF'!$B$2:$B$446,'Pontos e zonas por UF'!$A$2:$A$446)</f>
        <v>817352</v>
      </c>
      <c r="M2041" s="344" t="str">
        <f>_xlfn.XLOOKUP(QDC_Contratos[[#This Row],[Código Identificador do ID CLUSTER]],'Pontos e zonas por UF'!$A$2:$A$446,'Pontos e zonas por UF'!$G$2:$G$446)</f>
        <v>Ponto</v>
      </c>
    </row>
    <row r="2042" spans="1:13" x14ac:dyDescent="0.35">
      <c r="A2042" s="15">
        <v>2041</v>
      </c>
      <c r="B2042" s="338" t="s">
        <v>3316</v>
      </c>
      <c r="C2042" s="8" t="s">
        <v>1447</v>
      </c>
      <c r="D2042" s="15" t="s">
        <v>162</v>
      </c>
      <c r="E2042" s="18">
        <v>377</v>
      </c>
      <c r="F2042" s="473">
        <v>45780</v>
      </c>
      <c r="G2042" s="473">
        <v>45780</v>
      </c>
      <c r="H2042" s="448"/>
      <c r="I2042" s="15" t="s">
        <v>1279</v>
      </c>
      <c r="J2042" s="15" t="str">
        <f>_xlfn.XLOOKUP(QDC_Contratos[[#This Row],[ID CLUSTER]],'Pontos e zonas por UF'!$B$2:$B$446,'Pontos e zonas por UF'!$H$2:$H$446)</f>
        <v>São Paulo</v>
      </c>
      <c r="K2042" s="344"/>
      <c r="L2042" s="8">
        <f>_xlfn.XLOOKUP(QDC_Contratos[[#This Row],[ID CLUSTER]],'Pontos e zonas por UF'!$B$2:$B$446,'Pontos e zonas por UF'!$A$2:$A$446)</f>
        <v>817352</v>
      </c>
      <c r="M2042" s="344" t="str">
        <f>_xlfn.XLOOKUP(QDC_Contratos[[#This Row],[Código Identificador do ID CLUSTER]],'Pontos e zonas por UF'!$A$2:$A$446,'Pontos e zonas por UF'!$G$2:$G$446)</f>
        <v>Ponto</v>
      </c>
    </row>
    <row r="2043" spans="1:13" x14ac:dyDescent="0.35">
      <c r="A2043" s="15">
        <v>2042</v>
      </c>
      <c r="B2043" s="338" t="s">
        <v>3317</v>
      </c>
      <c r="C2043" s="8" t="s">
        <v>1447</v>
      </c>
      <c r="D2043" s="15" t="s">
        <v>162</v>
      </c>
      <c r="E2043" s="18">
        <v>350</v>
      </c>
      <c r="F2043" s="473">
        <v>45787</v>
      </c>
      <c r="G2043" s="473">
        <v>45787</v>
      </c>
      <c r="H2043" s="448"/>
      <c r="I2043" s="15" t="s">
        <v>1279</v>
      </c>
      <c r="J2043" s="15" t="str">
        <f>_xlfn.XLOOKUP(QDC_Contratos[[#This Row],[ID CLUSTER]],'Pontos e zonas por UF'!$B$2:$B$446,'Pontos e zonas por UF'!$H$2:$H$446)</f>
        <v>São Paulo</v>
      </c>
      <c r="K2043" s="344"/>
      <c r="L2043" s="8">
        <f>_xlfn.XLOOKUP(QDC_Contratos[[#This Row],[ID CLUSTER]],'Pontos e zonas por UF'!$B$2:$B$446,'Pontos e zonas por UF'!$A$2:$A$446)</f>
        <v>817352</v>
      </c>
      <c r="M2043" s="344" t="str">
        <f>_xlfn.XLOOKUP(QDC_Contratos[[#This Row],[Código Identificador do ID CLUSTER]],'Pontos e zonas por UF'!$A$2:$A$446,'Pontos e zonas por UF'!$G$2:$G$446)</f>
        <v>Ponto</v>
      </c>
    </row>
    <row r="2044" spans="1:13" x14ac:dyDescent="0.35">
      <c r="A2044" s="15">
        <v>2043</v>
      </c>
      <c r="B2044" s="338" t="s">
        <v>3318</v>
      </c>
      <c r="C2044" s="8" t="s">
        <v>1447</v>
      </c>
      <c r="D2044" s="15" t="s">
        <v>162</v>
      </c>
      <c r="E2044" s="18">
        <v>350</v>
      </c>
      <c r="F2044" s="473">
        <v>45788</v>
      </c>
      <c r="G2044" s="473">
        <v>45788</v>
      </c>
      <c r="H2044" s="448"/>
      <c r="I2044" s="15" t="s">
        <v>1279</v>
      </c>
      <c r="J2044" s="15" t="str">
        <f>_xlfn.XLOOKUP(QDC_Contratos[[#This Row],[ID CLUSTER]],'Pontos e zonas por UF'!$B$2:$B$446,'Pontos e zonas por UF'!$H$2:$H$446)</f>
        <v>São Paulo</v>
      </c>
      <c r="K2044" s="344"/>
      <c r="L2044" s="8">
        <f>_xlfn.XLOOKUP(QDC_Contratos[[#This Row],[ID CLUSTER]],'Pontos e zonas por UF'!$B$2:$B$446,'Pontos e zonas por UF'!$A$2:$A$446)</f>
        <v>817352</v>
      </c>
      <c r="M2044" s="344" t="str">
        <f>_xlfn.XLOOKUP(QDC_Contratos[[#This Row],[Código Identificador do ID CLUSTER]],'Pontos e zonas por UF'!$A$2:$A$446,'Pontos e zonas por UF'!$G$2:$G$446)</f>
        <v>Ponto</v>
      </c>
    </row>
    <row r="2045" spans="1:13" x14ac:dyDescent="0.35">
      <c r="A2045" s="15">
        <v>2044</v>
      </c>
      <c r="B2045" s="338" t="s">
        <v>3319</v>
      </c>
      <c r="C2045" s="6" t="s">
        <v>1537</v>
      </c>
      <c r="D2045" s="15" t="s">
        <v>169</v>
      </c>
      <c r="E2045" s="18">
        <v>600</v>
      </c>
      <c r="F2045" s="473">
        <v>45778</v>
      </c>
      <c r="G2045" s="473">
        <v>45808</v>
      </c>
      <c r="H2045" s="448"/>
      <c r="I2045" s="15" t="s">
        <v>1279</v>
      </c>
      <c r="J2045" s="15" t="str">
        <f>_xlfn.XLOOKUP(QDC_Contratos[[#This Row],[ID CLUSTER]],'Pontos e zonas por UF'!$B$2:$B$446,'Pontos e zonas por UF'!$H$2:$H$446)</f>
        <v>Rio de Janeiro</v>
      </c>
      <c r="K2045" s="344"/>
      <c r="L2045" s="8">
        <f>_xlfn.XLOOKUP(QDC_Contratos[[#This Row],[ID CLUSTER]],'Pontos e zonas por UF'!$B$2:$B$446,'Pontos e zonas por UF'!$A$2:$A$446)</f>
        <v>757856</v>
      </c>
      <c r="M2045" s="344" t="str">
        <f>_xlfn.XLOOKUP(QDC_Contratos[[#This Row],[Código Identificador do ID CLUSTER]],'Pontos e zonas por UF'!$A$2:$A$446,'Pontos e zonas por UF'!$G$2:$G$446)</f>
        <v>Ponto</v>
      </c>
    </row>
    <row r="2046" spans="1:13" x14ac:dyDescent="0.35">
      <c r="A2046" s="15">
        <v>2045</v>
      </c>
      <c r="B2046" s="338" t="s">
        <v>3320</v>
      </c>
      <c r="C2046" s="6" t="s">
        <v>1537</v>
      </c>
      <c r="D2046" s="15" t="s">
        <v>169</v>
      </c>
      <c r="E2046" s="18">
        <v>220</v>
      </c>
      <c r="F2046" s="473">
        <v>45778</v>
      </c>
      <c r="G2046" s="473">
        <v>46022</v>
      </c>
      <c r="H2046" s="448"/>
      <c r="I2046" s="15" t="s">
        <v>1279</v>
      </c>
      <c r="J2046" s="15" t="str">
        <f>_xlfn.XLOOKUP(QDC_Contratos[[#This Row],[ID CLUSTER]],'Pontos e zonas por UF'!$B$2:$B$446,'Pontos e zonas por UF'!$H$2:$H$446)</f>
        <v>Rio de Janeiro</v>
      </c>
      <c r="K2046" s="344"/>
      <c r="L2046" s="8">
        <f>_xlfn.XLOOKUP(QDC_Contratos[[#This Row],[ID CLUSTER]],'Pontos e zonas por UF'!$B$2:$B$446,'Pontos e zonas por UF'!$A$2:$A$446)</f>
        <v>757856</v>
      </c>
      <c r="M2046" s="344" t="str">
        <f>_xlfn.XLOOKUP(QDC_Contratos[[#This Row],[Código Identificador do ID CLUSTER]],'Pontos e zonas por UF'!$A$2:$A$446,'Pontos e zonas por UF'!$G$2:$G$446)</f>
        <v>Ponto</v>
      </c>
    </row>
    <row r="2047" spans="1:13" x14ac:dyDescent="0.35">
      <c r="A2047" s="15">
        <v>2046</v>
      </c>
      <c r="B2047" s="338" t="s">
        <v>3321</v>
      </c>
      <c r="C2047" s="8" t="s">
        <v>1447</v>
      </c>
      <c r="D2047" s="15" t="s">
        <v>162</v>
      </c>
      <c r="E2047" s="18">
        <v>100</v>
      </c>
      <c r="F2047" s="473">
        <v>45778</v>
      </c>
      <c r="G2047" s="473">
        <v>45808</v>
      </c>
      <c r="H2047" s="448"/>
      <c r="I2047" s="15" t="s">
        <v>1279</v>
      </c>
      <c r="J2047" s="15" t="str">
        <f>_xlfn.XLOOKUP(QDC_Contratos[[#This Row],[ID CLUSTER]],'Pontos e zonas por UF'!$B$2:$B$446,'Pontos e zonas por UF'!$H$2:$H$446)</f>
        <v>São Paulo</v>
      </c>
      <c r="K2047" s="344"/>
      <c r="L2047" s="8">
        <f>_xlfn.XLOOKUP(QDC_Contratos[[#This Row],[ID CLUSTER]],'Pontos e zonas por UF'!$B$2:$B$446,'Pontos e zonas por UF'!$A$2:$A$446)</f>
        <v>817352</v>
      </c>
      <c r="M2047" s="344" t="str">
        <f>_xlfn.XLOOKUP(QDC_Contratos[[#This Row],[Código Identificador do ID CLUSTER]],'Pontos e zonas por UF'!$A$2:$A$446,'Pontos e zonas por UF'!$G$2:$G$446)</f>
        <v>Ponto</v>
      </c>
    </row>
    <row r="2048" spans="1:13" x14ac:dyDescent="0.35">
      <c r="A2048" s="15">
        <v>2047</v>
      </c>
      <c r="B2048" s="338" t="s">
        <v>3322</v>
      </c>
      <c r="C2048" s="8" t="s">
        <v>1763</v>
      </c>
      <c r="D2048" s="15" t="s">
        <v>162</v>
      </c>
      <c r="E2048" s="18">
        <v>750</v>
      </c>
      <c r="F2048" s="473">
        <v>45762</v>
      </c>
      <c r="G2048" s="473">
        <v>45762</v>
      </c>
      <c r="H2048" s="448"/>
      <c r="I2048" s="15" t="s">
        <v>1279</v>
      </c>
      <c r="J2048" s="15" t="str">
        <f>_xlfn.XLOOKUP(QDC_Contratos[[#This Row],[ID CLUSTER]],'Pontos e zonas por UF'!$B$2:$B$446,'Pontos e zonas por UF'!$H$2:$H$446)</f>
        <v>Rio de Janeiro</v>
      </c>
      <c r="K2048" s="344"/>
      <c r="L2048" s="8">
        <f>_xlfn.XLOOKUP(QDC_Contratos[[#This Row],[ID CLUSTER]],'Pontos e zonas por UF'!$B$2:$B$446,'Pontos e zonas por UF'!$A$2:$A$446)</f>
        <v>757858</v>
      </c>
      <c r="M2048" s="344" t="str">
        <f>_xlfn.XLOOKUP(QDC_Contratos[[#This Row],[Código Identificador do ID CLUSTER]],'Pontos e zonas por UF'!$A$2:$A$446,'Pontos e zonas por UF'!$G$2:$G$446)</f>
        <v>Ponto</v>
      </c>
    </row>
    <row r="2049" spans="1:13" x14ac:dyDescent="0.35">
      <c r="A2049" s="15">
        <v>2048</v>
      </c>
      <c r="B2049" s="338" t="s">
        <v>3323</v>
      </c>
      <c r="C2049" s="8" t="s">
        <v>1763</v>
      </c>
      <c r="D2049" s="15" t="s">
        <v>162</v>
      </c>
      <c r="E2049" s="18">
        <v>750</v>
      </c>
      <c r="F2049" s="473">
        <v>45763</v>
      </c>
      <c r="G2049" s="473">
        <v>45763</v>
      </c>
      <c r="H2049" s="448"/>
      <c r="I2049" s="15" t="s">
        <v>1279</v>
      </c>
      <c r="J2049" s="15" t="str">
        <f>_xlfn.XLOOKUP(QDC_Contratos[[#This Row],[ID CLUSTER]],'Pontos e zonas por UF'!$B$2:$B$446,'Pontos e zonas por UF'!$H$2:$H$446)</f>
        <v>Rio de Janeiro</v>
      </c>
      <c r="K2049" s="344"/>
      <c r="L2049" s="8">
        <f>_xlfn.XLOOKUP(QDC_Contratos[[#This Row],[ID CLUSTER]],'Pontos e zonas por UF'!$B$2:$B$446,'Pontos e zonas por UF'!$A$2:$A$446)</f>
        <v>757858</v>
      </c>
      <c r="M2049" s="344" t="str">
        <f>_xlfn.XLOOKUP(QDC_Contratos[[#This Row],[Código Identificador do ID CLUSTER]],'Pontos e zonas por UF'!$A$2:$A$446,'Pontos e zonas por UF'!$G$2:$G$446)</f>
        <v>Ponto</v>
      </c>
    </row>
    <row r="2050" spans="1:13" x14ac:dyDescent="0.35">
      <c r="A2050" s="15">
        <v>2049</v>
      </c>
      <c r="B2050" s="338" t="s">
        <v>3324</v>
      </c>
      <c r="C2050" s="8" t="s">
        <v>1763</v>
      </c>
      <c r="D2050" s="15" t="s">
        <v>162</v>
      </c>
      <c r="E2050" s="18">
        <v>750</v>
      </c>
      <c r="F2050" s="473">
        <v>45764</v>
      </c>
      <c r="G2050" s="473">
        <v>45764</v>
      </c>
      <c r="H2050" s="448"/>
      <c r="I2050" s="15" t="s">
        <v>1279</v>
      </c>
      <c r="J2050" s="15" t="str">
        <f>_xlfn.XLOOKUP(QDC_Contratos[[#This Row],[ID CLUSTER]],'Pontos e zonas por UF'!$B$2:$B$446,'Pontos e zonas por UF'!$H$2:$H$446)</f>
        <v>Rio de Janeiro</v>
      </c>
      <c r="K2050" s="344"/>
      <c r="L2050" s="8">
        <f>_xlfn.XLOOKUP(QDC_Contratos[[#This Row],[ID CLUSTER]],'Pontos e zonas por UF'!$B$2:$B$446,'Pontos e zonas por UF'!$A$2:$A$446)</f>
        <v>757858</v>
      </c>
      <c r="M2050" s="344" t="str">
        <f>_xlfn.XLOOKUP(QDC_Contratos[[#This Row],[Código Identificador do ID CLUSTER]],'Pontos e zonas por UF'!$A$2:$A$446,'Pontos e zonas por UF'!$G$2:$G$446)</f>
        <v>Ponto</v>
      </c>
    </row>
    <row r="2051" spans="1:13" x14ac:dyDescent="0.35">
      <c r="A2051" s="15">
        <v>2050</v>
      </c>
      <c r="B2051" s="338" t="s">
        <v>3325</v>
      </c>
      <c r="C2051" s="8" t="s">
        <v>1726</v>
      </c>
      <c r="D2051" s="15" t="s">
        <v>169</v>
      </c>
      <c r="E2051" s="18">
        <v>1250</v>
      </c>
      <c r="F2051" s="473">
        <v>45765</v>
      </c>
      <c r="G2051" s="473">
        <v>45765</v>
      </c>
      <c r="H2051" s="448"/>
      <c r="I2051" s="15" t="s">
        <v>1279</v>
      </c>
      <c r="J2051" s="15" t="str">
        <f>_xlfn.XLOOKUP(QDC_Contratos[[#This Row],[ID CLUSTER]],'Pontos e zonas por UF'!$B$2:$B$446,'Pontos e zonas por UF'!$H$2:$H$446)</f>
        <v>Rio de Janeiro</v>
      </c>
      <c r="K2051" s="344"/>
      <c r="L2051" s="8">
        <f>_xlfn.XLOOKUP(QDC_Contratos[[#This Row],[ID CLUSTER]],'Pontos e zonas por UF'!$B$2:$B$446,'Pontos e zonas por UF'!$A$2:$A$446)</f>
        <v>757856</v>
      </c>
      <c r="M2051" s="344" t="str">
        <f>_xlfn.XLOOKUP(QDC_Contratos[[#This Row],[Código Identificador do ID CLUSTER]],'Pontos e zonas por UF'!$A$2:$A$446,'Pontos e zonas por UF'!$G$2:$G$446)</f>
        <v>Ponto</v>
      </c>
    </row>
    <row r="2052" spans="1:13" x14ac:dyDescent="0.35">
      <c r="A2052" s="15">
        <v>2051</v>
      </c>
      <c r="B2052" s="338" t="s">
        <v>3326</v>
      </c>
      <c r="C2052" s="8" t="s">
        <v>1730</v>
      </c>
      <c r="D2052" s="15" t="s">
        <v>169</v>
      </c>
      <c r="E2052" s="18">
        <v>350</v>
      </c>
      <c r="F2052" s="473">
        <v>45771</v>
      </c>
      <c r="G2052" s="473">
        <v>45771</v>
      </c>
      <c r="H2052" s="448"/>
      <c r="I2052" s="15" t="s">
        <v>1279</v>
      </c>
      <c r="J2052" s="15" t="str">
        <f>_xlfn.XLOOKUP(QDC_Contratos[[#This Row],[ID CLUSTER]],'Pontos e zonas por UF'!$B$2:$B$446,'Pontos e zonas por UF'!$H$2:$H$446)</f>
        <v>São Paulo</v>
      </c>
      <c r="K2052" s="344"/>
      <c r="L2052" s="8">
        <f>_xlfn.XLOOKUP(QDC_Contratos[[#This Row],[ID CLUSTER]],'Pontos e zonas por UF'!$B$2:$B$446,'Pontos e zonas por UF'!$A$2:$A$446)</f>
        <v>276645</v>
      </c>
      <c r="M2052" s="344" t="str">
        <f>_xlfn.XLOOKUP(QDC_Contratos[[#This Row],[Código Identificador do ID CLUSTER]],'Pontos e zonas por UF'!$A$2:$A$446,'Pontos e zonas por UF'!$G$2:$G$446)</f>
        <v>Ponto</v>
      </c>
    </row>
    <row r="2053" spans="1:13" x14ac:dyDescent="0.35">
      <c r="A2053" s="15">
        <v>2052</v>
      </c>
      <c r="B2053" s="338" t="s">
        <v>3327</v>
      </c>
      <c r="C2053" s="8" t="s">
        <v>1730</v>
      </c>
      <c r="D2053" s="15" t="s">
        <v>169</v>
      </c>
      <c r="E2053" s="18">
        <v>350</v>
      </c>
      <c r="F2053" s="473">
        <v>45772</v>
      </c>
      <c r="G2053" s="473">
        <v>45772</v>
      </c>
      <c r="H2053" s="448"/>
      <c r="I2053" s="15" t="s">
        <v>1279</v>
      </c>
      <c r="J2053" s="15" t="str">
        <f>_xlfn.XLOOKUP(QDC_Contratos[[#This Row],[ID CLUSTER]],'Pontos e zonas por UF'!$B$2:$B$446,'Pontos e zonas por UF'!$H$2:$H$446)</f>
        <v>São Paulo</v>
      </c>
      <c r="K2053" s="344"/>
      <c r="L2053" s="8">
        <f>_xlfn.XLOOKUP(QDC_Contratos[[#This Row],[ID CLUSTER]],'Pontos e zonas por UF'!$B$2:$B$446,'Pontos e zonas por UF'!$A$2:$A$446)</f>
        <v>276645</v>
      </c>
      <c r="M2053" s="344" t="str">
        <f>_xlfn.XLOOKUP(QDC_Contratos[[#This Row],[Código Identificador do ID CLUSTER]],'Pontos e zonas por UF'!$A$2:$A$446,'Pontos e zonas por UF'!$G$2:$G$446)</f>
        <v>Ponto</v>
      </c>
    </row>
    <row r="2054" spans="1:13" x14ac:dyDescent="0.35">
      <c r="A2054" s="15">
        <v>2053</v>
      </c>
      <c r="B2054" s="338" t="s">
        <v>3328</v>
      </c>
      <c r="C2054" s="8" t="s">
        <v>1447</v>
      </c>
      <c r="D2054" s="15" t="s">
        <v>162</v>
      </c>
      <c r="E2054" s="18">
        <v>11</v>
      </c>
      <c r="F2054" s="473">
        <v>45748</v>
      </c>
      <c r="G2054" s="473">
        <v>45838</v>
      </c>
      <c r="H2054" s="448"/>
      <c r="I2054" s="15" t="s">
        <v>1279</v>
      </c>
      <c r="J2054" s="15" t="str">
        <f>_xlfn.XLOOKUP(QDC_Contratos[[#This Row],[ID CLUSTER]],'Pontos e zonas por UF'!$B$2:$B$446,'Pontos e zonas por UF'!$H$2:$H$446)</f>
        <v>São Paulo</v>
      </c>
      <c r="K2054" s="344"/>
      <c r="L2054" s="8">
        <f>_xlfn.XLOOKUP(QDC_Contratos[[#This Row],[ID CLUSTER]],'Pontos e zonas por UF'!$B$2:$B$446,'Pontos e zonas por UF'!$A$2:$A$446)</f>
        <v>817352</v>
      </c>
      <c r="M2054" s="344" t="str">
        <f>_xlfn.XLOOKUP(QDC_Contratos[[#This Row],[Código Identificador do ID CLUSTER]],'Pontos e zonas por UF'!$A$2:$A$446,'Pontos e zonas por UF'!$G$2:$G$446)</f>
        <v>Ponto</v>
      </c>
    </row>
    <row r="2055" spans="1:13" x14ac:dyDescent="0.35">
      <c r="A2055" s="15">
        <v>2054</v>
      </c>
      <c r="B2055" s="338" t="s">
        <v>3329</v>
      </c>
      <c r="C2055" s="8" t="s">
        <v>1447</v>
      </c>
      <c r="D2055" s="15" t="s">
        <v>162</v>
      </c>
      <c r="E2055" s="18">
        <v>325</v>
      </c>
      <c r="F2055" s="473">
        <v>45758</v>
      </c>
      <c r="G2055" s="473">
        <v>45758</v>
      </c>
      <c r="H2055" s="448"/>
      <c r="I2055" s="15" t="s">
        <v>1279</v>
      </c>
      <c r="J2055" s="15" t="str">
        <f>_xlfn.XLOOKUP(QDC_Contratos[[#This Row],[ID CLUSTER]],'Pontos e zonas por UF'!$B$2:$B$446,'Pontos e zonas por UF'!$H$2:$H$446)</f>
        <v>São Paulo</v>
      </c>
      <c r="K2055" s="344"/>
      <c r="L2055" s="8">
        <f>_xlfn.XLOOKUP(QDC_Contratos[[#This Row],[ID CLUSTER]],'Pontos e zonas por UF'!$B$2:$B$446,'Pontos e zonas por UF'!$A$2:$A$446)</f>
        <v>817352</v>
      </c>
      <c r="M2055" s="344" t="str">
        <f>_xlfn.XLOOKUP(QDC_Contratos[[#This Row],[Código Identificador do ID CLUSTER]],'Pontos e zonas por UF'!$A$2:$A$446,'Pontos e zonas por UF'!$G$2:$G$446)</f>
        <v>Ponto</v>
      </c>
    </row>
    <row r="2056" spans="1:13" x14ac:dyDescent="0.35">
      <c r="A2056" s="15">
        <v>2055</v>
      </c>
      <c r="B2056" s="338" t="s">
        <v>3330</v>
      </c>
      <c r="C2056" s="8" t="s">
        <v>1447</v>
      </c>
      <c r="D2056" s="15" t="s">
        <v>162</v>
      </c>
      <c r="E2056" s="18">
        <v>325</v>
      </c>
      <c r="F2056" s="473">
        <v>45759</v>
      </c>
      <c r="G2056" s="473">
        <v>45759</v>
      </c>
      <c r="H2056" s="448"/>
      <c r="I2056" s="15" t="s">
        <v>1279</v>
      </c>
      <c r="J2056" s="15" t="str">
        <f>_xlfn.XLOOKUP(QDC_Contratos[[#This Row],[ID CLUSTER]],'Pontos e zonas por UF'!$B$2:$B$446,'Pontos e zonas por UF'!$H$2:$H$446)</f>
        <v>São Paulo</v>
      </c>
      <c r="K2056" s="344"/>
      <c r="L2056" s="8">
        <f>_xlfn.XLOOKUP(QDC_Contratos[[#This Row],[ID CLUSTER]],'Pontos e zonas por UF'!$B$2:$B$446,'Pontos e zonas por UF'!$A$2:$A$446)</f>
        <v>817352</v>
      </c>
      <c r="M2056" s="344" t="str">
        <f>_xlfn.XLOOKUP(QDC_Contratos[[#This Row],[Código Identificador do ID CLUSTER]],'Pontos e zonas por UF'!$A$2:$A$446,'Pontos e zonas por UF'!$G$2:$G$446)</f>
        <v>Ponto</v>
      </c>
    </row>
    <row r="2057" spans="1:13" x14ac:dyDescent="0.35">
      <c r="A2057" s="15">
        <v>2056</v>
      </c>
      <c r="B2057" s="338" t="s">
        <v>3331</v>
      </c>
      <c r="C2057" s="8" t="s">
        <v>1447</v>
      </c>
      <c r="D2057" s="15" t="s">
        <v>162</v>
      </c>
      <c r="E2057" s="18">
        <v>325</v>
      </c>
      <c r="F2057" s="473">
        <v>45760</v>
      </c>
      <c r="G2057" s="473">
        <v>45760</v>
      </c>
      <c r="H2057" s="448"/>
      <c r="I2057" s="15" t="s">
        <v>1279</v>
      </c>
      <c r="J2057" s="15" t="str">
        <f>_xlfn.XLOOKUP(QDC_Contratos[[#This Row],[ID CLUSTER]],'Pontos e zonas por UF'!$B$2:$B$446,'Pontos e zonas por UF'!$H$2:$H$446)</f>
        <v>São Paulo</v>
      </c>
      <c r="K2057" s="344"/>
      <c r="L2057" s="8">
        <f>_xlfn.XLOOKUP(QDC_Contratos[[#This Row],[ID CLUSTER]],'Pontos e zonas por UF'!$B$2:$B$446,'Pontos e zonas por UF'!$A$2:$A$446)</f>
        <v>817352</v>
      </c>
      <c r="M2057" s="344" t="str">
        <f>_xlfn.XLOOKUP(QDC_Contratos[[#This Row],[Código Identificador do ID CLUSTER]],'Pontos e zonas por UF'!$A$2:$A$446,'Pontos e zonas por UF'!$G$2:$G$446)</f>
        <v>Ponto</v>
      </c>
    </row>
    <row r="2058" spans="1:13" x14ac:dyDescent="0.35">
      <c r="A2058" s="15">
        <v>2057</v>
      </c>
      <c r="B2058" s="338" t="s">
        <v>3332</v>
      </c>
      <c r="C2058" s="8" t="s">
        <v>1730</v>
      </c>
      <c r="D2058" s="15" t="s">
        <v>169</v>
      </c>
      <c r="E2058" s="18">
        <v>1000</v>
      </c>
      <c r="F2058" s="473">
        <v>45728</v>
      </c>
      <c r="G2058" s="473">
        <v>45728</v>
      </c>
      <c r="H2058" s="448"/>
      <c r="I2058" s="15" t="s">
        <v>1279</v>
      </c>
      <c r="J2058" s="15" t="str">
        <f>_xlfn.XLOOKUP(QDC_Contratos[[#This Row],[ID CLUSTER]],'Pontos e zonas por UF'!$B$2:$B$446,'Pontos e zonas por UF'!$H$2:$H$446)</f>
        <v>São Paulo</v>
      </c>
      <c r="K2058" s="344"/>
      <c r="L2058" s="8">
        <f>_xlfn.XLOOKUP(QDC_Contratos[[#This Row],[ID CLUSTER]],'Pontos e zonas por UF'!$B$2:$B$446,'Pontos e zonas por UF'!$A$2:$A$446)</f>
        <v>276645</v>
      </c>
      <c r="M2058" s="344" t="str">
        <f>_xlfn.XLOOKUP(QDC_Contratos[[#This Row],[Código Identificador do ID CLUSTER]],'Pontos e zonas por UF'!$A$2:$A$446,'Pontos e zonas por UF'!$G$2:$G$446)</f>
        <v>Ponto</v>
      </c>
    </row>
    <row r="2059" spans="1:13" x14ac:dyDescent="0.35">
      <c r="A2059" s="15">
        <v>2058</v>
      </c>
      <c r="B2059" s="338" t="s">
        <v>3333</v>
      </c>
      <c r="C2059" s="8" t="s">
        <v>1447</v>
      </c>
      <c r="D2059" s="15" t="s">
        <v>162</v>
      </c>
      <c r="E2059" s="18">
        <v>395</v>
      </c>
      <c r="F2059" s="473">
        <v>45744</v>
      </c>
      <c r="G2059" s="473">
        <v>45744</v>
      </c>
      <c r="H2059" s="448"/>
      <c r="I2059" s="15" t="s">
        <v>1279</v>
      </c>
      <c r="J2059" s="15" t="str">
        <f>_xlfn.XLOOKUP(QDC_Contratos[[#This Row],[ID CLUSTER]],'Pontos e zonas por UF'!$B$2:$B$446,'Pontos e zonas por UF'!$H$2:$H$446)</f>
        <v>São Paulo</v>
      </c>
      <c r="K2059" s="344"/>
      <c r="L2059" s="8">
        <f>_xlfn.XLOOKUP(QDC_Contratos[[#This Row],[ID CLUSTER]],'Pontos e zonas por UF'!$B$2:$B$446,'Pontos e zonas por UF'!$A$2:$A$446)</f>
        <v>817352</v>
      </c>
      <c r="M2059" s="344" t="str">
        <f>_xlfn.XLOOKUP(QDC_Contratos[[#This Row],[Código Identificador do ID CLUSTER]],'Pontos e zonas por UF'!$A$2:$A$446,'Pontos e zonas por UF'!$G$2:$G$446)</f>
        <v>Ponto</v>
      </c>
    </row>
    <row r="2060" spans="1:13" x14ac:dyDescent="0.35">
      <c r="A2060" s="15">
        <v>2059</v>
      </c>
      <c r="B2060" s="338" t="s">
        <v>3334</v>
      </c>
      <c r="C2060" s="8" t="s">
        <v>1447</v>
      </c>
      <c r="D2060" s="15" t="s">
        <v>162</v>
      </c>
      <c r="E2060" s="18">
        <v>271.63</v>
      </c>
      <c r="F2060" s="473">
        <v>45744</v>
      </c>
      <c r="G2060" s="473">
        <v>45744</v>
      </c>
      <c r="H2060" s="448"/>
      <c r="I2060" s="15" t="s">
        <v>1279</v>
      </c>
      <c r="J2060" s="15" t="str">
        <f>_xlfn.XLOOKUP(QDC_Contratos[[#This Row],[ID CLUSTER]],'Pontos e zonas por UF'!$B$2:$B$446,'Pontos e zonas por UF'!$H$2:$H$446)</f>
        <v>São Paulo</v>
      </c>
      <c r="K2060" s="344"/>
      <c r="L2060" s="8">
        <f>_xlfn.XLOOKUP(QDC_Contratos[[#This Row],[ID CLUSTER]],'Pontos e zonas por UF'!$B$2:$B$446,'Pontos e zonas por UF'!$A$2:$A$446)</f>
        <v>817352</v>
      </c>
      <c r="M2060" s="344" t="str">
        <f>_xlfn.XLOOKUP(QDC_Contratos[[#This Row],[Código Identificador do ID CLUSTER]],'Pontos e zonas por UF'!$A$2:$A$446,'Pontos e zonas por UF'!$G$2:$G$446)</f>
        <v>Ponto</v>
      </c>
    </row>
    <row r="2061" spans="1:13" x14ac:dyDescent="0.35">
      <c r="A2061" s="15">
        <v>2060</v>
      </c>
      <c r="B2061" s="338" t="s">
        <v>3335</v>
      </c>
      <c r="C2061" s="8" t="s">
        <v>1447</v>
      </c>
      <c r="D2061" s="15" t="s">
        <v>162</v>
      </c>
      <c r="E2061" s="18">
        <v>271.63</v>
      </c>
      <c r="F2061" s="473">
        <v>45745</v>
      </c>
      <c r="G2061" s="473">
        <v>45745</v>
      </c>
      <c r="H2061" s="448"/>
      <c r="I2061" s="15" t="s">
        <v>1279</v>
      </c>
      <c r="J2061" s="15" t="str">
        <f>_xlfn.XLOOKUP(QDC_Contratos[[#This Row],[ID CLUSTER]],'Pontos e zonas por UF'!$B$2:$B$446,'Pontos e zonas por UF'!$H$2:$H$446)</f>
        <v>São Paulo</v>
      </c>
      <c r="K2061" s="344"/>
      <c r="L2061" s="8">
        <f>_xlfn.XLOOKUP(QDC_Contratos[[#This Row],[ID CLUSTER]],'Pontos e zonas por UF'!$B$2:$B$446,'Pontos e zonas por UF'!$A$2:$A$446)</f>
        <v>817352</v>
      </c>
      <c r="M2061" s="344" t="str">
        <f>_xlfn.XLOOKUP(QDC_Contratos[[#This Row],[Código Identificador do ID CLUSTER]],'Pontos e zonas por UF'!$A$2:$A$446,'Pontos e zonas por UF'!$G$2:$G$446)</f>
        <v>Ponto</v>
      </c>
    </row>
    <row r="2062" spans="1:13" x14ac:dyDescent="0.35">
      <c r="A2062" s="15">
        <v>2061</v>
      </c>
      <c r="B2062" s="338" t="s">
        <v>3336</v>
      </c>
      <c r="C2062" s="8" t="s">
        <v>1447</v>
      </c>
      <c r="D2062" s="15" t="s">
        <v>162</v>
      </c>
      <c r="E2062" s="18">
        <v>395</v>
      </c>
      <c r="F2062" s="473">
        <v>45745</v>
      </c>
      <c r="G2062" s="473">
        <v>45745</v>
      </c>
      <c r="H2062" s="448"/>
      <c r="I2062" s="15" t="s">
        <v>1279</v>
      </c>
      <c r="J2062" s="15" t="str">
        <f>_xlfn.XLOOKUP(QDC_Contratos[[#This Row],[ID CLUSTER]],'Pontos e zonas por UF'!$B$2:$B$446,'Pontos e zonas por UF'!$H$2:$H$446)</f>
        <v>São Paulo</v>
      </c>
      <c r="K2062" s="344"/>
      <c r="L2062" s="8">
        <f>_xlfn.XLOOKUP(QDC_Contratos[[#This Row],[ID CLUSTER]],'Pontos e zonas por UF'!$B$2:$B$446,'Pontos e zonas por UF'!$A$2:$A$446)</f>
        <v>817352</v>
      </c>
      <c r="M2062" s="344" t="str">
        <f>_xlfn.XLOOKUP(QDC_Contratos[[#This Row],[Código Identificador do ID CLUSTER]],'Pontos e zonas por UF'!$A$2:$A$446,'Pontos e zonas por UF'!$G$2:$G$446)</f>
        <v>Ponto</v>
      </c>
    </row>
    <row r="2063" spans="1:13" x14ac:dyDescent="0.35">
      <c r="A2063" s="15">
        <v>2062</v>
      </c>
      <c r="B2063" s="338" t="s">
        <v>3337</v>
      </c>
      <c r="C2063" s="8" t="s">
        <v>1447</v>
      </c>
      <c r="D2063" s="15" t="s">
        <v>162</v>
      </c>
      <c r="E2063" s="18">
        <v>62</v>
      </c>
      <c r="F2063" s="473">
        <v>45746</v>
      </c>
      <c r="G2063" s="473">
        <v>45746</v>
      </c>
      <c r="H2063" s="448"/>
      <c r="I2063" s="15" t="s">
        <v>1279</v>
      </c>
      <c r="J2063" s="15" t="str">
        <f>_xlfn.XLOOKUP(QDC_Contratos[[#This Row],[ID CLUSTER]],'Pontos e zonas por UF'!$B$2:$B$446,'Pontos e zonas por UF'!$H$2:$H$446)</f>
        <v>São Paulo</v>
      </c>
      <c r="K2063" s="344"/>
      <c r="L2063" s="8">
        <f>_xlfn.XLOOKUP(QDC_Contratos[[#This Row],[ID CLUSTER]],'Pontos e zonas por UF'!$B$2:$B$446,'Pontos e zonas por UF'!$A$2:$A$446)</f>
        <v>817352</v>
      </c>
      <c r="M2063" s="344" t="str">
        <f>_xlfn.XLOOKUP(QDC_Contratos[[#This Row],[Código Identificador do ID CLUSTER]],'Pontos e zonas por UF'!$A$2:$A$446,'Pontos e zonas por UF'!$G$2:$G$446)</f>
        <v>Ponto</v>
      </c>
    </row>
    <row r="2064" spans="1:13" x14ac:dyDescent="0.35">
      <c r="A2064" s="15">
        <v>2063</v>
      </c>
      <c r="B2064" s="338" t="s">
        <v>3338</v>
      </c>
      <c r="C2064" s="8" t="s">
        <v>1447</v>
      </c>
      <c r="D2064" s="15" t="s">
        <v>162</v>
      </c>
      <c r="E2064" s="18">
        <v>271.63</v>
      </c>
      <c r="F2064" s="473">
        <v>45746</v>
      </c>
      <c r="G2064" s="473">
        <v>45746</v>
      </c>
      <c r="H2064" s="448"/>
      <c r="I2064" s="15" t="s">
        <v>1279</v>
      </c>
      <c r="J2064" s="15" t="str">
        <f>_xlfn.XLOOKUP(QDC_Contratos[[#This Row],[ID CLUSTER]],'Pontos e zonas por UF'!$B$2:$B$446,'Pontos e zonas por UF'!$H$2:$H$446)</f>
        <v>São Paulo</v>
      </c>
      <c r="K2064" s="344"/>
      <c r="L2064" s="8">
        <f>_xlfn.XLOOKUP(QDC_Contratos[[#This Row],[ID CLUSTER]],'Pontos e zonas por UF'!$B$2:$B$446,'Pontos e zonas por UF'!$A$2:$A$446)</f>
        <v>817352</v>
      </c>
      <c r="M2064" s="344" t="str">
        <f>_xlfn.XLOOKUP(QDC_Contratos[[#This Row],[Código Identificador do ID CLUSTER]],'Pontos e zonas por UF'!$A$2:$A$446,'Pontos e zonas por UF'!$G$2:$G$446)</f>
        <v>Ponto</v>
      </c>
    </row>
    <row r="2065" spans="1:13" x14ac:dyDescent="0.35">
      <c r="A2065" s="15">
        <v>2064</v>
      </c>
      <c r="B2065" s="338" t="s">
        <v>3339</v>
      </c>
      <c r="C2065" s="8" t="s">
        <v>1447</v>
      </c>
      <c r="D2065" s="15" t="s">
        <v>162</v>
      </c>
      <c r="E2065" s="18">
        <v>62</v>
      </c>
      <c r="F2065" s="473">
        <v>45747</v>
      </c>
      <c r="G2065" s="473">
        <v>45747</v>
      </c>
      <c r="H2065" s="448"/>
      <c r="I2065" s="15" t="s">
        <v>1279</v>
      </c>
      <c r="J2065" s="15" t="str">
        <f>_xlfn.XLOOKUP(QDC_Contratos[[#This Row],[ID CLUSTER]],'Pontos e zonas por UF'!$B$2:$B$446,'Pontos e zonas por UF'!$H$2:$H$446)</f>
        <v>São Paulo</v>
      </c>
      <c r="K2065" s="344"/>
      <c r="L2065" s="8">
        <f>_xlfn.XLOOKUP(QDC_Contratos[[#This Row],[ID CLUSTER]],'Pontos e zonas por UF'!$B$2:$B$446,'Pontos e zonas por UF'!$A$2:$A$446)</f>
        <v>817352</v>
      </c>
      <c r="M2065" s="344" t="str">
        <f>_xlfn.XLOOKUP(QDC_Contratos[[#This Row],[Código Identificador do ID CLUSTER]],'Pontos e zonas por UF'!$A$2:$A$446,'Pontos e zonas por UF'!$G$2:$G$446)</f>
        <v>Ponto</v>
      </c>
    </row>
    <row r="2066" spans="1:13" x14ac:dyDescent="0.35">
      <c r="A2066" s="15">
        <v>2065</v>
      </c>
      <c r="B2066" s="338" t="s">
        <v>3340</v>
      </c>
      <c r="C2066" s="8" t="s">
        <v>1447</v>
      </c>
      <c r="D2066" s="15" t="s">
        <v>162</v>
      </c>
      <c r="E2066" s="18">
        <v>271.63</v>
      </c>
      <c r="F2066" s="473">
        <v>45747</v>
      </c>
      <c r="G2066" s="473">
        <v>45747</v>
      </c>
      <c r="H2066" s="448"/>
      <c r="I2066" s="15" t="s">
        <v>1279</v>
      </c>
      <c r="J2066" s="15" t="str">
        <f>_xlfn.XLOOKUP(QDC_Contratos[[#This Row],[ID CLUSTER]],'Pontos e zonas por UF'!$B$2:$B$446,'Pontos e zonas por UF'!$H$2:$H$446)</f>
        <v>São Paulo</v>
      </c>
      <c r="K2066" s="344"/>
      <c r="L2066" s="8">
        <f>_xlfn.XLOOKUP(QDC_Contratos[[#This Row],[ID CLUSTER]],'Pontos e zonas por UF'!$B$2:$B$446,'Pontos e zonas por UF'!$A$2:$A$446)</f>
        <v>817352</v>
      </c>
      <c r="M2066" s="344" t="str">
        <f>_xlfn.XLOOKUP(QDC_Contratos[[#This Row],[Código Identificador do ID CLUSTER]],'Pontos e zonas por UF'!$A$2:$A$446,'Pontos e zonas por UF'!$G$2:$G$446)</f>
        <v>Ponto</v>
      </c>
    </row>
    <row r="2067" spans="1:13" x14ac:dyDescent="0.35">
      <c r="A2067" s="15">
        <v>2066</v>
      </c>
      <c r="B2067" s="338" t="s">
        <v>3341</v>
      </c>
      <c r="C2067" s="8" t="s">
        <v>1447</v>
      </c>
      <c r="D2067" s="15" t="s">
        <v>162</v>
      </c>
      <c r="E2067" s="18">
        <v>325</v>
      </c>
      <c r="F2067" s="473">
        <v>45749</v>
      </c>
      <c r="G2067" s="473">
        <v>45749</v>
      </c>
      <c r="H2067" s="448"/>
      <c r="I2067" s="15" t="s">
        <v>1279</v>
      </c>
      <c r="J2067" s="15" t="str">
        <f>_xlfn.XLOOKUP(QDC_Contratos[[#This Row],[ID CLUSTER]],'Pontos e zonas por UF'!$B$2:$B$446,'Pontos e zonas por UF'!$H$2:$H$446)</f>
        <v>São Paulo</v>
      </c>
      <c r="K2067" s="344"/>
      <c r="L2067" s="8">
        <f>_xlfn.XLOOKUP(QDC_Contratos[[#This Row],[ID CLUSTER]],'Pontos e zonas por UF'!$B$2:$B$446,'Pontos e zonas por UF'!$A$2:$A$446)</f>
        <v>817352</v>
      </c>
      <c r="M2067" s="344" t="str">
        <f>_xlfn.XLOOKUP(QDC_Contratos[[#This Row],[Código Identificador do ID CLUSTER]],'Pontos e zonas por UF'!$A$2:$A$446,'Pontos e zonas por UF'!$G$2:$G$446)</f>
        <v>Ponto</v>
      </c>
    </row>
    <row r="2068" spans="1:13" x14ac:dyDescent="0.35">
      <c r="A2068" s="15">
        <v>2067</v>
      </c>
      <c r="B2068" s="338" t="s">
        <v>3342</v>
      </c>
      <c r="C2068" s="8" t="s">
        <v>1447</v>
      </c>
      <c r="D2068" s="15" t="s">
        <v>162</v>
      </c>
      <c r="E2068" s="18">
        <v>325</v>
      </c>
      <c r="F2068" s="473">
        <v>45750</v>
      </c>
      <c r="G2068" s="473">
        <v>45750</v>
      </c>
      <c r="H2068" s="448"/>
      <c r="I2068" s="15" t="s">
        <v>1279</v>
      </c>
      <c r="J2068" s="15" t="str">
        <f>_xlfn.XLOOKUP(QDC_Contratos[[#This Row],[ID CLUSTER]],'Pontos e zonas por UF'!$B$2:$B$446,'Pontos e zonas por UF'!$H$2:$H$446)</f>
        <v>São Paulo</v>
      </c>
      <c r="K2068" s="344"/>
      <c r="L2068" s="8">
        <f>_xlfn.XLOOKUP(QDC_Contratos[[#This Row],[ID CLUSTER]],'Pontos e zonas por UF'!$B$2:$B$446,'Pontos e zonas por UF'!$A$2:$A$446)</f>
        <v>817352</v>
      </c>
      <c r="M2068" s="344" t="str">
        <f>_xlfn.XLOOKUP(QDC_Contratos[[#This Row],[Código Identificador do ID CLUSTER]],'Pontos e zonas por UF'!$A$2:$A$446,'Pontos e zonas por UF'!$G$2:$G$446)</f>
        <v>Ponto</v>
      </c>
    </row>
    <row r="2069" spans="1:13" x14ac:dyDescent="0.35">
      <c r="A2069" s="15">
        <v>2068</v>
      </c>
      <c r="B2069" s="338" t="s">
        <v>3343</v>
      </c>
      <c r="C2069" s="8" t="s">
        <v>1447</v>
      </c>
      <c r="D2069" s="15" t="s">
        <v>162</v>
      </c>
      <c r="E2069" s="18">
        <v>325</v>
      </c>
      <c r="F2069" s="473">
        <v>45751</v>
      </c>
      <c r="G2069" s="473">
        <v>45751</v>
      </c>
      <c r="H2069" s="448"/>
      <c r="I2069" s="15" t="s">
        <v>1279</v>
      </c>
      <c r="J2069" s="15" t="str">
        <f>_xlfn.XLOOKUP(QDC_Contratos[[#This Row],[ID CLUSTER]],'Pontos e zonas por UF'!$B$2:$B$446,'Pontos e zonas por UF'!$H$2:$H$446)</f>
        <v>São Paulo</v>
      </c>
      <c r="K2069" s="344"/>
      <c r="L2069" s="8">
        <f>_xlfn.XLOOKUP(QDC_Contratos[[#This Row],[ID CLUSTER]],'Pontos e zonas por UF'!$B$2:$B$446,'Pontos e zonas por UF'!$A$2:$A$446)</f>
        <v>817352</v>
      </c>
      <c r="M2069" s="344" t="str">
        <f>_xlfn.XLOOKUP(QDC_Contratos[[#This Row],[Código Identificador do ID CLUSTER]],'Pontos e zonas por UF'!$A$2:$A$446,'Pontos e zonas por UF'!$G$2:$G$446)</f>
        <v>Ponto</v>
      </c>
    </row>
    <row r="2070" spans="1:13" x14ac:dyDescent="0.35">
      <c r="A2070" s="15">
        <v>2069</v>
      </c>
      <c r="B2070" s="338" t="s">
        <v>3344</v>
      </c>
      <c r="C2070" s="8" t="s">
        <v>1324</v>
      </c>
      <c r="D2070" s="15" t="s">
        <v>169</v>
      </c>
      <c r="E2070" s="18">
        <v>361.43</v>
      </c>
      <c r="F2070" s="473">
        <v>45781</v>
      </c>
      <c r="G2070" s="473">
        <v>45781</v>
      </c>
      <c r="H2070" s="448"/>
      <c r="I2070" s="15" t="s">
        <v>1279</v>
      </c>
      <c r="J2070" s="15" t="str">
        <f>_xlfn.XLOOKUP(QDC_Contratos[[#This Row],[ID CLUSTER]],'Pontos e zonas por UF'!$B$2:$B$446,'Pontos e zonas por UF'!$H$2:$H$446)</f>
        <v>Rio de Janeiro</v>
      </c>
      <c r="K2070" s="344"/>
      <c r="L2070" s="8">
        <f>_xlfn.XLOOKUP(QDC_Contratos[[#This Row],[ID CLUSTER]],'Pontos e zonas por UF'!$B$2:$B$446,'Pontos e zonas por UF'!$A$2:$A$446)</f>
        <v>756635</v>
      </c>
      <c r="M2070" s="344" t="str">
        <f>_xlfn.XLOOKUP(QDC_Contratos[[#This Row],[Código Identificador do ID CLUSTER]],'Pontos e zonas por UF'!$A$2:$A$446,'Pontos e zonas por UF'!$G$2:$G$446)</f>
        <v>Ponto</v>
      </c>
    </row>
    <row r="2071" spans="1:13" x14ac:dyDescent="0.35">
      <c r="A2071" s="15">
        <v>2070</v>
      </c>
      <c r="B2071" s="338" t="s">
        <v>3345</v>
      </c>
      <c r="C2071" s="8" t="s">
        <v>1324</v>
      </c>
      <c r="D2071" s="15" t="s">
        <v>169</v>
      </c>
      <c r="E2071" s="18">
        <v>187.98</v>
      </c>
      <c r="F2071" s="473">
        <v>45782</v>
      </c>
      <c r="G2071" s="473">
        <v>45782</v>
      </c>
      <c r="H2071" s="448"/>
      <c r="I2071" s="15" t="s">
        <v>1279</v>
      </c>
      <c r="J2071" s="15" t="str">
        <f>_xlfn.XLOOKUP(QDC_Contratos[[#This Row],[ID CLUSTER]],'Pontos e zonas por UF'!$B$2:$B$446,'Pontos e zonas por UF'!$H$2:$H$446)</f>
        <v>Rio de Janeiro</v>
      </c>
      <c r="K2071" s="344"/>
      <c r="L2071" s="8">
        <f>_xlfn.XLOOKUP(QDC_Contratos[[#This Row],[ID CLUSTER]],'Pontos e zonas por UF'!$B$2:$B$446,'Pontos e zonas por UF'!$A$2:$A$446)</f>
        <v>756635</v>
      </c>
      <c r="M2071" s="344" t="str">
        <f>_xlfn.XLOOKUP(QDC_Contratos[[#This Row],[Código Identificador do ID CLUSTER]],'Pontos e zonas por UF'!$A$2:$A$446,'Pontos e zonas por UF'!$G$2:$G$446)</f>
        <v>Ponto</v>
      </c>
    </row>
    <row r="2072" spans="1:13" x14ac:dyDescent="0.35">
      <c r="A2072" s="15">
        <v>2071</v>
      </c>
      <c r="B2072" s="338" t="s">
        <v>3346</v>
      </c>
      <c r="C2072" s="8" t="s">
        <v>1324</v>
      </c>
      <c r="D2072" s="15" t="s">
        <v>169</v>
      </c>
      <c r="E2072" s="18">
        <v>74.23</v>
      </c>
      <c r="F2072" s="473">
        <v>45783</v>
      </c>
      <c r="G2072" s="473">
        <v>45783</v>
      </c>
      <c r="H2072" s="448"/>
      <c r="I2072" s="15" t="s">
        <v>1279</v>
      </c>
      <c r="J2072" s="15" t="str">
        <f>_xlfn.XLOOKUP(QDC_Contratos[[#This Row],[ID CLUSTER]],'Pontos e zonas por UF'!$B$2:$B$446,'Pontos e zonas por UF'!$H$2:$H$446)</f>
        <v>Rio de Janeiro</v>
      </c>
      <c r="K2072" s="344"/>
      <c r="L2072" s="8">
        <f>_xlfn.XLOOKUP(QDC_Contratos[[#This Row],[ID CLUSTER]],'Pontos e zonas por UF'!$B$2:$B$446,'Pontos e zonas por UF'!$A$2:$A$446)</f>
        <v>756635</v>
      </c>
      <c r="M2072" s="344" t="str">
        <f>_xlfn.XLOOKUP(QDC_Contratos[[#This Row],[Código Identificador do ID CLUSTER]],'Pontos e zonas por UF'!$A$2:$A$446,'Pontos e zonas por UF'!$G$2:$G$446)</f>
        <v>Ponto</v>
      </c>
    </row>
    <row r="2073" spans="1:13" x14ac:dyDescent="0.35">
      <c r="A2073" s="15">
        <v>2072</v>
      </c>
      <c r="B2073" s="338" t="s">
        <v>3347</v>
      </c>
      <c r="C2073" s="8" t="s">
        <v>1324</v>
      </c>
      <c r="D2073" s="15" t="s">
        <v>169</v>
      </c>
      <c r="E2073" s="18">
        <v>82.1</v>
      </c>
      <c r="F2073" s="473">
        <v>45784</v>
      </c>
      <c r="G2073" s="473">
        <v>45784</v>
      </c>
      <c r="H2073" s="448"/>
      <c r="I2073" s="15" t="s">
        <v>1279</v>
      </c>
      <c r="J2073" s="15" t="str">
        <f>_xlfn.XLOOKUP(QDC_Contratos[[#This Row],[ID CLUSTER]],'Pontos e zonas por UF'!$B$2:$B$446,'Pontos e zonas por UF'!$H$2:$H$446)</f>
        <v>Rio de Janeiro</v>
      </c>
      <c r="K2073" s="344"/>
      <c r="L2073" s="8">
        <f>_xlfn.XLOOKUP(QDC_Contratos[[#This Row],[ID CLUSTER]],'Pontos e zonas por UF'!$B$2:$B$446,'Pontos e zonas por UF'!$A$2:$A$446)</f>
        <v>756635</v>
      </c>
      <c r="M2073" s="344" t="str">
        <f>_xlfn.XLOOKUP(QDC_Contratos[[#This Row],[Código Identificador do ID CLUSTER]],'Pontos e zonas por UF'!$A$2:$A$446,'Pontos e zonas por UF'!$G$2:$G$446)</f>
        <v>Ponto</v>
      </c>
    </row>
    <row r="2074" spans="1:13" x14ac:dyDescent="0.35">
      <c r="A2074" s="15">
        <v>2073</v>
      </c>
      <c r="B2074" s="338" t="s">
        <v>3348</v>
      </c>
      <c r="C2074" s="8" t="s">
        <v>1324</v>
      </c>
      <c r="D2074" s="15" t="s">
        <v>169</v>
      </c>
      <c r="E2074" s="18">
        <v>80.69</v>
      </c>
      <c r="F2074" s="473">
        <v>45785</v>
      </c>
      <c r="G2074" s="473">
        <v>45785</v>
      </c>
      <c r="H2074" s="448"/>
      <c r="I2074" s="15" t="s">
        <v>1279</v>
      </c>
      <c r="J2074" s="15" t="str">
        <f>_xlfn.XLOOKUP(QDC_Contratos[[#This Row],[ID CLUSTER]],'Pontos e zonas por UF'!$B$2:$B$446,'Pontos e zonas por UF'!$H$2:$H$446)</f>
        <v>Rio de Janeiro</v>
      </c>
      <c r="K2074" s="344"/>
      <c r="L2074" s="8">
        <f>_xlfn.XLOOKUP(QDC_Contratos[[#This Row],[ID CLUSTER]],'Pontos e zonas por UF'!$B$2:$B$446,'Pontos e zonas por UF'!$A$2:$A$446)</f>
        <v>756635</v>
      </c>
      <c r="M2074" s="344" t="str">
        <f>_xlfn.XLOOKUP(QDC_Contratos[[#This Row],[Código Identificador do ID CLUSTER]],'Pontos e zonas por UF'!$A$2:$A$446,'Pontos e zonas por UF'!$G$2:$G$446)</f>
        <v>Ponto</v>
      </c>
    </row>
    <row r="2075" spans="1:13" x14ac:dyDescent="0.35">
      <c r="A2075" s="15">
        <v>2074</v>
      </c>
      <c r="B2075" s="338" t="s">
        <v>3349</v>
      </c>
      <c r="C2075" s="8" t="s">
        <v>1324</v>
      </c>
      <c r="D2075" s="15" t="s">
        <v>169</v>
      </c>
      <c r="E2075" s="18">
        <v>80.69</v>
      </c>
      <c r="F2075" s="473">
        <v>45786</v>
      </c>
      <c r="G2075" s="473">
        <v>45786</v>
      </c>
      <c r="H2075" s="448"/>
      <c r="I2075" s="15" t="s">
        <v>1279</v>
      </c>
      <c r="J2075" s="15" t="str">
        <f>_xlfn.XLOOKUP(QDC_Contratos[[#This Row],[ID CLUSTER]],'Pontos e zonas por UF'!$B$2:$B$446,'Pontos e zonas por UF'!$H$2:$H$446)</f>
        <v>Rio de Janeiro</v>
      </c>
      <c r="K2075" s="344"/>
      <c r="L2075" s="8">
        <f>_xlfn.XLOOKUP(QDC_Contratos[[#This Row],[ID CLUSTER]],'Pontos e zonas por UF'!$B$2:$B$446,'Pontos e zonas por UF'!$A$2:$A$446)</f>
        <v>756635</v>
      </c>
      <c r="M2075" s="344" t="str">
        <f>_xlfn.XLOOKUP(QDC_Contratos[[#This Row],[Código Identificador do ID CLUSTER]],'Pontos e zonas por UF'!$A$2:$A$446,'Pontos e zonas por UF'!$G$2:$G$446)</f>
        <v>Ponto</v>
      </c>
    </row>
    <row r="2076" spans="1:13" x14ac:dyDescent="0.35">
      <c r="A2076" s="15">
        <v>2075</v>
      </c>
      <c r="B2076" s="338" t="s">
        <v>3350</v>
      </c>
      <c r="C2076" s="8" t="s">
        <v>1324</v>
      </c>
      <c r="D2076" s="15" t="s">
        <v>169</v>
      </c>
      <c r="E2076" s="18">
        <v>80.69</v>
      </c>
      <c r="F2076" s="473">
        <v>45787</v>
      </c>
      <c r="G2076" s="473">
        <v>45787</v>
      </c>
      <c r="H2076" s="448"/>
      <c r="I2076" s="15" t="s">
        <v>1279</v>
      </c>
      <c r="J2076" s="15" t="str">
        <f>_xlfn.XLOOKUP(QDC_Contratos[[#This Row],[ID CLUSTER]],'Pontos e zonas por UF'!$B$2:$B$446,'Pontos e zonas por UF'!$H$2:$H$446)</f>
        <v>Rio de Janeiro</v>
      </c>
      <c r="K2076" s="344"/>
      <c r="L2076" s="8">
        <f>_xlfn.XLOOKUP(QDC_Contratos[[#This Row],[ID CLUSTER]],'Pontos e zonas por UF'!$B$2:$B$446,'Pontos e zonas por UF'!$A$2:$A$446)</f>
        <v>756635</v>
      </c>
      <c r="M2076" s="344" t="str">
        <f>_xlfn.XLOOKUP(QDC_Contratos[[#This Row],[Código Identificador do ID CLUSTER]],'Pontos e zonas por UF'!$A$2:$A$446,'Pontos e zonas por UF'!$G$2:$G$446)</f>
        <v>Ponto</v>
      </c>
    </row>
    <row r="2077" spans="1:13" x14ac:dyDescent="0.35">
      <c r="A2077" s="15">
        <v>2076</v>
      </c>
      <c r="B2077" s="338" t="s">
        <v>3351</v>
      </c>
      <c r="C2077" s="8" t="s">
        <v>1324</v>
      </c>
      <c r="D2077" s="15" t="s">
        <v>169</v>
      </c>
      <c r="E2077" s="18">
        <v>80.69</v>
      </c>
      <c r="F2077" s="473">
        <v>45788</v>
      </c>
      <c r="G2077" s="473">
        <v>45788</v>
      </c>
      <c r="H2077" s="448"/>
      <c r="I2077" s="15" t="s">
        <v>1279</v>
      </c>
      <c r="J2077" s="15" t="str">
        <f>_xlfn.XLOOKUP(QDC_Contratos[[#This Row],[ID CLUSTER]],'Pontos e zonas por UF'!$B$2:$B$446,'Pontos e zonas por UF'!$H$2:$H$446)</f>
        <v>Rio de Janeiro</v>
      </c>
      <c r="K2077" s="344"/>
      <c r="L2077" s="8">
        <f>_xlfn.XLOOKUP(QDC_Contratos[[#This Row],[ID CLUSTER]],'Pontos e zonas por UF'!$B$2:$B$446,'Pontos e zonas por UF'!$A$2:$A$446)</f>
        <v>756635</v>
      </c>
      <c r="M2077" s="344" t="str">
        <f>_xlfn.XLOOKUP(QDC_Contratos[[#This Row],[Código Identificador do ID CLUSTER]],'Pontos e zonas por UF'!$A$2:$A$446,'Pontos e zonas por UF'!$G$2:$G$446)</f>
        <v>Ponto</v>
      </c>
    </row>
    <row r="2078" spans="1:13" x14ac:dyDescent="0.35">
      <c r="A2078" s="15">
        <v>2077</v>
      </c>
      <c r="B2078" s="338" t="s">
        <v>3352</v>
      </c>
      <c r="C2078" s="8" t="s">
        <v>1324</v>
      </c>
      <c r="D2078" s="15" t="s">
        <v>169</v>
      </c>
      <c r="E2078" s="18">
        <v>80.69</v>
      </c>
      <c r="F2078" s="473">
        <v>45789</v>
      </c>
      <c r="G2078" s="473">
        <v>45789</v>
      </c>
      <c r="H2078" s="448"/>
      <c r="I2078" s="15" t="s">
        <v>1279</v>
      </c>
      <c r="J2078" s="15" t="str">
        <f>_xlfn.XLOOKUP(QDC_Contratos[[#This Row],[ID CLUSTER]],'Pontos e zonas por UF'!$B$2:$B$446,'Pontos e zonas por UF'!$H$2:$H$446)</f>
        <v>Rio de Janeiro</v>
      </c>
      <c r="K2078" s="344"/>
      <c r="L2078" s="8">
        <f>_xlfn.XLOOKUP(QDC_Contratos[[#This Row],[ID CLUSTER]],'Pontos e zonas por UF'!$B$2:$B$446,'Pontos e zonas por UF'!$A$2:$A$446)</f>
        <v>756635</v>
      </c>
      <c r="M2078" s="344" t="str">
        <f>_xlfn.XLOOKUP(QDC_Contratos[[#This Row],[Código Identificador do ID CLUSTER]],'Pontos e zonas por UF'!$A$2:$A$446,'Pontos e zonas por UF'!$G$2:$G$446)</f>
        <v>Ponto</v>
      </c>
    </row>
    <row r="2079" spans="1:13" x14ac:dyDescent="0.35">
      <c r="A2079" s="15">
        <v>2078</v>
      </c>
      <c r="B2079" s="338" t="s">
        <v>3353</v>
      </c>
      <c r="C2079" s="8" t="s">
        <v>1324</v>
      </c>
      <c r="D2079" s="15" t="s">
        <v>169</v>
      </c>
      <c r="E2079" s="18">
        <v>80.69</v>
      </c>
      <c r="F2079" s="473">
        <v>45790</v>
      </c>
      <c r="G2079" s="473">
        <v>45790</v>
      </c>
      <c r="H2079" s="448"/>
      <c r="I2079" s="15" t="s">
        <v>1279</v>
      </c>
      <c r="J2079" s="15" t="str">
        <f>_xlfn.XLOOKUP(QDC_Contratos[[#This Row],[ID CLUSTER]],'Pontos e zonas por UF'!$B$2:$B$446,'Pontos e zonas por UF'!$H$2:$H$446)</f>
        <v>Rio de Janeiro</v>
      </c>
      <c r="K2079" s="344"/>
      <c r="L2079" s="8">
        <f>_xlfn.XLOOKUP(QDC_Contratos[[#This Row],[ID CLUSTER]],'Pontos e zonas por UF'!$B$2:$B$446,'Pontos e zonas por UF'!$A$2:$A$446)</f>
        <v>756635</v>
      </c>
      <c r="M2079" s="344" t="str">
        <f>_xlfn.XLOOKUP(QDC_Contratos[[#This Row],[Código Identificador do ID CLUSTER]],'Pontos e zonas por UF'!$A$2:$A$446,'Pontos e zonas por UF'!$G$2:$G$446)</f>
        <v>Ponto</v>
      </c>
    </row>
    <row r="2080" spans="1:13" x14ac:dyDescent="0.35">
      <c r="A2080" s="15">
        <v>2079</v>
      </c>
      <c r="B2080" s="338" t="s">
        <v>3354</v>
      </c>
      <c r="C2080" s="8" t="s">
        <v>1324</v>
      </c>
      <c r="D2080" s="15" t="s">
        <v>169</v>
      </c>
      <c r="E2080" s="18">
        <v>80.69</v>
      </c>
      <c r="F2080" s="473">
        <v>45791</v>
      </c>
      <c r="G2080" s="473">
        <v>45791</v>
      </c>
      <c r="H2080" s="448"/>
      <c r="I2080" s="15" t="s">
        <v>1279</v>
      </c>
      <c r="J2080" s="15" t="str">
        <f>_xlfn.XLOOKUP(QDC_Contratos[[#This Row],[ID CLUSTER]],'Pontos e zonas por UF'!$B$2:$B$446,'Pontos e zonas por UF'!$H$2:$H$446)</f>
        <v>Rio de Janeiro</v>
      </c>
      <c r="K2080" s="344"/>
      <c r="L2080" s="8">
        <f>_xlfn.XLOOKUP(QDC_Contratos[[#This Row],[ID CLUSTER]],'Pontos e zonas por UF'!$B$2:$B$446,'Pontos e zonas por UF'!$A$2:$A$446)</f>
        <v>756635</v>
      </c>
      <c r="M2080" s="344" t="str">
        <f>_xlfn.XLOOKUP(QDC_Contratos[[#This Row],[Código Identificador do ID CLUSTER]],'Pontos e zonas por UF'!$A$2:$A$446,'Pontos e zonas por UF'!$G$2:$G$446)</f>
        <v>Ponto</v>
      </c>
    </row>
    <row r="2081" spans="1:13" x14ac:dyDescent="0.35">
      <c r="A2081" s="15">
        <v>2080</v>
      </c>
      <c r="B2081" s="338" t="s">
        <v>3355</v>
      </c>
      <c r="C2081" s="8" t="s">
        <v>1802</v>
      </c>
      <c r="D2081" s="15" t="s">
        <v>162</v>
      </c>
      <c r="E2081" s="18">
        <v>150</v>
      </c>
      <c r="F2081" s="473">
        <v>45716</v>
      </c>
      <c r="G2081" s="473">
        <v>45716</v>
      </c>
      <c r="H2081" s="448"/>
      <c r="I2081" s="15" t="s">
        <v>1279</v>
      </c>
      <c r="J2081" s="15" t="str">
        <f>_xlfn.XLOOKUP(QDC_Contratos[[#This Row],[ID CLUSTER]],'Pontos e zonas por UF'!$B$2:$B$446,'Pontos e zonas por UF'!$H$2:$H$446)</f>
        <v>Rio de Janeiro</v>
      </c>
      <c r="K2081" s="344"/>
      <c r="L2081" s="8">
        <f>_xlfn.XLOOKUP(QDC_Contratos[[#This Row],[ID CLUSTER]],'Pontos e zonas por UF'!$B$2:$B$446,'Pontos e zonas por UF'!$A$2:$A$446)</f>
        <v>756642</v>
      </c>
      <c r="M2081" s="344" t="str">
        <f>_xlfn.XLOOKUP(QDC_Contratos[[#This Row],[Código Identificador do ID CLUSTER]],'Pontos e zonas por UF'!$A$2:$A$446,'Pontos e zonas por UF'!$G$2:$G$446)</f>
        <v>Ponto</v>
      </c>
    </row>
    <row r="2082" spans="1:13" x14ac:dyDescent="0.35">
      <c r="A2082" s="15">
        <v>2082</v>
      </c>
      <c r="B2082" s="338" t="s">
        <v>3356</v>
      </c>
      <c r="C2082" s="8" t="s">
        <v>1802</v>
      </c>
      <c r="D2082" s="15" t="s">
        <v>162</v>
      </c>
      <c r="E2082" s="18">
        <v>400</v>
      </c>
      <c r="F2082" s="473">
        <v>45749</v>
      </c>
      <c r="G2082" s="473">
        <v>45749</v>
      </c>
      <c r="H2082" s="448"/>
      <c r="I2082" s="15" t="s">
        <v>1279</v>
      </c>
      <c r="J2082" s="15" t="str">
        <f>_xlfn.XLOOKUP(QDC_Contratos[[#This Row],[ID CLUSTER]],'Pontos e zonas por UF'!$B$2:$B$446,'Pontos e zonas por UF'!$H$2:$H$446)</f>
        <v>Rio de Janeiro</v>
      </c>
      <c r="K2082" s="344"/>
      <c r="L2082" s="8">
        <f>_xlfn.XLOOKUP(QDC_Contratos[[#This Row],[ID CLUSTER]],'Pontos e zonas por UF'!$B$2:$B$446,'Pontos e zonas por UF'!$A$2:$A$446)</f>
        <v>756642</v>
      </c>
      <c r="M2082" s="344" t="str">
        <f>_xlfn.XLOOKUP(QDC_Contratos[[#This Row],[Código Identificador do ID CLUSTER]],'Pontos e zonas por UF'!$A$2:$A$446,'Pontos e zonas por UF'!$G$2:$G$446)</f>
        <v>Ponto</v>
      </c>
    </row>
    <row r="2083" spans="1:13" x14ac:dyDescent="0.35">
      <c r="A2083" s="15">
        <v>2083</v>
      </c>
      <c r="B2083" s="338" t="s">
        <v>3357</v>
      </c>
      <c r="C2083" s="8" t="s">
        <v>1324</v>
      </c>
      <c r="D2083" s="15" t="s">
        <v>169</v>
      </c>
      <c r="E2083" s="18">
        <v>600</v>
      </c>
      <c r="F2083" s="473">
        <v>45756</v>
      </c>
      <c r="G2083" s="473">
        <v>45756</v>
      </c>
      <c r="H2083" s="448"/>
      <c r="I2083" s="15" t="s">
        <v>1279</v>
      </c>
      <c r="J2083" s="15" t="str">
        <f>_xlfn.XLOOKUP(QDC_Contratos[[#This Row],[ID CLUSTER]],'Pontos e zonas por UF'!$B$2:$B$446,'Pontos e zonas por UF'!$H$2:$H$446)</f>
        <v>Rio de Janeiro</v>
      </c>
      <c r="K2083" s="344"/>
      <c r="L2083" s="8">
        <f>_xlfn.XLOOKUP(QDC_Contratos[[#This Row],[ID CLUSTER]],'Pontos e zonas por UF'!$B$2:$B$446,'Pontos e zonas por UF'!$A$2:$A$446)</f>
        <v>756635</v>
      </c>
      <c r="M2083" s="344" t="str">
        <f>_xlfn.XLOOKUP(QDC_Contratos[[#This Row],[Código Identificador do ID CLUSTER]],'Pontos e zonas por UF'!$A$2:$A$446,'Pontos e zonas por UF'!$G$2:$G$446)</f>
        <v>Ponto</v>
      </c>
    </row>
    <row r="2084" spans="1:13" x14ac:dyDescent="0.35">
      <c r="A2084" s="15">
        <v>2084</v>
      </c>
      <c r="B2084" s="338" t="s">
        <v>3358</v>
      </c>
      <c r="C2084" s="8" t="s">
        <v>1802</v>
      </c>
      <c r="D2084" s="15" t="s">
        <v>162</v>
      </c>
      <c r="E2084" s="18">
        <v>150</v>
      </c>
      <c r="F2084" s="473">
        <v>45730</v>
      </c>
      <c r="G2084" s="473">
        <v>45730</v>
      </c>
      <c r="H2084" s="448"/>
      <c r="I2084" s="15" t="s">
        <v>1279</v>
      </c>
      <c r="J2084" s="15" t="str">
        <f>_xlfn.XLOOKUP(QDC_Contratos[[#This Row],[ID CLUSTER]],'Pontos e zonas por UF'!$B$2:$B$446,'Pontos e zonas por UF'!$H$2:$H$446)</f>
        <v>Rio de Janeiro</v>
      </c>
      <c r="K2084" s="344"/>
      <c r="L2084" s="8">
        <f>_xlfn.XLOOKUP(QDC_Contratos[[#This Row],[ID CLUSTER]],'Pontos e zonas por UF'!$B$2:$B$446,'Pontos e zonas por UF'!$A$2:$A$446)</f>
        <v>756642</v>
      </c>
      <c r="M2084" s="344" t="str">
        <f>_xlfn.XLOOKUP(QDC_Contratos[[#This Row],[Código Identificador do ID CLUSTER]],'Pontos e zonas por UF'!$A$2:$A$446,'Pontos e zonas por UF'!$G$2:$G$446)</f>
        <v>Ponto</v>
      </c>
    </row>
    <row r="2085" spans="1:13" x14ac:dyDescent="0.35">
      <c r="A2085" s="15">
        <v>2085</v>
      </c>
      <c r="B2085" s="338" t="s">
        <v>3359</v>
      </c>
      <c r="C2085" s="8" t="s">
        <v>1466</v>
      </c>
      <c r="D2085" s="15" t="s">
        <v>162</v>
      </c>
      <c r="E2085" s="18">
        <v>20</v>
      </c>
      <c r="F2085" s="473">
        <v>45763</v>
      </c>
      <c r="G2085" s="473">
        <v>45763</v>
      </c>
      <c r="H2085" s="448"/>
      <c r="I2085" s="15" t="s">
        <v>1279</v>
      </c>
      <c r="J2085" s="15" t="str">
        <f>_xlfn.XLOOKUP(QDC_Contratos[[#This Row],[ID CLUSTER]],'Pontos e zonas por UF'!$B$2:$B$446,'Pontos e zonas por UF'!$H$2:$H$446)</f>
        <v>Espírito Santo</v>
      </c>
      <c r="K2085" s="344"/>
      <c r="L2085" s="8">
        <f>_xlfn.XLOOKUP(QDC_Contratos[[#This Row],[ID CLUSTER]],'Pontos e zonas por UF'!$B$2:$B$446,'Pontos e zonas por UF'!$A$2:$A$446)</f>
        <v>231</v>
      </c>
      <c r="M2085" s="344" t="str">
        <f>_xlfn.XLOOKUP(QDC_Contratos[[#This Row],[Código Identificador do ID CLUSTER]],'Pontos e zonas por UF'!$A$2:$A$446,'Pontos e zonas por UF'!$G$2:$G$446)</f>
        <v>Zona</v>
      </c>
    </row>
    <row r="2086" spans="1:13" x14ac:dyDescent="0.35">
      <c r="A2086" s="15">
        <v>2086</v>
      </c>
      <c r="B2086" s="338" t="s">
        <v>3360</v>
      </c>
      <c r="C2086" s="8" t="s">
        <v>1466</v>
      </c>
      <c r="D2086" s="15" t="s">
        <v>162</v>
      </c>
      <c r="E2086" s="18">
        <v>15</v>
      </c>
      <c r="F2086" s="473">
        <v>45764</v>
      </c>
      <c r="G2086" s="473">
        <v>45764</v>
      </c>
      <c r="H2086" s="448"/>
      <c r="I2086" s="15" t="s">
        <v>1279</v>
      </c>
      <c r="J2086" s="15" t="str">
        <f>_xlfn.XLOOKUP(QDC_Contratos[[#This Row],[ID CLUSTER]],'Pontos e zonas por UF'!$B$2:$B$446,'Pontos e zonas por UF'!$H$2:$H$446)</f>
        <v>Espírito Santo</v>
      </c>
      <c r="K2086" s="344"/>
      <c r="L2086" s="8">
        <f>_xlfn.XLOOKUP(QDC_Contratos[[#This Row],[ID CLUSTER]],'Pontos e zonas por UF'!$B$2:$B$446,'Pontos e zonas por UF'!$A$2:$A$446)</f>
        <v>231</v>
      </c>
      <c r="M2086" s="344" t="str">
        <f>_xlfn.XLOOKUP(QDC_Contratos[[#This Row],[Código Identificador do ID CLUSTER]],'Pontos e zonas por UF'!$A$2:$A$446,'Pontos e zonas por UF'!$G$2:$G$446)</f>
        <v>Zona</v>
      </c>
    </row>
    <row r="2087" spans="1:13" x14ac:dyDescent="0.35">
      <c r="A2087" s="15">
        <v>2087</v>
      </c>
      <c r="B2087" s="338" t="s">
        <v>3361</v>
      </c>
      <c r="C2087" s="8" t="s">
        <v>1466</v>
      </c>
      <c r="D2087" s="15" t="s">
        <v>162</v>
      </c>
      <c r="E2087" s="18">
        <v>15</v>
      </c>
      <c r="F2087" s="473">
        <v>45765</v>
      </c>
      <c r="G2087" s="473">
        <v>45765</v>
      </c>
      <c r="H2087" s="448"/>
      <c r="I2087" s="15" t="s">
        <v>1279</v>
      </c>
      <c r="J2087" s="15" t="str">
        <f>_xlfn.XLOOKUP(QDC_Contratos[[#This Row],[ID CLUSTER]],'Pontos e zonas por UF'!$B$2:$B$446,'Pontos e zonas por UF'!$H$2:$H$446)</f>
        <v>Espírito Santo</v>
      </c>
      <c r="K2087" s="344"/>
      <c r="L2087" s="8">
        <f>_xlfn.XLOOKUP(QDC_Contratos[[#This Row],[ID CLUSTER]],'Pontos e zonas por UF'!$B$2:$B$446,'Pontos e zonas por UF'!$A$2:$A$446)</f>
        <v>231</v>
      </c>
      <c r="M2087" s="344" t="str">
        <f>_xlfn.XLOOKUP(QDC_Contratos[[#This Row],[Código Identificador do ID CLUSTER]],'Pontos e zonas por UF'!$A$2:$A$446,'Pontos e zonas por UF'!$G$2:$G$446)</f>
        <v>Zona</v>
      </c>
    </row>
    <row r="2088" spans="1:13" x14ac:dyDescent="0.35">
      <c r="A2088" s="15">
        <v>2088</v>
      </c>
      <c r="B2088" s="338" t="s">
        <v>3362</v>
      </c>
      <c r="C2088" s="8" t="s">
        <v>1466</v>
      </c>
      <c r="D2088" s="15" t="s">
        <v>162</v>
      </c>
      <c r="E2088" s="18">
        <v>15</v>
      </c>
      <c r="F2088" s="473">
        <v>45766</v>
      </c>
      <c r="G2088" s="473">
        <v>45766</v>
      </c>
      <c r="H2088" s="448"/>
      <c r="I2088" s="15" t="s">
        <v>1279</v>
      </c>
      <c r="J2088" s="15" t="str">
        <f>_xlfn.XLOOKUP(QDC_Contratos[[#This Row],[ID CLUSTER]],'Pontos e zonas por UF'!$B$2:$B$446,'Pontos e zonas por UF'!$H$2:$H$446)</f>
        <v>Espírito Santo</v>
      </c>
      <c r="K2088" s="344"/>
      <c r="L2088" s="8">
        <f>_xlfn.XLOOKUP(QDC_Contratos[[#This Row],[ID CLUSTER]],'Pontos e zonas por UF'!$B$2:$B$446,'Pontos e zonas por UF'!$A$2:$A$446)</f>
        <v>231</v>
      </c>
      <c r="M2088" s="344" t="str">
        <f>_xlfn.XLOOKUP(QDC_Contratos[[#This Row],[Código Identificador do ID CLUSTER]],'Pontos e zonas por UF'!$A$2:$A$446,'Pontos e zonas por UF'!$G$2:$G$446)</f>
        <v>Zona</v>
      </c>
    </row>
    <row r="2089" spans="1:13" x14ac:dyDescent="0.35">
      <c r="A2089" s="15">
        <v>2089</v>
      </c>
      <c r="B2089" s="338" t="s">
        <v>3363</v>
      </c>
      <c r="C2089" s="8" t="s">
        <v>1466</v>
      </c>
      <c r="D2089" s="15" t="s">
        <v>162</v>
      </c>
      <c r="E2089" s="18">
        <v>15</v>
      </c>
      <c r="F2089" s="473">
        <v>45767</v>
      </c>
      <c r="G2089" s="473">
        <v>45767</v>
      </c>
      <c r="H2089" s="448"/>
      <c r="I2089" s="15" t="s">
        <v>1279</v>
      </c>
      <c r="J2089" s="15" t="str">
        <f>_xlfn.XLOOKUP(QDC_Contratos[[#This Row],[ID CLUSTER]],'Pontos e zonas por UF'!$B$2:$B$446,'Pontos e zonas por UF'!$H$2:$H$446)</f>
        <v>Espírito Santo</v>
      </c>
      <c r="K2089" s="344"/>
      <c r="L2089" s="8">
        <f>_xlfn.XLOOKUP(QDC_Contratos[[#This Row],[ID CLUSTER]],'Pontos e zonas por UF'!$B$2:$B$446,'Pontos e zonas por UF'!$A$2:$A$446)</f>
        <v>231</v>
      </c>
      <c r="M2089" s="344" t="str">
        <f>_xlfn.XLOOKUP(QDC_Contratos[[#This Row],[Código Identificador do ID CLUSTER]],'Pontos e zonas por UF'!$A$2:$A$446,'Pontos e zonas por UF'!$G$2:$G$446)</f>
        <v>Zona</v>
      </c>
    </row>
    <row r="2090" spans="1:13" x14ac:dyDescent="0.35">
      <c r="A2090" s="15">
        <v>2090</v>
      </c>
      <c r="B2090" s="338" t="s">
        <v>3364</v>
      </c>
      <c r="C2090" s="8" t="s">
        <v>1324</v>
      </c>
      <c r="D2090" s="15" t="s">
        <v>169</v>
      </c>
      <c r="E2090" s="18">
        <v>300</v>
      </c>
      <c r="F2090" s="473">
        <v>45766</v>
      </c>
      <c r="G2090" s="473">
        <v>45766</v>
      </c>
      <c r="H2090" s="448"/>
      <c r="I2090" s="15" t="s">
        <v>1279</v>
      </c>
      <c r="J2090" s="15" t="str">
        <f>_xlfn.XLOOKUP(QDC_Contratos[[#This Row],[ID CLUSTER]],'Pontos e zonas por UF'!$B$2:$B$446,'Pontos e zonas por UF'!$H$2:$H$446)</f>
        <v>Rio de Janeiro</v>
      </c>
      <c r="K2090" s="344"/>
      <c r="L2090" s="8">
        <f>_xlfn.XLOOKUP(QDC_Contratos[[#This Row],[ID CLUSTER]],'Pontos e zonas por UF'!$B$2:$B$446,'Pontos e zonas por UF'!$A$2:$A$446)</f>
        <v>756635</v>
      </c>
      <c r="M2090" s="344" t="str">
        <f>_xlfn.XLOOKUP(QDC_Contratos[[#This Row],[Código Identificador do ID CLUSTER]],'Pontos e zonas por UF'!$A$2:$A$446,'Pontos e zonas por UF'!$G$2:$G$446)</f>
        <v>Ponto</v>
      </c>
    </row>
    <row r="2091" spans="1:13" x14ac:dyDescent="0.35">
      <c r="A2091" s="15">
        <v>2091</v>
      </c>
      <c r="B2091" s="338" t="s">
        <v>3365</v>
      </c>
      <c r="C2091" s="8" t="s">
        <v>1324</v>
      </c>
      <c r="D2091" s="15" t="s">
        <v>169</v>
      </c>
      <c r="E2091" s="18">
        <v>100</v>
      </c>
      <c r="F2091" s="473">
        <v>45767</v>
      </c>
      <c r="G2091" s="473">
        <v>45767</v>
      </c>
      <c r="H2091" s="448"/>
      <c r="I2091" s="15" t="s">
        <v>1279</v>
      </c>
      <c r="J2091" s="15" t="str">
        <f>_xlfn.XLOOKUP(QDC_Contratos[[#This Row],[ID CLUSTER]],'Pontos e zonas por UF'!$B$2:$B$446,'Pontos e zonas por UF'!$H$2:$H$446)</f>
        <v>Rio de Janeiro</v>
      </c>
      <c r="K2091" s="344"/>
      <c r="L2091" s="8">
        <f>_xlfn.XLOOKUP(QDC_Contratos[[#This Row],[ID CLUSTER]],'Pontos e zonas por UF'!$B$2:$B$446,'Pontos e zonas por UF'!$A$2:$A$446)</f>
        <v>756635</v>
      </c>
      <c r="M2091" s="344" t="str">
        <f>_xlfn.XLOOKUP(QDC_Contratos[[#This Row],[Código Identificador do ID CLUSTER]],'Pontos e zonas por UF'!$A$2:$A$446,'Pontos e zonas por UF'!$G$2:$G$446)</f>
        <v>Ponto</v>
      </c>
    </row>
    <row r="2092" spans="1:13" x14ac:dyDescent="0.35">
      <c r="A2092" s="15">
        <v>2092</v>
      </c>
      <c r="B2092" s="338" t="s">
        <v>3366</v>
      </c>
      <c r="C2092" s="8" t="s">
        <v>1497</v>
      </c>
      <c r="D2092" s="15" t="s">
        <v>162</v>
      </c>
      <c r="E2092" s="18">
        <v>150</v>
      </c>
      <c r="F2092" s="473">
        <v>45688</v>
      </c>
      <c r="G2092" s="473">
        <v>45688</v>
      </c>
      <c r="H2092" s="448"/>
      <c r="I2092" s="15" t="s">
        <v>1279</v>
      </c>
      <c r="J2092" s="15" t="str">
        <f>_xlfn.XLOOKUP(QDC_Contratos[[#This Row],[ID CLUSTER]],'Pontos e zonas por UF'!$B$2:$B$446,'Pontos e zonas por UF'!$H$2:$H$446)</f>
        <v>São Paulo</v>
      </c>
      <c r="K2092" s="344"/>
      <c r="L2092" s="8">
        <f>_xlfn.XLOOKUP(QDC_Contratos[[#This Row],[ID CLUSTER]],'Pontos e zonas por UF'!$B$2:$B$446,'Pontos e zonas por UF'!$A$2:$A$446)</f>
        <v>3</v>
      </c>
      <c r="M2092" s="344" t="str">
        <f>_xlfn.XLOOKUP(QDC_Contratos[[#This Row],[Código Identificador do ID CLUSTER]],'Pontos e zonas por UF'!$A$2:$A$446,'Pontos e zonas por UF'!$G$2:$G$446)</f>
        <v>Ponto</v>
      </c>
    </row>
    <row r="2093" spans="1:13" x14ac:dyDescent="0.35">
      <c r="A2093" s="15">
        <v>2093</v>
      </c>
      <c r="B2093" s="338" t="s">
        <v>3367</v>
      </c>
      <c r="C2093" s="8" t="s">
        <v>1497</v>
      </c>
      <c r="D2093" s="15" t="s">
        <v>162</v>
      </c>
      <c r="E2093" s="18">
        <v>500</v>
      </c>
      <c r="F2093" s="473">
        <v>45688</v>
      </c>
      <c r="G2093" s="473">
        <v>45688</v>
      </c>
      <c r="H2093" s="448"/>
      <c r="I2093" s="15" t="s">
        <v>1279</v>
      </c>
      <c r="J2093" s="15" t="str">
        <f>_xlfn.XLOOKUP(QDC_Contratos[[#This Row],[ID CLUSTER]],'Pontos e zonas por UF'!$B$2:$B$446,'Pontos e zonas por UF'!$H$2:$H$446)</f>
        <v>São Paulo</v>
      </c>
      <c r="K2093" s="344"/>
      <c r="L2093" s="8">
        <f>_xlfn.XLOOKUP(QDC_Contratos[[#This Row],[ID CLUSTER]],'Pontos e zonas por UF'!$B$2:$B$446,'Pontos e zonas por UF'!$A$2:$A$446)</f>
        <v>3</v>
      </c>
      <c r="M2093" s="344" t="str">
        <f>_xlfn.XLOOKUP(QDC_Contratos[[#This Row],[Código Identificador do ID CLUSTER]],'Pontos e zonas por UF'!$A$2:$A$446,'Pontos e zonas por UF'!$G$2:$G$446)</f>
        <v>Ponto</v>
      </c>
    </row>
    <row r="2094" spans="1:13" x14ac:dyDescent="0.35">
      <c r="A2094" s="15">
        <v>2094</v>
      </c>
      <c r="B2094" s="338" t="s">
        <v>3368</v>
      </c>
      <c r="C2094" s="8" t="s">
        <v>1497</v>
      </c>
      <c r="D2094" s="15" t="s">
        <v>162</v>
      </c>
      <c r="E2094" s="18">
        <v>680</v>
      </c>
      <c r="F2094" s="473">
        <v>45688</v>
      </c>
      <c r="G2094" s="473">
        <v>45688</v>
      </c>
      <c r="H2094" s="448"/>
      <c r="I2094" s="15" t="s">
        <v>1279</v>
      </c>
      <c r="J2094" s="15" t="str">
        <f>_xlfn.XLOOKUP(QDC_Contratos[[#This Row],[ID CLUSTER]],'Pontos e zonas por UF'!$B$2:$B$446,'Pontos e zonas por UF'!$H$2:$H$446)</f>
        <v>São Paulo</v>
      </c>
      <c r="K2094" s="344"/>
      <c r="L2094" s="8">
        <f>_xlfn.XLOOKUP(QDC_Contratos[[#This Row],[ID CLUSTER]],'Pontos e zonas por UF'!$B$2:$B$446,'Pontos e zonas por UF'!$A$2:$A$446)</f>
        <v>3</v>
      </c>
      <c r="M2094" s="344" t="str">
        <f>_xlfn.XLOOKUP(QDC_Contratos[[#This Row],[Código Identificador do ID CLUSTER]],'Pontos e zonas por UF'!$A$2:$A$446,'Pontos e zonas por UF'!$G$2:$G$446)</f>
        <v>Ponto</v>
      </c>
    </row>
    <row r="2095" spans="1:13" x14ac:dyDescent="0.35">
      <c r="A2095" s="15">
        <v>2095</v>
      </c>
      <c r="B2095" s="338" t="s">
        <v>3369</v>
      </c>
      <c r="C2095" s="8" t="s">
        <v>1497</v>
      </c>
      <c r="D2095" s="15" t="s">
        <v>162</v>
      </c>
      <c r="E2095" s="18">
        <v>130</v>
      </c>
      <c r="F2095" s="473">
        <v>45689</v>
      </c>
      <c r="G2095" s="473">
        <v>45689</v>
      </c>
      <c r="H2095" s="448"/>
      <c r="I2095" s="15" t="s">
        <v>1279</v>
      </c>
      <c r="J2095" s="15" t="str">
        <f>_xlfn.XLOOKUP(QDC_Contratos[[#This Row],[ID CLUSTER]],'Pontos e zonas por UF'!$B$2:$B$446,'Pontos e zonas por UF'!$H$2:$H$446)</f>
        <v>São Paulo</v>
      </c>
      <c r="K2095" s="344"/>
      <c r="L2095" s="8">
        <f>_xlfn.XLOOKUP(QDC_Contratos[[#This Row],[ID CLUSTER]],'Pontos e zonas por UF'!$B$2:$B$446,'Pontos e zonas por UF'!$A$2:$A$446)</f>
        <v>3</v>
      </c>
      <c r="M2095" s="344" t="str">
        <f>_xlfn.XLOOKUP(QDC_Contratos[[#This Row],[Código Identificador do ID CLUSTER]],'Pontos e zonas por UF'!$A$2:$A$446,'Pontos e zonas por UF'!$G$2:$G$446)</f>
        <v>Ponto</v>
      </c>
    </row>
    <row r="2096" spans="1:13" x14ac:dyDescent="0.35">
      <c r="A2096" s="15">
        <v>2096</v>
      </c>
      <c r="B2096" s="338" t="s">
        <v>3370</v>
      </c>
      <c r="C2096" s="8" t="s">
        <v>1287</v>
      </c>
      <c r="D2096" s="15" t="s">
        <v>169</v>
      </c>
      <c r="E2096" s="18">
        <v>275</v>
      </c>
      <c r="F2096" s="473">
        <v>45693</v>
      </c>
      <c r="G2096" s="473">
        <v>45693</v>
      </c>
      <c r="H2096" s="448"/>
      <c r="I2096" s="15" t="s">
        <v>1279</v>
      </c>
      <c r="J2096" s="15" t="str">
        <f>_xlfn.XLOOKUP(QDC_Contratos[[#This Row],[ID CLUSTER]],'Pontos e zonas por UF'!$B$2:$B$446,'Pontos e zonas por UF'!$H$2:$H$446)</f>
        <v>Mato Grosso do Sul</v>
      </c>
      <c r="K2096" s="344"/>
      <c r="L2096" s="8">
        <f>_xlfn.XLOOKUP(QDC_Contratos[[#This Row],[ID CLUSTER]],'Pontos e zonas por UF'!$B$2:$B$446,'Pontos e zonas por UF'!$A$2:$A$446)</f>
        <v>270738</v>
      </c>
      <c r="M2096" s="344" t="str">
        <f>_xlfn.XLOOKUP(QDC_Contratos[[#This Row],[Código Identificador do ID CLUSTER]],'Pontos e zonas por UF'!$A$2:$A$446,'Pontos e zonas por UF'!$G$2:$G$446)</f>
        <v>Ponto</v>
      </c>
    </row>
    <row r="2097" spans="1:13" x14ac:dyDescent="0.35">
      <c r="A2097" s="15">
        <v>2097</v>
      </c>
      <c r="B2097" s="338" t="s">
        <v>3371</v>
      </c>
      <c r="C2097" s="8" t="s">
        <v>1287</v>
      </c>
      <c r="D2097" s="15" t="s">
        <v>169</v>
      </c>
      <c r="E2097" s="18">
        <v>359</v>
      </c>
      <c r="F2097" s="473">
        <v>45694</v>
      </c>
      <c r="G2097" s="473">
        <v>45694</v>
      </c>
      <c r="H2097" s="448"/>
      <c r="I2097" s="15" t="s">
        <v>1279</v>
      </c>
      <c r="J2097" s="15" t="str">
        <f>_xlfn.XLOOKUP(QDC_Contratos[[#This Row],[ID CLUSTER]],'Pontos e zonas por UF'!$B$2:$B$446,'Pontos e zonas por UF'!$H$2:$H$446)</f>
        <v>Mato Grosso do Sul</v>
      </c>
      <c r="K2097" s="344"/>
      <c r="L2097" s="8">
        <f>_xlfn.XLOOKUP(QDC_Contratos[[#This Row],[ID CLUSTER]],'Pontos e zonas por UF'!$B$2:$B$446,'Pontos e zonas por UF'!$A$2:$A$446)</f>
        <v>270738</v>
      </c>
      <c r="M2097" s="344" t="str">
        <f>_xlfn.XLOOKUP(QDC_Contratos[[#This Row],[Código Identificador do ID CLUSTER]],'Pontos e zonas por UF'!$A$2:$A$446,'Pontos e zonas por UF'!$G$2:$G$446)</f>
        <v>Ponto</v>
      </c>
    </row>
    <row r="2098" spans="1:13" x14ac:dyDescent="0.35">
      <c r="A2098" s="15">
        <v>2098</v>
      </c>
      <c r="B2098" s="338" t="s">
        <v>3372</v>
      </c>
      <c r="C2098" s="8" t="s">
        <v>1497</v>
      </c>
      <c r="D2098" s="15" t="s">
        <v>162</v>
      </c>
      <c r="E2098" s="18">
        <v>100</v>
      </c>
      <c r="F2098" s="473">
        <v>45694</v>
      </c>
      <c r="G2098" s="473">
        <v>45694</v>
      </c>
      <c r="H2098" s="448"/>
      <c r="I2098" s="15" t="s">
        <v>1279</v>
      </c>
      <c r="J2098" s="15" t="str">
        <f>_xlfn.XLOOKUP(QDC_Contratos[[#This Row],[ID CLUSTER]],'Pontos e zonas por UF'!$B$2:$B$446,'Pontos e zonas por UF'!$H$2:$H$446)</f>
        <v>São Paulo</v>
      </c>
      <c r="K2098" s="344"/>
      <c r="L2098" s="8">
        <f>_xlfn.XLOOKUP(QDC_Contratos[[#This Row],[ID CLUSTER]],'Pontos e zonas por UF'!$B$2:$B$446,'Pontos e zonas por UF'!$A$2:$A$446)</f>
        <v>3</v>
      </c>
      <c r="M2098" s="344" t="str">
        <f>_xlfn.XLOOKUP(QDC_Contratos[[#This Row],[Código Identificador do ID CLUSTER]],'Pontos e zonas por UF'!$A$2:$A$446,'Pontos e zonas por UF'!$G$2:$G$446)</f>
        <v>Ponto</v>
      </c>
    </row>
    <row r="2099" spans="1:13" x14ac:dyDescent="0.35">
      <c r="A2099" s="15">
        <v>2099</v>
      </c>
      <c r="B2099" s="338" t="s">
        <v>3373</v>
      </c>
      <c r="C2099" s="8" t="s">
        <v>1287</v>
      </c>
      <c r="D2099" s="15" t="s">
        <v>169</v>
      </c>
      <c r="E2099" s="18">
        <v>348</v>
      </c>
      <c r="F2099" s="473">
        <v>45695</v>
      </c>
      <c r="G2099" s="473">
        <v>45695</v>
      </c>
      <c r="H2099" s="448"/>
      <c r="I2099" s="15" t="s">
        <v>1279</v>
      </c>
      <c r="J2099" s="15" t="str">
        <f>_xlfn.XLOOKUP(QDC_Contratos[[#This Row],[ID CLUSTER]],'Pontos e zonas por UF'!$B$2:$B$446,'Pontos e zonas por UF'!$H$2:$H$446)</f>
        <v>Mato Grosso do Sul</v>
      </c>
      <c r="K2099" s="344"/>
      <c r="L2099" s="8">
        <f>_xlfn.XLOOKUP(QDC_Contratos[[#This Row],[ID CLUSTER]],'Pontos e zonas por UF'!$B$2:$B$446,'Pontos e zonas por UF'!$A$2:$A$446)</f>
        <v>270738</v>
      </c>
      <c r="M2099" s="344" t="str">
        <f>_xlfn.XLOOKUP(QDC_Contratos[[#This Row],[Código Identificador do ID CLUSTER]],'Pontos e zonas por UF'!$A$2:$A$446,'Pontos e zonas por UF'!$G$2:$G$446)</f>
        <v>Ponto</v>
      </c>
    </row>
    <row r="2100" spans="1:13" x14ac:dyDescent="0.35">
      <c r="A2100" s="15">
        <v>2100</v>
      </c>
      <c r="B2100" s="338" t="s">
        <v>3374</v>
      </c>
      <c r="C2100" s="8" t="s">
        <v>1497</v>
      </c>
      <c r="D2100" s="15" t="s">
        <v>162</v>
      </c>
      <c r="E2100" s="18">
        <v>100</v>
      </c>
      <c r="F2100" s="473">
        <v>45695</v>
      </c>
      <c r="G2100" s="473">
        <v>45695</v>
      </c>
      <c r="H2100" s="448"/>
      <c r="I2100" s="15" t="s">
        <v>1279</v>
      </c>
      <c r="J2100" s="15" t="str">
        <f>_xlfn.XLOOKUP(QDC_Contratos[[#This Row],[ID CLUSTER]],'Pontos e zonas por UF'!$B$2:$B$446,'Pontos e zonas por UF'!$H$2:$H$446)</f>
        <v>São Paulo</v>
      </c>
      <c r="K2100" s="344"/>
      <c r="L2100" s="8">
        <f>_xlfn.XLOOKUP(QDC_Contratos[[#This Row],[ID CLUSTER]],'Pontos e zonas por UF'!$B$2:$B$446,'Pontos e zonas por UF'!$A$2:$A$446)</f>
        <v>3</v>
      </c>
      <c r="M2100" s="344" t="str">
        <f>_xlfn.XLOOKUP(QDC_Contratos[[#This Row],[Código Identificador do ID CLUSTER]],'Pontos e zonas por UF'!$A$2:$A$446,'Pontos e zonas por UF'!$G$2:$G$446)</f>
        <v>Ponto</v>
      </c>
    </row>
    <row r="2101" spans="1:13" x14ac:dyDescent="0.35">
      <c r="A2101" s="15">
        <v>2101</v>
      </c>
      <c r="B2101" s="338" t="s">
        <v>3375</v>
      </c>
      <c r="C2101" s="8" t="s">
        <v>1287</v>
      </c>
      <c r="D2101" s="15" t="s">
        <v>169</v>
      </c>
      <c r="E2101" s="18">
        <v>230</v>
      </c>
      <c r="F2101" s="473">
        <v>45696</v>
      </c>
      <c r="G2101" s="473">
        <v>45696</v>
      </c>
      <c r="H2101" s="448"/>
      <c r="I2101" s="15" t="s">
        <v>1279</v>
      </c>
      <c r="J2101" s="15" t="str">
        <f>_xlfn.XLOOKUP(QDC_Contratos[[#This Row],[ID CLUSTER]],'Pontos e zonas por UF'!$B$2:$B$446,'Pontos e zonas por UF'!$H$2:$H$446)</f>
        <v>Mato Grosso do Sul</v>
      </c>
      <c r="K2101" s="344"/>
      <c r="L2101" s="8">
        <f>_xlfn.XLOOKUP(QDC_Contratos[[#This Row],[ID CLUSTER]],'Pontos e zonas por UF'!$B$2:$B$446,'Pontos e zonas por UF'!$A$2:$A$446)</f>
        <v>270738</v>
      </c>
      <c r="M2101" s="344" t="str">
        <f>_xlfn.XLOOKUP(QDC_Contratos[[#This Row],[Código Identificador do ID CLUSTER]],'Pontos e zonas por UF'!$A$2:$A$446,'Pontos e zonas por UF'!$G$2:$G$446)</f>
        <v>Ponto</v>
      </c>
    </row>
    <row r="2102" spans="1:13" x14ac:dyDescent="0.35">
      <c r="A2102" s="15">
        <v>2102</v>
      </c>
      <c r="B2102" s="338" t="s">
        <v>3376</v>
      </c>
      <c r="C2102" s="8" t="s">
        <v>1287</v>
      </c>
      <c r="D2102" s="15" t="s">
        <v>169</v>
      </c>
      <c r="E2102" s="18">
        <v>230</v>
      </c>
      <c r="F2102" s="473">
        <v>45697</v>
      </c>
      <c r="G2102" s="473">
        <v>45697</v>
      </c>
      <c r="H2102" s="448"/>
      <c r="I2102" s="15" t="s">
        <v>1279</v>
      </c>
      <c r="J2102" s="15" t="str">
        <f>_xlfn.XLOOKUP(QDC_Contratos[[#This Row],[ID CLUSTER]],'Pontos e zonas por UF'!$B$2:$B$446,'Pontos e zonas por UF'!$H$2:$H$446)</f>
        <v>Mato Grosso do Sul</v>
      </c>
      <c r="K2102" s="344"/>
      <c r="L2102" s="8">
        <f>_xlfn.XLOOKUP(QDC_Contratos[[#This Row],[ID CLUSTER]],'Pontos e zonas por UF'!$B$2:$B$446,'Pontos e zonas por UF'!$A$2:$A$446)</f>
        <v>270738</v>
      </c>
      <c r="M2102" s="344" t="str">
        <f>_xlfn.XLOOKUP(QDC_Contratos[[#This Row],[Código Identificador do ID CLUSTER]],'Pontos e zonas por UF'!$A$2:$A$446,'Pontos e zonas por UF'!$G$2:$G$446)</f>
        <v>Ponto</v>
      </c>
    </row>
    <row r="2103" spans="1:13" x14ac:dyDescent="0.35">
      <c r="A2103" s="15">
        <v>2103</v>
      </c>
      <c r="B2103" s="338" t="s">
        <v>3377</v>
      </c>
      <c r="C2103" s="8" t="s">
        <v>1287</v>
      </c>
      <c r="D2103" s="15" t="s">
        <v>169</v>
      </c>
      <c r="E2103" s="18">
        <v>230</v>
      </c>
      <c r="F2103" s="473">
        <v>45698</v>
      </c>
      <c r="G2103" s="473">
        <v>45698</v>
      </c>
      <c r="H2103" s="448"/>
      <c r="I2103" s="15" t="s">
        <v>1279</v>
      </c>
      <c r="J2103" s="15" t="str">
        <f>_xlfn.XLOOKUP(QDC_Contratos[[#This Row],[ID CLUSTER]],'Pontos e zonas por UF'!$B$2:$B$446,'Pontos e zonas por UF'!$H$2:$H$446)</f>
        <v>Mato Grosso do Sul</v>
      </c>
      <c r="K2103" s="344"/>
      <c r="L2103" s="8">
        <f>_xlfn.XLOOKUP(QDC_Contratos[[#This Row],[ID CLUSTER]],'Pontos e zonas por UF'!$B$2:$B$446,'Pontos e zonas por UF'!$A$2:$A$446)</f>
        <v>270738</v>
      </c>
      <c r="M2103" s="344" t="str">
        <f>_xlfn.XLOOKUP(QDC_Contratos[[#This Row],[Código Identificador do ID CLUSTER]],'Pontos e zonas por UF'!$A$2:$A$446,'Pontos e zonas por UF'!$G$2:$G$446)</f>
        <v>Ponto</v>
      </c>
    </row>
    <row r="2104" spans="1:13" x14ac:dyDescent="0.35">
      <c r="A2104" s="15">
        <v>2104</v>
      </c>
      <c r="B2104" s="338" t="s">
        <v>3378</v>
      </c>
      <c r="C2104" s="8" t="s">
        <v>1287</v>
      </c>
      <c r="D2104" s="15" t="s">
        <v>169</v>
      </c>
      <c r="E2104" s="18">
        <v>230</v>
      </c>
      <c r="F2104" s="473">
        <v>45699</v>
      </c>
      <c r="G2104" s="473">
        <v>45699</v>
      </c>
      <c r="H2104" s="448"/>
      <c r="I2104" s="15" t="s">
        <v>1279</v>
      </c>
      <c r="J2104" s="15" t="str">
        <f>_xlfn.XLOOKUP(QDC_Contratos[[#This Row],[ID CLUSTER]],'Pontos e zonas por UF'!$B$2:$B$446,'Pontos e zonas por UF'!$H$2:$H$446)</f>
        <v>Mato Grosso do Sul</v>
      </c>
      <c r="K2104" s="344"/>
      <c r="L2104" s="8">
        <f>_xlfn.XLOOKUP(QDC_Contratos[[#This Row],[ID CLUSTER]],'Pontos e zonas por UF'!$B$2:$B$446,'Pontos e zonas por UF'!$A$2:$A$446)</f>
        <v>270738</v>
      </c>
      <c r="M2104" s="344" t="str">
        <f>_xlfn.XLOOKUP(QDC_Contratos[[#This Row],[Código Identificador do ID CLUSTER]],'Pontos e zonas por UF'!$A$2:$A$446,'Pontos e zonas por UF'!$G$2:$G$446)</f>
        <v>Ponto</v>
      </c>
    </row>
    <row r="2105" spans="1:13" x14ac:dyDescent="0.35">
      <c r="A2105" s="15">
        <v>2105</v>
      </c>
      <c r="B2105" s="338" t="s">
        <v>3379</v>
      </c>
      <c r="C2105" s="8" t="s">
        <v>1287</v>
      </c>
      <c r="D2105" s="15" t="s">
        <v>169</v>
      </c>
      <c r="E2105" s="18">
        <v>230</v>
      </c>
      <c r="F2105" s="473">
        <v>45700</v>
      </c>
      <c r="G2105" s="473">
        <v>45700</v>
      </c>
      <c r="H2105" s="448"/>
      <c r="I2105" s="15" t="s">
        <v>1279</v>
      </c>
      <c r="J2105" s="15" t="str">
        <f>_xlfn.XLOOKUP(QDC_Contratos[[#This Row],[ID CLUSTER]],'Pontos e zonas por UF'!$B$2:$B$446,'Pontos e zonas por UF'!$H$2:$H$446)</f>
        <v>Mato Grosso do Sul</v>
      </c>
      <c r="K2105" s="344"/>
      <c r="L2105" s="8">
        <f>_xlfn.XLOOKUP(QDC_Contratos[[#This Row],[ID CLUSTER]],'Pontos e zonas por UF'!$B$2:$B$446,'Pontos e zonas por UF'!$A$2:$A$446)</f>
        <v>270738</v>
      </c>
      <c r="M2105" s="344" t="str">
        <f>_xlfn.XLOOKUP(QDC_Contratos[[#This Row],[Código Identificador do ID CLUSTER]],'Pontos e zonas por UF'!$A$2:$A$446,'Pontos e zonas por UF'!$G$2:$G$446)</f>
        <v>Ponto</v>
      </c>
    </row>
    <row r="2106" spans="1:13" x14ac:dyDescent="0.35">
      <c r="A2106" s="15">
        <v>2106</v>
      </c>
      <c r="B2106" s="338" t="s">
        <v>3380</v>
      </c>
      <c r="C2106" s="8" t="s">
        <v>1412</v>
      </c>
      <c r="D2106" s="15" t="s">
        <v>162</v>
      </c>
      <c r="E2106" s="18">
        <v>1</v>
      </c>
      <c r="F2106" s="473">
        <v>45696</v>
      </c>
      <c r="G2106" s="473">
        <v>45716</v>
      </c>
      <c r="H2106" s="448"/>
      <c r="I2106" s="15" t="s">
        <v>1279</v>
      </c>
      <c r="J2106" s="15" t="str">
        <f>_xlfn.XLOOKUP(QDC_Contratos[[#This Row],[ID CLUSTER]],'Pontos e zonas por UF'!$B$2:$B$446,'Pontos e zonas por UF'!$H$2:$H$446)</f>
        <v>Paraná</v>
      </c>
      <c r="K2106" s="344"/>
      <c r="L2106" s="8">
        <f>_xlfn.XLOOKUP(QDC_Contratos[[#This Row],[ID CLUSTER]],'Pontos e zonas por UF'!$B$2:$B$446,'Pontos e zonas por UF'!$A$2:$A$446)</f>
        <v>212</v>
      </c>
      <c r="M2106" s="344" t="str">
        <f>_xlfn.XLOOKUP(QDC_Contratos[[#This Row],[Código Identificador do ID CLUSTER]],'Pontos e zonas por UF'!$A$2:$A$446,'Pontos e zonas por UF'!$G$2:$G$446)</f>
        <v>Zona</v>
      </c>
    </row>
    <row r="2107" spans="1:13" x14ac:dyDescent="0.35">
      <c r="A2107" s="15">
        <v>2107</v>
      </c>
      <c r="B2107" s="338" t="s">
        <v>3381</v>
      </c>
      <c r="C2107" s="8" t="s">
        <v>1287</v>
      </c>
      <c r="D2107" s="15" t="s">
        <v>169</v>
      </c>
      <c r="E2107" s="18">
        <v>265.33</v>
      </c>
      <c r="F2107" s="473">
        <v>45675</v>
      </c>
      <c r="G2107" s="473">
        <v>45675</v>
      </c>
      <c r="H2107" s="448"/>
      <c r="I2107" s="15" t="s">
        <v>1279</v>
      </c>
      <c r="J2107" s="15" t="str">
        <f>_xlfn.XLOOKUP(QDC_Contratos[[#This Row],[ID CLUSTER]],'Pontos e zonas por UF'!$B$2:$B$446,'Pontos e zonas por UF'!$H$2:$H$446)</f>
        <v>Mato Grosso do Sul</v>
      </c>
      <c r="K2107" s="344"/>
      <c r="L2107" s="8">
        <f>_xlfn.XLOOKUP(QDC_Contratos[[#This Row],[ID CLUSTER]],'Pontos e zonas por UF'!$B$2:$B$446,'Pontos e zonas por UF'!$A$2:$A$446)</f>
        <v>270738</v>
      </c>
      <c r="M2107" s="344" t="str">
        <f>_xlfn.XLOOKUP(QDC_Contratos[[#This Row],[Código Identificador do ID CLUSTER]],'Pontos e zonas por UF'!$A$2:$A$446,'Pontos e zonas por UF'!$G$2:$G$446)</f>
        <v>Ponto</v>
      </c>
    </row>
    <row r="2108" spans="1:13" x14ac:dyDescent="0.35">
      <c r="A2108" s="15">
        <v>2108</v>
      </c>
      <c r="B2108" s="338" t="s">
        <v>3382</v>
      </c>
      <c r="C2108" s="8" t="s">
        <v>1287</v>
      </c>
      <c r="D2108" s="15" t="s">
        <v>169</v>
      </c>
      <c r="E2108" s="18">
        <v>350.72</v>
      </c>
      <c r="F2108" s="473">
        <v>45676</v>
      </c>
      <c r="G2108" s="473">
        <v>45676</v>
      </c>
      <c r="H2108" s="448"/>
      <c r="I2108" s="15" t="s">
        <v>1279</v>
      </c>
      <c r="J2108" s="15" t="str">
        <f>_xlfn.XLOOKUP(QDC_Contratos[[#This Row],[ID CLUSTER]],'Pontos e zonas por UF'!$B$2:$B$446,'Pontos e zonas por UF'!$H$2:$H$446)</f>
        <v>Mato Grosso do Sul</v>
      </c>
      <c r="K2108" s="344"/>
      <c r="L2108" s="8">
        <f>_xlfn.XLOOKUP(QDC_Contratos[[#This Row],[ID CLUSTER]],'Pontos e zonas por UF'!$B$2:$B$446,'Pontos e zonas por UF'!$A$2:$A$446)</f>
        <v>270738</v>
      </c>
      <c r="M2108" s="344" t="str">
        <f>_xlfn.XLOOKUP(QDC_Contratos[[#This Row],[Código Identificador do ID CLUSTER]],'Pontos e zonas por UF'!$A$2:$A$446,'Pontos e zonas por UF'!$G$2:$G$446)</f>
        <v>Ponto</v>
      </c>
    </row>
    <row r="2109" spans="1:13" x14ac:dyDescent="0.35">
      <c r="A2109" s="15">
        <v>2109</v>
      </c>
      <c r="B2109" s="338" t="s">
        <v>3383</v>
      </c>
      <c r="C2109" s="8" t="s">
        <v>1497</v>
      </c>
      <c r="D2109" s="15" t="s">
        <v>162</v>
      </c>
      <c r="E2109" s="18">
        <v>152</v>
      </c>
      <c r="F2109" s="473">
        <v>45675</v>
      </c>
      <c r="G2109" s="473">
        <v>45675</v>
      </c>
      <c r="H2109" s="448"/>
      <c r="I2109" s="15" t="s">
        <v>1279</v>
      </c>
      <c r="J2109" s="15" t="str">
        <f>_xlfn.XLOOKUP(QDC_Contratos[[#This Row],[ID CLUSTER]],'Pontos e zonas por UF'!$B$2:$B$446,'Pontos e zonas por UF'!$H$2:$H$446)</f>
        <v>São Paulo</v>
      </c>
      <c r="K2109" s="344"/>
      <c r="L2109" s="8">
        <f>_xlfn.XLOOKUP(QDC_Contratos[[#This Row],[ID CLUSTER]],'Pontos e zonas por UF'!$B$2:$B$446,'Pontos e zonas por UF'!$A$2:$A$446)</f>
        <v>3</v>
      </c>
      <c r="M2109" s="344" t="str">
        <f>_xlfn.XLOOKUP(QDC_Contratos[[#This Row],[Código Identificador do ID CLUSTER]],'Pontos e zonas por UF'!$A$2:$A$446,'Pontos e zonas por UF'!$G$2:$G$446)</f>
        <v>Ponto</v>
      </c>
    </row>
    <row r="2110" spans="1:13" x14ac:dyDescent="0.35">
      <c r="A2110" s="15">
        <v>2110</v>
      </c>
      <c r="B2110" s="338" t="s">
        <v>3384</v>
      </c>
      <c r="C2110" s="8" t="s">
        <v>1497</v>
      </c>
      <c r="D2110" s="15" t="s">
        <v>162</v>
      </c>
      <c r="E2110" s="18">
        <v>40</v>
      </c>
      <c r="F2110" s="473">
        <v>45678</v>
      </c>
      <c r="G2110" s="473">
        <v>45678</v>
      </c>
      <c r="H2110" s="448"/>
      <c r="I2110" s="15" t="s">
        <v>1279</v>
      </c>
      <c r="J2110" s="15" t="str">
        <f>_xlfn.XLOOKUP(QDC_Contratos[[#This Row],[ID CLUSTER]],'Pontos e zonas por UF'!$B$2:$B$446,'Pontos e zonas por UF'!$H$2:$H$446)</f>
        <v>São Paulo</v>
      </c>
      <c r="K2110" s="344"/>
      <c r="L2110" s="8">
        <f>_xlfn.XLOOKUP(QDC_Contratos[[#This Row],[ID CLUSTER]],'Pontos e zonas por UF'!$B$2:$B$446,'Pontos e zonas por UF'!$A$2:$A$446)</f>
        <v>3</v>
      </c>
      <c r="M2110" s="344" t="str">
        <f>_xlfn.XLOOKUP(QDC_Contratos[[#This Row],[Código Identificador do ID CLUSTER]],'Pontos e zonas por UF'!$A$2:$A$446,'Pontos e zonas por UF'!$G$2:$G$446)</f>
        <v>Ponto</v>
      </c>
    </row>
    <row r="2111" spans="1:13" x14ac:dyDescent="0.35">
      <c r="A2111" s="15">
        <v>2111</v>
      </c>
      <c r="B2111" s="338" t="s">
        <v>3385</v>
      </c>
      <c r="C2111" s="8" t="s">
        <v>1497</v>
      </c>
      <c r="D2111" s="15" t="s">
        <v>162</v>
      </c>
      <c r="E2111" s="18">
        <v>152</v>
      </c>
      <c r="F2111" s="473">
        <v>45676</v>
      </c>
      <c r="G2111" s="473">
        <v>45676</v>
      </c>
      <c r="H2111" s="448"/>
      <c r="I2111" s="15" t="s">
        <v>1279</v>
      </c>
      <c r="J2111" s="15" t="str">
        <f>_xlfn.XLOOKUP(QDC_Contratos[[#This Row],[ID CLUSTER]],'Pontos e zonas por UF'!$B$2:$B$446,'Pontos e zonas por UF'!$H$2:$H$446)</f>
        <v>São Paulo</v>
      </c>
      <c r="K2111" s="344"/>
      <c r="L2111" s="8">
        <f>_xlfn.XLOOKUP(QDC_Contratos[[#This Row],[ID CLUSTER]],'Pontos e zonas por UF'!$B$2:$B$446,'Pontos e zonas por UF'!$A$2:$A$446)</f>
        <v>3</v>
      </c>
      <c r="M2111" s="344" t="str">
        <f>_xlfn.XLOOKUP(QDC_Contratos[[#This Row],[Código Identificador do ID CLUSTER]],'Pontos e zonas por UF'!$A$2:$A$446,'Pontos e zonas por UF'!$G$2:$G$446)</f>
        <v>Ponto</v>
      </c>
    </row>
    <row r="2112" spans="1:13" x14ac:dyDescent="0.35">
      <c r="A2112" s="15">
        <v>2112</v>
      </c>
      <c r="B2112" s="338" t="s">
        <v>3386</v>
      </c>
      <c r="C2112" s="8" t="s">
        <v>1497</v>
      </c>
      <c r="D2112" s="15" t="s">
        <v>162</v>
      </c>
      <c r="E2112" s="18">
        <v>40</v>
      </c>
      <c r="F2112" s="473">
        <v>45677</v>
      </c>
      <c r="G2112" s="473">
        <v>45677</v>
      </c>
      <c r="H2112" s="448"/>
      <c r="I2112" s="15" t="s">
        <v>1279</v>
      </c>
      <c r="J2112" s="15" t="str">
        <f>_xlfn.XLOOKUP(QDC_Contratos[[#This Row],[ID CLUSTER]],'Pontos e zonas por UF'!$B$2:$B$446,'Pontos e zonas por UF'!$H$2:$H$446)</f>
        <v>São Paulo</v>
      </c>
      <c r="K2112" s="344"/>
      <c r="L2112" s="8">
        <f>_xlfn.XLOOKUP(QDC_Contratos[[#This Row],[ID CLUSTER]],'Pontos e zonas por UF'!$B$2:$B$446,'Pontos e zonas por UF'!$A$2:$A$446)</f>
        <v>3</v>
      </c>
      <c r="M2112" s="344" t="str">
        <f>_xlfn.XLOOKUP(QDC_Contratos[[#This Row],[Código Identificador do ID CLUSTER]],'Pontos e zonas por UF'!$A$2:$A$446,'Pontos e zonas por UF'!$G$2:$G$446)</f>
        <v>Ponto</v>
      </c>
    </row>
    <row r="2113" spans="1:13" x14ac:dyDescent="0.35">
      <c r="A2113" s="15">
        <v>2113</v>
      </c>
      <c r="B2113" s="338" t="s">
        <v>3387</v>
      </c>
      <c r="C2113" s="8" t="s">
        <v>1497</v>
      </c>
      <c r="D2113" s="15" t="s">
        <v>162</v>
      </c>
      <c r="E2113" s="18">
        <v>112</v>
      </c>
      <c r="F2113" s="473">
        <v>45677</v>
      </c>
      <c r="G2113" s="473">
        <v>45677</v>
      </c>
      <c r="H2113" s="448"/>
      <c r="I2113" s="15" t="s">
        <v>1279</v>
      </c>
      <c r="J2113" s="15" t="str">
        <f>_xlfn.XLOOKUP(QDC_Contratos[[#This Row],[ID CLUSTER]],'Pontos e zonas por UF'!$B$2:$B$446,'Pontos e zonas por UF'!$H$2:$H$446)</f>
        <v>São Paulo</v>
      </c>
      <c r="K2113" s="344"/>
      <c r="L2113" s="8">
        <f>_xlfn.XLOOKUP(QDC_Contratos[[#This Row],[ID CLUSTER]],'Pontos e zonas por UF'!$B$2:$B$446,'Pontos e zonas por UF'!$A$2:$A$446)</f>
        <v>3</v>
      </c>
      <c r="M2113" s="344" t="str">
        <f>_xlfn.XLOOKUP(QDC_Contratos[[#This Row],[Código Identificador do ID CLUSTER]],'Pontos e zonas por UF'!$A$2:$A$446,'Pontos e zonas por UF'!$G$2:$G$446)</f>
        <v>Ponto</v>
      </c>
    </row>
    <row r="2114" spans="1:13" x14ac:dyDescent="0.35">
      <c r="A2114" s="15">
        <v>2114</v>
      </c>
      <c r="B2114" s="338" t="s">
        <v>3388</v>
      </c>
      <c r="C2114" s="8" t="s">
        <v>1497</v>
      </c>
      <c r="D2114" s="15" t="s">
        <v>162</v>
      </c>
      <c r="E2114" s="18">
        <v>500</v>
      </c>
      <c r="F2114" s="473">
        <v>45678</v>
      </c>
      <c r="G2114" s="473">
        <v>45678</v>
      </c>
      <c r="H2114" s="448"/>
      <c r="I2114" s="15" t="s">
        <v>1279</v>
      </c>
      <c r="J2114" s="15" t="str">
        <f>_xlfn.XLOOKUP(QDC_Contratos[[#This Row],[ID CLUSTER]],'Pontos e zonas por UF'!$B$2:$B$446,'Pontos e zonas por UF'!$H$2:$H$446)</f>
        <v>São Paulo</v>
      </c>
      <c r="K2114" s="344"/>
      <c r="L2114" s="8">
        <f>_xlfn.XLOOKUP(QDC_Contratos[[#This Row],[ID CLUSTER]],'Pontos e zonas por UF'!$B$2:$B$446,'Pontos e zonas por UF'!$A$2:$A$446)</f>
        <v>3</v>
      </c>
      <c r="M2114" s="344" t="str">
        <f>_xlfn.XLOOKUP(QDC_Contratos[[#This Row],[Código Identificador do ID CLUSTER]],'Pontos e zonas por UF'!$A$2:$A$446,'Pontos e zonas por UF'!$G$2:$G$446)</f>
        <v>Ponto</v>
      </c>
    </row>
    <row r="2115" spans="1:13" x14ac:dyDescent="0.35">
      <c r="A2115" s="15">
        <v>2115</v>
      </c>
      <c r="B2115" s="338" t="s">
        <v>3389</v>
      </c>
      <c r="C2115" s="8" t="s">
        <v>1287</v>
      </c>
      <c r="D2115" s="15" t="s">
        <v>169</v>
      </c>
      <c r="E2115" s="18">
        <v>444.68</v>
      </c>
      <c r="F2115" s="473">
        <v>45678</v>
      </c>
      <c r="G2115" s="473">
        <v>45678</v>
      </c>
      <c r="H2115" s="448"/>
      <c r="I2115" s="15" t="s">
        <v>1279</v>
      </c>
      <c r="J2115" s="15" t="str">
        <f>_xlfn.XLOOKUP(QDC_Contratos[[#This Row],[ID CLUSTER]],'Pontos e zonas por UF'!$B$2:$B$446,'Pontos e zonas por UF'!$H$2:$H$446)</f>
        <v>Mato Grosso do Sul</v>
      </c>
      <c r="K2115" s="344"/>
      <c r="L2115" s="8">
        <f>_xlfn.XLOOKUP(QDC_Contratos[[#This Row],[ID CLUSTER]],'Pontos e zonas por UF'!$B$2:$B$446,'Pontos e zonas por UF'!$A$2:$A$446)</f>
        <v>270738</v>
      </c>
      <c r="M2115" s="344" t="str">
        <f>_xlfn.XLOOKUP(QDC_Contratos[[#This Row],[Código Identificador do ID CLUSTER]],'Pontos e zonas por UF'!$A$2:$A$446,'Pontos e zonas por UF'!$G$2:$G$446)</f>
        <v>Ponto</v>
      </c>
    </row>
    <row r="2116" spans="1:13" x14ac:dyDescent="0.35">
      <c r="A2116" s="15">
        <v>2116</v>
      </c>
      <c r="B2116" s="338" t="s">
        <v>3390</v>
      </c>
      <c r="C2116" s="8" t="s">
        <v>1287</v>
      </c>
      <c r="D2116" s="15" t="s">
        <v>169</v>
      </c>
      <c r="E2116" s="18">
        <v>247.53</v>
      </c>
      <c r="F2116" s="473">
        <v>45679</v>
      </c>
      <c r="G2116" s="473">
        <v>45679</v>
      </c>
      <c r="H2116" s="448"/>
      <c r="I2116" s="15" t="s">
        <v>1279</v>
      </c>
      <c r="J2116" s="15" t="str">
        <f>_xlfn.XLOOKUP(QDC_Contratos[[#This Row],[ID CLUSTER]],'Pontos e zonas por UF'!$B$2:$B$446,'Pontos e zonas por UF'!$H$2:$H$446)</f>
        <v>Mato Grosso do Sul</v>
      </c>
      <c r="K2116" s="344"/>
      <c r="L2116" s="8">
        <f>_xlfn.XLOOKUP(QDC_Contratos[[#This Row],[ID CLUSTER]],'Pontos e zonas por UF'!$B$2:$B$446,'Pontos e zonas por UF'!$A$2:$A$446)</f>
        <v>270738</v>
      </c>
      <c r="M2116" s="344" t="str">
        <f>_xlfn.XLOOKUP(QDC_Contratos[[#This Row],[Código Identificador do ID CLUSTER]],'Pontos e zonas por UF'!$A$2:$A$446,'Pontos e zonas por UF'!$G$2:$G$446)</f>
        <v>Ponto</v>
      </c>
    </row>
    <row r="2117" spans="1:13" x14ac:dyDescent="0.35">
      <c r="A2117" s="15">
        <v>2117</v>
      </c>
      <c r="B2117" s="338" t="s">
        <v>3391</v>
      </c>
      <c r="C2117" s="8" t="s">
        <v>1497</v>
      </c>
      <c r="D2117" s="15" t="s">
        <v>162</v>
      </c>
      <c r="E2117" s="18">
        <v>500</v>
      </c>
      <c r="F2117" s="473">
        <v>45679</v>
      </c>
      <c r="G2117" s="473">
        <v>45679</v>
      </c>
      <c r="H2117" s="448"/>
      <c r="I2117" s="15" t="s">
        <v>1279</v>
      </c>
      <c r="J2117" s="15" t="str">
        <f>_xlfn.XLOOKUP(QDC_Contratos[[#This Row],[ID CLUSTER]],'Pontos e zonas por UF'!$B$2:$B$446,'Pontos e zonas por UF'!$H$2:$H$446)</f>
        <v>São Paulo</v>
      </c>
      <c r="K2117" s="344"/>
      <c r="L2117" s="8">
        <f>_xlfn.XLOOKUP(QDC_Contratos[[#This Row],[ID CLUSTER]],'Pontos e zonas por UF'!$B$2:$B$446,'Pontos e zonas por UF'!$A$2:$A$446)</f>
        <v>3</v>
      </c>
      <c r="M2117" s="344" t="str">
        <f>_xlfn.XLOOKUP(QDC_Contratos[[#This Row],[Código Identificador do ID CLUSTER]],'Pontos e zonas por UF'!$A$2:$A$446,'Pontos e zonas por UF'!$G$2:$G$446)</f>
        <v>Ponto</v>
      </c>
    </row>
    <row r="2118" spans="1:13" x14ac:dyDescent="0.35">
      <c r="A2118" s="15">
        <v>2118</v>
      </c>
      <c r="B2118" s="338" t="s">
        <v>3392</v>
      </c>
      <c r="C2118" s="8" t="s">
        <v>1497</v>
      </c>
      <c r="D2118" s="15" t="s">
        <v>162</v>
      </c>
      <c r="E2118" s="18">
        <v>500</v>
      </c>
      <c r="F2118" s="473">
        <v>45680</v>
      </c>
      <c r="G2118" s="473">
        <v>45680</v>
      </c>
      <c r="H2118" s="448"/>
      <c r="I2118" s="15" t="s">
        <v>1279</v>
      </c>
      <c r="J2118" s="15" t="str">
        <f>_xlfn.XLOOKUP(QDC_Contratos[[#This Row],[ID CLUSTER]],'Pontos e zonas por UF'!$B$2:$B$446,'Pontos e zonas por UF'!$H$2:$H$446)</f>
        <v>São Paulo</v>
      </c>
      <c r="K2118" s="344"/>
      <c r="L2118" s="8">
        <f>_xlfn.XLOOKUP(QDC_Contratos[[#This Row],[ID CLUSTER]],'Pontos e zonas por UF'!$B$2:$B$446,'Pontos e zonas por UF'!$A$2:$A$446)</f>
        <v>3</v>
      </c>
      <c r="M2118" s="344" t="str">
        <f>_xlfn.XLOOKUP(QDC_Contratos[[#This Row],[Código Identificador do ID CLUSTER]],'Pontos e zonas por UF'!$A$2:$A$446,'Pontos e zonas por UF'!$G$2:$G$446)</f>
        <v>Ponto</v>
      </c>
    </row>
    <row r="2119" spans="1:13" x14ac:dyDescent="0.35">
      <c r="A2119" s="15">
        <v>2119</v>
      </c>
      <c r="B2119" s="338" t="s">
        <v>3393</v>
      </c>
      <c r="C2119" s="8" t="s">
        <v>1295</v>
      </c>
      <c r="D2119" s="15" t="s">
        <v>169</v>
      </c>
      <c r="E2119" s="18">
        <v>100</v>
      </c>
      <c r="F2119" s="473">
        <v>45689</v>
      </c>
      <c r="G2119" s="473">
        <v>45716</v>
      </c>
      <c r="H2119" s="448"/>
      <c r="I2119" s="15" t="s">
        <v>1279</v>
      </c>
      <c r="J2119" s="15" t="str">
        <f>_xlfn.XLOOKUP(QDC_Contratos[[#This Row],[ID CLUSTER]],'Pontos e zonas por UF'!$B$2:$B$446,'Pontos e zonas por UF'!$H$2:$H$446)</f>
        <v>São Paulo</v>
      </c>
      <c r="K2119" s="344"/>
      <c r="L2119" s="8">
        <f>_xlfn.XLOOKUP(QDC_Contratos[[#This Row],[ID CLUSTER]],'Pontos e zonas por UF'!$B$2:$B$446,'Pontos e zonas por UF'!$A$2:$A$446)</f>
        <v>1</v>
      </c>
      <c r="M2119" s="344" t="str">
        <f>_xlfn.XLOOKUP(QDC_Contratos[[#This Row],[Código Identificador do ID CLUSTER]],'Pontos e zonas por UF'!$A$2:$A$446,'Pontos e zonas por UF'!$G$2:$G$446)</f>
        <v>Ponto</v>
      </c>
    </row>
    <row r="2120" spans="1:13" x14ac:dyDescent="0.35">
      <c r="A2120" s="15">
        <v>2120</v>
      </c>
      <c r="B2120" s="338" t="s">
        <v>3394</v>
      </c>
      <c r="C2120" s="8" t="s">
        <v>1497</v>
      </c>
      <c r="D2120" s="15" t="s">
        <v>162</v>
      </c>
      <c r="E2120" s="18">
        <v>1</v>
      </c>
      <c r="F2120" s="473">
        <v>45689</v>
      </c>
      <c r="G2120" s="473">
        <v>45716</v>
      </c>
      <c r="H2120" s="448"/>
      <c r="I2120" s="15" t="s">
        <v>1279</v>
      </c>
      <c r="J2120" s="15" t="str">
        <f>_xlfn.XLOOKUP(QDC_Contratos[[#This Row],[ID CLUSTER]],'Pontos e zonas por UF'!$B$2:$B$446,'Pontos e zonas por UF'!$H$2:$H$446)</f>
        <v>São Paulo</v>
      </c>
      <c r="K2120" s="344"/>
      <c r="L2120" s="8">
        <f>_xlfn.XLOOKUP(QDC_Contratos[[#This Row],[ID CLUSTER]],'Pontos e zonas por UF'!$B$2:$B$446,'Pontos e zonas por UF'!$A$2:$A$446)</f>
        <v>3</v>
      </c>
      <c r="M2120" s="344" t="str">
        <f>_xlfn.XLOOKUP(QDC_Contratos[[#This Row],[Código Identificador do ID CLUSTER]],'Pontos e zonas por UF'!$A$2:$A$446,'Pontos e zonas por UF'!$G$2:$G$446)</f>
        <v>Ponto</v>
      </c>
    </row>
    <row r="2121" spans="1:13" x14ac:dyDescent="0.35">
      <c r="A2121" s="15">
        <v>2121</v>
      </c>
      <c r="B2121" s="338" t="s">
        <v>3395</v>
      </c>
      <c r="C2121" s="8" t="s">
        <v>1287</v>
      </c>
      <c r="D2121" s="15" t="s">
        <v>169</v>
      </c>
      <c r="E2121" s="18">
        <v>340</v>
      </c>
      <c r="F2121" s="473">
        <v>45684</v>
      </c>
      <c r="G2121" s="473">
        <v>45684</v>
      </c>
      <c r="H2121" s="448"/>
      <c r="I2121" s="15" t="s">
        <v>1279</v>
      </c>
      <c r="J2121" s="15" t="str">
        <f>_xlfn.XLOOKUP(QDC_Contratos[[#This Row],[ID CLUSTER]],'Pontos e zonas por UF'!$B$2:$B$446,'Pontos e zonas por UF'!$H$2:$H$446)</f>
        <v>Mato Grosso do Sul</v>
      </c>
      <c r="K2121" s="344"/>
      <c r="L2121" s="8">
        <f>_xlfn.XLOOKUP(QDC_Contratos[[#This Row],[ID CLUSTER]],'Pontos e zonas por UF'!$B$2:$B$446,'Pontos e zonas por UF'!$A$2:$A$446)</f>
        <v>270738</v>
      </c>
      <c r="M2121" s="344" t="str">
        <f>_xlfn.XLOOKUP(QDC_Contratos[[#This Row],[Código Identificador do ID CLUSTER]],'Pontos e zonas por UF'!$A$2:$A$446,'Pontos e zonas por UF'!$G$2:$G$446)</f>
        <v>Ponto</v>
      </c>
    </row>
    <row r="2122" spans="1:13" x14ac:dyDescent="0.35">
      <c r="A2122" s="15">
        <v>2122</v>
      </c>
      <c r="B2122" s="338" t="s">
        <v>3396</v>
      </c>
      <c r="C2122" s="8" t="s">
        <v>1287</v>
      </c>
      <c r="D2122" s="15" t="s">
        <v>169</v>
      </c>
      <c r="E2122" s="18">
        <v>130</v>
      </c>
      <c r="F2122" s="473">
        <v>45685</v>
      </c>
      <c r="G2122" s="473">
        <v>45685</v>
      </c>
      <c r="H2122" s="448"/>
      <c r="I2122" s="15" t="s">
        <v>1279</v>
      </c>
      <c r="J2122" s="15" t="str">
        <f>_xlfn.XLOOKUP(QDC_Contratos[[#This Row],[ID CLUSTER]],'Pontos e zonas por UF'!$B$2:$B$446,'Pontos e zonas por UF'!$H$2:$H$446)</f>
        <v>Mato Grosso do Sul</v>
      </c>
      <c r="K2122" s="344"/>
      <c r="L2122" s="8">
        <f>_xlfn.XLOOKUP(QDC_Contratos[[#This Row],[ID CLUSTER]],'Pontos e zonas por UF'!$B$2:$B$446,'Pontos e zonas por UF'!$A$2:$A$446)</f>
        <v>270738</v>
      </c>
      <c r="M2122" s="344" t="str">
        <f>_xlfn.XLOOKUP(QDC_Contratos[[#This Row],[Código Identificador do ID CLUSTER]],'Pontos e zonas por UF'!$A$2:$A$446,'Pontos e zonas por UF'!$G$2:$G$446)</f>
        <v>Ponto</v>
      </c>
    </row>
    <row r="2123" spans="1:13" x14ac:dyDescent="0.35">
      <c r="A2123" s="15">
        <v>2123</v>
      </c>
      <c r="B2123" s="338" t="s">
        <v>3397</v>
      </c>
      <c r="C2123" s="8" t="s">
        <v>1281</v>
      </c>
      <c r="D2123" s="15" t="s">
        <v>162</v>
      </c>
      <c r="E2123" s="18">
        <v>41.3</v>
      </c>
      <c r="F2123" s="473">
        <v>45689</v>
      </c>
      <c r="G2123" s="473">
        <v>45716</v>
      </c>
      <c r="H2123" s="448"/>
      <c r="I2123" s="15" t="s">
        <v>1279</v>
      </c>
      <c r="J2123" s="15" t="str">
        <f>_xlfn.XLOOKUP(QDC_Contratos[[#This Row],[ID CLUSTER]],'Pontos e zonas por UF'!$B$2:$B$446,'Pontos e zonas por UF'!$H$2:$H$446)</f>
        <v>São Paulo</v>
      </c>
      <c r="K2123" s="344"/>
      <c r="L2123" s="8">
        <f>_xlfn.XLOOKUP(QDC_Contratos[[#This Row],[ID CLUSTER]],'Pontos e zonas por UF'!$B$2:$B$446,'Pontos e zonas por UF'!$A$2:$A$446)</f>
        <v>441</v>
      </c>
      <c r="M2123" s="344" t="str">
        <f>_xlfn.XLOOKUP(QDC_Contratos[[#This Row],[Código Identificador do ID CLUSTER]],'Pontos e zonas por UF'!$A$2:$A$446,'Pontos e zonas por UF'!$G$2:$G$446)</f>
        <v>Zona</v>
      </c>
    </row>
    <row r="2124" spans="1:13" x14ac:dyDescent="0.35">
      <c r="A2124" s="15">
        <v>2124</v>
      </c>
      <c r="B2124" s="338" t="s">
        <v>3398</v>
      </c>
      <c r="C2124" s="8" t="s">
        <v>1287</v>
      </c>
      <c r="D2124" s="15" t="s">
        <v>169</v>
      </c>
      <c r="E2124" s="18">
        <v>52</v>
      </c>
      <c r="F2124" s="473">
        <v>45689</v>
      </c>
      <c r="G2124" s="473">
        <v>45716</v>
      </c>
      <c r="H2124" s="448"/>
      <c r="I2124" s="15" t="s">
        <v>1279</v>
      </c>
      <c r="J2124" s="15" t="str">
        <f>_xlfn.XLOOKUP(QDC_Contratos[[#This Row],[ID CLUSTER]],'Pontos e zonas por UF'!$B$2:$B$446,'Pontos e zonas por UF'!$H$2:$H$446)</f>
        <v>Mato Grosso do Sul</v>
      </c>
      <c r="K2124" s="344"/>
      <c r="L2124" s="8">
        <f>_xlfn.XLOOKUP(QDC_Contratos[[#This Row],[ID CLUSTER]],'Pontos e zonas por UF'!$B$2:$B$446,'Pontos e zonas por UF'!$A$2:$A$446)</f>
        <v>270738</v>
      </c>
      <c r="M2124" s="344" t="str">
        <f>_xlfn.XLOOKUP(QDC_Contratos[[#This Row],[Código Identificador do ID CLUSTER]],'Pontos e zonas por UF'!$A$2:$A$446,'Pontos e zonas por UF'!$G$2:$G$446)</f>
        <v>Ponto</v>
      </c>
    </row>
    <row r="2125" spans="1:13" x14ac:dyDescent="0.35">
      <c r="A2125" s="15">
        <v>2125</v>
      </c>
      <c r="B2125" s="338" t="s">
        <v>3399</v>
      </c>
      <c r="C2125" s="8" t="s">
        <v>1497</v>
      </c>
      <c r="D2125" s="15" t="s">
        <v>162</v>
      </c>
      <c r="E2125" s="18">
        <v>500</v>
      </c>
      <c r="F2125" s="473">
        <v>45681</v>
      </c>
      <c r="G2125" s="473">
        <v>45681</v>
      </c>
      <c r="H2125" s="448"/>
      <c r="I2125" s="15" t="s">
        <v>1279</v>
      </c>
      <c r="J2125" s="15" t="str">
        <f>_xlfn.XLOOKUP(QDC_Contratos[[#This Row],[ID CLUSTER]],'Pontos e zonas por UF'!$B$2:$B$446,'Pontos e zonas por UF'!$H$2:$H$446)</f>
        <v>São Paulo</v>
      </c>
      <c r="K2125" s="344"/>
      <c r="L2125" s="8">
        <f>_xlfn.XLOOKUP(QDC_Contratos[[#This Row],[ID CLUSTER]],'Pontos e zonas por UF'!$B$2:$B$446,'Pontos e zonas por UF'!$A$2:$A$446)</f>
        <v>3</v>
      </c>
      <c r="M2125" s="344" t="str">
        <f>_xlfn.XLOOKUP(QDC_Contratos[[#This Row],[Código Identificador do ID CLUSTER]],'Pontos e zonas por UF'!$A$2:$A$446,'Pontos e zonas por UF'!$G$2:$G$446)</f>
        <v>Ponto</v>
      </c>
    </row>
    <row r="2126" spans="1:13" x14ac:dyDescent="0.35">
      <c r="A2126" s="15">
        <v>2126</v>
      </c>
      <c r="B2126" s="338" t="s">
        <v>3400</v>
      </c>
      <c r="C2126" s="8" t="s">
        <v>1295</v>
      </c>
      <c r="D2126" s="15" t="s">
        <v>169</v>
      </c>
      <c r="E2126" s="18">
        <v>271.63</v>
      </c>
      <c r="F2126" s="473">
        <v>45681</v>
      </c>
      <c r="G2126" s="473">
        <v>45681</v>
      </c>
      <c r="H2126" s="448"/>
      <c r="I2126" s="15" t="s">
        <v>1279</v>
      </c>
      <c r="J2126" s="15" t="str">
        <f>_xlfn.XLOOKUP(QDC_Contratos[[#This Row],[ID CLUSTER]],'Pontos e zonas por UF'!$B$2:$B$446,'Pontos e zonas por UF'!$H$2:$H$446)</f>
        <v>São Paulo</v>
      </c>
      <c r="K2126" s="344"/>
      <c r="L2126" s="8">
        <f>_xlfn.XLOOKUP(QDC_Contratos[[#This Row],[ID CLUSTER]],'Pontos e zonas por UF'!$B$2:$B$446,'Pontos e zonas por UF'!$A$2:$A$446)</f>
        <v>1</v>
      </c>
      <c r="M2126" s="344" t="str">
        <f>_xlfn.XLOOKUP(QDC_Contratos[[#This Row],[Código Identificador do ID CLUSTER]],'Pontos e zonas por UF'!$A$2:$A$446,'Pontos e zonas por UF'!$G$2:$G$446)</f>
        <v>Ponto</v>
      </c>
    </row>
    <row r="2127" spans="1:13" x14ac:dyDescent="0.35">
      <c r="A2127" s="15">
        <v>2127</v>
      </c>
      <c r="B2127" s="338" t="s">
        <v>3401</v>
      </c>
      <c r="C2127" s="8" t="s">
        <v>1295</v>
      </c>
      <c r="D2127" s="15" t="s">
        <v>169</v>
      </c>
      <c r="E2127" s="18">
        <v>271.63</v>
      </c>
      <c r="F2127" s="473">
        <v>45682</v>
      </c>
      <c r="G2127" s="473">
        <v>45682</v>
      </c>
      <c r="H2127" s="448"/>
      <c r="I2127" s="15" t="s">
        <v>1279</v>
      </c>
      <c r="J2127" s="15" t="str">
        <f>_xlfn.XLOOKUP(QDC_Contratos[[#This Row],[ID CLUSTER]],'Pontos e zonas por UF'!$B$2:$B$446,'Pontos e zonas por UF'!$H$2:$H$446)</f>
        <v>São Paulo</v>
      </c>
      <c r="K2127" s="344"/>
      <c r="L2127" s="8">
        <f>_xlfn.XLOOKUP(QDC_Contratos[[#This Row],[ID CLUSTER]],'Pontos e zonas por UF'!$B$2:$B$446,'Pontos e zonas por UF'!$A$2:$A$446)</f>
        <v>1</v>
      </c>
      <c r="M2127" s="344" t="str">
        <f>_xlfn.XLOOKUP(QDC_Contratos[[#This Row],[Código Identificador do ID CLUSTER]],'Pontos e zonas por UF'!$A$2:$A$446,'Pontos e zonas por UF'!$G$2:$G$446)</f>
        <v>Ponto</v>
      </c>
    </row>
    <row r="2128" spans="1:13" x14ac:dyDescent="0.35">
      <c r="A2128" s="15">
        <v>2128</v>
      </c>
      <c r="B2128" s="338" t="s">
        <v>3402</v>
      </c>
      <c r="C2128" s="8" t="s">
        <v>1412</v>
      </c>
      <c r="D2128" s="15" t="s">
        <v>162</v>
      </c>
      <c r="E2128" s="18">
        <v>1</v>
      </c>
      <c r="F2128" s="473">
        <v>45682</v>
      </c>
      <c r="G2128" s="473">
        <v>45688</v>
      </c>
      <c r="H2128" s="448"/>
      <c r="I2128" s="15" t="s">
        <v>1279</v>
      </c>
      <c r="J2128" s="15" t="str">
        <f>_xlfn.XLOOKUP(QDC_Contratos[[#This Row],[ID CLUSTER]],'Pontos e zonas por UF'!$B$2:$B$446,'Pontos e zonas por UF'!$H$2:$H$446)</f>
        <v>Paraná</v>
      </c>
      <c r="K2128" s="344"/>
      <c r="L2128" s="8">
        <f>_xlfn.XLOOKUP(QDC_Contratos[[#This Row],[ID CLUSTER]],'Pontos e zonas por UF'!$B$2:$B$446,'Pontos e zonas por UF'!$A$2:$A$446)</f>
        <v>212</v>
      </c>
      <c r="M2128" s="344" t="str">
        <f>_xlfn.XLOOKUP(QDC_Contratos[[#This Row],[Código Identificador do ID CLUSTER]],'Pontos e zonas por UF'!$A$2:$A$446,'Pontos e zonas por UF'!$G$2:$G$446)</f>
        <v>Zona</v>
      </c>
    </row>
    <row r="2129" spans="1:13" x14ac:dyDescent="0.35">
      <c r="A2129" s="15">
        <v>2129</v>
      </c>
      <c r="B2129" s="338" t="s">
        <v>3403</v>
      </c>
      <c r="C2129" s="8" t="s">
        <v>1497</v>
      </c>
      <c r="D2129" s="15" t="s">
        <v>162</v>
      </c>
      <c r="E2129" s="18">
        <v>200</v>
      </c>
      <c r="F2129" s="473">
        <v>45685</v>
      </c>
      <c r="G2129" s="473">
        <v>45685</v>
      </c>
      <c r="H2129" s="448"/>
      <c r="I2129" s="15" t="s">
        <v>1279</v>
      </c>
      <c r="J2129" s="15" t="str">
        <f>_xlfn.XLOOKUP(QDC_Contratos[[#This Row],[ID CLUSTER]],'Pontos e zonas por UF'!$B$2:$B$446,'Pontos e zonas por UF'!$H$2:$H$446)</f>
        <v>São Paulo</v>
      </c>
      <c r="K2129" s="344"/>
      <c r="L2129" s="8">
        <f>_xlfn.XLOOKUP(QDC_Contratos[[#This Row],[ID CLUSTER]],'Pontos e zonas por UF'!$B$2:$B$446,'Pontos e zonas por UF'!$A$2:$A$446)</f>
        <v>3</v>
      </c>
      <c r="M2129" s="344" t="str">
        <f>_xlfn.XLOOKUP(QDC_Contratos[[#This Row],[Código Identificador do ID CLUSTER]],'Pontos e zonas por UF'!$A$2:$A$446,'Pontos e zonas por UF'!$G$2:$G$446)</f>
        <v>Ponto</v>
      </c>
    </row>
    <row r="2130" spans="1:13" x14ac:dyDescent="0.35">
      <c r="A2130" s="15">
        <v>2130</v>
      </c>
      <c r="B2130" s="338" t="s">
        <v>3404</v>
      </c>
      <c r="C2130" s="8" t="s">
        <v>1497</v>
      </c>
      <c r="D2130" s="15" t="s">
        <v>162</v>
      </c>
      <c r="E2130" s="18">
        <v>300</v>
      </c>
      <c r="F2130" s="473">
        <v>45686</v>
      </c>
      <c r="G2130" s="473">
        <v>45686</v>
      </c>
      <c r="H2130" s="448"/>
      <c r="I2130" s="15" t="s">
        <v>1279</v>
      </c>
      <c r="J2130" s="15" t="str">
        <f>_xlfn.XLOOKUP(QDC_Contratos[[#This Row],[ID CLUSTER]],'Pontos e zonas por UF'!$B$2:$B$446,'Pontos e zonas por UF'!$H$2:$H$446)</f>
        <v>São Paulo</v>
      </c>
      <c r="K2130" s="344"/>
      <c r="L2130" s="8">
        <f>_xlfn.XLOOKUP(QDC_Contratos[[#This Row],[ID CLUSTER]],'Pontos e zonas por UF'!$B$2:$B$446,'Pontos e zonas por UF'!$A$2:$A$446)</f>
        <v>3</v>
      </c>
      <c r="M2130" s="344" t="str">
        <f>_xlfn.XLOOKUP(QDC_Contratos[[#This Row],[Código Identificador do ID CLUSTER]],'Pontos e zonas por UF'!$A$2:$A$446,'Pontos e zonas por UF'!$G$2:$G$446)</f>
        <v>Ponto</v>
      </c>
    </row>
    <row r="2131" spans="1:13" x14ac:dyDescent="0.35">
      <c r="A2131" s="15">
        <v>2131</v>
      </c>
      <c r="B2131" s="338" t="s">
        <v>3405</v>
      </c>
      <c r="C2131" s="8" t="s">
        <v>1497</v>
      </c>
      <c r="D2131" s="15" t="s">
        <v>162</v>
      </c>
      <c r="E2131" s="18">
        <v>500</v>
      </c>
      <c r="F2131" s="473">
        <v>45686</v>
      </c>
      <c r="G2131" s="473">
        <v>45686</v>
      </c>
      <c r="H2131" s="448"/>
      <c r="I2131" s="15" t="s">
        <v>1279</v>
      </c>
      <c r="J2131" s="15" t="str">
        <f>_xlfn.XLOOKUP(QDC_Contratos[[#This Row],[ID CLUSTER]],'Pontos e zonas por UF'!$B$2:$B$446,'Pontos e zonas por UF'!$H$2:$H$446)</f>
        <v>São Paulo</v>
      </c>
      <c r="K2131" s="344"/>
      <c r="L2131" s="8">
        <f>_xlfn.XLOOKUP(QDC_Contratos[[#This Row],[ID CLUSTER]],'Pontos e zonas por UF'!$B$2:$B$446,'Pontos e zonas por UF'!$A$2:$A$446)</f>
        <v>3</v>
      </c>
      <c r="M2131" s="344" t="str">
        <f>_xlfn.XLOOKUP(QDC_Contratos[[#This Row],[Código Identificador do ID CLUSTER]],'Pontos e zonas por UF'!$A$2:$A$446,'Pontos e zonas por UF'!$G$2:$G$446)</f>
        <v>Ponto</v>
      </c>
    </row>
    <row r="2132" spans="1:13" x14ac:dyDescent="0.35">
      <c r="A2132" s="15">
        <v>2132</v>
      </c>
      <c r="B2132" s="338" t="s">
        <v>3406</v>
      </c>
      <c r="C2132" s="8" t="s">
        <v>1287</v>
      </c>
      <c r="D2132" s="15" t="s">
        <v>169</v>
      </c>
      <c r="E2132" s="18">
        <v>300</v>
      </c>
      <c r="F2132" s="473">
        <v>45686</v>
      </c>
      <c r="G2132" s="473">
        <v>45686</v>
      </c>
      <c r="H2132" s="448"/>
      <c r="I2132" s="15" t="s">
        <v>1279</v>
      </c>
      <c r="J2132" s="15" t="str">
        <f>_xlfn.XLOOKUP(QDC_Contratos[[#This Row],[ID CLUSTER]],'Pontos e zonas por UF'!$B$2:$B$446,'Pontos e zonas por UF'!$H$2:$H$446)</f>
        <v>Mato Grosso do Sul</v>
      </c>
      <c r="K2132" s="344"/>
      <c r="L2132" s="8">
        <f>_xlfn.XLOOKUP(QDC_Contratos[[#This Row],[ID CLUSTER]],'Pontos e zonas por UF'!$B$2:$B$446,'Pontos e zonas por UF'!$A$2:$A$446)</f>
        <v>270738</v>
      </c>
      <c r="M2132" s="344" t="str">
        <f>_xlfn.XLOOKUP(QDC_Contratos[[#This Row],[Código Identificador do ID CLUSTER]],'Pontos e zonas por UF'!$A$2:$A$446,'Pontos e zonas por UF'!$G$2:$G$446)</f>
        <v>Ponto</v>
      </c>
    </row>
    <row r="2133" spans="1:13" x14ac:dyDescent="0.35">
      <c r="A2133" s="15">
        <v>2133</v>
      </c>
      <c r="B2133" s="338" t="s">
        <v>3407</v>
      </c>
      <c r="C2133" s="8" t="s">
        <v>1287</v>
      </c>
      <c r="D2133" s="15" t="s">
        <v>169</v>
      </c>
      <c r="E2133" s="18">
        <v>470</v>
      </c>
      <c r="F2133" s="473">
        <v>45687</v>
      </c>
      <c r="G2133" s="473">
        <v>45687</v>
      </c>
      <c r="H2133" s="448"/>
      <c r="I2133" s="15" t="s">
        <v>1279</v>
      </c>
      <c r="J2133" s="15" t="str">
        <f>_xlfn.XLOOKUP(QDC_Contratos[[#This Row],[ID CLUSTER]],'Pontos e zonas por UF'!$B$2:$B$446,'Pontos e zonas por UF'!$H$2:$H$446)</f>
        <v>Mato Grosso do Sul</v>
      </c>
      <c r="K2133" s="344"/>
      <c r="L2133" s="8">
        <f>_xlfn.XLOOKUP(QDC_Contratos[[#This Row],[ID CLUSTER]],'Pontos e zonas por UF'!$B$2:$B$446,'Pontos e zonas por UF'!$A$2:$A$446)</f>
        <v>270738</v>
      </c>
      <c r="M2133" s="344" t="str">
        <f>_xlfn.XLOOKUP(QDC_Contratos[[#This Row],[Código Identificador do ID CLUSTER]],'Pontos e zonas por UF'!$A$2:$A$446,'Pontos e zonas por UF'!$G$2:$G$446)</f>
        <v>Ponto</v>
      </c>
    </row>
    <row r="2134" spans="1:13" x14ac:dyDescent="0.35">
      <c r="A2134" s="15">
        <v>2134</v>
      </c>
      <c r="B2134" s="338" t="s">
        <v>3408</v>
      </c>
      <c r="C2134" s="8" t="s">
        <v>1287</v>
      </c>
      <c r="D2134" s="15" t="s">
        <v>169</v>
      </c>
      <c r="E2134" s="18">
        <v>470</v>
      </c>
      <c r="F2134" s="473">
        <v>45688</v>
      </c>
      <c r="G2134" s="473">
        <v>45688</v>
      </c>
      <c r="H2134" s="448"/>
      <c r="I2134" s="15" t="s">
        <v>1279</v>
      </c>
      <c r="J2134" s="15" t="str">
        <f>_xlfn.XLOOKUP(QDC_Contratos[[#This Row],[ID CLUSTER]],'Pontos e zonas por UF'!$B$2:$B$446,'Pontos e zonas por UF'!$H$2:$H$446)</f>
        <v>Mato Grosso do Sul</v>
      </c>
      <c r="K2134" s="344"/>
      <c r="L2134" s="8">
        <f>_xlfn.XLOOKUP(QDC_Contratos[[#This Row],[ID CLUSTER]],'Pontos e zonas por UF'!$B$2:$B$446,'Pontos e zonas por UF'!$A$2:$A$446)</f>
        <v>270738</v>
      </c>
      <c r="M2134" s="344" t="str">
        <f>_xlfn.XLOOKUP(QDC_Contratos[[#This Row],[Código Identificador do ID CLUSTER]],'Pontos e zonas por UF'!$A$2:$A$446,'Pontos e zonas por UF'!$G$2:$G$446)</f>
        <v>Ponto</v>
      </c>
    </row>
    <row r="2135" spans="1:13" x14ac:dyDescent="0.35">
      <c r="A2135" s="15">
        <v>2135</v>
      </c>
      <c r="B2135" s="338" t="s">
        <v>3409</v>
      </c>
      <c r="C2135" s="8" t="s">
        <v>1287</v>
      </c>
      <c r="D2135" s="15" t="s">
        <v>169</v>
      </c>
      <c r="E2135" s="18">
        <v>130</v>
      </c>
      <c r="F2135" s="473">
        <v>45689</v>
      </c>
      <c r="G2135" s="473">
        <v>45689</v>
      </c>
      <c r="H2135" s="448"/>
      <c r="I2135" s="15" t="s">
        <v>1279</v>
      </c>
      <c r="J2135" s="15" t="str">
        <f>_xlfn.XLOOKUP(QDC_Contratos[[#This Row],[ID CLUSTER]],'Pontos e zonas por UF'!$B$2:$B$446,'Pontos e zonas por UF'!$H$2:$H$446)</f>
        <v>Mato Grosso do Sul</v>
      </c>
      <c r="K2135" s="344"/>
      <c r="L2135" s="8">
        <f>_xlfn.XLOOKUP(QDC_Contratos[[#This Row],[ID CLUSTER]],'Pontos e zonas por UF'!$B$2:$B$446,'Pontos e zonas por UF'!$A$2:$A$446)</f>
        <v>270738</v>
      </c>
      <c r="M2135" s="344" t="str">
        <f>_xlfn.XLOOKUP(QDC_Contratos[[#This Row],[Código Identificador do ID CLUSTER]],'Pontos e zonas por UF'!$A$2:$A$446,'Pontos e zonas por UF'!$G$2:$G$446)</f>
        <v>Ponto</v>
      </c>
    </row>
    <row r="2136" spans="1:13" x14ac:dyDescent="0.35">
      <c r="A2136" s="15">
        <v>2136</v>
      </c>
      <c r="B2136" s="338" t="s">
        <v>3410</v>
      </c>
      <c r="C2136" s="8" t="s">
        <v>1497</v>
      </c>
      <c r="D2136" s="15" t="s">
        <v>162</v>
      </c>
      <c r="E2136" s="18">
        <v>1000</v>
      </c>
      <c r="F2136" s="473">
        <v>45687</v>
      </c>
      <c r="G2136" s="473">
        <v>45687</v>
      </c>
      <c r="H2136" s="448"/>
      <c r="I2136" s="15" t="s">
        <v>1279</v>
      </c>
      <c r="J2136" s="15" t="str">
        <f>_xlfn.XLOOKUP(QDC_Contratos[[#This Row],[ID CLUSTER]],'Pontos e zonas por UF'!$B$2:$B$446,'Pontos e zonas por UF'!$H$2:$H$446)</f>
        <v>São Paulo</v>
      </c>
      <c r="K2136" s="344"/>
      <c r="L2136" s="8">
        <f>_xlfn.XLOOKUP(QDC_Contratos[[#This Row],[ID CLUSTER]],'Pontos e zonas por UF'!$B$2:$B$446,'Pontos e zonas por UF'!$A$2:$A$446)</f>
        <v>3</v>
      </c>
      <c r="M2136" s="344" t="str">
        <f>_xlfn.XLOOKUP(QDC_Contratos[[#This Row],[Código Identificador do ID CLUSTER]],'Pontos e zonas por UF'!$A$2:$A$446,'Pontos e zonas por UF'!$G$2:$G$446)</f>
        <v>Ponto</v>
      </c>
    </row>
    <row r="2137" spans="1:13" x14ac:dyDescent="0.35">
      <c r="A2137" s="15">
        <v>2137</v>
      </c>
      <c r="B2137" s="338" t="s">
        <v>3411</v>
      </c>
      <c r="C2137" s="8" t="s">
        <v>1497</v>
      </c>
      <c r="D2137" s="15" t="s">
        <v>162</v>
      </c>
      <c r="E2137" s="18">
        <v>500</v>
      </c>
      <c r="F2137" s="473">
        <v>45687</v>
      </c>
      <c r="G2137" s="473">
        <v>45687</v>
      </c>
      <c r="H2137" s="448"/>
      <c r="I2137" s="15" t="s">
        <v>1279</v>
      </c>
      <c r="J2137" s="15" t="str">
        <f>_xlfn.XLOOKUP(QDC_Contratos[[#This Row],[ID CLUSTER]],'Pontos e zonas por UF'!$B$2:$B$446,'Pontos e zonas por UF'!$H$2:$H$446)</f>
        <v>São Paulo</v>
      </c>
      <c r="K2137" s="344"/>
      <c r="L2137" s="8">
        <f>_xlfn.XLOOKUP(QDC_Contratos[[#This Row],[ID CLUSTER]],'Pontos e zonas por UF'!$B$2:$B$446,'Pontos e zonas por UF'!$A$2:$A$446)</f>
        <v>3</v>
      </c>
      <c r="M2137" s="344" t="str">
        <f>_xlfn.XLOOKUP(QDC_Contratos[[#This Row],[Código Identificador do ID CLUSTER]],'Pontos e zonas por UF'!$A$2:$A$446,'Pontos e zonas por UF'!$G$2:$G$446)</f>
        <v>Ponto</v>
      </c>
    </row>
    <row r="2138" spans="1:13" x14ac:dyDescent="0.35">
      <c r="A2138" s="15">
        <v>2138</v>
      </c>
      <c r="B2138" s="338" t="s">
        <v>3412</v>
      </c>
      <c r="C2138" s="8" t="s">
        <v>1497</v>
      </c>
      <c r="D2138" s="15" t="s">
        <v>162</v>
      </c>
      <c r="E2138" s="18">
        <v>12</v>
      </c>
      <c r="F2138" s="473">
        <v>45660</v>
      </c>
      <c r="G2138" s="473">
        <v>45660</v>
      </c>
      <c r="H2138" s="448"/>
      <c r="I2138" s="15" t="s">
        <v>1279</v>
      </c>
      <c r="J2138" s="15" t="str">
        <f>_xlfn.XLOOKUP(QDC_Contratos[[#This Row],[ID CLUSTER]],'Pontos e zonas por UF'!$B$2:$B$446,'Pontos e zonas por UF'!$H$2:$H$446)</f>
        <v>São Paulo</v>
      </c>
      <c r="K2138" s="344"/>
      <c r="L2138" s="8">
        <f>_xlfn.XLOOKUP(QDC_Contratos[[#This Row],[ID CLUSTER]],'Pontos e zonas por UF'!$B$2:$B$446,'Pontos e zonas por UF'!$A$2:$A$446)</f>
        <v>3</v>
      </c>
      <c r="M2138" s="344" t="str">
        <f>_xlfn.XLOOKUP(QDC_Contratos[[#This Row],[Código Identificador do ID CLUSTER]],'Pontos e zonas por UF'!$A$2:$A$446,'Pontos e zonas por UF'!$G$2:$G$446)</f>
        <v>Ponto</v>
      </c>
    </row>
    <row r="2139" spans="1:13" x14ac:dyDescent="0.35">
      <c r="A2139" s="15">
        <v>2139</v>
      </c>
      <c r="B2139" s="338" t="s">
        <v>3413</v>
      </c>
      <c r="C2139" s="8" t="s">
        <v>1287</v>
      </c>
      <c r="D2139" s="15" t="s">
        <v>169</v>
      </c>
      <c r="E2139" s="18">
        <v>430</v>
      </c>
      <c r="F2139" s="473">
        <v>45701</v>
      </c>
      <c r="G2139" s="473">
        <v>45701</v>
      </c>
      <c r="H2139" s="448"/>
      <c r="I2139" s="15" t="s">
        <v>1279</v>
      </c>
      <c r="J2139" s="15" t="str">
        <f>_xlfn.XLOOKUP(QDC_Contratos[[#This Row],[ID CLUSTER]],'Pontos e zonas por UF'!$B$2:$B$446,'Pontos e zonas por UF'!$H$2:$H$446)</f>
        <v>Mato Grosso do Sul</v>
      </c>
      <c r="K2139" s="344"/>
      <c r="L2139" s="8">
        <f>_xlfn.XLOOKUP(QDC_Contratos[[#This Row],[ID CLUSTER]],'Pontos e zonas por UF'!$B$2:$B$446,'Pontos e zonas por UF'!$A$2:$A$446)</f>
        <v>270738</v>
      </c>
      <c r="M2139" s="344" t="str">
        <f>_xlfn.XLOOKUP(QDC_Contratos[[#This Row],[Código Identificador do ID CLUSTER]],'Pontos e zonas por UF'!$A$2:$A$446,'Pontos e zonas por UF'!$G$2:$G$446)</f>
        <v>Ponto</v>
      </c>
    </row>
    <row r="2140" spans="1:13" x14ac:dyDescent="0.35">
      <c r="A2140" s="15">
        <v>2140</v>
      </c>
      <c r="B2140" s="338" t="s">
        <v>3414</v>
      </c>
      <c r="C2140" s="8" t="s">
        <v>1287</v>
      </c>
      <c r="D2140" s="15" t="s">
        <v>169</v>
      </c>
      <c r="E2140" s="18">
        <v>430</v>
      </c>
      <c r="F2140" s="473">
        <v>45702</v>
      </c>
      <c r="G2140" s="473">
        <v>45702</v>
      </c>
      <c r="H2140" s="448"/>
      <c r="I2140" s="15" t="s">
        <v>1279</v>
      </c>
      <c r="J2140" s="15" t="str">
        <f>_xlfn.XLOOKUP(QDC_Contratos[[#This Row],[ID CLUSTER]],'Pontos e zonas por UF'!$B$2:$B$446,'Pontos e zonas por UF'!$H$2:$H$446)</f>
        <v>Mato Grosso do Sul</v>
      </c>
      <c r="K2140" s="344"/>
      <c r="L2140" s="8">
        <f>_xlfn.XLOOKUP(QDC_Contratos[[#This Row],[ID CLUSTER]],'Pontos e zonas por UF'!$B$2:$B$446,'Pontos e zonas por UF'!$A$2:$A$446)</f>
        <v>270738</v>
      </c>
      <c r="M2140" s="344" t="str">
        <f>_xlfn.XLOOKUP(QDC_Contratos[[#This Row],[Código Identificador do ID CLUSTER]],'Pontos e zonas por UF'!$A$2:$A$446,'Pontos e zonas por UF'!$G$2:$G$446)</f>
        <v>Ponto</v>
      </c>
    </row>
    <row r="2141" spans="1:13" x14ac:dyDescent="0.35">
      <c r="A2141" s="15">
        <v>2141</v>
      </c>
      <c r="B2141" s="338" t="s">
        <v>3415</v>
      </c>
      <c r="C2141" s="8" t="s">
        <v>1287</v>
      </c>
      <c r="D2141" s="15" t="s">
        <v>169</v>
      </c>
      <c r="E2141" s="18">
        <v>430</v>
      </c>
      <c r="F2141" s="473">
        <v>45703</v>
      </c>
      <c r="G2141" s="473">
        <v>45703</v>
      </c>
      <c r="H2141" s="448"/>
      <c r="I2141" s="15" t="s">
        <v>1279</v>
      </c>
      <c r="J2141" s="15" t="str">
        <f>_xlfn.XLOOKUP(QDC_Contratos[[#This Row],[ID CLUSTER]],'Pontos e zonas por UF'!$B$2:$B$446,'Pontos e zonas por UF'!$H$2:$H$446)</f>
        <v>Mato Grosso do Sul</v>
      </c>
      <c r="K2141" s="344"/>
      <c r="L2141" s="8">
        <f>_xlfn.XLOOKUP(QDC_Contratos[[#This Row],[ID CLUSTER]],'Pontos e zonas por UF'!$B$2:$B$446,'Pontos e zonas por UF'!$A$2:$A$446)</f>
        <v>270738</v>
      </c>
      <c r="M2141" s="344" t="str">
        <f>_xlfn.XLOOKUP(QDC_Contratos[[#This Row],[Código Identificador do ID CLUSTER]],'Pontos e zonas por UF'!$A$2:$A$446,'Pontos e zonas por UF'!$G$2:$G$446)</f>
        <v>Ponto</v>
      </c>
    </row>
    <row r="2142" spans="1:13" x14ac:dyDescent="0.35">
      <c r="A2142" s="15">
        <v>2142</v>
      </c>
      <c r="B2142" s="338" t="s">
        <v>3416</v>
      </c>
      <c r="C2142" s="8" t="s">
        <v>1295</v>
      </c>
      <c r="D2142" s="15" t="s">
        <v>169</v>
      </c>
      <c r="E2142" s="18">
        <v>171.63</v>
      </c>
      <c r="F2142" s="473">
        <v>45700</v>
      </c>
      <c r="G2142" s="473">
        <v>45700</v>
      </c>
      <c r="H2142" s="448"/>
      <c r="I2142" s="15" t="s">
        <v>1279</v>
      </c>
      <c r="J2142" s="15" t="str">
        <f>_xlfn.XLOOKUP(QDC_Contratos[[#This Row],[ID CLUSTER]],'Pontos e zonas por UF'!$B$2:$B$446,'Pontos e zonas por UF'!$H$2:$H$446)</f>
        <v>São Paulo</v>
      </c>
      <c r="K2142" s="344"/>
      <c r="L2142" s="8">
        <f>_xlfn.XLOOKUP(QDC_Contratos[[#This Row],[ID CLUSTER]],'Pontos e zonas por UF'!$B$2:$B$446,'Pontos e zonas por UF'!$A$2:$A$446)</f>
        <v>1</v>
      </c>
      <c r="M2142" s="344" t="str">
        <f>_xlfn.XLOOKUP(QDC_Contratos[[#This Row],[Código Identificador do ID CLUSTER]],'Pontos e zonas por UF'!$A$2:$A$446,'Pontos e zonas por UF'!$G$2:$G$446)</f>
        <v>Ponto</v>
      </c>
    </row>
    <row r="2143" spans="1:13" x14ac:dyDescent="0.35">
      <c r="A2143" s="15">
        <v>2143</v>
      </c>
      <c r="B2143" s="338" t="s">
        <v>3417</v>
      </c>
      <c r="C2143" s="8" t="s">
        <v>1295</v>
      </c>
      <c r="D2143" s="15" t="s">
        <v>169</v>
      </c>
      <c r="E2143" s="18">
        <v>171.63</v>
      </c>
      <c r="F2143" s="473">
        <v>45701</v>
      </c>
      <c r="G2143" s="473">
        <v>45701</v>
      </c>
      <c r="H2143" s="448"/>
      <c r="I2143" s="15" t="s">
        <v>1279</v>
      </c>
      <c r="J2143" s="15" t="str">
        <f>_xlfn.XLOOKUP(QDC_Contratos[[#This Row],[ID CLUSTER]],'Pontos e zonas por UF'!$B$2:$B$446,'Pontos e zonas por UF'!$H$2:$H$446)</f>
        <v>São Paulo</v>
      </c>
      <c r="K2143" s="344"/>
      <c r="L2143" s="8">
        <f>_xlfn.XLOOKUP(QDC_Contratos[[#This Row],[ID CLUSTER]],'Pontos e zonas por UF'!$B$2:$B$446,'Pontos e zonas por UF'!$A$2:$A$446)</f>
        <v>1</v>
      </c>
      <c r="M2143" s="344" t="str">
        <f>_xlfn.XLOOKUP(QDC_Contratos[[#This Row],[Código Identificador do ID CLUSTER]],'Pontos e zonas por UF'!$A$2:$A$446,'Pontos e zonas por UF'!$G$2:$G$446)</f>
        <v>Ponto</v>
      </c>
    </row>
    <row r="2144" spans="1:13" x14ac:dyDescent="0.35">
      <c r="A2144" s="15">
        <v>2144</v>
      </c>
      <c r="B2144" s="338" t="s">
        <v>3418</v>
      </c>
      <c r="C2144" s="8" t="s">
        <v>1295</v>
      </c>
      <c r="D2144" s="15" t="s">
        <v>169</v>
      </c>
      <c r="E2144" s="18">
        <v>171.63</v>
      </c>
      <c r="F2144" s="473">
        <v>45702</v>
      </c>
      <c r="G2144" s="473">
        <v>45702</v>
      </c>
      <c r="H2144" s="448"/>
      <c r="I2144" s="15" t="s">
        <v>1279</v>
      </c>
      <c r="J2144" s="15" t="str">
        <f>_xlfn.XLOOKUP(QDC_Contratos[[#This Row],[ID CLUSTER]],'Pontos e zonas por UF'!$B$2:$B$446,'Pontos e zonas por UF'!$H$2:$H$446)</f>
        <v>São Paulo</v>
      </c>
      <c r="K2144" s="344"/>
      <c r="L2144" s="8">
        <f>_xlfn.XLOOKUP(QDC_Contratos[[#This Row],[ID CLUSTER]],'Pontos e zonas por UF'!$B$2:$B$446,'Pontos e zonas por UF'!$A$2:$A$446)</f>
        <v>1</v>
      </c>
      <c r="M2144" s="344" t="str">
        <f>_xlfn.XLOOKUP(QDC_Contratos[[#This Row],[Código Identificador do ID CLUSTER]],'Pontos e zonas por UF'!$A$2:$A$446,'Pontos e zonas por UF'!$G$2:$G$446)</f>
        <v>Ponto</v>
      </c>
    </row>
    <row r="2145" spans="1:13" x14ac:dyDescent="0.35">
      <c r="A2145" s="15">
        <v>2145</v>
      </c>
      <c r="B2145" s="338" t="s">
        <v>3419</v>
      </c>
      <c r="C2145" s="8" t="s">
        <v>1295</v>
      </c>
      <c r="D2145" s="15" t="s">
        <v>169</v>
      </c>
      <c r="E2145" s="18">
        <v>171.63</v>
      </c>
      <c r="F2145" s="473">
        <v>45703</v>
      </c>
      <c r="G2145" s="473">
        <v>45703</v>
      </c>
      <c r="H2145" s="448"/>
      <c r="I2145" s="15" t="s">
        <v>1279</v>
      </c>
      <c r="J2145" s="15" t="str">
        <f>_xlfn.XLOOKUP(QDC_Contratos[[#This Row],[ID CLUSTER]],'Pontos e zonas por UF'!$B$2:$B$446,'Pontos e zonas por UF'!$H$2:$H$446)</f>
        <v>São Paulo</v>
      </c>
      <c r="K2145" s="344"/>
      <c r="L2145" s="8">
        <f>_xlfn.XLOOKUP(QDC_Contratos[[#This Row],[ID CLUSTER]],'Pontos e zonas por UF'!$B$2:$B$446,'Pontos e zonas por UF'!$A$2:$A$446)</f>
        <v>1</v>
      </c>
      <c r="M2145" s="344" t="str">
        <f>_xlfn.XLOOKUP(QDC_Contratos[[#This Row],[Código Identificador do ID CLUSTER]],'Pontos e zonas por UF'!$A$2:$A$446,'Pontos e zonas por UF'!$G$2:$G$446)</f>
        <v>Ponto</v>
      </c>
    </row>
    <row r="2146" spans="1:13" x14ac:dyDescent="0.35">
      <c r="A2146" s="15">
        <v>2146</v>
      </c>
      <c r="B2146" s="338" t="s">
        <v>3420</v>
      </c>
      <c r="C2146" s="8" t="s">
        <v>1287</v>
      </c>
      <c r="D2146" s="15" t="s">
        <v>169</v>
      </c>
      <c r="E2146" s="18">
        <v>196.67</v>
      </c>
      <c r="F2146" s="473">
        <v>45704</v>
      </c>
      <c r="G2146" s="473">
        <v>45704</v>
      </c>
      <c r="H2146" s="448"/>
      <c r="I2146" s="15" t="s">
        <v>1279</v>
      </c>
      <c r="J2146" s="15" t="str">
        <f>_xlfn.XLOOKUP(QDC_Contratos[[#This Row],[ID CLUSTER]],'Pontos e zonas por UF'!$B$2:$B$446,'Pontos e zonas por UF'!$H$2:$H$446)</f>
        <v>Mato Grosso do Sul</v>
      </c>
      <c r="K2146" s="344"/>
      <c r="L2146" s="8">
        <f>_xlfn.XLOOKUP(QDC_Contratos[[#This Row],[ID CLUSTER]],'Pontos e zonas por UF'!$B$2:$B$446,'Pontos e zonas por UF'!$A$2:$A$446)</f>
        <v>270738</v>
      </c>
      <c r="M2146" s="344" t="str">
        <f>_xlfn.XLOOKUP(QDC_Contratos[[#This Row],[Código Identificador do ID CLUSTER]],'Pontos e zonas por UF'!$A$2:$A$446,'Pontos e zonas por UF'!$G$2:$G$446)</f>
        <v>Ponto</v>
      </c>
    </row>
    <row r="2147" spans="1:13" x14ac:dyDescent="0.35">
      <c r="A2147" s="15">
        <v>2147</v>
      </c>
      <c r="B2147" s="338" t="s">
        <v>3421</v>
      </c>
      <c r="C2147" s="8" t="s">
        <v>1287</v>
      </c>
      <c r="D2147" s="15" t="s">
        <v>169</v>
      </c>
      <c r="E2147" s="18">
        <v>196.67</v>
      </c>
      <c r="F2147" s="473">
        <v>45705</v>
      </c>
      <c r="G2147" s="473">
        <v>45705</v>
      </c>
      <c r="H2147" s="448"/>
      <c r="I2147" s="15" t="s">
        <v>1279</v>
      </c>
      <c r="J2147" s="15" t="str">
        <f>_xlfn.XLOOKUP(QDC_Contratos[[#This Row],[ID CLUSTER]],'Pontos e zonas por UF'!$B$2:$B$446,'Pontos e zonas por UF'!$H$2:$H$446)</f>
        <v>Mato Grosso do Sul</v>
      </c>
      <c r="K2147" s="344"/>
      <c r="L2147" s="8">
        <f>_xlfn.XLOOKUP(QDC_Contratos[[#This Row],[ID CLUSTER]],'Pontos e zonas por UF'!$B$2:$B$446,'Pontos e zonas por UF'!$A$2:$A$446)</f>
        <v>270738</v>
      </c>
      <c r="M2147" s="344" t="str">
        <f>_xlfn.XLOOKUP(QDC_Contratos[[#This Row],[Código Identificador do ID CLUSTER]],'Pontos e zonas por UF'!$A$2:$A$446,'Pontos e zonas por UF'!$G$2:$G$446)</f>
        <v>Ponto</v>
      </c>
    </row>
    <row r="2148" spans="1:13" x14ac:dyDescent="0.35">
      <c r="A2148" s="15">
        <v>2148</v>
      </c>
      <c r="B2148" s="338" t="s">
        <v>3422</v>
      </c>
      <c r="C2148" s="8" t="s">
        <v>1287</v>
      </c>
      <c r="D2148" s="15" t="s">
        <v>169</v>
      </c>
      <c r="E2148" s="18">
        <v>196.67</v>
      </c>
      <c r="F2148" s="473">
        <v>45706</v>
      </c>
      <c r="G2148" s="473">
        <v>45706</v>
      </c>
      <c r="H2148" s="448"/>
      <c r="I2148" s="15" t="s">
        <v>1279</v>
      </c>
      <c r="J2148" s="15" t="str">
        <f>_xlfn.XLOOKUP(QDC_Contratos[[#This Row],[ID CLUSTER]],'Pontos e zonas por UF'!$B$2:$B$446,'Pontos e zonas por UF'!$H$2:$H$446)</f>
        <v>Mato Grosso do Sul</v>
      </c>
      <c r="K2148" s="344"/>
      <c r="L2148" s="8">
        <f>_xlfn.XLOOKUP(QDC_Contratos[[#This Row],[ID CLUSTER]],'Pontos e zonas por UF'!$B$2:$B$446,'Pontos e zonas por UF'!$A$2:$A$446)</f>
        <v>270738</v>
      </c>
      <c r="M2148" s="344" t="str">
        <f>_xlfn.XLOOKUP(QDC_Contratos[[#This Row],[Código Identificador do ID CLUSTER]],'Pontos e zonas por UF'!$A$2:$A$446,'Pontos e zonas por UF'!$G$2:$G$446)</f>
        <v>Ponto</v>
      </c>
    </row>
    <row r="2149" spans="1:13" x14ac:dyDescent="0.35">
      <c r="A2149" s="15">
        <v>2149</v>
      </c>
      <c r="B2149" s="338" t="s">
        <v>3423</v>
      </c>
      <c r="C2149" s="8" t="s">
        <v>1287</v>
      </c>
      <c r="D2149" s="15" t="s">
        <v>169</v>
      </c>
      <c r="E2149" s="18">
        <v>380</v>
      </c>
      <c r="F2149" s="473">
        <v>45703</v>
      </c>
      <c r="G2149" s="473">
        <v>45703</v>
      </c>
      <c r="H2149" s="448"/>
      <c r="I2149" s="15" t="s">
        <v>1279</v>
      </c>
      <c r="J2149" s="15" t="str">
        <f>_xlfn.XLOOKUP(QDC_Contratos[[#This Row],[ID CLUSTER]],'Pontos e zonas por UF'!$B$2:$B$446,'Pontos e zonas por UF'!$H$2:$H$446)</f>
        <v>Mato Grosso do Sul</v>
      </c>
      <c r="K2149" s="344"/>
      <c r="L2149" s="8">
        <f>_xlfn.XLOOKUP(QDC_Contratos[[#This Row],[ID CLUSTER]],'Pontos e zonas por UF'!$B$2:$B$446,'Pontos e zonas por UF'!$A$2:$A$446)</f>
        <v>270738</v>
      </c>
      <c r="M2149" s="344" t="str">
        <f>_xlfn.XLOOKUP(QDC_Contratos[[#This Row],[Código Identificador do ID CLUSTER]],'Pontos e zonas por UF'!$A$2:$A$446,'Pontos e zonas por UF'!$G$2:$G$446)</f>
        <v>Ponto</v>
      </c>
    </row>
    <row r="2150" spans="1:13" x14ac:dyDescent="0.35">
      <c r="A2150" s="15">
        <v>2150</v>
      </c>
      <c r="B2150" s="338" t="s">
        <v>3424</v>
      </c>
      <c r="C2150" s="8" t="s">
        <v>1287</v>
      </c>
      <c r="D2150" s="15" t="s">
        <v>169</v>
      </c>
      <c r="E2150" s="18">
        <v>600</v>
      </c>
      <c r="F2150" s="473">
        <v>45704</v>
      </c>
      <c r="G2150" s="473">
        <v>45704</v>
      </c>
      <c r="H2150" s="448"/>
      <c r="I2150" s="15" t="s">
        <v>1279</v>
      </c>
      <c r="J2150" s="15" t="str">
        <f>_xlfn.XLOOKUP(QDC_Contratos[[#This Row],[ID CLUSTER]],'Pontos e zonas por UF'!$B$2:$B$446,'Pontos e zonas por UF'!$H$2:$H$446)</f>
        <v>Mato Grosso do Sul</v>
      </c>
      <c r="K2150" s="344"/>
      <c r="L2150" s="8">
        <f>_xlfn.XLOOKUP(QDC_Contratos[[#This Row],[ID CLUSTER]],'Pontos e zonas por UF'!$B$2:$B$446,'Pontos e zonas por UF'!$A$2:$A$446)</f>
        <v>270738</v>
      </c>
      <c r="M2150" s="344" t="str">
        <f>_xlfn.XLOOKUP(QDC_Contratos[[#This Row],[Código Identificador do ID CLUSTER]],'Pontos e zonas por UF'!$A$2:$A$446,'Pontos e zonas por UF'!$G$2:$G$446)</f>
        <v>Ponto</v>
      </c>
    </row>
    <row r="2151" spans="1:13" x14ac:dyDescent="0.35">
      <c r="A2151" s="15">
        <v>2151</v>
      </c>
      <c r="B2151" s="338" t="s">
        <v>3425</v>
      </c>
      <c r="C2151" s="8" t="s">
        <v>1287</v>
      </c>
      <c r="D2151" s="15" t="s">
        <v>169</v>
      </c>
      <c r="E2151" s="18">
        <v>70</v>
      </c>
      <c r="F2151" s="473">
        <v>45705</v>
      </c>
      <c r="G2151" s="473">
        <v>45705</v>
      </c>
      <c r="H2151" s="448"/>
      <c r="I2151" s="15" t="s">
        <v>1279</v>
      </c>
      <c r="J2151" s="15" t="str">
        <f>_xlfn.XLOOKUP(QDC_Contratos[[#This Row],[ID CLUSTER]],'Pontos e zonas por UF'!$B$2:$B$446,'Pontos e zonas por UF'!$H$2:$H$446)</f>
        <v>Mato Grosso do Sul</v>
      </c>
      <c r="K2151" s="344"/>
      <c r="L2151" s="8">
        <f>_xlfn.XLOOKUP(QDC_Contratos[[#This Row],[ID CLUSTER]],'Pontos e zonas por UF'!$B$2:$B$446,'Pontos e zonas por UF'!$A$2:$A$446)</f>
        <v>270738</v>
      </c>
      <c r="M2151" s="344" t="str">
        <f>_xlfn.XLOOKUP(QDC_Contratos[[#This Row],[Código Identificador do ID CLUSTER]],'Pontos e zonas por UF'!$A$2:$A$446,'Pontos e zonas por UF'!$G$2:$G$446)</f>
        <v>Ponto</v>
      </c>
    </row>
    <row r="2152" spans="1:13" x14ac:dyDescent="0.35">
      <c r="A2152" s="15">
        <v>2152</v>
      </c>
      <c r="B2152" s="338" t="s">
        <v>3426</v>
      </c>
      <c r="C2152" s="8" t="s">
        <v>1278</v>
      </c>
      <c r="D2152" s="15" t="s">
        <v>162</v>
      </c>
      <c r="E2152" s="18">
        <v>4</v>
      </c>
      <c r="F2152" s="473">
        <v>45703</v>
      </c>
      <c r="G2152" s="473">
        <v>45703</v>
      </c>
      <c r="H2152" s="448"/>
      <c r="I2152" s="15" t="s">
        <v>1279</v>
      </c>
      <c r="J2152" s="15" t="str">
        <f>_xlfn.XLOOKUP(QDC_Contratos[[#This Row],[ID CLUSTER]],'Pontos e zonas por UF'!$B$2:$B$446,'Pontos e zonas por UF'!$H$2:$H$446)</f>
        <v>São Paulo</v>
      </c>
      <c r="K2152" s="344"/>
      <c r="L2152" s="8">
        <f>_xlfn.XLOOKUP(QDC_Contratos[[#This Row],[ID CLUSTER]],'Pontos e zonas por UF'!$B$2:$B$446,'Pontos e zonas por UF'!$A$2:$A$446)</f>
        <v>442</v>
      </c>
      <c r="M2152" s="344" t="str">
        <f>_xlfn.XLOOKUP(QDC_Contratos[[#This Row],[Código Identificador do ID CLUSTER]],'Pontos e zonas por UF'!$A$2:$A$446,'Pontos e zonas por UF'!$G$2:$G$446)</f>
        <v>Zona</v>
      </c>
    </row>
    <row r="2153" spans="1:13" x14ac:dyDescent="0.35">
      <c r="A2153" s="15">
        <v>2153</v>
      </c>
      <c r="B2153" s="338" t="s">
        <v>3427</v>
      </c>
      <c r="C2153" s="8" t="s">
        <v>1278</v>
      </c>
      <c r="D2153" s="15" t="s">
        <v>162</v>
      </c>
      <c r="E2153" s="18">
        <v>8</v>
      </c>
      <c r="F2153" s="473">
        <v>45704</v>
      </c>
      <c r="G2153" s="473">
        <v>45704</v>
      </c>
      <c r="H2153" s="448"/>
      <c r="I2153" s="15" t="s">
        <v>1279</v>
      </c>
      <c r="J2153" s="15" t="str">
        <f>_xlfn.XLOOKUP(QDC_Contratos[[#This Row],[ID CLUSTER]],'Pontos e zonas por UF'!$B$2:$B$446,'Pontos e zonas por UF'!$H$2:$H$446)</f>
        <v>São Paulo</v>
      </c>
      <c r="K2153" s="344"/>
      <c r="L2153" s="8">
        <f>_xlfn.XLOOKUP(QDC_Contratos[[#This Row],[ID CLUSTER]],'Pontos e zonas por UF'!$B$2:$B$446,'Pontos e zonas por UF'!$A$2:$A$446)</f>
        <v>442</v>
      </c>
      <c r="M2153" s="344" t="str">
        <f>_xlfn.XLOOKUP(QDC_Contratos[[#This Row],[Código Identificador do ID CLUSTER]],'Pontos e zonas por UF'!$A$2:$A$446,'Pontos e zonas por UF'!$G$2:$G$446)</f>
        <v>Zona</v>
      </c>
    </row>
    <row r="2154" spans="1:13" x14ac:dyDescent="0.35">
      <c r="A2154" s="15">
        <v>2154</v>
      </c>
      <c r="B2154" s="338" t="s">
        <v>3428</v>
      </c>
      <c r="C2154" s="8" t="s">
        <v>1278</v>
      </c>
      <c r="D2154" s="15" t="s">
        <v>162</v>
      </c>
      <c r="E2154" s="18">
        <v>10.3</v>
      </c>
      <c r="F2154" s="473">
        <v>45705</v>
      </c>
      <c r="G2154" s="473">
        <v>45705</v>
      </c>
      <c r="H2154" s="448"/>
      <c r="I2154" s="15" t="s">
        <v>1279</v>
      </c>
      <c r="J2154" s="15" t="str">
        <f>_xlfn.XLOOKUP(QDC_Contratos[[#This Row],[ID CLUSTER]],'Pontos e zonas por UF'!$B$2:$B$446,'Pontos e zonas por UF'!$H$2:$H$446)</f>
        <v>São Paulo</v>
      </c>
      <c r="K2154" s="344"/>
      <c r="L2154" s="8">
        <f>_xlfn.XLOOKUP(QDC_Contratos[[#This Row],[ID CLUSTER]],'Pontos e zonas por UF'!$B$2:$B$446,'Pontos e zonas por UF'!$A$2:$A$446)</f>
        <v>442</v>
      </c>
      <c r="M2154" s="344" t="str">
        <f>_xlfn.XLOOKUP(QDC_Contratos[[#This Row],[Código Identificador do ID CLUSTER]],'Pontos e zonas por UF'!$A$2:$A$446,'Pontos e zonas por UF'!$G$2:$G$446)</f>
        <v>Zona</v>
      </c>
    </row>
    <row r="2155" spans="1:13" x14ac:dyDescent="0.35">
      <c r="A2155" s="15">
        <v>2155</v>
      </c>
      <c r="B2155" s="338" t="s">
        <v>3429</v>
      </c>
      <c r="C2155" s="8" t="s">
        <v>1295</v>
      </c>
      <c r="D2155" s="15" t="s">
        <v>169</v>
      </c>
      <c r="E2155" s="18">
        <v>171.63</v>
      </c>
      <c r="F2155" s="473">
        <v>45705</v>
      </c>
      <c r="G2155" s="473">
        <v>45705</v>
      </c>
      <c r="H2155" s="448"/>
      <c r="I2155" s="15" t="s">
        <v>1279</v>
      </c>
      <c r="J2155" s="15" t="str">
        <f>_xlfn.XLOOKUP(QDC_Contratos[[#This Row],[ID CLUSTER]],'Pontos e zonas por UF'!$B$2:$B$446,'Pontos e zonas por UF'!$H$2:$H$446)</f>
        <v>São Paulo</v>
      </c>
      <c r="K2155" s="344"/>
      <c r="L2155" s="8">
        <f>_xlfn.XLOOKUP(QDC_Contratos[[#This Row],[ID CLUSTER]],'Pontos e zonas por UF'!$B$2:$B$446,'Pontos e zonas por UF'!$A$2:$A$446)</f>
        <v>1</v>
      </c>
      <c r="M2155" s="344" t="str">
        <f>_xlfn.XLOOKUP(QDC_Contratos[[#This Row],[Código Identificador do ID CLUSTER]],'Pontos e zonas por UF'!$A$2:$A$446,'Pontos e zonas por UF'!$G$2:$G$446)</f>
        <v>Ponto</v>
      </c>
    </row>
    <row r="2156" spans="1:13" x14ac:dyDescent="0.35">
      <c r="A2156" s="15">
        <v>2156</v>
      </c>
      <c r="B2156" s="338" t="s">
        <v>3430</v>
      </c>
      <c r="C2156" s="8" t="s">
        <v>1278</v>
      </c>
      <c r="D2156" s="15" t="s">
        <v>162</v>
      </c>
      <c r="E2156" s="18">
        <v>10.3</v>
      </c>
      <c r="F2156" s="473">
        <v>45706</v>
      </c>
      <c r="G2156" s="473">
        <v>45706</v>
      </c>
      <c r="H2156" s="448"/>
      <c r="I2156" s="15" t="s">
        <v>1279</v>
      </c>
      <c r="J2156" s="15" t="str">
        <f>_xlfn.XLOOKUP(QDC_Contratos[[#This Row],[ID CLUSTER]],'Pontos e zonas por UF'!$B$2:$B$446,'Pontos e zonas por UF'!$H$2:$H$446)</f>
        <v>São Paulo</v>
      </c>
      <c r="K2156" s="344"/>
      <c r="L2156" s="8">
        <f>_xlfn.XLOOKUP(QDC_Contratos[[#This Row],[ID CLUSTER]],'Pontos e zonas por UF'!$B$2:$B$446,'Pontos e zonas por UF'!$A$2:$A$446)</f>
        <v>442</v>
      </c>
      <c r="M2156" s="344" t="str">
        <f>_xlfn.XLOOKUP(QDC_Contratos[[#This Row],[Código Identificador do ID CLUSTER]],'Pontos e zonas por UF'!$A$2:$A$446,'Pontos e zonas por UF'!$G$2:$G$446)</f>
        <v>Zona</v>
      </c>
    </row>
    <row r="2157" spans="1:13" x14ac:dyDescent="0.35">
      <c r="A2157" s="15">
        <v>2157</v>
      </c>
      <c r="B2157" s="338" t="s">
        <v>3431</v>
      </c>
      <c r="C2157" s="8" t="s">
        <v>1287</v>
      </c>
      <c r="D2157" s="15" t="s">
        <v>169</v>
      </c>
      <c r="E2157" s="18">
        <v>196.67</v>
      </c>
      <c r="F2157" s="473">
        <v>45707</v>
      </c>
      <c r="G2157" s="473">
        <v>45707</v>
      </c>
      <c r="H2157" s="448"/>
      <c r="I2157" s="15" t="s">
        <v>1279</v>
      </c>
      <c r="J2157" s="15" t="str">
        <f>_xlfn.XLOOKUP(QDC_Contratos[[#This Row],[ID CLUSTER]],'Pontos e zonas por UF'!$B$2:$B$446,'Pontos e zonas por UF'!$H$2:$H$446)</f>
        <v>Mato Grosso do Sul</v>
      </c>
      <c r="K2157" s="344"/>
      <c r="L2157" s="8">
        <f>_xlfn.XLOOKUP(QDC_Contratos[[#This Row],[ID CLUSTER]],'Pontos e zonas por UF'!$B$2:$B$446,'Pontos e zonas por UF'!$A$2:$A$446)</f>
        <v>270738</v>
      </c>
      <c r="M2157" s="344" t="str">
        <f>_xlfn.XLOOKUP(QDC_Contratos[[#This Row],[Código Identificador do ID CLUSTER]],'Pontos e zonas por UF'!$A$2:$A$446,'Pontos e zonas por UF'!$G$2:$G$446)</f>
        <v>Ponto</v>
      </c>
    </row>
    <row r="2158" spans="1:13" x14ac:dyDescent="0.35">
      <c r="A2158" s="15">
        <v>2158</v>
      </c>
      <c r="B2158" s="338" t="s">
        <v>3432</v>
      </c>
      <c r="C2158" s="8" t="s">
        <v>1287</v>
      </c>
      <c r="D2158" s="15" t="s">
        <v>169</v>
      </c>
      <c r="E2158" s="18">
        <v>196.67</v>
      </c>
      <c r="F2158" s="473">
        <v>45708</v>
      </c>
      <c r="G2158" s="473">
        <v>45708</v>
      </c>
      <c r="H2158" s="448"/>
      <c r="I2158" s="15" t="s">
        <v>1279</v>
      </c>
      <c r="J2158" s="15" t="str">
        <f>_xlfn.XLOOKUP(QDC_Contratos[[#This Row],[ID CLUSTER]],'Pontos e zonas por UF'!$B$2:$B$446,'Pontos e zonas por UF'!$H$2:$H$446)</f>
        <v>Mato Grosso do Sul</v>
      </c>
      <c r="K2158" s="344"/>
      <c r="L2158" s="8">
        <f>_xlfn.XLOOKUP(QDC_Contratos[[#This Row],[ID CLUSTER]],'Pontos e zonas por UF'!$B$2:$B$446,'Pontos e zonas por UF'!$A$2:$A$446)</f>
        <v>270738</v>
      </c>
      <c r="M2158" s="344" t="str">
        <f>_xlfn.XLOOKUP(QDC_Contratos[[#This Row],[Código Identificador do ID CLUSTER]],'Pontos e zonas por UF'!$A$2:$A$446,'Pontos e zonas por UF'!$G$2:$G$446)</f>
        <v>Ponto</v>
      </c>
    </row>
    <row r="2159" spans="1:13" x14ac:dyDescent="0.35">
      <c r="A2159" s="15">
        <v>2159</v>
      </c>
      <c r="B2159" s="338" t="s">
        <v>3433</v>
      </c>
      <c r="C2159" s="8" t="s">
        <v>1287</v>
      </c>
      <c r="D2159" s="15" t="s">
        <v>169</v>
      </c>
      <c r="E2159" s="18">
        <v>196.67</v>
      </c>
      <c r="F2159" s="473">
        <v>45709</v>
      </c>
      <c r="G2159" s="473">
        <v>45709</v>
      </c>
      <c r="H2159" s="448"/>
      <c r="I2159" s="15" t="s">
        <v>1279</v>
      </c>
      <c r="J2159" s="15" t="str">
        <f>_xlfn.XLOOKUP(QDC_Contratos[[#This Row],[ID CLUSTER]],'Pontos e zonas por UF'!$B$2:$B$446,'Pontos e zonas por UF'!$H$2:$H$446)</f>
        <v>Mato Grosso do Sul</v>
      </c>
      <c r="K2159" s="344"/>
      <c r="L2159" s="8">
        <f>_xlfn.XLOOKUP(QDC_Contratos[[#This Row],[ID CLUSTER]],'Pontos e zonas por UF'!$B$2:$B$446,'Pontos e zonas por UF'!$A$2:$A$446)</f>
        <v>270738</v>
      </c>
      <c r="M2159" s="344" t="str">
        <f>_xlfn.XLOOKUP(QDC_Contratos[[#This Row],[Código Identificador do ID CLUSTER]],'Pontos e zonas por UF'!$A$2:$A$446,'Pontos e zonas por UF'!$G$2:$G$446)</f>
        <v>Ponto</v>
      </c>
    </row>
    <row r="2160" spans="1:13" x14ac:dyDescent="0.35">
      <c r="A2160" s="15">
        <v>2160</v>
      </c>
      <c r="B2160" s="338" t="s">
        <v>3434</v>
      </c>
      <c r="C2160" s="8" t="s">
        <v>1287</v>
      </c>
      <c r="D2160" s="15" t="s">
        <v>169</v>
      </c>
      <c r="E2160" s="18">
        <v>196.67</v>
      </c>
      <c r="F2160" s="473">
        <v>45710</v>
      </c>
      <c r="G2160" s="473">
        <v>45710</v>
      </c>
      <c r="H2160" s="448"/>
      <c r="I2160" s="15" t="s">
        <v>1279</v>
      </c>
      <c r="J2160" s="15" t="str">
        <f>_xlfn.XLOOKUP(QDC_Contratos[[#This Row],[ID CLUSTER]],'Pontos e zonas por UF'!$B$2:$B$446,'Pontos e zonas por UF'!$H$2:$H$446)</f>
        <v>Mato Grosso do Sul</v>
      </c>
      <c r="K2160" s="344"/>
      <c r="L2160" s="8">
        <f>_xlfn.XLOOKUP(QDC_Contratos[[#This Row],[ID CLUSTER]],'Pontos e zonas por UF'!$B$2:$B$446,'Pontos e zonas por UF'!$A$2:$A$446)</f>
        <v>270738</v>
      </c>
      <c r="M2160" s="344" t="str">
        <f>_xlfn.XLOOKUP(QDC_Contratos[[#This Row],[Código Identificador do ID CLUSTER]],'Pontos e zonas por UF'!$A$2:$A$446,'Pontos e zonas por UF'!$G$2:$G$446)</f>
        <v>Ponto</v>
      </c>
    </row>
    <row r="2161" spans="1:13" x14ac:dyDescent="0.35">
      <c r="A2161" s="15">
        <v>2161</v>
      </c>
      <c r="B2161" s="338" t="s">
        <v>3435</v>
      </c>
      <c r="C2161" s="8" t="s">
        <v>1287</v>
      </c>
      <c r="D2161" s="15" t="s">
        <v>169</v>
      </c>
      <c r="E2161" s="18">
        <v>1700</v>
      </c>
      <c r="F2161" s="473">
        <v>45708</v>
      </c>
      <c r="G2161" s="473">
        <v>45708</v>
      </c>
      <c r="H2161" s="448"/>
      <c r="I2161" s="15" t="s">
        <v>1279</v>
      </c>
      <c r="J2161" s="15" t="str">
        <f>_xlfn.XLOOKUP(QDC_Contratos[[#This Row],[ID CLUSTER]],'Pontos e zonas por UF'!$B$2:$B$446,'Pontos e zonas por UF'!$H$2:$H$446)</f>
        <v>Mato Grosso do Sul</v>
      </c>
      <c r="K2161" s="344"/>
      <c r="L2161" s="8">
        <f>_xlfn.XLOOKUP(QDC_Contratos[[#This Row],[ID CLUSTER]],'Pontos e zonas por UF'!$B$2:$B$446,'Pontos e zonas por UF'!$A$2:$A$446)</f>
        <v>270738</v>
      </c>
      <c r="M2161" s="344" t="str">
        <f>_xlfn.XLOOKUP(QDC_Contratos[[#This Row],[Código Identificador do ID CLUSTER]],'Pontos e zonas por UF'!$A$2:$A$446,'Pontos e zonas por UF'!$G$2:$G$446)</f>
        <v>Ponto</v>
      </c>
    </row>
    <row r="2162" spans="1:13" x14ac:dyDescent="0.35">
      <c r="A2162" s="15">
        <v>2162</v>
      </c>
      <c r="B2162" s="338" t="s">
        <v>3436</v>
      </c>
      <c r="C2162" s="8" t="s">
        <v>1497</v>
      </c>
      <c r="D2162" s="15" t="s">
        <v>162</v>
      </c>
      <c r="E2162" s="18">
        <v>1680.82</v>
      </c>
      <c r="F2162" s="473">
        <v>45708</v>
      </c>
      <c r="G2162" s="473">
        <v>45708</v>
      </c>
      <c r="H2162" s="448"/>
      <c r="I2162" s="15" t="s">
        <v>1279</v>
      </c>
      <c r="J2162" s="15" t="str">
        <f>_xlfn.XLOOKUP(QDC_Contratos[[#This Row],[ID CLUSTER]],'Pontos e zonas por UF'!$B$2:$B$446,'Pontos e zonas por UF'!$H$2:$H$446)</f>
        <v>São Paulo</v>
      </c>
      <c r="K2162" s="344"/>
      <c r="L2162" s="8">
        <f>_xlfn.XLOOKUP(QDC_Contratos[[#This Row],[ID CLUSTER]],'Pontos e zonas por UF'!$B$2:$B$446,'Pontos e zonas por UF'!$A$2:$A$446)</f>
        <v>3</v>
      </c>
      <c r="M2162" s="344" t="str">
        <f>_xlfn.XLOOKUP(QDC_Contratos[[#This Row],[Código Identificador do ID CLUSTER]],'Pontos e zonas por UF'!$A$2:$A$446,'Pontos e zonas por UF'!$G$2:$G$446)</f>
        <v>Ponto</v>
      </c>
    </row>
    <row r="2163" spans="1:13" x14ac:dyDescent="0.35">
      <c r="A2163" s="15">
        <v>2163</v>
      </c>
      <c r="B2163" s="338" t="s">
        <v>3437</v>
      </c>
      <c r="C2163" s="8" t="s">
        <v>1287</v>
      </c>
      <c r="D2163" s="15" t="s">
        <v>169</v>
      </c>
      <c r="E2163" s="18">
        <v>1700</v>
      </c>
      <c r="F2163" s="473">
        <v>45709</v>
      </c>
      <c r="G2163" s="473">
        <v>45709</v>
      </c>
      <c r="H2163" s="448"/>
      <c r="I2163" s="15" t="s">
        <v>1279</v>
      </c>
      <c r="J2163" s="15" t="str">
        <f>_xlfn.XLOOKUP(QDC_Contratos[[#This Row],[ID CLUSTER]],'Pontos e zonas por UF'!$B$2:$B$446,'Pontos e zonas por UF'!$H$2:$H$446)</f>
        <v>Mato Grosso do Sul</v>
      </c>
      <c r="K2163" s="344"/>
      <c r="L2163" s="8">
        <f>_xlfn.XLOOKUP(QDC_Contratos[[#This Row],[ID CLUSTER]],'Pontos e zonas por UF'!$B$2:$B$446,'Pontos e zonas por UF'!$A$2:$A$446)</f>
        <v>270738</v>
      </c>
      <c r="M2163" s="344" t="str">
        <f>_xlfn.XLOOKUP(QDC_Contratos[[#This Row],[Código Identificador do ID CLUSTER]],'Pontos e zonas por UF'!$A$2:$A$446,'Pontos e zonas por UF'!$G$2:$G$446)</f>
        <v>Ponto</v>
      </c>
    </row>
    <row r="2164" spans="1:13" x14ac:dyDescent="0.35">
      <c r="A2164" s="15">
        <v>2164</v>
      </c>
      <c r="B2164" s="338" t="s">
        <v>3438</v>
      </c>
      <c r="C2164" s="8" t="s">
        <v>1497</v>
      </c>
      <c r="D2164" s="15" t="s">
        <v>162</v>
      </c>
      <c r="E2164" s="18">
        <v>1680.82</v>
      </c>
      <c r="F2164" s="473">
        <v>45709</v>
      </c>
      <c r="G2164" s="473">
        <v>45709</v>
      </c>
      <c r="H2164" s="448"/>
      <c r="I2164" s="15" t="s">
        <v>1279</v>
      </c>
      <c r="J2164" s="15" t="str">
        <f>_xlfn.XLOOKUP(QDC_Contratos[[#This Row],[ID CLUSTER]],'Pontos e zonas por UF'!$B$2:$B$446,'Pontos e zonas por UF'!$H$2:$H$446)</f>
        <v>São Paulo</v>
      </c>
      <c r="K2164" s="344"/>
      <c r="L2164" s="8">
        <f>_xlfn.XLOOKUP(QDC_Contratos[[#This Row],[ID CLUSTER]],'Pontos e zonas por UF'!$B$2:$B$446,'Pontos e zonas por UF'!$A$2:$A$446)</f>
        <v>3</v>
      </c>
      <c r="M2164" s="344" t="str">
        <f>_xlfn.XLOOKUP(QDC_Contratos[[#This Row],[Código Identificador do ID CLUSTER]],'Pontos e zonas por UF'!$A$2:$A$446,'Pontos e zonas por UF'!$G$2:$G$446)</f>
        <v>Ponto</v>
      </c>
    </row>
    <row r="2165" spans="1:13" x14ac:dyDescent="0.35">
      <c r="A2165" s="15">
        <v>2165</v>
      </c>
      <c r="B2165" s="338" t="s">
        <v>3439</v>
      </c>
      <c r="C2165" s="8" t="s">
        <v>1287</v>
      </c>
      <c r="D2165" s="15" t="s">
        <v>169</v>
      </c>
      <c r="E2165" s="18">
        <v>1700</v>
      </c>
      <c r="F2165" s="473">
        <v>45710</v>
      </c>
      <c r="G2165" s="473">
        <v>45710</v>
      </c>
      <c r="H2165" s="448"/>
      <c r="I2165" s="15" t="s">
        <v>1279</v>
      </c>
      <c r="J2165" s="15" t="str">
        <f>_xlfn.XLOOKUP(QDC_Contratos[[#This Row],[ID CLUSTER]],'Pontos e zonas por UF'!$B$2:$B$446,'Pontos e zonas por UF'!$H$2:$H$446)</f>
        <v>Mato Grosso do Sul</v>
      </c>
      <c r="K2165" s="344"/>
      <c r="L2165" s="8">
        <f>_xlfn.XLOOKUP(QDC_Contratos[[#This Row],[ID CLUSTER]],'Pontos e zonas por UF'!$B$2:$B$446,'Pontos e zonas por UF'!$A$2:$A$446)</f>
        <v>270738</v>
      </c>
      <c r="M2165" s="344" t="str">
        <f>_xlfn.XLOOKUP(QDC_Contratos[[#This Row],[Código Identificador do ID CLUSTER]],'Pontos e zonas por UF'!$A$2:$A$446,'Pontos e zonas por UF'!$G$2:$G$446)</f>
        <v>Ponto</v>
      </c>
    </row>
    <row r="2166" spans="1:13" x14ac:dyDescent="0.35">
      <c r="A2166" s="15">
        <v>2166</v>
      </c>
      <c r="B2166" s="338" t="s">
        <v>3440</v>
      </c>
      <c r="C2166" s="8" t="s">
        <v>1497</v>
      </c>
      <c r="D2166" s="15" t="s">
        <v>162</v>
      </c>
      <c r="E2166" s="18">
        <v>1680.82</v>
      </c>
      <c r="F2166" s="473">
        <v>45710</v>
      </c>
      <c r="G2166" s="473">
        <v>45710</v>
      </c>
      <c r="H2166" s="448"/>
      <c r="I2166" s="15" t="s">
        <v>1279</v>
      </c>
      <c r="J2166" s="15" t="str">
        <f>_xlfn.XLOOKUP(QDC_Contratos[[#This Row],[ID CLUSTER]],'Pontos e zonas por UF'!$B$2:$B$446,'Pontos e zonas por UF'!$H$2:$H$446)</f>
        <v>São Paulo</v>
      </c>
      <c r="K2166" s="344"/>
      <c r="L2166" s="8">
        <f>_xlfn.XLOOKUP(QDC_Contratos[[#This Row],[ID CLUSTER]],'Pontos e zonas por UF'!$B$2:$B$446,'Pontos e zonas por UF'!$A$2:$A$446)</f>
        <v>3</v>
      </c>
      <c r="M2166" s="344" t="str">
        <f>_xlfn.XLOOKUP(QDC_Contratos[[#This Row],[Código Identificador do ID CLUSTER]],'Pontos e zonas por UF'!$A$2:$A$446,'Pontos e zonas por UF'!$G$2:$G$446)</f>
        <v>Ponto</v>
      </c>
    </row>
    <row r="2167" spans="1:13" x14ac:dyDescent="0.35">
      <c r="A2167" s="15">
        <v>2167</v>
      </c>
      <c r="B2167" s="338" t="s">
        <v>3441</v>
      </c>
      <c r="C2167" s="8" t="s">
        <v>1287</v>
      </c>
      <c r="D2167" s="15" t="s">
        <v>169</v>
      </c>
      <c r="E2167" s="18">
        <v>1700</v>
      </c>
      <c r="F2167" s="473">
        <v>45711</v>
      </c>
      <c r="G2167" s="473">
        <v>45711</v>
      </c>
      <c r="H2167" s="448"/>
      <c r="I2167" s="15" t="s">
        <v>1279</v>
      </c>
      <c r="J2167" s="15" t="str">
        <f>_xlfn.XLOOKUP(QDC_Contratos[[#This Row],[ID CLUSTER]],'Pontos e zonas por UF'!$B$2:$B$446,'Pontos e zonas por UF'!$H$2:$H$446)</f>
        <v>Mato Grosso do Sul</v>
      </c>
      <c r="K2167" s="344"/>
      <c r="L2167" s="8">
        <f>_xlfn.XLOOKUP(QDC_Contratos[[#This Row],[ID CLUSTER]],'Pontos e zonas por UF'!$B$2:$B$446,'Pontos e zonas por UF'!$A$2:$A$446)</f>
        <v>270738</v>
      </c>
      <c r="M2167" s="344" t="str">
        <f>_xlfn.XLOOKUP(QDC_Contratos[[#This Row],[Código Identificador do ID CLUSTER]],'Pontos e zonas por UF'!$A$2:$A$446,'Pontos e zonas por UF'!$G$2:$G$446)</f>
        <v>Ponto</v>
      </c>
    </row>
    <row r="2168" spans="1:13" x14ac:dyDescent="0.35">
      <c r="A2168" s="15">
        <v>2168</v>
      </c>
      <c r="B2168" s="338" t="s">
        <v>3442</v>
      </c>
      <c r="C2168" s="8" t="s">
        <v>1497</v>
      </c>
      <c r="D2168" s="15" t="s">
        <v>162</v>
      </c>
      <c r="E2168" s="18">
        <v>1680.82</v>
      </c>
      <c r="F2168" s="473">
        <v>45711</v>
      </c>
      <c r="G2168" s="473">
        <v>45711</v>
      </c>
      <c r="H2168" s="448"/>
      <c r="I2168" s="15" t="s">
        <v>1279</v>
      </c>
      <c r="J2168" s="15" t="str">
        <f>_xlfn.XLOOKUP(QDC_Contratos[[#This Row],[ID CLUSTER]],'Pontos e zonas por UF'!$B$2:$B$446,'Pontos e zonas por UF'!$H$2:$H$446)</f>
        <v>São Paulo</v>
      </c>
      <c r="K2168" s="344"/>
      <c r="L2168" s="8">
        <f>_xlfn.XLOOKUP(QDC_Contratos[[#This Row],[ID CLUSTER]],'Pontos e zonas por UF'!$B$2:$B$446,'Pontos e zonas por UF'!$A$2:$A$446)</f>
        <v>3</v>
      </c>
      <c r="M2168" s="344" t="str">
        <f>_xlfn.XLOOKUP(QDC_Contratos[[#This Row],[Código Identificador do ID CLUSTER]],'Pontos e zonas por UF'!$A$2:$A$446,'Pontos e zonas por UF'!$G$2:$G$446)</f>
        <v>Ponto</v>
      </c>
    </row>
    <row r="2169" spans="1:13" x14ac:dyDescent="0.35">
      <c r="A2169" s="15">
        <v>2169</v>
      </c>
      <c r="B2169" s="338" t="s">
        <v>3443</v>
      </c>
      <c r="C2169" s="8" t="s">
        <v>1287</v>
      </c>
      <c r="D2169" s="15" t="s">
        <v>169</v>
      </c>
      <c r="E2169" s="18">
        <v>1700</v>
      </c>
      <c r="F2169" s="473">
        <v>45712</v>
      </c>
      <c r="G2169" s="473">
        <v>45712</v>
      </c>
      <c r="H2169" s="448"/>
      <c r="I2169" s="15" t="s">
        <v>1279</v>
      </c>
      <c r="J2169" s="15" t="str">
        <f>_xlfn.XLOOKUP(QDC_Contratos[[#This Row],[ID CLUSTER]],'Pontos e zonas por UF'!$B$2:$B$446,'Pontos e zonas por UF'!$H$2:$H$446)</f>
        <v>Mato Grosso do Sul</v>
      </c>
      <c r="K2169" s="344"/>
      <c r="L2169" s="8">
        <f>_xlfn.XLOOKUP(QDC_Contratos[[#This Row],[ID CLUSTER]],'Pontos e zonas por UF'!$B$2:$B$446,'Pontos e zonas por UF'!$A$2:$A$446)</f>
        <v>270738</v>
      </c>
      <c r="M2169" s="344" t="str">
        <f>_xlfn.XLOOKUP(QDC_Contratos[[#This Row],[Código Identificador do ID CLUSTER]],'Pontos e zonas por UF'!$A$2:$A$446,'Pontos e zonas por UF'!$G$2:$G$446)</f>
        <v>Ponto</v>
      </c>
    </row>
    <row r="2170" spans="1:13" x14ac:dyDescent="0.35">
      <c r="A2170" s="15">
        <v>2170</v>
      </c>
      <c r="B2170" s="338" t="s">
        <v>3444</v>
      </c>
      <c r="C2170" s="8" t="s">
        <v>1497</v>
      </c>
      <c r="D2170" s="15" t="s">
        <v>162</v>
      </c>
      <c r="E2170" s="18">
        <v>1680.82</v>
      </c>
      <c r="F2170" s="473">
        <v>45712</v>
      </c>
      <c r="G2170" s="473">
        <v>45712</v>
      </c>
      <c r="H2170" s="448"/>
      <c r="I2170" s="15" t="s">
        <v>1279</v>
      </c>
      <c r="J2170" s="15" t="str">
        <f>_xlfn.XLOOKUP(QDC_Contratos[[#This Row],[ID CLUSTER]],'Pontos e zonas por UF'!$B$2:$B$446,'Pontos e zonas por UF'!$H$2:$H$446)</f>
        <v>São Paulo</v>
      </c>
      <c r="K2170" s="344"/>
      <c r="L2170" s="8">
        <f>_xlfn.XLOOKUP(QDC_Contratos[[#This Row],[ID CLUSTER]],'Pontos e zonas por UF'!$B$2:$B$446,'Pontos e zonas por UF'!$A$2:$A$446)</f>
        <v>3</v>
      </c>
      <c r="M2170" s="344" t="str">
        <f>_xlfn.XLOOKUP(QDC_Contratos[[#This Row],[Código Identificador do ID CLUSTER]],'Pontos e zonas por UF'!$A$2:$A$446,'Pontos e zonas por UF'!$G$2:$G$446)</f>
        <v>Ponto</v>
      </c>
    </row>
    <row r="2171" spans="1:13" x14ac:dyDescent="0.35">
      <c r="A2171" s="15">
        <v>2171</v>
      </c>
      <c r="B2171" s="338" t="s">
        <v>3445</v>
      </c>
      <c r="C2171" s="8" t="s">
        <v>1287</v>
      </c>
      <c r="D2171" s="15" t="s">
        <v>169</v>
      </c>
      <c r="E2171" s="18">
        <v>1700</v>
      </c>
      <c r="F2171" s="473">
        <v>45713</v>
      </c>
      <c r="G2171" s="473">
        <v>45713</v>
      </c>
      <c r="H2171" s="448"/>
      <c r="I2171" s="15" t="s">
        <v>1279</v>
      </c>
      <c r="J2171" s="15" t="str">
        <f>_xlfn.XLOOKUP(QDC_Contratos[[#This Row],[ID CLUSTER]],'Pontos e zonas por UF'!$B$2:$B$446,'Pontos e zonas por UF'!$H$2:$H$446)</f>
        <v>Mato Grosso do Sul</v>
      </c>
      <c r="K2171" s="344"/>
      <c r="L2171" s="8">
        <f>_xlfn.XLOOKUP(QDC_Contratos[[#This Row],[ID CLUSTER]],'Pontos e zonas por UF'!$B$2:$B$446,'Pontos e zonas por UF'!$A$2:$A$446)</f>
        <v>270738</v>
      </c>
      <c r="M2171" s="344" t="str">
        <f>_xlfn.XLOOKUP(QDC_Contratos[[#This Row],[Código Identificador do ID CLUSTER]],'Pontos e zonas por UF'!$A$2:$A$446,'Pontos e zonas por UF'!$G$2:$G$446)</f>
        <v>Ponto</v>
      </c>
    </row>
    <row r="2172" spans="1:13" x14ac:dyDescent="0.35">
      <c r="A2172" s="15">
        <v>2172</v>
      </c>
      <c r="B2172" s="338" t="s">
        <v>3446</v>
      </c>
      <c r="C2172" s="8" t="s">
        <v>1497</v>
      </c>
      <c r="D2172" s="15" t="s">
        <v>162</v>
      </c>
      <c r="E2172" s="18">
        <v>1680.82</v>
      </c>
      <c r="F2172" s="473">
        <v>45713</v>
      </c>
      <c r="G2172" s="473">
        <v>45713</v>
      </c>
      <c r="H2172" s="448"/>
      <c r="I2172" s="15" t="s">
        <v>1279</v>
      </c>
      <c r="J2172" s="15" t="str">
        <f>_xlfn.XLOOKUP(QDC_Contratos[[#This Row],[ID CLUSTER]],'Pontos e zonas por UF'!$B$2:$B$446,'Pontos e zonas por UF'!$H$2:$H$446)</f>
        <v>São Paulo</v>
      </c>
      <c r="K2172" s="344"/>
      <c r="L2172" s="8">
        <f>_xlfn.XLOOKUP(QDC_Contratos[[#This Row],[ID CLUSTER]],'Pontos e zonas por UF'!$B$2:$B$446,'Pontos e zonas por UF'!$A$2:$A$446)</f>
        <v>3</v>
      </c>
      <c r="M2172" s="344" t="str">
        <f>_xlfn.XLOOKUP(QDC_Contratos[[#This Row],[Código Identificador do ID CLUSTER]],'Pontos e zonas por UF'!$A$2:$A$446,'Pontos e zonas por UF'!$G$2:$G$446)</f>
        <v>Ponto</v>
      </c>
    </row>
    <row r="2173" spans="1:13" x14ac:dyDescent="0.35">
      <c r="A2173" s="15">
        <v>2173</v>
      </c>
      <c r="B2173" s="338" t="s">
        <v>3447</v>
      </c>
      <c r="C2173" s="8" t="s">
        <v>1287</v>
      </c>
      <c r="D2173" s="15" t="s">
        <v>169</v>
      </c>
      <c r="E2173" s="18">
        <v>1700</v>
      </c>
      <c r="F2173" s="473">
        <v>45714</v>
      </c>
      <c r="G2173" s="473">
        <v>45714</v>
      </c>
      <c r="H2173" s="448"/>
      <c r="I2173" s="15" t="s">
        <v>1279</v>
      </c>
      <c r="J2173" s="15" t="str">
        <f>_xlfn.XLOOKUP(QDC_Contratos[[#This Row],[ID CLUSTER]],'Pontos e zonas por UF'!$B$2:$B$446,'Pontos e zonas por UF'!$H$2:$H$446)</f>
        <v>Mato Grosso do Sul</v>
      </c>
      <c r="K2173" s="344"/>
      <c r="L2173" s="8">
        <f>_xlfn.XLOOKUP(QDC_Contratos[[#This Row],[ID CLUSTER]],'Pontos e zonas por UF'!$B$2:$B$446,'Pontos e zonas por UF'!$A$2:$A$446)</f>
        <v>270738</v>
      </c>
      <c r="M2173" s="344" t="str">
        <f>_xlfn.XLOOKUP(QDC_Contratos[[#This Row],[Código Identificador do ID CLUSTER]],'Pontos e zonas por UF'!$A$2:$A$446,'Pontos e zonas por UF'!$G$2:$G$446)</f>
        <v>Ponto</v>
      </c>
    </row>
    <row r="2174" spans="1:13" x14ac:dyDescent="0.35">
      <c r="A2174" s="15">
        <v>2174</v>
      </c>
      <c r="B2174" s="338" t="s">
        <v>3448</v>
      </c>
      <c r="C2174" s="8" t="s">
        <v>1497</v>
      </c>
      <c r="D2174" s="15" t="s">
        <v>162</v>
      </c>
      <c r="E2174" s="18">
        <v>1680.82</v>
      </c>
      <c r="F2174" s="473">
        <v>45714</v>
      </c>
      <c r="G2174" s="473">
        <v>45714</v>
      </c>
      <c r="H2174" s="448"/>
      <c r="I2174" s="15" t="s">
        <v>1279</v>
      </c>
      <c r="J2174" s="15" t="str">
        <f>_xlfn.XLOOKUP(QDC_Contratos[[#This Row],[ID CLUSTER]],'Pontos e zonas por UF'!$B$2:$B$446,'Pontos e zonas por UF'!$H$2:$H$446)</f>
        <v>São Paulo</v>
      </c>
      <c r="K2174" s="344"/>
      <c r="L2174" s="8">
        <f>_xlfn.XLOOKUP(QDC_Contratos[[#This Row],[ID CLUSTER]],'Pontos e zonas por UF'!$B$2:$B$446,'Pontos e zonas por UF'!$A$2:$A$446)</f>
        <v>3</v>
      </c>
      <c r="M2174" s="344" t="str">
        <f>_xlfn.XLOOKUP(QDC_Contratos[[#This Row],[Código Identificador do ID CLUSTER]],'Pontos e zonas por UF'!$A$2:$A$446,'Pontos e zonas por UF'!$G$2:$G$446)</f>
        <v>Ponto</v>
      </c>
    </row>
    <row r="2175" spans="1:13" x14ac:dyDescent="0.35">
      <c r="A2175" s="15">
        <v>2175</v>
      </c>
      <c r="B2175" s="338" t="s">
        <v>3449</v>
      </c>
      <c r="C2175" s="8" t="s">
        <v>1287</v>
      </c>
      <c r="D2175" s="15" t="s">
        <v>169</v>
      </c>
      <c r="E2175" s="18">
        <v>1700</v>
      </c>
      <c r="F2175" s="473">
        <v>45715</v>
      </c>
      <c r="G2175" s="473">
        <v>45715</v>
      </c>
      <c r="H2175" s="448"/>
      <c r="I2175" s="15" t="s">
        <v>1279</v>
      </c>
      <c r="J2175" s="15" t="str">
        <f>_xlfn.XLOOKUP(QDC_Contratos[[#This Row],[ID CLUSTER]],'Pontos e zonas por UF'!$B$2:$B$446,'Pontos e zonas por UF'!$H$2:$H$446)</f>
        <v>Mato Grosso do Sul</v>
      </c>
      <c r="K2175" s="344"/>
      <c r="L2175" s="8">
        <f>_xlfn.XLOOKUP(QDC_Contratos[[#This Row],[ID CLUSTER]],'Pontos e zonas por UF'!$B$2:$B$446,'Pontos e zonas por UF'!$A$2:$A$446)</f>
        <v>270738</v>
      </c>
      <c r="M2175" s="344" t="str">
        <f>_xlfn.XLOOKUP(QDC_Contratos[[#This Row],[Código Identificador do ID CLUSTER]],'Pontos e zonas por UF'!$A$2:$A$446,'Pontos e zonas por UF'!$G$2:$G$446)</f>
        <v>Ponto</v>
      </c>
    </row>
    <row r="2176" spans="1:13" x14ac:dyDescent="0.35">
      <c r="A2176" s="15">
        <v>2176</v>
      </c>
      <c r="B2176" s="338" t="s">
        <v>3450</v>
      </c>
      <c r="C2176" s="8" t="s">
        <v>1497</v>
      </c>
      <c r="D2176" s="15" t="s">
        <v>162</v>
      </c>
      <c r="E2176" s="18">
        <v>1680.82</v>
      </c>
      <c r="F2176" s="473">
        <v>45715</v>
      </c>
      <c r="G2176" s="473">
        <v>45715</v>
      </c>
      <c r="H2176" s="448"/>
      <c r="I2176" s="15" t="s">
        <v>1279</v>
      </c>
      <c r="J2176" s="15" t="str">
        <f>_xlfn.XLOOKUP(QDC_Contratos[[#This Row],[ID CLUSTER]],'Pontos e zonas por UF'!$B$2:$B$446,'Pontos e zonas por UF'!$H$2:$H$446)</f>
        <v>São Paulo</v>
      </c>
      <c r="K2176" s="344"/>
      <c r="L2176" s="8">
        <f>_xlfn.XLOOKUP(QDC_Contratos[[#This Row],[ID CLUSTER]],'Pontos e zonas por UF'!$B$2:$B$446,'Pontos e zonas por UF'!$A$2:$A$446)</f>
        <v>3</v>
      </c>
      <c r="M2176" s="344" t="str">
        <f>_xlfn.XLOOKUP(QDC_Contratos[[#This Row],[Código Identificador do ID CLUSTER]],'Pontos e zonas por UF'!$A$2:$A$446,'Pontos e zonas por UF'!$G$2:$G$446)</f>
        <v>Ponto</v>
      </c>
    </row>
    <row r="2177" spans="1:13" x14ac:dyDescent="0.35">
      <c r="A2177" s="15">
        <v>2177</v>
      </c>
      <c r="B2177" s="338" t="s">
        <v>3451</v>
      </c>
      <c r="C2177" s="8" t="s">
        <v>1287</v>
      </c>
      <c r="D2177" s="15" t="s">
        <v>169</v>
      </c>
      <c r="E2177" s="18">
        <v>1700</v>
      </c>
      <c r="F2177" s="473">
        <v>45716</v>
      </c>
      <c r="G2177" s="473">
        <v>45716</v>
      </c>
      <c r="H2177" s="448"/>
      <c r="I2177" s="15" t="s">
        <v>1279</v>
      </c>
      <c r="J2177" s="15" t="str">
        <f>_xlfn.XLOOKUP(QDC_Contratos[[#This Row],[ID CLUSTER]],'Pontos e zonas por UF'!$B$2:$B$446,'Pontos e zonas por UF'!$H$2:$H$446)</f>
        <v>Mato Grosso do Sul</v>
      </c>
      <c r="K2177" s="344"/>
      <c r="L2177" s="8">
        <f>_xlfn.XLOOKUP(QDC_Contratos[[#This Row],[ID CLUSTER]],'Pontos e zonas por UF'!$B$2:$B$446,'Pontos e zonas por UF'!$A$2:$A$446)</f>
        <v>270738</v>
      </c>
      <c r="M2177" s="344" t="str">
        <f>_xlfn.XLOOKUP(QDC_Contratos[[#This Row],[Código Identificador do ID CLUSTER]],'Pontos e zonas por UF'!$A$2:$A$446,'Pontos e zonas por UF'!$G$2:$G$446)</f>
        <v>Ponto</v>
      </c>
    </row>
    <row r="2178" spans="1:13" x14ac:dyDescent="0.35">
      <c r="A2178" s="15">
        <v>2178</v>
      </c>
      <c r="B2178" s="338" t="s">
        <v>3452</v>
      </c>
      <c r="C2178" s="8" t="s">
        <v>1497</v>
      </c>
      <c r="D2178" s="15" t="s">
        <v>162</v>
      </c>
      <c r="E2178" s="18">
        <v>1680.82</v>
      </c>
      <c r="F2178" s="473">
        <v>45716</v>
      </c>
      <c r="G2178" s="473">
        <v>45716</v>
      </c>
      <c r="H2178" s="448"/>
      <c r="I2178" s="15" t="s">
        <v>1279</v>
      </c>
      <c r="J2178" s="15" t="str">
        <f>_xlfn.XLOOKUP(QDC_Contratos[[#This Row],[ID CLUSTER]],'Pontos e zonas por UF'!$B$2:$B$446,'Pontos e zonas por UF'!$H$2:$H$446)</f>
        <v>São Paulo</v>
      </c>
      <c r="K2178" s="344"/>
      <c r="L2178" s="8">
        <f>_xlfn.XLOOKUP(QDC_Contratos[[#This Row],[ID CLUSTER]],'Pontos e zonas por UF'!$B$2:$B$446,'Pontos e zonas por UF'!$A$2:$A$446)</f>
        <v>3</v>
      </c>
      <c r="M2178" s="344" t="str">
        <f>_xlfn.XLOOKUP(QDC_Contratos[[#This Row],[Código Identificador do ID CLUSTER]],'Pontos e zonas por UF'!$A$2:$A$446,'Pontos e zonas por UF'!$G$2:$G$446)</f>
        <v>Ponto</v>
      </c>
    </row>
    <row r="2179" spans="1:13" x14ac:dyDescent="0.35">
      <c r="A2179" s="15">
        <v>2179</v>
      </c>
      <c r="B2179" s="338" t="s">
        <v>3453</v>
      </c>
      <c r="C2179" s="8" t="s">
        <v>1295</v>
      </c>
      <c r="D2179" s="15" t="s">
        <v>169</v>
      </c>
      <c r="E2179" s="18">
        <v>171.63</v>
      </c>
      <c r="F2179" s="473">
        <v>45707</v>
      </c>
      <c r="G2179" s="473">
        <v>45707</v>
      </c>
      <c r="H2179" s="448"/>
      <c r="I2179" s="15" t="s">
        <v>1279</v>
      </c>
      <c r="J2179" s="15" t="str">
        <f>_xlfn.XLOOKUP(QDC_Contratos[[#This Row],[ID CLUSTER]],'Pontos e zonas por UF'!$B$2:$B$446,'Pontos e zonas por UF'!$H$2:$H$446)</f>
        <v>São Paulo</v>
      </c>
      <c r="K2179" s="344"/>
      <c r="L2179" s="8">
        <f>_xlfn.XLOOKUP(QDC_Contratos[[#This Row],[ID CLUSTER]],'Pontos e zonas por UF'!$B$2:$B$446,'Pontos e zonas por UF'!$A$2:$A$446)</f>
        <v>1</v>
      </c>
      <c r="M2179" s="344" t="str">
        <f>_xlfn.XLOOKUP(QDC_Contratos[[#This Row],[Código Identificador do ID CLUSTER]],'Pontos e zonas por UF'!$A$2:$A$446,'Pontos e zonas por UF'!$G$2:$G$446)</f>
        <v>Ponto</v>
      </c>
    </row>
    <row r="2180" spans="1:13" x14ac:dyDescent="0.35">
      <c r="A2180" s="15">
        <v>2180</v>
      </c>
      <c r="B2180" s="338" t="s">
        <v>3454</v>
      </c>
      <c r="C2180" s="8" t="s">
        <v>1295</v>
      </c>
      <c r="D2180" s="15" t="s">
        <v>169</v>
      </c>
      <c r="E2180" s="18">
        <v>171.63</v>
      </c>
      <c r="F2180" s="473">
        <v>45708</v>
      </c>
      <c r="G2180" s="473">
        <v>45708</v>
      </c>
      <c r="H2180" s="448"/>
      <c r="I2180" s="15" t="s">
        <v>1279</v>
      </c>
      <c r="J2180" s="15" t="str">
        <f>_xlfn.XLOOKUP(QDC_Contratos[[#This Row],[ID CLUSTER]],'Pontos e zonas por UF'!$B$2:$B$446,'Pontos e zonas por UF'!$H$2:$H$446)</f>
        <v>São Paulo</v>
      </c>
      <c r="K2180" s="344"/>
      <c r="L2180" s="8">
        <f>_xlfn.XLOOKUP(QDC_Contratos[[#This Row],[ID CLUSTER]],'Pontos e zonas por UF'!$B$2:$B$446,'Pontos e zonas por UF'!$A$2:$A$446)</f>
        <v>1</v>
      </c>
      <c r="M2180" s="344" t="str">
        <f>_xlfn.XLOOKUP(QDC_Contratos[[#This Row],[Código Identificador do ID CLUSTER]],'Pontos e zonas por UF'!$A$2:$A$446,'Pontos e zonas por UF'!$G$2:$G$446)</f>
        <v>Ponto</v>
      </c>
    </row>
    <row r="2181" spans="1:13" x14ac:dyDescent="0.35">
      <c r="A2181" s="15">
        <v>2181</v>
      </c>
      <c r="B2181" s="338" t="s">
        <v>3455</v>
      </c>
      <c r="C2181" s="8" t="s">
        <v>1295</v>
      </c>
      <c r="D2181" s="15" t="s">
        <v>169</v>
      </c>
      <c r="E2181" s="18">
        <v>171.63</v>
      </c>
      <c r="F2181" s="473">
        <v>45709</v>
      </c>
      <c r="G2181" s="473">
        <v>45709</v>
      </c>
      <c r="H2181" s="448"/>
      <c r="I2181" s="15" t="s">
        <v>1279</v>
      </c>
      <c r="J2181" s="15" t="str">
        <f>_xlfn.XLOOKUP(QDC_Contratos[[#This Row],[ID CLUSTER]],'Pontos e zonas por UF'!$B$2:$B$446,'Pontos e zonas por UF'!$H$2:$H$446)</f>
        <v>São Paulo</v>
      </c>
      <c r="K2181" s="344"/>
      <c r="L2181" s="8">
        <f>_xlfn.XLOOKUP(QDC_Contratos[[#This Row],[ID CLUSTER]],'Pontos e zonas por UF'!$B$2:$B$446,'Pontos e zonas por UF'!$A$2:$A$446)</f>
        <v>1</v>
      </c>
      <c r="M2181" s="344" t="str">
        <f>_xlfn.XLOOKUP(QDC_Contratos[[#This Row],[Código Identificador do ID CLUSTER]],'Pontos e zonas por UF'!$A$2:$A$446,'Pontos e zonas por UF'!$G$2:$G$446)</f>
        <v>Ponto</v>
      </c>
    </row>
    <row r="2182" spans="1:13" x14ac:dyDescent="0.35">
      <c r="A2182" s="15">
        <v>2182</v>
      </c>
      <c r="B2182" s="338" t="s">
        <v>3456</v>
      </c>
      <c r="C2182" s="8" t="s">
        <v>1295</v>
      </c>
      <c r="D2182" s="15" t="s">
        <v>169</v>
      </c>
      <c r="E2182" s="18">
        <v>171.63</v>
      </c>
      <c r="F2182" s="473">
        <v>45710</v>
      </c>
      <c r="G2182" s="473">
        <v>45710</v>
      </c>
      <c r="H2182" s="448"/>
      <c r="I2182" s="15" t="s">
        <v>1279</v>
      </c>
      <c r="J2182" s="15" t="str">
        <f>_xlfn.XLOOKUP(QDC_Contratos[[#This Row],[ID CLUSTER]],'Pontos e zonas por UF'!$B$2:$B$446,'Pontos e zonas por UF'!$H$2:$H$446)</f>
        <v>São Paulo</v>
      </c>
      <c r="K2182" s="344"/>
      <c r="L2182" s="8">
        <f>_xlfn.XLOOKUP(QDC_Contratos[[#This Row],[ID CLUSTER]],'Pontos e zonas por UF'!$B$2:$B$446,'Pontos e zonas por UF'!$A$2:$A$446)</f>
        <v>1</v>
      </c>
      <c r="M2182" s="344" t="str">
        <f>_xlfn.XLOOKUP(QDC_Contratos[[#This Row],[Código Identificador do ID CLUSTER]],'Pontos e zonas por UF'!$A$2:$A$446,'Pontos e zonas por UF'!$G$2:$G$446)</f>
        <v>Ponto</v>
      </c>
    </row>
    <row r="2183" spans="1:13" x14ac:dyDescent="0.35">
      <c r="A2183" s="15">
        <v>2183</v>
      </c>
      <c r="B2183" s="338" t="s">
        <v>3457</v>
      </c>
      <c r="C2183" s="8" t="s">
        <v>1278</v>
      </c>
      <c r="D2183" s="15" t="s">
        <v>162</v>
      </c>
      <c r="E2183" s="18">
        <v>10.3</v>
      </c>
      <c r="F2183" s="473">
        <v>45707</v>
      </c>
      <c r="G2183" s="473">
        <v>45707</v>
      </c>
      <c r="H2183" s="448"/>
      <c r="I2183" s="15" t="s">
        <v>1279</v>
      </c>
      <c r="J2183" s="15" t="str">
        <f>_xlfn.XLOOKUP(QDC_Contratos[[#This Row],[ID CLUSTER]],'Pontos e zonas por UF'!$B$2:$B$446,'Pontos e zonas por UF'!$H$2:$H$446)</f>
        <v>São Paulo</v>
      </c>
      <c r="K2183" s="344"/>
      <c r="L2183" s="8">
        <f>_xlfn.XLOOKUP(QDC_Contratos[[#This Row],[ID CLUSTER]],'Pontos e zonas por UF'!$B$2:$B$446,'Pontos e zonas por UF'!$A$2:$A$446)</f>
        <v>442</v>
      </c>
      <c r="M2183" s="344" t="str">
        <f>_xlfn.XLOOKUP(QDC_Contratos[[#This Row],[Código Identificador do ID CLUSTER]],'Pontos e zonas por UF'!$A$2:$A$446,'Pontos e zonas por UF'!$G$2:$G$446)</f>
        <v>Zona</v>
      </c>
    </row>
    <row r="2184" spans="1:13" x14ac:dyDescent="0.35">
      <c r="A2184" s="15">
        <v>2184</v>
      </c>
      <c r="B2184" s="338" t="s">
        <v>3458</v>
      </c>
      <c r="C2184" s="8" t="s">
        <v>1278</v>
      </c>
      <c r="D2184" s="15" t="s">
        <v>162</v>
      </c>
      <c r="E2184" s="18">
        <v>8</v>
      </c>
      <c r="F2184" s="473">
        <v>45708</v>
      </c>
      <c r="G2184" s="473">
        <v>45708</v>
      </c>
      <c r="H2184" s="448"/>
      <c r="I2184" s="15" t="s">
        <v>1279</v>
      </c>
      <c r="J2184" s="15" t="str">
        <f>_xlfn.XLOOKUP(QDC_Contratos[[#This Row],[ID CLUSTER]],'Pontos e zonas por UF'!$B$2:$B$446,'Pontos e zonas por UF'!$H$2:$H$446)</f>
        <v>São Paulo</v>
      </c>
      <c r="K2184" s="344"/>
      <c r="L2184" s="8">
        <f>_xlfn.XLOOKUP(QDC_Contratos[[#This Row],[ID CLUSTER]],'Pontos e zonas por UF'!$B$2:$B$446,'Pontos e zonas por UF'!$A$2:$A$446)</f>
        <v>442</v>
      </c>
      <c r="M2184" s="344" t="str">
        <f>_xlfn.XLOOKUP(QDC_Contratos[[#This Row],[Código Identificador do ID CLUSTER]],'Pontos e zonas por UF'!$A$2:$A$446,'Pontos e zonas por UF'!$G$2:$G$446)</f>
        <v>Zona</v>
      </c>
    </row>
    <row r="2185" spans="1:13" x14ac:dyDescent="0.35">
      <c r="A2185" s="15">
        <v>2185</v>
      </c>
      <c r="B2185" s="338" t="s">
        <v>3459</v>
      </c>
      <c r="C2185" s="8" t="s">
        <v>1278</v>
      </c>
      <c r="D2185" s="15" t="s">
        <v>162</v>
      </c>
      <c r="E2185" s="18">
        <v>8</v>
      </c>
      <c r="F2185" s="473">
        <v>45709</v>
      </c>
      <c r="G2185" s="473">
        <v>45709</v>
      </c>
      <c r="H2185" s="448"/>
      <c r="I2185" s="15" t="s">
        <v>1279</v>
      </c>
      <c r="J2185" s="15" t="str">
        <f>_xlfn.XLOOKUP(QDC_Contratos[[#This Row],[ID CLUSTER]],'Pontos e zonas por UF'!$B$2:$B$446,'Pontos e zonas por UF'!$H$2:$H$446)</f>
        <v>São Paulo</v>
      </c>
      <c r="K2185" s="344"/>
      <c r="L2185" s="8">
        <f>_xlfn.XLOOKUP(QDC_Contratos[[#This Row],[ID CLUSTER]],'Pontos e zonas por UF'!$B$2:$B$446,'Pontos e zonas por UF'!$A$2:$A$446)</f>
        <v>442</v>
      </c>
      <c r="M2185" s="344" t="str">
        <f>_xlfn.XLOOKUP(QDC_Contratos[[#This Row],[Código Identificador do ID CLUSTER]],'Pontos e zonas por UF'!$A$2:$A$446,'Pontos e zonas por UF'!$G$2:$G$446)</f>
        <v>Zona</v>
      </c>
    </row>
    <row r="2186" spans="1:13" x14ac:dyDescent="0.35">
      <c r="A2186" s="15">
        <v>2186</v>
      </c>
      <c r="B2186" s="338" t="s">
        <v>3460</v>
      </c>
      <c r="C2186" s="8" t="s">
        <v>1497</v>
      </c>
      <c r="D2186" s="15" t="s">
        <v>162</v>
      </c>
      <c r="E2186" s="18">
        <v>1000</v>
      </c>
      <c r="F2186" s="473">
        <v>45709</v>
      </c>
      <c r="G2186" s="473">
        <v>45716</v>
      </c>
      <c r="H2186" s="448"/>
      <c r="I2186" s="15" t="s">
        <v>1279</v>
      </c>
      <c r="J2186" s="15" t="str">
        <f>_xlfn.XLOOKUP(QDC_Contratos[[#This Row],[ID CLUSTER]],'Pontos e zonas por UF'!$B$2:$B$446,'Pontos e zonas por UF'!$H$2:$H$446)</f>
        <v>São Paulo</v>
      </c>
      <c r="K2186" s="344"/>
      <c r="L2186" s="8">
        <f>_xlfn.XLOOKUP(QDC_Contratos[[#This Row],[ID CLUSTER]],'Pontos e zonas por UF'!$B$2:$B$446,'Pontos e zonas por UF'!$A$2:$A$446)</f>
        <v>3</v>
      </c>
      <c r="M2186" s="344" t="str">
        <f>_xlfn.XLOOKUP(QDC_Contratos[[#This Row],[Código Identificador do ID CLUSTER]],'Pontos e zonas por UF'!$A$2:$A$446,'Pontos e zonas por UF'!$G$2:$G$446)</f>
        <v>Ponto</v>
      </c>
    </row>
    <row r="2187" spans="1:13" x14ac:dyDescent="0.35">
      <c r="A2187" s="15">
        <v>2187</v>
      </c>
      <c r="B2187" s="338" t="s">
        <v>3461</v>
      </c>
      <c r="C2187" s="8" t="s">
        <v>1278</v>
      </c>
      <c r="D2187" s="15" t="s">
        <v>162</v>
      </c>
      <c r="E2187" s="18">
        <v>10</v>
      </c>
      <c r="F2187" s="473">
        <v>45717</v>
      </c>
      <c r="G2187" s="473">
        <v>45747</v>
      </c>
      <c r="H2187" s="448"/>
      <c r="I2187" s="15" t="s">
        <v>1279</v>
      </c>
      <c r="J2187" s="15" t="str">
        <f>_xlfn.XLOOKUP(QDC_Contratos[[#This Row],[ID CLUSTER]],'Pontos e zonas por UF'!$B$2:$B$446,'Pontos e zonas por UF'!$H$2:$H$446)</f>
        <v>São Paulo</v>
      </c>
      <c r="K2187" s="344"/>
      <c r="L2187" s="8">
        <f>_xlfn.XLOOKUP(QDC_Contratos[[#This Row],[ID CLUSTER]],'Pontos e zonas por UF'!$B$2:$B$446,'Pontos e zonas por UF'!$A$2:$A$446)</f>
        <v>442</v>
      </c>
      <c r="M2187" s="344" t="str">
        <f>_xlfn.XLOOKUP(QDC_Contratos[[#This Row],[Código Identificador do ID CLUSTER]],'Pontos e zonas por UF'!$A$2:$A$446,'Pontos e zonas por UF'!$G$2:$G$446)</f>
        <v>Zona</v>
      </c>
    </row>
    <row r="2188" spans="1:13" x14ac:dyDescent="0.35">
      <c r="A2188" s="15">
        <v>2188</v>
      </c>
      <c r="B2188" s="338" t="s">
        <v>3462</v>
      </c>
      <c r="C2188" s="8" t="s">
        <v>1283</v>
      </c>
      <c r="D2188" s="15" t="s">
        <v>162</v>
      </c>
      <c r="E2188" s="18">
        <v>0</v>
      </c>
      <c r="F2188" s="473">
        <v>45474</v>
      </c>
      <c r="G2188" s="473">
        <v>46022</v>
      </c>
      <c r="H2188" s="448"/>
      <c r="I2188" s="15" t="s">
        <v>1279</v>
      </c>
      <c r="J2188" s="15" t="str">
        <f>_xlfn.XLOOKUP(QDC_Contratos[[#This Row],[ID CLUSTER]],'Pontos e zonas por UF'!$B$2:$B$446,'Pontos e zonas por UF'!$H$2:$H$446)</f>
        <v>Santa Catarina</v>
      </c>
      <c r="K2188" s="344"/>
      <c r="L2188" s="8">
        <f>_xlfn.XLOOKUP(QDC_Contratos[[#This Row],[ID CLUSTER]],'Pontos e zonas por UF'!$B$2:$B$446,'Pontos e zonas por UF'!$A$2:$A$446)</f>
        <v>214</v>
      </c>
      <c r="M2188" s="344" t="str">
        <f>_xlfn.XLOOKUP(QDC_Contratos[[#This Row],[Código Identificador do ID CLUSTER]],'Pontos e zonas por UF'!$A$2:$A$446,'Pontos e zonas por UF'!$G$2:$G$446)</f>
        <v>Zona</v>
      </c>
    </row>
    <row r="2189" spans="1:13" x14ac:dyDescent="0.35">
      <c r="A2189" s="15">
        <v>2189</v>
      </c>
      <c r="B2189" s="338" t="s">
        <v>3463</v>
      </c>
      <c r="C2189" s="8" t="s">
        <v>1283</v>
      </c>
      <c r="D2189" s="15" t="s">
        <v>162</v>
      </c>
      <c r="E2189" s="18">
        <v>0</v>
      </c>
      <c r="F2189" s="473">
        <v>45474</v>
      </c>
      <c r="G2189" s="473">
        <v>46387</v>
      </c>
      <c r="H2189" s="448"/>
      <c r="I2189" s="15" t="s">
        <v>1279</v>
      </c>
      <c r="J2189" s="15" t="str">
        <f>_xlfn.XLOOKUP(QDC_Contratos[[#This Row],[ID CLUSTER]],'Pontos e zonas por UF'!$B$2:$B$446,'Pontos e zonas por UF'!$H$2:$H$446)</f>
        <v>Santa Catarina</v>
      </c>
      <c r="K2189" s="344"/>
      <c r="L2189" s="8">
        <f>_xlfn.XLOOKUP(QDC_Contratos[[#This Row],[ID CLUSTER]],'Pontos e zonas por UF'!$B$2:$B$446,'Pontos e zonas por UF'!$A$2:$A$446)</f>
        <v>214</v>
      </c>
      <c r="M2189" s="344" t="str">
        <f>_xlfn.XLOOKUP(QDC_Contratos[[#This Row],[Código Identificador do ID CLUSTER]],'Pontos e zonas por UF'!$A$2:$A$446,'Pontos e zonas por UF'!$G$2:$G$446)</f>
        <v>Zona</v>
      </c>
    </row>
    <row r="2190" spans="1:13" x14ac:dyDescent="0.35">
      <c r="A2190" s="15">
        <v>2190</v>
      </c>
      <c r="B2190" s="338" t="s">
        <v>3464</v>
      </c>
      <c r="C2190" s="8" t="s">
        <v>1466</v>
      </c>
      <c r="D2190" s="15" t="s">
        <v>162</v>
      </c>
      <c r="E2190" s="18">
        <v>10</v>
      </c>
      <c r="F2190" s="473">
        <v>45794</v>
      </c>
      <c r="G2190" s="473">
        <v>45794</v>
      </c>
      <c r="H2190" s="448"/>
      <c r="I2190" s="15" t="s">
        <v>1279</v>
      </c>
      <c r="J2190" s="15" t="str">
        <f>_xlfn.XLOOKUP(QDC_Contratos[[#This Row],[ID CLUSTER]],'Pontos e zonas por UF'!$B$2:$B$446,'Pontos e zonas por UF'!$H$2:$H$446)</f>
        <v>Espírito Santo</v>
      </c>
      <c r="K2190" s="344"/>
      <c r="L2190" s="8">
        <f>_xlfn.XLOOKUP(QDC_Contratos[[#This Row],[ID CLUSTER]],'Pontos e zonas por UF'!$B$2:$B$446,'Pontos e zonas por UF'!$A$2:$A$446)</f>
        <v>231</v>
      </c>
      <c r="M2190" s="344" t="str">
        <f>_xlfn.XLOOKUP(QDC_Contratos[[#This Row],[Código Identificador do ID CLUSTER]],'Pontos e zonas por UF'!$A$2:$A$446,'Pontos e zonas por UF'!$G$2:$G$446)</f>
        <v>Zona</v>
      </c>
    </row>
    <row r="2191" spans="1:13" x14ac:dyDescent="0.35">
      <c r="A2191" s="15">
        <v>2191</v>
      </c>
      <c r="B2191" s="338" t="s">
        <v>3465</v>
      </c>
      <c r="C2191" s="8" t="s">
        <v>1466</v>
      </c>
      <c r="D2191" s="15" t="s">
        <v>162</v>
      </c>
      <c r="E2191" s="18">
        <v>10</v>
      </c>
      <c r="F2191" s="473">
        <v>45795</v>
      </c>
      <c r="G2191" s="473">
        <v>45795</v>
      </c>
      <c r="H2191" s="448"/>
      <c r="I2191" s="15" t="s">
        <v>1279</v>
      </c>
      <c r="J2191" s="15" t="str">
        <f>_xlfn.XLOOKUP(QDC_Contratos[[#This Row],[ID CLUSTER]],'Pontos e zonas por UF'!$B$2:$B$446,'Pontos e zonas por UF'!$H$2:$H$446)</f>
        <v>Espírito Santo</v>
      </c>
      <c r="K2191" s="344"/>
      <c r="L2191" s="8">
        <f>_xlfn.XLOOKUP(QDC_Contratos[[#This Row],[ID CLUSTER]],'Pontos e zonas por UF'!$B$2:$B$446,'Pontos e zonas por UF'!$A$2:$A$446)</f>
        <v>231</v>
      </c>
      <c r="M2191" s="344" t="str">
        <f>_xlfn.XLOOKUP(QDC_Contratos[[#This Row],[Código Identificador do ID CLUSTER]],'Pontos e zonas por UF'!$A$2:$A$446,'Pontos e zonas por UF'!$G$2:$G$446)</f>
        <v>Zona</v>
      </c>
    </row>
    <row r="2192" spans="1:13" x14ac:dyDescent="0.35">
      <c r="A2192" s="15">
        <v>2192</v>
      </c>
      <c r="B2192" s="338" t="s">
        <v>3466</v>
      </c>
      <c r="C2192" s="8" t="s">
        <v>1466</v>
      </c>
      <c r="D2192" s="15" t="s">
        <v>162</v>
      </c>
      <c r="E2192" s="18">
        <v>10</v>
      </c>
      <c r="F2192" s="473">
        <v>45796</v>
      </c>
      <c r="G2192" s="473">
        <v>45796</v>
      </c>
      <c r="H2192" s="448"/>
      <c r="I2192" s="15" t="s">
        <v>1279</v>
      </c>
      <c r="J2192" s="15" t="str">
        <f>_xlfn.XLOOKUP(QDC_Contratos[[#This Row],[ID CLUSTER]],'Pontos e zonas por UF'!$B$2:$B$446,'Pontos e zonas por UF'!$H$2:$H$446)</f>
        <v>Espírito Santo</v>
      </c>
      <c r="K2192" s="344"/>
      <c r="L2192" s="8">
        <f>_xlfn.XLOOKUP(QDC_Contratos[[#This Row],[ID CLUSTER]],'Pontos e zonas por UF'!$B$2:$B$446,'Pontos e zonas por UF'!$A$2:$A$446)</f>
        <v>231</v>
      </c>
      <c r="M2192" s="344" t="str">
        <f>_xlfn.XLOOKUP(QDC_Contratos[[#This Row],[Código Identificador do ID CLUSTER]],'Pontos e zonas por UF'!$A$2:$A$446,'Pontos e zonas por UF'!$G$2:$G$446)</f>
        <v>Zona</v>
      </c>
    </row>
    <row r="2193" spans="1:13" x14ac:dyDescent="0.35">
      <c r="A2193" s="15">
        <v>2193</v>
      </c>
      <c r="B2193" s="338" t="s">
        <v>3467</v>
      </c>
      <c r="C2193" s="8" t="s">
        <v>1466</v>
      </c>
      <c r="D2193" s="15" t="s">
        <v>162</v>
      </c>
      <c r="E2193" s="18">
        <v>7</v>
      </c>
      <c r="F2193" s="473">
        <v>45797</v>
      </c>
      <c r="G2193" s="473">
        <v>45797</v>
      </c>
      <c r="H2193" s="448"/>
      <c r="I2193" s="15" t="s">
        <v>1279</v>
      </c>
      <c r="J2193" s="15" t="str">
        <f>_xlfn.XLOOKUP(QDC_Contratos[[#This Row],[ID CLUSTER]],'Pontos e zonas por UF'!$B$2:$B$446,'Pontos e zonas por UF'!$H$2:$H$446)</f>
        <v>Espírito Santo</v>
      </c>
      <c r="K2193" s="344"/>
      <c r="L2193" s="8">
        <f>_xlfn.XLOOKUP(QDC_Contratos[[#This Row],[ID CLUSTER]],'Pontos e zonas por UF'!$B$2:$B$446,'Pontos e zonas por UF'!$A$2:$A$446)</f>
        <v>231</v>
      </c>
      <c r="M2193" s="344" t="str">
        <f>_xlfn.XLOOKUP(QDC_Contratos[[#This Row],[Código Identificador do ID CLUSTER]],'Pontos e zonas por UF'!$A$2:$A$446,'Pontos e zonas por UF'!$G$2:$G$446)</f>
        <v>Zona</v>
      </c>
    </row>
    <row r="2194" spans="1:13" x14ac:dyDescent="0.35">
      <c r="A2194" s="15">
        <v>2194</v>
      </c>
      <c r="B2194" s="338" t="s">
        <v>3468</v>
      </c>
      <c r="C2194" s="8" t="s">
        <v>1466</v>
      </c>
      <c r="D2194" s="15" t="s">
        <v>162</v>
      </c>
      <c r="E2194" s="18">
        <v>7</v>
      </c>
      <c r="F2194" s="473">
        <v>45798</v>
      </c>
      <c r="G2194" s="473">
        <v>45798</v>
      </c>
      <c r="H2194" s="448"/>
      <c r="I2194" s="15" t="s">
        <v>1279</v>
      </c>
      <c r="J2194" s="15" t="str">
        <f>_xlfn.XLOOKUP(QDC_Contratos[[#This Row],[ID CLUSTER]],'Pontos e zonas por UF'!$B$2:$B$446,'Pontos e zonas por UF'!$H$2:$H$446)</f>
        <v>Espírito Santo</v>
      </c>
      <c r="K2194" s="344"/>
      <c r="L2194" s="8">
        <f>_xlfn.XLOOKUP(QDC_Contratos[[#This Row],[ID CLUSTER]],'Pontos e zonas por UF'!$B$2:$B$446,'Pontos e zonas por UF'!$A$2:$A$446)</f>
        <v>231</v>
      </c>
      <c r="M2194" s="344" t="str">
        <f>_xlfn.XLOOKUP(QDC_Contratos[[#This Row],[Código Identificador do ID CLUSTER]],'Pontos e zonas por UF'!$A$2:$A$446,'Pontos e zonas por UF'!$G$2:$G$446)</f>
        <v>Zona</v>
      </c>
    </row>
    <row r="2195" spans="1:13" x14ac:dyDescent="0.35">
      <c r="A2195" s="15">
        <v>2195</v>
      </c>
      <c r="B2195" s="338" t="s">
        <v>3469</v>
      </c>
      <c r="C2195" s="8" t="s">
        <v>1466</v>
      </c>
      <c r="D2195" s="15" t="s">
        <v>162</v>
      </c>
      <c r="E2195" s="18">
        <v>7</v>
      </c>
      <c r="F2195" s="473">
        <v>45799</v>
      </c>
      <c r="G2195" s="473">
        <v>45799</v>
      </c>
      <c r="H2195" s="448"/>
      <c r="I2195" s="15" t="s">
        <v>1279</v>
      </c>
      <c r="J2195" s="15" t="str">
        <f>_xlfn.XLOOKUP(QDC_Contratos[[#This Row],[ID CLUSTER]],'Pontos e zonas por UF'!$B$2:$B$446,'Pontos e zonas por UF'!$H$2:$H$446)</f>
        <v>Espírito Santo</v>
      </c>
      <c r="K2195" s="344"/>
      <c r="L2195" s="8">
        <f>_xlfn.XLOOKUP(QDC_Contratos[[#This Row],[ID CLUSTER]],'Pontos e zonas por UF'!$B$2:$B$446,'Pontos e zonas por UF'!$A$2:$A$446)</f>
        <v>231</v>
      </c>
      <c r="M2195" s="344" t="str">
        <f>_xlfn.XLOOKUP(QDC_Contratos[[#This Row],[Código Identificador do ID CLUSTER]],'Pontos e zonas por UF'!$A$2:$A$446,'Pontos e zonas por UF'!$G$2:$G$446)</f>
        <v>Zona</v>
      </c>
    </row>
    <row r="2196" spans="1:13" x14ac:dyDescent="0.35">
      <c r="A2196" s="15">
        <v>2196</v>
      </c>
      <c r="B2196" s="338" t="s">
        <v>3470</v>
      </c>
      <c r="C2196" s="8" t="s">
        <v>1802</v>
      </c>
      <c r="D2196" s="15" t="s">
        <v>162</v>
      </c>
      <c r="E2196" s="18">
        <v>200</v>
      </c>
      <c r="F2196" s="473">
        <v>45799</v>
      </c>
      <c r="G2196" s="473">
        <v>45799</v>
      </c>
      <c r="H2196" s="448"/>
      <c r="I2196" s="15" t="s">
        <v>1279</v>
      </c>
      <c r="J2196" s="15" t="str">
        <f>_xlfn.XLOOKUP(QDC_Contratos[[#This Row],[ID CLUSTER]],'Pontos e zonas por UF'!$B$2:$B$446,'Pontos e zonas por UF'!$H$2:$H$446)</f>
        <v>Rio de Janeiro</v>
      </c>
      <c r="K2196" s="344"/>
      <c r="L2196" s="8">
        <f>_xlfn.XLOOKUP(QDC_Contratos[[#This Row],[ID CLUSTER]],'Pontos e zonas por UF'!$B$2:$B$446,'Pontos e zonas por UF'!$A$2:$A$446)</f>
        <v>756642</v>
      </c>
      <c r="M2196" s="344" t="str">
        <f>_xlfn.XLOOKUP(QDC_Contratos[[#This Row],[Código Identificador do ID CLUSTER]],'Pontos e zonas por UF'!$A$2:$A$446,'Pontos e zonas por UF'!$G$2:$G$446)</f>
        <v>Ponto</v>
      </c>
    </row>
    <row r="2197" spans="1:13" x14ac:dyDescent="0.35">
      <c r="A2197" s="15">
        <v>2197</v>
      </c>
      <c r="B2197" s="338" t="s">
        <v>3471</v>
      </c>
      <c r="C2197" s="8" t="s">
        <v>1802</v>
      </c>
      <c r="D2197" s="15" t="s">
        <v>162</v>
      </c>
      <c r="E2197" s="18">
        <v>200</v>
      </c>
      <c r="F2197" s="473">
        <v>45800</v>
      </c>
      <c r="G2197" s="473">
        <v>45800</v>
      </c>
      <c r="H2197" s="448"/>
      <c r="I2197" s="15" t="s">
        <v>1279</v>
      </c>
      <c r="J2197" s="15" t="str">
        <f>_xlfn.XLOOKUP(QDC_Contratos[[#This Row],[ID CLUSTER]],'Pontos e zonas por UF'!$B$2:$B$446,'Pontos e zonas por UF'!$H$2:$H$446)</f>
        <v>Rio de Janeiro</v>
      </c>
      <c r="K2197" s="344"/>
      <c r="L2197" s="8">
        <f>_xlfn.XLOOKUP(QDC_Contratos[[#This Row],[ID CLUSTER]],'Pontos e zonas por UF'!$B$2:$B$446,'Pontos e zonas por UF'!$A$2:$A$446)</f>
        <v>756642</v>
      </c>
      <c r="M2197" s="344" t="str">
        <f>_xlfn.XLOOKUP(QDC_Contratos[[#This Row],[Código Identificador do ID CLUSTER]],'Pontos e zonas por UF'!$A$2:$A$446,'Pontos e zonas por UF'!$G$2:$G$446)</f>
        <v>Ponto</v>
      </c>
    </row>
    <row r="2198" spans="1:13" x14ac:dyDescent="0.35">
      <c r="A2198" s="15">
        <v>2198</v>
      </c>
      <c r="B2198" s="338" t="s">
        <v>3472</v>
      </c>
      <c r="C2198" s="8" t="s">
        <v>1466</v>
      </c>
      <c r="D2198" s="15" t="s">
        <v>162</v>
      </c>
      <c r="E2198" s="18">
        <v>7</v>
      </c>
      <c r="F2198" s="473">
        <v>45800</v>
      </c>
      <c r="G2198" s="473">
        <v>45800</v>
      </c>
      <c r="H2198" s="448"/>
      <c r="I2198" s="15" t="s">
        <v>1279</v>
      </c>
      <c r="J2198" s="15" t="str">
        <f>_xlfn.XLOOKUP(QDC_Contratos[[#This Row],[ID CLUSTER]],'Pontos e zonas por UF'!$B$2:$B$446,'Pontos e zonas por UF'!$H$2:$H$446)</f>
        <v>Espírito Santo</v>
      </c>
      <c r="K2198" s="344"/>
      <c r="L2198" s="8">
        <f>_xlfn.XLOOKUP(QDC_Contratos[[#This Row],[ID CLUSTER]],'Pontos e zonas por UF'!$B$2:$B$446,'Pontos e zonas por UF'!$A$2:$A$446)</f>
        <v>231</v>
      </c>
      <c r="M2198" s="344" t="str">
        <f>_xlfn.XLOOKUP(QDC_Contratos[[#This Row],[Código Identificador do ID CLUSTER]],'Pontos e zonas por UF'!$A$2:$A$446,'Pontos e zonas por UF'!$G$2:$G$446)</f>
        <v>Zona</v>
      </c>
    </row>
    <row r="2199" spans="1:13" x14ac:dyDescent="0.35">
      <c r="A2199" s="15">
        <v>2199</v>
      </c>
      <c r="B2199" s="338" t="s">
        <v>3473</v>
      </c>
      <c r="C2199" s="8" t="s">
        <v>1466</v>
      </c>
      <c r="D2199" s="15" t="s">
        <v>162</v>
      </c>
      <c r="E2199" s="18">
        <v>7</v>
      </c>
      <c r="F2199" s="473">
        <v>45801</v>
      </c>
      <c r="G2199" s="473">
        <v>45801</v>
      </c>
      <c r="H2199" s="448"/>
      <c r="I2199" s="15" t="s">
        <v>1279</v>
      </c>
      <c r="J2199" s="15" t="str">
        <f>_xlfn.XLOOKUP(QDC_Contratos[[#This Row],[ID CLUSTER]],'Pontos e zonas por UF'!$B$2:$B$446,'Pontos e zonas por UF'!$H$2:$H$446)</f>
        <v>Espírito Santo</v>
      </c>
      <c r="K2199" s="344"/>
      <c r="L2199" s="8">
        <f>_xlfn.XLOOKUP(QDC_Contratos[[#This Row],[ID CLUSTER]],'Pontos e zonas por UF'!$B$2:$B$446,'Pontos e zonas por UF'!$A$2:$A$446)</f>
        <v>231</v>
      </c>
      <c r="M2199" s="344" t="str">
        <f>_xlfn.XLOOKUP(QDC_Contratos[[#This Row],[Código Identificador do ID CLUSTER]],'Pontos e zonas por UF'!$A$2:$A$446,'Pontos e zonas por UF'!$G$2:$G$446)</f>
        <v>Zona</v>
      </c>
    </row>
    <row r="2200" spans="1:13" x14ac:dyDescent="0.35">
      <c r="A2200" s="15">
        <v>2200</v>
      </c>
      <c r="B2200" s="338" t="s">
        <v>3474</v>
      </c>
      <c r="C2200" s="8" t="s">
        <v>1466</v>
      </c>
      <c r="D2200" s="15" t="s">
        <v>162</v>
      </c>
      <c r="E2200" s="18">
        <v>7</v>
      </c>
      <c r="F2200" s="473">
        <v>45802</v>
      </c>
      <c r="G2200" s="473">
        <v>45802</v>
      </c>
      <c r="H2200" s="448"/>
      <c r="I2200" s="15" t="s">
        <v>1279</v>
      </c>
      <c r="J2200" s="15" t="str">
        <f>_xlfn.XLOOKUP(QDC_Contratos[[#This Row],[ID CLUSTER]],'Pontos e zonas por UF'!$B$2:$B$446,'Pontos e zonas por UF'!$H$2:$H$446)</f>
        <v>Espírito Santo</v>
      </c>
      <c r="K2200" s="344"/>
      <c r="L2200" s="8">
        <f>_xlfn.XLOOKUP(QDC_Contratos[[#This Row],[ID CLUSTER]],'Pontos e zonas por UF'!$B$2:$B$446,'Pontos e zonas por UF'!$A$2:$A$446)</f>
        <v>231</v>
      </c>
      <c r="M2200" s="344" t="str">
        <f>_xlfn.XLOOKUP(QDC_Contratos[[#This Row],[Código Identificador do ID CLUSTER]],'Pontos e zonas por UF'!$A$2:$A$446,'Pontos e zonas por UF'!$G$2:$G$446)</f>
        <v>Zona</v>
      </c>
    </row>
    <row r="2201" spans="1:13" x14ac:dyDescent="0.35">
      <c r="A2201" s="15">
        <v>2201</v>
      </c>
      <c r="B2201" s="338" t="s">
        <v>3475</v>
      </c>
      <c r="C2201" s="8" t="s">
        <v>1466</v>
      </c>
      <c r="D2201" s="15" t="s">
        <v>162</v>
      </c>
      <c r="E2201" s="18">
        <v>7</v>
      </c>
      <c r="F2201" s="473">
        <v>45803</v>
      </c>
      <c r="G2201" s="473">
        <v>45803</v>
      </c>
      <c r="H2201" s="448"/>
      <c r="I2201" s="15" t="s">
        <v>1279</v>
      </c>
      <c r="J2201" s="15" t="str">
        <f>_xlfn.XLOOKUP(QDC_Contratos[[#This Row],[ID CLUSTER]],'Pontos e zonas por UF'!$B$2:$B$446,'Pontos e zonas por UF'!$H$2:$H$446)</f>
        <v>Espírito Santo</v>
      </c>
      <c r="K2201" s="344"/>
      <c r="L2201" s="8">
        <f>_xlfn.XLOOKUP(QDC_Contratos[[#This Row],[ID CLUSTER]],'Pontos e zonas por UF'!$B$2:$B$446,'Pontos e zonas por UF'!$A$2:$A$446)</f>
        <v>231</v>
      </c>
      <c r="M2201" s="344" t="str">
        <f>_xlfn.XLOOKUP(QDC_Contratos[[#This Row],[Código Identificador do ID CLUSTER]],'Pontos e zonas por UF'!$A$2:$A$446,'Pontos e zonas por UF'!$G$2:$G$446)</f>
        <v>Zona</v>
      </c>
    </row>
    <row r="2202" spans="1:13" x14ac:dyDescent="0.35">
      <c r="A2202" s="15">
        <v>2202</v>
      </c>
      <c r="B2202" s="338" t="s">
        <v>3476</v>
      </c>
      <c r="C2202" s="8" t="s">
        <v>1466</v>
      </c>
      <c r="D2202" s="15" t="s">
        <v>162</v>
      </c>
      <c r="E2202" s="18">
        <v>7</v>
      </c>
      <c r="F2202" s="473">
        <v>45804</v>
      </c>
      <c r="G2202" s="473">
        <v>45804</v>
      </c>
      <c r="H2202" s="448"/>
      <c r="I2202" s="15" t="s">
        <v>1279</v>
      </c>
      <c r="J2202" s="15" t="str">
        <f>_xlfn.XLOOKUP(QDC_Contratos[[#This Row],[ID CLUSTER]],'Pontos e zonas por UF'!$B$2:$B$446,'Pontos e zonas por UF'!$H$2:$H$446)</f>
        <v>Espírito Santo</v>
      </c>
      <c r="K2202" s="344"/>
      <c r="L2202" s="8">
        <f>_xlfn.XLOOKUP(QDC_Contratos[[#This Row],[ID CLUSTER]],'Pontos e zonas por UF'!$B$2:$B$446,'Pontos e zonas por UF'!$A$2:$A$446)</f>
        <v>231</v>
      </c>
      <c r="M2202" s="344" t="str">
        <f>_xlfn.XLOOKUP(QDC_Contratos[[#This Row],[Código Identificador do ID CLUSTER]],'Pontos e zonas por UF'!$A$2:$A$446,'Pontos e zonas por UF'!$G$2:$G$446)</f>
        <v>Zona</v>
      </c>
    </row>
    <row r="2203" spans="1:13" x14ac:dyDescent="0.35">
      <c r="A2203" s="15">
        <v>2203</v>
      </c>
      <c r="B2203" s="338" t="s">
        <v>3477</v>
      </c>
      <c r="C2203" s="8" t="s">
        <v>1466</v>
      </c>
      <c r="D2203" s="15" t="s">
        <v>162</v>
      </c>
      <c r="E2203" s="18">
        <v>7</v>
      </c>
      <c r="F2203" s="473">
        <v>45805</v>
      </c>
      <c r="G2203" s="473">
        <v>45805</v>
      </c>
      <c r="H2203" s="448"/>
      <c r="I2203" s="15" t="s">
        <v>1279</v>
      </c>
      <c r="J2203" s="15" t="str">
        <f>_xlfn.XLOOKUP(QDC_Contratos[[#This Row],[ID CLUSTER]],'Pontos e zonas por UF'!$B$2:$B$446,'Pontos e zonas por UF'!$H$2:$H$446)</f>
        <v>Espírito Santo</v>
      </c>
      <c r="K2203" s="344"/>
      <c r="L2203" s="8">
        <f>_xlfn.XLOOKUP(QDC_Contratos[[#This Row],[ID CLUSTER]],'Pontos e zonas por UF'!$B$2:$B$446,'Pontos e zonas por UF'!$A$2:$A$446)</f>
        <v>231</v>
      </c>
      <c r="M2203" s="344" t="str">
        <f>_xlfn.XLOOKUP(QDC_Contratos[[#This Row],[Código Identificador do ID CLUSTER]],'Pontos e zonas por UF'!$A$2:$A$446,'Pontos e zonas por UF'!$G$2:$G$446)</f>
        <v>Zona</v>
      </c>
    </row>
    <row r="2204" spans="1:13" x14ac:dyDescent="0.35">
      <c r="A2204" s="15">
        <v>2204</v>
      </c>
      <c r="B2204" s="338" t="s">
        <v>3478</v>
      </c>
      <c r="C2204" s="8" t="s">
        <v>1466</v>
      </c>
      <c r="D2204" s="15" t="s">
        <v>162</v>
      </c>
      <c r="E2204" s="18">
        <v>7</v>
      </c>
      <c r="F2204" s="473">
        <v>45806</v>
      </c>
      <c r="G2204" s="473">
        <v>45806</v>
      </c>
      <c r="H2204" s="448"/>
      <c r="I2204" s="15" t="s">
        <v>1279</v>
      </c>
      <c r="J2204" s="15" t="str">
        <f>_xlfn.XLOOKUP(QDC_Contratos[[#This Row],[ID CLUSTER]],'Pontos e zonas por UF'!$B$2:$B$446,'Pontos e zonas por UF'!$H$2:$H$446)</f>
        <v>Espírito Santo</v>
      </c>
      <c r="K2204" s="344"/>
      <c r="L2204" s="8">
        <f>_xlfn.XLOOKUP(QDC_Contratos[[#This Row],[ID CLUSTER]],'Pontos e zonas por UF'!$B$2:$B$446,'Pontos e zonas por UF'!$A$2:$A$446)</f>
        <v>231</v>
      </c>
      <c r="M2204" s="344" t="str">
        <f>_xlfn.XLOOKUP(QDC_Contratos[[#This Row],[Código Identificador do ID CLUSTER]],'Pontos e zonas por UF'!$A$2:$A$446,'Pontos e zonas por UF'!$G$2:$G$446)</f>
        <v>Zona</v>
      </c>
    </row>
    <row r="2205" spans="1:13" x14ac:dyDescent="0.35">
      <c r="A2205" s="15">
        <v>2205</v>
      </c>
      <c r="B2205" s="338" t="s">
        <v>3479</v>
      </c>
      <c r="C2205" s="8" t="s">
        <v>1466</v>
      </c>
      <c r="D2205" s="15" t="s">
        <v>162</v>
      </c>
      <c r="E2205" s="18">
        <v>7</v>
      </c>
      <c r="F2205" s="473">
        <v>45807</v>
      </c>
      <c r="G2205" s="473">
        <v>45807</v>
      </c>
      <c r="H2205" s="448"/>
      <c r="I2205" s="15" t="s">
        <v>1279</v>
      </c>
      <c r="J2205" s="15" t="str">
        <f>_xlfn.XLOOKUP(QDC_Contratos[[#This Row],[ID CLUSTER]],'Pontos e zonas por UF'!$B$2:$B$446,'Pontos e zonas por UF'!$H$2:$H$446)</f>
        <v>Espírito Santo</v>
      </c>
      <c r="K2205" s="344"/>
      <c r="L2205" s="8">
        <f>_xlfn.XLOOKUP(QDC_Contratos[[#This Row],[ID CLUSTER]],'Pontos e zonas por UF'!$B$2:$B$446,'Pontos e zonas por UF'!$A$2:$A$446)</f>
        <v>231</v>
      </c>
      <c r="M2205" s="344" t="str">
        <f>_xlfn.XLOOKUP(QDC_Contratos[[#This Row],[Código Identificador do ID CLUSTER]],'Pontos e zonas por UF'!$A$2:$A$446,'Pontos e zonas por UF'!$G$2:$G$446)</f>
        <v>Zona</v>
      </c>
    </row>
    <row r="2206" spans="1:13" x14ac:dyDescent="0.35">
      <c r="A2206" s="15">
        <v>2206</v>
      </c>
      <c r="B2206" s="338" t="s">
        <v>3480</v>
      </c>
      <c r="C2206" s="8" t="s">
        <v>1466</v>
      </c>
      <c r="D2206" s="15" t="s">
        <v>162</v>
      </c>
      <c r="E2206" s="18">
        <v>7</v>
      </c>
      <c r="F2206" s="473">
        <v>45809</v>
      </c>
      <c r="G2206" s="473">
        <v>45838</v>
      </c>
      <c r="H2206" s="448"/>
      <c r="I2206" s="15" t="s">
        <v>1279</v>
      </c>
      <c r="J2206" s="15" t="str">
        <f>_xlfn.XLOOKUP(QDC_Contratos[[#This Row],[ID CLUSTER]],'Pontos e zonas por UF'!$B$2:$B$446,'Pontos e zonas por UF'!$H$2:$H$446)</f>
        <v>Espírito Santo</v>
      </c>
      <c r="K2206" s="344"/>
      <c r="L2206" s="8">
        <f>_xlfn.XLOOKUP(QDC_Contratos[[#This Row],[ID CLUSTER]],'Pontos e zonas por UF'!$B$2:$B$446,'Pontos e zonas por UF'!$A$2:$A$446)</f>
        <v>231</v>
      </c>
      <c r="M2206" s="344" t="str">
        <f>_xlfn.XLOOKUP(QDC_Contratos[[#This Row],[Código Identificador do ID CLUSTER]],'Pontos e zonas por UF'!$A$2:$A$446,'Pontos e zonas por UF'!$G$2:$G$446)</f>
        <v>Zona</v>
      </c>
    </row>
    <row r="2207" spans="1:13" x14ac:dyDescent="0.35">
      <c r="A2207" s="15">
        <v>2207</v>
      </c>
      <c r="B2207" s="338" t="s">
        <v>3481</v>
      </c>
      <c r="C2207" s="8" t="s">
        <v>1298</v>
      </c>
      <c r="D2207" s="15" t="s">
        <v>162</v>
      </c>
      <c r="E2207" s="18">
        <v>80</v>
      </c>
      <c r="F2207" s="473">
        <v>45809</v>
      </c>
      <c r="G2207" s="473">
        <v>45838</v>
      </c>
      <c r="H2207" s="448"/>
      <c r="I2207" s="15" t="s">
        <v>1279</v>
      </c>
      <c r="J2207" s="15" t="str">
        <f>_xlfn.XLOOKUP(QDC_Contratos[[#This Row],[ID CLUSTER]],'Pontos e zonas por UF'!$B$2:$B$446,'Pontos e zonas por UF'!$H$2:$H$446)</f>
        <v>São Paulo</v>
      </c>
      <c r="K2207" s="344"/>
      <c r="L2207" s="8">
        <f>_xlfn.XLOOKUP(QDC_Contratos[[#This Row],[ID CLUSTER]],'Pontos e zonas por UF'!$B$2:$B$446,'Pontos e zonas por UF'!$A$2:$A$446)</f>
        <v>444</v>
      </c>
      <c r="M2207" s="344" t="str">
        <f>_xlfn.XLOOKUP(QDC_Contratos[[#This Row],[Código Identificador do ID CLUSTER]],'Pontos e zonas por UF'!$A$2:$A$446,'Pontos e zonas por UF'!$G$2:$G$446)</f>
        <v>Zona</v>
      </c>
    </row>
    <row r="2208" spans="1:13" x14ac:dyDescent="0.35">
      <c r="A2208" s="15">
        <v>2208</v>
      </c>
      <c r="B2208" s="338" t="s">
        <v>3482</v>
      </c>
      <c r="C2208" s="8" t="s">
        <v>1537</v>
      </c>
      <c r="D2208" s="15" t="s">
        <v>169</v>
      </c>
      <c r="E2208" s="18">
        <v>500</v>
      </c>
      <c r="F2208" s="473">
        <v>45809</v>
      </c>
      <c r="G2208" s="473">
        <v>45838</v>
      </c>
      <c r="H2208" s="448"/>
      <c r="I2208" s="15" t="s">
        <v>1279</v>
      </c>
      <c r="J2208" s="15" t="str">
        <f>_xlfn.XLOOKUP(QDC_Contratos[[#This Row],[ID CLUSTER]],'Pontos e zonas por UF'!$B$2:$B$446,'Pontos e zonas por UF'!$H$2:$H$446)</f>
        <v>Rio de Janeiro</v>
      </c>
      <c r="K2208" s="344"/>
      <c r="L2208" s="8">
        <f>_xlfn.XLOOKUP(QDC_Contratos[[#This Row],[ID CLUSTER]],'Pontos e zonas por UF'!$B$2:$B$446,'Pontos e zonas por UF'!$A$2:$A$446)</f>
        <v>757856</v>
      </c>
      <c r="M2208" s="344" t="str">
        <f>_xlfn.XLOOKUP(QDC_Contratos[[#This Row],[Código Identificador do ID CLUSTER]],'Pontos e zonas por UF'!$A$2:$A$446,'Pontos e zonas por UF'!$G$2:$G$446)</f>
        <v>Ponto</v>
      </c>
    </row>
    <row r="2209" spans="1:13" x14ac:dyDescent="0.35">
      <c r="A2209" s="15">
        <v>2209</v>
      </c>
      <c r="B2209" s="338" t="s">
        <v>3483</v>
      </c>
      <c r="C2209" s="8" t="s">
        <v>1298</v>
      </c>
      <c r="D2209" s="15" t="s">
        <v>162</v>
      </c>
      <c r="E2209" s="18">
        <v>20</v>
      </c>
      <c r="F2209" s="473">
        <v>45805</v>
      </c>
      <c r="G2209" s="473">
        <v>45805</v>
      </c>
      <c r="H2209" s="448"/>
      <c r="I2209" s="15" t="s">
        <v>1279</v>
      </c>
      <c r="J2209" s="15" t="str">
        <f>_xlfn.XLOOKUP(QDC_Contratos[[#This Row],[ID CLUSTER]],'Pontos e zonas por UF'!$B$2:$B$446,'Pontos e zonas por UF'!$H$2:$H$446)</f>
        <v>São Paulo</v>
      </c>
      <c r="K2209" s="344"/>
      <c r="L2209" s="8">
        <f>_xlfn.XLOOKUP(QDC_Contratos[[#This Row],[ID CLUSTER]],'Pontos e zonas por UF'!$B$2:$B$446,'Pontos e zonas por UF'!$A$2:$A$446)</f>
        <v>444</v>
      </c>
      <c r="M2209" s="344" t="str">
        <f>_xlfn.XLOOKUP(QDC_Contratos[[#This Row],[Código Identificador do ID CLUSTER]],'Pontos e zonas por UF'!$A$2:$A$446,'Pontos e zonas por UF'!$G$2:$G$446)</f>
        <v>Zona</v>
      </c>
    </row>
    <row r="2210" spans="1:13" x14ac:dyDescent="0.35">
      <c r="A2210" s="15">
        <v>2210</v>
      </c>
      <c r="B2210" s="338" t="s">
        <v>3484</v>
      </c>
      <c r="C2210" s="8" t="s">
        <v>1298</v>
      </c>
      <c r="D2210" s="15" t="s">
        <v>162</v>
      </c>
      <c r="E2210" s="18">
        <v>20</v>
      </c>
      <c r="F2210" s="473">
        <v>45806</v>
      </c>
      <c r="G2210" s="473">
        <v>45806</v>
      </c>
      <c r="H2210" s="448"/>
      <c r="I2210" s="15" t="s">
        <v>1279</v>
      </c>
      <c r="J2210" s="15" t="str">
        <f>_xlfn.XLOOKUP(QDC_Contratos[[#This Row],[ID CLUSTER]],'Pontos e zonas por UF'!$B$2:$B$446,'Pontos e zonas por UF'!$H$2:$H$446)</f>
        <v>São Paulo</v>
      </c>
      <c r="K2210" s="344"/>
      <c r="L2210" s="8">
        <f>_xlfn.XLOOKUP(QDC_Contratos[[#This Row],[ID CLUSTER]],'Pontos e zonas por UF'!$B$2:$B$446,'Pontos e zonas por UF'!$A$2:$A$446)</f>
        <v>444</v>
      </c>
      <c r="M2210" s="344" t="str">
        <f>_xlfn.XLOOKUP(QDC_Contratos[[#This Row],[Código Identificador do ID CLUSTER]],'Pontos e zonas por UF'!$A$2:$A$446,'Pontos e zonas por UF'!$G$2:$G$446)</f>
        <v>Zona</v>
      </c>
    </row>
    <row r="2211" spans="1:13" x14ac:dyDescent="0.35">
      <c r="A2211" s="15">
        <v>2211</v>
      </c>
      <c r="B2211" s="338" t="s">
        <v>3485</v>
      </c>
      <c r="C2211" s="8" t="s">
        <v>1298</v>
      </c>
      <c r="D2211" s="15" t="s">
        <v>162</v>
      </c>
      <c r="E2211" s="18">
        <v>20</v>
      </c>
      <c r="F2211" s="473">
        <v>45807</v>
      </c>
      <c r="G2211" s="473">
        <v>45807</v>
      </c>
      <c r="H2211" s="448"/>
      <c r="I2211" s="15" t="s">
        <v>1279</v>
      </c>
      <c r="J2211" s="15" t="str">
        <f>_xlfn.XLOOKUP(QDC_Contratos[[#This Row],[ID CLUSTER]],'Pontos e zonas por UF'!$B$2:$B$446,'Pontos e zonas por UF'!$H$2:$H$446)</f>
        <v>São Paulo</v>
      </c>
      <c r="K2211" s="344"/>
      <c r="L2211" s="8">
        <f>_xlfn.XLOOKUP(QDC_Contratos[[#This Row],[ID CLUSTER]],'Pontos e zonas por UF'!$B$2:$B$446,'Pontos e zonas por UF'!$A$2:$A$446)</f>
        <v>444</v>
      </c>
      <c r="M2211" s="344" t="str">
        <f>_xlfn.XLOOKUP(QDC_Contratos[[#This Row],[Código Identificador do ID CLUSTER]],'Pontos e zonas por UF'!$A$2:$A$446,'Pontos e zonas por UF'!$G$2:$G$446)</f>
        <v>Zona</v>
      </c>
    </row>
    <row r="2212" spans="1:13" x14ac:dyDescent="0.35">
      <c r="A2212" s="15">
        <v>2212</v>
      </c>
      <c r="B2212" s="338" t="s">
        <v>3486</v>
      </c>
      <c r="C2212" s="8" t="s">
        <v>1298</v>
      </c>
      <c r="D2212" s="15" t="s">
        <v>162</v>
      </c>
      <c r="E2212" s="18">
        <v>20</v>
      </c>
      <c r="F2212" s="473">
        <v>45808</v>
      </c>
      <c r="G2212" s="473">
        <v>45808</v>
      </c>
      <c r="H2212" s="448"/>
      <c r="I2212" s="15" t="s">
        <v>1279</v>
      </c>
      <c r="J2212" s="15" t="str">
        <f>_xlfn.XLOOKUP(QDC_Contratos[[#This Row],[ID CLUSTER]],'Pontos e zonas por UF'!$B$2:$B$446,'Pontos e zonas por UF'!$H$2:$H$446)</f>
        <v>São Paulo</v>
      </c>
      <c r="K2212" s="344"/>
      <c r="L2212" s="8">
        <f>_xlfn.XLOOKUP(QDC_Contratos[[#This Row],[ID CLUSTER]],'Pontos e zonas por UF'!$B$2:$B$446,'Pontos e zonas por UF'!$A$2:$A$446)</f>
        <v>444</v>
      </c>
      <c r="M2212" s="344" t="str">
        <f>_xlfn.XLOOKUP(QDC_Contratos[[#This Row],[Código Identificador do ID CLUSTER]],'Pontos e zonas por UF'!$A$2:$A$446,'Pontos e zonas por UF'!$G$2:$G$446)</f>
        <v>Zona</v>
      </c>
    </row>
    <row r="2213" spans="1:13" x14ac:dyDescent="0.35">
      <c r="A2213" s="15">
        <v>2213</v>
      </c>
      <c r="B2213" s="338" t="s">
        <v>3487</v>
      </c>
      <c r="C2213" s="8" t="s">
        <v>1447</v>
      </c>
      <c r="D2213" s="15" t="s">
        <v>162</v>
      </c>
      <c r="E2213" s="18">
        <v>449</v>
      </c>
      <c r="F2213" s="473">
        <v>45811</v>
      </c>
      <c r="G2213" s="473">
        <v>45811</v>
      </c>
      <c r="H2213" s="448"/>
      <c r="I2213" s="15" t="s">
        <v>1279</v>
      </c>
      <c r="J2213" s="15" t="str">
        <f>_xlfn.XLOOKUP(QDC_Contratos[[#This Row],[ID CLUSTER]],'Pontos e zonas por UF'!$B$2:$B$446,'Pontos e zonas por UF'!$H$2:$H$446)</f>
        <v>São Paulo</v>
      </c>
      <c r="K2213" s="344"/>
      <c r="L2213" s="8">
        <f>_xlfn.XLOOKUP(QDC_Contratos[[#This Row],[ID CLUSTER]],'Pontos e zonas por UF'!$B$2:$B$446,'Pontos e zonas por UF'!$A$2:$A$446)</f>
        <v>817352</v>
      </c>
      <c r="M2213" s="344" t="str">
        <f>_xlfn.XLOOKUP(QDC_Contratos[[#This Row],[Código Identificador do ID CLUSTER]],'Pontos e zonas por UF'!$A$2:$A$446,'Pontos e zonas por UF'!$G$2:$G$446)</f>
        <v>Ponto</v>
      </c>
    </row>
    <row r="2214" spans="1:13" x14ac:dyDescent="0.35">
      <c r="A2214" s="15">
        <v>2214</v>
      </c>
      <c r="B2214" s="338" t="s">
        <v>3488</v>
      </c>
      <c r="C2214" s="8" t="s">
        <v>1763</v>
      </c>
      <c r="D2214" s="15" t="s">
        <v>162</v>
      </c>
      <c r="E2214" s="18">
        <v>750</v>
      </c>
      <c r="F2214" s="473">
        <v>45811</v>
      </c>
      <c r="G2214" s="473">
        <v>45811</v>
      </c>
      <c r="H2214" s="448"/>
      <c r="I2214" s="15" t="s">
        <v>1279</v>
      </c>
      <c r="J2214" s="15" t="str">
        <f>_xlfn.XLOOKUP(QDC_Contratos[[#This Row],[ID CLUSTER]],'Pontos e zonas por UF'!$B$2:$B$446,'Pontos e zonas por UF'!$H$2:$H$446)</f>
        <v>Rio de Janeiro</v>
      </c>
      <c r="K2214" s="344"/>
      <c r="L2214" s="8">
        <f>_xlfn.XLOOKUP(QDC_Contratos[[#This Row],[ID CLUSTER]],'Pontos e zonas por UF'!$B$2:$B$446,'Pontos e zonas por UF'!$A$2:$A$446)</f>
        <v>757858</v>
      </c>
      <c r="M2214" s="344" t="str">
        <f>_xlfn.XLOOKUP(QDC_Contratos[[#This Row],[Código Identificador do ID CLUSTER]],'Pontos e zonas por UF'!$A$2:$A$446,'Pontos e zonas por UF'!$G$2:$G$446)</f>
        <v>Ponto</v>
      </c>
    </row>
    <row r="2215" spans="1:13" x14ac:dyDescent="0.35">
      <c r="A2215" s="15">
        <v>2215</v>
      </c>
      <c r="B2215" s="338" t="s">
        <v>3489</v>
      </c>
      <c r="C2215" s="8" t="s">
        <v>1535</v>
      </c>
      <c r="D2215" s="15" t="s">
        <v>169</v>
      </c>
      <c r="E2215" s="18">
        <v>3000</v>
      </c>
      <c r="F2215" s="473">
        <v>45811</v>
      </c>
      <c r="G2215" s="473">
        <v>45811</v>
      </c>
      <c r="H2215" s="448"/>
      <c r="I2215" s="15" t="s">
        <v>1279</v>
      </c>
      <c r="J2215" s="15" t="str">
        <f>_xlfn.XLOOKUP(QDC_Contratos[[#This Row],[ID CLUSTER]],'Pontos e zonas por UF'!$B$2:$B$446,'Pontos e zonas por UF'!$H$2:$H$446)</f>
        <v>São Paulo</v>
      </c>
      <c r="K2215" s="344"/>
      <c r="L2215" s="8">
        <f>_xlfn.XLOOKUP(QDC_Contratos[[#This Row],[ID CLUSTER]],'Pontos e zonas por UF'!$B$2:$B$446,'Pontos e zonas por UF'!$A$2:$A$446)</f>
        <v>756911</v>
      </c>
      <c r="M2215" s="344" t="str">
        <f>_xlfn.XLOOKUP(QDC_Contratos[[#This Row],[Código Identificador do ID CLUSTER]],'Pontos e zonas por UF'!$A$2:$A$446,'Pontos e zonas por UF'!$G$2:$G$446)</f>
        <v>Ponto</v>
      </c>
    </row>
    <row r="2216" spans="1:13" x14ac:dyDescent="0.35">
      <c r="A2216" s="15">
        <v>2216</v>
      </c>
      <c r="B2216" s="338" t="s">
        <v>3490</v>
      </c>
      <c r="C2216" s="8" t="s">
        <v>1730</v>
      </c>
      <c r="D2216" s="15" t="s">
        <v>169</v>
      </c>
      <c r="E2216" s="18">
        <v>1900</v>
      </c>
      <c r="F2216" s="473">
        <v>45724</v>
      </c>
      <c r="G2216" s="473">
        <v>45724</v>
      </c>
      <c r="H2216" s="448"/>
      <c r="I2216" s="15" t="s">
        <v>1279</v>
      </c>
      <c r="J2216" s="15" t="str">
        <f>_xlfn.XLOOKUP(QDC_Contratos[[#This Row],[ID CLUSTER]],'Pontos e zonas por UF'!$B$2:$B$446,'Pontos e zonas por UF'!$H$2:$H$446)</f>
        <v>São Paulo</v>
      </c>
      <c r="K2216" s="344"/>
      <c r="L2216" s="8">
        <f>_xlfn.XLOOKUP(QDC_Contratos[[#This Row],[ID CLUSTER]],'Pontos e zonas por UF'!$B$2:$B$446,'Pontos e zonas por UF'!$A$2:$A$446)</f>
        <v>276645</v>
      </c>
      <c r="M2216" s="344" t="str">
        <f>_xlfn.XLOOKUP(QDC_Contratos[[#This Row],[Código Identificador do ID CLUSTER]],'Pontos e zonas por UF'!$A$2:$A$446,'Pontos e zonas por UF'!$G$2:$G$446)</f>
        <v>Ponto</v>
      </c>
    </row>
    <row r="2217" spans="1:13" x14ac:dyDescent="0.35">
      <c r="A2217" s="15">
        <v>2217</v>
      </c>
      <c r="B2217" s="338" t="s">
        <v>3491</v>
      </c>
      <c r="C2217" s="8" t="s">
        <v>1823</v>
      </c>
      <c r="D2217" s="15" t="s">
        <v>162</v>
      </c>
      <c r="E2217" s="18">
        <v>900</v>
      </c>
      <c r="F2217" s="473">
        <v>45724</v>
      </c>
      <c r="G2217" s="473">
        <v>45724</v>
      </c>
      <c r="H2217" s="448"/>
      <c r="I2217" s="15" t="s">
        <v>1279</v>
      </c>
      <c r="J2217" s="15" t="str">
        <f>_xlfn.XLOOKUP(QDC_Contratos[[#This Row],[ID CLUSTER]],'Pontos e zonas por UF'!$B$2:$B$446,'Pontos e zonas por UF'!$H$2:$H$446)</f>
        <v>São Paulo</v>
      </c>
      <c r="K2217" s="344"/>
      <c r="L2217" s="8">
        <f>_xlfn.XLOOKUP(QDC_Contratos[[#This Row],[ID CLUSTER]],'Pontos e zonas por UF'!$B$2:$B$446,'Pontos e zonas por UF'!$A$2:$A$446)</f>
        <v>443</v>
      </c>
      <c r="M2217" s="344" t="str">
        <f>_xlfn.XLOOKUP(QDC_Contratos[[#This Row],[Código Identificador do ID CLUSTER]],'Pontos e zonas por UF'!$A$2:$A$446,'Pontos e zonas por UF'!$G$2:$G$446)</f>
        <v>Zona</v>
      </c>
    </row>
    <row r="2218" spans="1:13" x14ac:dyDescent="0.35">
      <c r="A2218" s="15">
        <v>2218</v>
      </c>
      <c r="B2218" s="338" t="s">
        <v>3492</v>
      </c>
      <c r="C2218" s="8" t="s">
        <v>1730</v>
      </c>
      <c r="D2218" s="15" t="s">
        <v>169</v>
      </c>
      <c r="E2218" s="18">
        <v>1900</v>
      </c>
      <c r="F2218" s="473">
        <v>45725</v>
      </c>
      <c r="G2218" s="473">
        <v>45725</v>
      </c>
      <c r="H2218" s="448"/>
      <c r="I2218" s="15" t="s">
        <v>1279</v>
      </c>
      <c r="J2218" s="15" t="str">
        <f>_xlfn.XLOOKUP(QDC_Contratos[[#This Row],[ID CLUSTER]],'Pontos e zonas por UF'!$B$2:$B$446,'Pontos e zonas por UF'!$H$2:$H$446)</f>
        <v>São Paulo</v>
      </c>
      <c r="K2218" s="344"/>
      <c r="L2218" s="8">
        <f>_xlfn.XLOOKUP(QDC_Contratos[[#This Row],[ID CLUSTER]],'Pontos e zonas por UF'!$B$2:$B$446,'Pontos e zonas por UF'!$A$2:$A$446)</f>
        <v>276645</v>
      </c>
      <c r="M2218" s="344" t="str">
        <f>_xlfn.XLOOKUP(QDC_Contratos[[#This Row],[Código Identificador do ID CLUSTER]],'Pontos e zonas por UF'!$A$2:$A$446,'Pontos e zonas por UF'!$G$2:$G$446)</f>
        <v>Ponto</v>
      </c>
    </row>
    <row r="2219" spans="1:13" x14ac:dyDescent="0.35">
      <c r="A2219" s="15">
        <v>2219</v>
      </c>
      <c r="B2219" s="338" t="s">
        <v>3493</v>
      </c>
      <c r="C2219" s="8" t="s">
        <v>1823</v>
      </c>
      <c r="D2219" s="15" t="s">
        <v>162</v>
      </c>
      <c r="E2219" s="18">
        <v>900</v>
      </c>
      <c r="F2219" s="473">
        <v>45725</v>
      </c>
      <c r="G2219" s="473">
        <v>45725</v>
      </c>
      <c r="H2219" s="448"/>
      <c r="I2219" s="15" t="s">
        <v>1279</v>
      </c>
      <c r="J2219" s="15" t="str">
        <f>_xlfn.XLOOKUP(QDC_Contratos[[#This Row],[ID CLUSTER]],'Pontos e zonas por UF'!$B$2:$B$446,'Pontos e zonas por UF'!$H$2:$H$446)</f>
        <v>São Paulo</v>
      </c>
      <c r="K2219" s="344"/>
      <c r="L2219" s="8">
        <f>_xlfn.XLOOKUP(QDC_Contratos[[#This Row],[ID CLUSTER]],'Pontos e zonas por UF'!$B$2:$B$446,'Pontos e zonas por UF'!$A$2:$A$446)</f>
        <v>443</v>
      </c>
      <c r="M2219" s="344" t="str">
        <f>_xlfn.XLOOKUP(QDC_Contratos[[#This Row],[Código Identificador do ID CLUSTER]],'Pontos e zonas por UF'!$A$2:$A$446,'Pontos e zonas por UF'!$G$2:$G$446)</f>
        <v>Zona</v>
      </c>
    </row>
    <row r="2220" spans="1:13" x14ac:dyDescent="0.35">
      <c r="A2220" s="15">
        <v>2220</v>
      </c>
      <c r="B2220" s="338" t="s">
        <v>3494</v>
      </c>
      <c r="C2220" s="8" t="s">
        <v>1730</v>
      </c>
      <c r="D2220" s="15" t="s">
        <v>169</v>
      </c>
      <c r="E2220" s="18">
        <v>1000</v>
      </c>
      <c r="F2220" s="473">
        <v>45726</v>
      </c>
      <c r="G2220" s="473">
        <v>45726</v>
      </c>
      <c r="H2220" s="448"/>
      <c r="I2220" s="15" t="s">
        <v>1279</v>
      </c>
      <c r="J2220" s="15" t="str">
        <f>_xlfn.XLOOKUP(QDC_Contratos[[#This Row],[ID CLUSTER]],'Pontos e zonas por UF'!$B$2:$B$446,'Pontos e zonas por UF'!$H$2:$H$446)</f>
        <v>São Paulo</v>
      </c>
      <c r="K2220" s="344"/>
      <c r="L2220" s="8">
        <f>_xlfn.XLOOKUP(QDC_Contratos[[#This Row],[ID CLUSTER]],'Pontos e zonas por UF'!$B$2:$B$446,'Pontos e zonas por UF'!$A$2:$A$446)</f>
        <v>276645</v>
      </c>
      <c r="M2220" s="344" t="str">
        <f>_xlfn.XLOOKUP(QDC_Contratos[[#This Row],[Código Identificador do ID CLUSTER]],'Pontos e zonas por UF'!$A$2:$A$446,'Pontos e zonas por UF'!$G$2:$G$446)</f>
        <v>Ponto</v>
      </c>
    </row>
    <row r="2221" spans="1:13" x14ac:dyDescent="0.35">
      <c r="A2221" s="15">
        <v>2221</v>
      </c>
      <c r="B2221" s="338" t="s">
        <v>3495</v>
      </c>
      <c r="C2221" s="8" t="s">
        <v>1823</v>
      </c>
      <c r="D2221" s="15" t="s">
        <v>162</v>
      </c>
      <c r="E2221" s="18">
        <v>1800</v>
      </c>
      <c r="F2221" s="473">
        <v>45726</v>
      </c>
      <c r="G2221" s="473">
        <v>45726</v>
      </c>
      <c r="H2221" s="448"/>
      <c r="I2221" s="15" t="s">
        <v>1279</v>
      </c>
      <c r="J2221" s="15" t="str">
        <f>_xlfn.XLOOKUP(QDC_Contratos[[#This Row],[ID CLUSTER]],'Pontos e zonas por UF'!$B$2:$B$446,'Pontos e zonas por UF'!$H$2:$H$446)</f>
        <v>São Paulo</v>
      </c>
      <c r="K2221" s="344"/>
      <c r="L2221" s="8">
        <f>_xlfn.XLOOKUP(QDC_Contratos[[#This Row],[ID CLUSTER]],'Pontos e zonas por UF'!$B$2:$B$446,'Pontos e zonas por UF'!$A$2:$A$446)</f>
        <v>443</v>
      </c>
      <c r="M2221" s="344" t="str">
        <f>_xlfn.XLOOKUP(QDC_Contratos[[#This Row],[Código Identificador do ID CLUSTER]],'Pontos e zonas por UF'!$A$2:$A$446,'Pontos e zonas por UF'!$G$2:$G$446)</f>
        <v>Zona</v>
      </c>
    </row>
    <row r="2222" spans="1:13" x14ac:dyDescent="0.35">
      <c r="A2222" s="15">
        <v>2222</v>
      </c>
      <c r="B2222" s="338" t="s">
        <v>3496</v>
      </c>
      <c r="C2222" s="8" t="s">
        <v>1298</v>
      </c>
      <c r="D2222" s="15" t="s">
        <v>162</v>
      </c>
      <c r="E2222" s="18">
        <v>150</v>
      </c>
      <c r="F2222" s="473">
        <v>45726</v>
      </c>
      <c r="G2222" s="473">
        <v>45726</v>
      </c>
      <c r="H2222" s="448"/>
      <c r="I2222" s="15" t="s">
        <v>1279</v>
      </c>
      <c r="J2222" s="15" t="str">
        <f>_xlfn.XLOOKUP(QDC_Contratos[[#This Row],[ID CLUSTER]],'Pontos e zonas por UF'!$B$2:$B$446,'Pontos e zonas por UF'!$H$2:$H$446)</f>
        <v>São Paulo</v>
      </c>
      <c r="K2222" s="344"/>
      <c r="L2222" s="8">
        <f>_xlfn.XLOOKUP(QDC_Contratos[[#This Row],[ID CLUSTER]],'Pontos e zonas por UF'!$B$2:$B$446,'Pontos e zonas por UF'!$A$2:$A$446)</f>
        <v>444</v>
      </c>
      <c r="M2222" s="344" t="str">
        <f>_xlfn.XLOOKUP(QDC_Contratos[[#This Row],[Código Identificador do ID CLUSTER]],'Pontos e zonas por UF'!$A$2:$A$446,'Pontos e zonas por UF'!$G$2:$G$446)</f>
        <v>Zona</v>
      </c>
    </row>
    <row r="2223" spans="1:13" x14ac:dyDescent="0.35">
      <c r="A2223" s="15">
        <v>2223</v>
      </c>
      <c r="B2223" s="338" t="s">
        <v>3497</v>
      </c>
      <c r="C2223" s="8" t="s">
        <v>1730</v>
      </c>
      <c r="D2223" s="15" t="s">
        <v>169</v>
      </c>
      <c r="E2223" s="18">
        <v>800</v>
      </c>
      <c r="F2223" s="473">
        <v>45727</v>
      </c>
      <c r="G2223" s="473">
        <v>45727</v>
      </c>
      <c r="H2223" s="448"/>
      <c r="I2223" s="15" t="s">
        <v>1279</v>
      </c>
      <c r="J2223" s="15" t="str">
        <f>_xlfn.XLOOKUP(QDC_Contratos[[#This Row],[ID CLUSTER]],'Pontos e zonas por UF'!$B$2:$B$446,'Pontos e zonas por UF'!$H$2:$H$446)</f>
        <v>São Paulo</v>
      </c>
      <c r="K2223" s="344"/>
      <c r="L2223" s="8">
        <f>_xlfn.XLOOKUP(QDC_Contratos[[#This Row],[ID CLUSTER]],'Pontos e zonas por UF'!$B$2:$B$446,'Pontos e zonas por UF'!$A$2:$A$446)</f>
        <v>276645</v>
      </c>
      <c r="M2223" s="344" t="str">
        <f>_xlfn.XLOOKUP(QDC_Contratos[[#This Row],[Código Identificador do ID CLUSTER]],'Pontos e zonas por UF'!$A$2:$A$446,'Pontos e zonas por UF'!$G$2:$G$446)</f>
        <v>Ponto</v>
      </c>
    </row>
    <row r="2224" spans="1:13" x14ac:dyDescent="0.35">
      <c r="A2224" s="15">
        <v>2224</v>
      </c>
      <c r="B2224" s="338" t="s">
        <v>3498</v>
      </c>
      <c r="C2224" s="8" t="s">
        <v>1823</v>
      </c>
      <c r="D2224" s="15" t="s">
        <v>162</v>
      </c>
      <c r="E2224" s="18">
        <v>1600</v>
      </c>
      <c r="F2224" s="473">
        <v>45727</v>
      </c>
      <c r="G2224" s="473">
        <v>45727</v>
      </c>
      <c r="H2224" s="448"/>
      <c r="I2224" s="15" t="s">
        <v>1279</v>
      </c>
      <c r="J2224" s="15" t="str">
        <f>_xlfn.XLOOKUP(QDC_Contratos[[#This Row],[ID CLUSTER]],'Pontos e zonas por UF'!$B$2:$B$446,'Pontos e zonas por UF'!$H$2:$H$446)</f>
        <v>São Paulo</v>
      </c>
      <c r="K2224" s="344"/>
      <c r="L2224" s="8">
        <f>_xlfn.XLOOKUP(QDC_Contratos[[#This Row],[ID CLUSTER]],'Pontos e zonas por UF'!$B$2:$B$446,'Pontos e zonas por UF'!$A$2:$A$446)</f>
        <v>443</v>
      </c>
      <c r="M2224" s="344" t="str">
        <f>_xlfn.XLOOKUP(QDC_Contratos[[#This Row],[Código Identificador do ID CLUSTER]],'Pontos e zonas por UF'!$A$2:$A$446,'Pontos e zonas por UF'!$G$2:$G$446)</f>
        <v>Zona</v>
      </c>
    </row>
    <row r="2225" spans="1:13" x14ac:dyDescent="0.35">
      <c r="A2225" s="15">
        <v>2225</v>
      </c>
      <c r="B2225" s="338" t="s">
        <v>3499</v>
      </c>
      <c r="C2225" s="8" t="s">
        <v>1298</v>
      </c>
      <c r="D2225" s="15" t="s">
        <v>162</v>
      </c>
      <c r="E2225" s="18">
        <v>190</v>
      </c>
      <c r="F2225" s="473">
        <v>45727</v>
      </c>
      <c r="G2225" s="473">
        <v>45727</v>
      </c>
      <c r="H2225" s="448"/>
      <c r="I2225" s="15" t="s">
        <v>1279</v>
      </c>
      <c r="J2225" s="15" t="str">
        <f>_xlfn.XLOOKUP(QDC_Contratos[[#This Row],[ID CLUSTER]],'Pontos e zonas por UF'!$B$2:$B$446,'Pontos e zonas por UF'!$H$2:$H$446)</f>
        <v>São Paulo</v>
      </c>
      <c r="K2225" s="344"/>
      <c r="L2225" s="8">
        <f>_xlfn.XLOOKUP(QDC_Contratos[[#This Row],[ID CLUSTER]],'Pontos e zonas por UF'!$B$2:$B$446,'Pontos e zonas por UF'!$A$2:$A$446)</f>
        <v>444</v>
      </c>
      <c r="M2225" s="344" t="str">
        <f>_xlfn.XLOOKUP(QDC_Contratos[[#This Row],[Código Identificador do ID CLUSTER]],'Pontos e zonas por UF'!$A$2:$A$446,'Pontos e zonas por UF'!$G$2:$G$446)</f>
        <v>Zona</v>
      </c>
    </row>
    <row r="2226" spans="1:13" x14ac:dyDescent="0.35">
      <c r="A2226" s="15">
        <v>2226</v>
      </c>
      <c r="B2226" s="338" t="s">
        <v>3500</v>
      </c>
      <c r="C2226" s="8" t="s">
        <v>1730</v>
      </c>
      <c r="D2226" s="15" t="s">
        <v>169</v>
      </c>
      <c r="E2226" s="18">
        <v>900</v>
      </c>
      <c r="F2226" s="473">
        <v>45728</v>
      </c>
      <c r="G2226" s="473">
        <v>45728</v>
      </c>
      <c r="H2226" s="448"/>
      <c r="I2226" s="15" t="s">
        <v>1279</v>
      </c>
      <c r="J2226" s="15" t="str">
        <f>_xlfn.XLOOKUP(QDC_Contratos[[#This Row],[ID CLUSTER]],'Pontos e zonas por UF'!$B$2:$B$446,'Pontos e zonas por UF'!$H$2:$H$446)</f>
        <v>São Paulo</v>
      </c>
      <c r="K2226" s="344"/>
      <c r="L2226" s="8">
        <f>_xlfn.XLOOKUP(QDC_Contratos[[#This Row],[ID CLUSTER]],'Pontos e zonas por UF'!$B$2:$B$446,'Pontos e zonas por UF'!$A$2:$A$446)</f>
        <v>276645</v>
      </c>
      <c r="M2226" s="344" t="str">
        <f>_xlfn.XLOOKUP(QDC_Contratos[[#This Row],[Código Identificador do ID CLUSTER]],'Pontos e zonas por UF'!$A$2:$A$446,'Pontos e zonas por UF'!$G$2:$G$446)</f>
        <v>Ponto</v>
      </c>
    </row>
    <row r="2227" spans="1:13" x14ac:dyDescent="0.35">
      <c r="A2227" s="15">
        <v>2227</v>
      </c>
      <c r="B2227" s="338" t="s">
        <v>3501</v>
      </c>
      <c r="C2227" s="8" t="s">
        <v>1823</v>
      </c>
      <c r="D2227" s="15" t="s">
        <v>162</v>
      </c>
      <c r="E2227" s="18">
        <v>1700</v>
      </c>
      <c r="F2227" s="473">
        <v>45728</v>
      </c>
      <c r="G2227" s="473">
        <v>45728</v>
      </c>
      <c r="H2227" s="448"/>
      <c r="I2227" s="15" t="s">
        <v>1279</v>
      </c>
      <c r="J2227" s="15" t="str">
        <f>_xlfn.XLOOKUP(QDC_Contratos[[#This Row],[ID CLUSTER]],'Pontos e zonas por UF'!$B$2:$B$446,'Pontos e zonas por UF'!$H$2:$H$446)</f>
        <v>São Paulo</v>
      </c>
      <c r="K2227" s="344"/>
      <c r="L2227" s="8">
        <f>_xlfn.XLOOKUP(QDC_Contratos[[#This Row],[ID CLUSTER]],'Pontos e zonas por UF'!$B$2:$B$446,'Pontos e zonas por UF'!$A$2:$A$446)</f>
        <v>443</v>
      </c>
      <c r="M2227" s="344" t="str">
        <f>_xlfn.XLOOKUP(QDC_Contratos[[#This Row],[Código Identificador do ID CLUSTER]],'Pontos e zonas por UF'!$A$2:$A$446,'Pontos e zonas por UF'!$G$2:$G$446)</f>
        <v>Zona</v>
      </c>
    </row>
    <row r="2228" spans="1:13" x14ac:dyDescent="0.35">
      <c r="A2228" s="15">
        <v>2228</v>
      </c>
      <c r="B2228" s="338" t="s">
        <v>3502</v>
      </c>
      <c r="C2228" s="8" t="s">
        <v>1298</v>
      </c>
      <c r="D2228" s="15" t="s">
        <v>162</v>
      </c>
      <c r="E2228" s="18">
        <v>200</v>
      </c>
      <c r="F2228" s="473">
        <v>45728</v>
      </c>
      <c r="G2228" s="473">
        <v>45728</v>
      </c>
      <c r="H2228" s="448"/>
      <c r="I2228" s="15" t="s">
        <v>1279</v>
      </c>
      <c r="J2228" s="15" t="str">
        <f>_xlfn.XLOOKUP(QDC_Contratos[[#This Row],[ID CLUSTER]],'Pontos e zonas por UF'!$B$2:$B$446,'Pontos e zonas por UF'!$H$2:$H$446)</f>
        <v>São Paulo</v>
      </c>
      <c r="K2228" s="344"/>
      <c r="L2228" s="8">
        <f>_xlfn.XLOOKUP(QDC_Contratos[[#This Row],[ID CLUSTER]],'Pontos e zonas por UF'!$B$2:$B$446,'Pontos e zonas por UF'!$A$2:$A$446)</f>
        <v>444</v>
      </c>
      <c r="M2228" s="344" t="str">
        <f>_xlfn.XLOOKUP(QDC_Contratos[[#This Row],[Código Identificador do ID CLUSTER]],'Pontos e zonas por UF'!$A$2:$A$446,'Pontos e zonas por UF'!$G$2:$G$446)</f>
        <v>Zona</v>
      </c>
    </row>
    <row r="2229" spans="1:13" x14ac:dyDescent="0.35">
      <c r="A2229" s="15">
        <v>2229</v>
      </c>
      <c r="B2229" s="338" t="s">
        <v>3503</v>
      </c>
      <c r="C2229" s="8" t="s">
        <v>1730</v>
      </c>
      <c r="D2229" s="15" t="s">
        <v>169</v>
      </c>
      <c r="E2229" s="18">
        <v>1000</v>
      </c>
      <c r="F2229" s="473">
        <v>45729</v>
      </c>
      <c r="G2229" s="473">
        <v>45729</v>
      </c>
      <c r="H2229" s="448"/>
      <c r="I2229" s="15" t="s">
        <v>1279</v>
      </c>
      <c r="J2229" s="15" t="str">
        <f>_xlfn.XLOOKUP(QDC_Contratos[[#This Row],[ID CLUSTER]],'Pontos e zonas por UF'!$B$2:$B$446,'Pontos e zonas por UF'!$H$2:$H$446)</f>
        <v>São Paulo</v>
      </c>
      <c r="K2229" s="344"/>
      <c r="L2229" s="8">
        <f>_xlfn.XLOOKUP(QDC_Contratos[[#This Row],[ID CLUSTER]],'Pontos e zonas por UF'!$B$2:$B$446,'Pontos e zonas por UF'!$A$2:$A$446)</f>
        <v>276645</v>
      </c>
      <c r="M2229" s="344" t="str">
        <f>_xlfn.XLOOKUP(QDC_Contratos[[#This Row],[Código Identificador do ID CLUSTER]],'Pontos e zonas por UF'!$A$2:$A$446,'Pontos e zonas por UF'!$G$2:$G$446)</f>
        <v>Ponto</v>
      </c>
    </row>
    <row r="2230" spans="1:13" x14ac:dyDescent="0.35">
      <c r="A2230" s="15">
        <v>2230</v>
      </c>
      <c r="B2230" s="338" t="s">
        <v>3504</v>
      </c>
      <c r="C2230" s="8" t="s">
        <v>1823</v>
      </c>
      <c r="D2230" s="15" t="s">
        <v>162</v>
      </c>
      <c r="E2230" s="18">
        <v>1600</v>
      </c>
      <c r="F2230" s="473">
        <v>45729</v>
      </c>
      <c r="G2230" s="473">
        <v>45729</v>
      </c>
      <c r="H2230" s="448"/>
      <c r="I2230" s="15" t="s">
        <v>1279</v>
      </c>
      <c r="J2230" s="15" t="str">
        <f>_xlfn.XLOOKUP(QDC_Contratos[[#This Row],[ID CLUSTER]],'Pontos e zonas por UF'!$B$2:$B$446,'Pontos e zonas por UF'!$H$2:$H$446)</f>
        <v>São Paulo</v>
      </c>
      <c r="K2230" s="344"/>
      <c r="L2230" s="8">
        <f>_xlfn.XLOOKUP(QDC_Contratos[[#This Row],[ID CLUSTER]],'Pontos e zonas por UF'!$B$2:$B$446,'Pontos e zonas por UF'!$A$2:$A$446)</f>
        <v>443</v>
      </c>
      <c r="M2230" s="344" t="str">
        <f>_xlfn.XLOOKUP(QDC_Contratos[[#This Row],[Código Identificador do ID CLUSTER]],'Pontos e zonas por UF'!$A$2:$A$446,'Pontos e zonas por UF'!$G$2:$G$446)</f>
        <v>Zona</v>
      </c>
    </row>
    <row r="2231" spans="1:13" x14ac:dyDescent="0.35">
      <c r="A2231" s="15">
        <v>2231</v>
      </c>
      <c r="B2231" s="338" t="s">
        <v>3505</v>
      </c>
      <c r="C2231" s="8" t="s">
        <v>1298</v>
      </c>
      <c r="D2231" s="15" t="s">
        <v>162</v>
      </c>
      <c r="E2231" s="18">
        <v>400</v>
      </c>
      <c r="F2231" s="473">
        <v>45729</v>
      </c>
      <c r="G2231" s="473">
        <v>45729</v>
      </c>
      <c r="H2231" s="448"/>
      <c r="I2231" s="15" t="s">
        <v>1279</v>
      </c>
      <c r="J2231" s="15" t="str">
        <f>_xlfn.XLOOKUP(QDC_Contratos[[#This Row],[ID CLUSTER]],'Pontos e zonas por UF'!$B$2:$B$446,'Pontos e zonas por UF'!$H$2:$H$446)</f>
        <v>São Paulo</v>
      </c>
      <c r="K2231" s="344"/>
      <c r="L2231" s="8">
        <f>_xlfn.XLOOKUP(QDC_Contratos[[#This Row],[ID CLUSTER]],'Pontos e zonas por UF'!$B$2:$B$446,'Pontos e zonas por UF'!$A$2:$A$446)</f>
        <v>444</v>
      </c>
      <c r="M2231" s="344" t="str">
        <f>_xlfn.XLOOKUP(QDC_Contratos[[#This Row],[Código Identificador do ID CLUSTER]],'Pontos e zonas por UF'!$A$2:$A$446,'Pontos e zonas por UF'!$G$2:$G$446)</f>
        <v>Zona</v>
      </c>
    </row>
    <row r="2232" spans="1:13" x14ac:dyDescent="0.35">
      <c r="A2232" s="15">
        <v>2232</v>
      </c>
      <c r="B2232" s="338" t="s">
        <v>3506</v>
      </c>
      <c r="C2232" s="8" t="s">
        <v>1730</v>
      </c>
      <c r="D2232" s="15" t="s">
        <v>169</v>
      </c>
      <c r="E2232" s="18">
        <v>900</v>
      </c>
      <c r="F2232" s="473">
        <v>45730</v>
      </c>
      <c r="G2232" s="473">
        <v>45730</v>
      </c>
      <c r="H2232" s="448"/>
      <c r="I2232" s="15" t="s">
        <v>1279</v>
      </c>
      <c r="J2232" s="15" t="str">
        <f>_xlfn.XLOOKUP(QDC_Contratos[[#This Row],[ID CLUSTER]],'Pontos e zonas por UF'!$B$2:$B$446,'Pontos e zonas por UF'!$H$2:$H$446)</f>
        <v>São Paulo</v>
      </c>
      <c r="K2232" s="344"/>
      <c r="L2232" s="8">
        <f>_xlfn.XLOOKUP(QDC_Contratos[[#This Row],[ID CLUSTER]],'Pontos e zonas por UF'!$B$2:$B$446,'Pontos e zonas por UF'!$A$2:$A$446)</f>
        <v>276645</v>
      </c>
      <c r="M2232" s="344" t="str">
        <f>_xlfn.XLOOKUP(QDC_Contratos[[#This Row],[Código Identificador do ID CLUSTER]],'Pontos e zonas por UF'!$A$2:$A$446,'Pontos e zonas por UF'!$G$2:$G$446)</f>
        <v>Ponto</v>
      </c>
    </row>
    <row r="2233" spans="1:13" x14ac:dyDescent="0.35">
      <c r="A2233" s="15">
        <v>2233</v>
      </c>
      <c r="B2233" s="338" t="s">
        <v>3507</v>
      </c>
      <c r="C2233" s="8" t="s">
        <v>1823</v>
      </c>
      <c r="D2233" s="15" t="s">
        <v>162</v>
      </c>
      <c r="E2233" s="18">
        <v>1300</v>
      </c>
      <c r="F2233" s="473">
        <v>45730</v>
      </c>
      <c r="G2233" s="473">
        <v>45730</v>
      </c>
      <c r="H2233" s="448"/>
      <c r="I2233" s="15" t="s">
        <v>1279</v>
      </c>
      <c r="J2233" s="15" t="str">
        <f>_xlfn.XLOOKUP(QDC_Contratos[[#This Row],[ID CLUSTER]],'Pontos e zonas por UF'!$B$2:$B$446,'Pontos e zonas por UF'!$H$2:$H$446)</f>
        <v>São Paulo</v>
      </c>
      <c r="K2233" s="344"/>
      <c r="L2233" s="8">
        <f>_xlfn.XLOOKUP(QDC_Contratos[[#This Row],[ID CLUSTER]],'Pontos e zonas por UF'!$B$2:$B$446,'Pontos e zonas por UF'!$A$2:$A$446)</f>
        <v>443</v>
      </c>
      <c r="M2233" s="344" t="str">
        <f>_xlfn.XLOOKUP(QDC_Contratos[[#This Row],[Código Identificador do ID CLUSTER]],'Pontos e zonas por UF'!$A$2:$A$446,'Pontos e zonas por UF'!$G$2:$G$446)</f>
        <v>Zona</v>
      </c>
    </row>
    <row r="2234" spans="1:13" x14ac:dyDescent="0.35">
      <c r="A2234" s="15">
        <v>2234</v>
      </c>
      <c r="B2234" s="338" t="s">
        <v>3508</v>
      </c>
      <c r="C2234" s="8" t="s">
        <v>1298</v>
      </c>
      <c r="D2234" s="15" t="s">
        <v>162</v>
      </c>
      <c r="E2234" s="18">
        <v>400</v>
      </c>
      <c r="F2234" s="473">
        <v>45730</v>
      </c>
      <c r="G2234" s="473">
        <v>45730</v>
      </c>
      <c r="H2234" s="448"/>
      <c r="I2234" s="15" t="s">
        <v>1279</v>
      </c>
      <c r="J2234" s="15" t="str">
        <f>_xlfn.XLOOKUP(QDC_Contratos[[#This Row],[ID CLUSTER]],'Pontos e zonas por UF'!$B$2:$B$446,'Pontos e zonas por UF'!$H$2:$H$446)</f>
        <v>São Paulo</v>
      </c>
      <c r="K2234" s="344"/>
      <c r="L2234" s="8">
        <f>_xlfn.XLOOKUP(QDC_Contratos[[#This Row],[ID CLUSTER]],'Pontos e zonas por UF'!$B$2:$B$446,'Pontos e zonas por UF'!$A$2:$A$446)</f>
        <v>444</v>
      </c>
      <c r="M2234" s="344" t="str">
        <f>_xlfn.XLOOKUP(QDC_Contratos[[#This Row],[Código Identificador do ID CLUSTER]],'Pontos e zonas por UF'!$A$2:$A$446,'Pontos e zonas por UF'!$G$2:$G$446)</f>
        <v>Zona</v>
      </c>
    </row>
    <row r="2235" spans="1:13" x14ac:dyDescent="0.35">
      <c r="A2235" s="15">
        <v>2235</v>
      </c>
      <c r="B2235" s="338" t="s">
        <v>3509</v>
      </c>
      <c r="C2235" s="8" t="s">
        <v>1730</v>
      </c>
      <c r="D2235" s="15" t="s">
        <v>169</v>
      </c>
      <c r="E2235" s="18">
        <v>1500</v>
      </c>
      <c r="F2235" s="473">
        <v>45731</v>
      </c>
      <c r="G2235" s="473">
        <v>45731</v>
      </c>
      <c r="H2235" s="448"/>
      <c r="I2235" s="15" t="s">
        <v>1279</v>
      </c>
      <c r="J2235" s="15" t="str">
        <f>_xlfn.XLOOKUP(QDC_Contratos[[#This Row],[ID CLUSTER]],'Pontos e zonas por UF'!$B$2:$B$446,'Pontos e zonas por UF'!$H$2:$H$446)</f>
        <v>São Paulo</v>
      </c>
      <c r="K2235" s="344"/>
      <c r="L2235" s="8">
        <f>_xlfn.XLOOKUP(QDC_Contratos[[#This Row],[ID CLUSTER]],'Pontos e zonas por UF'!$B$2:$B$446,'Pontos e zonas por UF'!$A$2:$A$446)</f>
        <v>276645</v>
      </c>
      <c r="M2235" s="344" t="str">
        <f>_xlfn.XLOOKUP(QDC_Contratos[[#This Row],[Código Identificador do ID CLUSTER]],'Pontos e zonas por UF'!$A$2:$A$446,'Pontos e zonas por UF'!$G$2:$G$446)</f>
        <v>Ponto</v>
      </c>
    </row>
    <row r="2236" spans="1:13" x14ac:dyDescent="0.35">
      <c r="A2236" s="15">
        <v>2236</v>
      </c>
      <c r="B2236" s="338" t="s">
        <v>3510</v>
      </c>
      <c r="C2236" s="8" t="s">
        <v>1823</v>
      </c>
      <c r="D2236" s="15" t="s">
        <v>162</v>
      </c>
      <c r="E2236" s="18">
        <v>500</v>
      </c>
      <c r="F2236" s="473">
        <v>45731</v>
      </c>
      <c r="G2236" s="473">
        <v>45731</v>
      </c>
      <c r="H2236" s="448"/>
      <c r="I2236" s="15" t="s">
        <v>1279</v>
      </c>
      <c r="J2236" s="15" t="str">
        <f>_xlfn.XLOOKUP(QDC_Contratos[[#This Row],[ID CLUSTER]],'Pontos e zonas por UF'!$B$2:$B$446,'Pontos e zonas por UF'!$H$2:$H$446)</f>
        <v>São Paulo</v>
      </c>
      <c r="K2236" s="344"/>
      <c r="L2236" s="8">
        <f>_xlfn.XLOOKUP(QDC_Contratos[[#This Row],[ID CLUSTER]],'Pontos e zonas por UF'!$B$2:$B$446,'Pontos e zonas por UF'!$A$2:$A$446)</f>
        <v>443</v>
      </c>
      <c r="M2236" s="344" t="str">
        <f>_xlfn.XLOOKUP(QDC_Contratos[[#This Row],[Código Identificador do ID CLUSTER]],'Pontos e zonas por UF'!$A$2:$A$446,'Pontos e zonas por UF'!$G$2:$G$446)</f>
        <v>Zona</v>
      </c>
    </row>
    <row r="2237" spans="1:13" x14ac:dyDescent="0.35">
      <c r="A2237" s="15">
        <v>2237</v>
      </c>
      <c r="B2237" s="338" t="s">
        <v>3511</v>
      </c>
      <c r="C2237" s="8" t="s">
        <v>1298</v>
      </c>
      <c r="D2237" s="15" t="s">
        <v>162</v>
      </c>
      <c r="E2237" s="18">
        <v>400</v>
      </c>
      <c r="F2237" s="473">
        <v>45731</v>
      </c>
      <c r="G2237" s="473">
        <v>45731</v>
      </c>
      <c r="H2237" s="448"/>
      <c r="I2237" s="15" t="s">
        <v>1279</v>
      </c>
      <c r="J2237" s="15" t="str">
        <f>_xlfn.XLOOKUP(QDC_Contratos[[#This Row],[ID CLUSTER]],'Pontos e zonas por UF'!$B$2:$B$446,'Pontos e zonas por UF'!$H$2:$H$446)</f>
        <v>São Paulo</v>
      </c>
      <c r="K2237" s="344"/>
      <c r="L2237" s="8">
        <f>_xlfn.XLOOKUP(QDC_Contratos[[#This Row],[ID CLUSTER]],'Pontos e zonas por UF'!$B$2:$B$446,'Pontos e zonas por UF'!$A$2:$A$446)</f>
        <v>444</v>
      </c>
      <c r="M2237" s="344" t="str">
        <f>_xlfn.XLOOKUP(QDC_Contratos[[#This Row],[Código Identificador do ID CLUSTER]],'Pontos e zonas por UF'!$A$2:$A$446,'Pontos e zonas por UF'!$G$2:$G$446)</f>
        <v>Zona</v>
      </c>
    </row>
    <row r="2238" spans="1:13" x14ac:dyDescent="0.35">
      <c r="A2238" s="15">
        <v>2238</v>
      </c>
      <c r="B2238" s="338" t="s">
        <v>3512</v>
      </c>
      <c r="C2238" s="8" t="s">
        <v>1730</v>
      </c>
      <c r="D2238" s="15" t="s">
        <v>169</v>
      </c>
      <c r="E2238" s="18">
        <v>1000</v>
      </c>
      <c r="F2238" s="473">
        <v>45732</v>
      </c>
      <c r="G2238" s="473">
        <v>45732</v>
      </c>
      <c r="H2238" s="448"/>
      <c r="I2238" s="15" t="s">
        <v>1279</v>
      </c>
      <c r="J2238" s="15" t="str">
        <f>_xlfn.XLOOKUP(QDC_Contratos[[#This Row],[ID CLUSTER]],'Pontos e zonas por UF'!$B$2:$B$446,'Pontos e zonas por UF'!$H$2:$H$446)</f>
        <v>São Paulo</v>
      </c>
      <c r="K2238" s="344"/>
      <c r="L2238" s="8">
        <f>_xlfn.XLOOKUP(QDC_Contratos[[#This Row],[ID CLUSTER]],'Pontos e zonas por UF'!$B$2:$B$446,'Pontos e zonas por UF'!$A$2:$A$446)</f>
        <v>276645</v>
      </c>
      <c r="M2238" s="344" t="str">
        <f>_xlfn.XLOOKUP(QDC_Contratos[[#This Row],[Código Identificador do ID CLUSTER]],'Pontos e zonas por UF'!$A$2:$A$446,'Pontos e zonas por UF'!$G$2:$G$446)</f>
        <v>Ponto</v>
      </c>
    </row>
    <row r="2239" spans="1:13" x14ac:dyDescent="0.35">
      <c r="A2239" s="15">
        <v>2239</v>
      </c>
      <c r="B2239" s="338" t="s">
        <v>3513</v>
      </c>
      <c r="C2239" s="8" t="s">
        <v>1823</v>
      </c>
      <c r="D2239" s="15" t="s">
        <v>162</v>
      </c>
      <c r="E2239" s="18">
        <v>40</v>
      </c>
      <c r="F2239" s="473">
        <v>45732</v>
      </c>
      <c r="G2239" s="473">
        <v>45732</v>
      </c>
      <c r="H2239" s="448"/>
      <c r="I2239" s="15" t="s">
        <v>1279</v>
      </c>
      <c r="J2239" s="15" t="str">
        <f>_xlfn.XLOOKUP(QDC_Contratos[[#This Row],[ID CLUSTER]],'Pontos e zonas por UF'!$B$2:$B$446,'Pontos e zonas por UF'!$H$2:$H$446)</f>
        <v>São Paulo</v>
      </c>
      <c r="K2239" s="344"/>
      <c r="L2239" s="8">
        <f>_xlfn.XLOOKUP(QDC_Contratos[[#This Row],[ID CLUSTER]],'Pontos e zonas por UF'!$B$2:$B$446,'Pontos e zonas por UF'!$A$2:$A$446)</f>
        <v>443</v>
      </c>
      <c r="M2239" s="344" t="str">
        <f>_xlfn.XLOOKUP(QDC_Contratos[[#This Row],[Código Identificador do ID CLUSTER]],'Pontos e zonas por UF'!$A$2:$A$446,'Pontos e zonas por UF'!$G$2:$G$446)</f>
        <v>Zona</v>
      </c>
    </row>
    <row r="2240" spans="1:13" x14ac:dyDescent="0.35">
      <c r="A2240" s="15">
        <v>2240</v>
      </c>
      <c r="B2240" s="338" t="s">
        <v>3514</v>
      </c>
      <c r="C2240" s="8" t="s">
        <v>1298</v>
      </c>
      <c r="D2240" s="15" t="s">
        <v>162</v>
      </c>
      <c r="E2240" s="18">
        <v>400</v>
      </c>
      <c r="F2240" s="473">
        <v>45732</v>
      </c>
      <c r="G2240" s="473">
        <v>45732</v>
      </c>
      <c r="H2240" s="448"/>
      <c r="I2240" s="15" t="s">
        <v>1279</v>
      </c>
      <c r="J2240" s="15" t="str">
        <f>_xlfn.XLOOKUP(QDC_Contratos[[#This Row],[ID CLUSTER]],'Pontos e zonas por UF'!$B$2:$B$446,'Pontos e zonas por UF'!$H$2:$H$446)</f>
        <v>São Paulo</v>
      </c>
      <c r="K2240" s="344"/>
      <c r="L2240" s="8">
        <f>_xlfn.XLOOKUP(QDC_Contratos[[#This Row],[ID CLUSTER]],'Pontos e zonas por UF'!$B$2:$B$446,'Pontos e zonas por UF'!$A$2:$A$446)</f>
        <v>444</v>
      </c>
      <c r="M2240" s="344" t="str">
        <f>_xlfn.XLOOKUP(QDC_Contratos[[#This Row],[Código Identificador do ID CLUSTER]],'Pontos e zonas por UF'!$A$2:$A$446,'Pontos e zonas por UF'!$G$2:$G$446)</f>
        <v>Zona</v>
      </c>
    </row>
    <row r="2241" spans="1:13" x14ac:dyDescent="0.35">
      <c r="A2241" s="15">
        <v>2241</v>
      </c>
      <c r="B2241" s="338" t="s">
        <v>3515</v>
      </c>
      <c r="C2241" s="8" t="s">
        <v>1730</v>
      </c>
      <c r="D2241" s="15" t="s">
        <v>169</v>
      </c>
      <c r="E2241" s="18">
        <v>1000</v>
      </c>
      <c r="F2241" s="473">
        <v>45733</v>
      </c>
      <c r="G2241" s="473">
        <v>45733</v>
      </c>
      <c r="H2241" s="448"/>
      <c r="I2241" s="15" t="s">
        <v>1279</v>
      </c>
      <c r="J2241" s="15" t="str">
        <f>_xlfn.XLOOKUP(QDC_Contratos[[#This Row],[ID CLUSTER]],'Pontos e zonas por UF'!$B$2:$B$446,'Pontos e zonas por UF'!$H$2:$H$446)</f>
        <v>São Paulo</v>
      </c>
      <c r="K2241" s="344"/>
      <c r="L2241" s="8">
        <f>_xlfn.XLOOKUP(QDC_Contratos[[#This Row],[ID CLUSTER]],'Pontos e zonas por UF'!$B$2:$B$446,'Pontos e zonas por UF'!$A$2:$A$446)</f>
        <v>276645</v>
      </c>
      <c r="M2241" s="344" t="str">
        <f>_xlfn.XLOOKUP(QDC_Contratos[[#This Row],[Código Identificador do ID CLUSTER]],'Pontos e zonas por UF'!$A$2:$A$446,'Pontos e zonas por UF'!$G$2:$G$446)</f>
        <v>Ponto</v>
      </c>
    </row>
    <row r="2242" spans="1:13" x14ac:dyDescent="0.35">
      <c r="A2242" s="15">
        <v>2242</v>
      </c>
      <c r="B2242" s="338" t="s">
        <v>3516</v>
      </c>
      <c r="C2242" s="8" t="s">
        <v>1823</v>
      </c>
      <c r="D2242" s="15" t="s">
        <v>162</v>
      </c>
      <c r="E2242" s="18">
        <v>1500</v>
      </c>
      <c r="F2242" s="473">
        <v>45733</v>
      </c>
      <c r="G2242" s="473">
        <v>45733</v>
      </c>
      <c r="H2242" s="448"/>
      <c r="I2242" s="15" t="s">
        <v>1279</v>
      </c>
      <c r="J2242" s="15" t="str">
        <f>_xlfn.XLOOKUP(QDC_Contratos[[#This Row],[ID CLUSTER]],'Pontos e zonas por UF'!$B$2:$B$446,'Pontos e zonas por UF'!$H$2:$H$446)</f>
        <v>São Paulo</v>
      </c>
      <c r="K2242" s="344"/>
      <c r="L2242" s="8">
        <f>_xlfn.XLOOKUP(QDC_Contratos[[#This Row],[ID CLUSTER]],'Pontos e zonas por UF'!$B$2:$B$446,'Pontos e zonas por UF'!$A$2:$A$446)</f>
        <v>443</v>
      </c>
      <c r="M2242" s="344" t="str">
        <f>_xlfn.XLOOKUP(QDC_Contratos[[#This Row],[Código Identificador do ID CLUSTER]],'Pontos e zonas por UF'!$A$2:$A$446,'Pontos e zonas por UF'!$G$2:$G$446)</f>
        <v>Zona</v>
      </c>
    </row>
    <row r="2243" spans="1:13" x14ac:dyDescent="0.35">
      <c r="A2243" s="15">
        <v>2243</v>
      </c>
      <c r="B2243" s="338" t="s">
        <v>3517</v>
      </c>
      <c r="C2243" s="8" t="s">
        <v>1298</v>
      </c>
      <c r="D2243" s="15" t="s">
        <v>162</v>
      </c>
      <c r="E2243" s="18">
        <v>400</v>
      </c>
      <c r="F2243" s="473">
        <v>45733</v>
      </c>
      <c r="G2243" s="473">
        <v>45733</v>
      </c>
      <c r="H2243" s="448"/>
      <c r="I2243" s="15" t="s">
        <v>1279</v>
      </c>
      <c r="J2243" s="15" t="str">
        <f>_xlfn.XLOOKUP(QDC_Contratos[[#This Row],[ID CLUSTER]],'Pontos e zonas por UF'!$B$2:$B$446,'Pontos e zonas por UF'!$H$2:$H$446)</f>
        <v>São Paulo</v>
      </c>
      <c r="K2243" s="344"/>
      <c r="L2243" s="8">
        <f>_xlfn.XLOOKUP(QDC_Contratos[[#This Row],[ID CLUSTER]],'Pontos e zonas por UF'!$B$2:$B$446,'Pontos e zonas por UF'!$A$2:$A$446)</f>
        <v>444</v>
      </c>
      <c r="M2243" s="344" t="str">
        <f>_xlfn.XLOOKUP(QDC_Contratos[[#This Row],[Código Identificador do ID CLUSTER]],'Pontos e zonas por UF'!$A$2:$A$446,'Pontos e zonas por UF'!$G$2:$G$446)</f>
        <v>Zona</v>
      </c>
    </row>
    <row r="2244" spans="1:13" x14ac:dyDescent="0.35">
      <c r="A2244" s="15">
        <v>2244</v>
      </c>
      <c r="B2244" s="338" t="s">
        <v>3518</v>
      </c>
      <c r="C2244" s="8" t="s">
        <v>1823</v>
      </c>
      <c r="D2244" s="15" t="s">
        <v>162</v>
      </c>
      <c r="E2244" s="18">
        <v>1500</v>
      </c>
      <c r="F2244" s="473">
        <v>45734</v>
      </c>
      <c r="G2244" s="473">
        <v>45734</v>
      </c>
      <c r="H2244" s="448"/>
      <c r="I2244" s="15" t="s">
        <v>1279</v>
      </c>
      <c r="J2244" s="15" t="str">
        <f>_xlfn.XLOOKUP(QDC_Contratos[[#This Row],[ID CLUSTER]],'Pontos e zonas por UF'!$B$2:$B$446,'Pontos e zonas por UF'!$H$2:$H$446)</f>
        <v>São Paulo</v>
      </c>
      <c r="K2244" s="344"/>
      <c r="L2244" s="8">
        <f>_xlfn.XLOOKUP(QDC_Contratos[[#This Row],[ID CLUSTER]],'Pontos e zonas por UF'!$B$2:$B$446,'Pontos e zonas por UF'!$A$2:$A$446)</f>
        <v>443</v>
      </c>
      <c r="M2244" s="344" t="str">
        <f>_xlfn.XLOOKUP(QDC_Contratos[[#This Row],[Código Identificador do ID CLUSTER]],'Pontos e zonas por UF'!$A$2:$A$446,'Pontos e zonas por UF'!$G$2:$G$446)</f>
        <v>Zona</v>
      </c>
    </row>
    <row r="2245" spans="1:13" x14ac:dyDescent="0.35">
      <c r="A2245" s="15">
        <v>2245</v>
      </c>
      <c r="B2245" s="338" t="s">
        <v>3519</v>
      </c>
      <c r="C2245" s="8" t="s">
        <v>1298</v>
      </c>
      <c r="D2245" s="15" t="s">
        <v>162</v>
      </c>
      <c r="E2245" s="18">
        <v>400</v>
      </c>
      <c r="F2245" s="473">
        <v>45734</v>
      </c>
      <c r="G2245" s="473">
        <v>45734</v>
      </c>
      <c r="H2245" s="448"/>
      <c r="I2245" s="15" t="s">
        <v>1279</v>
      </c>
      <c r="J2245" s="15" t="str">
        <f>_xlfn.XLOOKUP(QDC_Contratos[[#This Row],[ID CLUSTER]],'Pontos e zonas por UF'!$B$2:$B$446,'Pontos e zonas por UF'!$H$2:$H$446)</f>
        <v>São Paulo</v>
      </c>
      <c r="K2245" s="344"/>
      <c r="L2245" s="8">
        <f>_xlfn.XLOOKUP(QDC_Contratos[[#This Row],[ID CLUSTER]],'Pontos e zonas por UF'!$B$2:$B$446,'Pontos e zonas por UF'!$A$2:$A$446)</f>
        <v>444</v>
      </c>
      <c r="M2245" s="344" t="str">
        <f>_xlfn.XLOOKUP(QDC_Contratos[[#This Row],[Código Identificador do ID CLUSTER]],'Pontos e zonas por UF'!$A$2:$A$446,'Pontos e zonas por UF'!$G$2:$G$446)</f>
        <v>Zona</v>
      </c>
    </row>
    <row r="2246" spans="1:13" x14ac:dyDescent="0.35">
      <c r="A2246" s="15">
        <v>2246</v>
      </c>
      <c r="B2246" s="338" t="s">
        <v>3520</v>
      </c>
      <c r="C2246" s="8" t="s">
        <v>1730</v>
      </c>
      <c r="D2246" s="15" t="s">
        <v>169</v>
      </c>
      <c r="E2246" s="18">
        <v>1100</v>
      </c>
      <c r="F2246" s="473">
        <v>45735</v>
      </c>
      <c r="G2246" s="473">
        <v>45735</v>
      </c>
      <c r="H2246" s="448"/>
      <c r="I2246" s="15" t="s">
        <v>1279</v>
      </c>
      <c r="J2246" s="15" t="str">
        <f>_xlfn.XLOOKUP(QDC_Contratos[[#This Row],[ID CLUSTER]],'Pontos e zonas por UF'!$B$2:$B$446,'Pontos e zonas por UF'!$H$2:$H$446)</f>
        <v>São Paulo</v>
      </c>
      <c r="K2246" s="344"/>
      <c r="L2246" s="8">
        <f>_xlfn.XLOOKUP(QDC_Contratos[[#This Row],[ID CLUSTER]],'Pontos e zonas por UF'!$B$2:$B$446,'Pontos e zonas por UF'!$A$2:$A$446)</f>
        <v>276645</v>
      </c>
      <c r="M2246" s="344" t="str">
        <f>_xlfn.XLOOKUP(QDC_Contratos[[#This Row],[Código Identificador do ID CLUSTER]],'Pontos e zonas por UF'!$A$2:$A$446,'Pontos e zonas por UF'!$G$2:$G$446)</f>
        <v>Ponto</v>
      </c>
    </row>
    <row r="2247" spans="1:13" x14ac:dyDescent="0.35">
      <c r="A2247" s="15">
        <v>2247</v>
      </c>
      <c r="B2247" s="338" t="s">
        <v>3521</v>
      </c>
      <c r="C2247" s="8" t="s">
        <v>1823</v>
      </c>
      <c r="D2247" s="15" t="s">
        <v>162</v>
      </c>
      <c r="E2247" s="18">
        <v>1200</v>
      </c>
      <c r="F2247" s="473">
        <v>45735</v>
      </c>
      <c r="G2247" s="473">
        <v>45735</v>
      </c>
      <c r="H2247" s="448"/>
      <c r="I2247" s="15" t="s">
        <v>1279</v>
      </c>
      <c r="J2247" s="15" t="str">
        <f>_xlfn.XLOOKUP(QDC_Contratos[[#This Row],[ID CLUSTER]],'Pontos e zonas por UF'!$B$2:$B$446,'Pontos e zonas por UF'!$H$2:$H$446)</f>
        <v>São Paulo</v>
      </c>
      <c r="K2247" s="344"/>
      <c r="L2247" s="8">
        <f>_xlfn.XLOOKUP(QDC_Contratos[[#This Row],[ID CLUSTER]],'Pontos e zonas por UF'!$B$2:$B$446,'Pontos e zonas por UF'!$A$2:$A$446)</f>
        <v>443</v>
      </c>
      <c r="M2247" s="344" t="str">
        <f>_xlfn.XLOOKUP(QDC_Contratos[[#This Row],[Código Identificador do ID CLUSTER]],'Pontos e zonas por UF'!$A$2:$A$446,'Pontos e zonas por UF'!$G$2:$G$446)</f>
        <v>Zona</v>
      </c>
    </row>
    <row r="2248" spans="1:13" x14ac:dyDescent="0.35">
      <c r="A2248" s="15">
        <v>2248</v>
      </c>
      <c r="B2248" s="338" t="s">
        <v>3522</v>
      </c>
      <c r="C2248" s="8" t="s">
        <v>1298</v>
      </c>
      <c r="D2248" s="15" t="s">
        <v>162</v>
      </c>
      <c r="E2248" s="18">
        <v>400</v>
      </c>
      <c r="F2248" s="473">
        <v>45735</v>
      </c>
      <c r="G2248" s="473">
        <v>45735</v>
      </c>
      <c r="H2248" s="448"/>
      <c r="I2248" s="15" t="s">
        <v>1279</v>
      </c>
      <c r="J2248" s="15" t="str">
        <f>_xlfn.XLOOKUP(QDC_Contratos[[#This Row],[ID CLUSTER]],'Pontos e zonas por UF'!$B$2:$B$446,'Pontos e zonas por UF'!$H$2:$H$446)</f>
        <v>São Paulo</v>
      </c>
      <c r="K2248" s="344"/>
      <c r="L2248" s="8">
        <f>_xlfn.XLOOKUP(QDC_Contratos[[#This Row],[ID CLUSTER]],'Pontos e zonas por UF'!$B$2:$B$446,'Pontos e zonas por UF'!$A$2:$A$446)</f>
        <v>444</v>
      </c>
      <c r="M2248" s="344" t="str">
        <f>_xlfn.XLOOKUP(QDC_Contratos[[#This Row],[Código Identificador do ID CLUSTER]],'Pontos e zonas por UF'!$A$2:$A$446,'Pontos e zonas por UF'!$G$2:$G$446)</f>
        <v>Zona</v>
      </c>
    </row>
    <row r="2249" spans="1:13" x14ac:dyDescent="0.35">
      <c r="A2249" s="15">
        <v>2249</v>
      </c>
      <c r="B2249" s="338" t="s">
        <v>3523</v>
      </c>
      <c r="C2249" s="8" t="s">
        <v>1537</v>
      </c>
      <c r="D2249" s="15" t="s">
        <v>169</v>
      </c>
      <c r="E2249" s="18">
        <v>39</v>
      </c>
      <c r="F2249" s="473">
        <v>45748</v>
      </c>
      <c r="G2249" s="473">
        <v>45838</v>
      </c>
      <c r="H2249" s="448"/>
      <c r="I2249" s="15" t="s">
        <v>1279</v>
      </c>
      <c r="J2249" s="15" t="str">
        <f>_xlfn.XLOOKUP(QDC_Contratos[[#This Row],[ID CLUSTER]],'Pontos e zonas por UF'!$B$2:$B$446,'Pontos e zonas por UF'!$H$2:$H$446)</f>
        <v>Rio de Janeiro</v>
      </c>
      <c r="K2249" s="344"/>
      <c r="L2249" s="8">
        <f>_xlfn.XLOOKUP(QDC_Contratos[[#This Row],[ID CLUSTER]],'Pontos e zonas por UF'!$B$2:$B$446,'Pontos e zonas por UF'!$A$2:$A$446)</f>
        <v>757856</v>
      </c>
      <c r="M2249" s="344" t="str">
        <f>_xlfn.XLOOKUP(QDC_Contratos[[#This Row],[Código Identificador do ID CLUSTER]],'Pontos e zonas por UF'!$A$2:$A$446,'Pontos e zonas por UF'!$G$2:$G$446)</f>
        <v>Ponto</v>
      </c>
    </row>
    <row r="2250" spans="1:13" x14ac:dyDescent="0.35">
      <c r="A2250" s="15">
        <v>2250</v>
      </c>
      <c r="B2250" s="338" t="s">
        <v>3524</v>
      </c>
      <c r="C2250" s="8" t="s">
        <v>1730</v>
      </c>
      <c r="D2250" s="15" t="s">
        <v>169</v>
      </c>
      <c r="E2250" s="18">
        <v>1000</v>
      </c>
      <c r="F2250" s="473">
        <v>45736</v>
      </c>
      <c r="G2250" s="473">
        <v>45736</v>
      </c>
      <c r="H2250" s="448"/>
      <c r="I2250" s="15" t="s">
        <v>1279</v>
      </c>
      <c r="J2250" s="15" t="str">
        <f>_xlfn.XLOOKUP(QDC_Contratos[[#This Row],[ID CLUSTER]],'Pontos e zonas por UF'!$B$2:$B$446,'Pontos e zonas por UF'!$H$2:$H$446)</f>
        <v>São Paulo</v>
      </c>
      <c r="K2250" s="344"/>
      <c r="L2250" s="8">
        <f>_xlfn.XLOOKUP(QDC_Contratos[[#This Row],[ID CLUSTER]],'Pontos e zonas por UF'!$B$2:$B$446,'Pontos e zonas por UF'!$A$2:$A$446)</f>
        <v>276645</v>
      </c>
      <c r="M2250" s="344" t="str">
        <f>_xlfn.XLOOKUP(QDC_Contratos[[#This Row],[Código Identificador do ID CLUSTER]],'Pontos e zonas por UF'!$A$2:$A$446,'Pontos e zonas por UF'!$G$2:$G$446)</f>
        <v>Ponto</v>
      </c>
    </row>
    <row r="2251" spans="1:13" x14ac:dyDescent="0.35">
      <c r="A2251" s="15">
        <v>2251</v>
      </c>
      <c r="B2251" s="338" t="s">
        <v>3525</v>
      </c>
      <c r="C2251" s="8" t="s">
        <v>1823</v>
      </c>
      <c r="D2251" s="15" t="s">
        <v>162</v>
      </c>
      <c r="E2251" s="18">
        <v>1200</v>
      </c>
      <c r="F2251" s="473">
        <v>45736</v>
      </c>
      <c r="G2251" s="473">
        <v>45736</v>
      </c>
      <c r="H2251" s="448"/>
      <c r="I2251" s="15" t="s">
        <v>1279</v>
      </c>
      <c r="J2251" s="15" t="str">
        <f>_xlfn.XLOOKUP(QDC_Contratos[[#This Row],[ID CLUSTER]],'Pontos e zonas por UF'!$B$2:$B$446,'Pontos e zonas por UF'!$H$2:$H$446)</f>
        <v>São Paulo</v>
      </c>
      <c r="K2251" s="344"/>
      <c r="L2251" s="8">
        <f>_xlfn.XLOOKUP(QDC_Contratos[[#This Row],[ID CLUSTER]],'Pontos e zonas por UF'!$B$2:$B$446,'Pontos e zonas por UF'!$A$2:$A$446)</f>
        <v>443</v>
      </c>
      <c r="M2251" s="344" t="str">
        <f>_xlfn.XLOOKUP(QDC_Contratos[[#This Row],[Código Identificador do ID CLUSTER]],'Pontos e zonas por UF'!$A$2:$A$446,'Pontos e zonas por UF'!$G$2:$G$446)</f>
        <v>Zona</v>
      </c>
    </row>
    <row r="2252" spans="1:13" x14ac:dyDescent="0.35">
      <c r="A2252" s="15">
        <v>2252</v>
      </c>
      <c r="B2252" s="338" t="s">
        <v>3526</v>
      </c>
      <c r="C2252" s="8" t="s">
        <v>1298</v>
      </c>
      <c r="D2252" s="15" t="s">
        <v>162</v>
      </c>
      <c r="E2252" s="18">
        <v>400</v>
      </c>
      <c r="F2252" s="473">
        <v>45736</v>
      </c>
      <c r="G2252" s="473">
        <v>45736</v>
      </c>
      <c r="H2252" s="448"/>
      <c r="I2252" s="15" t="s">
        <v>1279</v>
      </c>
      <c r="J2252" s="15" t="str">
        <f>_xlfn.XLOOKUP(QDC_Contratos[[#This Row],[ID CLUSTER]],'Pontos e zonas por UF'!$B$2:$B$446,'Pontos e zonas por UF'!$H$2:$H$446)</f>
        <v>São Paulo</v>
      </c>
      <c r="K2252" s="344"/>
      <c r="L2252" s="8">
        <f>_xlfn.XLOOKUP(QDC_Contratos[[#This Row],[ID CLUSTER]],'Pontos e zonas por UF'!$B$2:$B$446,'Pontos e zonas por UF'!$A$2:$A$446)</f>
        <v>444</v>
      </c>
      <c r="M2252" s="344" t="str">
        <f>_xlfn.XLOOKUP(QDC_Contratos[[#This Row],[Código Identificador do ID CLUSTER]],'Pontos e zonas por UF'!$A$2:$A$446,'Pontos e zonas por UF'!$G$2:$G$446)</f>
        <v>Zona</v>
      </c>
    </row>
    <row r="2253" spans="1:13" x14ac:dyDescent="0.35">
      <c r="A2253" s="15">
        <v>2253</v>
      </c>
      <c r="B2253" s="338" t="s">
        <v>3527</v>
      </c>
      <c r="C2253" s="8" t="s">
        <v>1730</v>
      </c>
      <c r="D2253" s="15" t="s">
        <v>169</v>
      </c>
      <c r="E2253" s="18">
        <v>900</v>
      </c>
      <c r="F2253" s="473">
        <v>45737</v>
      </c>
      <c r="G2253" s="473">
        <v>45737</v>
      </c>
      <c r="H2253" s="448"/>
      <c r="I2253" s="15" t="s">
        <v>1279</v>
      </c>
      <c r="J2253" s="15" t="str">
        <f>_xlfn.XLOOKUP(QDC_Contratos[[#This Row],[ID CLUSTER]],'Pontos e zonas por UF'!$B$2:$B$446,'Pontos e zonas por UF'!$H$2:$H$446)</f>
        <v>São Paulo</v>
      </c>
      <c r="K2253" s="344"/>
      <c r="L2253" s="8">
        <f>_xlfn.XLOOKUP(QDC_Contratos[[#This Row],[ID CLUSTER]],'Pontos e zonas por UF'!$B$2:$B$446,'Pontos e zonas por UF'!$A$2:$A$446)</f>
        <v>276645</v>
      </c>
      <c r="M2253" s="344" t="str">
        <f>_xlfn.XLOOKUP(QDC_Contratos[[#This Row],[Código Identificador do ID CLUSTER]],'Pontos e zonas por UF'!$A$2:$A$446,'Pontos e zonas por UF'!$G$2:$G$446)</f>
        <v>Ponto</v>
      </c>
    </row>
    <row r="2254" spans="1:13" x14ac:dyDescent="0.35">
      <c r="A2254" s="15">
        <v>2254</v>
      </c>
      <c r="B2254" s="338" t="s">
        <v>3528</v>
      </c>
      <c r="C2254" s="8" t="s">
        <v>1823</v>
      </c>
      <c r="D2254" s="15" t="s">
        <v>162</v>
      </c>
      <c r="E2254" s="18">
        <v>1100</v>
      </c>
      <c r="F2254" s="473">
        <v>45737</v>
      </c>
      <c r="G2254" s="473">
        <v>45737</v>
      </c>
      <c r="H2254" s="448"/>
      <c r="I2254" s="15" t="s">
        <v>1279</v>
      </c>
      <c r="J2254" s="15" t="str">
        <f>_xlfn.XLOOKUP(QDC_Contratos[[#This Row],[ID CLUSTER]],'Pontos e zonas por UF'!$B$2:$B$446,'Pontos e zonas por UF'!$H$2:$H$446)</f>
        <v>São Paulo</v>
      </c>
      <c r="K2254" s="344"/>
      <c r="L2254" s="8">
        <f>_xlfn.XLOOKUP(QDC_Contratos[[#This Row],[ID CLUSTER]],'Pontos e zonas por UF'!$B$2:$B$446,'Pontos e zonas por UF'!$A$2:$A$446)</f>
        <v>443</v>
      </c>
      <c r="M2254" s="344" t="str">
        <f>_xlfn.XLOOKUP(QDC_Contratos[[#This Row],[Código Identificador do ID CLUSTER]],'Pontos e zonas por UF'!$A$2:$A$446,'Pontos e zonas por UF'!$G$2:$G$446)</f>
        <v>Zona</v>
      </c>
    </row>
    <row r="2255" spans="1:13" x14ac:dyDescent="0.35">
      <c r="A2255" s="15">
        <v>2255</v>
      </c>
      <c r="B2255" s="338" t="s">
        <v>3529</v>
      </c>
      <c r="C2255" s="8" t="s">
        <v>1298</v>
      </c>
      <c r="D2255" s="15" t="s">
        <v>162</v>
      </c>
      <c r="E2255" s="18">
        <v>350</v>
      </c>
      <c r="F2255" s="473">
        <v>45737</v>
      </c>
      <c r="G2255" s="473">
        <v>45737</v>
      </c>
      <c r="H2255" s="448"/>
      <c r="I2255" s="15" t="s">
        <v>1279</v>
      </c>
      <c r="J2255" s="15" t="str">
        <f>_xlfn.XLOOKUP(QDC_Contratos[[#This Row],[ID CLUSTER]],'Pontos e zonas por UF'!$B$2:$B$446,'Pontos e zonas por UF'!$H$2:$H$446)</f>
        <v>São Paulo</v>
      </c>
      <c r="K2255" s="344"/>
      <c r="L2255" s="8">
        <f>_xlfn.XLOOKUP(QDC_Contratos[[#This Row],[ID CLUSTER]],'Pontos e zonas por UF'!$B$2:$B$446,'Pontos e zonas por UF'!$A$2:$A$446)</f>
        <v>444</v>
      </c>
      <c r="M2255" s="344" t="str">
        <f>_xlfn.XLOOKUP(QDC_Contratos[[#This Row],[Código Identificador do ID CLUSTER]],'Pontos e zonas por UF'!$A$2:$A$446,'Pontos e zonas por UF'!$G$2:$G$446)</f>
        <v>Zona</v>
      </c>
    </row>
    <row r="2256" spans="1:13" x14ac:dyDescent="0.35">
      <c r="A2256" s="15">
        <v>2256</v>
      </c>
      <c r="B2256" s="338" t="s">
        <v>3530</v>
      </c>
      <c r="C2256" s="8" t="s">
        <v>1730</v>
      </c>
      <c r="D2256" s="15" t="s">
        <v>169</v>
      </c>
      <c r="E2256" s="18">
        <v>700</v>
      </c>
      <c r="F2256" s="473">
        <v>45738</v>
      </c>
      <c r="G2256" s="473">
        <v>45738</v>
      </c>
      <c r="H2256" s="448"/>
      <c r="I2256" s="15" t="s">
        <v>1279</v>
      </c>
      <c r="J2256" s="15" t="str">
        <f>_xlfn.XLOOKUP(QDC_Contratos[[#This Row],[ID CLUSTER]],'Pontos e zonas por UF'!$B$2:$B$446,'Pontos e zonas por UF'!$H$2:$H$446)</f>
        <v>São Paulo</v>
      </c>
      <c r="K2256" s="344"/>
      <c r="L2256" s="8">
        <f>_xlfn.XLOOKUP(QDC_Contratos[[#This Row],[ID CLUSTER]],'Pontos e zonas por UF'!$B$2:$B$446,'Pontos e zonas por UF'!$A$2:$A$446)</f>
        <v>276645</v>
      </c>
      <c r="M2256" s="344" t="str">
        <f>_xlfn.XLOOKUP(QDC_Contratos[[#This Row],[Código Identificador do ID CLUSTER]],'Pontos e zonas por UF'!$A$2:$A$446,'Pontos e zonas por UF'!$G$2:$G$446)</f>
        <v>Ponto</v>
      </c>
    </row>
    <row r="2257" spans="1:13" x14ac:dyDescent="0.35">
      <c r="A2257" s="15">
        <v>2257</v>
      </c>
      <c r="B2257" s="338" t="s">
        <v>3531</v>
      </c>
      <c r="C2257" s="8" t="s">
        <v>1823</v>
      </c>
      <c r="D2257" s="15" t="s">
        <v>162</v>
      </c>
      <c r="E2257" s="18">
        <v>600</v>
      </c>
      <c r="F2257" s="473">
        <v>45738</v>
      </c>
      <c r="G2257" s="473">
        <v>45738</v>
      </c>
      <c r="H2257" s="448"/>
      <c r="I2257" s="15" t="s">
        <v>1279</v>
      </c>
      <c r="J2257" s="15" t="str">
        <f>_xlfn.XLOOKUP(QDC_Contratos[[#This Row],[ID CLUSTER]],'Pontos e zonas por UF'!$B$2:$B$446,'Pontos e zonas por UF'!$H$2:$H$446)</f>
        <v>São Paulo</v>
      </c>
      <c r="K2257" s="344"/>
      <c r="L2257" s="8">
        <f>_xlfn.XLOOKUP(QDC_Contratos[[#This Row],[ID CLUSTER]],'Pontos e zonas por UF'!$B$2:$B$446,'Pontos e zonas por UF'!$A$2:$A$446)</f>
        <v>443</v>
      </c>
      <c r="M2257" s="344" t="str">
        <f>_xlfn.XLOOKUP(QDC_Contratos[[#This Row],[Código Identificador do ID CLUSTER]],'Pontos e zonas por UF'!$A$2:$A$446,'Pontos e zonas por UF'!$G$2:$G$446)</f>
        <v>Zona</v>
      </c>
    </row>
    <row r="2258" spans="1:13" x14ac:dyDescent="0.35">
      <c r="A2258" s="15">
        <v>2258</v>
      </c>
      <c r="B2258" s="338" t="s">
        <v>3532</v>
      </c>
      <c r="C2258" s="8" t="s">
        <v>1298</v>
      </c>
      <c r="D2258" s="15" t="s">
        <v>162</v>
      </c>
      <c r="E2258" s="18">
        <v>350</v>
      </c>
      <c r="F2258" s="473">
        <v>45738</v>
      </c>
      <c r="G2258" s="473">
        <v>45738</v>
      </c>
      <c r="H2258" s="448"/>
      <c r="I2258" s="15" t="s">
        <v>1279</v>
      </c>
      <c r="J2258" s="15" t="str">
        <f>_xlfn.XLOOKUP(QDC_Contratos[[#This Row],[ID CLUSTER]],'Pontos e zonas por UF'!$B$2:$B$446,'Pontos e zonas por UF'!$H$2:$H$446)</f>
        <v>São Paulo</v>
      </c>
      <c r="K2258" s="344"/>
      <c r="L2258" s="8">
        <f>_xlfn.XLOOKUP(QDC_Contratos[[#This Row],[ID CLUSTER]],'Pontos e zonas por UF'!$B$2:$B$446,'Pontos e zonas por UF'!$A$2:$A$446)</f>
        <v>444</v>
      </c>
      <c r="M2258" s="344" t="str">
        <f>_xlfn.XLOOKUP(QDC_Contratos[[#This Row],[Código Identificador do ID CLUSTER]],'Pontos e zonas por UF'!$A$2:$A$446,'Pontos e zonas por UF'!$G$2:$G$446)</f>
        <v>Zona</v>
      </c>
    </row>
    <row r="2259" spans="1:13" x14ac:dyDescent="0.35">
      <c r="A2259" s="15">
        <v>2259</v>
      </c>
      <c r="B2259" s="338" t="s">
        <v>3533</v>
      </c>
      <c r="C2259" s="8" t="s">
        <v>1730</v>
      </c>
      <c r="D2259" s="15" t="s">
        <v>169</v>
      </c>
      <c r="E2259" s="18">
        <v>700</v>
      </c>
      <c r="F2259" s="473">
        <v>45739</v>
      </c>
      <c r="G2259" s="473">
        <v>45739</v>
      </c>
      <c r="H2259" s="448"/>
      <c r="I2259" s="15" t="s">
        <v>1279</v>
      </c>
      <c r="J2259" s="15" t="str">
        <f>_xlfn.XLOOKUP(QDC_Contratos[[#This Row],[ID CLUSTER]],'Pontos e zonas por UF'!$B$2:$B$446,'Pontos e zonas por UF'!$H$2:$H$446)</f>
        <v>São Paulo</v>
      </c>
      <c r="K2259" s="344"/>
      <c r="L2259" s="8">
        <f>_xlfn.XLOOKUP(QDC_Contratos[[#This Row],[ID CLUSTER]],'Pontos e zonas por UF'!$B$2:$B$446,'Pontos e zonas por UF'!$A$2:$A$446)</f>
        <v>276645</v>
      </c>
      <c r="M2259" s="344" t="str">
        <f>_xlfn.XLOOKUP(QDC_Contratos[[#This Row],[Código Identificador do ID CLUSTER]],'Pontos e zonas por UF'!$A$2:$A$446,'Pontos e zonas por UF'!$G$2:$G$446)</f>
        <v>Ponto</v>
      </c>
    </row>
    <row r="2260" spans="1:13" x14ac:dyDescent="0.35">
      <c r="A2260" s="15">
        <v>2260</v>
      </c>
      <c r="B2260" s="338" t="s">
        <v>3534</v>
      </c>
      <c r="C2260" s="8" t="s">
        <v>1823</v>
      </c>
      <c r="D2260" s="15" t="s">
        <v>162</v>
      </c>
      <c r="E2260" s="18">
        <v>100</v>
      </c>
      <c r="F2260" s="473">
        <v>45739</v>
      </c>
      <c r="G2260" s="473">
        <v>45739</v>
      </c>
      <c r="H2260" s="448"/>
      <c r="I2260" s="15" t="s">
        <v>1279</v>
      </c>
      <c r="J2260" s="15" t="str">
        <f>_xlfn.XLOOKUP(QDC_Contratos[[#This Row],[ID CLUSTER]],'Pontos e zonas por UF'!$B$2:$B$446,'Pontos e zonas por UF'!$H$2:$H$446)</f>
        <v>São Paulo</v>
      </c>
      <c r="K2260" s="344"/>
      <c r="L2260" s="8">
        <f>_xlfn.XLOOKUP(QDC_Contratos[[#This Row],[ID CLUSTER]],'Pontos e zonas por UF'!$B$2:$B$446,'Pontos e zonas por UF'!$A$2:$A$446)</f>
        <v>443</v>
      </c>
      <c r="M2260" s="344" t="str">
        <f>_xlfn.XLOOKUP(QDC_Contratos[[#This Row],[Código Identificador do ID CLUSTER]],'Pontos e zonas por UF'!$A$2:$A$446,'Pontos e zonas por UF'!$G$2:$G$446)</f>
        <v>Zona</v>
      </c>
    </row>
    <row r="2261" spans="1:13" x14ac:dyDescent="0.35">
      <c r="A2261" s="15">
        <v>2261</v>
      </c>
      <c r="B2261" s="338" t="s">
        <v>3535</v>
      </c>
      <c r="C2261" s="8" t="s">
        <v>1298</v>
      </c>
      <c r="D2261" s="15" t="s">
        <v>162</v>
      </c>
      <c r="E2261" s="18">
        <v>350</v>
      </c>
      <c r="F2261" s="473">
        <v>45739</v>
      </c>
      <c r="G2261" s="473">
        <v>45739</v>
      </c>
      <c r="H2261" s="448"/>
      <c r="I2261" s="15" t="s">
        <v>1279</v>
      </c>
      <c r="J2261" s="15" t="str">
        <f>_xlfn.XLOOKUP(QDC_Contratos[[#This Row],[ID CLUSTER]],'Pontos e zonas por UF'!$B$2:$B$446,'Pontos e zonas por UF'!$H$2:$H$446)</f>
        <v>São Paulo</v>
      </c>
      <c r="K2261" s="344"/>
      <c r="L2261" s="8">
        <f>_xlfn.XLOOKUP(QDC_Contratos[[#This Row],[ID CLUSTER]],'Pontos e zonas por UF'!$B$2:$B$446,'Pontos e zonas por UF'!$A$2:$A$446)</f>
        <v>444</v>
      </c>
      <c r="M2261" s="344" t="str">
        <f>_xlfn.XLOOKUP(QDC_Contratos[[#This Row],[Código Identificador do ID CLUSTER]],'Pontos e zonas por UF'!$A$2:$A$446,'Pontos e zonas por UF'!$G$2:$G$446)</f>
        <v>Zona</v>
      </c>
    </row>
    <row r="2262" spans="1:13" x14ac:dyDescent="0.35">
      <c r="A2262" s="15">
        <v>2262</v>
      </c>
      <c r="B2262" s="338" t="s">
        <v>3536</v>
      </c>
      <c r="C2262" s="8" t="s">
        <v>1730</v>
      </c>
      <c r="D2262" s="15" t="s">
        <v>169</v>
      </c>
      <c r="E2262" s="18">
        <v>1200</v>
      </c>
      <c r="F2262" s="473">
        <v>45740</v>
      </c>
      <c r="G2262" s="473">
        <v>45740</v>
      </c>
      <c r="H2262" s="448"/>
      <c r="I2262" s="15" t="s">
        <v>1279</v>
      </c>
      <c r="J2262" s="15" t="str">
        <f>_xlfn.XLOOKUP(QDC_Contratos[[#This Row],[ID CLUSTER]],'Pontos e zonas por UF'!$B$2:$B$446,'Pontos e zonas por UF'!$H$2:$H$446)</f>
        <v>São Paulo</v>
      </c>
      <c r="K2262" s="344"/>
      <c r="L2262" s="8">
        <f>_xlfn.XLOOKUP(QDC_Contratos[[#This Row],[ID CLUSTER]],'Pontos e zonas por UF'!$B$2:$B$446,'Pontos e zonas por UF'!$A$2:$A$446)</f>
        <v>276645</v>
      </c>
      <c r="M2262" s="344" t="str">
        <f>_xlfn.XLOOKUP(QDC_Contratos[[#This Row],[Código Identificador do ID CLUSTER]],'Pontos e zonas por UF'!$A$2:$A$446,'Pontos e zonas por UF'!$G$2:$G$446)</f>
        <v>Ponto</v>
      </c>
    </row>
    <row r="2263" spans="1:13" x14ac:dyDescent="0.35">
      <c r="A2263" s="15">
        <v>2263</v>
      </c>
      <c r="B2263" s="338" t="s">
        <v>3537</v>
      </c>
      <c r="C2263" s="8" t="s">
        <v>1823</v>
      </c>
      <c r="D2263" s="15" t="s">
        <v>162</v>
      </c>
      <c r="E2263" s="18">
        <v>1200</v>
      </c>
      <c r="F2263" s="473">
        <v>45740</v>
      </c>
      <c r="G2263" s="473">
        <v>45740</v>
      </c>
      <c r="H2263" s="448"/>
      <c r="I2263" s="15" t="s">
        <v>1279</v>
      </c>
      <c r="J2263" s="15" t="str">
        <f>_xlfn.XLOOKUP(QDC_Contratos[[#This Row],[ID CLUSTER]],'Pontos e zonas por UF'!$B$2:$B$446,'Pontos e zonas por UF'!$H$2:$H$446)</f>
        <v>São Paulo</v>
      </c>
      <c r="K2263" s="344"/>
      <c r="L2263" s="8">
        <f>_xlfn.XLOOKUP(QDC_Contratos[[#This Row],[ID CLUSTER]],'Pontos e zonas por UF'!$B$2:$B$446,'Pontos e zonas por UF'!$A$2:$A$446)</f>
        <v>443</v>
      </c>
      <c r="M2263" s="344" t="str">
        <f>_xlfn.XLOOKUP(QDC_Contratos[[#This Row],[Código Identificador do ID CLUSTER]],'Pontos e zonas por UF'!$A$2:$A$446,'Pontos e zonas por UF'!$G$2:$G$446)</f>
        <v>Zona</v>
      </c>
    </row>
    <row r="2264" spans="1:13" x14ac:dyDescent="0.35">
      <c r="A2264" s="15">
        <v>2264</v>
      </c>
      <c r="B2264" s="338" t="s">
        <v>3538</v>
      </c>
      <c r="C2264" s="8" t="s">
        <v>1298</v>
      </c>
      <c r="D2264" s="15" t="s">
        <v>162</v>
      </c>
      <c r="E2264" s="18">
        <v>350</v>
      </c>
      <c r="F2264" s="473">
        <v>45740</v>
      </c>
      <c r="G2264" s="473">
        <v>45740</v>
      </c>
      <c r="H2264" s="448"/>
      <c r="I2264" s="15" t="s">
        <v>1279</v>
      </c>
      <c r="J2264" s="15" t="str">
        <f>_xlfn.XLOOKUP(QDC_Contratos[[#This Row],[ID CLUSTER]],'Pontos e zonas por UF'!$B$2:$B$446,'Pontos e zonas por UF'!$H$2:$H$446)</f>
        <v>São Paulo</v>
      </c>
      <c r="K2264" s="344"/>
      <c r="L2264" s="8">
        <f>_xlfn.XLOOKUP(QDC_Contratos[[#This Row],[ID CLUSTER]],'Pontos e zonas por UF'!$B$2:$B$446,'Pontos e zonas por UF'!$A$2:$A$446)</f>
        <v>444</v>
      </c>
      <c r="M2264" s="344" t="str">
        <f>_xlfn.XLOOKUP(QDC_Contratos[[#This Row],[Código Identificador do ID CLUSTER]],'Pontos e zonas por UF'!$A$2:$A$446,'Pontos e zonas por UF'!$G$2:$G$446)</f>
        <v>Zona</v>
      </c>
    </row>
    <row r="2265" spans="1:13" x14ac:dyDescent="0.35">
      <c r="A2265" s="15">
        <v>2265</v>
      </c>
      <c r="B2265" s="338" t="s">
        <v>3539</v>
      </c>
      <c r="C2265" s="8" t="s">
        <v>1730</v>
      </c>
      <c r="D2265" s="15" t="s">
        <v>169</v>
      </c>
      <c r="E2265" s="18">
        <v>1200</v>
      </c>
      <c r="F2265" s="473">
        <v>45741</v>
      </c>
      <c r="G2265" s="473">
        <v>45741</v>
      </c>
      <c r="H2265" s="448"/>
      <c r="I2265" s="15" t="s">
        <v>1279</v>
      </c>
      <c r="J2265" s="15" t="str">
        <f>_xlfn.XLOOKUP(QDC_Contratos[[#This Row],[ID CLUSTER]],'Pontos e zonas por UF'!$B$2:$B$446,'Pontos e zonas por UF'!$H$2:$H$446)</f>
        <v>São Paulo</v>
      </c>
      <c r="K2265" s="344"/>
      <c r="L2265" s="8">
        <f>_xlfn.XLOOKUP(QDC_Contratos[[#This Row],[ID CLUSTER]],'Pontos e zonas por UF'!$B$2:$B$446,'Pontos e zonas por UF'!$A$2:$A$446)</f>
        <v>276645</v>
      </c>
      <c r="M2265" s="344" t="str">
        <f>_xlfn.XLOOKUP(QDC_Contratos[[#This Row],[Código Identificador do ID CLUSTER]],'Pontos e zonas por UF'!$A$2:$A$446,'Pontos e zonas por UF'!$G$2:$G$446)</f>
        <v>Ponto</v>
      </c>
    </row>
    <row r="2266" spans="1:13" x14ac:dyDescent="0.35">
      <c r="A2266" s="15">
        <v>2266</v>
      </c>
      <c r="B2266" s="338" t="s">
        <v>3540</v>
      </c>
      <c r="C2266" s="8" t="s">
        <v>1823</v>
      </c>
      <c r="D2266" s="15" t="s">
        <v>162</v>
      </c>
      <c r="E2266" s="18">
        <v>1100</v>
      </c>
      <c r="F2266" s="473">
        <v>45741</v>
      </c>
      <c r="G2266" s="473">
        <v>45741</v>
      </c>
      <c r="H2266" s="448"/>
      <c r="I2266" s="15" t="s">
        <v>1279</v>
      </c>
      <c r="J2266" s="15" t="str">
        <f>_xlfn.XLOOKUP(QDC_Contratos[[#This Row],[ID CLUSTER]],'Pontos e zonas por UF'!$B$2:$B$446,'Pontos e zonas por UF'!$H$2:$H$446)</f>
        <v>São Paulo</v>
      </c>
      <c r="K2266" s="344"/>
      <c r="L2266" s="8">
        <f>_xlfn.XLOOKUP(QDC_Contratos[[#This Row],[ID CLUSTER]],'Pontos e zonas por UF'!$B$2:$B$446,'Pontos e zonas por UF'!$A$2:$A$446)</f>
        <v>443</v>
      </c>
      <c r="M2266" s="344" t="str">
        <f>_xlfn.XLOOKUP(QDC_Contratos[[#This Row],[Código Identificador do ID CLUSTER]],'Pontos e zonas por UF'!$A$2:$A$446,'Pontos e zonas por UF'!$G$2:$G$446)</f>
        <v>Zona</v>
      </c>
    </row>
    <row r="2267" spans="1:13" x14ac:dyDescent="0.35">
      <c r="A2267" s="15">
        <v>2267</v>
      </c>
      <c r="B2267" s="338" t="s">
        <v>3541</v>
      </c>
      <c r="C2267" s="8" t="s">
        <v>1298</v>
      </c>
      <c r="D2267" s="15" t="s">
        <v>162</v>
      </c>
      <c r="E2267" s="18">
        <v>400</v>
      </c>
      <c r="F2267" s="473">
        <v>45741</v>
      </c>
      <c r="G2267" s="473">
        <v>45741</v>
      </c>
      <c r="H2267" s="448"/>
      <c r="I2267" s="15" t="s">
        <v>1279</v>
      </c>
      <c r="J2267" s="15" t="str">
        <f>_xlfn.XLOOKUP(QDC_Contratos[[#This Row],[ID CLUSTER]],'Pontos e zonas por UF'!$B$2:$B$446,'Pontos e zonas por UF'!$H$2:$H$446)</f>
        <v>São Paulo</v>
      </c>
      <c r="K2267" s="344"/>
      <c r="L2267" s="8">
        <f>_xlfn.XLOOKUP(QDC_Contratos[[#This Row],[ID CLUSTER]],'Pontos e zonas por UF'!$B$2:$B$446,'Pontos e zonas por UF'!$A$2:$A$446)</f>
        <v>444</v>
      </c>
      <c r="M2267" s="344" t="str">
        <f>_xlfn.XLOOKUP(QDC_Contratos[[#This Row],[Código Identificador do ID CLUSTER]],'Pontos e zonas por UF'!$A$2:$A$446,'Pontos e zonas por UF'!$G$2:$G$446)</f>
        <v>Zona</v>
      </c>
    </row>
    <row r="2268" spans="1:13" x14ac:dyDescent="0.35">
      <c r="A2268" s="15">
        <v>2268</v>
      </c>
      <c r="B2268" s="338" t="s">
        <v>3542</v>
      </c>
      <c r="C2268" s="8" t="s">
        <v>1730</v>
      </c>
      <c r="D2268" s="15" t="s">
        <v>169</v>
      </c>
      <c r="E2268" s="18">
        <v>1300</v>
      </c>
      <c r="F2268" s="473">
        <v>45742</v>
      </c>
      <c r="G2268" s="473">
        <v>45742</v>
      </c>
      <c r="H2268" s="448"/>
      <c r="I2268" s="15" t="s">
        <v>1279</v>
      </c>
      <c r="J2268" s="15" t="str">
        <f>_xlfn.XLOOKUP(QDC_Contratos[[#This Row],[ID CLUSTER]],'Pontos e zonas por UF'!$B$2:$B$446,'Pontos e zonas por UF'!$H$2:$H$446)</f>
        <v>São Paulo</v>
      </c>
      <c r="K2268" s="344"/>
      <c r="L2268" s="8">
        <f>_xlfn.XLOOKUP(QDC_Contratos[[#This Row],[ID CLUSTER]],'Pontos e zonas por UF'!$B$2:$B$446,'Pontos e zonas por UF'!$A$2:$A$446)</f>
        <v>276645</v>
      </c>
      <c r="M2268" s="344" t="str">
        <f>_xlfn.XLOOKUP(QDC_Contratos[[#This Row],[Código Identificador do ID CLUSTER]],'Pontos e zonas por UF'!$A$2:$A$446,'Pontos e zonas por UF'!$G$2:$G$446)</f>
        <v>Ponto</v>
      </c>
    </row>
    <row r="2269" spans="1:13" x14ac:dyDescent="0.35">
      <c r="A2269" s="15">
        <v>2269</v>
      </c>
      <c r="B2269" s="338" t="s">
        <v>3543</v>
      </c>
      <c r="C2269" s="8" t="s">
        <v>1823</v>
      </c>
      <c r="D2269" s="15" t="s">
        <v>162</v>
      </c>
      <c r="E2269" s="18">
        <v>1100</v>
      </c>
      <c r="F2269" s="473">
        <v>45742</v>
      </c>
      <c r="G2269" s="473">
        <v>45742</v>
      </c>
      <c r="H2269" s="448"/>
      <c r="I2269" s="15" t="s">
        <v>1279</v>
      </c>
      <c r="J2269" s="15" t="str">
        <f>_xlfn.XLOOKUP(QDC_Contratos[[#This Row],[ID CLUSTER]],'Pontos e zonas por UF'!$B$2:$B$446,'Pontos e zonas por UF'!$H$2:$H$446)</f>
        <v>São Paulo</v>
      </c>
      <c r="K2269" s="344"/>
      <c r="L2269" s="8">
        <f>_xlfn.XLOOKUP(QDC_Contratos[[#This Row],[ID CLUSTER]],'Pontos e zonas por UF'!$B$2:$B$446,'Pontos e zonas por UF'!$A$2:$A$446)</f>
        <v>443</v>
      </c>
      <c r="M2269" s="344" t="str">
        <f>_xlfn.XLOOKUP(QDC_Contratos[[#This Row],[Código Identificador do ID CLUSTER]],'Pontos e zonas por UF'!$A$2:$A$446,'Pontos e zonas por UF'!$G$2:$G$446)</f>
        <v>Zona</v>
      </c>
    </row>
    <row r="2270" spans="1:13" x14ac:dyDescent="0.35">
      <c r="A2270" s="15">
        <v>2270</v>
      </c>
      <c r="B2270" s="338" t="s">
        <v>3544</v>
      </c>
      <c r="C2270" s="8" t="s">
        <v>1298</v>
      </c>
      <c r="D2270" s="15" t="s">
        <v>162</v>
      </c>
      <c r="E2270" s="18">
        <v>400</v>
      </c>
      <c r="F2270" s="473">
        <v>45742</v>
      </c>
      <c r="G2270" s="473">
        <v>45742</v>
      </c>
      <c r="H2270" s="448"/>
      <c r="I2270" s="15" t="s">
        <v>1279</v>
      </c>
      <c r="J2270" s="15" t="str">
        <f>_xlfn.XLOOKUP(QDC_Contratos[[#This Row],[ID CLUSTER]],'Pontos e zonas por UF'!$B$2:$B$446,'Pontos e zonas por UF'!$H$2:$H$446)</f>
        <v>São Paulo</v>
      </c>
      <c r="K2270" s="344"/>
      <c r="L2270" s="8">
        <f>_xlfn.XLOOKUP(QDC_Contratos[[#This Row],[ID CLUSTER]],'Pontos e zonas por UF'!$B$2:$B$446,'Pontos e zonas por UF'!$A$2:$A$446)</f>
        <v>444</v>
      </c>
      <c r="M2270" s="344" t="str">
        <f>_xlfn.XLOOKUP(QDC_Contratos[[#This Row],[Código Identificador do ID CLUSTER]],'Pontos e zonas por UF'!$A$2:$A$446,'Pontos e zonas por UF'!$G$2:$G$446)</f>
        <v>Zona</v>
      </c>
    </row>
    <row r="2271" spans="1:13" x14ac:dyDescent="0.35">
      <c r="A2271" s="15">
        <v>2271</v>
      </c>
      <c r="B2271" s="338" t="s">
        <v>3545</v>
      </c>
      <c r="C2271" s="8" t="s">
        <v>1730</v>
      </c>
      <c r="D2271" s="15" t="s">
        <v>169</v>
      </c>
      <c r="E2271" s="18">
        <v>1200</v>
      </c>
      <c r="F2271" s="473">
        <v>45743</v>
      </c>
      <c r="G2271" s="473">
        <v>45743</v>
      </c>
      <c r="H2271" s="448"/>
      <c r="I2271" s="15" t="s">
        <v>1279</v>
      </c>
      <c r="J2271" s="15" t="str">
        <f>_xlfn.XLOOKUP(QDC_Contratos[[#This Row],[ID CLUSTER]],'Pontos e zonas por UF'!$B$2:$B$446,'Pontos e zonas por UF'!$H$2:$H$446)</f>
        <v>São Paulo</v>
      </c>
      <c r="K2271" s="344"/>
      <c r="L2271" s="8">
        <f>_xlfn.XLOOKUP(QDC_Contratos[[#This Row],[ID CLUSTER]],'Pontos e zonas por UF'!$B$2:$B$446,'Pontos e zonas por UF'!$A$2:$A$446)</f>
        <v>276645</v>
      </c>
      <c r="M2271" s="344" t="str">
        <f>_xlfn.XLOOKUP(QDC_Contratos[[#This Row],[Código Identificador do ID CLUSTER]],'Pontos e zonas por UF'!$A$2:$A$446,'Pontos e zonas por UF'!$G$2:$G$446)</f>
        <v>Ponto</v>
      </c>
    </row>
    <row r="2272" spans="1:13" x14ac:dyDescent="0.35">
      <c r="A2272" s="15">
        <v>2272</v>
      </c>
      <c r="B2272" s="338" t="s">
        <v>3546</v>
      </c>
      <c r="C2272" s="8" t="s">
        <v>1823</v>
      </c>
      <c r="D2272" s="15" t="s">
        <v>162</v>
      </c>
      <c r="E2272" s="18">
        <v>1300</v>
      </c>
      <c r="F2272" s="473">
        <v>45743</v>
      </c>
      <c r="G2272" s="473">
        <v>45743</v>
      </c>
      <c r="H2272" s="448"/>
      <c r="I2272" s="15" t="s">
        <v>1279</v>
      </c>
      <c r="J2272" s="15" t="str">
        <f>_xlfn.XLOOKUP(QDC_Contratos[[#This Row],[ID CLUSTER]],'Pontos e zonas por UF'!$B$2:$B$446,'Pontos e zonas por UF'!$H$2:$H$446)</f>
        <v>São Paulo</v>
      </c>
      <c r="K2272" s="344"/>
      <c r="L2272" s="8">
        <f>_xlfn.XLOOKUP(QDC_Contratos[[#This Row],[ID CLUSTER]],'Pontos e zonas por UF'!$B$2:$B$446,'Pontos e zonas por UF'!$A$2:$A$446)</f>
        <v>443</v>
      </c>
      <c r="M2272" s="344" t="str">
        <f>_xlfn.XLOOKUP(QDC_Contratos[[#This Row],[Código Identificador do ID CLUSTER]],'Pontos e zonas por UF'!$A$2:$A$446,'Pontos e zonas por UF'!$G$2:$G$446)</f>
        <v>Zona</v>
      </c>
    </row>
    <row r="2273" spans="1:13" x14ac:dyDescent="0.35">
      <c r="A2273" s="15">
        <v>2273</v>
      </c>
      <c r="B2273" s="338" t="s">
        <v>3547</v>
      </c>
      <c r="C2273" s="8" t="s">
        <v>1298</v>
      </c>
      <c r="D2273" s="15" t="s">
        <v>162</v>
      </c>
      <c r="E2273" s="18">
        <v>400</v>
      </c>
      <c r="F2273" s="473">
        <v>45743</v>
      </c>
      <c r="G2273" s="473">
        <v>45743</v>
      </c>
      <c r="H2273" s="448"/>
      <c r="I2273" s="15" t="s">
        <v>1279</v>
      </c>
      <c r="J2273" s="15" t="str">
        <f>_xlfn.XLOOKUP(QDC_Contratos[[#This Row],[ID CLUSTER]],'Pontos e zonas por UF'!$B$2:$B$446,'Pontos e zonas por UF'!$H$2:$H$446)</f>
        <v>São Paulo</v>
      </c>
      <c r="K2273" s="344"/>
      <c r="L2273" s="8">
        <f>_xlfn.XLOOKUP(QDC_Contratos[[#This Row],[ID CLUSTER]],'Pontos e zonas por UF'!$B$2:$B$446,'Pontos e zonas por UF'!$A$2:$A$446)</f>
        <v>444</v>
      </c>
      <c r="M2273" s="344" t="str">
        <f>_xlfn.XLOOKUP(QDC_Contratos[[#This Row],[Código Identificador do ID CLUSTER]],'Pontos e zonas por UF'!$A$2:$A$446,'Pontos e zonas por UF'!$G$2:$G$446)</f>
        <v>Zona</v>
      </c>
    </row>
    <row r="2274" spans="1:13" x14ac:dyDescent="0.35">
      <c r="A2274" s="15">
        <v>2274</v>
      </c>
      <c r="B2274" s="338" t="s">
        <v>3548</v>
      </c>
      <c r="C2274" s="8" t="s">
        <v>1730</v>
      </c>
      <c r="D2274" s="15" t="s">
        <v>169</v>
      </c>
      <c r="E2274" s="18">
        <v>1500</v>
      </c>
      <c r="F2274" s="473">
        <v>45744</v>
      </c>
      <c r="G2274" s="473">
        <v>45744</v>
      </c>
      <c r="H2274" s="448"/>
      <c r="I2274" s="15" t="s">
        <v>1279</v>
      </c>
      <c r="J2274" s="15" t="str">
        <f>_xlfn.XLOOKUP(QDC_Contratos[[#This Row],[ID CLUSTER]],'Pontos e zonas por UF'!$B$2:$B$446,'Pontos e zonas por UF'!$H$2:$H$446)</f>
        <v>São Paulo</v>
      </c>
      <c r="K2274" s="344"/>
      <c r="L2274" s="8">
        <f>_xlfn.XLOOKUP(QDC_Contratos[[#This Row],[ID CLUSTER]],'Pontos e zonas por UF'!$B$2:$B$446,'Pontos e zonas por UF'!$A$2:$A$446)</f>
        <v>276645</v>
      </c>
      <c r="M2274" s="344" t="str">
        <f>_xlfn.XLOOKUP(QDC_Contratos[[#This Row],[Código Identificador do ID CLUSTER]],'Pontos e zonas por UF'!$A$2:$A$446,'Pontos e zonas por UF'!$G$2:$G$446)</f>
        <v>Ponto</v>
      </c>
    </row>
    <row r="2275" spans="1:13" x14ac:dyDescent="0.35">
      <c r="A2275" s="15">
        <v>2275</v>
      </c>
      <c r="B2275" s="338" t="s">
        <v>3549</v>
      </c>
      <c r="C2275" s="8" t="s">
        <v>1823</v>
      </c>
      <c r="D2275" s="15" t="s">
        <v>162</v>
      </c>
      <c r="E2275" s="18">
        <v>1500</v>
      </c>
      <c r="F2275" s="473">
        <v>45744</v>
      </c>
      <c r="G2275" s="473">
        <v>45744</v>
      </c>
      <c r="H2275" s="448"/>
      <c r="I2275" s="15" t="s">
        <v>1279</v>
      </c>
      <c r="J2275" s="15" t="str">
        <f>_xlfn.XLOOKUP(QDC_Contratos[[#This Row],[ID CLUSTER]],'Pontos e zonas por UF'!$B$2:$B$446,'Pontos e zonas por UF'!$H$2:$H$446)</f>
        <v>São Paulo</v>
      </c>
      <c r="K2275" s="344"/>
      <c r="L2275" s="8">
        <f>_xlfn.XLOOKUP(QDC_Contratos[[#This Row],[ID CLUSTER]],'Pontos e zonas por UF'!$B$2:$B$446,'Pontos e zonas por UF'!$A$2:$A$446)</f>
        <v>443</v>
      </c>
      <c r="M2275" s="344" t="str">
        <f>_xlfn.XLOOKUP(QDC_Contratos[[#This Row],[Código Identificador do ID CLUSTER]],'Pontos e zonas por UF'!$A$2:$A$446,'Pontos e zonas por UF'!$G$2:$G$446)</f>
        <v>Zona</v>
      </c>
    </row>
    <row r="2276" spans="1:13" x14ac:dyDescent="0.35">
      <c r="A2276" s="15">
        <v>2276</v>
      </c>
      <c r="B2276" s="338" t="s">
        <v>3550</v>
      </c>
      <c r="C2276" s="8" t="s">
        <v>1298</v>
      </c>
      <c r="D2276" s="15" t="s">
        <v>162</v>
      </c>
      <c r="E2276" s="18">
        <v>400</v>
      </c>
      <c r="F2276" s="473">
        <v>45744</v>
      </c>
      <c r="G2276" s="473">
        <v>45744</v>
      </c>
      <c r="H2276" s="448"/>
      <c r="I2276" s="15" t="s">
        <v>1279</v>
      </c>
      <c r="J2276" s="15" t="str">
        <f>_xlfn.XLOOKUP(QDC_Contratos[[#This Row],[ID CLUSTER]],'Pontos e zonas por UF'!$B$2:$B$446,'Pontos e zonas por UF'!$H$2:$H$446)</f>
        <v>São Paulo</v>
      </c>
      <c r="K2276" s="344"/>
      <c r="L2276" s="8">
        <f>_xlfn.XLOOKUP(QDC_Contratos[[#This Row],[ID CLUSTER]],'Pontos e zonas por UF'!$B$2:$B$446,'Pontos e zonas por UF'!$A$2:$A$446)</f>
        <v>444</v>
      </c>
      <c r="M2276" s="344" t="str">
        <f>_xlfn.XLOOKUP(QDC_Contratos[[#This Row],[Código Identificador do ID CLUSTER]],'Pontos e zonas por UF'!$A$2:$A$446,'Pontos e zonas por UF'!$G$2:$G$446)</f>
        <v>Zona</v>
      </c>
    </row>
    <row r="2277" spans="1:13" x14ac:dyDescent="0.35">
      <c r="A2277" s="15">
        <v>2277</v>
      </c>
      <c r="B2277" s="338" t="s">
        <v>3551</v>
      </c>
      <c r="C2277" s="8" t="s">
        <v>1730</v>
      </c>
      <c r="D2277" s="15" t="s">
        <v>169</v>
      </c>
      <c r="E2277" s="18">
        <v>400</v>
      </c>
      <c r="F2277" s="473">
        <v>45745</v>
      </c>
      <c r="G2277" s="473">
        <v>45745</v>
      </c>
      <c r="H2277" s="448"/>
      <c r="I2277" s="15" t="s">
        <v>1279</v>
      </c>
      <c r="J2277" s="15" t="str">
        <f>_xlfn.XLOOKUP(QDC_Contratos[[#This Row],[ID CLUSTER]],'Pontos e zonas por UF'!$B$2:$B$446,'Pontos e zonas por UF'!$H$2:$H$446)</f>
        <v>São Paulo</v>
      </c>
      <c r="K2277" s="344"/>
      <c r="L2277" s="8">
        <f>_xlfn.XLOOKUP(QDC_Contratos[[#This Row],[ID CLUSTER]],'Pontos e zonas por UF'!$B$2:$B$446,'Pontos e zonas por UF'!$A$2:$A$446)</f>
        <v>276645</v>
      </c>
      <c r="M2277" s="344" t="str">
        <f>_xlfn.XLOOKUP(QDC_Contratos[[#This Row],[Código Identificador do ID CLUSTER]],'Pontos e zonas por UF'!$A$2:$A$446,'Pontos e zonas por UF'!$G$2:$G$446)</f>
        <v>Ponto</v>
      </c>
    </row>
    <row r="2278" spans="1:13" x14ac:dyDescent="0.35">
      <c r="A2278" s="15">
        <v>2278</v>
      </c>
      <c r="B2278" s="338" t="s">
        <v>3552</v>
      </c>
      <c r="C2278" s="8" t="s">
        <v>1823</v>
      </c>
      <c r="D2278" s="15" t="s">
        <v>162</v>
      </c>
      <c r="E2278" s="18">
        <v>650</v>
      </c>
      <c r="F2278" s="473">
        <v>45745</v>
      </c>
      <c r="G2278" s="473">
        <v>45745</v>
      </c>
      <c r="H2278" s="448"/>
      <c r="I2278" s="15" t="s">
        <v>1279</v>
      </c>
      <c r="J2278" s="15" t="str">
        <f>_xlfn.XLOOKUP(QDC_Contratos[[#This Row],[ID CLUSTER]],'Pontos e zonas por UF'!$B$2:$B$446,'Pontos e zonas por UF'!$H$2:$H$446)</f>
        <v>São Paulo</v>
      </c>
      <c r="K2278" s="344"/>
      <c r="L2278" s="8">
        <f>_xlfn.XLOOKUP(QDC_Contratos[[#This Row],[ID CLUSTER]],'Pontos e zonas por UF'!$B$2:$B$446,'Pontos e zonas por UF'!$A$2:$A$446)</f>
        <v>443</v>
      </c>
      <c r="M2278" s="344" t="str">
        <f>_xlfn.XLOOKUP(QDC_Contratos[[#This Row],[Código Identificador do ID CLUSTER]],'Pontos e zonas por UF'!$A$2:$A$446,'Pontos e zonas por UF'!$G$2:$G$446)</f>
        <v>Zona</v>
      </c>
    </row>
    <row r="2279" spans="1:13" x14ac:dyDescent="0.35">
      <c r="A2279" s="15">
        <v>2279</v>
      </c>
      <c r="B2279" s="338" t="s">
        <v>3553</v>
      </c>
      <c r="C2279" s="8" t="s">
        <v>1298</v>
      </c>
      <c r="D2279" s="15" t="s">
        <v>162</v>
      </c>
      <c r="E2279" s="18">
        <v>250</v>
      </c>
      <c r="F2279" s="473">
        <v>45745</v>
      </c>
      <c r="G2279" s="473">
        <v>45745</v>
      </c>
      <c r="H2279" s="448"/>
      <c r="I2279" s="15" t="s">
        <v>1279</v>
      </c>
      <c r="J2279" s="15" t="str">
        <f>_xlfn.XLOOKUP(QDC_Contratos[[#This Row],[ID CLUSTER]],'Pontos e zonas por UF'!$B$2:$B$446,'Pontos e zonas por UF'!$H$2:$H$446)</f>
        <v>São Paulo</v>
      </c>
      <c r="K2279" s="344"/>
      <c r="L2279" s="8">
        <f>_xlfn.XLOOKUP(QDC_Contratos[[#This Row],[ID CLUSTER]],'Pontos e zonas por UF'!$B$2:$B$446,'Pontos e zonas por UF'!$A$2:$A$446)</f>
        <v>444</v>
      </c>
      <c r="M2279" s="344" t="str">
        <f>_xlfn.XLOOKUP(QDC_Contratos[[#This Row],[Código Identificador do ID CLUSTER]],'Pontos e zonas por UF'!$A$2:$A$446,'Pontos e zonas por UF'!$G$2:$G$446)</f>
        <v>Zona</v>
      </c>
    </row>
    <row r="2280" spans="1:13" x14ac:dyDescent="0.35">
      <c r="A2280" s="15">
        <v>2280</v>
      </c>
      <c r="B2280" s="338" t="s">
        <v>3554</v>
      </c>
      <c r="C2280" s="8" t="s">
        <v>1730</v>
      </c>
      <c r="D2280" s="15" t="s">
        <v>169</v>
      </c>
      <c r="E2280" s="18">
        <v>300</v>
      </c>
      <c r="F2280" s="473">
        <v>45746</v>
      </c>
      <c r="G2280" s="473">
        <v>45746</v>
      </c>
      <c r="H2280" s="448"/>
      <c r="I2280" s="15" t="s">
        <v>1279</v>
      </c>
      <c r="J2280" s="15" t="str">
        <f>_xlfn.XLOOKUP(QDC_Contratos[[#This Row],[ID CLUSTER]],'Pontos e zonas por UF'!$B$2:$B$446,'Pontos e zonas por UF'!$H$2:$H$446)</f>
        <v>São Paulo</v>
      </c>
      <c r="K2280" s="344"/>
      <c r="L2280" s="8">
        <f>_xlfn.XLOOKUP(QDC_Contratos[[#This Row],[ID CLUSTER]],'Pontos e zonas por UF'!$B$2:$B$446,'Pontos e zonas por UF'!$A$2:$A$446)</f>
        <v>276645</v>
      </c>
      <c r="M2280" s="344" t="str">
        <f>_xlfn.XLOOKUP(QDC_Contratos[[#This Row],[Código Identificador do ID CLUSTER]],'Pontos e zonas por UF'!$A$2:$A$446,'Pontos e zonas por UF'!$G$2:$G$446)</f>
        <v>Ponto</v>
      </c>
    </row>
    <row r="2281" spans="1:13" x14ac:dyDescent="0.35">
      <c r="A2281" s="15">
        <v>2281</v>
      </c>
      <c r="B2281" s="338" t="s">
        <v>3555</v>
      </c>
      <c r="C2281" s="8" t="s">
        <v>1823</v>
      </c>
      <c r="D2281" s="15" t="s">
        <v>162</v>
      </c>
      <c r="E2281" s="18">
        <v>200</v>
      </c>
      <c r="F2281" s="473">
        <v>45746</v>
      </c>
      <c r="G2281" s="473">
        <v>45746</v>
      </c>
      <c r="H2281" s="448"/>
      <c r="I2281" s="15" t="s">
        <v>1279</v>
      </c>
      <c r="J2281" s="15" t="str">
        <f>_xlfn.XLOOKUP(QDC_Contratos[[#This Row],[ID CLUSTER]],'Pontos e zonas por UF'!$B$2:$B$446,'Pontos e zonas por UF'!$H$2:$H$446)</f>
        <v>São Paulo</v>
      </c>
      <c r="K2281" s="344"/>
      <c r="L2281" s="8">
        <f>_xlfn.XLOOKUP(QDC_Contratos[[#This Row],[ID CLUSTER]],'Pontos e zonas por UF'!$B$2:$B$446,'Pontos e zonas por UF'!$A$2:$A$446)</f>
        <v>443</v>
      </c>
      <c r="M2281" s="344" t="str">
        <f>_xlfn.XLOOKUP(QDC_Contratos[[#This Row],[Código Identificador do ID CLUSTER]],'Pontos e zonas por UF'!$A$2:$A$446,'Pontos e zonas por UF'!$G$2:$G$446)</f>
        <v>Zona</v>
      </c>
    </row>
    <row r="2282" spans="1:13" x14ac:dyDescent="0.35">
      <c r="A2282" s="15">
        <v>2282</v>
      </c>
      <c r="B2282" s="338" t="s">
        <v>3556</v>
      </c>
      <c r="C2282" s="8" t="s">
        <v>1298</v>
      </c>
      <c r="D2282" s="15" t="s">
        <v>162</v>
      </c>
      <c r="E2282" s="18">
        <v>250</v>
      </c>
      <c r="F2282" s="473">
        <v>45746</v>
      </c>
      <c r="G2282" s="473">
        <v>45746</v>
      </c>
      <c r="H2282" s="448"/>
      <c r="I2282" s="15" t="s">
        <v>1279</v>
      </c>
      <c r="J2282" s="15" t="str">
        <f>_xlfn.XLOOKUP(QDC_Contratos[[#This Row],[ID CLUSTER]],'Pontos e zonas por UF'!$B$2:$B$446,'Pontos e zonas por UF'!$H$2:$H$446)</f>
        <v>São Paulo</v>
      </c>
      <c r="K2282" s="344"/>
      <c r="L2282" s="8">
        <f>_xlfn.XLOOKUP(QDC_Contratos[[#This Row],[ID CLUSTER]],'Pontos e zonas por UF'!$B$2:$B$446,'Pontos e zonas por UF'!$A$2:$A$446)</f>
        <v>444</v>
      </c>
      <c r="M2282" s="344" t="str">
        <f>_xlfn.XLOOKUP(QDC_Contratos[[#This Row],[Código Identificador do ID CLUSTER]],'Pontos e zonas por UF'!$A$2:$A$446,'Pontos e zonas por UF'!$G$2:$G$446)</f>
        <v>Zona</v>
      </c>
    </row>
    <row r="2283" spans="1:13" x14ac:dyDescent="0.35">
      <c r="A2283" s="15">
        <v>2283</v>
      </c>
      <c r="B2283" s="338" t="s">
        <v>3557</v>
      </c>
      <c r="C2283" s="8" t="s">
        <v>1730</v>
      </c>
      <c r="D2283" s="15" t="s">
        <v>169</v>
      </c>
      <c r="E2283" s="18">
        <v>1200</v>
      </c>
      <c r="F2283" s="473">
        <v>45747</v>
      </c>
      <c r="G2283" s="473">
        <v>45747</v>
      </c>
      <c r="H2283" s="448"/>
      <c r="I2283" s="15" t="s">
        <v>1279</v>
      </c>
      <c r="J2283" s="15" t="str">
        <f>_xlfn.XLOOKUP(QDC_Contratos[[#This Row],[ID CLUSTER]],'Pontos e zonas por UF'!$B$2:$B$446,'Pontos e zonas por UF'!$H$2:$H$446)</f>
        <v>São Paulo</v>
      </c>
      <c r="K2283" s="344"/>
      <c r="L2283" s="8">
        <f>_xlfn.XLOOKUP(QDC_Contratos[[#This Row],[ID CLUSTER]],'Pontos e zonas por UF'!$B$2:$B$446,'Pontos e zonas por UF'!$A$2:$A$446)</f>
        <v>276645</v>
      </c>
      <c r="M2283" s="344" t="str">
        <f>_xlfn.XLOOKUP(QDC_Contratos[[#This Row],[Código Identificador do ID CLUSTER]],'Pontos e zonas por UF'!$A$2:$A$446,'Pontos e zonas por UF'!$G$2:$G$446)</f>
        <v>Ponto</v>
      </c>
    </row>
    <row r="2284" spans="1:13" x14ac:dyDescent="0.35">
      <c r="A2284" s="15">
        <v>2284</v>
      </c>
      <c r="B2284" s="338" t="s">
        <v>3558</v>
      </c>
      <c r="C2284" s="8" t="s">
        <v>1823</v>
      </c>
      <c r="D2284" s="15" t="s">
        <v>162</v>
      </c>
      <c r="E2284" s="18">
        <v>1300</v>
      </c>
      <c r="F2284" s="473">
        <v>45747</v>
      </c>
      <c r="G2284" s="473">
        <v>45747</v>
      </c>
      <c r="H2284" s="448"/>
      <c r="I2284" s="15" t="s">
        <v>1279</v>
      </c>
      <c r="J2284" s="15" t="str">
        <f>_xlfn.XLOOKUP(QDC_Contratos[[#This Row],[ID CLUSTER]],'Pontos e zonas por UF'!$B$2:$B$446,'Pontos e zonas por UF'!$H$2:$H$446)</f>
        <v>São Paulo</v>
      </c>
      <c r="K2284" s="344"/>
      <c r="L2284" s="8">
        <f>_xlfn.XLOOKUP(QDC_Contratos[[#This Row],[ID CLUSTER]],'Pontos e zonas por UF'!$B$2:$B$446,'Pontos e zonas por UF'!$A$2:$A$446)</f>
        <v>443</v>
      </c>
      <c r="M2284" s="344" t="str">
        <f>_xlfn.XLOOKUP(QDC_Contratos[[#This Row],[Código Identificador do ID CLUSTER]],'Pontos e zonas por UF'!$A$2:$A$446,'Pontos e zonas por UF'!$G$2:$G$446)</f>
        <v>Zona</v>
      </c>
    </row>
    <row r="2285" spans="1:13" x14ac:dyDescent="0.35">
      <c r="A2285" s="15">
        <v>2285</v>
      </c>
      <c r="B2285" s="338" t="s">
        <v>3559</v>
      </c>
      <c r="C2285" s="8" t="s">
        <v>1298</v>
      </c>
      <c r="D2285" s="15" t="s">
        <v>162</v>
      </c>
      <c r="E2285" s="18">
        <v>250</v>
      </c>
      <c r="F2285" s="473">
        <v>45747</v>
      </c>
      <c r="G2285" s="473">
        <v>45747</v>
      </c>
      <c r="H2285" s="448"/>
      <c r="I2285" s="15" t="s">
        <v>1279</v>
      </c>
      <c r="J2285" s="15" t="str">
        <f>_xlfn.XLOOKUP(QDC_Contratos[[#This Row],[ID CLUSTER]],'Pontos e zonas por UF'!$B$2:$B$446,'Pontos e zonas por UF'!$H$2:$H$446)</f>
        <v>São Paulo</v>
      </c>
      <c r="K2285" s="344"/>
      <c r="L2285" s="8">
        <f>_xlfn.XLOOKUP(QDC_Contratos[[#This Row],[ID CLUSTER]],'Pontos e zonas por UF'!$B$2:$B$446,'Pontos e zonas por UF'!$A$2:$A$446)</f>
        <v>444</v>
      </c>
      <c r="M2285" s="344" t="str">
        <f>_xlfn.XLOOKUP(QDC_Contratos[[#This Row],[Código Identificador do ID CLUSTER]],'Pontos e zonas por UF'!$A$2:$A$446,'Pontos e zonas por UF'!$G$2:$G$446)</f>
        <v>Zona</v>
      </c>
    </row>
    <row r="2286" spans="1:13" x14ac:dyDescent="0.35">
      <c r="A2286" s="15">
        <v>2286</v>
      </c>
      <c r="B2286" s="338" t="s">
        <v>3560</v>
      </c>
      <c r="C2286" s="8" t="s">
        <v>1730</v>
      </c>
      <c r="D2286" s="15" t="s">
        <v>169</v>
      </c>
      <c r="E2286" s="18">
        <v>1000</v>
      </c>
      <c r="F2286" s="473">
        <v>45748</v>
      </c>
      <c r="G2286" s="473">
        <v>45748</v>
      </c>
      <c r="H2286" s="448"/>
      <c r="I2286" s="15" t="s">
        <v>1279</v>
      </c>
      <c r="J2286" s="15" t="str">
        <f>_xlfn.XLOOKUP(QDC_Contratos[[#This Row],[ID CLUSTER]],'Pontos e zonas por UF'!$B$2:$B$446,'Pontos e zonas por UF'!$H$2:$H$446)</f>
        <v>São Paulo</v>
      </c>
      <c r="K2286" s="344"/>
      <c r="L2286" s="8">
        <f>_xlfn.XLOOKUP(QDC_Contratos[[#This Row],[ID CLUSTER]],'Pontos e zonas por UF'!$B$2:$B$446,'Pontos e zonas por UF'!$A$2:$A$446)</f>
        <v>276645</v>
      </c>
      <c r="M2286" s="344" t="str">
        <f>_xlfn.XLOOKUP(QDC_Contratos[[#This Row],[Código Identificador do ID CLUSTER]],'Pontos e zonas por UF'!$A$2:$A$446,'Pontos e zonas por UF'!$G$2:$G$446)</f>
        <v>Ponto</v>
      </c>
    </row>
    <row r="2287" spans="1:13" x14ac:dyDescent="0.35">
      <c r="A2287" s="15">
        <v>2287</v>
      </c>
      <c r="B2287" s="338" t="s">
        <v>3561</v>
      </c>
      <c r="C2287" s="8" t="s">
        <v>1823</v>
      </c>
      <c r="D2287" s="15" t="s">
        <v>162</v>
      </c>
      <c r="E2287" s="18">
        <v>1200</v>
      </c>
      <c r="F2287" s="473">
        <v>45748</v>
      </c>
      <c r="G2287" s="473">
        <v>45748</v>
      </c>
      <c r="H2287" s="448"/>
      <c r="I2287" s="15" t="s">
        <v>1279</v>
      </c>
      <c r="J2287" s="15" t="str">
        <f>_xlfn.XLOOKUP(QDC_Contratos[[#This Row],[ID CLUSTER]],'Pontos e zonas por UF'!$B$2:$B$446,'Pontos e zonas por UF'!$H$2:$H$446)</f>
        <v>São Paulo</v>
      </c>
      <c r="K2287" s="344"/>
      <c r="L2287" s="8">
        <f>_xlfn.XLOOKUP(QDC_Contratos[[#This Row],[ID CLUSTER]],'Pontos e zonas por UF'!$B$2:$B$446,'Pontos e zonas por UF'!$A$2:$A$446)</f>
        <v>443</v>
      </c>
      <c r="M2287" s="344" t="str">
        <f>_xlfn.XLOOKUP(QDC_Contratos[[#This Row],[Código Identificador do ID CLUSTER]],'Pontos e zonas por UF'!$A$2:$A$446,'Pontos e zonas por UF'!$G$2:$G$446)</f>
        <v>Zona</v>
      </c>
    </row>
    <row r="2288" spans="1:13" x14ac:dyDescent="0.35">
      <c r="A2288" s="15">
        <v>2288</v>
      </c>
      <c r="B2288" s="338" t="s">
        <v>3562</v>
      </c>
      <c r="C2288" s="8" t="s">
        <v>1298</v>
      </c>
      <c r="D2288" s="15" t="s">
        <v>162</v>
      </c>
      <c r="E2288" s="18">
        <v>200</v>
      </c>
      <c r="F2288" s="473">
        <v>45748</v>
      </c>
      <c r="G2288" s="473">
        <v>45748</v>
      </c>
      <c r="H2288" s="448"/>
      <c r="I2288" s="15" t="s">
        <v>1279</v>
      </c>
      <c r="J2288" s="15" t="str">
        <f>_xlfn.XLOOKUP(QDC_Contratos[[#This Row],[ID CLUSTER]],'Pontos e zonas por UF'!$B$2:$B$446,'Pontos e zonas por UF'!$H$2:$H$446)</f>
        <v>São Paulo</v>
      </c>
      <c r="K2288" s="344"/>
      <c r="L2288" s="8">
        <f>_xlfn.XLOOKUP(QDC_Contratos[[#This Row],[ID CLUSTER]],'Pontos e zonas por UF'!$B$2:$B$446,'Pontos e zonas por UF'!$A$2:$A$446)</f>
        <v>444</v>
      </c>
      <c r="M2288" s="344" t="str">
        <f>_xlfn.XLOOKUP(QDC_Contratos[[#This Row],[Código Identificador do ID CLUSTER]],'Pontos e zonas por UF'!$A$2:$A$446,'Pontos e zonas por UF'!$G$2:$G$446)</f>
        <v>Zona</v>
      </c>
    </row>
    <row r="2289" spans="1:13" x14ac:dyDescent="0.35">
      <c r="A2289" s="15">
        <v>2289</v>
      </c>
      <c r="B2289" s="338" t="s">
        <v>3563</v>
      </c>
      <c r="C2289" s="8" t="s">
        <v>1730</v>
      </c>
      <c r="D2289" s="15" t="s">
        <v>169</v>
      </c>
      <c r="E2289" s="18">
        <v>1500</v>
      </c>
      <c r="F2289" s="473">
        <v>45749</v>
      </c>
      <c r="G2289" s="473">
        <v>45749</v>
      </c>
      <c r="H2289" s="448"/>
      <c r="I2289" s="15" t="s">
        <v>1279</v>
      </c>
      <c r="J2289" s="15" t="str">
        <f>_xlfn.XLOOKUP(QDC_Contratos[[#This Row],[ID CLUSTER]],'Pontos e zonas por UF'!$B$2:$B$446,'Pontos e zonas por UF'!$H$2:$H$446)</f>
        <v>São Paulo</v>
      </c>
      <c r="K2289" s="344"/>
      <c r="L2289" s="8">
        <f>_xlfn.XLOOKUP(QDC_Contratos[[#This Row],[ID CLUSTER]],'Pontos e zonas por UF'!$B$2:$B$446,'Pontos e zonas por UF'!$A$2:$A$446)</f>
        <v>276645</v>
      </c>
      <c r="M2289" s="344" t="str">
        <f>_xlfn.XLOOKUP(QDC_Contratos[[#This Row],[Código Identificador do ID CLUSTER]],'Pontos e zonas por UF'!$A$2:$A$446,'Pontos e zonas por UF'!$G$2:$G$446)</f>
        <v>Ponto</v>
      </c>
    </row>
    <row r="2290" spans="1:13" x14ac:dyDescent="0.35">
      <c r="A2290" s="15">
        <v>2290</v>
      </c>
      <c r="B2290" s="338" t="s">
        <v>3564</v>
      </c>
      <c r="C2290" s="8" t="s">
        <v>1823</v>
      </c>
      <c r="D2290" s="15" t="s">
        <v>162</v>
      </c>
      <c r="E2290" s="18">
        <v>1300</v>
      </c>
      <c r="F2290" s="473">
        <v>45749</v>
      </c>
      <c r="G2290" s="473">
        <v>45749</v>
      </c>
      <c r="H2290" s="448"/>
      <c r="I2290" s="15" t="s">
        <v>1279</v>
      </c>
      <c r="J2290" s="15" t="str">
        <f>_xlfn.XLOOKUP(QDC_Contratos[[#This Row],[ID CLUSTER]],'Pontos e zonas por UF'!$B$2:$B$446,'Pontos e zonas por UF'!$H$2:$H$446)</f>
        <v>São Paulo</v>
      </c>
      <c r="K2290" s="344"/>
      <c r="L2290" s="8">
        <f>_xlfn.XLOOKUP(QDC_Contratos[[#This Row],[ID CLUSTER]],'Pontos e zonas por UF'!$B$2:$B$446,'Pontos e zonas por UF'!$A$2:$A$446)</f>
        <v>443</v>
      </c>
      <c r="M2290" s="344" t="str">
        <f>_xlfn.XLOOKUP(QDC_Contratos[[#This Row],[Código Identificador do ID CLUSTER]],'Pontos e zonas por UF'!$A$2:$A$446,'Pontos e zonas por UF'!$G$2:$G$446)</f>
        <v>Zona</v>
      </c>
    </row>
    <row r="2291" spans="1:13" x14ac:dyDescent="0.35">
      <c r="A2291" s="15">
        <v>2291</v>
      </c>
      <c r="B2291" s="338" t="s">
        <v>3565</v>
      </c>
      <c r="C2291" s="8" t="s">
        <v>1298</v>
      </c>
      <c r="D2291" s="15" t="s">
        <v>162</v>
      </c>
      <c r="E2291" s="18">
        <v>200</v>
      </c>
      <c r="F2291" s="473">
        <v>45749</v>
      </c>
      <c r="G2291" s="473">
        <v>45749</v>
      </c>
      <c r="H2291" s="448"/>
      <c r="I2291" s="15" t="s">
        <v>1279</v>
      </c>
      <c r="J2291" s="15" t="str">
        <f>_xlfn.XLOOKUP(QDC_Contratos[[#This Row],[ID CLUSTER]],'Pontos e zonas por UF'!$B$2:$B$446,'Pontos e zonas por UF'!$H$2:$H$446)</f>
        <v>São Paulo</v>
      </c>
      <c r="K2291" s="344"/>
      <c r="L2291" s="8">
        <f>_xlfn.XLOOKUP(QDC_Contratos[[#This Row],[ID CLUSTER]],'Pontos e zonas por UF'!$B$2:$B$446,'Pontos e zonas por UF'!$A$2:$A$446)</f>
        <v>444</v>
      </c>
      <c r="M2291" s="344" t="str">
        <f>_xlfn.XLOOKUP(QDC_Contratos[[#This Row],[Código Identificador do ID CLUSTER]],'Pontos e zonas por UF'!$A$2:$A$446,'Pontos e zonas por UF'!$G$2:$G$446)</f>
        <v>Zona</v>
      </c>
    </row>
    <row r="2292" spans="1:13" x14ac:dyDescent="0.35">
      <c r="A2292" s="15">
        <v>2292</v>
      </c>
      <c r="B2292" s="338" t="s">
        <v>3566</v>
      </c>
      <c r="C2292" s="8" t="s">
        <v>1730</v>
      </c>
      <c r="D2292" s="15" t="s">
        <v>169</v>
      </c>
      <c r="E2292" s="18">
        <v>1500</v>
      </c>
      <c r="F2292" s="473">
        <v>45750</v>
      </c>
      <c r="G2292" s="473">
        <v>45750</v>
      </c>
      <c r="H2292" s="448"/>
      <c r="I2292" s="15" t="s">
        <v>1279</v>
      </c>
      <c r="J2292" s="15" t="str">
        <f>_xlfn.XLOOKUP(QDC_Contratos[[#This Row],[ID CLUSTER]],'Pontos e zonas por UF'!$B$2:$B$446,'Pontos e zonas por UF'!$H$2:$H$446)</f>
        <v>São Paulo</v>
      </c>
      <c r="K2292" s="344"/>
      <c r="L2292" s="8">
        <f>_xlfn.XLOOKUP(QDC_Contratos[[#This Row],[ID CLUSTER]],'Pontos e zonas por UF'!$B$2:$B$446,'Pontos e zonas por UF'!$A$2:$A$446)</f>
        <v>276645</v>
      </c>
      <c r="M2292" s="344" t="str">
        <f>_xlfn.XLOOKUP(QDC_Contratos[[#This Row],[Código Identificador do ID CLUSTER]],'Pontos e zonas por UF'!$A$2:$A$446,'Pontos e zonas por UF'!$G$2:$G$446)</f>
        <v>Ponto</v>
      </c>
    </row>
    <row r="2293" spans="1:13" x14ac:dyDescent="0.35">
      <c r="A2293" s="15">
        <v>2293</v>
      </c>
      <c r="B2293" s="338" t="s">
        <v>3567</v>
      </c>
      <c r="C2293" s="8" t="s">
        <v>1823</v>
      </c>
      <c r="D2293" s="15" t="s">
        <v>162</v>
      </c>
      <c r="E2293" s="18">
        <v>1300</v>
      </c>
      <c r="F2293" s="473">
        <v>45750</v>
      </c>
      <c r="G2293" s="473">
        <v>45750</v>
      </c>
      <c r="H2293" s="448"/>
      <c r="I2293" s="15" t="s">
        <v>1279</v>
      </c>
      <c r="J2293" s="15" t="str">
        <f>_xlfn.XLOOKUP(QDC_Contratos[[#This Row],[ID CLUSTER]],'Pontos e zonas por UF'!$B$2:$B$446,'Pontos e zonas por UF'!$H$2:$H$446)</f>
        <v>São Paulo</v>
      </c>
      <c r="K2293" s="344"/>
      <c r="L2293" s="8">
        <f>_xlfn.XLOOKUP(QDC_Contratos[[#This Row],[ID CLUSTER]],'Pontos e zonas por UF'!$B$2:$B$446,'Pontos e zonas por UF'!$A$2:$A$446)</f>
        <v>443</v>
      </c>
      <c r="M2293" s="344" t="str">
        <f>_xlfn.XLOOKUP(QDC_Contratos[[#This Row],[Código Identificador do ID CLUSTER]],'Pontos e zonas por UF'!$A$2:$A$446,'Pontos e zonas por UF'!$G$2:$G$446)</f>
        <v>Zona</v>
      </c>
    </row>
    <row r="2294" spans="1:13" x14ac:dyDescent="0.35">
      <c r="A2294" s="15">
        <v>2294</v>
      </c>
      <c r="B2294" s="338" t="s">
        <v>3568</v>
      </c>
      <c r="C2294" s="8" t="s">
        <v>1298</v>
      </c>
      <c r="D2294" s="15" t="s">
        <v>162</v>
      </c>
      <c r="E2294" s="18">
        <v>200</v>
      </c>
      <c r="F2294" s="473">
        <v>45750</v>
      </c>
      <c r="G2294" s="473">
        <v>45750</v>
      </c>
      <c r="H2294" s="448"/>
      <c r="I2294" s="15" t="s">
        <v>1279</v>
      </c>
      <c r="J2294" s="15" t="str">
        <f>_xlfn.XLOOKUP(QDC_Contratos[[#This Row],[ID CLUSTER]],'Pontos e zonas por UF'!$B$2:$B$446,'Pontos e zonas por UF'!$H$2:$H$446)</f>
        <v>São Paulo</v>
      </c>
      <c r="K2294" s="344"/>
      <c r="L2294" s="8">
        <f>_xlfn.XLOOKUP(QDC_Contratos[[#This Row],[ID CLUSTER]],'Pontos e zonas por UF'!$B$2:$B$446,'Pontos e zonas por UF'!$A$2:$A$446)</f>
        <v>444</v>
      </c>
      <c r="M2294" s="344" t="str">
        <f>_xlfn.XLOOKUP(QDC_Contratos[[#This Row],[Código Identificador do ID CLUSTER]],'Pontos e zonas por UF'!$A$2:$A$446,'Pontos e zonas por UF'!$G$2:$G$446)</f>
        <v>Zona</v>
      </c>
    </row>
    <row r="2295" spans="1:13" x14ac:dyDescent="0.35">
      <c r="A2295" s="15">
        <v>2295</v>
      </c>
      <c r="B2295" s="338" t="s">
        <v>3569</v>
      </c>
      <c r="C2295" s="8" t="s">
        <v>1730</v>
      </c>
      <c r="D2295" s="15" t="s">
        <v>169</v>
      </c>
      <c r="E2295" s="18">
        <v>1100</v>
      </c>
      <c r="F2295" s="473">
        <v>45741</v>
      </c>
      <c r="G2295" s="473">
        <v>45741</v>
      </c>
      <c r="H2295" s="448"/>
      <c r="I2295" s="15" t="s">
        <v>1279</v>
      </c>
      <c r="J2295" s="15" t="str">
        <f>_xlfn.XLOOKUP(QDC_Contratos[[#This Row],[ID CLUSTER]],'Pontos e zonas por UF'!$B$2:$B$446,'Pontos e zonas por UF'!$H$2:$H$446)</f>
        <v>São Paulo</v>
      </c>
      <c r="K2295" s="344"/>
      <c r="L2295" s="8">
        <f>_xlfn.XLOOKUP(QDC_Contratos[[#This Row],[ID CLUSTER]],'Pontos e zonas por UF'!$B$2:$B$446,'Pontos e zonas por UF'!$A$2:$A$446)</f>
        <v>276645</v>
      </c>
      <c r="M2295" s="344" t="str">
        <f>_xlfn.XLOOKUP(QDC_Contratos[[#This Row],[Código Identificador do ID CLUSTER]],'Pontos e zonas por UF'!$A$2:$A$446,'Pontos e zonas por UF'!$G$2:$G$446)</f>
        <v>Ponto</v>
      </c>
    </row>
    <row r="2296" spans="1:13" x14ac:dyDescent="0.35">
      <c r="A2296" s="15">
        <v>2296</v>
      </c>
      <c r="B2296" s="338" t="s">
        <v>3570</v>
      </c>
      <c r="C2296" s="8" t="s">
        <v>1763</v>
      </c>
      <c r="D2296" s="15" t="s">
        <v>162</v>
      </c>
      <c r="E2296" s="18">
        <v>1649</v>
      </c>
      <c r="F2296" s="473">
        <v>45745</v>
      </c>
      <c r="G2296" s="473">
        <v>45745</v>
      </c>
      <c r="H2296" s="448"/>
      <c r="I2296" s="15" t="s">
        <v>1279</v>
      </c>
      <c r="J2296" s="15" t="str">
        <f>_xlfn.XLOOKUP(QDC_Contratos[[#This Row],[ID CLUSTER]],'Pontos e zonas por UF'!$B$2:$B$446,'Pontos e zonas por UF'!$H$2:$H$446)</f>
        <v>Rio de Janeiro</v>
      </c>
      <c r="K2296" s="344"/>
      <c r="L2296" s="8">
        <f>_xlfn.XLOOKUP(QDC_Contratos[[#This Row],[ID CLUSTER]],'Pontos e zonas por UF'!$B$2:$B$446,'Pontos e zonas por UF'!$A$2:$A$446)</f>
        <v>757858</v>
      </c>
      <c r="M2296" s="344" t="str">
        <f>_xlfn.XLOOKUP(QDC_Contratos[[#This Row],[Código Identificador do ID CLUSTER]],'Pontos e zonas por UF'!$A$2:$A$446,'Pontos e zonas por UF'!$G$2:$G$446)</f>
        <v>Ponto</v>
      </c>
    </row>
    <row r="2297" spans="1:13" x14ac:dyDescent="0.35">
      <c r="A2297" s="15">
        <v>2297</v>
      </c>
      <c r="B2297" s="338" t="s">
        <v>3571</v>
      </c>
      <c r="C2297" s="8" t="s">
        <v>1730</v>
      </c>
      <c r="D2297" s="15" t="s">
        <v>169</v>
      </c>
      <c r="E2297" s="18">
        <v>127.88</v>
      </c>
      <c r="F2297" s="473">
        <v>45745</v>
      </c>
      <c r="G2297" s="473">
        <v>45745</v>
      </c>
      <c r="H2297" s="448"/>
      <c r="I2297" s="15" t="s">
        <v>1279</v>
      </c>
      <c r="J2297" s="15" t="str">
        <f>_xlfn.XLOOKUP(QDC_Contratos[[#This Row],[ID CLUSTER]],'Pontos e zonas por UF'!$B$2:$B$446,'Pontos e zonas por UF'!$H$2:$H$446)</f>
        <v>São Paulo</v>
      </c>
      <c r="K2297" s="344"/>
      <c r="L2297" s="8">
        <f>_xlfn.XLOOKUP(QDC_Contratos[[#This Row],[ID CLUSTER]],'Pontos e zonas por UF'!$B$2:$B$446,'Pontos e zonas por UF'!$A$2:$A$446)</f>
        <v>276645</v>
      </c>
      <c r="M2297" s="344" t="str">
        <f>_xlfn.XLOOKUP(QDC_Contratos[[#This Row],[Código Identificador do ID CLUSTER]],'Pontos e zonas por UF'!$A$2:$A$446,'Pontos e zonas por UF'!$G$2:$G$446)</f>
        <v>Ponto</v>
      </c>
    </row>
    <row r="2298" spans="1:13" x14ac:dyDescent="0.35">
      <c r="A2298" s="15">
        <v>2298</v>
      </c>
      <c r="B2298" s="338" t="s">
        <v>3572</v>
      </c>
      <c r="C2298" s="8" t="s">
        <v>1763</v>
      </c>
      <c r="D2298" s="15" t="s">
        <v>162</v>
      </c>
      <c r="E2298" s="18">
        <v>1</v>
      </c>
      <c r="F2298" s="473">
        <v>45747</v>
      </c>
      <c r="G2298" s="473">
        <v>45747</v>
      </c>
      <c r="H2298" s="448"/>
      <c r="I2298" s="15" t="s">
        <v>1279</v>
      </c>
      <c r="J2298" s="15" t="str">
        <f>_xlfn.XLOOKUP(QDC_Contratos[[#This Row],[ID CLUSTER]],'Pontos e zonas por UF'!$B$2:$B$446,'Pontos e zonas por UF'!$H$2:$H$446)</f>
        <v>Rio de Janeiro</v>
      </c>
      <c r="K2298" s="344"/>
      <c r="L2298" s="8">
        <f>_xlfn.XLOOKUP(QDC_Contratos[[#This Row],[ID CLUSTER]],'Pontos e zonas por UF'!$B$2:$B$446,'Pontos e zonas por UF'!$A$2:$A$446)</f>
        <v>757858</v>
      </c>
      <c r="M2298" s="344" t="str">
        <f>_xlfn.XLOOKUP(QDC_Contratos[[#This Row],[Código Identificador do ID CLUSTER]],'Pontos e zonas por UF'!$A$2:$A$446,'Pontos e zonas por UF'!$G$2:$G$446)</f>
        <v>Ponto</v>
      </c>
    </row>
    <row r="2299" spans="1:13" x14ac:dyDescent="0.35">
      <c r="A2299" s="15">
        <v>2299</v>
      </c>
      <c r="B2299" s="338" t="s">
        <v>3573</v>
      </c>
      <c r="C2299" s="8" t="s">
        <v>1763</v>
      </c>
      <c r="D2299" s="15" t="s">
        <v>162</v>
      </c>
      <c r="E2299" s="18">
        <v>1649</v>
      </c>
      <c r="F2299" s="473">
        <v>45743</v>
      </c>
      <c r="G2299" s="473">
        <v>45743</v>
      </c>
      <c r="H2299" s="448"/>
      <c r="I2299" s="15" t="s">
        <v>1279</v>
      </c>
      <c r="J2299" s="15" t="str">
        <f>_xlfn.XLOOKUP(QDC_Contratos[[#This Row],[ID CLUSTER]],'Pontos e zonas por UF'!$B$2:$B$446,'Pontos e zonas por UF'!$H$2:$H$446)</f>
        <v>Rio de Janeiro</v>
      </c>
      <c r="K2299" s="344"/>
      <c r="L2299" s="8">
        <f>_xlfn.XLOOKUP(QDC_Contratos[[#This Row],[ID CLUSTER]],'Pontos e zonas por UF'!$B$2:$B$446,'Pontos e zonas por UF'!$A$2:$A$446)</f>
        <v>757858</v>
      </c>
      <c r="M2299" s="344" t="str">
        <f>_xlfn.XLOOKUP(QDC_Contratos[[#This Row],[Código Identificador do ID CLUSTER]],'Pontos e zonas por UF'!$A$2:$A$446,'Pontos e zonas por UF'!$G$2:$G$446)</f>
        <v>Ponto</v>
      </c>
    </row>
    <row r="2300" spans="1:13" x14ac:dyDescent="0.35">
      <c r="A2300" s="15">
        <v>2300</v>
      </c>
      <c r="B2300" s="338" t="s">
        <v>3574</v>
      </c>
      <c r="C2300" s="8" t="s">
        <v>1281</v>
      </c>
      <c r="D2300" s="15" t="s">
        <v>162</v>
      </c>
      <c r="E2300" s="18">
        <v>8</v>
      </c>
      <c r="F2300" s="473">
        <v>45748</v>
      </c>
      <c r="G2300" s="473">
        <v>45748</v>
      </c>
      <c r="H2300" s="448"/>
      <c r="I2300" s="15" t="s">
        <v>1279</v>
      </c>
      <c r="J2300" s="15" t="str">
        <f>_xlfn.XLOOKUP(QDC_Contratos[[#This Row],[ID CLUSTER]],'Pontos e zonas por UF'!$B$2:$B$446,'Pontos e zonas por UF'!$H$2:$H$446)</f>
        <v>São Paulo</v>
      </c>
      <c r="K2300" s="344"/>
      <c r="L2300" s="8">
        <f>_xlfn.XLOOKUP(QDC_Contratos[[#This Row],[ID CLUSTER]],'Pontos e zonas por UF'!$B$2:$B$446,'Pontos e zonas por UF'!$A$2:$A$446)</f>
        <v>441</v>
      </c>
      <c r="M2300" s="344" t="str">
        <f>_xlfn.XLOOKUP(QDC_Contratos[[#This Row],[Código Identificador do ID CLUSTER]],'Pontos e zonas por UF'!$A$2:$A$446,'Pontos e zonas por UF'!$G$2:$G$446)</f>
        <v>Zona</v>
      </c>
    </row>
    <row r="2301" spans="1:13" x14ac:dyDescent="0.35">
      <c r="A2301" s="15">
        <v>2301</v>
      </c>
      <c r="B2301" s="338" t="s">
        <v>3575</v>
      </c>
      <c r="C2301" s="8" t="s">
        <v>1298</v>
      </c>
      <c r="D2301" s="15" t="s">
        <v>162</v>
      </c>
      <c r="E2301" s="18">
        <v>50</v>
      </c>
      <c r="F2301" s="473">
        <v>45748</v>
      </c>
      <c r="G2301" s="473">
        <v>45748</v>
      </c>
      <c r="H2301" s="448"/>
      <c r="I2301" s="15" t="s">
        <v>1279</v>
      </c>
      <c r="J2301" s="15" t="str">
        <f>_xlfn.XLOOKUP(QDC_Contratos[[#This Row],[ID CLUSTER]],'Pontos e zonas por UF'!$B$2:$B$446,'Pontos e zonas por UF'!$H$2:$H$446)</f>
        <v>São Paulo</v>
      </c>
      <c r="K2301" s="344"/>
      <c r="L2301" s="8">
        <f>_xlfn.XLOOKUP(QDC_Contratos[[#This Row],[ID CLUSTER]],'Pontos e zonas por UF'!$B$2:$B$446,'Pontos e zonas por UF'!$A$2:$A$446)</f>
        <v>444</v>
      </c>
      <c r="M2301" s="344" t="str">
        <f>_xlfn.XLOOKUP(QDC_Contratos[[#This Row],[Código Identificador do ID CLUSTER]],'Pontos e zonas por UF'!$A$2:$A$446,'Pontos e zonas por UF'!$G$2:$G$446)</f>
        <v>Zona</v>
      </c>
    </row>
    <row r="2302" spans="1:13" x14ac:dyDescent="0.35">
      <c r="A2302" s="15">
        <v>2302</v>
      </c>
      <c r="B2302" s="338" t="s">
        <v>3576</v>
      </c>
      <c r="C2302" s="8" t="s">
        <v>1281</v>
      </c>
      <c r="D2302" s="15" t="s">
        <v>162</v>
      </c>
      <c r="E2302" s="18">
        <v>15</v>
      </c>
      <c r="F2302" s="473">
        <v>45749</v>
      </c>
      <c r="G2302" s="473">
        <v>45749</v>
      </c>
      <c r="H2302" s="448"/>
      <c r="I2302" s="15" t="s">
        <v>1279</v>
      </c>
      <c r="J2302" s="15" t="str">
        <f>_xlfn.XLOOKUP(QDC_Contratos[[#This Row],[ID CLUSTER]],'Pontos e zonas por UF'!$B$2:$B$446,'Pontos e zonas por UF'!$H$2:$H$446)</f>
        <v>São Paulo</v>
      </c>
      <c r="K2302" s="344"/>
      <c r="L2302" s="8">
        <f>_xlfn.XLOOKUP(QDC_Contratos[[#This Row],[ID CLUSTER]],'Pontos e zonas por UF'!$B$2:$B$446,'Pontos e zonas por UF'!$A$2:$A$446)</f>
        <v>441</v>
      </c>
      <c r="M2302" s="344" t="str">
        <f>_xlfn.XLOOKUP(QDC_Contratos[[#This Row],[Código Identificador do ID CLUSTER]],'Pontos e zonas por UF'!$A$2:$A$446,'Pontos e zonas por UF'!$G$2:$G$446)</f>
        <v>Zona</v>
      </c>
    </row>
    <row r="2303" spans="1:13" x14ac:dyDescent="0.35">
      <c r="A2303" s="15">
        <v>2303</v>
      </c>
      <c r="B2303" s="338" t="s">
        <v>3577</v>
      </c>
      <c r="C2303" s="8" t="s">
        <v>1298</v>
      </c>
      <c r="D2303" s="15" t="s">
        <v>162</v>
      </c>
      <c r="E2303" s="18">
        <v>50</v>
      </c>
      <c r="F2303" s="473">
        <v>45749</v>
      </c>
      <c r="G2303" s="473">
        <v>45749</v>
      </c>
      <c r="H2303" s="448"/>
      <c r="I2303" s="15" t="s">
        <v>1279</v>
      </c>
      <c r="J2303" s="15" t="str">
        <f>_xlfn.XLOOKUP(QDC_Contratos[[#This Row],[ID CLUSTER]],'Pontos e zonas por UF'!$B$2:$B$446,'Pontos e zonas por UF'!$H$2:$H$446)</f>
        <v>São Paulo</v>
      </c>
      <c r="K2303" s="344"/>
      <c r="L2303" s="8">
        <f>_xlfn.XLOOKUP(QDC_Contratos[[#This Row],[ID CLUSTER]],'Pontos e zonas por UF'!$B$2:$B$446,'Pontos e zonas por UF'!$A$2:$A$446)</f>
        <v>444</v>
      </c>
      <c r="M2303" s="344" t="str">
        <f>_xlfn.XLOOKUP(QDC_Contratos[[#This Row],[Código Identificador do ID CLUSTER]],'Pontos e zonas por UF'!$A$2:$A$446,'Pontos e zonas por UF'!$G$2:$G$446)</f>
        <v>Zona</v>
      </c>
    </row>
    <row r="2304" spans="1:13" x14ac:dyDescent="0.35">
      <c r="A2304" s="15">
        <v>2304</v>
      </c>
      <c r="B2304" s="338" t="s">
        <v>3578</v>
      </c>
      <c r="C2304" s="8" t="s">
        <v>1281</v>
      </c>
      <c r="D2304" s="15" t="s">
        <v>162</v>
      </c>
      <c r="E2304" s="18">
        <v>15</v>
      </c>
      <c r="F2304" s="473">
        <v>45750</v>
      </c>
      <c r="G2304" s="473">
        <v>45750</v>
      </c>
      <c r="H2304" s="448"/>
      <c r="I2304" s="15" t="s">
        <v>1279</v>
      </c>
      <c r="J2304" s="15" t="str">
        <f>_xlfn.XLOOKUP(QDC_Contratos[[#This Row],[ID CLUSTER]],'Pontos e zonas por UF'!$B$2:$B$446,'Pontos e zonas por UF'!$H$2:$H$446)</f>
        <v>São Paulo</v>
      </c>
      <c r="K2304" s="344"/>
      <c r="L2304" s="8">
        <f>_xlfn.XLOOKUP(QDC_Contratos[[#This Row],[ID CLUSTER]],'Pontos e zonas por UF'!$B$2:$B$446,'Pontos e zonas por UF'!$A$2:$A$446)</f>
        <v>441</v>
      </c>
      <c r="M2304" s="344" t="str">
        <f>_xlfn.XLOOKUP(QDC_Contratos[[#This Row],[Código Identificador do ID CLUSTER]],'Pontos e zonas por UF'!$A$2:$A$446,'Pontos e zonas por UF'!$G$2:$G$446)</f>
        <v>Zona</v>
      </c>
    </row>
    <row r="2305" spans="1:13" x14ac:dyDescent="0.35">
      <c r="A2305" s="15">
        <v>2305</v>
      </c>
      <c r="B2305" s="338" t="s">
        <v>3579</v>
      </c>
      <c r="C2305" s="8" t="s">
        <v>1298</v>
      </c>
      <c r="D2305" s="15" t="s">
        <v>162</v>
      </c>
      <c r="E2305" s="18">
        <v>50</v>
      </c>
      <c r="F2305" s="473">
        <v>45750</v>
      </c>
      <c r="G2305" s="473">
        <v>45750</v>
      </c>
      <c r="H2305" s="448"/>
      <c r="I2305" s="15" t="s">
        <v>1279</v>
      </c>
      <c r="J2305" s="15" t="str">
        <f>_xlfn.XLOOKUP(QDC_Contratos[[#This Row],[ID CLUSTER]],'Pontos e zonas por UF'!$B$2:$B$446,'Pontos e zonas por UF'!$H$2:$H$446)</f>
        <v>São Paulo</v>
      </c>
      <c r="K2305" s="344"/>
      <c r="L2305" s="8">
        <f>_xlfn.XLOOKUP(QDC_Contratos[[#This Row],[ID CLUSTER]],'Pontos e zonas por UF'!$B$2:$B$446,'Pontos e zonas por UF'!$A$2:$A$446)</f>
        <v>444</v>
      </c>
      <c r="M2305" s="344" t="str">
        <f>_xlfn.XLOOKUP(QDC_Contratos[[#This Row],[Código Identificador do ID CLUSTER]],'Pontos e zonas por UF'!$A$2:$A$446,'Pontos e zonas por UF'!$G$2:$G$446)</f>
        <v>Zona</v>
      </c>
    </row>
    <row r="2306" spans="1:13" x14ac:dyDescent="0.35">
      <c r="A2306" s="15">
        <v>2306</v>
      </c>
      <c r="B2306" s="338" t="s">
        <v>3580</v>
      </c>
      <c r="C2306" s="8" t="s">
        <v>1281</v>
      </c>
      <c r="D2306" s="15" t="s">
        <v>162</v>
      </c>
      <c r="E2306" s="18">
        <v>15</v>
      </c>
      <c r="F2306" s="473">
        <v>45751</v>
      </c>
      <c r="G2306" s="473">
        <v>45751</v>
      </c>
      <c r="H2306" s="448"/>
      <c r="I2306" s="15" t="s">
        <v>1279</v>
      </c>
      <c r="J2306" s="15" t="str">
        <f>_xlfn.XLOOKUP(QDC_Contratos[[#This Row],[ID CLUSTER]],'Pontos e zonas por UF'!$B$2:$B$446,'Pontos e zonas por UF'!$H$2:$H$446)</f>
        <v>São Paulo</v>
      </c>
      <c r="K2306" s="344"/>
      <c r="L2306" s="8">
        <f>_xlfn.XLOOKUP(QDC_Contratos[[#This Row],[ID CLUSTER]],'Pontos e zonas por UF'!$B$2:$B$446,'Pontos e zonas por UF'!$A$2:$A$446)</f>
        <v>441</v>
      </c>
      <c r="M2306" s="344" t="str">
        <f>_xlfn.XLOOKUP(QDC_Contratos[[#This Row],[Código Identificador do ID CLUSTER]],'Pontos e zonas por UF'!$A$2:$A$446,'Pontos e zonas por UF'!$G$2:$G$446)</f>
        <v>Zona</v>
      </c>
    </row>
    <row r="2307" spans="1:13" x14ac:dyDescent="0.35">
      <c r="A2307" s="15">
        <v>2307</v>
      </c>
      <c r="B2307" s="338" t="s">
        <v>3581</v>
      </c>
      <c r="C2307" s="8" t="s">
        <v>1298</v>
      </c>
      <c r="D2307" s="15" t="s">
        <v>162</v>
      </c>
      <c r="E2307" s="18">
        <v>50</v>
      </c>
      <c r="F2307" s="473">
        <v>45751</v>
      </c>
      <c r="G2307" s="473">
        <v>45751</v>
      </c>
      <c r="H2307" s="448"/>
      <c r="I2307" s="15" t="s">
        <v>1279</v>
      </c>
      <c r="J2307" s="15" t="str">
        <f>_xlfn.XLOOKUP(QDC_Contratos[[#This Row],[ID CLUSTER]],'Pontos e zonas por UF'!$B$2:$B$446,'Pontos e zonas por UF'!$H$2:$H$446)</f>
        <v>São Paulo</v>
      </c>
      <c r="K2307" s="344"/>
      <c r="L2307" s="8">
        <f>_xlfn.XLOOKUP(QDC_Contratos[[#This Row],[ID CLUSTER]],'Pontos e zonas por UF'!$B$2:$B$446,'Pontos e zonas por UF'!$A$2:$A$446)</f>
        <v>444</v>
      </c>
      <c r="M2307" s="344" t="str">
        <f>_xlfn.XLOOKUP(QDC_Contratos[[#This Row],[Código Identificador do ID CLUSTER]],'Pontos e zonas por UF'!$A$2:$A$446,'Pontos e zonas por UF'!$G$2:$G$446)</f>
        <v>Zona</v>
      </c>
    </row>
    <row r="2308" spans="1:13" x14ac:dyDescent="0.35">
      <c r="A2308" s="15">
        <v>2308</v>
      </c>
      <c r="B2308" s="338" t="s">
        <v>3582</v>
      </c>
      <c r="C2308" s="8" t="s">
        <v>1281</v>
      </c>
      <c r="D2308" s="15" t="s">
        <v>162</v>
      </c>
      <c r="E2308" s="18">
        <v>10</v>
      </c>
      <c r="F2308" s="473">
        <v>45752</v>
      </c>
      <c r="G2308" s="473">
        <v>45752</v>
      </c>
      <c r="H2308" s="448"/>
      <c r="I2308" s="15" t="s">
        <v>1279</v>
      </c>
      <c r="J2308" s="15" t="str">
        <f>_xlfn.XLOOKUP(QDC_Contratos[[#This Row],[ID CLUSTER]],'Pontos e zonas por UF'!$B$2:$B$446,'Pontos e zonas por UF'!$H$2:$H$446)</f>
        <v>São Paulo</v>
      </c>
      <c r="K2308" s="344"/>
      <c r="L2308" s="8">
        <f>_xlfn.XLOOKUP(QDC_Contratos[[#This Row],[ID CLUSTER]],'Pontos e zonas por UF'!$B$2:$B$446,'Pontos e zonas por UF'!$A$2:$A$446)</f>
        <v>441</v>
      </c>
      <c r="M2308" s="344" t="str">
        <f>_xlfn.XLOOKUP(QDC_Contratos[[#This Row],[Código Identificador do ID CLUSTER]],'Pontos e zonas por UF'!$A$2:$A$446,'Pontos e zonas por UF'!$G$2:$G$446)</f>
        <v>Zona</v>
      </c>
    </row>
    <row r="2309" spans="1:13" x14ac:dyDescent="0.35">
      <c r="A2309" s="15">
        <v>2309</v>
      </c>
      <c r="B2309" s="338" t="s">
        <v>3583</v>
      </c>
      <c r="C2309" s="8" t="s">
        <v>1298</v>
      </c>
      <c r="D2309" s="15" t="s">
        <v>162</v>
      </c>
      <c r="E2309" s="18">
        <v>33</v>
      </c>
      <c r="F2309" s="473">
        <v>45752</v>
      </c>
      <c r="G2309" s="473">
        <v>45752</v>
      </c>
      <c r="H2309" s="448"/>
      <c r="I2309" s="15" t="s">
        <v>1279</v>
      </c>
      <c r="J2309" s="15" t="str">
        <f>_xlfn.XLOOKUP(QDC_Contratos[[#This Row],[ID CLUSTER]],'Pontos e zonas por UF'!$B$2:$B$446,'Pontos e zonas por UF'!$H$2:$H$446)</f>
        <v>São Paulo</v>
      </c>
      <c r="K2309" s="344"/>
      <c r="L2309" s="8">
        <f>_xlfn.XLOOKUP(QDC_Contratos[[#This Row],[ID CLUSTER]],'Pontos e zonas por UF'!$B$2:$B$446,'Pontos e zonas por UF'!$A$2:$A$446)</f>
        <v>444</v>
      </c>
      <c r="M2309" s="344" t="str">
        <f>_xlfn.XLOOKUP(QDC_Contratos[[#This Row],[Código Identificador do ID CLUSTER]],'Pontos e zonas por UF'!$A$2:$A$446,'Pontos e zonas por UF'!$G$2:$G$446)</f>
        <v>Zona</v>
      </c>
    </row>
    <row r="2310" spans="1:13" x14ac:dyDescent="0.35">
      <c r="A2310" s="15">
        <v>2310</v>
      </c>
      <c r="B2310" s="338" t="s">
        <v>3584</v>
      </c>
      <c r="C2310" s="8" t="s">
        <v>1298</v>
      </c>
      <c r="D2310" s="15" t="s">
        <v>162</v>
      </c>
      <c r="E2310" s="18">
        <v>33</v>
      </c>
      <c r="F2310" s="473">
        <v>45753</v>
      </c>
      <c r="G2310" s="473">
        <v>45753</v>
      </c>
      <c r="H2310" s="448"/>
      <c r="I2310" s="15" t="s">
        <v>1279</v>
      </c>
      <c r="J2310" s="15" t="str">
        <f>_xlfn.XLOOKUP(QDC_Contratos[[#This Row],[ID CLUSTER]],'Pontos e zonas por UF'!$B$2:$B$446,'Pontos e zonas por UF'!$H$2:$H$446)</f>
        <v>São Paulo</v>
      </c>
      <c r="K2310" s="344"/>
      <c r="L2310" s="8">
        <f>_xlfn.XLOOKUP(QDC_Contratos[[#This Row],[ID CLUSTER]],'Pontos e zonas por UF'!$B$2:$B$446,'Pontos e zonas por UF'!$A$2:$A$446)</f>
        <v>444</v>
      </c>
      <c r="M2310" s="344" t="str">
        <f>_xlfn.XLOOKUP(QDC_Contratos[[#This Row],[Código Identificador do ID CLUSTER]],'Pontos e zonas por UF'!$A$2:$A$446,'Pontos e zonas por UF'!$G$2:$G$446)</f>
        <v>Zona</v>
      </c>
    </row>
    <row r="2311" spans="1:13" x14ac:dyDescent="0.35">
      <c r="A2311" s="15">
        <v>2311</v>
      </c>
      <c r="B2311" s="338" t="s">
        <v>3585</v>
      </c>
      <c r="C2311" s="8" t="s">
        <v>1298</v>
      </c>
      <c r="D2311" s="15" t="s">
        <v>162</v>
      </c>
      <c r="E2311" s="18">
        <v>33</v>
      </c>
      <c r="F2311" s="473">
        <v>45754</v>
      </c>
      <c r="G2311" s="473">
        <v>45754</v>
      </c>
      <c r="H2311" s="448"/>
      <c r="I2311" s="15" t="s">
        <v>1279</v>
      </c>
      <c r="J2311" s="15" t="str">
        <f>_xlfn.XLOOKUP(QDC_Contratos[[#This Row],[ID CLUSTER]],'Pontos e zonas por UF'!$B$2:$B$446,'Pontos e zonas por UF'!$H$2:$H$446)</f>
        <v>São Paulo</v>
      </c>
      <c r="K2311" s="344"/>
      <c r="L2311" s="8">
        <f>_xlfn.XLOOKUP(QDC_Contratos[[#This Row],[ID CLUSTER]],'Pontos e zonas por UF'!$B$2:$B$446,'Pontos e zonas por UF'!$A$2:$A$446)</f>
        <v>444</v>
      </c>
      <c r="M2311" s="344" t="str">
        <f>_xlfn.XLOOKUP(QDC_Contratos[[#This Row],[Código Identificador do ID CLUSTER]],'Pontos e zonas por UF'!$A$2:$A$446,'Pontos e zonas por UF'!$G$2:$G$446)</f>
        <v>Zona</v>
      </c>
    </row>
    <row r="2312" spans="1:13" x14ac:dyDescent="0.35">
      <c r="A2312" s="15">
        <v>2312</v>
      </c>
      <c r="B2312" s="338" t="s">
        <v>3586</v>
      </c>
      <c r="C2312" s="8" t="s">
        <v>1281</v>
      </c>
      <c r="D2312" s="15" t="s">
        <v>162</v>
      </c>
      <c r="E2312" s="18">
        <v>15</v>
      </c>
      <c r="F2312" s="473">
        <v>45754</v>
      </c>
      <c r="G2312" s="473">
        <v>45754</v>
      </c>
      <c r="H2312" s="448"/>
      <c r="I2312" s="15" t="s">
        <v>1279</v>
      </c>
      <c r="J2312" s="15" t="str">
        <f>_xlfn.XLOOKUP(QDC_Contratos[[#This Row],[ID CLUSTER]],'Pontos e zonas por UF'!$B$2:$B$446,'Pontos e zonas por UF'!$H$2:$H$446)</f>
        <v>São Paulo</v>
      </c>
      <c r="K2312" s="344"/>
      <c r="L2312" s="8">
        <f>_xlfn.XLOOKUP(QDC_Contratos[[#This Row],[ID CLUSTER]],'Pontos e zonas por UF'!$B$2:$B$446,'Pontos e zonas por UF'!$A$2:$A$446)</f>
        <v>441</v>
      </c>
      <c r="M2312" s="344" t="str">
        <f>_xlfn.XLOOKUP(QDC_Contratos[[#This Row],[Código Identificador do ID CLUSTER]],'Pontos e zonas por UF'!$A$2:$A$446,'Pontos e zonas por UF'!$G$2:$G$446)</f>
        <v>Zona</v>
      </c>
    </row>
    <row r="2313" spans="1:13" x14ac:dyDescent="0.35">
      <c r="A2313" s="15">
        <v>2313</v>
      </c>
      <c r="B2313" s="338" t="s">
        <v>3587</v>
      </c>
      <c r="C2313" s="8" t="s">
        <v>1281</v>
      </c>
      <c r="D2313" s="15" t="s">
        <v>162</v>
      </c>
      <c r="E2313" s="18">
        <v>11</v>
      </c>
      <c r="F2313" s="473">
        <v>45755</v>
      </c>
      <c r="G2313" s="473">
        <v>45755</v>
      </c>
      <c r="H2313" s="448"/>
      <c r="I2313" s="15" t="s">
        <v>1279</v>
      </c>
      <c r="J2313" s="15" t="str">
        <f>_xlfn.XLOOKUP(QDC_Contratos[[#This Row],[ID CLUSTER]],'Pontos e zonas por UF'!$B$2:$B$446,'Pontos e zonas por UF'!$H$2:$H$446)</f>
        <v>São Paulo</v>
      </c>
      <c r="K2313" s="344"/>
      <c r="L2313" s="8">
        <f>_xlfn.XLOOKUP(QDC_Contratos[[#This Row],[ID CLUSTER]],'Pontos e zonas por UF'!$B$2:$B$446,'Pontos e zonas por UF'!$A$2:$A$446)</f>
        <v>441</v>
      </c>
      <c r="M2313" s="344" t="str">
        <f>_xlfn.XLOOKUP(QDC_Contratos[[#This Row],[Código Identificador do ID CLUSTER]],'Pontos e zonas por UF'!$A$2:$A$446,'Pontos e zonas por UF'!$G$2:$G$446)</f>
        <v>Zona</v>
      </c>
    </row>
    <row r="2314" spans="1:13" x14ac:dyDescent="0.35">
      <c r="A2314" s="15">
        <v>2314</v>
      </c>
      <c r="B2314" s="338" t="s">
        <v>3588</v>
      </c>
      <c r="C2314" s="8" t="s">
        <v>1281</v>
      </c>
      <c r="D2314" s="15" t="s">
        <v>162</v>
      </c>
      <c r="E2314" s="18">
        <v>10</v>
      </c>
      <c r="F2314" s="473">
        <v>45756</v>
      </c>
      <c r="G2314" s="473">
        <v>45756</v>
      </c>
      <c r="H2314" s="448"/>
      <c r="I2314" s="15" t="s">
        <v>1279</v>
      </c>
      <c r="J2314" s="15" t="str">
        <f>_xlfn.XLOOKUP(QDC_Contratos[[#This Row],[ID CLUSTER]],'Pontos e zonas por UF'!$B$2:$B$446,'Pontos e zonas por UF'!$H$2:$H$446)</f>
        <v>São Paulo</v>
      </c>
      <c r="K2314" s="344"/>
      <c r="L2314" s="8">
        <f>_xlfn.XLOOKUP(QDC_Contratos[[#This Row],[ID CLUSTER]],'Pontos e zonas por UF'!$B$2:$B$446,'Pontos e zonas por UF'!$A$2:$A$446)</f>
        <v>441</v>
      </c>
      <c r="M2314" s="344" t="str">
        <f>_xlfn.XLOOKUP(QDC_Contratos[[#This Row],[Código Identificador do ID CLUSTER]],'Pontos e zonas por UF'!$A$2:$A$446,'Pontos e zonas por UF'!$G$2:$G$446)</f>
        <v>Zona</v>
      </c>
    </row>
    <row r="2315" spans="1:13" x14ac:dyDescent="0.35">
      <c r="A2315" s="15">
        <v>2315</v>
      </c>
      <c r="B2315" s="338" t="s">
        <v>3589</v>
      </c>
      <c r="C2315" s="8" t="s">
        <v>1281</v>
      </c>
      <c r="D2315" s="15" t="s">
        <v>162</v>
      </c>
      <c r="E2315" s="18">
        <v>10</v>
      </c>
      <c r="F2315" s="473">
        <v>45757</v>
      </c>
      <c r="G2315" s="473">
        <v>45757</v>
      </c>
      <c r="H2315" s="448"/>
      <c r="I2315" s="15" t="s">
        <v>1279</v>
      </c>
      <c r="J2315" s="15" t="str">
        <f>_xlfn.XLOOKUP(QDC_Contratos[[#This Row],[ID CLUSTER]],'Pontos e zonas por UF'!$B$2:$B$446,'Pontos e zonas por UF'!$H$2:$H$446)</f>
        <v>São Paulo</v>
      </c>
      <c r="K2315" s="344"/>
      <c r="L2315" s="8">
        <f>_xlfn.XLOOKUP(QDC_Contratos[[#This Row],[ID CLUSTER]],'Pontos e zonas por UF'!$B$2:$B$446,'Pontos e zonas por UF'!$A$2:$A$446)</f>
        <v>441</v>
      </c>
      <c r="M2315" s="344" t="str">
        <f>_xlfn.XLOOKUP(QDC_Contratos[[#This Row],[Código Identificador do ID CLUSTER]],'Pontos e zonas por UF'!$A$2:$A$446,'Pontos e zonas por UF'!$G$2:$G$446)</f>
        <v>Zona</v>
      </c>
    </row>
    <row r="2316" spans="1:13" x14ac:dyDescent="0.35">
      <c r="A2316" s="15">
        <v>2316</v>
      </c>
      <c r="B2316" s="338" t="s">
        <v>3590</v>
      </c>
      <c r="C2316" s="8" t="s">
        <v>1823</v>
      </c>
      <c r="D2316" s="15" t="s">
        <v>162</v>
      </c>
      <c r="E2316" s="18">
        <v>8</v>
      </c>
      <c r="F2316" s="473">
        <v>45757</v>
      </c>
      <c r="G2316" s="473">
        <v>45757</v>
      </c>
      <c r="H2316" s="448"/>
      <c r="I2316" s="15" t="s">
        <v>1279</v>
      </c>
      <c r="J2316" s="15" t="str">
        <f>_xlfn.XLOOKUP(QDC_Contratos[[#This Row],[ID CLUSTER]],'Pontos e zonas por UF'!$B$2:$B$446,'Pontos e zonas por UF'!$H$2:$H$446)</f>
        <v>São Paulo</v>
      </c>
      <c r="K2316" s="344"/>
      <c r="L2316" s="8">
        <f>_xlfn.XLOOKUP(QDC_Contratos[[#This Row],[ID CLUSTER]],'Pontos e zonas por UF'!$B$2:$B$446,'Pontos e zonas por UF'!$A$2:$A$446)</f>
        <v>443</v>
      </c>
      <c r="M2316" s="344" t="str">
        <f>_xlfn.XLOOKUP(QDC_Contratos[[#This Row],[Código Identificador do ID CLUSTER]],'Pontos e zonas por UF'!$A$2:$A$446,'Pontos e zonas por UF'!$G$2:$G$446)</f>
        <v>Zona</v>
      </c>
    </row>
    <row r="2317" spans="1:13" x14ac:dyDescent="0.35">
      <c r="A2317" s="15">
        <v>2317</v>
      </c>
      <c r="B2317" s="338" t="s">
        <v>3591</v>
      </c>
      <c r="C2317" s="8" t="s">
        <v>1281</v>
      </c>
      <c r="D2317" s="15" t="s">
        <v>162</v>
      </c>
      <c r="E2317" s="18">
        <v>10</v>
      </c>
      <c r="F2317" s="473">
        <v>45758</v>
      </c>
      <c r="G2317" s="473">
        <v>45758</v>
      </c>
      <c r="H2317" s="448"/>
      <c r="I2317" s="15" t="s">
        <v>1279</v>
      </c>
      <c r="J2317" s="15" t="str">
        <f>_xlfn.XLOOKUP(QDC_Contratos[[#This Row],[ID CLUSTER]],'Pontos e zonas por UF'!$B$2:$B$446,'Pontos e zonas por UF'!$H$2:$H$446)</f>
        <v>São Paulo</v>
      </c>
      <c r="K2317" s="344"/>
      <c r="L2317" s="8">
        <f>_xlfn.XLOOKUP(QDC_Contratos[[#This Row],[ID CLUSTER]],'Pontos e zonas por UF'!$B$2:$B$446,'Pontos e zonas por UF'!$A$2:$A$446)</f>
        <v>441</v>
      </c>
      <c r="M2317" s="344" t="str">
        <f>_xlfn.XLOOKUP(QDC_Contratos[[#This Row],[Código Identificador do ID CLUSTER]],'Pontos e zonas por UF'!$A$2:$A$446,'Pontos e zonas por UF'!$G$2:$G$446)</f>
        <v>Zona</v>
      </c>
    </row>
    <row r="2318" spans="1:13" x14ac:dyDescent="0.35">
      <c r="A2318" s="15">
        <v>2318</v>
      </c>
      <c r="B2318" s="338" t="s">
        <v>3592</v>
      </c>
      <c r="C2318" s="8" t="s">
        <v>1823</v>
      </c>
      <c r="D2318" s="15" t="s">
        <v>162</v>
      </c>
      <c r="E2318" s="18">
        <v>8</v>
      </c>
      <c r="F2318" s="473">
        <v>45758</v>
      </c>
      <c r="G2318" s="473">
        <v>45758</v>
      </c>
      <c r="H2318" s="448"/>
      <c r="I2318" s="15" t="s">
        <v>1279</v>
      </c>
      <c r="J2318" s="15" t="str">
        <f>_xlfn.XLOOKUP(QDC_Contratos[[#This Row],[ID CLUSTER]],'Pontos e zonas por UF'!$B$2:$B$446,'Pontos e zonas por UF'!$H$2:$H$446)</f>
        <v>São Paulo</v>
      </c>
      <c r="K2318" s="344"/>
      <c r="L2318" s="8">
        <f>_xlfn.XLOOKUP(QDC_Contratos[[#This Row],[ID CLUSTER]],'Pontos e zonas por UF'!$B$2:$B$446,'Pontos e zonas por UF'!$A$2:$A$446)</f>
        <v>443</v>
      </c>
      <c r="M2318" s="344" t="str">
        <f>_xlfn.XLOOKUP(QDC_Contratos[[#This Row],[Código Identificador do ID CLUSTER]],'Pontos e zonas por UF'!$A$2:$A$446,'Pontos e zonas por UF'!$G$2:$G$446)</f>
        <v>Zona</v>
      </c>
    </row>
    <row r="2319" spans="1:13" x14ac:dyDescent="0.35">
      <c r="A2319" s="15">
        <v>2319</v>
      </c>
      <c r="B2319" s="338" t="s">
        <v>3593</v>
      </c>
      <c r="C2319" s="8" t="s">
        <v>1281</v>
      </c>
      <c r="D2319" s="15" t="s">
        <v>162</v>
      </c>
      <c r="E2319" s="18">
        <v>11</v>
      </c>
      <c r="F2319" s="473">
        <v>45761</v>
      </c>
      <c r="G2319" s="473">
        <v>45761</v>
      </c>
      <c r="H2319" s="448"/>
      <c r="I2319" s="15" t="s">
        <v>1279</v>
      </c>
      <c r="J2319" s="15" t="str">
        <f>_xlfn.XLOOKUP(QDC_Contratos[[#This Row],[ID CLUSTER]],'Pontos e zonas por UF'!$B$2:$B$446,'Pontos e zonas por UF'!$H$2:$H$446)</f>
        <v>São Paulo</v>
      </c>
      <c r="K2319" s="344"/>
      <c r="L2319" s="8">
        <f>_xlfn.XLOOKUP(QDC_Contratos[[#This Row],[ID CLUSTER]],'Pontos e zonas por UF'!$B$2:$B$446,'Pontos e zonas por UF'!$A$2:$A$446)</f>
        <v>441</v>
      </c>
      <c r="M2319" s="344" t="str">
        <f>_xlfn.XLOOKUP(QDC_Contratos[[#This Row],[Código Identificador do ID CLUSTER]],'Pontos e zonas por UF'!$A$2:$A$446,'Pontos e zonas por UF'!$G$2:$G$446)</f>
        <v>Zona</v>
      </c>
    </row>
    <row r="2320" spans="1:13" x14ac:dyDescent="0.35">
      <c r="A2320" s="15">
        <v>2320</v>
      </c>
      <c r="B2320" s="338" t="s">
        <v>3594</v>
      </c>
      <c r="C2320" s="8" t="s">
        <v>1298</v>
      </c>
      <c r="D2320" s="15" t="s">
        <v>162</v>
      </c>
      <c r="E2320" s="18">
        <v>50</v>
      </c>
      <c r="F2320" s="473">
        <v>45761</v>
      </c>
      <c r="G2320" s="473">
        <v>45761</v>
      </c>
      <c r="H2320" s="448"/>
      <c r="I2320" s="15" t="s">
        <v>1279</v>
      </c>
      <c r="J2320" s="15" t="str">
        <f>_xlfn.XLOOKUP(QDC_Contratos[[#This Row],[ID CLUSTER]],'Pontos e zonas por UF'!$B$2:$B$446,'Pontos e zonas por UF'!$H$2:$H$446)</f>
        <v>São Paulo</v>
      </c>
      <c r="K2320" s="344"/>
      <c r="L2320" s="8">
        <f>_xlfn.XLOOKUP(QDC_Contratos[[#This Row],[ID CLUSTER]],'Pontos e zonas por UF'!$B$2:$B$446,'Pontos e zonas por UF'!$A$2:$A$446)</f>
        <v>444</v>
      </c>
      <c r="M2320" s="344" t="str">
        <f>_xlfn.XLOOKUP(QDC_Contratos[[#This Row],[Código Identificador do ID CLUSTER]],'Pontos e zonas por UF'!$A$2:$A$446,'Pontos e zonas por UF'!$G$2:$G$446)</f>
        <v>Zona</v>
      </c>
    </row>
    <row r="2321" spans="1:13" x14ac:dyDescent="0.35">
      <c r="A2321" s="15">
        <v>2321</v>
      </c>
      <c r="B2321" s="338" t="s">
        <v>3595</v>
      </c>
      <c r="C2321" s="8" t="s">
        <v>1281</v>
      </c>
      <c r="D2321" s="15" t="s">
        <v>162</v>
      </c>
      <c r="E2321" s="18">
        <v>6</v>
      </c>
      <c r="F2321" s="473">
        <v>45762</v>
      </c>
      <c r="G2321" s="473">
        <v>45762</v>
      </c>
      <c r="H2321" s="448"/>
      <c r="I2321" s="15" t="s">
        <v>1279</v>
      </c>
      <c r="J2321" s="15" t="str">
        <f>_xlfn.XLOOKUP(QDC_Contratos[[#This Row],[ID CLUSTER]],'Pontos e zonas por UF'!$B$2:$B$446,'Pontos e zonas por UF'!$H$2:$H$446)</f>
        <v>São Paulo</v>
      </c>
      <c r="K2321" s="344"/>
      <c r="L2321" s="8">
        <f>_xlfn.XLOOKUP(QDC_Contratos[[#This Row],[ID CLUSTER]],'Pontos e zonas por UF'!$B$2:$B$446,'Pontos e zonas por UF'!$A$2:$A$446)</f>
        <v>441</v>
      </c>
      <c r="M2321" s="344" t="str">
        <f>_xlfn.XLOOKUP(QDC_Contratos[[#This Row],[Código Identificador do ID CLUSTER]],'Pontos e zonas por UF'!$A$2:$A$446,'Pontos e zonas por UF'!$G$2:$G$446)</f>
        <v>Zona</v>
      </c>
    </row>
    <row r="2322" spans="1:13" x14ac:dyDescent="0.35">
      <c r="A2322" s="15">
        <v>2322</v>
      </c>
      <c r="B2322" s="338" t="s">
        <v>3596</v>
      </c>
      <c r="C2322" s="8" t="s">
        <v>1298</v>
      </c>
      <c r="D2322" s="15" t="s">
        <v>162</v>
      </c>
      <c r="E2322" s="18">
        <v>50</v>
      </c>
      <c r="F2322" s="473">
        <v>45762</v>
      </c>
      <c r="G2322" s="473">
        <v>45762</v>
      </c>
      <c r="H2322" s="448"/>
      <c r="I2322" s="15" t="s">
        <v>1279</v>
      </c>
      <c r="J2322" s="15" t="str">
        <f>_xlfn.XLOOKUP(QDC_Contratos[[#This Row],[ID CLUSTER]],'Pontos e zonas por UF'!$B$2:$B$446,'Pontos e zonas por UF'!$H$2:$H$446)</f>
        <v>São Paulo</v>
      </c>
      <c r="K2322" s="344"/>
      <c r="L2322" s="8">
        <f>_xlfn.XLOOKUP(QDC_Contratos[[#This Row],[ID CLUSTER]],'Pontos e zonas por UF'!$B$2:$B$446,'Pontos e zonas por UF'!$A$2:$A$446)</f>
        <v>444</v>
      </c>
      <c r="M2322" s="344" t="str">
        <f>_xlfn.XLOOKUP(QDC_Contratos[[#This Row],[Código Identificador do ID CLUSTER]],'Pontos e zonas por UF'!$A$2:$A$446,'Pontos e zonas por UF'!$G$2:$G$446)</f>
        <v>Zona</v>
      </c>
    </row>
    <row r="2323" spans="1:13" x14ac:dyDescent="0.35">
      <c r="A2323" s="15">
        <v>2323</v>
      </c>
      <c r="B2323" s="338" t="s">
        <v>3597</v>
      </c>
      <c r="C2323" s="8" t="s">
        <v>1730</v>
      </c>
      <c r="D2323" s="15" t="s">
        <v>169</v>
      </c>
      <c r="E2323" s="18">
        <v>1</v>
      </c>
      <c r="F2323" s="473">
        <v>45748</v>
      </c>
      <c r="G2323" s="473">
        <v>46022</v>
      </c>
      <c r="H2323" s="448"/>
      <c r="I2323" s="15" t="s">
        <v>1279</v>
      </c>
      <c r="J2323" s="15" t="str">
        <f>_xlfn.XLOOKUP(QDC_Contratos[[#This Row],[ID CLUSTER]],'Pontos e zonas por UF'!$B$2:$B$446,'Pontos e zonas por UF'!$H$2:$H$446)</f>
        <v>São Paulo</v>
      </c>
      <c r="K2323" s="344"/>
      <c r="L2323" s="8">
        <f>_xlfn.XLOOKUP(QDC_Contratos[[#This Row],[ID CLUSTER]],'Pontos e zonas por UF'!$B$2:$B$446,'Pontos e zonas por UF'!$A$2:$A$446)</f>
        <v>276645</v>
      </c>
      <c r="M2323" s="344" t="str">
        <f>_xlfn.XLOOKUP(QDC_Contratos[[#This Row],[Código Identificador do ID CLUSTER]],'Pontos e zonas por UF'!$A$2:$A$446,'Pontos e zonas por UF'!$G$2:$G$446)</f>
        <v>Ponto</v>
      </c>
    </row>
    <row r="2324" spans="1:13" x14ac:dyDescent="0.35">
      <c r="A2324" s="15">
        <v>2324</v>
      </c>
      <c r="B2324" s="338" t="s">
        <v>3598</v>
      </c>
      <c r="C2324" s="8" t="s">
        <v>1298</v>
      </c>
      <c r="D2324" s="15" t="s">
        <v>162</v>
      </c>
      <c r="E2324" s="18">
        <v>95</v>
      </c>
      <c r="F2324" s="473">
        <v>45748</v>
      </c>
      <c r="G2324" s="473">
        <v>45777</v>
      </c>
      <c r="H2324" s="448"/>
      <c r="I2324" s="15" t="s">
        <v>1279</v>
      </c>
      <c r="J2324" s="15" t="str">
        <f>_xlfn.XLOOKUP(QDC_Contratos[[#This Row],[ID CLUSTER]],'Pontos e zonas por UF'!$B$2:$B$446,'Pontos e zonas por UF'!$H$2:$H$446)</f>
        <v>São Paulo</v>
      </c>
      <c r="K2324" s="344"/>
      <c r="L2324" s="8">
        <f>_xlfn.XLOOKUP(QDC_Contratos[[#This Row],[ID CLUSTER]],'Pontos e zonas por UF'!$B$2:$B$446,'Pontos e zonas por UF'!$A$2:$A$446)</f>
        <v>444</v>
      </c>
      <c r="M2324" s="344" t="str">
        <f>_xlfn.XLOOKUP(QDC_Contratos[[#This Row],[Código Identificador do ID CLUSTER]],'Pontos e zonas por UF'!$A$2:$A$446,'Pontos e zonas por UF'!$G$2:$G$446)</f>
        <v>Zona</v>
      </c>
    </row>
    <row r="2325" spans="1:13" x14ac:dyDescent="0.35">
      <c r="A2325" s="15">
        <v>2325</v>
      </c>
      <c r="B2325" s="338" t="s">
        <v>3599</v>
      </c>
      <c r="C2325" s="8" t="s">
        <v>1730</v>
      </c>
      <c r="D2325" s="15" t="s">
        <v>169</v>
      </c>
      <c r="E2325" s="18">
        <v>2000</v>
      </c>
      <c r="F2325" s="473">
        <v>45751</v>
      </c>
      <c r="G2325" s="473">
        <v>45751</v>
      </c>
      <c r="H2325" s="448"/>
      <c r="I2325" s="15" t="s">
        <v>1279</v>
      </c>
      <c r="J2325" s="15" t="str">
        <f>_xlfn.XLOOKUP(QDC_Contratos[[#This Row],[ID CLUSTER]],'Pontos e zonas por UF'!$B$2:$B$446,'Pontos e zonas por UF'!$H$2:$H$446)</f>
        <v>São Paulo</v>
      </c>
      <c r="K2325" s="344"/>
      <c r="L2325" s="8">
        <f>_xlfn.XLOOKUP(QDC_Contratos[[#This Row],[ID CLUSTER]],'Pontos e zonas por UF'!$B$2:$B$446,'Pontos e zonas por UF'!$A$2:$A$446)</f>
        <v>276645</v>
      </c>
      <c r="M2325" s="344" t="str">
        <f>_xlfn.XLOOKUP(QDC_Contratos[[#This Row],[Código Identificador do ID CLUSTER]],'Pontos e zonas por UF'!$A$2:$A$446,'Pontos e zonas por UF'!$G$2:$G$446)</f>
        <v>Ponto</v>
      </c>
    </row>
    <row r="2326" spans="1:13" x14ac:dyDescent="0.35">
      <c r="A2326" s="15">
        <v>2326</v>
      </c>
      <c r="B2326" s="338" t="s">
        <v>3600</v>
      </c>
      <c r="C2326" s="8" t="s">
        <v>1823</v>
      </c>
      <c r="D2326" s="15" t="s">
        <v>162</v>
      </c>
      <c r="E2326" s="18">
        <v>1400</v>
      </c>
      <c r="F2326" s="473">
        <v>45751</v>
      </c>
      <c r="G2326" s="473">
        <v>45751</v>
      </c>
      <c r="H2326" s="448"/>
      <c r="I2326" s="15" t="s">
        <v>1279</v>
      </c>
      <c r="J2326" s="15" t="str">
        <f>_xlfn.XLOOKUP(QDC_Contratos[[#This Row],[ID CLUSTER]],'Pontos e zonas por UF'!$B$2:$B$446,'Pontos e zonas por UF'!$H$2:$H$446)</f>
        <v>São Paulo</v>
      </c>
      <c r="K2326" s="344"/>
      <c r="L2326" s="8">
        <f>_xlfn.XLOOKUP(QDC_Contratos[[#This Row],[ID CLUSTER]],'Pontos e zonas por UF'!$B$2:$B$446,'Pontos e zonas por UF'!$A$2:$A$446)</f>
        <v>443</v>
      </c>
      <c r="M2326" s="344" t="str">
        <f>_xlfn.XLOOKUP(QDC_Contratos[[#This Row],[Código Identificador do ID CLUSTER]],'Pontos e zonas por UF'!$A$2:$A$446,'Pontos e zonas por UF'!$G$2:$G$446)</f>
        <v>Zona</v>
      </c>
    </row>
    <row r="2327" spans="1:13" x14ac:dyDescent="0.35">
      <c r="A2327" s="15">
        <v>2327</v>
      </c>
      <c r="B2327" s="338" t="s">
        <v>3601</v>
      </c>
      <c r="C2327" s="8" t="s">
        <v>1298</v>
      </c>
      <c r="D2327" s="15" t="s">
        <v>162</v>
      </c>
      <c r="E2327" s="18">
        <v>200</v>
      </c>
      <c r="F2327" s="473">
        <v>45751</v>
      </c>
      <c r="G2327" s="473">
        <v>45751</v>
      </c>
      <c r="H2327" s="448"/>
      <c r="I2327" s="15" t="s">
        <v>1279</v>
      </c>
      <c r="J2327" s="15" t="str">
        <f>_xlfn.XLOOKUP(QDC_Contratos[[#This Row],[ID CLUSTER]],'Pontos e zonas por UF'!$B$2:$B$446,'Pontos e zonas por UF'!$H$2:$H$446)</f>
        <v>São Paulo</v>
      </c>
      <c r="K2327" s="344"/>
      <c r="L2327" s="8">
        <f>_xlfn.XLOOKUP(QDC_Contratos[[#This Row],[ID CLUSTER]],'Pontos e zonas por UF'!$B$2:$B$446,'Pontos e zonas por UF'!$A$2:$A$446)</f>
        <v>444</v>
      </c>
      <c r="M2327" s="344" t="str">
        <f>_xlfn.XLOOKUP(QDC_Contratos[[#This Row],[Código Identificador do ID CLUSTER]],'Pontos e zonas por UF'!$A$2:$A$446,'Pontos e zonas por UF'!$G$2:$G$446)</f>
        <v>Zona</v>
      </c>
    </row>
    <row r="2328" spans="1:13" x14ac:dyDescent="0.35">
      <c r="A2328" s="15">
        <v>2328</v>
      </c>
      <c r="B2328" s="338" t="s">
        <v>3602</v>
      </c>
      <c r="C2328" s="8" t="s">
        <v>1730</v>
      </c>
      <c r="D2328" s="15" t="s">
        <v>169</v>
      </c>
      <c r="E2328" s="18">
        <v>1500</v>
      </c>
      <c r="F2328" s="473">
        <v>45752</v>
      </c>
      <c r="G2328" s="473">
        <v>45752</v>
      </c>
      <c r="H2328" s="448"/>
      <c r="I2328" s="15" t="s">
        <v>1279</v>
      </c>
      <c r="J2328" s="15" t="str">
        <f>_xlfn.XLOOKUP(QDC_Contratos[[#This Row],[ID CLUSTER]],'Pontos e zonas por UF'!$B$2:$B$446,'Pontos e zonas por UF'!$H$2:$H$446)</f>
        <v>São Paulo</v>
      </c>
      <c r="K2328" s="344"/>
      <c r="L2328" s="8">
        <f>_xlfn.XLOOKUP(QDC_Contratos[[#This Row],[ID CLUSTER]],'Pontos e zonas por UF'!$B$2:$B$446,'Pontos e zonas por UF'!$A$2:$A$446)</f>
        <v>276645</v>
      </c>
      <c r="M2328" s="344" t="str">
        <f>_xlfn.XLOOKUP(QDC_Contratos[[#This Row],[Código Identificador do ID CLUSTER]],'Pontos e zonas por UF'!$A$2:$A$446,'Pontos e zonas por UF'!$G$2:$G$446)</f>
        <v>Ponto</v>
      </c>
    </row>
    <row r="2329" spans="1:13" x14ac:dyDescent="0.35">
      <c r="A2329" s="15">
        <v>2329</v>
      </c>
      <c r="B2329" s="338" t="s">
        <v>3603</v>
      </c>
      <c r="C2329" s="8" t="s">
        <v>1823</v>
      </c>
      <c r="D2329" s="15" t="s">
        <v>162</v>
      </c>
      <c r="E2329" s="18">
        <v>600</v>
      </c>
      <c r="F2329" s="473">
        <v>45752</v>
      </c>
      <c r="G2329" s="473">
        <v>45752</v>
      </c>
      <c r="H2329" s="448"/>
      <c r="I2329" s="15" t="s">
        <v>1279</v>
      </c>
      <c r="J2329" s="15" t="str">
        <f>_xlfn.XLOOKUP(QDC_Contratos[[#This Row],[ID CLUSTER]],'Pontos e zonas por UF'!$B$2:$B$446,'Pontos e zonas por UF'!$H$2:$H$446)</f>
        <v>São Paulo</v>
      </c>
      <c r="K2329" s="344"/>
      <c r="L2329" s="8">
        <f>_xlfn.XLOOKUP(QDC_Contratos[[#This Row],[ID CLUSTER]],'Pontos e zonas por UF'!$B$2:$B$446,'Pontos e zonas por UF'!$A$2:$A$446)</f>
        <v>443</v>
      </c>
      <c r="M2329" s="344" t="str">
        <f>_xlfn.XLOOKUP(QDC_Contratos[[#This Row],[Código Identificador do ID CLUSTER]],'Pontos e zonas por UF'!$A$2:$A$446,'Pontos e zonas por UF'!$G$2:$G$446)</f>
        <v>Zona</v>
      </c>
    </row>
    <row r="2330" spans="1:13" x14ac:dyDescent="0.35">
      <c r="A2330" s="15">
        <v>2330</v>
      </c>
      <c r="B2330" s="338" t="s">
        <v>3604</v>
      </c>
      <c r="C2330" s="8" t="s">
        <v>1298</v>
      </c>
      <c r="D2330" s="15" t="s">
        <v>162</v>
      </c>
      <c r="E2330" s="18">
        <v>250</v>
      </c>
      <c r="F2330" s="473">
        <v>45752</v>
      </c>
      <c r="G2330" s="473">
        <v>45752</v>
      </c>
      <c r="H2330" s="448"/>
      <c r="I2330" s="15" t="s">
        <v>1279</v>
      </c>
      <c r="J2330" s="15" t="str">
        <f>_xlfn.XLOOKUP(QDC_Contratos[[#This Row],[ID CLUSTER]],'Pontos e zonas por UF'!$B$2:$B$446,'Pontos e zonas por UF'!$H$2:$H$446)</f>
        <v>São Paulo</v>
      </c>
      <c r="K2330" s="344"/>
      <c r="L2330" s="8">
        <f>_xlfn.XLOOKUP(QDC_Contratos[[#This Row],[ID CLUSTER]],'Pontos e zonas por UF'!$B$2:$B$446,'Pontos e zonas por UF'!$A$2:$A$446)</f>
        <v>444</v>
      </c>
      <c r="M2330" s="344" t="str">
        <f>_xlfn.XLOOKUP(QDC_Contratos[[#This Row],[Código Identificador do ID CLUSTER]],'Pontos e zonas por UF'!$A$2:$A$446,'Pontos e zonas por UF'!$G$2:$G$446)</f>
        <v>Zona</v>
      </c>
    </row>
    <row r="2331" spans="1:13" x14ac:dyDescent="0.35">
      <c r="A2331" s="15">
        <v>2331</v>
      </c>
      <c r="B2331" s="338" t="s">
        <v>3605</v>
      </c>
      <c r="C2331" s="8" t="s">
        <v>1730</v>
      </c>
      <c r="D2331" s="15" t="s">
        <v>169</v>
      </c>
      <c r="E2331" s="18">
        <v>1000</v>
      </c>
      <c r="F2331" s="473">
        <v>45753</v>
      </c>
      <c r="G2331" s="473">
        <v>45753</v>
      </c>
      <c r="H2331" s="448"/>
      <c r="I2331" s="15" t="s">
        <v>1279</v>
      </c>
      <c r="J2331" s="15" t="str">
        <f>_xlfn.XLOOKUP(QDC_Contratos[[#This Row],[ID CLUSTER]],'Pontos e zonas por UF'!$B$2:$B$446,'Pontos e zonas por UF'!$H$2:$H$446)</f>
        <v>São Paulo</v>
      </c>
      <c r="K2331" s="344"/>
      <c r="L2331" s="8">
        <f>_xlfn.XLOOKUP(QDC_Contratos[[#This Row],[ID CLUSTER]],'Pontos e zonas por UF'!$B$2:$B$446,'Pontos e zonas por UF'!$A$2:$A$446)</f>
        <v>276645</v>
      </c>
      <c r="M2331" s="344" t="str">
        <f>_xlfn.XLOOKUP(QDC_Contratos[[#This Row],[Código Identificador do ID CLUSTER]],'Pontos e zonas por UF'!$A$2:$A$446,'Pontos e zonas por UF'!$G$2:$G$446)</f>
        <v>Ponto</v>
      </c>
    </row>
    <row r="2332" spans="1:13" x14ac:dyDescent="0.35">
      <c r="A2332" s="15">
        <v>2332</v>
      </c>
      <c r="B2332" s="338" t="s">
        <v>3606</v>
      </c>
      <c r="C2332" s="8" t="s">
        <v>1823</v>
      </c>
      <c r="D2332" s="15" t="s">
        <v>162</v>
      </c>
      <c r="E2332" s="18">
        <v>200</v>
      </c>
      <c r="F2332" s="473">
        <v>45753</v>
      </c>
      <c r="G2332" s="473">
        <v>45753</v>
      </c>
      <c r="H2332" s="448"/>
      <c r="I2332" s="15" t="s">
        <v>1279</v>
      </c>
      <c r="J2332" s="15" t="str">
        <f>_xlfn.XLOOKUP(QDC_Contratos[[#This Row],[ID CLUSTER]],'Pontos e zonas por UF'!$B$2:$B$446,'Pontos e zonas por UF'!$H$2:$H$446)</f>
        <v>São Paulo</v>
      </c>
      <c r="K2332" s="344"/>
      <c r="L2332" s="8">
        <f>_xlfn.XLOOKUP(QDC_Contratos[[#This Row],[ID CLUSTER]],'Pontos e zonas por UF'!$B$2:$B$446,'Pontos e zonas por UF'!$A$2:$A$446)</f>
        <v>443</v>
      </c>
      <c r="M2332" s="344" t="str">
        <f>_xlfn.XLOOKUP(QDC_Contratos[[#This Row],[Código Identificador do ID CLUSTER]],'Pontos e zonas por UF'!$A$2:$A$446,'Pontos e zonas por UF'!$G$2:$G$446)</f>
        <v>Zona</v>
      </c>
    </row>
    <row r="2333" spans="1:13" x14ac:dyDescent="0.35">
      <c r="A2333" s="15">
        <v>2333</v>
      </c>
      <c r="B2333" s="338" t="s">
        <v>3607</v>
      </c>
      <c r="C2333" s="8" t="s">
        <v>1298</v>
      </c>
      <c r="D2333" s="15" t="s">
        <v>162</v>
      </c>
      <c r="E2333" s="18">
        <v>250</v>
      </c>
      <c r="F2333" s="473">
        <v>45753</v>
      </c>
      <c r="G2333" s="473">
        <v>45753</v>
      </c>
      <c r="H2333" s="448"/>
      <c r="I2333" s="15" t="s">
        <v>1279</v>
      </c>
      <c r="J2333" s="15" t="str">
        <f>_xlfn.XLOOKUP(QDC_Contratos[[#This Row],[ID CLUSTER]],'Pontos e zonas por UF'!$B$2:$B$446,'Pontos e zonas por UF'!$H$2:$H$446)</f>
        <v>São Paulo</v>
      </c>
      <c r="K2333" s="344"/>
      <c r="L2333" s="8">
        <f>_xlfn.XLOOKUP(QDC_Contratos[[#This Row],[ID CLUSTER]],'Pontos e zonas por UF'!$B$2:$B$446,'Pontos e zonas por UF'!$A$2:$A$446)</f>
        <v>444</v>
      </c>
      <c r="M2333" s="344" t="str">
        <f>_xlfn.XLOOKUP(QDC_Contratos[[#This Row],[Código Identificador do ID CLUSTER]],'Pontos e zonas por UF'!$A$2:$A$446,'Pontos e zonas por UF'!$G$2:$G$446)</f>
        <v>Zona</v>
      </c>
    </row>
    <row r="2334" spans="1:13" x14ac:dyDescent="0.35">
      <c r="A2334" s="15">
        <v>2334</v>
      </c>
      <c r="B2334" s="338" t="s">
        <v>3608</v>
      </c>
      <c r="C2334" s="8" t="s">
        <v>1730</v>
      </c>
      <c r="D2334" s="15" t="s">
        <v>169</v>
      </c>
      <c r="E2334" s="18">
        <v>1000</v>
      </c>
      <c r="F2334" s="473">
        <v>45754</v>
      </c>
      <c r="G2334" s="473">
        <v>45754</v>
      </c>
      <c r="H2334" s="448"/>
      <c r="I2334" s="15" t="s">
        <v>1279</v>
      </c>
      <c r="J2334" s="15" t="str">
        <f>_xlfn.XLOOKUP(QDC_Contratos[[#This Row],[ID CLUSTER]],'Pontos e zonas por UF'!$B$2:$B$446,'Pontos e zonas por UF'!$H$2:$H$446)</f>
        <v>São Paulo</v>
      </c>
      <c r="K2334" s="344"/>
      <c r="L2334" s="8">
        <f>_xlfn.XLOOKUP(QDC_Contratos[[#This Row],[ID CLUSTER]],'Pontos e zonas por UF'!$B$2:$B$446,'Pontos e zonas por UF'!$A$2:$A$446)</f>
        <v>276645</v>
      </c>
      <c r="M2334" s="344" t="str">
        <f>_xlfn.XLOOKUP(QDC_Contratos[[#This Row],[Código Identificador do ID CLUSTER]],'Pontos e zonas por UF'!$A$2:$A$446,'Pontos e zonas por UF'!$G$2:$G$446)</f>
        <v>Ponto</v>
      </c>
    </row>
    <row r="2335" spans="1:13" x14ac:dyDescent="0.35">
      <c r="A2335" s="15">
        <v>2335</v>
      </c>
      <c r="B2335" s="338" t="s">
        <v>3609</v>
      </c>
      <c r="C2335" s="8" t="s">
        <v>1823</v>
      </c>
      <c r="D2335" s="15" t="s">
        <v>162</v>
      </c>
      <c r="E2335" s="18">
        <v>1300</v>
      </c>
      <c r="F2335" s="473">
        <v>45754</v>
      </c>
      <c r="G2335" s="473">
        <v>45754</v>
      </c>
      <c r="H2335" s="448"/>
      <c r="I2335" s="15" t="s">
        <v>1279</v>
      </c>
      <c r="J2335" s="15" t="str">
        <f>_xlfn.XLOOKUP(QDC_Contratos[[#This Row],[ID CLUSTER]],'Pontos e zonas por UF'!$B$2:$B$446,'Pontos e zonas por UF'!$H$2:$H$446)</f>
        <v>São Paulo</v>
      </c>
      <c r="K2335" s="344"/>
      <c r="L2335" s="8">
        <f>_xlfn.XLOOKUP(QDC_Contratos[[#This Row],[ID CLUSTER]],'Pontos e zonas por UF'!$B$2:$B$446,'Pontos e zonas por UF'!$A$2:$A$446)</f>
        <v>443</v>
      </c>
      <c r="M2335" s="344" t="str">
        <f>_xlfn.XLOOKUP(QDC_Contratos[[#This Row],[Código Identificador do ID CLUSTER]],'Pontos e zonas por UF'!$A$2:$A$446,'Pontos e zonas por UF'!$G$2:$G$446)</f>
        <v>Zona</v>
      </c>
    </row>
    <row r="2336" spans="1:13" x14ac:dyDescent="0.35">
      <c r="A2336" s="15">
        <v>2336</v>
      </c>
      <c r="B2336" s="338" t="s">
        <v>3610</v>
      </c>
      <c r="C2336" s="8" t="s">
        <v>1298</v>
      </c>
      <c r="D2336" s="15" t="s">
        <v>162</v>
      </c>
      <c r="E2336" s="18">
        <v>250</v>
      </c>
      <c r="F2336" s="473">
        <v>45754</v>
      </c>
      <c r="G2336" s="473">
        <v>45754</v>
      </c>
      <c r="H2336" s="448"/>
      <c r="I2336" s="15" t="s">
        <v>1279</v>
      </c>
      <c r="J2336" s="15" t="str">
        <f>_xlfn.XLOOKUP(QDC_Contratos[[#This Row],[ID CLUSTER]],'Pontos e zonas por UF'!$B$2:$B$446,'Pontos e zonas por UF'!$H$2:$H$446)</f>
        <v>São Paulo</v>
      </c>
      <c r="K2336" s="344"/>
      <c r="L2336" s="8">
        <f>_xlfn.XLOOKUP(QDC_Contratos[[#This Row],[ID CLUSTER]],'Pontos e zonas por UF'!$B$2:$B$446,'Pontos e zonas por UF'!$A$2:$A$446)</f>
        <v>444</v>
      </c>
      <c r="M2336" s="344" t="str">
        <f>_xlfn.XLOOKUP(QDC_Contratos[[#This Row],[Código Identificador do ID CLUSTER]],'Pontos e zonas por UF'!$A$2:$A$446,'Pontos e zonas por UF'!$G$2:$G$446)</f>
        <v>Zona</v>
      </c>
    </row>
    <row r="2337" spans="1:13" x14ac:dyDescent="0.35">
      <c r="A2337" s="15">
        <v>2337</v>
      </c>
      <c r="B2337" s="338" t="s">
        <v>3611</v>
      </c>
      <c r="C2337" s="8" t="s">
        <v>1730</v>
      </c>
      <c r="D2337" s="15" t="s">
        <v>169</v>
      </c>
      <c r="E2337" s="18">
        <v>150</v>
      </c>
      <c r="F2337" s="473">
        <v>45755</v>
      </c>
      <c r="G2337" s="473">
        <v>45755</v>
      </c>
      <c r="H2337" s="448"/>
      <c r="I2337" s="15" t="s">
        <v>1279</v>
      </c>
      <c r="J2337" s="15" t="str">
        <f>_xlfn.XLOOKUP(QDC_Contratos[[#This Row],[ID CLUSTER]],'Pontos e zonas por UF'!$B$2:$B$446,'Pontos e zonas por UF'!$H$2:$H$446)</f>
        <v>São Paulo</v>
      </c>
      <c r="K2337" s="344"/>
      <c r="L2337" s="8">
        <f>_xlfn.XLOOKUP(QDC_Contratos[[#This Row],[ID CLUSTER]],'Pontos e zonas por UF'!$B$2:$B$446,'Pontos e zonas por UF'!$A$2:$A$446)</f>
        <v>276645</v>
      </c>
      <c r="M2337" s="344" t="str">
        <f>_xlfn.XLOOKUP(QDC_Contratos[[#This Row],[Código Identificador do ID CLUSTER]],'Pontos e zonas por UF'!$A$2:$A$446,'Pontos e zonas por UF'!$G$2:$G$446)</f>
        <v>Ponto</v>
      </c>
    </row>
    <row r="2338" spans="1:13" x14ac:dyDescent="0.35">
      <c r="A2338" s="15">
        <v>2338</v>
      </c>
      <c r="B2338" s="338" t="s">
        <v>3612</v>
      </c>
      <c r="C2338" s="8" t="s">
        <v>1823</v>
      </c>
      <c r="D2338" s="15" t="s">
        <v>162</v>
      </c>
      <c r="E2338" s="18">
        <v>1100</v>
      </c>
      <c r="F2338" s="473">
        <v>45755</v>
      </c>
      <c r="G2338" s="473">
        <v>45755</v>
      </c>
      <c r="H2338" s="448"/>
      <c r="I2338" s="15" t="s">
        <v>1279</v>
      </c>
      <c r="J2338" s="15" t="str">
        <f>_xlfn.XLOOKUP(QDC_Contratos[[#This Row],[ID CLUSTER]],'Pontos e zonas por UF'!$B$2:$B$446,'Pontos e zonas por UF'!$H$2:$H$446)</f>
        <v>São Paulo</v>
      </c>
      <c r="K2338" s="344"/>
      <c r="L2338" s="8">
        <f>_xlfn.XLOOKUP(QDC_Contratos[[#This Row],[ID CLUSTER]],'Pontos e zonas por UF'!$B$2:$B$446,'Pontos e zonas por UF'!$A$2:$A$446)</f>
        <v>443</v>
      </c>
      <c r="M2338" s="344" t="str">
        <f>_xlfn.XLOOKUP(QDC_Contratos[[#This Row],[Código Identificador do ID CLUSTER]],'Pontos e zonas por UF'!$A$2:$A$446,'Pontos e zonas por UF'!$G$2:$G$446)</f>
        <v>Zona</v>
      </c>
    </row>
    <row r="2339" spans="1:13" x14ac:dyDescent="0.35">
      <c r="A2339" s="15">
        <v>2339</v>
      </c>
      <c r="B2339" s="338" t="s">
        <v>3613</v>
      </c>
      <c r="C2339" s="8" t="s">
        <v>1298</v>
      </c>
      <c r="D2339" s="15" t="s">
        <v>162</v>
      </c>
      <c r="E2339" s="18">
        <v>400</v>
      </c>
      <c r="F2339" s="473">
        <v>45755</v>
      </c>
      <c r="G2339" s="473">
        <v>45755</v>
      </c>
      <c r="H2339" s="448"/>
      <c r="I2339" s="15" t="s">
        <v>1279</v>
      </c>
      <c r="J2339" s="15" t="str">
        <f>_xlfn.XLOOKUP(QDC_Contratos[[#This Row],[ID CLUSTER]],'Pontos e zonas por UF'!$B$2:$B$446,'Pontos e zonas por UF'!$H$2:$H$446)</f>
        <v>São Paulo</v>
      </c>
      <c r="K2339" s="344"/>
      <c r="L2339" s="8">
        <f>_xlfn.XLOOKUP(QDC_Contratos[[#This Row],[ID CLUSTER]],'Pontos e zonas por UF'!$B$2:$B$446,'Pontos e zonas por UF'!$A$2:$A$446)</f>
        <v>444</v>
      </c>
      <c r="M2339" s="344" t="str">
        <f>_xlfn.XLOOKUP(QDC_Contratos[[#This Row],[Código Identificador do ID CLUSTER]],'Pontos e zonas por UF'!$A$2:$A$446,'Pontos e zonas por UF'!$G$2:$G$446)</f>
        <v>Zona</v>
      </c>
    </row>
    <row r="2340" spans="1:13" x14ac:dyDescent="0.35">
      <c r="A2340" s="15">
        <v>2340</v>
      </c>
      <c r="B2340" s="338" t="s">
        <v>3614</v>
      </c>
      <c r="C2340" s="8" t="s">
        <v>1730</v>
      </c>
      <c r="D2340" s="15" t="s">
        <v>169</v>
      </c>
      <c r="E2340" s="18">
        <v>900</v>
      </c>
      <c r="F2340" s="473">
        <v>45756</v>
      </c>
      <c r="G2340" s="473">
        <v>45756</v>
      </c>
      <c r="H2340" s="448"/>
      <c r="I2340" s="15" t="s">
        <v>1279</v>
      </c>
      <c r="J2340" s="15" t="str">
        <f>_xlfn.XLOOKUP(QDC_Contratos[[#This Row],[ID CLUSTER]],'Pontos e zonas por UF'!$B$2:$B$446,'Pontos e zonas por UF'!$H$2:$H$446)</f>
        <v>São Paulo</v>
      </c>
      <c r="K2340" s="344"/>
      <c r="L2340" s="8">
        <f>_xlfn.XLOOKUP(QDC_Contratos[[#This Row],[ID CLUSTER]],'Pontos e zonas por UF'!$B$2:$B$446,'Pontos e zonas por UF'!$A$2:$A$446)</f>
        <v>276645</v>
      </c>
      <c r="M2340" s="344" t="str">
        <f>_xlfn.XLOOKUP(QDC_Contratos[[#This Row],[Código Identificador do ID CLUSTER]],'Pontos e zonas por UF'!$A$2:$A$446,'Pontos e zonas por UF'!$G$2:$G$446)</f>
        <v>Ponto</v>
      </c>
    </row>
    <row r="2341" spans="1:13" x14ac:dyDescent="0.35">
      <c r="A2341" s="15">
        <v>2341</v>
      </c>
      <c r="B2341" s="338" t="s">
        <v>3615</v>
      </c>
      <c r="C2341" s="8" t="s">
        <v>1823</v>
      </c>
      <c r="D2341" s="15" t="s">
        <v>162</v>
      </c>
      <c r="E2341" s="18">
        <v>1200</v>
      </c>
      <c r="F2341" s="473">
        <v>45756</v>
      </c>
      <c r="G2341" s="473">
        <v>45756</v>
      </c>
      <c r="H2341" s="448"/>
      <c r="I2341" s="15" t="s">
        <v>1279</v>
      </c>
      <c r="J2341" s="15" t="str">
        <f>_xlfn.XLOOKUP(QDC_Contratos[[#This Row],[ID CLUSTER]],'Pontos e zonas por UF'!$B$2:$B$446,'Pontos e zonas por UF'!$H$2:$H$446)</f>
        <v>São Paulo</v>
      </c>
      <c r="K2341" s="344"/>
      <c r="L2341" s="8">
        <f>_xlfn.XLOOKUP(QDC_Contratos[[#This Row],[ID CLUSTER]],'Pontos e zonas por UF'!$B$2:$B$446,'Pontos e zonas por UF'!$A$2:$A$446)</f>
        <v>443</v>
      </c>
      <c r="M2341" s="344" t="str">
        <f>_xlfn.XLOOKUP(QDC_Contratos[[#This Row],[Código Identificador do ID CLUSTER]],'Pontos e zonas por UF'!$A$2:$A$446,'Pontos e zonas por UF'!$G$2:$G$446)</f>
        <v>Zona</v>
      </c>
    </row>
    <row r="2342" spans="1:13" x14ac:dyDescent="0.35">
      <c r="A2342" s="15">
        <v>2342</v>
      </c>
      <c r="B2342" s="338" t="s">
        <v>3616</v>
      </c>
      <c r="C2342" s="8" t="s">
        <v>1298</v>
      </c>
      <c r="D2342" s="15" t="s">
        <v>162</v>
      </c>
      <c r="E2342" s="18">
        <v>400</v>
      </c>
      <c r="F2342" s="473">
        <v>45756</v>
      </c>
      <c r="G2342" s="473">
        <v>45756</v>
      </c>
      <c r="H2342" s="448"/>
      <c r="I2342" s="15" t="s">
        <v>1279</v>
      </c>
      <c r="J2342" s="15" t="str">
        <f>_xlfn.XLOOKUP(QDC_Contratos[[#This Row],[ID CLUSTER]],'Pontos e zonas por UF'!$B$2:$B$446,'Pontos e zonas por UF'!$H$2:$H$446)</f>
        <v>São Paulo</v>
      </c>
      <c r="K2342" s="344"/>
      <c r="L2342" s="8">
        <f>_xlfn.XLOOKUP(QDC_Contratos[[#This Row],[ID CLUSTER]],'Pontos e zonas por UF'!$B$2:$B$446,'Pontos e zonas por UF'!$A$2:$A$446)</f>
        <v>444</v>
      </c>
      <c r="M2342" s="344" t="str">
        <f>_xlfn.XLOOKUP(QDC_Contratos[[#This Row],[Código Identificador do ID CLUSTER]],'Pontos e zonas por UF'!$A$2:$A$446,'Pontos e zonas por UF'!$G$2:$G$446)</f>
        <v>Zona</v>
      </c>
    </row>
    <row r="2343" spans="1:13" x14ac:dyDescent="0.35">
      <c r="A2343" s="15">
        <v>2343</v>
      </c>
      <c r="B2343" s="338" t="s">
        <v>3617</v>
      </c>
      <c r="C2343" s="8" t="s">
        <v>1730</v>
      </c>
      <c r="D2343" s="15" t="s">
        <v>169</v>
      </c>
      <c r="E2343" s="18">
        <v>499</v>
      </c>
      <c r="F2343" s="473">
        <v>45757</v>
      </c>
      <c r="G2343" s="473">
        <v>45757</v>
      </c>
      <c r="H2343" s="448"/>
      <c r="I2343" s="15" t="s">
        <v>1279</v>
      </c>
      <c r="J2343" s="15" t="str">
        <f>_xlfn.XLOOKUP(QDC_Contratos[[#This Row],[ID CLUSTER]],'Pontos e zonas por UF'!$B$2:$B$446,'Pontos e zonas por UF'!$H$2:$H$446)</f>
        <v>São Paulo</v>
      </c>
      <c r="K2343" s="344"/>
      <c r="L2343" s="8">
        <f>_xlfn.XLOOKUP(QDC_Contratos[[#This Row],[ID CLUSTER]],'Pontos e zonas por UF'!$B$2:$B$446,'Pontos e zonas por UF'!$A$2:$A$446)</f>
        <v>276645</v>
      </c>
      <c r="M2343" s="344" t="str">
        <f>_xlfn.XLOOKUP(QDC_Contratos[[#This Row],[Código Identificador do ID CLUSTER]],'Pontos e zonas por UF'!$A$2:$A$446,'Pontos e zonas por UF'!$G$2:$G$446)</f>
        <v>Ponto</v>
      </c>
    </row>
    <row r="2344" spans="1:13" x14ac:dyDescent="0.35">
      <c r="A2344" s="15">
        <v>2344</v>
      </c>
      <c r="B2344" s="338" t="s">
        <v>3618</v>
      </c>
      <c r="C2344" s="8" t="s">
        <v>1823</v>
      </c>
      <c r="D2344" s="15" t="s">
        <v>162</v>
      </c>
      <c r="E2344" s="18">
        <v>1400</v>
      </c>
      <c r="F2344" s="473">
        <v>45757</v>
      </c>
      <c r="G2344" s="473">
        <v>45757</v>
      </c>
      <c r="H2344" s="448"/>
      <c r="I2344" s="15" t="s">
        <v>1279</v>
      </c>
      <c r="J2344" s="15" t="str">
        <f>_xlfn.XLOOKUP(QDC_Contratos[[#This Row],[ID CLUSTER]],'Pontos e zonas por UF'!$B$2:$B$446,'Pontos e zonas por UF'!$H$2:$H$446)</f>
        <v>São Paulo</v>
      </c>
      <c r="K2344" s="344"/>
      <c r="L2344" s="8">
        <f>_xlfn.XLOOKUP(QDC_Contratos[[#This Row],[ID CLUSTER]],'Pontos e zonas por UF'!$B$2:$B$446,'Pontos e zonas por UF'!$A$2:$A$446)</f>
        <v>443</v>
      </c>
      <c r="M2344" s="344" t="str">
        <f>_xlfn.XLOOKUP(QDC_Contratos[[#This Row],[Código Identificador do ID CLUSTER]],'Pontos e zonas por UF'!$A$2:$A$446,'Pontos e zonas por UF'!$G$2:$G$446)</f>
        <v>Zona</v>
      </c>
    </row>
    <row r="2345" spans="1:13" x14ac:dyDescent="0.35">
      <c r="A2345" s="15">
        <v>2345</v>
      </c>
      <c r="B2345" s="338" t="s">
        <v>3619</v>
      </c>
      <c r="C2345" s="8" t="s">
        <v>1298</v>
      </c>
      <c r="D2345" s="15" t="s">
        <v>162</v>
      </c>
      <c r="E2345" s="18">
        <v>400</v>
      </c>
      <c r="F2345" s="473">
        <v>45757</v>
      </c>
      <c r="G2345" s="473">
        <v>45757</v>
      </c>
      <c r="H2345" s="448"/>
      <c r="I2345" s="15" t="s">
        <v>1279</v>
      </c>
      <c r="J2345" s="15" t="str">
        <f>_xlfn.XLOOKUP(QDC_Contratos[[#This Row],[ID CLUSTER]],'Pontos e zonas por UF'!$B$2:$B$446,'Pontos e zonas por UF'!$H$2:$H$446)</f>
        <v>São Paulo</v>
      </c>
      <c r="K2345" s="344"/>
      <c r="L2345" s="8">
        <f>_xlfn.XLOOKUP(QDC_Contratos[[#This Row],[ID CLUSTER]],'Pontos e zonas por UF'!$B$2:$B$446,'Pontos e zonas por UF'!$A$2:$A$446)</f>
        <v>444</v>
      </c>
      <c r="M2345" s="344" t="str">
        <f>_xlfn.XLOOKUP(QDC_Contratos[[#This Row],[Código Identificador do ID CLUSTER]],'Pontos e zonas por UF'!$A$2:$A$446,'Pontos e zonas por UF'!$G$2:$G$446)</f>
        <v>Zona</v>
      </c>
    </row>
    <row r="2346" spans="1:13" x14ac:dyDescent="0.35">
      <c r="A2346" s="15">
        <v>2346</v>
      </c>
      <c r="B2346" s="338" t="s">
        <v>3620</v>
      </c>
      <c r="C2346" s="8" t="s">
        <v>1730</v>
      </c>
      <c r="D2346" s="15" t="s">
        <v>169</v>
      </c>
      <c r="E2346" s="18">
        <v>1100</v>
      </c>
      <c r="F2346" s="473">
        <v>45758</v>
      </c>
      <c r="G2346" s="473">
        <v>45758</v>
      </c>
      <c r="H2346" s="448"/>
      <c r="I2346" s="15" t="s">
        <v>1279</v>
      </c>
      <c r="J2346" s="15" t="str">
        <f>_xlfn.XLOOKUP(QDC_Contratos[[#This Row],[ID CLUSTER]],'Pontos e zonas por UF'!$B$2:$B$446,'Pontos e zonas por UF'!$H$2:$H$446)</f>
        <v>São Paulo</v>
      </c>
      <c r="K2346" s="344"/>
      <c r="L2346" s="8">
        <f>_xlfn.XLOOKUP(QDC_Contratos[[#This Row],[ID CLUSTER]],'Pontos e zonas por UF'!$B$2:$B$446,'Pontos e zonas por UF'!$A$2:$A$446)</f>
        <v>276645</v>
      </c>
      <c r="M2346" s="344" t="str">
        <f>_xlfn.XLOOKUP(QDC_Contratos[[#This Row],[Código Identificador do ID CLUSTER]],'Pontos e zonas por UF'!$A$2:$A$446,'Pontos e zonas por UF'!$G$2:$G$446)</f>
        <v>Ponto</v>
      </c>
    </row>
    <row r="2347" spans="1:13" x14ac:dyDescent="0.35">
      <c r="A2347" s="15">
        <v>2347</v>
      </c>
      <c r="B2347" s="338" t="s">
        <v>3621</v>
      </c>
      <c r="C2347" s="8" t="s">
        <v>1823</v>
      </c>
      <c r="D2347" s="15" t="s">
        <v>162</v>
      </c>
      <c r="E2347" s="18">
        <v>1400</v>
      </c>
      <c r="F2347" s="473">
        <v>45758</v>
      </c>
      <c r="G2347" s="473">
        <v>45758</v>
      </c>
      <c r="H2347" s="448"/>
      <c r="I2347" s="15" t="s">
        <v>1279</v>
      </c>
      <c r="J2347" s="15" t="str">
        <f>_xlfn.XLOOKUP(QDC_Contratos[[#This Row],[ID CLUSTER]],'Pontos e zonas por UF'!$B$2:$B$446,'Pontos e zonas por UF'!$H$2:$H$446)</f>
        <v>São Paulo</v>
      </c>
      <c r="K2347" s="344"/>
      <c r="L2347" s="8">
        <f>_xlfn.XLOOKUP(QDC_Contratos[[#This Row],[ID CLUSTER]],'Pontos e zonas por UF'!$B$2:$B$446,'Pontos e zonas por UF'!$A$2:$A$446)</f>
        <v>443</v>
      </c>
      <c r="M2347" s="344" t="str">
        <f>_xlfn.XLOOKUP(QDC_Contratos[[#This Row],[Código Identificador do ID CLUSTER]],'Pontos e zonas por UF'!$A$2:$A$446,'Pontos e zonas por UF'!$G$2:$G$446)</f>
        <v>Zona</v>
      </c>
    </row>
    <row r="2348" spans="1:13" x14ac:dyDescent="0.35">
      <c r="A2348" s="15">
        <v>2348</v>
      </c>
      <c r="B2348" s="338" t="s">
        <v>3622</v>
      </c>
      <c r="C2348" s="8" t="s">
        <v>1298</v>
      </c>
      <c r="D2348" s="15" t="s">
        <v>162</v>
      </c>
      <c r="E2348" s="18">
        <v>400</v>
      </c>
      <c r="F2348" s="473">
        <v>45758</v>
      </c>
      <c r="G2348" s="473">
        <v>45758</v>
      </c>
      <c r="H2348" s="448"/>
      <c r="I2348" s="15" t="s">
        <v>1279</v>
      </c>
      <c r="J2348" s="15" t="str">
        <f>_xlfn.XLOOKUP(QDC_Contratos[[#This Row],[ID CLUSTER]],'Pontos e zonas por UF'!$B$2:$B$446,'Pontos e zonas por UF'!$H$2:$H$446)</f>
        <v>São Paulo</v>
      </c>
      <c r="K2348" s="344"/>
      <c r="L2348" s="8">
        <f>_xlfn.XLOOKUP(QDC_Contratos[[#This Row],[ID CLUSTER]],'Pontos e zonas por UF'!$B$2:$B$446,'Pontos e zonas por UF'!$A$2:$A$446)</f>
        <v>444</v>
      </c>
      <c r="M2348" s="344" t="str">
        <f>_xlfn.XLOOKUP(QDC_Contratos[[#This Row],[Código Identificador do ID CLUSTER]],'Pontos e zonas por UF'!$A$2:$A$446,'Pontos e zonas por UF'!$G$2:$G$446)</f>
        <v>Zona</v>
      </c>
    </row>
    <row r="2349" spans="1:13" x14ac:dyDescent="0.35">
      <c r="A2349" s="15">
        <v>2349</v>
      </c>
      <c r="B2349" s="338" t="s">
        <v>3623</v>
      </c>
      <c r="C2349" s="8" t="s">
        <v>1823</v>
      </c>
      <c r="D2349" s="15" t="s">
        <v>162</v>
      </c>
      <c r="E2349" s="18">
        <v>600</v>
      </c>
      <c r="F2349" s="473">
        <v>45759</v>
      </c>
      <c r="G2349" s="473">
        <v>45759</v>
      </c>
      <c r="H2349" s="448"/>
      <c r="I2349" s="15" t="s">
        <v>1279</v>
      </c>
      <c r="J2349" s="15" t="str">
        <f>_xlfn.XLOOKUP(QDC_Contratos[[#This Row],[ID CLUSTER]],'Pontos e zonas por UF'!$B$2:$B$446,'Pontos e zonas por UF'!$H$2:$H$446)</f>
        <v>São Paulo</v>
      </c>
      <c r="K2349" s="344"/>
      <c r="L2349" s="8">
        <f>_xlfn.XLOOKUP(QDC_Contratos[[#This Row],[ID CLUSTER]],'Pontos e zonas por UF'!$B$2:$B$446,'Pontos e zonas por UF'!$A$2:$A$446)</f>
        <v>443</v>
      </c>
      <c r="M2349" s="344" t="str">
        <f>_xlfn.XLOOKUP(QDC_Contratos[[#This Row],[Código Identificador do ID CLUSTER]],'Pontos e zonas por UF'!$A$2:$A$446,'Pontos e zonas por UF'!$G$2:$G$446)</f>
        <v>Zona</v>
      </c>
    </row>
    <row r="2350" spans="1:13" x14ac:dyDescent="0.35">
      <c r="A2350" s="15">
        <v>2350</v>
      </c>
      <c r="B2350" s="338" t="s">
        <v>3624</v>
      </c>
      <c r="C2350" s="8" t="s">
        <v>1298</v>
      </c>
      <c r="D2350" s="15" t="s">
        <v>162</v>
      </c>
      <c r="E2350" s="18">
        <v>350</v>
      </c>
      <c r="F2350" s="473">
        <v>45759</v>
      </c>
      <c r="G2350" s="473">
        <v>45759</v>
      </c>
      <c r="H2350" s="448"/>
      <c r="I2350" s="15" t="s">
        <v>1279</v>
      </c>
      <c r="J2350" s="15" t="str">
        <f>_xlfn.XLOOKUP(QDC_Contratos[[#This Row],[ID CLUSTER]],'Pontos e zonas por UF'!$B$2:$B$446,'Pontos e zonas por UF'!$H$2:$H$446)</f>
        <v>São Paulo</v>
      </c>
      <c r="K2350" s="344"/>
      <c r="L2350" s="8">
        <f>_xlfn.XLOOKUP(QDC_Contratos[[#This Row],[ID CLUSTER]],'Pontos e zonas por UF'!$B$2:$B$446,'Pontos e zonas por UF'!$A$2:$A$446)</f>
        <v>444</v>
      </c>
      <c r="M2350" s="344" t="str">
        <f>_xlfn.XLOOKUP(QDC_Contratos[[#This Row],[Código Identificador do ID CLUSTER]],'Pontos e zonas por UF'!$A$2:$A$446,'Pontos e zonas por UF'!$G$2:$G$446)</f>
        <v>Zona</v>
      </c>
    </row>
    <row r="2351" spans="1:13" x14ac:dyDescent="0.35">
      <c r="A2351" s="15">
        <v>2351</v>
      </c>
      <c r="B2351" s="338" t="s">
        <v>3625</v>
      </c>
      <c r="C2351" s="8" t="s">
        <v>1730</v>
      </c>
      <c r="D2351" s="15" t="s">
        <v>169</v>
      </c>
      <c r="E2351" s="18">
        <v>100</v>
      </c>
      <c r="F2351" s="473">
        <v>45760</v>
      </c>
      <c r="G2351" s="473">
        <v>45760</v>
      </c>
      <c r="H2351" s="448"/>
      <c r="I2351" s="15" t="s">
        <v>1279</v>
      </c>
      <c r="J2351" s="15" t="str">
        <f>_xlfn.XLOOKUP(QDC_Contratos[[#This Row],[ID CLUSTER]],'Pontos e zonas por UF'!$B$2:$B$446,'Pontos e zonas por UF'!$H$2:$H$446)</f>
        <v>São Paulo</v>
      </c>
      <c r="K2351" s="344"/>
      <c r="L2351" s="8">
        <f>_xlfn.XLOOKUP(QDC_Contratos[[#This Row],[ID CLUSTER]],'Pontos e zonas por UF'!$B$2:$B$446,'Pontos e zonas por UF'!$A$2:$A$446)</f>
        <v>276645</v>
      </c>
      <c r="M2351" s="344" t="str">
        <f>_xlfn.XLOOKUP(QDC_Contratos[[#This Row],[Código Identificador do ID CLUSTER]],'Pontos e zonas por UF'!$A$2:$A$446,'Pontos e zonas por UF'!$G$2:$G$446)</f>
        <v>Ponto</v>
      </c>
    </row>
    <row r="2352" spans="1:13" x14ac:dyDescent="0.35">
      <c r="A2352" s="15">
        <v>2352</v>
      </c>
      <c r="B2352" s="338" t="s">
        <v>3626</v>
      </c>
      <c r="C2352" s="8" t="s">
        <v>1823</v>
      </c>
      <c r="D2352" s="15" t="s">
        <v>162</v>
      </c>
      <c r="E2352" s="18">
        <v>120</v>
      </c>
      <c r="F2352" s="473">
        <v>45760</v>
      </c>
      <c r="G2352" s="473">
        <v>45760</v>
      </c>
      <c r="H2352" s="448"/>
      <c r="I2352" s="15" t="s">
        <v>1279</v>
      </c>
      <c r="J2352" s="15" t="str">
        <f>_xlfn.XLOOKUP(QDC_Contratos[[#This Row],[ID CLUSTER]],'Pontos e zonas por UF'!$B$2:$B$446,'Pontos e zonas por UF'!$H$2:$H$446)</f>
        <v>São Paulo</v>
      </c>
      <c r="K2352" s="344"/>
      <c r="L2352" s="8">
        <f>_xlfn.XLOOKUP(QDC_Contratos[[#This Row],[ID CLUSTER]],'Pontos e zonas por UF'!$B$2:$B$446,'Pontos e zonas por UF'!$A$2:$A$446)</f>
        <v>443</v>
      </c>
      <c r="M2352" s="344" t="str">
        <f>_xlfn.XLOOKUP(QDC_Contratos[[#This Row],[Código Identificador do ID CLUSTER]],'Pontos e zonas por UF'!$A$2:$A$446,'Pontos e zonas por UF'!$G$2:$G$446)</f>
        <v>Zona</v>
      </c>
    </row>
    <row r="2353" spans="1:13" x14ac:dyDescent="0.35">
      <c r="A2353" s="15">
        <v>2353</v>
      </c>
      <c r="B2353" s="338" t="s">
        <v>3627</v>
      </c>
      <c r="C2353" s="8" t="s">
        <v>1298</v>
      </c>
      <c r="D2353" s="15" t="s">
        <v>162</v>
      </c>
      <c r="E2353" s="18">
        <v>350</v>
      </c>
      <c r="F2353" s="473">
        <v>45760</v>
      </c>
      <c r="G2353" s="473">
        <v>45760</v>
      </c>
      <c r="H2353" s="448"/>
      <c r="I2353" s="15" t="s">
        <v>1279</v>
      </c>
      <c r="J2353" s="15" t="str">
        <f>_xlfn.XLOOKUP(QDC_Contratos[[#This Row],[ID CLUSTER]],'Pontos e zonas por UF'!$B$2:$B$446,'Pontos e zonas por UF'!$H$2:$H$446)</f>
        <v>São Paulo</v>
      </c>
      <c r="K2353" s="344"/>
      <c r="L2353" s="8">
        <f>_xlfn.XLOOKUP(QDC_Contratos[[#This Row],[ID CLUSTER]],'Pontos e zonas por UF'!$B$2:$B$446,'Pontos e zonas por UF'!$A$2:$A$446)</f>
        <v>444</v>
      </c>
      <c r="M2353" s="344" t="str">
        <f>_xlfn.XLOOKUP(QDC_Contratos[[#This Row],[Código Identificador do ID CLUSTER]],'Pontos e zonas por UF'!$A$2:$A$446,'Pontos e zonas por UF'!$G$2:$G$446)</f>
        <v>Zona</v>
      </c>
    </row>
    <row r="2354" spans="1:13" x14ac:dyDescent="0.35">
      <c r="A2354" s="15">
        <v>2354</v>
      </c>
      <c r="B2354" s="338" t="s">
        <v>3628</v>
      </c>
      <c r="C2354" s="8" t="s">
        <v>1730</v>
      </c>
      <c r="D2354" s="15" t="s">
        <v>169</v>
      </c>
      <c r="E2354" s="18">
        <v>500</v>
      </c>
      <c r="F2354" s="473">
        <v>45761</v>
      </c>
      <c r="G2354" s="473">
        <v>45761</v>
      </c>
      <c r="H2354" s="448"/>
      <c r="I2354" s="15" t="s">
        <v>1279</v>
      </c>
      <c r="J2354" s="15" t="str">
        <f>_xlfn.XLOOKUP(QDC_Contratos[[#This Row],[ID CLUSTER]],'Pontos e zonas por UF'!$B$2:$B$446,'Pontos e zonas por UF'!$H$2:$H$446)</f>
        <v>São Paulo</v>
      </c>
      <c r="K2354" s="344"/>
      <c r="L2354" s="8">
        <f>_xlfn.XLOOKUP(QDC_Contratos[[#This Row],[ID CLUSTER]],'Pontos e zonas por UF'!$B$2:$B$446,'Pontos e zonas por UF'!$A$2:$A$446)</f>
        <v>276645</v>
      </c>
      <c r="M2354" s="344" t="str">
        <f>_xlfn.XLOOKUP(QDC_Contratos[[#This Row],[Código Identificador do ID CLUSTER]],'Pontos e zonas por UF'!$A$2:$A$446,'Pontos e zonas por UF'!$G$2:$G$446)</f>
        <v>Ponto</v>
      </c>
    </row>
    <row r="2355" spans="1:13" x14ac:dyDescent="0.35">
      <c r="A2355" s="15">
        <v>2355</v>
      </c>
      <c r="B2355" s="338" t="s">
        <v>3629</v>
      </c>
      <c r="C2355" s="8" t="s">
        <v>1823</v>
      </c>
      <c r="D2355" s="15" t="s">
        <v>162</v>
      </c>
      <c r="E2355" s="18">
        <v>1200</v>
      </c>
      <c r="F2355" s="473">
        <v>45761</v>
      </c>
      <c r="G2355" s="473">
        <v>45761</v>
      </c>
      <c r="H2355" s="448"/>
      <c r="I2355" s="15" t="s">
        <v>1279</v>
      </c>
      <c r="J2355" s="15" t="str">
        <f>_xlfn.XLOOKUP(QDC_Contratos[[#This Row],[ID CLUSTER]],'Pontos e zonas por UF'!$B$2:$B$446,'Pontos e zonas por UF'!$H$2:$H$446)</f>
        <v>São Paulo</v>
      </c>
      <c r="K2355" s="344"/>
      <c r="L2355" s="8">
        <f>_xlfn.XLOOKUP(QDC_Contratos[[#This Row],[ID CLUSTER]],'Pontos e zonas por UF'!$B$2:$B$446,'Pontos e zonas por UF'!$A$2:$A$446)</f>
        <v>443</v>
      </c>
      <c r="M2355" s="344" t="str">
        <f>_xlfn.XLOOKUP(QDC_Contratos[[#This Row],[Código Identificador do ID CLUSTER]],'Pontos e zonas por UF'!$A$2:$A$446,'Pontos e zonas por UF'!$G$2:$G$446)</f>
        <v>Zona</v>
      </c>
    </row>
    <row r="2356" spans="1:13" x14ac:dyDescent="0.35">
      <c r="A2356" s="15">
        <v>2356</v>
      </c>
      <c r="B2356" s="338" t="s">
        <v>3630</v>
      </c>
      <c r="C2356" s="8" t="s">
        <v>1298</v>
      </c>
      <c r="D2356" s="15" t="s">
        <v>162</v>
      </c>
      <c r="E2356" s="18">
        <v>400</v>
      </c>
      <c r="F2356" s="473">
        <v>45761</v>
      </c>
      <c r="G2356" s="473">
        <v>45761</v>
      </c>
      <c r="H2356" s="448"/>
      <c r="I2356" s="15" t="s">
        <v>1279</v>
      </c>
      <c r="J2356" s="15" t="str">
        <f>_xlfn.XLOOKUP(QDC_Contratos[[#This Row],[ID CLUSTER]],'Pontos e zonas por UF'!$B$2:$B$446,'Pontos e zonas por UF'!$H$2:$H$446)</f>
        <v>São Paulo</v>
      </c>
      <c r="K2356" s="344"/>
      <c r="L2356" s="8">
        <f>_xlfn.XLOOKUP(QDC_Contratos[[#This Row],[ID CLUSTER]],'Pontos e zonas por UF'!$B$2:$B$446,'Pontos e zonas por UF'!$A$2:$A$446)</f>
        <v>444</v>
      </c>
      <c r="M2356" s="344" t="str">
        <f>_xlfn.XLOOKUP(QDC_Contratos[[#This Row],[Código Identificador do ID CLUSTER]],'Pontos e zonas por UF'!$A$2:$A$446,'Pontos e zonas por UF'!$G$2:$G$446)</f>
        <v>Zona</v>
      </c>
    </row>
    <row r="2357" spans="1:13" x14ac:dyDescent="0.35">
      <c r="A2357" s="15">
        <v>2357</v>
      </c>
      <c r="B2357" s="338" t="s">
        <v>3631</v>
      </c>
      <c r="C2357" s="8" t="s">
        <v>1730</v>
      </c>
      <c r="D2357" s="15" t="s">
        <v>169</v>
      </c>
      <c r="E2357" s="18">
        <v>1000</v>
      </c>
      <c r="F2357" s="473">
        <v>45762</v>
      </c>
      <c r="G2357" s="473">
        <v>45762</v>
      </c>
      <c r="H2357" s="448"/>
      <c r="I2357" s="15" t="s">
        <v>1279</v>
      </c>
      <c r="J2357" s="15" t="str">
        <f>_xlfn.XLOOKUP(QDC_Contratos[[#This Row],[ID CLUSTER]],'Pontos e zonas por UF'!$B$2:$B$446,'Pontos e zonas por UF'!$H$2:$H$446)</f>
        <v>São Paulo</v>
      </c>
      <c r="K2357" s="344"/>
      <c r="L2357" s="8">
        <f>_xlfn.XLOOKUP(QDC_Contratos[[#This Row],[ID CLUSTER]],'Pontos e zonas por UF'!$B$2:$B$446,'Pontos e zonas por UF'!$A$2:$A$446)</f>
        <v>276645</v>
      </c>
      <c r="M2357" s="344" t="str">
        <f>_xlfn.XLOOKUP(QDC_Contratos[[#This Row],[Código Identificador do ID CLUSTER]],'Pontos e zonas por UF'!$A$2:$A$446,'Pontos e zonas por UF'!$G$2:$G$446)</f>
        <v>Ponto</v>
      </c>
    </row>
    <row r="2358" spans="1:13" x14ac:dyDescent="0.35">
      <c r="A2358" s="15">
        <v>2358</v>
      </c>
      <c r="B2358" s="338" t="s">
        <v>3632</v>
      </c>
      <c r="C2358" s="8" t="s">
        <v>1823</v>
      </c>
      <c r="D2358" s="15" t="s">
        <v>162</v>
      </c>
      <c r="E2358" s="18">
        <v>1200</v>
      </c>
      <c r="F2358" s="473">
        <v>45762</v>
      </c>
      <c r="G2358" s="473">
        <v>45762</v>
      </c>
      <c r="H2358" s="448"/>
      <c r="I2358" s="15" t="s">
        <v>1279</v>
      </c>
      <c r="J2358" s="15" t="str">
        <f>_xlfn.XLOOKUP(QDC_Contratos[[#This Row],[ID CLUSTER]],'Pontos e zonas por UF'!$B$2:$B$446,'Pontos e zonas por UF'!$H$2:$H$446)</f>
        <v>São Paulo</v>
      </c>
      <c r="K2358" s="344"/>
      <c r="L2358" s="8">
        <f>_xlfn.XLOOKUP(QDC_Contratos[[#This Row],[ID CLUSTER]],'Pontos e zonas por UF'!$B$2:$B$446,'Pontos e zonas por UF'!$A$2:$A$446)</f>
        <v>443</v>
      </c>
      <c r="M2358" s="344" t="str">
        <f>_xlfn.XLOOKUP(QDC_Contratos[[#This Row],[Código Identificador do ID CLUSTER]],'Pontos e zonas por UF'!$A$2:$A$446,'Pontos e zonas por UF'!$G$2:$G$446)</f>
        <v>Zona</v>
      </c>
    </row>
    <row r="2359" spans="1:13" x14ac:dyDescent="0.35">
      <c r="A2359" s="15">
        <v>2359</v>
      </c>
      <c r="B2359" s="338" t="s">
        <v>3633</v>
      </c>
      <c r="C2359" s="8" t="s">
        <v>1298</v>
      </c>
      <c r="D2359" s="15" t="s">
        <v>162</v>
      </c>
      <c r="E2359" s="18">
        <v>400</v>
      </c>
      <c r="F2359" s="473">
        <v>45762</v>
      </c>
      <c r="G2359" s="473">
        <v>45762</v>
      </c>
      <c r="H2359" s="448"/>
      <c r="I2359" s="15" t="s">
        <v>1279</v>
      </c>
      <c r="J2359" s="15" t="str">
        <f>_xlfn.XLOOKUP(QDC_Contratos[[#This Row],[ID CLUSTER]],'Pontos e zonas por UF'!$B$2:$B$446,'Pontos e zonas por UF'!$H$2:$H$446)</f>
        <v>São Paulo</v>
      </c>
      <c r="K2359" s="344"/>
      <c r="L2359" s="8">
        <f>_xlfn.XLOOKUP(QDC_Contratos[[#This Row],[ID CLUSTER]],'Pontos e zonas por UF'!$B$2:$B$446,'Pontos e zonas por UF'!$A$2:$A$446)</f>
        <v>444</v>
      </c>
      <c r="M2359" s="344" t="str">
        <f>_xlfn.XLOOKUP(QDC_Contratos[[#This Row],[Código Identificador do ID CLUSTER]],'Pontos e zonas por UF'!$A$2:$A$446,'Pontos e zonas por UF'!$G$2:$G$446)</f>
        <v>Zona</v>
      </c>
    </row>
    <row r="2360" spans="1:13" x14ac:dyDescent="0.35">
      <c r="A2360" s="15">
        <v>2360</v>
      </c>
      <c r="B2360" s="338" t="s">
        <v>3634</v>
      </c>
      <c r="C2360" s="8" t="s">
        <v>1281</v>
      </c>
      <c r="D2360" s="15" t="s">
        <v>162</v>
      </c>
      <c r="E2360" s="18">
        <v>6</v>
      </c>
      <c r="F2360" s="473">
        <v>45763</v>
      </c>
      <c r="G2360" s="473">
        <v>45763</v>
      </c>
      <c r="H2360" s="448"/>
      <c r="I2360" s="15" t="s">
        <v>1279</v>
      </c>
      <c r="J2360" s="15" t="str">
        <f>_xlfn.XLOOKUP(QDC_Contratos[[#This Row],[ID CLUSTER]],'Pontos e zonas por UF'!$B$2:$B$446,'Pontos e zonas por UF'!$H$2:$H$446)</f>
        <v>São Paulo</v>
      </c>
      <c r="K2360" s="344"/>
      <c r="L2360" s="8">
        <f>_xlfn.XLOOKUP(QDC_Contratos[[#This Row],[ID CLUSTER]],'Pontos e zonas por UF'!$B$2:$B$446,'Pontos e zonas por UF'!$A$2:$A$446)</f>
        <v>441</v>
      </c>
      <c r="M2360" s="344" t="str">
        <f>_xlfn.XLOOKUP(QDC_Contratos[[#This Row],[Código Identificador do ID CLUSTER]],'Pontos e zonas por UF'!$A$2:$A$446,'Pontos e zonas por UF'!$G$2:$G$446)</f>
        <v>Zona</v>
      </c>
    </row>
    <row r="2361" spans="1:13" x14ac:dyDescent="0.35">
      <c r="A2361" s="15">
        <v>2361</v>
      </c>
      <c r="B2361" s="338" t="s">
        <v>3635</v>
      </c>
      <c r="C2361" s="8" t="s">
        <v>1298</v>
      </c>
      <c r="D2361" s="15" t="s">
        <v>162</v>
      </c>
      <c r="E2361" s="18">
        <v>50</v>
      </c>
      <c r="F2361" s="473">
        <v>45763</v>
      </c>
      <c r="G2361" s="473">
        <v>45763</v>
      </c>
      <c r="H2361" s="448"/>
      <c r="I2361" s="15" t="s">
        <v>1279</v>
      </c>
      <c r="J2361" s="15" t="str">
        <f>_xlfn.XLOOKUP(QDC_Contratos[[#This Row],[ID CLUSTER]],'Pontos e zonas por UF'!$B$2:$B$446,'Pontos e zonas por UF'!$H$2:$H$446)</f>
        <v>São Paulo</v>
      </c>
      <c r="K2361" s="344"/>
      <c r="L2361" s="8">
        <f>_xlfn.XLOOKUP(QDC_Contratos[[#This Row],[ID CLUSTER]],'Pontos e zonas por UF'!$B$2:$B$446,'Pontos e zonas por UF'!$A$2:$A$446)</f>
        <v>444</v>
      </c>
      <c r="M2361" s="344" t="str">
        <f>_xlfn.XLOOKUP(QDC_Contratos[[#This Row],[Código Identificador do ID CLUSTER]],'Pontos e zonas por UF'!$A$2:$A$446,'Pontos e zonas por UF'!$G$2:$G$446)</f>
        <v>Zona</v>
      </c>
    </row>
    <row r="2362" spans="1:13" x14ac:dyDescent="0.35">
      <c r="A2362" s="15">
        <v>2362</v>
      </c>
      <c r="B2362" s="338" t="s">
        <v>3636</v>
      </c>
      <c r="C2362" s="8" t="s">
        <v>1281</v>
      </c>
      <c r="D2362" s="15" t="s">
        <v>162</v>
      </c>
      <c r="E2362" s="18">
        <v>10</v>
      </c>
      <c r="F2362" s="473">
        <v>45764</v>
      </c>
      <c r="G2362" s="473">
        <v>45764</v>
      </c>
      <c r="H2362" s="448"/>
      <c r="I2362" s="15" t="s">
        <v>1279</v>
      </c>
      <c r="J2362" s="15" t="str">
        <f>_xlfn.XLOOKUP(QDC_Contratos[[#This Row],[ID CLUSTER]],'Pontos e zonas por UF'!$B$2:$B$446,'Pontos e zonas por UF'!$H$2:$H$446)</f>
        <v>São Paulo</v>
      </c>
      <c r="K2362" s="344"/>
      <c r="L2362" s="8">
        <f>_xlfn.XLOOKUP(QDC_Contratos[[#This Row],[ID CLUSTER]],'Pontos e zonas por UF'!$B$2:$B$446,'Pontos e zonas por UF'!$A$2:$A$446)</f>
        <v>441</v>
      </c>
      <c r="M2362" s="344" t="str">
        <f>_xlfn.XLOOKUP(QDC_Contratos[[#This Row],[Código Identificador do ID CLUSTER]],'Pontos e zonas por UF'!$A$2:$A$446,'Pontos e zonas por UF'!$G$2:$G$446)</f>
        <v>Zona</v>
      </c>
    </row>
    <row r="2363" spans="1:13" x14ac:dyDescent="0.35">
      <c r="A2363" s="15">
        <v>2363</v>
      </c>
      <c r="B2363" s="338" t="s">
        <v>3637</v>
      </c>
      <c r="C2363" s="8" t="s">
        <v>1298</v>
      </c>
      <c r="D2363" s="15" t="s">
        <v>162</v>
      </c>
      <c r="E2363" s="18">
        <v>50</v>
      </c>
      <c r="F2363" s="473">
        <v>45764</v>
      </c>
      <c r="G2363" s="473">
        <v>45764</v>
      </c>
      <c r="H2363" s="448"/>
      <c r="I2363" s="15" t="s">
        <v>1279</v>
      </c>
      <c r="J2363" s="15" t="str">
        <f>_xlfn.XLOOKUP(QDC_Contratos[[#This Row],[ID CLUSTER]],'Pontos e zonas por UF'!$B$2:$B$446,'Pontos e zonas por UF'!$H$2:$H$446)</f>
        <v>São Paulo</v>
      </c>
      <c r="K2363" s="344"/>
      <c r="L2363" s="8">
        <f>_xlfn.XLOOKUP(QDC_Contratos[[#This Row],[ID CLUSTER]],'Pontos e zonas por UF'!$B$2:$B$446,'Pontos e zonas por UF'!$A$2:$A$446)</f>
        <v>444</v>
      </c>
      <c r="M2363" s="344" t="str">
        <f>_xlfn.XLOOKUP(QDC_Contratos[[#This Row],[Código Identificador do ID CLUSTER]],'Pontos e zonas por UF'!$A$2:$A$446,'Pontos e zonas por UF'!$G$2:$G$446)</f>
        <v>Zona</v>
      </c>
    </row>
    <row r="2364" spans="1:13" x14ac:dyDescent="0.35">
      <c r="A2364" s="15">
        <v>2364</v>
      </c>
      <c r="B2364" s="338" t="s">
        <v>3638</v>
      </c>
      <c r="C2364" s="8" t="s">
        <v>1298</v>
      </c>
      <c r="D2364" s="15" t="s">
        <v>162</v>
      </c>
      <c r="E2364" s="18">
        <v>50</v>
      </c>
      <c r="F2364" s="473">
        <v>45765</v>
      </c>
      <c r="G2364" s="473">
        <v>45765</v>
      </c>
      <c r="H2364" s="448"/>
      <c r="I2364" s="15" t="s">
        <v>1279</v>
      </c>
      <c r="J2364" s="15" t="str">
        <f>_xlfn.XLOOKUP(QDC_Contratos[[#This Row],[ID CLUSTER]],'Pontos e zonas por UF'!$B$2:$B$446,'Pontos e zonas por UF'!$H$2:$H$446)</f>
        <v>São Paulo</v>
      </c>
      <c r="K2364" s="344"/>
      <c r="L2364" s="8">
        <f>_xlfn.XLOOKUP(QDC_Contratos[[#This Row],[ID CLUSTER]],'Pontos e zonas por UF'!$B$2:$B$446,'Pontos e zonas por UF'!$A$2:$A$446)</f>
        <v>444</v>
      </c>
      <c r="M2364" s="344" t="str">
        <f>_xlfn.XLOOKUP(QDC_Contratos[[#This Row],[Código Identificador do ID CLUSTER]],'Pontos e zonas por UF'!$A$2:$A$446,'Pontos e zonas por UF'!$G$2:$G$446)</f>
        <v>Zona</v>
      </c>
    </row>
    <row r="2365" spans="1:13" x14ac:dyDescent="0.35">
      <c r="A2365" s="15">
        <v>2365</v>
      </c>
      <c r="B2365" s="338" t="s">
        <v>3639</v>
      </c>
      <c r="C2365" s="8" t="s">
        <v>1298</v>
      </c>
      <c r="D2365" s="15" t="s">
        <v>162</v>
      </c>
      <c r="E2365" s="18">
        <v>50</v>
      </c>
      <c r="F2365" s="473">
        <v>45766</v>
      </c>
      <c r="G2365" s="473">
        <v>45766</v>
      </c>
      <c r="H2365" s="448"/>
      <c r="I2365" s="15" t="s">
        <v>1279</v>
      </c>
      <c r="J2365" s="15" t="str">
        <f>_xlfn.XLOOKUP(QDC_Contratos[[#This Row],[ID CLUSTER]],'Pontos e zonas por UF'!$B$2:$B$446,'Pontos e zonas por UF'!$H$2:$H$446)</f>
        <v>São Paulo</v>
      </c>
      <c r="K2365" s="344"/>
      <c r="L2365" s="8">
        <f>_xlfn.XLOOKUP(QDC_Contratos[[#This Row],[ID CLUSTER]],'Pontos e zonas por UF'!$B$2:$B$446,'Pontos e zonas por UF'!$A$2:$A$446)</f>
        <v>444</v>
      </c>
      <c r="M2365" s="344" t="str">
        <f>_xlfn.XLOOKUP(QDC_Contratos[[#This Row],[Código Identificador do ID CLUSTER]],'Pontos e zonas por UF'!$A$2:$A$446,'Pontos e zonas por UF'!$G$2:$G$446)</f>
        <v>Zona</v>
      </c>
    </row>
    <row r="2366" spans="1:13" x14ac:dyDescent="0.35">
      <c r="A2366" s="15">
        <v>2366</v>
      </c>
      <c r="B2366" s="338" t="s">
        <v>3640</v>
      </c>
      <c r="C2366" s="8" t="s">
        <v>1298</v>
      </c>
      <c r="D2366" s="15" t="s">
        <v>162</v>
      </c>
      <c r="E2366" s="18">
        <v>50</v>
      </c>
      <c r="F2366" s="473">
        <v>45767</v>
      </c>
      <c r="G2366" s="473">
        <v>45767</v>
      </c>
      <c r="H2366" s="448"/>
      <c r="I2366" s="15" t="s">
        <v>1279</v>
      </c>
      <c r="J2366" s="15" t="str">
        <f>_xlfn.XLOOKUP(QDC_Contratos[[#This Row],[ID CLUSTER]],'Pontos e zonas por UF'!$B$2:$B$446,'Pontos e zonas por UF'!$H$2:$H$446)</f>
        <v>São Paulo</v>
      </c>
      <c r="K2366" s="344"/>
      <c r="L2366" s="8">
        <f>_xlfn.XLOOKUP(QDC_Contratos[[#This Row],[ID CLUSTER]],'Pontos e zonas por UF'!$B$2:$B$446,'Pontos e zonas por UF'!$A$2:$A$446)</f>
        <v>444</v>
      </c>
      <c r="M2366" s="344" t="str">
        <f>_xlfn.XLOOKUP(QDC_Contratos[[#This Row],[Código Identificador do ID CLUSTER]],'Pontos e zonas por UF'!$A$2:$A$446,'Pontos e zonas por UF'!$G$2:$G$446)</f>
        <v>Zona</v>
      </c>
    </row>
    <row r="2367" spans="1:13" x14ac:dyDescent="0.35">
      <c r="A2367" s="15">
        <v>2367</v>
      </c>
      <c r="B2367" s="338" t="s">
        <v>3641</v>
      </c>
      <c r="C2367" s="8" t="s">
        <v>1298</v>
      </c>
      <c r="D2367" s="15" t="s">
        <v>162</v>
      </c>
      <c r="E2367" s="18">
        <v>50</v>
      </c>
      <c r="F2367" s="473">
        <v>45768</v>
      </c>
      <c r="G2367" s="473">
        <v>45768</v>
      </c>
      <c r="H2367" s="448"/>
      <c r="I2367" s="15" t="s">
        <v>1279</v>
      </c>
      <c r="J2367" s="15" t="str">
        <f>_xlfn.XLOOKUP(QDC_Contratos[[#This Row],[ID CLUSTER]],'Pontos e zonas por UF'!$B$2:$B$446,'Pontos e zonas por UF'!$H$2:$H$446)</f>
        <v>São Paulo</v>
      </c>
      <c r="K2367" s="344"/>
      <c r="L2367" s="8">
        <f>_xlfn.XLOOKUP(QDC_Contratos[[#This Row],[ID CLUSTER]],'Pontos e zonas por UF'!$B$2:$B$446,'Pontos e zonas por UF'!$A$2:$A$446)</f>
        <v>444</v>
      </c>
      <c r="M2367" s="344" t="str">
        <f>_xlfn.XLOOKUP(QDC_Contratos[[#This Row],[Código Identificador do ID CLUSTER]],'Pontos e zonas por UF'!$A$2:$A$446,'Pontos e zonas por UF'!$G$2:$G$446)</f>
        <v>Zona</v>
      </c>
    </row>
    <row r="2368" spans="1:13" x14ac:dyDescent="0.35">
      <c r="A2368" s="15">
        <v>2368</v>
      </c>
      <c r="B2368" s="338" t="s">
        <v>3642</v>
      </c>
      <c r="C2368" s="8" t="s">
        <v>1281</v>
      </c>
      <c r="D2368" s="15" t="s">
        <v>162</v>
      </c>
      <c r="E2368" s="18">
        <v>6</v>
      </c>
      <c r="F2368" s="473">
        <v>45769</v>
      </c>
      <c r="G2368" s="473">
        <v>45769</v>
      </c>
      <c r="H2368" s="448"/>
      <c r="I2368" s="15" t="s">
        <v>1279</v>
      </c>
      <c r="J2368" s="15" t="str">
        <f>_xlfn.XLOOKUP(QDC_Contratos[[#This Row],[ID CLUSTER]],'Pontos e zonas por UF'!$B$2:$B$446,'Pontos e zonas por UF'!$H$2:$H$446)</f>
        <v>São Paulo</v>
      </c>
      <c r="K2368" s="344"/>
      <c r="L2368" s="8">
        <f>_xlfn.XLOOKUP(QDC_Contratos[[#This Row],[ID CLUSTER]],'Pontos e zonas por UF'!$B$2:$B$446,'Pontos e zonas por UF'!$A$2:$A$446)</f>
        <v>441</v>
      </c>
      <c r="M2368" s="344" t="str">
        <f>_xlfn.XLOOKUP(QDC_Contratos[[#This Row],[Código Identificador do ID CLUSTER]],'Pontos e zonas por UF'!$A$2:$A$446,'Pontos e zonas por UF'!$G$2:$G$446)</f>
        <v>Zona</v>
      </c>
    </row>
    <row r="2369" spans="1:13" x14ac:dyDescent="0.35">
      <c r="A2369" s="15">
        <v>2369</v>
      </c>
      <c r="B2369" s="338" t="s">
        <v>3643</v>
      </c>
      <c r="C2369" s="8" t="s">
        <v>1298</v>
      </c>
      <c r="D2369" s="15" t="s">
        <v>162</v>
      </c>
      <c r="E2369" s="18">
        <v>50</v>
      </c>
      <c r="F2369" s="473">
        <v>45769</v>
      </c>
      <c r="G2369" s="473">
        <v>45769</v>
      </c>
      <c r="H2369" s="448"/>
      <c r="I2369" s="15" t="s">
        <v>1279</v>
      </c>
      <c r="J2369" s="15" t="str">
        <f>_xlfn.XLOOKUP(QDC_Contratos[[#This Row],[ID CLUSTER]],'Pontos e zonas por UF'!$B$2:$B$446,'Pontos e zonas por UF'!$H$2:$H$446)</f>
        <v>São Paulo</v>
      </c>
      <c r="K2369" s="344"/>
      <c r="L2369" s="8">
        <f>_xlfn.XLOOKUP(QDC_Contratos[[#This Row],[ID CLUSTER]],'Pontos e zonas por UF'!$B$2:$B$446,'Pontos e zonas por UF'!$A$2:$A$446)</f>
        <v>444</v>
      </c>
      <c r="M2369" s="344" t="str">
        <f>_xlfn.XLOOKUP(QDC_Contratos[[#This Row],[Código Identificador do ID CLUSTER]],'Pontos e zonas por UF'!$A$2:$A$446,'Pontos e zonas por UF'!$G$2:$G$446)</f>
        <v>Zona</v>
      </c>
    </row>
    <row r="2370" spans="1:13" x14ac:dyDescent="0.35">
      <c r="A2370" s="15">
        <v>2370</v>
      </c>
      <c r="B2370" s="338" t="s">
        <v>3644</v>
      </c>
      <c r="C2370" s="8" t="s">
        <v>1281</v>
      </c>
      <c r="D2370" s="15" t="s">
        <v>162</v>
      </c>
      <c r="E2370" s="18">
        <v>5.4</v>
      </c>
      <c r="F2370" s="473">
        <v>45770</v>
      </c>
      <c r="G2370" s="473">
        <v>45770</v>
      </c>
      <c r="H2370" s="448"/>
      <c r="I2370" s="15" t="s">
        <v>1279</v>
      </c>
      <c r="J2370" s="15" t="str">
        <f>_xlfn.XLOOKUP(QDC_Contratos[[#This Row],[ID CLUSTER]],'Pontos e zonas por UF'!$B$2:$B$446,'Pontos e zonas por UF'!$H$2:$H$446)</f>
        <v>São Paulo</v>
      </c>
      <c r="K2370" s="344"/>
      <c r="L2370" s="8">
        <f>_xlfn.XLOOKUP(QDC_Contratos[[#This Row],[ID CLUSTER]],'Pontos e zonas por UF'!$B$2:$B$446,'Pontos e zonas por UF'!$A$2:$A$446)</f>
        <v>441</v>
      </c>
      <c r="M2370" s="344" t="str">
        <f>_xlfn.XLOOKUP(QDC_Contratos[[#This Row],[Código Identificador do ID CLUSTER]],'Pontos e zonas por UF'!$A$2:$A$446,'Pontos e zonas por UF'!$G$2:$G$446)</f>
        <v>Zona</v>
      </c>
    </row>
    <row r="2371" spans="1:13" x14ac:dyDescent="0.35">
      <c r="A2371" s="15">
        <v>2371</v>
      </c>
      <c r="B2371" s="338" t="s">
        <v>3645</v>
      </c>
      <c r="C2371" s="8" t="s">
        <v>1298</v>
      </c>
      <c r="D2371" s="15" t="s">
        <v>162</v>
      </c>
      <c r="E2371" s="18">
        <v>50</v>
      </c>
      <c r="F2371" s="473">
        <v>45770</v>
      </c>
      <c r="G2371" s="473">
        <v>45770</v>
      </c>
      <c r="H2371" s="448"/>
      <c r="I2371" s="15" t="s">
        <v>1279</v>
      </c>
      <c r="J2371" s="15" t="str">
        <f>_xlfn.XLOOKUP(QDC_Contratos[[#This Row],[ID CLUSTER]],'Pontos e zonas por UF'!$B$2:$B$446,'Pontos e zonas por UF'!$H$2:$H$446)</f>
        <v>São Paulo</v>
      </c>
      <c r="K2371" s="344"/>
      <c r="L2371" s="8">
        <f>_xlfn.XLOOKUP(QDC_Contratos[[#This Row],[ID CLUSTER]],'Pontos e zonas por UF'!$B$2:$B$446,'Pontos e zonas por UF'!$A$2:$A$446)</f>
        <v>444</v>
      </c>
      <c r="M2371" s="344" t="str">
        <f>_xlfn.XLOOKUP(QDC_Contratos[[#This Row],[Código Identificador do ID CLUSTER]],'Pontos e zonas por UF'!$A$2:$A$446,'Pontos e zonas por UF'!$G$2:$G$446)</f>
        <v>Zona</v>
      </c>
    </row>
    <row r="2372" spans="1:13" x14ac:dyDescent="0.35">
      <c r="A2372" s="15">
        <v>2372</v>
      </c>
      <c r="B2372" s="338" t="s">
        <v>3646</v>
      </c>
      <c r="C2372" s="8" t="s">
        <v>1281</v>
      </c>
      <c r="D2372" s="15" t="s">
        <v>162</v>
      </c>
      <c r="E2372" s="18">
        <v>6.13</v>
      </c>
      <c r="F2372" s="473">
        <v>45771</v>
      </c>
      <c r="G2372" s="473">
        <v>45771</v>
      </c>
      <c r="H2372" s="448"/>
      <c r="I2372" s="15" t="s">
        <v>1279</v>
      </c>
      <c r="J2372" s="15" t="str">
        <f>_xlfn.XLOOKUP(QDC_Contratos[[#This Row],[ID CLUSTER]],'Pontos e zonas por UF'!$B$2:$B$446,'Pontos e zonas por UF'!$H$2:$H$446)</f>
        <v>São Paulo</v>
      </c>
      <c r="K2372" s="344"/>
      <c r="L2372" s="8">
        <f>_xlfn.XLOOKUP(QDC_Contratos[[#This Row],[ID CLUSTER]],'Pontos e zonas por UF'!$B$2:$B$446,'Pontos e zonas por UF'!$A$2:$A$446)</f>
        <v>441</v>
      </c>
      <c r="M2372" s="344" t="str">
        <f>_xlfn.XLOOKUP(QDC_Contratos[[#This Row],[Código Identificador do ID CLUSTER]],'Pontos e zonas por UF'!$A$2:$A$446,'Pontos e zonas por UF'!$G$2:$G$446)</f>
        <v>Zona</v>
      </c>
    </row>
    <row r="2373" spans="1:13" x14ac:dyDescent="0.35">
      <c r="A2373" s="15">
        <v>2373</v>
      </c>
      <c r="B2373" s="338" t="s">
        <v>3647</v>
      </c>
      <c r="C2373" s="8" t="s">
        <v>1298</v>
      </c>
      <c r="D2373" s="15" t="s">
        <v>162</v>
      </c>
      <c r="E2373" s="18">
        <v>50</v>
      </c>
      <c r="F2373" s="473">
        <v>45771</v>
      </c>
      <c r="G2373" s="473">
        <v>45771</v>
      </c>
      <c r="H2373" s="448"/>
      <c r="I2373" s="15" t="s">
        <v>1279</v>
      </c>
      <c r="J2373" s="15" t="str">
        <f>_xlfn.XLOOKUP(QDC_Contratos[[#This Row],[ID CLUSTER]],'Pontos e zonas por UF'!$B$2:$B$446,'Pontos e zonas por UF'!$H$2:$H$446)</f>
        <v>São Paulo</v>
      </c>
      <c r="K2373" s="344"/>
      <c r="L2373" s="8">
        <f>_xlfn.XLOOKUP(QDC_Contratos[[#This Row],[ID CLUSTER]],'Pontos e zonas por UF'!$B$2:$B$446,'Pontos e zonas por UF'!$A$2:$A$446)</f>
        <v>444</v>
      </c>
      <c r="M2373" s="344" t="str">
        <f>_xlfn.XLOOKUP(QDC_Contratos[[#This Row],[Código Identificador do ID CLUSTER]],'Pontos e zonas por UF'!$A$2:$A$446,'Pontos e zonas por UF'!$G$2:$G$446)</f>
        <v>Zona</v>
      </c>
    </row>
    <row r="2374" spans="1:13" x14ac:dyDescent="0.35">
      <c r="A2374" s="15">
        <v>2374</v>
      </c>
      <c r="B2374" s="338" t="s">
        <v>3648</v>
      </c>
      <c r="C2374" s="8" t="s">
        <v>1281</v>
      </c>
      <c r="D2374" s="15" t="s">
        <v>162</v>
      </c>
      <c r="E2374" s="18">
        <v>7.5</v>
      </c>
      <c r="F2374" s="473">
        <v>45772</v>
      </c>
      <c r="G2374" s="473">
        <v>45772</v>
      </c>
      <c r="H2374" s="448"/>
      <c r="I2374" s="15" t="s">
        <v>1279</v>
      </c>
      <c r="J2374" s="15" t="str">
        <f>_xlfn.XLOOKUP(QDC_Contratos[[#This Row],[ID CLUSTER]],'Pontos e zonas por UF'!$B$2:$B$446,'Pontos e zonas por UF'!$H$2:$H$446)</f>
        <v>São Paulo</v>
      </c>
      <c r="K2374" s="344"/>
      <c r="L2374" s="8">
        <f>_xlfn.XLOOKUP(QDC_Contratos[[#This Row],[ID CLUSTER]],'Pontos e zonas por UF'!$B$2:$B$446,'Pontos e zonas por UF'!$A$2:$A$446)</f>
        <v>441</v>
      </c>
      <c r="M2374" s="344" t="str">
        <f>_xlfn.XLOOKUP(QDC_Contratos[[#This Row],[Código Identificador do ID CLUSTER]],'Pontos e zonas por UF'!$A$2:$A$446,'Pontos e zonas por UF'!$G$2:$G$446)</f>
        <v>Zona</v>
      </c>
    </row>
    <row r="2375" spans="1:13" x14ac:dyDescent="0.35">
      <c r="A2375" s="15">
        <v>2375</v>
      </c>
      <c r="B2375" s="338" t="s">
        <v>3649</v>
      </c>
      <c r="C2375" s="8" t="s">
        <v>1298</v>
      </c>
      <c r="D2375" s="15" t="s">
        <v>162</v>
      </c>
      <c r="E2375" s="18">
        <v>50</v>
      </c>
      <c r="F2375" s="473">
        <v>45772</v>
      </c>
      <c r="G2375" s="473">
        <v>45772</v>
      </c>
      <c r="H2375" s="448"/>
      <c r="I2375" s="15" t="s">
        <v>1279</v>
      </c>
      <c r="J2375" s="15" t="str">
        <f>_xlfn.XLOOKUP(QDC_Contratos[[#This Row],[ID CLUSTER]],'Pontos e zonas por UF'!$B$2:$B$446,'Pontos e zonas por UF'!$H$2:$H$446)</f>
        <v>São Paulo</v>
      </c>
      <c r="K2375" s="344"/>
      <c r="L2375" s="8">
        <f>_xlfn.XLOOKUP(QDC_Contratos[[#This Row],[ID CLUSTER]],'Pontos e zonas por UF'!$B$2:$B$446,'Pontos e zonas por UF'!$A$2:$A$446)</f>
        <v>444</v>
      </c>
      <c r="M2375" s="344" t="str">
        <f>_xlfn.XLOOKUP(QDC_Contratos[[#This Row],[Código Identificador do ID CLUSTER]],'Pontos e zonas por UF'!$A$2:$A$446,'Pontos e zonas por UF'!$G$2:$G$446)</f>
        <v>Zona</v>
      </c>
    </row>
    <row r="2376" spans="1:13" x14ac:dyDescent="0.35">
      <c r="A2376" s="15">
        <v>2376</v>
      </c>
      <c r="B2376" s="338" t="s">
        <v>3650</v>
      </c>
      <c r="C2376" s="8" t="s">
        <v>1298</v>
      </c>
      <c r="D2376" s="15" t="s">
        <v>162</v>
      </c>
      <c r="E2376" s="18">
        <v>50</v>
      </c>
      <c r="F2376" s="473">
        <v>45773</v>
      </c>
      <c r="G2376" s="473">
        <v>45773</v>
      </c>
      <c r="H2376" s="448"/>
      <c r="I2376" s="15" t="s">
        <v>1279</v>
      </c>
      <c r="J2376" s="15" t="str">
        <f>_xlfn.XLOOKUP(QDC_Contratos[[#This Row],[ID CLUSTER]],'Pontos e zonas por UF'!$B$2:$B$446,'Pontos e zonas por UF'!$H$2:$H$446)</f>
        <v>São Paulo</v>
      </c>
      <c r="K2376" s="344"/>
      <c r="L2376" s="8">
        <f>_xlfn.XLOOKUP(QDC_Contratos[[#This Row],[ID CLUSTER]],'Pontos e zonas por UF'!$B$2:$B$446,'Pontos e zonas por UF'!$A$2:$A$446)</f>
        <v>444</v>
      </c>
      <c r="M2376" s="344" t="str">
        <f>_xlfn.XLOOKUP(QDC_Contratos[[#This Row],[Código Identificador do ID CLUSTER]],'Pontos e zonas por UF'!$A$2:$A$446,'Pontos e zonas por UF'!$G$2:$G$446)</f>
        <v>Zona</v>
      </c>
    </row>
    <row r="2377" spans="1:13" x14ac:dyDescent="0.35">
      <c r="A2377" s="15">
        <v>2377</v>
      </c>
      <c r="B2377" s="338" t="s">
        <v>3651</v>
      </c>
      <c r="C2377" s="8" t="s">
        <v>1298</v>
      </c>
      <c r="D2377" s="15" t="s">
        <v>162</v>
      </c>
      <c r="E2377" s="18">
        <v>50</v>
      </c>
      <c r="F2377" s="473">
        <v>45774</v>
      </c>
      <c r="G2377" s="473">
        <v>45774</v>
      </c>
      <c r="H2377" s="448"/>
      <c r="I2377" s="15" t="s">
        <v>1279</v>
      </c>
      <c r="J2377" s="15" t="str">
        <f>_xlfn.XLOOKUP(QDC_Contratos[[#This Row],[ID CLUSTER]],'Pontos e zonas por UF'!$B$2:$B$446,'Pontos e zonas por UF'!$H$2:$H$446)</f>
        <v>São Paulo</v>
      </c>
      <c r="K2377" s="344"/>
      <c r="L2377" s="8">
        <f>_xlfn.XLOOKUP(QDC_Contratos[[#This Row],[ID CLUSTER]],'Pontos e zonas por UF'!$B$2:$B$446,'Pontos e zonas por UF'!$A$2:$A$446)</f>
        <v>444</v>
      </c>
      <c r="M2377" s="344" t="str">
        <f>_xlfn.XLOOKUP(QDC_Contratos[[#This Row],[Código Identificador do ID CLUSTER]],'Pontos e zonas por UF'!$A$2:$A$446,'Pontos e zonas por UF'!$G$2:$G$446)</f>
        <v>Zona</v>
      </c>
    </row>
    <row r="2378" spans="1:13" x14ac:dyDescent="0.35">
      <c r="A2378" s="15">
        <v>2378</v>
      </c>
      <c r="B2378" s="338" t="s">
        <v>3652</v>
      </c>
      <c r="C2378" s="8" t="s">
        <v>1281</v>
      </c>
      <c r="D2378" s="15" t="s">
        <v>162</v>
      </c>
      <c r="E2378" s="18">
        <v>5.0999999999999996</v>
      </c>
      <c r="F2378" s="473">
        <v>45775</v>
      </c>
      <c r="G2378" s="473">
        <v>45775</v>
      </c>
      <c r="H2378" s="448"/>
      <c r="I2378" s="15" t="s">
        <v>1279</v>
      </c>
      <c r="J2378" s="15" t="str">
        <f>_xlfn.XLOOKUP(QDC_Contratos[[#This Row],[ID CLUSTER]],'Pontos e zonas por UF'!$B$2:$B$446,'Pontos e zonas por UF'!$H$2:$H$446)</f>
        <v>São Paulo</v>
      </c>
      <c r="K2378" s="344"/>
      <c r="L2378" s="8">
        <f>_xlfn.XLOOKUP(QDC_Contratos[[#This Row],[ID CLUSTER]],'Pontos e zonas por UF'!$B$2:$B$446,'Pontos e zonas por UF'!$A$2:$A$446)</f>
        <v>441</v>
      </c>
      <c r="M2378" s="344" t="str">
        <f>_xlfn.XLOOKUP(QDC_Contratos[[#This Row],[Código Identificador do ID CLUSTER]],'Pontos e zonas por UF'!$A$2:$A$446,'Pontos e zonas por UF'!$G$2:$G$446)</f>
        <v>Zona</v>
      </c>
    </row>
    <row r="2379" spans="1:13" x14ac:dyDescent="0.35">
      <c r="A2379" s="15">
        <v>2379</v>
      </c>
      <c r="B2379" s="338" t="s">
        <v>3653</v>
      </c>
      <c r="C2379" s="8" t="s">
        <v>1298</v>
      </c>
      <c r="D2379" s="15" t="s">
        <v>162</v>
      </c>
      <c r="E2379" s="18">
        <v>110</v>
      </c>
      <c r="F2379" s="473">
        <v>45775</v>
      </c>
      <c r="G2379" s="473">
        <v>45775</v>
      </c>
      <c r="H2379" s="448"/>
      <c r="I2379" s="15" t="s">
        <v>1279</v>
      </c>
      <c r="J2379" s="15" t="str">
        <f>_xlfn.XLOOKUP(QDC_Contratos[[#This Row],[ID CLUSTER]],'Pontos e zonas por UF'!$B$2:$B$446,'Pontos e zonas por UF'!$H$2:$H$446)</f>
        <v>São Paulo</v>
      </c>
      <c r="K2379" s="344"/>
      <c r="L2379" s="8">
        <f>_xlfn.XLOOKUP(QDC_Contratos[[#This Row],[ID CLUSTER]],'Pontos e zonas por UF'!$B$2:$B$446,'Pontos e zonas por UF'!$A$2:$A$446)</f>
        <v>444</v>
      </c>
      <c r="M2379" s="344" t="str">
        <f>_xlfn.XLOOKUP(QDC_Contratos[[#This Row],[Código Identificador do ID CLUSTER]],'Pontos e zonas por UF'!$A$2:$A$446,'Pontos e zonas por UF'!$G$2:$G$446)</f>
        <v>Zona</v>
      </c>
    </row>
    <row r="2380" spans="1:13" x14ac:dyDescent="0.35">
      <c r="A2380" s="15">
        <v>2380</v>
      </c>
      <c r="B2380" s="338" t="s">
        <v>3654</v>
      </c>
      <c r="C2380" s="8" t="s">
        <v>1535</v>
      </c>
      <c r="D2380" s="15" t="s">
        <v>169</v>
      </c>
      <c r="E2380" s="18">
        <v>1</v>
      </c>
      <c r="F2380" s="473">
        <v>45778</v>
      </c>
      <c r="G2380" s="473">
        <v>46022</v>
      </c>
      <c r="H2380" s="448"/>
      <c r="I2380" s="15" t="s">
        <v>1279</v>
      </c>
      <c r="J2380" s="15" t="str">
        <f>_xlfn.XLOOKUP(QDC_Contratos[[#This Row],[ID CLUSTER]],'Pontos e zonas por UF'!$B$2:$B$446,'Pontos e zonas por UF'!$H$2:$H$446)</f>
        <v>São Paulo</v>
      </c>
      <c r="K2380" s="344"/>
      <c r="L2380" s="8">
        <f>_xlfn.XLOOKUP(QDC_Contratos[[#This Row],[ID CLUSTER]],'Pontos e zonas por UF'!$B$2:$B$446,'Pontos e zonas por UF'!$A$2:$A$446)</f>
        <v>756911</v>
      </c>
      <c r="M2380" s="344" t="str">
        <f>_xlfn.XLOOKUP(QDC_Contratos[[#This Row],[Código Identificador do ID CLUSTER]],'Pontos e zonas por UF'!$A$2:$A$446,'Pontos e zonas por UF'!$G$2:$G$446)</f>
        <v>Ponto</v>
      </c>
    </row>
    <row r="2381" spans="1:13" x14ac:dyDescent="0.35">
      <c r="A2381" s="15">
        <v>2381</v>
      </c>
      <c r="B2381" s="338" t="s">
        <v>3655</v>
      </c>
      <c r="C2381" s="8" t="s">
        <v>1730</v>
      </c>
      <c r="D2381" s="15" t="s">
        <v>169</v>
      </c>
      <c r="E2381" s="18">
        <v>130</v>
      </c>
      <c r="F2381" s="473">
        <v>45763</v>
      </c>
      <c r="G2381" s="473">
        <v>45763</v>
      </c>
      <c r="H2381" s="448"/>
      <c r="I2381" s="15" t="s">
        <v>1279</v>
      </c>
      <c r="J2381" s="15" t="str">
        <f>_xlfn.XLOOKUP(QDC_Contratos[[#This Row],[ID CLUSTER]],'Pontos e zonas por UF'!$B$2:$B$446,'Pontos e zonas por UF'!$H$2:$H$446)</f>
        <v>São Paulo</v>
      </c>
      <c r="K2381" s="344"/>
      <c r="L2381" s="8">
        <f>_xlfn.XLOOKUP(QDC_Contratos[[#This Row],[ID CLUSTER]],'Pontos e zonas por UF'!$B$2:$B$446,'Pontos e zonas por UF'!$A$2:$A$446)</f>
        <v>276645</v>
      </c>
      <c r="M2381" s="344" t="str">
        <f>_xlfn.XLOOKUP(QDC_Contratos[[#This Row],[Código Identificador do ID CLUSTER]],'Pontos e zonas por UF'!$A$2:$A$446,'Pontos e zonas por UF'!$G$2:$G$446)</f>
        <v>Ponto</v>
      </c>
    </row>
    <row r="2382" spans="1:13" x14ac:dyDescent="0.35">
      <c r="A2382" s="15">
        <v>2382</v>
      </c>
      <c r="B2382" s="338" t="s">
        <v>3656</v>
      </c>
      <c r="C2382" s="8" t="s">
        <v>1823</v>
      </c>
      <c r="D2382" s="15" t="s">
        <v>162</v>
      </c>
      <c r="E2382" s="18">
        <v>1200</v>
      </c>
      <c r="F2382" s="473">
        <v>45763</v>
      </c>
      <c r="G2382" s="473">
        <v>45763</v>
      </c>
      <c r="H2382" s="448"/>
      <c r="I2382" s="15" t="s">
        <v>1279</v>
      </c>
      <c r="J2382" s="15" t="str">
        <f>_xlfn.XLOOKUP(QDC_Contratos[[#This Row],[ID CLUSTER]],'Pontos e zonas por UF'!$B$2:$B$446,'Pontos e zonas por UF'!$H$2:$H$446)</f>
        <v>São Paulo</v>
      </c>
      <c r="K2382" s="344"/>
      <c r="L2382" s="8">
        <f>_xlfn.XLOOKUP(QDC_Contratos[[#This Row],[ID CLUSTER]],'Pontos e zonas por UF'!$B$2:$B$446,'Pontos e zonas por UF'!$A$2:$A$446)</f>
        <v>443</v>
      </c>
      <c r="M2382" s="344" t="str">
        <f>_xlfn.XLOOKUP(QDC_Contratos[[#This Row],[Código Identificador do ID CLUSTER]],'Pontos e zonas por UF'!$A$2:$A$446,'Pontos e zonas por UF'!$G$2:$G$446)</f>
        <v>Zona</v>
      </c>
    </row>
    <row r="2383" spans="1:13" x14ac:dyDescent="0.35">
      <c r="A2383" s="15">
        <v>2383</v>
      </c>
      <c r="B2383" s="338" t="s">
        <v>3657</v>
      </c>
      <c r="C2383" s="8" t="s">
        <v>1298</v>
      </c>
      <c r="D2383" s="15" t="s">
        <v>162</v>
      </c>
      <c r="E2383" s="18">
        <v>400</v>
      </c>
      <c r="F2383" s="473">
        <v>45763</v>
      </c>
      <c r="G2383" s="473">
        <v>45763</v>
      </c>
      <c r="H2383" s="448"/>
      <c r="I2383" s="15" t="s">
        <v>1279</v>
      </c>
      <c r="J2383" s="15" t="str">
        <f>_xlfn.XLOOKUP(QDC_Contratos[[#This Row],[ID CLUSTER]],'Pontos e zonas por UF'!$B$2:$B$446,'Pontos e zonas por UF'!$H$2:$H$446)</f>
        <v>São Paulo</v>
      </c>
      <c r="K2383" s="344"/>
      <c r="L2383" s="8">
        <f>_xlfn.XLOOKUP(QDC_Contratos[[#This Row],[ID CLUSTER]],'Pontos e zonas por UF'!$B$2:$B$446,'Pontos e zonas por UF'!$A$2:$A$446)</f>
        <v>444</v>
      </c>
      <c r="M2383" s="344" t="str">
        <f>_xlfn.XLOOKUP(QDC_Contratos[[#This Row],[Código Identificador do ID CLUSTER]],'Pontos e zonas por UF'!$A$2:$A$446,'Pontos e zonas por UF'!$G$2:$G$446)</f>
        <v>Zona</v>
      </c>
    </row>
    <row r="2384" spans="1:13" x14ac:dyDescent="0.35">
      <c r="A2384" s="15">
        <v>2384</v>
      </c>
      <c r="B2384" s="338" t="s">
        <v>3658</v>
      </c>
      <c r="C2384" s="8" t="s">
        <v>1730</v>
      </c>
      <c r="D2384" s="15" t="s">
        <v>169</v>
      </c>
      <c r="E2384" s="18">
        <v>1000</v>
      </c>
      <c r="F2384" s="473">
        <v>45764</v>
      </c>
      <c r="G2384" s="473">
        <v>45764</v>
      </c>
      <c r="H2384" s="448"/>
      <c r="I2384" s="15" t="s">
        <v>1279</v>
      </c>
      <c r="J2384" s="15" t="str">
        <f>_xlfn.XLOOKUP(QDC_Contratos[[#This Row],[ID CLUSTER]],'Pontos e zonas por UF'!$B$2:$B$446,'Pontos e zonas por UF'!$H$2:$H$446)</f>
        <v>São Paulo</v>
      </c>
      <c r="K2384" s="344"/>
      <c r="L2384" s="8">
        <f>_xlfn.XLOOKUP(QDC_Contratos[[#This Row],[ID CLUSTER]],'Pontos e zonas por UF'!$B$2:$B$446,'Pontos e zonas por UF'!$A$2:$A$446)</f>
        <v>276645</v>
      </c>
      <c r="M2384" s="344" t="str">
        <f>_xlfn.XLOOKUP(QDC_Contratos[[#This Row],[Código Identificador do ID CLUSTER]],'Pontos e zonas por UF'!$A$2:$A$446,'Pontos e zonas por UF'!$G$2:$G$446)</f>
        <v>Ponto</v>
      </c>
    </row>
    <row r="2385" spans="1:13" x14ac:dyDescent="0.35">
      <c r="A2385" s="15">
        <v>2385</v>
      </c>
      <c r="B2385" s="338" t="s">
        <v>3659</v>
      </c>
      <c r="C2385" s="8" t="s">
        <v>1823</v>
      </c>
      <c r="D2385" s="15" t="s">
        <v>162</v>
      </c>
      <c r="E2385" s="18">
        <v>1250</v>
      </c>
      <c r="F2385" s="473">
        <v>45764</v>
      </c>
      <c r="G2385" s="473">
        <v>45764</v>
      </c>
      <c r="H2385" s="448"/>
      <c r="I2385" s="15" t="s">
        <v>1279</v>
      </c>
      <c r="J2385" s="15" t="str">
        <f>_xlfn.XLOOKUP(QDC_Contratos[[#This Row],[ID CLUSTER]],'Pontos e zonas por UF'!$B$2:$B$446,'Pontos e zonas por UF'!$H$2:$H$446)</f>
        <v>São Paulo</v>
      </c>
      <c r="K2385" s="344"/>
      <c r="L2385" s="8">
        <f>_xlfn.XLOOKUP(QDC_Contratos[[#This Row],[ID CLUSTER]],'Pontos e zonas por UF'!$B$2:$B$446,'Pontos e zonas por UF'!$A$2:$A$446)</f>
        <v>443</v>
      </c>
      <c r="M2385" s="344" t="str">
        <f>_xlfn.XLOOKUP(QDC_Contratos[[#This Row],[Código Identificador do ID CLUSTER]],'Pontos e zonas por UF'!$A$2:$A$446,'Pontos e zonas por UF'!$G$2:$G$446)</f>
        <v>Zona</v>
      </c>
    </row>
    <row r="2386" spans="1:13" x14ac:dyDescent="0.35">
      <c r="A2386" s="15">
        <v>2386</v>
      </c>
      <c r="B2386" s="338" t="s">
        <v>3660</v>
      </c>
      <c r="C2386" s="8" t="s">
        <v>1298</v>
      </c>
      <c r="D2386" s="15" t="s">
        <v>162</v>
      </c>
      <c r="E2386" s="18">
        <v>400</v>
      </c>
      <c r="F2386" s="473">
        <v>45764</v>
      </c>
      <c r="G2386" s="473">
        <v>45764</v>
      </c>
      <c r="H2386" s="448"/>
      <c r="I2386" s="15" t="s">
        <v>1279</v>
      </c>
      <c r="J2386" s="15" t="str">
        <f>_xlfn.XLOOKUP(QDC_Contratos[[#This Row],[ID CLUSTER]],'Pontos e zonas por UF'!$B$2:$B$446,'Pontos e zonas por UF'!$H$2:$H$446)</f>
        <v>São Paulo</v>
      </c>
      <c r="K2386" s="344"/>
      <c r="L2386" s="8">
        <f>_xlfn.XLOOKUP(QDC_Contratos[[#This Row],[ID CLUSTER]],'Pontos e zonas por UF'!$B$2:$B$446,'Pontos e zonas por UF'!$A$2:$A$446)</f>
        <v>444</v>
      </c>
      <c r="M2386" s="344" t="str">
        <f>_xlfn.XLOOKUP(QDC_Contratos[[#This Row],[Código Identificador do ID CLUSTER]],'Pontos e zonas por UF'!$A$2:$A$446,'Pontos e zonas por UF'!$G$2:$G$446)</f>
        <v>Zona</v>
      </c>
    </row>
    <row r="2387" spans="1:13" x14ac:dyDescent="0.35">
      <c r="A2387" s="15">
        <v>2387</v>
      </c>
      <c r="B2387" s="338" t="s">
        <v>3661</v>
      </c>
      <c r="C2387" s="8" t="s">
        <v>1730</v>
      </c>
      <c r="D2387" s="15" t="s">
        <v>169</v>
      </c>
      <c r="E2387" s="18">
        <v>130</v>
      </c>
      <c r="F2387" s="473">
        <v>45765</v>
      </c>
      <c r="G2387" s="473">
        <v>45765</v>
      </c>
      <c r="H2387" s="448"/>
      <c r="I2387" s="15" t="s">
        <v>1279</v>
      </c>
      <c r="J2387" s="15" t="str">
        <f>_xlfn.XLOOKUP(QDC_Contratos[[#This Row],[ID CLUSTER]],'Pontos e zonas por UF'!$B$2:$B$446,'Pontos e zonas por UF'!$H$2:$H$446)</f>
        <v>São Paulo</v>
      </c>
      <c r="K2387" s="344"/>
      <c r="L2387" s="8">
        <f>_xlfn.XLOOKUP(QDC_Contratos[[#This Row],[ID CLUSTER]],'Pontos e zonas por UF'!$B$2:$B$446,'Pontos e zonas por UF'!$A$2:$A$446)</f>
        <v>276645</v>
      </c>
      <c r="M2387" s="344" t="str">
        <f>_xlfn.XLOOKUP(QDC_Contratos[[#This Row],[Código Identificador do ID CLUSTER]],'Pontos e zonas por UF'!$A$2:$A$446,'Pontos e zonas por UF'!$G$2:$G$446)</f>
        <v>Ponto</v>
      </c>
    </row>
    <row r="2388" spans="1:13" x14ac:dyDescent="0.35">
      <c r="A2388" s="15">
        <v>2388</v>
      </c>
      <c r="B2388" s="338" t="s">
        <v>3662</v>
      </c>
      <c r="C2388" s="8" t="s">
        <v>1823</v>
      </c>
      <c r="D2388" s="15" t="s">
        <v>162</v>
      </c>
      <c r="E2388" s="18">
        <v>1000</v>
      </c>
      <c r="F2388" s="473">
        <v>45765</v>
      </c>
      <c r="G2388" s="473">
        <v>45765</v>
      </c>
      <c r="H2388" s="448"/>
      <c r="I2388" s="15" t="s">
        <v>1279</v>
      </c>
      <c r="J2388" s="15" t="str">
        <f>_xlfn.XLOOKUP(QDC_Contratos[[#This Row],[ID CLUSTER]],'Pontos e zonas por UF'!$B$2:$B$446,'Pontos e zonas por UF'!$H$2:$H$446)</f>
        <v>São Paulo</v>
      </c>
      <c r="K2388" s="344"/>
      <c r="L2388" s="8">
        <f>_xlfn.XLOOKUP(QDC_Contratos[[#This Row],[ID CLUSTER]],'Pontos e zonas por UF'!$B$2:$B$446,'Pontos e zonas por UF'!$A$2:$A$446)</f>
        <v>443</v>
      </c>
      <c r="M2388" s="344" t="str">
        <f>_xlfn.XLOOKUP(QDC_Contratos[[#This Row],[Código Identificador do ID CLUSTER]],'Pontos e zonas por UF'!$A$2:$A$446,'Pontos e zonas por UF'!$G$2:$G$446)</f>
        <v>Zona</v>
      </c>
    </row>
    <row r="2389" spans="1:13" x14ac:dyDescent="0.35">
      <c r="A2389" s="15">
        <v>2389</v>
      </c>
      <c r="B2389" s="338" t="s">
        <v>3663</v>
      </c>
      <c r="C2389" s="8" t="s">
        <v>1298</v>
      </c>
      <c r="D2389" s="15" t="s">
        <v>162</v>
      </c>
      <c r="E2389" s="18">
        <v>350</v>
      </c>
      <c r="F2389" s="473">
        <v>45765</v>
      </c>
      <c r="G2389" s="473">
        <v>45765</v>
      </c>
      <c r="H2389" s="448"/>
      <c r="I2389" s="15" t="s">
        <v>1279</v>
      </c>
      <c r="J2389" s="15" t="str">
        <f>_xlfn.XLOOKUP(QDC_Contratos[[#This Row],[ID CLUSTER]],'Pontos e zonas por UF'!$B$2:$B$446,'Pontos e zonas por UF'!$H$2:$H$446)</f>
        <v>São Paulo</v>
      </c>
      <c r="K2389" s="344"/>
      <c r="L2389" s="8">
        <f>_xlfn.XLOOKUP(QDC_Contratos[[#This Row],[ID CLUSTER]],'Pontos e zonas por UF'!$B$2:$B$446,'Pontos e zonas por UF'!$A$2:$A$446)</f>
        <v>444</v>
      </c>
      <c r="M2389" s="344" t="str">
        <f>_xlfn.XLOOKUP(QDC_Contratos[[#This Row],[Código Identificador do ID CLUSTER]],'Pontos e zonas por UF'!$A$2:$A$446,'Pontos e zonas por UF'!$G$2:$G$446)</f>
        <v>Zona</v>
      </c>
    </row>
    <row r="2390" spans="1:13" x14ac:dyDescent="0.35">
      <c r="A2390" s="15">
        <v>2390</v>
      </c>
      <c r="B2390" s="338" t="s">
        <v>3664</v>
      </c>
      <c r="C2390" s="8" t="s">
        <v>1730</v>
      </c>
      <c r="D2390" s="15" t="s">
        <v>169</v>
      </c>
      <c r="E2390" s="18">
        <v>130</v>
      </c>
      <c r="F2390" s="473">
        <v>45766</v>
      </c>
      <c r="G2390" s="473">
        <v>45766</v>
      </c>
      <c r="H2390" s="448"/>
      <c r="I2390" s="15" t="s">
        <v>1279</v>
      </c>
      <c r="J2390" s="15" t="str">
        <f>_xlfn.XLOOKUP(QDC_Contratos[[#This Row],[ID CLUSTER]],'Pontos e zonas por UF'!$B$2:$B$446,'Pontos e zonas por UF'!$H$2:$H$446)</f>
        <v>São Paulo</v>
      </c>
      <c r="K2390" s="344"/>
      <c r="L2390" s="8">
        <f>_xlfn.XLOOKUP(QDC_Contratos[[#This Row],[ID CLUSTER]],'Pontos e zonas por UF'!$B$2:$B$446,'Pontos e zonas por UF'!$A$2:$A$446)</f>
        <v>276645</v>
      </c>
      <c r="M2390" s="344" t="str">
        <f>_xlfn.XLOOKUP(QDC_Contratos[[#This Row],[Código Identificador do ID CLUSTER]],'Pontos e zonas por UF'!$A$2:$A$446,'Pontos e zonas por UF'!$G$2:$G$446)</f>
        <v>Ponto</v>
      </c>
    </row>
    <row r="2391" spans="1:13" x14ac:dyDescent="0.35">
      <c r="A2391" s="15">
        <v>2391</v>
      </c>
      <c r="B2391" s="338" t="s">
        <v>3665</v>
      </c>
      <c r="C2391" s="8" t="s">
        <v>1823</v>
      </c>
      <c r="D2391" s="15" t="s">
        <v>162</v>
      </c>
      <c r="E2391" s="18">
        <v>1000</v>
      </c>
      <c r="F2391" s="473">
        <v>45766</v>
      </c>
      <c r="G2391" s="473">
        <v>45766</v>
      </c>
      <c r="H2391" s="448"/>
      <c r="I2391" s="15" t="s">
        <v>1279</v>
      </c>
      <c r="J2391" s="15" t="str">
        <f>_xlfn.XLOOKUP(QDC_Contratos[[#This Row],[ID CLUSTER]],'Pontos e zonas por UF'!$B$2:$B$446,'Pontos e zonas por UF'!$H$2:$H$446)</f>
        <v>São Paulo</v>
      </c>
      <c r="K2391" s="344"/>
      <c r="L2391" s="8">
        <f>_xlfn.XLOOKUP(QDC_Contratos[[#This Row],[ID CLUSTER]],'Pontos e zonas por UF'!$B$2:$B$446,'Pontos e zonas por UF'!$A$2:$A$446)</f>
        <v>443</v>
      </c>
      <c r="M2391" s="344" t="str">
        <f>_xlfn.XLOOKUP(QDC_Contratos[[#This Row],[Código Identificador do ID CLUSTER]],'Pontos e zonas por UF'!$A$2:$A$446,'Pontos e zonas por UF'!$G$2:$G$446)</f>
        <v>Zona</v>
      </c>
    </row>
    <row r="2392" spans="1:13" x14ac:dyDescent="0.35">
      <c r="A2392" s="15">
        <v>2392</v>
      </c>
      <c r="B2392" s="338" t="s">
        <v>3666</v>
      </c>
      <c r="C2392" s="8" t="s">
        <v>1298</v>
      </c>
      <c r="D2392" s="15" t="s">
        <v>162</v>
      </c>
      <c r="E2392" s="18">
        <v>350</v>
      </c>
      <c r="F2392" s="473">
        <v>45766</v>
      </c>
      <c r="G2392" s="473">
        <v>45766</v>
      </c>
      <c r="H2392" s="448"/>
      <c r="I2392" s="15" t="s">
        <v>1279</v>
      </c>
      <c r="J2392" s="15" t="str">
        <f>_xlfn.XLOOKUP(QDC_Contratos[[#This Row],[ID CLUSTER]],'Pontos e zonas por UF'!$B$2:$B$446,'Pontos e zonas por UF'!$H$2:$H$446)</f>
        <v>São Paulo</v>
      </c>
      <c r="K2392" s="344"/>
      <c r="L2392" s="8">
        <f>_xlfn.XLOOKUP(QDC_Contratos[[#This Row],[ID CLUSTER]],'Pontos e zonas por UF'!$B$2:$B$446,'Pontos e zonas por UF'!$A$2:$A$446)</f>
        <v>444</v>
      </c>
      <c r="M2392" s="344" t="str">
        <f>_xlfn.XLOOKUP(QDC_Contratos[[#This Row],[Código Identificador do ID CLUSTER]],'Pontos e zonas por UF'!$A$2:$A$446,'Pontos e zonas por UF'!$G$2:$G$446)</f>
        <v>Zona</v>
      </c>
    </row>
    <row r="2393" spans="1:13" x14ac:dyDescent="0.35">
      <c r="A2393" s="15">
        <v>2393</v>
      </c>
      <c r="B2393" s="338" t="s">
        <v>3667</v>
      </c>
      <c r="C2393" s="8" t="s">
        <v>1730</v>
      </c>
      <c r="D2393" s="15" t="s">
        <v>169</v>
      </c>
      <c r="E2393" s="18">
        <v>130</v>
      </c>
      <c r="F2393" s="473">
        <v>45767</v>
      </c>
      <c r="G2393" s="473">
        <v>45767</v>
      </c>
      <c r="H2393" s="448"/>
      <c r="I2393" s="15" t="s">
        <v>1279</v>
      </c>
      <c r="J2393" s="15" t="str">
        <f>_xlfn.XLOOKUP(QDC_Contratos[[#This Row],[ID CLUSTER]],'Pontos e zonas por UF'!$B$2:$B$446,'Pontos e zonas por UF'!$H$2:$H$446)</f>
        <v>São Paulo</v>
      </c>
      <c r="K2393" s="344"/>
      <c r="L2393" s="8">
        <f>_xlfn.XLOOKUP(QDC_Contratos[[#This Row],[ID CLUSTER]],'Pontos e zonas por UF'!$B$2:$B$446,'Pontos e zonas por UF'!$A$2:$A$446)</f>
        <v>276645</v>
      </c>
      <c r="M2393" s="344" t="str">
        <f>_xlfn.XLOOKUP(QDC_Contratos[[#This Row],[Código Identificador do ID CLUSTER]],'Pontos e zonas por UF'!$A$2:$A$446,'Pontos e zonas por UF'!$G$2:$G$446)</f>
        <v>Ponto</v>
      </c>
    </row>
    <row r="2394" spans="1:13" x14ac:dyDescent="0.35">
      <c r="A2394" s="15">
        <v>2394</v>
      </c>
      <c r="B2394" s="338" t="s">
        <v>3668</v>
      </c>
      <c r="C2394" s="8" t="s">
        <v>1823</v>
      </c>
      <c r="D2394" s="15" t="s">
        <v>162</v>
      </c>
      <c r="E2394" s="18">
        <v>1000</v>
      </c>
      <c r="F2394" s="473">
        <v>45767</v>
      </c>
      <c r="G2394" s="473">
        <v>45767</v>
      </c>
      <c r="H2394" s="448"/>
      <c r="I2394" s="15" t="s">
        <v>1279</v>
      </c>
      <c r="J2394" s="15" t="str">
        <f>_xlfn.XLOOKUP(QDC_Contratos[[#This Row],[ID CLUSTER]],'Pontos e zonas por UF'!$B$2:$B$446,'Pontos e zonas por UF'!$H$2:$H$446)</f>
        <v>São Paulo</v>
      </c>
      <c r="K2394" s="344"/>
      <c r="L2394" s="8">
        <f>_xlfn.XLOOKUP(QDC_Contratos[[#This Row],[ID CLUSTER]],'Pontos e zonas por UF'!$B$2:$B$446,'Pontos e zonas por UF'!$A$2:$A$446)</f>
        <v>443</v>
      </c>
      <c r="M2394" s="344" t="str">
        <f>_xlfn.XLOOKUP(QDC_Contratos[[#This Row],[Código Identificador do ID CLUSTER]],'Pontos e zonas por UF'!$A$2:$A$446,'Pontos e zonas por UF'!$G$2:$G$446)</f>
        <v>Zona</v>
      </c>
    </row>
    <row r="2395" spans="1:13" x14ac:dyDescent="0.35">
      <c r="A2395" s="15">
        <v>2395</v>
      </c>
      <c r="B2395" s="338" t="s">
        <v>3669</v>
      </c>
      <c r="C2395" s="8" t="s">
        <v>1298</v>
      </c>
      <c r="D2395" s="15" t="s">
        <v>162</v>
      </c>
      <c r="E2395" s="18">
        <v>350</v>
      </c>
      <c r="F2395" s="473">
        <v>45767</v>
      </c>
      <c r="G2395" s="473">
        <v>45767</v>
      </c>
      <c r="H2395" s="448"/>
      <c r="I2395" s="15" t="s">
        <v>1279</v>
      </c>
      <c r="J2395" s="15" t="str">
        <f>_xlfn.XLOOKUP(QDC_Contratos[[#This Row],[ID CLUSTER]],'Pontos e zonas por UF'!$B$2:$B$446,'Pontos e zonas por UF'!$H$2:$H$446)</f>
        <v>São Paulo</v>
      </c>
      <c r="K2395" s="344"/>
      <c r="L2395" s="8">
        <f>_xlfn.XLOOKUP(QDC_Contratos[[#This Row],[ID CLUSTER]],'Pontos e zonas por UF'!$B$2:$B$446,'Pontos e zonas por UF'!$A$2:$A$446)</f>
        <v>444</v>
      </c>
      <c r="M2395" s="344" t="str">
        <f>_xlfn.XLOOKUP(QDC_Contratos[[#This Row],[Código Identificador do ID CLUSTER]],'Pontos e zonas por UF'!$A$2:$A$446,'Pontos e zonas por UF'!$G$2:$G$446)</f>
        <v>Zona</v>
      </c>
    </row>
    <row r="2396" spans="1:13" x14ac:dyDescent="0.35">
      <c r="A2396" s="15">
        <v>2396</v>
      </c>
      <c r="B2396" s="338" t="s">
        <v>3670</v>
      </c>
      <c r="C2396" s="8" t="s">
        <v>1730</v>
      </c>
      <c r="D2396" s="15" t="s">
        <v>169</v>
      </c>
      <c r="E2396" s="18">
        <v>130</v>
      </c>
      <c r="F2396" s="473">
        <v>45768</v>
      </c>
      <c r="G2396" s="473">
        <v>45768</v>
      </c>
      <c r="H2396" s="448"/>
      <c r="I2396" s="15" t="s">
        <v>1279</v>
      </c>
      <c r="J2396" s="15" t="str">
        <f>_xlfn.XLOOKUP(QDC_Contratos[[#This Row],[ID CLUSTER]],'Pontos e zonas por UF'!$B$2:$B$446,'Pontos e zonas por UF'!$H$2:$H$446)</f>
        <v>São Paulo</v>
      </c>
      <c r="K2396" s="344"/>
      <c r="L2396" s="8">
        <f>_xlfn.XLOOKUP(QDC_Contratos[[#This Row],[ID CLUSTER]],'Pontos e zonas por UF'!$B$2:$B$446,'Pontos e zonas por UF'!$A$2:$A$446)</f>
        <v>276645</v>
      </c>
      <c r="M2396" s="344" t="str">
        <f>_xlfn.XLOOKUP(QDC_Contratos[[#This Row],[Código Identificador do ID CLUSTER]],'Pontos e zonas por UF'!$A$2:$A$446,'Pontos e zonas por UF'!$G$2:$G$446)</f>
        <v>Ponto</v>
      </c>
    </row>
    <row r="2397" spans="1:13" x14ac:dyDescent="0.35">
      <c r="A2397" s="15">
        <v>2397</v>
      </c>
      <c r="B2397" s="338" t="s">
        <v>3671</v>
      </c>
      <c r="C2397" s="8" t="s">
        <v>1823</v>
      </c>
      <c r="D2397" s="15" t="s">
        <v>162</v>
      </c>
      <c r="E2397" s="18">
        <v>1000</v>
      </c>
      <c r="F2397" s="473">
        <v>45768</v>
      </c>
      <c r="G2397" s="473">
        <v>45768</v>
      </c>
      <c r="H2397" s="448"/>
      <c r="I2397" s="15" t="s">
        <v>1279</v>
      </c>
      <c r="J2397" s="15" t="str">
        <f>_xlfn.XLOOKUP(QDC_Contratos[[#This Row],[ID CLUSTER]],'Pontos e zonas por UF'!$B$2:$B$446,'Pontos e zonas por UF'!$H$2:$H$446)</f>
        <v>São Paulo</v>
      </c>
      <c r="K2397" s="344"/>
      <c r="L2397" s="8">
        <f>_xlfn.XLOOKUP(QDC_Contratos[[#This Row],[ID CLUSTER]],'Pontos e zonas por UF'!$B$2:$B$446,'Pontos e zonas por UF'!$A$2:$A$446)</f>
        <v>443</v>
      </c>
      <c r="M2397" s="344" t="str">
        <f>_xlfn.XLOOKUP(QDC_Contratos[[#This Row],[Código Identificador do ID CLUSTER]],'Pontos e zonas por UF'!$A$2:$A$446,'Pontos e zonas por UF'!$G$2:$G$446)</f>
        <v>Zona</v>
      </c>
    </row>
    <row r="2398" spans="1:13" x14ac:dyDescent="0.35">
      <c r="A2398" s="15">
        <v>2398</v>
      </c>
      <c r="B2398" s="338" t="s">
        <v>3672</v>
      </c>
      <c r="C2398" s="8" t="s">
        <v>1298</v>
      </c>
      <c r="D2398" s="15" t="s">
        <v>162</v>
      </c>
      <c r="E2398" s="18">
        <v>350</v>
      </c>
      <c r="F2398" s="473">
        <v>45768</v>
      </c>
      <c r="G2398" s="473">
        <v>45768</v>
      </c>
      <c r="H2398" s="448"/>
      <c r="I2398" s="15" t="s">
        <v>1279</v>
      </c>
      <c r="J2398" s="15" t="str">
        <f>_xlfn.XLOOKUP(QDC_Contratos[[#This Row],[ID CLUSTER]],'Pontos e zonas por UF'!$B$2:$B$446,'Pontos e zonas por UF'!$H$2:$H$446)</f>
        <v>São Paulo</v>
      </c>
      <c r="K2398" s="344"/>
      <c r="L2398" s="8">
        <f>_xlfn.XLOOKUP(QDC_Contratos[[#This Row],[ID CLUSTER]],'Pontos e zonas por UF'!$B$2:$B$446,'Pontos e zonas por UF'!$A$2:$A$446)</f>
        <v>444</v>
      </c>
      <c r="M2398" s="344" t="str">
        <f>_xlfn.XLOOKUP(QDC_Contratos[[#This Row],[Código Identificador do ID CLUSTER]],'Pontos e zonas por UF'!$A$2:$A$446,'Pontos e zonas por UF'!$G$2:$G$446)</f>
        <v>Zona</v>
      </c>
    </row>
    <row r="2399" spans="1:13" x14ac:dyDescent="0.35">
      <c r="A2399" s="15">
        <v>2399</v>
      </c>
      <c r="B2399" s="338" t="s">
        <v>3673</v>
      </c>
      <c r="C2399" s="8" t="s">
        <v>1730</v>
      </c>
      <c r="D2399" s="15" t="s">
        <v>169</v>
      </c>
      <c r="E2399" s="18">
        <v>130</v>
      </c>
      <c r="F2399" s="473">
        <v>45769</v>
      </c>
      <c r="G2399" s="473">
        <v>45769</v>
      </c>
      <c r="H2399" s="448"/>
      <c r="I2399" s="15" t="s">
        <v>1279</v>
      </c>
      <c r="J2399" s="15" t="str">
        <f>_xlfn.XLOOKUP(QDC_Contratos[[#This Row],[ID CLUSTER]],'Pontos e zonas por UF'!$B$2:$B$446,'Pontos e zonas por UF'!$H$2:$H$446)</f>
        <v>São Paulo</v>
      </c>
      <c r="K2399" s="344"/>
      <c r="L2399" s="8">
        <f>_xlfn.XLOOKUP(QDC_Contratos[[#This Row],[ID CLUSTER]],'Pontos e zonas por UF'!$B$2:$B$446,'Pontos e zonas por UF'!$A$2:$A$446)</f>
        <v>276645</v>
      </c>
      <c r="M2399" s="344" t="str">
        <f>_xlfn.XLOOKUP(QDC_Contratos[[#This Row],[Código Identificador do ID CLUSTER]],'Pontos e zonas por UF'!$A$2:$A$446,'Pontos e zonas por UF'!$G$2:$G$446)</f>
        <v>Ponto</v>
      </c>
    </row>
    <row r="2400" spans="1:13" x14ac:dyDescent="0.35">
      <c r="A2400" s="15">
        <v>2400</v>
      </c>
      <c r="B2400" s="338" t="s">
        <v>3674</v>
      </c>
      <c r="C2400" s="8" t="s">
        <v>1823</v>
      </c>
      <c r="D2400" s="15" t="s">
        <v>162</v>
      </c>
      <c r="E2400" s="18">
        <v>1700</v>
      </c>
      <c r="F2400" s="473">
        <v>45769</v>
      </c>
      <c r="G2400" s="473">
        <v>45769</v>
      </c>
      <c r="H2400" s="448"/>
      <c r="I2400" s="15" t="s">
        <v>1279</v>
      </c>
      <c r="J2400" s="15" t="str">
        <f>_xlfn.XLOOKUP(QDC_Contratos[[#This Row],[ID CLUSTER]],'Pontos e zonas por UF'!$B$2:$B$446,'Pontos e zonas por UF'!$H$2:$H$446)</f>
        <v>São Paulo</v>
      </c>
      <c r="K2400" s="344"/>
      <c r="L2400" s="8">
        <f>_xlfn.XLOOKUP(QDC_Contratos[[#This Row],[ID CLUSTER]],'Pontos e zonas por UF'!$B$2:$B$446,'Pontos e zonas por UF'!$A$2:$A$446)</f>
        <v>443</v>
      </c>
      <c r="M2400" s="344" t="str">
        <f>_xlfn.XLOOKUP(QDC_Contratos[[#This Row],[Código Identificador do ID CLUSTER]],'Pontos e zonas por UF'!$A$2:$A$446,'Pontos e zonas por UF'!$G$2:$G$446)</f>
        <v>Zona</v>
      </c>
    </row>
    <row r="2401" spans="1:13" x14ac:dyDescent="0.35">
      <c r="A2401" s="15">
        <v>2401</v>
      </c>
      <c r="B2401" s="338" t="s">
        <v>3675</v>
      </c>
      <c r="C2401" s="8" t="s">
        <v>1298</v>
      </c>
      <c r="D2401" s="15" t="s">
        <v>162</v>
      </c>
      <c r="E2401" s="18">
        <v>120</v>
      </c>
      <c r="F2401" s="473">
        <v>45769</v>
      </c>
      <c r="G2401" s="473">
        <v>45769</v>
      </c>
      <c r="H2401" s="448"/>
      <c r="I2401" s="15" t="s">
        <v>1279</v>
      </c>
      <c r="J2401" s="15" t="str">
        <f>_xlfn.XLOOKUP(QDC_Contratos[[#This Row],[ID CLUSTER]],'Pontos e zonas por UF'!$B$2:$B$446,'Pontos e zonas por UF'!$H$2:$H$446)</f>
        <v>São Paulo</v>
      </c>
      <c r="K2401" s="344"/>
      <c r="L2401" s="8">
        <f>_xlfn.XLOOKUP(QDC_Contratos[[#This Row],[ID CLUSTER]],'Pontos e zonas por UF'!$B$2:$B$446,'Pontos e zonas por UF'!$A$2:$A$446)</f>
        <v>444</v>
      </c>
      <c r="M2401" s="344" t="str">
        <f>_xlfn.XLOOKUP(QDC_Contratos[[#This Row],[Código Identificador do ID CLUSTER]],'Pontos e zonas por UF'!$A$2:$A$446,'Pontos e zonas por UF'!$G$2:$G$446)</f>
        <v>Zona</v>
      </c>
    </row>
    <row r="2402" spans="1:13" x14ac:dyDescent="0.35">
      <c r="A2402" s="15">
        <v>2402</v>
      </c>
      <c r="B2402" s="338" t="s">
        <v>3676</v>
      </c>
      <c r="C2402" s="8" t="s">
        <v>1730</v>
      </c>
      <c r="D2402" s="15" t="s">
        <v>169</v>
      </c>
      <c r="E2402" s="18">
        <v>130</v>
      </c>
      <c r="F2402" s="473">
        <v>45770</v>
      </c>
      <c r="G2402" s="473">
        <v>45770</v>
      </c>
      <c r="H2402" s="448"/>
      <c r="I2402" s="15" t="s">
        <v>1279</v>
      </c>
      <c r="J2402" s="15" t="str">
        <f>_xlfn.XLOOKUP(QDC_Contratos[[#This Row],[ID CLUSTER]],'Pontos e zonas por UF'!$B$2:$B$446,'Pontos e zonas por UF'!$H$2:$H$446)</f>
        <v>São Paulo</v>
      </c>
      <c r="K2402" s="344"/>
      <c r="L2402" s="8">
        <f>_xlfn.XLOOKUP(QDC_Contratos[[#This Row],[ID CLUSTER]],'Pontos e zonas por UF'!$B$2:$B$446,'Pontos e zonas por UF'!$A$2:$A$446)</f>
        <v>276645</v>
      </c>
      <c r="M2402" s="344" t="str">
        <f>_xlfn.XLOOKUP(QDC_Contratos[[#This Row],[Código Identificador do ID CLUSTER]],'Pontos e zonas por UF'!$A$2:$A$446,'Pontos e zonas por UF'!$G$2:$G$446)</f>
        <v>Ponto</v>
      </c>
    </row>
    <row r="2403" spans="1:13" x14ac:dyDescent="0.35">
      <c r="A2403" s="15">
        <v>2403</v>
      </c>
      <c r="B2403" s="338" t="s">
        <v>3677</v>
      </c>
      <c r="C2403" s="8" t="s">
        <v>1823</v>
      </c>
      <c r="D2403" s="15" t="s">
        <v>162</v>
      </c>
      <c r="E2403" s="18">
        <v>1500</v>
      </c>
      <c r="F2403" s="473">
        <v>45770</v>
      </c>
      <c r="G2403" s="473">
        <v>45770</v>
      </c>
      <c r="H2403" s="448"/>
      <c r="I2403" s="15" t="s">
        <v>1279</v>
      </c>
      <c r="J2403" s="15" t="str">
        <f>_xlfn.XLOOKUP(QDC_Contratos[[#This Row],[ID CLUSTER]],'Pontos e zonas por UF'!$B$2:$B$446,'Pontos e zonas por UF'!$H$2:$H$446)</f>
        <v>São Paulo</v>
      </c>
      <c r="K2403" s="344"/>
      <c r="L2403" s="8">
        <f>_xlfn.XLOOKUP(QDC_Contratos[[#This Row],[ID CLUSTER]],'Pontos e zonas por UF'!$B$2:$B$446,'Pontos e zonas por UF'!$A$2:$A$446)</f>
        <v>443</v>
      </c>
      <c r="M2403" s="344" t="str">
        <f>_xlfn.XLOOKUP(QDC_Contratos[[#This Row],[Código Identificador do ID CLUSTER]],'Pontos e zonas por UF'!$A$2:$A$446,'Pontos e zonas por UF'!$G$2:$G$446)</f>
        <v>Zona</v>
      </c>
    </row>
    <row r="2404" spans="1:13" x14ac:dyDescent="0.35">
      <c r="A2404" s="15">
        <v>2404</v>
      </c>
      <c r="B2404" s="338" t="s">
        <v>3678</v>
      </c>
      <c r="C2404" s="8" t="s">
        <v>1298</v>
      </c>
      <c r="D2404" s="15" t="s">
        <v>162</v>
      </c>
      <c r="E2404" s="18">
        <v>250</v>
      </c>
      <c r="F2404" s="473">
        <v>45770</v>
      </c>
      <c r="G2404" s="473">
        <v>45770</v>
      </c>
      <c r="H2404" s="448"/>
      <c r="I2404" s="15" t="s">
        <v>1279</v>
      </c>
      <c r="J2404" s="15" t="str">
        <f>_xlfn.XLOOKUP(QDC_Contratos[[#This Row],[ID CLUSTER]],'Pontos e zonas por UF'!$B$2:$B$446,'Pontos e zonas por UF'!$H$2:$H$446)</f>
        <v>São Paulo</v>
      </c>
      <c r="K2404" s="344"/>
      <c r="L2404" s="8">
        <f>_xlfn.XLOOKUP(QDC_Contratos[[#This Row],[ID CLUSTER]],'Pontos e zonas por UF'!$B$2:$B$446,'Pontos e zonas por UF'!$A$2:$A$446)</f>
        <v>444</v>
      </c>
      <c r="M2404" s="344" t="str">
        <f>_xlfn.XLOOKUP(QDC_Contratos[[#This Row],[Código Identificador do ID CLUSTER]],'Pontos e zonas por UF'!$A$2:$A$446,'Pontos e zonas por UF'!$G$2:$G$446)</f>
        <v>Zona</v>
      </c>
    </row>
    <row r="2405" spans="1:13" x14ac:dyDescent="0.35">
      <c r="A2405" s="15">
        <v>2405</v>
      </c>
      <c r="B2405" s="338" t="s">
        <v>3679</v>
      </c>
      <c r="C2405" s="8" t="s">
        <v>1730</v>
      </c>
      <c r="D2405" s="15" t="s">
        <v>169</v>
      </c>
      <c r="E2405" s="18">
        <v>130</v>
      </c>
      <c r="F2405" s="473">
        <v>45772</v>
      </c>
      <c r="G2405" s="473">
        <v>45772</v>
      </c>
      <c r="H2405" s="448"/>
      <c r="I2405" s="15" t="s">
        <v>1279</v>
      </c>
      <c r="J2405" s="15" t="str">
        <f>_xlfn.XLOOKUP(QDC_Contratos[[#This Row],[ID CLUSTER]],'Pontos e zonas por UF'!$B$2:$B$446,'Pontos e zonas por UF'!$H$2:$H$446)</f>
        <v>São Paulo</v>
      </c>
      <c r="K2405" s="344"/>
      <c r="L2405" s="8">
        <f>_xlfn.XLOOKUP(QDC_Contratos[[#This Row],[ID CLUSTER]],'Pontos e zonas por UF'!$B$2:$B$446,'Pontos e zonas por UF'!$A$2:$A$446)</f>
        <v>276645</v>
      </c>
      <c r="M2405" s="344" t="str">
        <f>_xlfn.XLOOKUP(QDC_Contratos[[#This Row],[Código Identificador do ID CLUSTER]],'Pontos e zonas por UF'!$A$2:$A$446,'Pontos e zonas por UF'!$G$2:$G$446)</f>
        <v>Ponto</v>
      </c>
    </row>
    <row r="2406" spans="1:13" x14ac:dyDescent="0.35">
      <c r="A2406" s="15">
        <v>2406</v>
      </c>
      <c r="B2406" s="338" t="s">
        <v>3680</v>
      </c>
      <c r="C2406" s="8" t="s">
        <v>1823</v>
      </c>
      <c r="D2406" s="15" t="s">
        <v>162</v>
      </c>
      <c r="E2406" s="18">
        <v>1750</v>
      </c>
      <c r="F2406" s="473">
        <v>45772</v>
      </c>
      <c r="G2406" s="473">
        <v>45772</v>
      </c>
      <c r="H2406" s="448"/>
      <c r="I2406" s="15" t="s">
        <v>1279</v>
      </c>
      <c r="J2406" s="15" t="str">
        <f>_xlfn.XLOOKUP(QDC_Contratos[[#This Row],[ID CLUSTER]],'Pontos e zonas por UF'!$B$2:$B$446,'Pontos e zonas por UF'!$H$2:$H$446)</f>
        <v>São Paulo</v>
      </c>
      <c r="K2406" s="344"/>
      <c r="L2406" s="8">
        <f>_xlfn.XLOOKUP(QDC_Contratos[[#This Row],[ID CLUSTER]],'Pontos e zonas por UF'!$B$2:$B$446,'Pontos e zonas por UF'!$A$2:$A$446)</f>
        <v>443</v>
      </c>
      <c r="M2406" s="344" t="str">
        <f>_xlfn.XLOOKUP(QDC_Contratos[[#This Row],[Código Identificador do ID CLUSTER]],'Pontos e zonas por UF'!$A$2:$A$446,'Pontos e zonas por UF'!$G$2:$G$446)</f>
        <v>Zona</v>
      </c>
    </row>
    <row r="2407" spans="1:13" x14ac:dyDescent="0.35">
      <c r="A2407" s="15">
        <v>2407</v>
      </c>
      <c r="B2407" s="338" t="s">
        <v>3681</v>
      </c>
      <c r="C2407" s="8" t="s">
        <v>1823</v>
      </c>
      <c r="D2407" s="15" t="s">
        <v>162</v>
      </c>
      <c r="E2407" s="18">
        <v>1200</v>
      </c>
      <c r="F2407" s="473">
        <v>45778</v>
      </c>
      <c r="G2407" s="473">
        <v>45808</v>
      </c>
      <c r="H2407" s="448"/>
      <c r="I2407" s="15" t="s">
        <v>1279</v>
      </c>
      <c r="J2407" s="15" t="str">
        <f>_xlfn.XLOOKUP(QDC_Contratos[[#This Row],[ID CLUSTER]],'Pontos e zonas por UF'!$B$2:$B$446,'Pontos e zonas por UF'!$H$2:$H$446)</f>
        <v>São Paulo</v>
      </c>
      <c r="K2407" s="344"/>
      <c r="L2407" s="8">
        <f>_xlfn.XLOOKUP(QDC_Contratos[[#This Row],[ID CLUSTER]],'Pontos e zonas por UF'!$B$2:$B$446,'Pontos e zonas por UF'!$A$2:$A$446)</f>
        <v>443</v>
      </c>
      <c r="M2407" s="344" t="str">
        <f>_xlfn.XLOOKUP(QDC_Contratos[[#This Row],[Código Identificador do ID CLUSTER]],'Pontos e zonas por UF'!$A$2:$A$446,'Pontos e zonas por UF'!$G$2:$G$446)</f>
        <v>Zona</v>
      </c>
    </row>
    <row r="2408" spans="1:13" x14ac:dyDescent="0.35">
      <c r="A2408" s="15">
        <v>2408</v>
      </c>
      <c r="B2408" s="338" t="s">
        <v>3682</v>
      </c>
      <c r="C2408" s="8" t="s">
        <v>1298</v>
      </c>
      <c r="D2408" s="15" t="s">
        <v>162</v>
      </c>
      <c r="E2408" s="18">
        <v>300</v>
      </c>
      <c r="F2408" s="473">
        <v>45778</v>
      </c>
      <c r="G2408" s="473">
        <v>45808</v>
      </c>
      <c r="H2408" s="448"/>
      <c r="I2408" s="15" t="s">
        <v>1279</v>
      </c>
      <c r="J2408" s="15" t="str">
        <f>_xlfn.XLOOKUP(QDC_Contratos[[#This Row],[ID CLUSTER]],'Pontos e zonas por UF'!$B$2:$B$446,'Pontos e zonas por UF'!$H$2:$H$446)</f>
        <v>São Paulo</v>
      </c>
      <c r="K2408" s="344"/>
      <c r="L2408" s="8">
        <f>_xlfn.XLOOKUP(QDC_Contratos[[#This Row],[ID CLUSTER]],'Pontos e zonas por UF'!$B$2:$B$446,'Pontos e zonas por UF'!$A$2:$A$446)</f>
        <v>444</v>
      </c>
      <c r="M2408" s="344" t="str">
        <f>_xlfn.XLOOKUP(QDC_Contratos[[#This Row],[Código Identificador do ID CLUSTER]],'Pontos e zonas por UF'!$A$2:$A$446,'Pontos e zonas por UF'!$G$2:$G$446)</f>
        <v>Zona</v>
      </c>
    </row>
    <row r="2409" spans="1:13" x14ac:dyDescent="0.35">
      <c r="A2409" s="15">
        <v>2409</v>
      </c>
      <c r="B2409" s="338" t="s">
        <v>3683</v>
      </c>
      <c r="C2409" s="8" t="s">
        <v>1823</v>
      </c>
      <c r="D2409" s="15" t="s">
        <v>162</v>
      </c>
      <c r="E2409" s="18">
        <v>1400</v>
      </c>
      <c r="F2409" s="473">
        <v>45773</v>
      </c>
      <c r="G2409" s="473">
        <v>45773</v>
      </c>
      <c r="H2409" s="448"/>
      <c r="I2409" s="15" t="s">
        <v>1279</v>
      </c>
      <c r="J2409" s="15" t="str">
        <f>_xlfn.XLOOKUP(QDC_Contratos[[#This Row],[ID CLUSTER]],'Pontos e zonas por UF'!$B$2:$B$446,'Pontos e zonas por UF'!$H$2:$H$446)</f>
        <v>São Paulo</v>
      </c>
      <c r="K2409" s="344"/>
      <c r="L2409" s="8">
        <f>_xlfn.XLOOKUP(QDC_Contratos[[#This Row],[ID CLUSTER]],'Pontos e zonas por UF'!$B$2:$B$446,'Pontos e zonas por UF'!$A$2:$A$446)</f>
        <v>443</v>
      </c>
      <c r="M2409" s="344" t="str">
        <f>_xlfn.XLOOKUP(QDC_Contratos[[#This Row],[Código Identificador do ID CLUSTER]],'Pontos e zonas por UF'!$A$2:$A$446,'Pontos e zonas por UF'!$G$2:$G$446)</f>
        <v>Zona</v>
      </c>
    </row>
    <row r="2410" spans="1:13" x14ac:dyDescent="0.35">
      <c r="A2410" s="15">
        <v>2410</v>
      </c>
      <c r="B2410" s="338" t="s">
        <v>3684</v>
      </c>
      <c r="C2410" s="8" t="s">
        <v>1823</v>
      </c>
      <c r="D2410" s="15" t="s">
        <v>162</v>
      </c>
      <c r="E2410" s="18">
        <v>1400</v>
      </c>
      <c r="F2410" s="473">
        <v>45774</v>
      </c>
      <c r="G2410" s="473">
        <v>45774</v>
      </c>
      <c r="H2410" s="448"/>
      <c r="I2410" s="15" t="s">
        <v>1279</v>
      </c>
      <c r="J2410" s="15" t="str">
        <f>_xlfn.XLOOKUP(QDC_Contratos[[#This Row],[ID CLUSTER]],'Pontos e zonas por UF'!$B$2:$B$446,'Pontos e zonas por UF'!$H$2:$H$446)</f>
        <v>São Paulo</v>
      </c>
      <c r="K2410" s="344"/>
      <c r="L2410" s="8">
        <f>_xlfn.XLOOKUP(QDC_Contratos[[#This Row],[ID CLUSTER]],'Pontos e zonas por UF'!$B$2:$B$446,'Pontos e zonas por UF'!$A$2:$A$446)</f>
        <v>443</v>
      </c>
      <c r="M2410" s="344" t="str">
        <f>_xlfn.XLOOKUP(QDC_Contratos[[#This Row],[Código Identificador do ID CLUSTER]],'Pontos e zonas por UF'!$A$2:$A$446,'Pontos e zonas por UF'!$G$2:$G$446)</f>
        <v>Zona</v>
      </c>
    </row>
    <row r="2411" spans="1:13" x14ac:dyDescent="0.35">
      <c r="A2411" s="15">
        <v>2411</v>
      </c>
      <c r="B2411" s="338" t="s">
        <v>3685</v>
      </c>
      <c r="C2411" s="8" t="s">
        <v>1823</v>
      </c>
      <c r="D2411" s="15" t="s">
        <v>162</v>
      </c>
      <c r="E2411" s="18">
        <v>1500</v>
      </c>
      <c r="F2411" s="473">
        <v>45775</v>
      </c>
      <c r="G2411" s="473">
        <v>45775</v>
      </c>
      <c r="H2411" s="448"/>
      <c r="I2411" s="15" t="s">
        <v>1279</v>
      </c>
      <c r="J2411" s="15" t="str">
        <f>_xlfn.XLOOKUP(QDC_Contratos[[#This Row],[ID CLUSTER]],'Pontos e zonas por UF'!$B$2:$B$446,'Pontos e zonas por UF'!$H$2:$H$446)</f>
        <v>São Paulo</v>
      </c>
      <c r="K2411" s="344"/>
      <c r="L2411" s="8">
        <f>_xlfn.XLOOKUP(QDC_Contratos[[#This Row],[ID CLUSTER]],'Pontos e zonas por UF'!$B$2:$B$446,'Pontos e zonas por UF'!$A$2:$A$446)</f>
        <v>443</v>
      </c>
      <c r="M2411" s="344" t="str">
        <f>_xlfn.XLOOKUP(QDC_Contratos[[#This Row],[Código Identificador do ID CLUSTER]],'Pontos e zonas por UF'!$A$2:$A$446,'Pontos e zonas por UF'!$G$2:$G$446)</f>
        <v>Zona</v>
      </c>
    </row>
    <row r="2412" spans="1:13" x14ac:dyDescent="0.35">
      <c r="A2412" s="15">
        <v>2412</v>
      </c>
      <c r="B2412" s="338" t="s">
        <v>3686</v>
      </c>
      <c r="C2412" s="8" t="s">
        <v>1298</v>
      </c>
      <c r="D2412" s="15" t="s">
        <v>162</v>
      </c>
      <c r="E2412" s="18">
        <v>130</v>
      </c>
      <c r="F2412" s="473">
        <v>45775</v>
      </c>
      <c r="G2412" s="473">
        <v>45775</v>
      </c>
      <c r="H2412" s="448"/>
      <c r="I2412" s="15" t="s">
        <v>1279</v>
      </c>
      <c r="J2412" s="15" t="str">
        <f>_xlfn.XLOOKUP(QDC_Contratos[[#This Row],[ID CLUSTER]],'Pontos e zonas por UF'!$B$2:$B$446,'Pontos e zonas por UF'!$H$2:$H$446)</f>
        <v>São Paulo</v>
      </c>
      <c r="K2412" s="344"/>
      <c r="L2412" s="8">
        <f>_xlfn.XLOOKUP(QDC_Contratos[[#This Row],[ID CLUSTER]],'Pontos e zonas por UF'!$B$2:$B$446,'Pontos e zonas por UF'!$A$2:$A$446)</f>
        <v>444</v>
      </c>
      <c r="M2412" s="344" t="str">
        <f>_xlfn.XLOOKUP(QDC_Contratos[[#This Row],[Código Identificador do ID CLUSTER]],'Pontos e zonas por UF'!$A$2:$A$446,'Pontos e zonas por UF'!$G$2:$G$446)</f>
        <v>Zona</v>
      </c>
    </row>
    <row r="2413" spans="1:13" x14ac:dyDescent="0.35">
      <c r="A2413" s="15">
        <v>2413</v>
      </c>
      <c r="B2413" s="338" t="s">
        <v>3687</v>
      </c>
      <c r="C2413" s="8" t="s">
        <v>1281</v>
      </c>
      <c r="D2413" s="15" t="s">
        <v>162</v>
      </c>
      <c r="E2413" s="18">
        <v>5.0999999999999996</v>
      </c>
      <c r="F2413" s="473">
        <v>45776</v>
      </c>
      <c r="G2413" s="473">
        <v>45776</v>
      </c>
      <c r="H2413" s="448"/>
      <c r="I2413" s="15" t="s">
        <v>1279</v>
      </c>
      <c r="J2413" s="15" t="str">
        <f>_xlfn.XLOOKUP(QDC_Contratos[[#This Row],[ID CLUSTER]],'Pontos e zonas por UF'!$B$2:$B$446,'Pontos e zonas por UF'!$H$2:$H$446)</f>
        <v>São Paulo</v>
      </c>
      <c r="K2413" s="344"/>
      <c r="L2413" s="8">
        <f>_xlfn.XLOOKUP(QDC_Contratos[[#This Row],[ID CLUSTER]],'Pontos e zonas por UF'!$B$2:$B$446,'Pontos e zonas por UF'!$A$2:$A$446)</f>
        <v>441</v>
      </c>
      <c r="M2413" s="344" t="str">
        <f>_xlfn.XLOOKUP(QDC_Contratos[[#This Row],[Código Identificador do ID CLUSTER]],'Pontos e zonas por UF'!$A$2:$A$446,'Pontos e zonas por UF'!$G$2:$G$446)</f>
        <v>Zona</v>
      </c>
    </row>
    <row r="2414" spans="1:13" x14ac:dyDescent="0.35">
      <c r="A2414" s="15">
        <v>2414</v>
      </c>
      <c r="B2414" s="338" t="s">
        <v>3688</v>
      </c>
      <c r="C2414" s="8" t="s">
        <v>1298</v>
      </c>
      <c r="D2414" s="15" t="s">
        <v>162</v>
      </c>
      <c r="E2414" s="18">
        <v>110</v>
      </c>
      <c r="F2414" s="473">
        <v>45776</v>
      </c>
      <c r="G2414" s="473">
        <v>45776</v>
      </c>
      <c r="H2414" s="448"/>
      <c r="I2414" s="15" t="s">
        <v>1279</v>
      </c>
      <c r="J2414" s="15" t="str">
        <f>_xlfn.XLOOKUP(QDC_Contratos[[#This Row],[ID CLUSTER]],'Pontos e zonas por UF'!$B$2:$B$446,'Pontos e zonas por UF'!$H$2:$H$446)</f>
        <v>São Paulo</v>
      </c>
      <c r="K2414" s="344"/>
      <c r="L2414" s="8">
        <f>_xlfn.XLOOKUP(QDC_Contratos[[#This Row],[ID CLUSTER]],'Pontos e zonas por UF'!$B$2:$B$446,'Pontos e zonas por UF'!$A$2:$A$446)</f>
        <v>444</v>
      </c>
      <c r="M2414" s="344" t="str">
        <f>_xlfn.XLOOKUP(QDC_Contratos[[#This Row],[Código Identificador do ID CLUSTER]],'Pontos e zonas por UF'!$A$2:$A$446,'Pontos e zonas por UF'!$G$2:$G$446)</f>
        <v>Zona</v>
      </c>
    </row>
    <row r="2415" spans="1:13" x14ac:dyDescent="0.35">
      <c r="A2415" s="15">
        <v>2415</v>
      </c>
      <c r="B2415" s="338" t="s">
        <v>3689</v>
      </c>
      <c r="C2415" s="8" t="s">
        <v>1281</v>
      </c>
      <c r="D2415" s="15" t="s">
        <v>162</v>
      </c>
      <c r="E2415" s="18">
        <v>5.5</v>
      </c>
      <c r="F2415" s="473">
        <v>45777</v>
      </c>
      <c r="G2415" s="473">
        <v>45777</v>
      </c>
      <c r="H2415" s="448"/>
      <c r="I2415" s="15" t="s">
        <v>1279</v>
      </c>
      <c r="J2415" s="15" t="str">
        <f>_xlfn.XLOOKUP(QDC_Contratos[[#This Row],[ID CLUSTER]],'Pontos e zonas por UF'!$B$2:$B$446,'Pontos e zonas por UF'!$H$2:$H$446)</f>
        <v>São Paulo</v>
      </c>
      <c r="K2415" s="344"/>
      <c r="L2415" s="8">
        <f>_xlfn.XLOOKUP(QDC_Contratos[[#This Row],[ID CLUSTER]],'Pontos e zonas por UF'!$B$2:$B$446,'Pontos e zonas por UF'!$A$2:$A$446)</f>
        <v>441</v>
      </c>
      <c r="M2415" s="344" t="str">
        <f>_xlfn.XLOOKUP(QDC_Contratos[[#This Row],[Código Identificador do ID CLUSTER]],'Pontos e zonas por UF'!$A$2:$A$446,'Pontos e zonas por UF'!$G$2:$G$446)</f>
        <v>Zona</v>
      </c>
    </row>
    <row r="2416" spans="1:13" x14ac:dyDescent="0.35">
      <c r="A2416" s="15">
        <v>2416</v>
      </c>
      <c r="B2416" s="338" t="s">
        <v>3690</v>
      </c>
      <c r="C2416" s="8" t="s">
        <v>1730</v>
      </c>
      <c r="D2416" s="15" t="s">
        <v>169</v>
      </c>
      <c r="E2416" s="18">
        <v>1000</v>
      </c>
      <c r="F2416" s="473">
        <v>45777</v>
      </c>
      <c r="G2416" s="473">
        <v>45777</v>
      </c>
      <c r="H2416" s="448"/>
      <c r="I2416" s="15" t="s">
        <v>1279</v>
      </c>
      <c r="J2416" s="15" t="str">
        <f>_xlfn.XLOOKUP(QDC_Contratos[[#This Row],[ID CLUSTER]],'Pontos e zonas por UF'!$B$2:$B$446,'Pontos e zonas por UF'!$H$2:$H$446)</f>
        <v>São Paulo</v>
      </c>
      <c r="K2416" s="344"/>
      <c r="L2416" s="8">
        <f>_xlfn.XLOOKUP(QDC_Contratos[[#This Row],[ID CLUSTER]],'Pontos e zonas por UF'!$B$2:$B$446,'Pontos e zonas por UF'!$A$2:$A$446)</f>
        <v>276645</v>
      </c>
      <c r="M2416" s="344" t="str">
        <f>_xlfn.XLOOKUP(QDC_Contratos[[#This Row],[Código Identificador do ID CLUSTER]],'Pontos e zonas por UF'!$A$2:$A$446,'Pontos e zonas por UF'!$G$2:$G$446)</f>
        <v>Ponto</v>
      </c>
    </row>
    <row r="2417" spans="1:13" x14ac:dyDescent="0.35">
      <c r="A2417" s="15">
        <v>2417</v>
      </c>
      <c r="B2417" s="338" t="s">
        <v>3691</v>
      </c>
      <c r="C2417" s="8" t="s">
        <v>1298</v>
      </c>
      <c r="D2417" s="15" t="s">
        <v>162</v>
      </c>
      <c r="E2417" s="18">
        <v>110</v>
      </c>
      <c r="F2417" s="473">
        <v>45777</v>
      </c>
      <c r="G2417" s="473">
        <v>45777</v>
      </c>
      <c r="H2417" s="448"/>
      <c r="I2417" s="15" t="s">
        <v>1279</v>
      </c>
      <c r="J2417" s="15" t="str">
        <f>_xlfn.XLOOKUP(QDC_Contratos[[#This Row],[ID CLUSTER]],'Pontos e zonas por UF'!$B$2:$B$446,'Pontos e zonas por UF'!$H$2:$H$446)</f>
        <v>São Paulo</v>
      </c>
      <c r="K2417" s="344"/>
      <c r="L2417" s="8">
        <f>_xlfn.XLOOKUP(QDC_Contratos[[#This Row],[ID CLUSTER]],'Pontos e zonas por UF'!$B$2:$B$446,'Pontos e zonas por UF'!$A$2:$A$446)</f>
        <v>444</v>
      </c>
      <c r="M2417" s="344" t="str">
        <f>_xlfn.XLOOKUP(QDC_Contratos[[#This Row],[Código Identificador do ID CLUSTER]],'Pontos e zonas por UF'!$A$2:$A$446,'Pontos e zonas por UF'!$G$2:$G$446)</f>
        <v>Zona</v>
      </c>
    </row>
    <row r="2418" spans="1:13" x14ac:dyDescent="0.35">
      <c r="A2418" s="15">
        <v>2418</v>
      </c>
      <c r="B2418" s="338" t="s">
        <v>3692</v>
      </c>
      <c r="C2418" s="8" t="s">
        <v>1281</v>
      </c>
      <c r="D2418" s="15" t="s">
        <v>162</v>
      </c>
      <c r="E2418" s="18">
        <v>6.65</v>
      </c>
      <c r="F2418" s="473">
        <v>45782</v>
      </c>
      <c r="G2418" s="473">
        <v>45782</v>
      </c>
      <c r="H2418" s="448"/>
      <c r="I2418" s="15" t="s">
        <v>1279</v>
      </c>
      <c r="J2418" s="15" t="str">
        <f>_xlfn.XLOOKUP(QDC_Contratos[[#This Row],[ID CLUSTER]],'Pontos e zonas por UF'!$B$2:$B$446,'Pontos e zonas por UF'!$H$2:$H$446)</f>
        <v>São Paulo</v>
      </c>
      <c r="K2418" s="344"/>
      <c r="L2418" s="8">
        <f>_xlfn.XLOOKUP(QDC_Contratos[[#This Row],[ID CLUSTER]],'Pontos e zonas por UF'!$B$2:$B$446,'Pontos e zonas por UF'!$A$2:$A$446)</f>
        <v>441</v>
      </c>
      <c r="M2418" s="344" t="str">
        <f>_xlfn.XLOOKUP(QDC_Contratos[[#This Row],[Código Identificador do ID CLUSTER]],'Pontos e zonas por UF'!$A$2:$A$446,'Pontos e zonas por UF'!$G$2:$G$446)</f>
        <v>Zona</v>
      </c>
    </row>
    <row r="2419" spans="1:13" x14ac:dyDescent="0.35">
      <c r="A2419" s="15">
        <v>2419</v>
      </c>
      <c r="B2419" s="338" t="s">
        <v>3693</v>
      </c>
      <c r="C2419" s="8" t="s">
        <v>1281</v>
      </c>
      <c r="D2419" s="15" t="s">
        <v>162</v>
      </c>
      <c r="E2419" s="18">
        <v>6.65</v>
      </c>
      <c r="F2419" s="473">
        <v>45783</v>
      </c>
      <c r="G2419" s="473">
        <v>45783</v>
      </c>
      <c r="H2419" s="448"/>
      <c r="I2419" s="15" t="s">
        <v>1279</v>
      </c>
      <c r="J2419" s="15" t="str">
        <f>_xlfn.XLOOKUP(QDC_Contratos[[#This Row],[ID CLUSTER]],'Pontos e zonas por UF'!$B$2:$B$446,'Pontos e zonas por UF'!$H$2:$H$446)</f>
        <v>São Paulo</v>
      </c>
      <c r="K2419" s="344"/>
      <c r="L2419" s="8">
        <f>_xlfn.XLOOKUP(QDC_Contratos[[#This Row],[ID CLUSTER]],'Pontos e zonas por UF'!$B$2:$B$446,'Pontos e zonas por UF'!$A$2:$A$446)</f>
        <v>441</v>
      </c>
      <c r="M2419" s="344" t="str">
        <f>_xlfn.XLOOKUP(QDC_Contratos[[#This Row],[Código Identificador do ID CLUSTER]],'Pontos e zonas por UF'!$A$2:$A$446,'Pontos e zonas por UF'!$G$2:$G$446)</f>
        <v>Zona</v>
      </c>
    </row>
    <row r="2420" spans="1:13" x14ac:dyDescent="0.35">
      <c r="A2420" s="15">
        <v>2420</v>
      </c>
      <c r="B2420" s="338" t="s">
        <v>3694</v>
      </c>
      <c r="C2420" s="8" t="s">
        <v>1281</v>
      </c>
      <c r="D2420" s="15" t="s">
        <v>162</v>
      </c>
      <c r="E2420" s="18">
        <v>6.65</v>
      </c>
      <c r="F2420" s="473">
        <v>45784</v>
      </c>
      <c r="G2420" s="473">
        <v>45784</v>
      </c>
      <c r="H2420" s="448"/>
      <c r="I2420" s="15" t="s">
        <v>1279</v>
      </c>
      <c r="J2420" s="15" t="str">
        <f>_xlfn.XLOOKUP(QDC_Contratos[[#This Row],[ID CLUSTER]],'Pontos e zonas por UF'!$B$2:$B$446,'Pontos e zonas por UF'!$H$2:$H$446)</f>
        <v>São Paulo</v>
      </c>
      <c r="K2420" s="344"/>
      <c r="L2420" s="8">
        <f>_xlfn.XLOOKUP(QDC_Contratos[[#This Row],[ID CLUSTER]],'Pontos e zonas por UF'!$B$2:$B$446,'Pontos e zonas por UF'!$A$2:$A$446)</f>
        <v>441</v>
      </c>
      <c r="M2420" s="344" t="str">
        <f>_xlfn.XLOOKUP(QDC_Contratos[[#This Row],[Código Identificador do ID CLUSTER]],'Pontos e zonas por UF'!$A$2:$A$446,'Pontos e zonas por UF'!$G$2:$G$446)</f>
        <v>Zona</v>
      </c>
    </row>
    <row r="2421" spans="1:13" x14ac:dyDescent="0.35">
      <c r="A2421" s="15">
        <v>2421</v>
      </c>
      <c r="B2421" s="338" t="s">
        <v>3695</v>
      </c>
      <c r="C2421" s="8" t="s">
        <v>1823</v>
      </c>
      <c r="D2421" s="15" t="s">
        <v>162</v>
      </c>
      <c r="E2421" s="18">
        <v>2.5</v>
      </c>
      <c r="F2421" s="473">
        <v>45784</v>
      </c>
      <c r="G2421" s="473">
        <v>45784</v>
      </c>
      <c r="H2421" s="448"/>
      <c r="I2421" s="15" t="s">
        <v>1279</v>
      </c>
      <c r="J2421" s="15" t="str">
        <f>_xlfn.XLOOKUP(QDC_Contratos[[#This Row],[ID CLUSTER]],'Pontos e zonas por UF'!$B$2:$B$446,'Pontos e zonas por UF'!$H$2:$H$446)</f>
        <v>São Paulo</v>
      </c>
      <c r="K2421" s="344"/>
      <c r="L2421" s="8">
        <f>_xlfn.XLOOKUP(QDC_Contratos[[#This Row],[ID CLUSTER]],'Pontos e zonas por UF'!$B$2:$B$446,'Pontos e zonas por UF'!$A$2:$A$446)</f>
        <v>443</v>
      </c>
      <c r="M2421" s="344" t="str">
        <f>_xlfn.XLOOKUP(QDC_Contratos[[#This Row],[Código Identificador do ID CLUSTER]],'Pontos e zonas por UF'!$A$2:$A$446,'Pontos e zonas por UF'!$G$2:$G$446)</f>
        <v>Zona</v>
      </c>
    </row>
    <row r="2422" spans="1:13" x14ac:dyDescent="0.35">
      <c r="A2422" s="15">
        <v>2422</v>
      </c>
      <c r="B2422" s="338" t="s">
        <v>3696</v>
      </c>
      <c r="C2422" s="8" t="s">
        <v>1298</v>
      </c>
      <c r="D2422" s="15" t="s">
        <v>162</v>
      </c>
      <c r="E2422" s="18">
        <v>131.66999999999999</v>
      </c>
      <c r="F2422" s="473">
        <v>45778</v>
      </c>
      <c r="G2422" s="473">
        <v>45808</v>
      </c>
      <c r="H2422" s="448"/>
      <c r="I2422" s="15" t="s">
        <v>1279</v>
      </c>
      <c r="J2422" s="15" t="str">
        <f>_xlfn.XLOOKUP(QDC_Contratos[[#This Row],[ID CLUSTER]],'Pontos e zonas por UF'!$B$2:$B$446,'Pontos e zonas por UF'!$H$2:$H$446)</f>
        <v>São Paulo</v>
      </c>
      <c r="K2422" s="344"/>
      <c r="L2422" s="8">
        <f>_xlfn.XLOOKUP(QDC_Contratos[[#This Row],[ID CLUSTER]],'Pontos e zonas por UF'!$B$2:$B$446,'Pontos e zonas por UF'!$A$2:$A$446)</f>
        <v>444</v>
      </c>
      <c r="M2422" s="344" t="str">
        <f>_xlfn.XLOOKUP(QDC_Contratos[[#This Row],[Código Identificador do ID CLUSTER]],'Pontos e zonas por UF'!$A$2:$A$446,'Pontos e zonas por UF'!$G$2:$G$446)</f>
        <v>Zona</v>
      </c>
    </row>
    <row r="2423" spans="1:13" x14ac:dyDescent="0.35">
      <c r="A2423" s="15">
        <v>2423</v>
      </c>
      <c r="B2423" s="338" t="s">
        <v>3697</v>
      </c>
      <c r="C2423" s="8" t="s">
        <v>1281</v>
      </c>
      <c r="D2423" s="15" t="s">
        <v>162</v>
      </c>
      <c r="E2423" s="18">
        <v>6.65</v>
      </c>
      <c r="F2423" s="473">
        <v>45785</v>
      </c>
      <c r="G2423" s="473">
        <v>45785</v>
      </c>
      <c r="H2423" s="448"/>
      <c r="I2423" s="15" t="s">
        <v>1279</v>
      </c>
      <c r="J2423" s="15" t="str">
        <f>_xlfn.XLOOKUP(QDC_Contratos[[#This Row],[ID CLUSTER]],'Pontos e zonas por UF'!$B$2:$B$446,'Pontos e zonas por UF'!$H$2:$H$446)</f>
        <v>São Paulo</v>
      </c>
      <c r="K2423" s="344"/>
      <c r="L2423" s="8">
        <f>_xlfn.XLOOKUP(QDC_Contratos[[#This Row],[ID CLUSTER]],'Pontos e zonas por UF'!$B$2:$B$446,'Pontos e zonas por UF'!$A$2:$A$446)</f>
        <v>441</v>
      </c>
      <c r="M2423" s="344" t="str">
        <f>_xlfn.XLOOKUP(QDC_Contratos[[#This Row],[Código Identificador do ID CLUSTER]],'Pontos e zonas por UF'!$A$2:$A$446,'Pontos e zonas por UF'!$G$2:$G$446)</f>
        <v>Zona</v>
      </c>
    </row>
    <row r="2424" spans="1:13" x14ac:dyDescent="0.35">
      <c r="A2424" s="15">
        <v>2424</v>
      </c>
      <c r="B2424" s="338" t="s">
        <v>3698</v>
      </c>
      <c r="C2424" s="8" t="s">
        <v>1823</v>
      </c>
      <c r="D2424" s="15" t="s">
        <v>162</v>
      </c>
      <c r="E2424" s="18">
        <v>5.3</v>
      </c>
      <c r="F2424" s="473">
        <v>45785</v>
      </c>
      <c r="G2424" s="473">
        <v>45785</v>
      </c>
      <c r="H2424" s="448"/>
      <c r="I2424" s="15" t="s">
        <v>1279</v>
      </c>
      <c r="J2424" s="15" t="str">
        <f>_xlfn.XLOOKUP(QDC_Contratos[[#This Row],[ID CLUSTER]],'Pontos e zonas por UF'!$B$2:$B$446,'Pontos e zonas por UF'!$H$2:$H$446)</f>
        <v>São Paulo</v>
      </c>
      <c r="K2424" s="344"/>
      <c r="L2424" s="8">
        <f>_xlfn.XLOOKUP(QDC_Contratos[[#This Row],[ID CLUSTER]],'Pontos e zonas por UF'!$B$2:$B$446,'Pontos e zonas por UF'!$A$2:$A$446)</f>
        <v>443</v>
      </c>
      <c r="M2424" s="344" t="str">
        <f>_xlfn.XLOOKUP(QDC_Contratos[[#This Row],[Código Identificador do ID CLUSTER]],'Pontos e zonas por UF'!$A$2:$A$446,'Pontos e zonas por UF'!$G$2:$G$446)</f>
        <v>Zona</v>
      </c>
    </row>
    <row r="2425" spans="1:13" x14ac:dyDescent="0.35">
      <c r="A2425" s="15">
        <v>2425</v>
      </c>
      <c r="B2425" s="338" t="s">
        <v>3699</v>
      </c>
      <c r="C2425" s="8" t="s">
        <v>1281</v>
      </c>
      <c r="D2425" s="15" t="s">
        <v>162</v>
      </c>
      <c r="E2425" s="18">
        <v>6.65</v>
      </c>
      <c r="F2425" s="473">
        <v>45786</v>
      </c>
      <c r="G2425" s="473">
        <v>45786</v>
      </c>
      <c r="H2425" s="448"/>
      <c r="I2425" s="15" t="s">
        <v>1279</v>
      </c>
      <c r="J2425" s="15" t="str">
        <f>_xlfn.XLOOKUP(QDC_Contratos[[#This Row],[ID CLUSTER]],'Pontos e zonas por UF'!$B$2:$B$446,'Pontos e zonas por UF'!$H$2:$H$446)</f>
        <v>São Paulo</v>
      </c>
      <c r="K2425" s="344"/>
      <c r="L2425" s="8">
        <f>_xlfn.XLOOKUP(QDC_Contratos[[#This Row],[ID CLUSTER]],'Pontos e zonas por UF'!$B$2:$B$446,'Pontos e zonas por UF'!$A$2:$A$446)</f>
        <v>441</v>
      </c>
      <c r="M2425" s="344" t="str">
        <f>_xlfn.XLOOKUP(QDC_Contratos[[#This Row],[Código Identificador do ID CLUSTER]],'Pontos e zonas por UF'!$A$2:$A$446,'Pontos e zonas por UF'!$G$2:$G$446)</f>
        <v>Zona</v>
      </c>
    </row>
    <row r="2426" spans="1:13" x14ac:dyDescent="0.35">
      <c r="A2426" s="15">
        <v>2426</v>
      </c>
      <c r="B2426" s="338" t="s">
        <v>3700</v>
      </c>
      <c r="C2426" s="8" t="s">
        <v>1823</v>
      </c>
      <c r="D2426" s="15" t="s">
        <v>162</v>
      </c>
      <c r="E2426" s="18">
        <v>4.3</v>
      </c>
      <c r="F2426" s="473">
        <v>45788</v>
      </c>
      <c r="G2426" s="473">
        <v>45788</v>
      </c>
      <c r="H2426" s="448"/>
      <c r="I2426" s="15" t="s">
        <v>1279</v>
      </c>
      <c r="J2426" s="15" t="str">
        <f>_xlfn.XLOOKUP(QDC_Contratos[[#This Row],[ID CLUSTER]],'Pontos e zonas por UF'!$B$2:$B$446,'Pontos e zonas por UF'!$H$2:$H$446)</f>
        <v>São Paulo</v>
      </c>
      <c r="K2426" s="344"/>
      <c r="L2426" s="8">
        <f>_xlfn.XLOOKUP(QDC_Contratos[[#This Row],[ID CLUSTER]],'Pontos e zonas por UF'!$B$2:$B$446,'Pontos e zonas por UF'!$A$2:$A$446)</f>
        <v>443</v>
      </c>
      <c r="M2426" s="344" t="str">
        <f>_xlfn.XLOOKUP(QDC_Contratos[[#This Row],[Código Identificador do ID CLUSTER]],'Pontos e zonas por UF'!$A$2:$A$446,'Pontos e zonas por UF'!$G$2:$G$446)</f>
        <v>Zona</v>
      </c>
    </row>
    <row r="2427" spans="1:13" x14ac:dyDescent="0.35">
      <c r="A2427" s="15">
        <v>2427</v>
      </c>
      <c r="B2427" s="338" t="s">
        <v>3701</v>
      </c>
      <c r="C2427" s="8" t="s">
        <v>1281</v>
      </c>
      <c r="D2427" s="15" t="s">
        <v>162</v>
      </c>
      <c r="E2427" s="18">
        <v>6.65</v>
      </c>
      <c r="F2427" s="473">
        <v>45789</v>
      </c>
      <c r="G2427" s="473">
        <v>45789</v>
      </c>
      <c r="H2427" s="448"/>
      <c r="I2427" s="15" t="s">
        <v>1279</v>
      </c>
      <c r="J2427" s="15" t="str">
        <f>_xlfn.XLOOKUP(QDC_Contratos[[#This Row],[ID CLUSTER]],'Pontos e zonas por UF'!$B$2:$B$446,'Pontos e zonas por UF'!$H$2:$H$446)</f>
        <v>São Paulo</v>
      </c>
      <c r="K2427" s="344"/>
      <c r="L2427" s="8">
        <f>_xlfn.XLOOKUP(QDC_Contratos[[#This Row],[ID CLUSTER]],'Pontos e zonas por UF'!$B$2:$B$446,'Pontos e zonas por UF'!$A$2:$A$446)</f>
        <v>441</v>
      </c>
      <c r="M2427" s="344" t="str">
        <f>_xlfn.XLOOKUP(QDC_Contratos[[#This Row],[Código Identificador do ID CLUSTER]],'Pontos e zonas por UF'!$A$2:$A$446,'Pontos e zonas por UF'!$G$2:$G$446)</f>
        <v>Zona</v>
      </c>
    </row>
    <row r="2428" spans="1:13" x14ac:dyDescent="0.35">
      <c r="A2428" s="15">
        <v>2428</v>
      </c>
      <c r="B2428" s="338" t="s">
        <v>3702</v>
      </c>
      <c r="C2428" s="8" t="s">
        <v>1823</v>
      </c>
      <c r="D2428" s="15" t="s">
        <v>162</v>
      </c>
      <c r="E2428" s="18">
        <v>7.2</v>
      </c>
      <c r="F2428" s="473">
        <v>45789</v>
      </c>
      <c r="G2428" s="473">
        <v>45789</v>
      </c>
      <c r="H2428" s="448"/>
      <c r="I2428" s="15" t="s">
        <v>1279</v>
      </c>
      <c r="J2428" s="15" t="str">
        <f>_xlfn.XLOOKUP(QDC_Contratos[[#This Row],[ID CLUSTER]],'Pontos e zonas por UF'!$B$2:$B$446,'Pontos e zonas por UF'!$H$2:$H$446)</f>
        <v>São Paulo</v>
      </c>
      <c r="K2428" s="344"/>
      <c r="L2428" s="8">
        <f>_xlfn.XLOOKUP(QDC_Contratos[[#This Row],[ID CLUSTER]],'Pontos e zonas por UF'!$B$2:$B$446,'Pontos e zonas por UF'!$A$2:$A$446)</f>
        <v>443</v>
      </c>
      <c r="M2428" s="344" t="str">
        <f>_xlfn.XLOOKUP(QDC_Contratos[[#This Row],[Código Identificador do ID CLUSTER]],'Pontos e zonas por UF'!$A$2:$A$446,'Pontos e zonas por UF'!$G$2:$G$446)</f>
        <v>Zona</v>
      </c>
    </row>
    <row r="2429" spans="1:13" x14ac:dyDescent="0.35">
      <c r="A2429" s="15">
        <v>2429</v>
      </c>
      <c r="B2429" s="338" t="s">
        <v>3703</v>
      </c>
      <c r="C2429" s="8" t="s">
        <v>1281</v>
      </c>
      <c r="D2429" s="15" t="s">
        <v>162</v>
      </c>
      <c r="E2429" s="18">
        <v>6.65</v>
      </c>
      <c r="F2429" s="473">
        <v>45790</v>
      </c>
      <c r="G2429" s="473">
        <v>45790</v>
      </c>
      <c r="H2429" s="448"/>
      <c r="I2429" s="15" t="s">
        <v>1279</v>
      </c>
      <c r="J2429" s="15" t="str">
        <f>_xlfn.XLOOKUP(QDC_Contratos[[#This Row],[ID CLUSTER]],'Pontos e zonas por UF'!$B$2:$B$446,'Pontos e zonas por UF'!$H$2:$H$446)</f>
        <v>São Paulo</v>
      </c>
      <c r="K2429" s="344"/>
      <c r="L2429" s="8">
        <f>_xlfn.XLOOKUP(QDC_Contratos[[#This Row],[ID CLUSTER]],'Pontos e zonas por UF'!$B$2:$B$446,'Pontos e zonas por UF'!$A$2:$A$446)</f>
        <v>441</v>
      </c>
      <c r="M2429" s="344" t="str">
        <f>_xlfn.XLOOKUP(QDC_Contratos[[#This Row],[Código Identificador do ID CLUSTER]],'Pontos e zonas por UF'!$A$2:$A$446,'Pontos e zonas por UF'!$G$2:$G$446)</f>
        <v>Zona</v>
      </c>
    </row>
    <row r="2430" spans="1:13" x14ac:dyDescent="0.35">
      <c r="A2430" s="15">
        <v>2430</v>
      </c>
      <c r="B2430" s="338" t="s">
        <v>3704</v>
      </c>
      <c r="C2430" s="8" t="s">
        <v>1823</v>
      </c>
      <c r="D2430" s="15" t="s">
        <v>162</v>
      </c>
      <c r="E2430" s="18">
        <v>8</v>
      </c>
      <c r="F2430" s="473">
        <v>45790</v>
      </c>
      <c r="G2430" s="473">
        <v>45790</v>
      </c>
      <c r="H2430" s="448"/>
      <c r="I2430" s="15" t="s">
        <v>1279</v>
      </c>
      <c r="J2430" s="15" t="str">
        <f>_xlfn.XLOOKUP(QDC_Contratos[[#This Row],[ID CLUSTER]],'Pontos e zonas por UF'!$B$2:$B$446,'Pontos e zonas por UF'!$H$2:$H$446)</f>
        <v>São Paulo</v>
      </c>
      <c r="K2430" s="344"/>
      <c r="L2430" s="8">
        <f>_xlfn.XLOOKUP(QDC_Contratos[[#This Row],[ID CLUSTER]],'Pontos e zonas por UF'!$B$2:$B$446,'Pontos e zonas por UF'!$A$2:$A$446)</f>
        <v>443</v>
      </c>
      <c r="M2430" s="344" t="str">
        <f>_xlfn.XLOOKUP(QDC_Contratos[[#This Row],[Código Identificador do ID CLUSTER]],'Pontos e zonas por UF'!$A$2:$A$446,'Pontos e zonas por UF'!$G$2:$G$446)</f>
        <v>Zona</v>
      </c>
    </row>
    <row r="2431" spans="1:13" x14ac:dyDescent="0.35">
      <c r="A2431" s="15">
        <v>2431</v>
      </c>
      <c r="B2431" s="338" t="s">
        <v>3705</v>
      </c>
      <c r="C2431" s="8" t="s">
        <v>1823</v>
      </c>
      <c r="D2431" s="15" t="s">
        <v>162</v>
      </c>
      <c r="E2431" s="18">
        <v>1600</v>
      </c>
      <c r="F2431" s="473">
        <v>45776</v>
      </c>
      <c r="G2431" s="473">
        <v>45776</v>
      </c>
      <c r="H2431" s="448"/>
      <c r="I2431" s="15" t="s">
        <v>1279</v>
      </c>
      <c r="J2431" s="15" t="str">
        <f>_xlfn.XLOOKUP(QDC_Contratos[[#This Row],[ID CLUSTER]],'Pontos e zonas por UF'!$B$2:$B$446,'Pontos e zonas por UF'!$H$2:$H$446)</f>
        <v>São Paulo</v>
      </c>
      <c r="K2431" s="344"/>
      <c r="L2431" s="8">
        <f>_xlfn.XLOOKUP(QDC_Contratos[[#This Row],[ID CLUSTER]],'Pontos e zonas por UF'!$B$2:$B$446,'Pontos e zonas por UF'!$A$2:$A$446)</f>
        <v>443</v>
      </c>
      <c r="M2431" s="344" t="str">
        <f>_xlfn.XLOOKUP(QDC_Contratos[[#This Row],[Código Identificador do ID CLUSTER]],'Pontos e zonas por UF'!$A$2:$A$446,'Pontos e zonas por UF'!$G$2:$G$446)</f>
        <v>Zona</v>
      </c>
    </row>
    <row r="2432" spans="1:13" x14ac:dyDescent="0.35">
      <c r="A2432" s="15">
        <v>2432</v>
      </c>
      <c r="B2432" s="338" t="s">
        <v>3706</v>
      </c>
      <c r="C2432" s="8" t="s">
        <v>1298</v>
      </c>
      <c r="D2432" s="15" t="s">
        <v>162</v>
      </c>
      <c r="E2432" s="18">
        <v>130</v>
      </c>
      <c r="F2432" s="473">
        <v>45776</v>
      </c>
      <c r="G2432" s="473">
        <v>45776</v>
      </c>
      <c r="H2432" s="448"/>
      <c r="I2432" s="15" t="s">
        <v>1279</v>
      </c>
      <c r="J2432" s="15" t="str">
        <f>_xlfn.XLOOKUP(QDC_Contratos[[#This Row],[ID CLUSTER]],'Pontos e zonas por UF'!$B$2:$B$446,'Pontos e zonas por UF'!$H$2:$H$446)</f>
        <v>São Paulo</v>
      </c>
      <c r="K2432" s="344"/>
      <c r="L2432" s="8">
        <f>_xlfn.XLOOKUP(QDC_Contratos[[#This Row],[ID CLUSTER]],'Pontos e zonas por UF'!$B$2:$B$446,'Pontos e zonas por UF'!$A$2:$A$446)</f>
        <v>444</v>
      </c>
      <c r="M2432" s="344" t="str">
        <f>_xlfn.XLOOKUP(QDC_Contratos[[#This Row],[Código Identificador do ID CLUSTER]],'Pontos e zonas por UF'!$A$2:$A$446,'Pontos e zonas por UF'!$G$2:$G$446)</f>
        <v>Zona</v>
      </c>
    </row>
    <row r="2433" spans="1:13" x14ac:dyDescent="0.35">
      <c r="A2433" s="15">
        <v>2433</v>
      </c>
      <c r="B2433" s="338" t="s">
        <v>3707</v>
      </c>
      <c r="C2433" s="8" t="s">
        <v>1298</v>
      </c>
      <c r="D2433" s="15" t="s">
        <v>162</v>
      </c>
      <c r="E2433" s="18">
        <v>130</v>
      </c>
      <c r="F2433" s="473">
        <v>45777</v>
      </c>
      <c r="G2433" s="473">
        <v>45777</v>
      </c>
      <c r="H2433" s="448"/>
      <c r="I2433" s="15" t="s">
        <v>1279</v>
      </c>
      <c r="J2433" s="15" t="str">
        <f>_xlfn.XLOOKUP(QDC_Contratos[[#This Row],[ID CLUSTER]],'Pontos e zonas por UF'!$B$2:$B$446,'Pontos e zonas por UF'!$H$2:$H$446)</f>
        <v>São Paulo</v>
      </c>
      <c r="K2433" s="344"/>
      <c r="L2433" s="8">
        <f>_xlfn.XLOOKUP(QDC_Contratos[[#This Row],[ID CLUSTER]],'Pontos e zonas por UF'!$B$2:$B$446,'Pontos e zonas por UF'!$A$2:$A$446)</f>
        <v>444</v>
      </c>
      <c r="M2433" s="344" t="str">
        <f>_xlfn.XLOOKUP(QDC_Contratos[[#This Row],[Código Identificador do ID CLUSTER]],'Pontos e zonas por UF'!$A$2:$A$446,'Pontos e zonas por UF'!$G$2:$G$446)</f>
        <v>Zona</v>
      </c>
    </row>
    <row r="2434" spans="1:13" x14ac:dyDescent="0.35">
      <c r="A2434" s="15">
        <v>2434</v>
      </c>
      <c r="B2434" s="338" t="s">
        <v>3708</v>
      </c>
      <c r="C2434" s="8" t="s">
        <v>1823</v>
      </c>
      <c r="D2434" s="15" t="s">
        <v>162</v>
      </c>
      <c r="E2434" s="18">
        <v>1900</v>
      </c>
      <c r="F2434" s="473">
        <v>45777</v>
      </c>
      <c r="G2434" s="473">
        <v>45777</v>
      </c>
      <c r="H2434" s="448"/>
      <c r="I2434" s="15" t="s">
        <v>1279</v>
      </c>
      <c r="J2434" s="15" t="str">
        <f>_xlfn.XLOOKUP(QDC_Contratos[[#This Row],[ID CLUSTER]],'Pontos e zonas por UF'!$B$2:$B$446,'Pontos e zonas por UF'!$H$2:$H$446)</f>
        <v>São Paulo</v>
      </c>
      <c r="K2434" s="344"/>
      <c r="L2434" s="8">
        <f>_xlfn.XLOOKUP(QDC_Contratos[[#This Row],[ID CLUSTER]],'Pontos e zonas por UF'!$B$2:$B$446,'Pontos e zonas por UF'!$A$2:$A$446)</f>
        <v>443</v>
      </c>
      <c r="M2434" s="344" t="str">
        <f>_xlfn.XLOOKUP(QDC_Contratos[[#This Row],[Código Identificador do ID CLUSTER]],'Pontos e zonas por UF'!$A$2:$A$446,'Pontos e zonas por UF'!$G$2:$G$446)</f>
        <v>Zona</v>
      </c>
    </row>
    <row r="2435" spans="1:13" x14ac:dyDescent="0.35">
      <c r="A2435" s="15">
        <v>2435</v>
      </c>
      <c r="B2435" s="338" t="s">
        <v>3709</v>
      </c>
      <c r="C2435" s="8" t="s">
        <v>1726</v>
      </c>
      <c r="D2435" s="15" t="s">
        <v>169</v>
      </c>
      <c r="E2435" s="18">
        <v>600</v>
      </c>
      <c r="F2435" s="473">
        <v>45777</v>
      </c>
      <c r="G2435" s="473">
        <v>45777</v>
      </c>
      <c r="H2435" s="448"/>
      <c r="I2435" s="15" t="s">
        <v>1279</v>
      </c>
      <c r="J2435" s="15" t="str">
        <f>_xlfn.XLOOKUP(QDC_Contratos[[#This Row],[ID CLUSTER]],'Pontos e zonas por UF'!$B$2:$B$446,'Pontos e zonas por UF'!$H$2:$H$446)</f>
        <v>Rio de Janeiro</v>
      </c>
      <c r="K2435" s="344"/>
      <c r="L2435" s="8">
        <f>_xlfn.XLOOKUP(QDC_Contratos[[#This Row],[ID CLUSTER]],'Pontos e zonas por UF'!$B$2:$B$446,'Pontos e zonas por UF'!$A$2:$A$446)</f>
        <v>757856</v>
      </c>
      <c r="M2435" s="344" t="str">
        <f>_xlfn.XLOOKUP(QDC_Contratos[[#This Row],[Código Identificador do ID CLUSTER]],'Pontos e zonas por UF'!$A$2:$A$446,'Pontos e zonas por UF'!$G$2:$G$446)</f>
        <v>Ponto</v>
      </c>
    </row>
    <row r="2436" spans="1:13" x14ac:dyDescent="0.35">
      <c r="A2436" s="15">
        <v>2436</v>
      </c>
      <c r="B2436" s="338" t="s">
        <v>3710</v>
      </c>
      <c r="C2436" s="8" t="s">
        <v>1537</v>
      </c>
      <c r="D2436" s="15" t="s">
        <v>169</v>
      </c>
      <c r="E2436" s="18">
        <v>300</v>
      </c>
      <c r="F2436" s="473">
        <v>45778</v>
      </c>
      <c r="G2436" s="473">
        <v>45778</v>
      </c>
      <c r="H2436" s="448"/>
      <c r="I2436" s="15" t="s">
        <v>1279</v>
      </c>
      <c r="J2436" s="15" t="str">
        <f>_xlfn.XLOOKUP(QDC_Contratos[[#This Row],[ID CLUSTER]],'Pontos e zonas por UF'!$B$2:$B$446,'Pontos e zonas por UF'!$H$2:$H$446)</f>
        <v>Rio de Janeiro</v>
      </c>
      <c r="K2436" s="344"/>
      <c r="L2436" s="8">
        <f>_xlfn.XLOOKUP(QDC_Contratos[[#This Row],[ID CLUSTER]],'Pontos e zonas por UF'!$B$2:$B$446,'Pontos e zonas por UF'!$A$2:$A$446)</f>
        <v>757856</v>
      </c>
      <c r="M2436" s="344" t="str">
        <f>_xlfn.XLOOKUP(QDC_Contratos[[#This Row],[Código Identificador do ID CLUSTER]],'Pontos e zonas por UF'!$A$2:$A$446,'Pontos e zonas por UF'!$G$2:$G$446)</f>
        <v>Ponto</v>
      </c>
    </row>
    <row r="2437" spans="1:13" x14ac:dyDescent="0.35">
      <c r="A2437" s="15">
        <v>2437</v>
      </c>
      <c r="B2437" s="338" t="s">
        <v>3711</v>
      </c>
      <c r="C2437" s="8" t="s">
        <v>1537</v>
      </c>
      <c r="D2437" s="15" t="s">
        <v>169</v>
      </c>
      <c r="E2437" s="18">
        <v>300</v>
      </c>
      <c r="F2437" s="473">
        <v>45779</v>
      </c>
      <c r="G2437" s="473">
        <v>45779</v>
      </c>
      <c r="H2437" s="448"/>
      <c r="I2437" s="15" t="s">
        <v>1279</v>
      </c>
      <c r="J2437" s="15" t="str">
        <f>_xlfn.XLOOKUP(QDC_Contratos[[#This Row],[ID CLUSTER]],'Pontos e zonas por UF'!$B$2:$B$446,'Pontos e zonas por UF'!$H$2:$H$446)</f>
        <v>Rio de Janeiro</v>
      </c>
      <c r="K2437" s="344"/>
      <c r="L2437" s="8">
        <f>_xlfn.XLOOKUP(QDC_Contratos[[#This Row],[ID CLUSTER]],'Pontos e zonas por UF'!$B$2:$B$446,'Pontos e zonas por UF'!$A$2:$A$446)</f>
        <v>757856</v>
      </c>
      <c r="M2437" s="344" t="str">
        <f>_xlfn.XLOOKUP(QDC_Contratos[[#This Row],[Código Identificador do ID CLUSTER]],'Pontos e zonas por UF'!$A$2:$A$446,'Pontos e zonas por UF'!$G$2:$G$446)</f>
        <v>Ponto</v>
      </c>
    </row>
    <row r="2438" spans="1:13" x14ac:dyDescent="0.35">
      <c r="A2438" s="15">
        <v>2438</v>
      </c>
      <c r="B2438" s="338" t="s">
        <v>3712</v>
      </c>
      <c r="C2438" s="8" t="s">
        <v>1537</v>
      </c>
      <c r="D2438" s="15" t="s">
        <v>169</v>
      </c>
      <c r="E2438" s="18">
        <v>300</v>
      </c>
      <c r="F2438" s="473">
        <v>45780</v>
      </c>
      <c r="G2438" s="473">
        <v>45780</v>
      </c>
      <c r="H2438" s="448"/>
      <c r="I2438" s="15" t="s">
        <v>1279</v>
      </c>
      <c r="J2438" s="15" t="str">
        <f>_xlfn.XLOOKUP(QDC_Contratos[[#This Row],[ID CLUSTER]],'Pontos e zonas por UF'!$B$2:$B$446,'Pontos e zonas por UF'!$H$2:$H$446)</f>
        <v>Rio de Janeiro</v>
      </c>
      <c r="K2438" s="344"/>
      <c r="L2438" s="8">
        <f>_xlfn.XLOOKUP(QDC_Contratos[[#This Row],[ID CLUSTER]],'Pontos e zonas por UF'!$B$2:$B$446,'Pontos e zonas por UF'!$A$2:$A$446)</f>
        <v>757856</v>
      </c>
      <c r="M2438" s="344" t="str">
        <f>_xlfn.XLOOKUP(QDC_Contratos[[#This Row],[Código Identificador do ID CLUSTER]],'Pontos e zonas por UF'!$A$2:$A$446,'Pontos e zonas por UF'!$G$2:$G$446)</f>
        <v>Ponto</v>
      </c>
    </row>
    <row r="2439" spans="1:13" x14ac:dyDescent="0.35">
      <c r="A2439" s="15">
        <v>2439</v>
      </c>
      <c r="B2439" s="338" t="s">
        <v>3713</v>
      </c>
      <c r="C2439" s="8" t="s">
        <v>1537</v>
      </c>
      <c r="D2439" s="15" t="s">
        <v>169</v>
      </c>
      <c r="E2439" s="18">
        <v>300</v>
      </c>
      <c r="F2439" s="473">
        <v>45781</v>
      </c>
      <c r="G2439" s="473">
        <v>45781</v>
      </c>
      <c r="H2439" s="448"/>
      <c r="I2439" s="15" t="s">
        <v>1279</v>
      </c>
      <c r="J2439" s="15" t="str">
        <f>_xlfn.XLOOKUP(QDC_Contratos[[#This Row],[ID CLUSTER]],'Pontos e zonas por UF'!$B$2:$B$446,'Pontos e zonas por UF'!$H$2:$H$446)</f>
        <v>Rio de Janeiro</v>
      </c>
      <c r="K2439" s="344"/>
      <c r="L2439" s="8">
        <f>_xlfn.XLOOKUP(QDC_Contratos[[#This Row],[ID CLUSTER]],'Pontos e zonas por UF'!$B$2:$B$446,'Pontos e zonas por UF'!$A$2:$A$446)</f>
        <v>757856</v>
      </c>
      <c r="M2439" s="344" t="str">
        <f>_xlfn.XLOOKUP(QDC_Contratos[[#This Row],[Código Identificador do ID CLUSTER]],'Pontos e zonas por UF'!$A$2:$A$446,'Pontos e zonas por UF'!$G$2:$G$446)</f>
        <v>Ponto</v>
      </c>
    </row>
    <row r="2440" spans="1:13" x14ac:dyDescent="0.35">
      <c r="A2440" s="15">
        <v>2440</v>
      </c>
      <c r="B2440" s="338" t="s">
        <v>3714</v>
      </c>
      <c r="C2440" s="8" t="s">
        <v>1537</v>
      </c>
      <c r="D2440" s="15" t="s">
        <v>169</v>
      </c>
      <c r="E2440" s="18">
        <v>300</v>
      </c>
      <c r="F2440" s="473">
        <v>45782</v>
      </c>
      <c r="G2440" s="473">
        <v>45782</v>
      </c>
      <c r="H2440" s="448"/>
      <c r="I2440" s="15" t="s">
        <v>1279</v>
      </c>
      <c r="J2440" s="15" t="str">
        <f>_xlfn.XLOOKUP(QDC_Contratos[[#This Row],[ID CLUSTER]],'Pontos e zonas por UF'!$B$2:$B$446,'Pontos e zonas por UF'!$H$2:$H$446)</f>
        <v>Rio de Janeiro</v>
      </c>
      <c r="K2440" s="344"/>
      <c r="L2440" s="8">
        <f>_xlfn.XLOOKUP(QDC_Contratos[[#This Row],[ID CLUSTER]],'Pontos e zonas por UF'!$B$2:$B$446,'Pontos e zonas por UF'!$A$2:$A$446)</f>
        <v>757856</v>
      </c>
      <c r="M2440" s="344" t="str">
        <f>_xlfn.XLOOKUP(QDC_Contratos[[#This Row],[Código Identificador do ID CLUSTER]],'Pontos e zonas por UF'!$A$2:$A$446,'Pontos e zonas por UF'!$G$2:$G$446)</f>
        <v>Ponto</v>
      </c>
    </row>
    <row r="2441" spans="1:13" x14ac:dyDescent="0.35">
      <c r="A2441" s="15">
        <v>2441</v>
      </c>
      <c r="B2441" s="338" t="s">
        <v>3715</v>
      </c>
      <c r="C2441" s="8" t="s">
        <v>1537</v>
      </c>
      <c r="D2441" s="15" t="s">
        <v>169</v>
      </c>
      <c r="E2441" s="18">
        <v>60</v>
      </c>
      <c r="F2441" s="473">
        <v>45778</v>
      </c>
      <c r="G2441" s="473">
        <v>45808</v>
      </c>
      <c r="H2441" s="448"/>
      <c r="I2441" s="15" t="s">
        <v>1279</v>
      </c>
      <c r="J2441" s="15" t="str">
        <f>_xlfn.XLOOKUP(QDC_Contratos[[#This Row],[ID CLUSTER]],'Pontos e zonas por UF'!$B$2:$B$446,'Pontos e zonas por UF'!$H$2:$H$446)</f>
        <v>Rio de Janeiro</v>
      </c>
      <c r="K2441" s="344"/>
      <c r="L2441" s="8">
        <f>_xlfn.XLOOKUP(QDC_Contratos[[#This Row],[ID CLUSTER]],'Pontos e zonas por UF'!$B$2:$B$446,'Pontos e zonas por UF'!$A$2:$A$446)</f>
        <v>757856</v>
      </c>
      <c r="M2441" s="344" t="str">
        <f>_xlfn.XLOOKUP(QDC_Contratos[[#This Row],[Código Identificador do ID CLUSTER]],'Pontos e zonas por UF'!$A$2:$A$446,'Pontos e zonas por UF'!$G$2:$G$446)</f>
        <v>Ponto</v>
      </c>
    </row>
    <row r="2442" spans="1:13" x14ac:dyDescent="0.35">
      <c r="A2442" s="15">
        <v>2442</v>
      </c>
      <c r="B2442" s="338" t="s">
        <v>3716</v>
      </c>
      <c r="C2442" s="8" t="s">
        <v>1537</v>
      </c>
      <c r="D2442" s="15" t="s">
        <v>169</v>
      </c>
      <c r="E2442" s="18">
        <v>60</v>
      </c>
      <c r="F2442" s="473">
        <v>45809</v>
      </c>
      <c r="G2442" s="473">
        <v>46022</v>
      </c>
      <c r="H2442" s="448"/>
      <c r="I2442" s="15" t="s">
        <v>1279</v>
      </c>
      <c r="J2442" s="15" t="str">
        <f>_xlfn.XLOOKUP(QDC_Contratos[[#This Row],[ID CLUSTER]],'Pontos e zonas por UF'!$B$2:$B$446,'Pontos e zonas por UF'!$H$2:$H$446)</f>
        <v>Rio de Janeiro</v>
      </c>
      <c r="K2442" s="344"/>
      <c r="L2442" s="8">
        <f>_xlfn.XLOOKUP(QDC_Contratos[[#This Row],[ID CLUSTER]],'Pontos e zonas por UF'!$B$2:$B$446,'Pontos e zonas por UF'!$A$2:$A$446)</f>
        <v>757856</v>
      </c>
      <c r="M2442" s="344" t="str">
        <f>_xlfn.XLOOKUP(QDC_Contratos[[#This Row],[Código Identificador do ID CLUSTER]],'Pontos e zonas por UF'!$A$2:$A$446,'Pontos e zonas por UF'!$G$2:$G$446)</f>
        <v>Ponto</v>
      </c>
    </row>
    <row r="2443" spans="1:13" x14ac:dyDescent="0.35">
      <c r="A2443" s="15">
        <v>2443</v>
      </c>
      <c r="B2443" s="338" t="s">
        <v>3717</v>
      </c>
      <c r="C2443" s="8" t="s">
        <v>1823</v>
      </c>
      <c r="D2443" s="15" t="s">
        <v>162</v>
      </c>
      <c r="E2443" s="18">
        <v>10</v>
      </c>
      <c r="F2443" s="473">
        <v>45791</v>
      </c>
      <c r="G2443" s="473">
        <v>45791</v>
      </c>
      <c r="H2443" s="448"/>
      <c r="I2443" s="15" t="s">
        <v>1279</v>
      </c>
      <c r="J2443" s="15" t="str">
        <f>_xlfn.XLOOKUP(QDC_Contratos[[#This Row],[ID CLUSTER]],'Pontos e zonas por UF'!$B$2:$B$446,'Pontos e zonas por UF'!$H$2:$H$446)</f>
        <v>São Paulo</v>
      </c>
      <c r="K2443" s="344"/>
      <c r="L2443" s="8">
        <f>_xlfn.XLOOKUP(QDC_Contratos[[#This Row],[ID CLUSTER]],'Pontos e zonas por UF'!$B$2:$B$446,'Pontos e zonas por UF'!$A$2:$A$446)</f>
        <v>443</v>
      </c>
      <c r="M2443" s="344" t="str">
        <f>_xlfn.XLOOKUP(QDC_Contratos[[#This Row],[Código Identificador do ID CLUSTER]],'Pontos e zonas por UF'!$A$2:$A$446,'Pontos e zonas por UF'!$G$2:$G$446)</f>
        <v>Zona</v>
      </c>
    </row>
    <row r="2444" spans="1:13" x14ac:dyDescent="0.35">
      <c r="A2444" s="15">
        <v>2444</v>
      </c>
      <c r="B2444" s="338" t="s">
        <v>3718</v>
      </c>
      <c r="C2444" s="8" t="s">
        <v>1281</v>
      </c>
      <c r="D2444" s="15" t="s">
        <v>162</v>
      </c>
      <c r="E2444" s="18">
        <v>6.65</v>
      </c>
      <c r="F2444" s="473">
        <v>45791</v>
      </c>
      <c r="G2444" s="473">
        <v>45791</v>
      </c>
      <c r="H2444" s="448"/>
      <c r="I2444" s="15" t="s">
        <v>1279</v>
      </c>
      <c r="J2444" s="15" t="str">
        <f>_xlfn.XLOOKUP(QDC_Contratos[[#This Row],[ID CLUSTER]],'Pontos e zonas por UF'!$B$2:$B$446,'Pontos e zonas por UF'!$H$2:$H$446)</f>
        <v>São Paulo</v>
      </c>
      <c r="K2444" s="344"/>
      <c r="L2444" s="8">
        <f>_xlfn.XLOOKUP(QDC_Contratos[[#This Row],[ID CLUSTER]],'Pontos e zonas por UF'!$B$2:$B$446,'Pontos e zonas por UF'!$A$2:$A$446)</f>
        <v>441</v>
      </c>
      <c r="M2444" s="344" t="str">
        <f>_xlfn.XLOOKUP(QDC_Contratos[[#This Row],[Código Identificador do ID CLUSTER]],'Pontos e zonas por UF'!$A$2:$A$446,'Pontos e zonas por UF'!$G$2:$G$446)</f>
        <v>Zona</v>
      </c>
    </row>
    <row r="2445" spans="1:13" x14ac:dyDescent="0.35">
      <c r="A2445" s="15">
        <v>2445</v>
      </c>
      <c r="B2445" s="338" t="s">
        <v>3719</v>
      </c>
      <c r="C2445" s="8" t="s">
        <v>1823</v>
      </c>
      <c r="D2445" s="15" t="s">
        <v>162</v>
      </c>
      <c r="E2445" s="18">
        <v>6.7</v>
      </c>
      <c r="F2445" s="473">
        <v>45792</v>
      </c>
      <c r="G2445" s="473">
        <v>45792</v>
      </c>
      <c r="H2445" s="448"/>
      <c r="I2445" s="15" t="s">
        <v>1279</v>
      </c>
      <c r="J2445" s="15" t="str">
        <f>_xlfn.XLOOKUP(QDC_Contratos[[#This Row],[ID CLUSTER]],'Pontos e zonas por UF'!$B$2:$B$446,'Pontos e zonas por UF'!$H$2:$H$446)</f>
        <v>São Paulo</v>
      </c>
      <c r="K2445" s="344"/>
      <c r="L2445" s="8">
        <f>_xlfn.XLOOKUP(QDC_Contratos[[#This Row],[ID CLUSTER]],'Pontos e zonas por UF'!$B$2:$B$446,'Pontos e zonas por UF'!$A$2:$A$446)</f>
        <v>443</v>
      </c>
      <c r="M2445" s="344" t="str">
        <f>_xlfn.XLOOKUP(QDC_Contratos[[#This Row],[Código Identificador do ID CLUSTER]],'Pontos e zonas por UF'!$A$2:$A$446,'Pontos e zonas por UF'!$G$2:$G$446)</f>
        <v>Zona</v>
      </c>
    </row>
    <row r="2446" spans="1:13" x14ac:dyDescent="0.35">
      <c r="A2446" s="15">
        <v>2446</v>
      </c>
      <c r="B2446" s="338" t="s">
        <v>3720</v>
      </c>
      <c r="C2446" s="8" t="s">
        <v>1281</v>
      </c>
      <c r="D2446" s="15" t="s">
        <v>162</v>
      </c>
      <c r="E2446" s="18">
        <v>6.65</v>
      </c>
      <c r="F2446" s="473">
        <v>45792</v>
      </c>
      <c r="G2446" s="473">
        <v>45792</v>
      </c>
      <c r="H2446" s="448"/>
      <c r="I2446" s="15" t="s">
        <v>1279</v>
      </c>
      <c r="J2446" s="15" t="str">
        <f>_xlfn.XLOOKUP(QDC_Contratos[[#This Row],[ID CLUSTER]],'Pontos e zonas por UF'!$B$2:$B$446,'Pontos e zonas por UF'!$H$2:$H$446)</f>
        <v>São Paulo</v>
      </c>
      <c r="K2446" s="344"/>
      <c r="L2446" s="8">
        <f>_xlfn.XLOOKUP(QDC_Contratos[[#This Row],[ID CLUSTER]],'Pontos e zonas por UF'!$B$2:$B$446,'Pontos e zonas por UF'!$A$2:$A$446)</f>
        <v>441</v>
      </c>
      <c r="M2446" s="344" t="str">
        <f>_xlfn.XLOOKUP(QDC_Contratos[[#This Row],[Código Identificador do ID CLUSTER]],'Pontos e zonas por UF'!$A$2:$A$446,'Pontos e zonas por UF'!$G$2:$G$446)</f>
        <v>Zona</v>
      </c>
    </row>
    <row r="2447" spans="1:13" x14ac:dyDescent="0.35">
      <c r="A2447" s="15">
        <v>2447</v>
      </c>
      <c r="B2447" s="338" t="s">
        <v>3721</v>
      </c>
      <c r="C2447" s="8" t="s">
        <v>1281</v>
      </c>
      <c r="D2447" s="15" t="s">
        <v>162</v>
      </c>
      <c r="E2447" s="18">
        <v>6.65</v>
      </c>
      <c r="F2447" s="473">
        <v>45793</v>
      </c>
      <c r="G2447" s="473">
        <v>45793</v>
      </c>
      <c r="H2447" s="448"/>
      <c r="I2447" s="15" t="s">
        <v>1279</v>
      </c>
      <c r="J2447" s="15" t="str">
        <f>_xlfn.XLOOKUP(QDC_Contratos[[#This Row],[ID CLUSTER]],'Pontos e zonas por UF'!$B$2:$B$446,'Pontos e zonas por UF'!$H$2:$H$446)</f>
        <v>São Paulo</v>
      </c>
      <c r="K2447" s="344"/>
      <c r="L2447" s="8">
        <f>_xlfn.XLOOKUP(QDC_Contratos[[#This Row],[ID CLUSTER]],'Pontos e zonas por UF'!$B$2:$B$446,'Pontos e zonas por UF'!$A$2:$A$446)</f>
        <v>441</v>
      </c>
      <c r="M2447" s="344" t="str">
        <f>_xlfn.XLOOKUP(QDC_Contratos[[#This Row],[Código Identificador do ID CLUSTER]],'Pontos e zonas por UF'!$A$2:$A$446,'Pontos e zonas por UF'!$G$2:$G$446)</f>
        <v>Zona</v>
      </c>
    </row>
    <row r="2448" spans="1:13" x14ac:dyDescent="0.35">
      <c r="A2448" s="15">
        <v>2448</v>
      </c>
      <c r="B2448" s="338" t="s">
        <v>3722</v>
      </c>
      <c r="C2448" s="8" t="s">
        <v>1823</v>
      </c>
      <c r="D2448" s="15" t="s">
        <v>162</v>
      </c>
      <c r="E2448" s="18">
        <v>6.7</v>
      </c>
      <c r="F2448" s="473">
        <v>45793</v>
      </c>
      <c r="G2448" s="473">
        <v>45793</v>
      </c>
      <c r="H2448" s="448"/>
      <c r="I2448" s="15" t="s">
        <v>1279</v>
      </c>
      <c r="J2448" s="15" t="str">
        <f>_xlfn.XLOOKUP(QDC_Contratos[[#This Row],[ID CLUSTER]],'Pontos e zonas por UF'!$B$2:$B$446,'Pontos e zonas por UF'!$H$2:$H$446)</f>
        <v>São Paulo</v>
      </c>
      <c r="K2448" s="344"/>
      <c r="L2448" s="8">
        <f>_xlfn.XLOOKUP(QDC_Contratos[[#This Row],[ID CLUSTER]],'Pontos e zonas por UF'!$B$2:$B$446,'Pontos e zonas por UF'!$A$2:$A$446)</f>
        <v>443</v>
      </c>
      <c r="M2448" s="344" t="str">
        <f>_xlfn.XLOOKUP(QDC_Contratos[[#This Row],[Código Identificador do ID CLUSTER]],'Pontos e zonas por UF'!$A$2:$A$446,'Pontos e zonas por UF'!$G$2:$G$446)</f>
        <v>Zona</v>
      </c>
    </row>
    <row r="2449" spans="1:13" x14ac:dyDescent="0.35">
      <c r="A2449" s="15">
        <v>2449</v>
      </c>
      <c r="B2449" s="338" t="s">
        <v>3723</v>
      </c>
      <c r="C2449" s="8" t="s">
        <v>1281</v>
      </c>
      <c r="D2449" s="15" t="s">
        <v>162</v>
      </c>
      <c r="E2449" s="18">
        <v>4.84</v>
      </c>
      <c r="F2449" s="473">
        <v>45794</v>
      </c>
      <c r="G2449" s="473">
        <v>45794</v>
      </c>
      <c r="H2449" s="448"/>
      <c r="I2449" s="15" t="s">
        <v>1279</v>
      </c>
      <c r="J2449" s="15" t="str">
        <f>_xlfn.XLOOKUP(QDC_Contratos[[#This Row],[ID CLUSTER]],'Pontos e zonas por UF'!$B$2:$B$446,'Pontos e zonas por UF'!$H$2:$H$446)</f>
        <v>São Paulo</v>
      </c>
      <c r="K2449" s="344"/>
      <c r="L2449" s="8">
        <f>_xlfn.XLOOKUP(QDC_Contratos[[#This Row],[ID CLUSTER]],'Pontos e zonas por UF'!$B$2:$B$446,'Pontos e zonas por UF'!$A$2:$A$446)</f>
        <v>441</v>
      </c>
      <c r="M2449" s="344" t="str">
        <f>_xlfn.XLOOKUP(QDC_Contratos[[#This Row],[Código Identificador do ID CLUSTER]],'Pontos e zonas por UF'!$A$2:$A$446,'Pontos e zonas por UF'!$G$2:$G$446)</f>
        <v>Zona</v>
      </c>
    </row>
    <row r="2450" spans="1:13" x14ac:dyDescent="0.35">
      <c r="A2450" s="15">
        <v>2450</v>
      </c>
      <c r="B2450" s="338" t="s">
        <v>3724</v>
      </c>
      <c r="C2450" s="8" t="s">
        <v>1823</v>
      </c>
      <c r="D2450" s="15" t="s">
        <v>162</v>
      </c>
      <c r="E2450" s="18">
        <v>9.39</v>
      </c>
      <c r="F2450" s="473">
        <v>45794</v>
      </c>
      <c r="G2450" s="473">
        <v>45794</v>
      </c>
      <c r="H2450" s="448"/>
      <c r="I2450" s="15" t="s">
        <v>1279</v>
      </c>
      <c r="J2450" s="15" t="str">
        <f>_xlfn.XLOOKUP(QDC_Contratos[[#This Row],[ID CLUSTER]],'Pontos e zonas por UF'!$B$2:$B$446,'Pontos e zonas por UF'!$H$2:$H$446)</f>
        <v>São Paulo</v>
      </c>
      <c r="K2450" s="344"/>
      <c r="L2450" s="8">
        <f>_xlfn.XLOOKUP(QDC_Contratos[[#This Row],[ID CLUSTER]],'Pontos e zonas por UF'!$B$2:$B$446,'Pontos e zonas por UF'!$A$2:$A$446)</f>
        <v>443</v>
      </c>
      <c r="M2450" s="344" t="str">
        <f>_xlfn.XLOOKUP(QDC_Contratos[[#This Row],[Código Identificador do ID CLUSTER]],'Pontos e zonas por UF'!$A$2:$A$446,'Pontos e zonas por UF'!$G$2:$G$446)</f>
        <v>Zona</v>
      </c>
    </row>
    <row r="2451" spans="1:13" x14ac:dyDescent="0.35">
      <c r="A2451" s="15">
        <v>2451</v>
      </c>
      <c r="B2451" s="338" t="s">
        <v>3725</v>
      </c>
      <c r="C2451" s="8" t="s">
        <v>1823</v>
      </c>
      <c r="D2451" s="15" t="s">
        <v>162</v>
      </c>
      <c r="E2451" s="18">
        <v>1.37</v>
      </c>
      <c r="F2451" s="473">
        <v>45795</v>
      </c>
      <c r="G2451" s="473">
        <v>45795</v>
      </c>
      <c r="H2451" s="448"/>
      <c r="I2451" s="15" t="s">
        <v>1279</v>
      </c>
      <c r="J2451" s="15" t="str">
        <f>_xlfn.XLOOKUP(QDC_Contratos[[#This Row],[ID CLUSTER]],'Pontos e zonas por UF'!$B$2:$B$446,'Pontos e zonas por UF'!$H$2:$H$446)</f>
        <v>São Paulo</v>
      </c>
      <c r="K2451" s="344"/>
      <c r="L2451" s="8">
        <f>_xlfn.XLOOKUP(QDC_Contratos[[#This Row],[ID CLUSTER]],'Pontos e zonas por UF'!$B$2:$B$446,'Pontos e zonas por UF'!$A$2:$A$446)</f>
        <v>443</v>
      </c>
      <c r="M2451" s="344" t="str">
        <f>_xlfn.XLOOKUP(QDC_Contratos[[#This Row],[Código Identificador do ID CLUSTER]],'Pontos e zonas por UF'!$A$2:$A$446,'Pontos e zonas por UF'!$G$2:$G$446)</f>
        <v>Zona</v>
      </c>
    </row>
    <row r="2452" spans="1:13" x14ac:dyDescent="0.35">
      <c r="A2452" s="15">
        <v>2452</v>
      </c>
      <c r="B2452" s="338" t="s">
        <v>3726</v>
      </c>
      <c r="C2452" s="8" t="s">
        <v>1281</v>
      </c>
      <c r="D2452" s="15" t="s">
        <v>162</v>
      </c>
      <c r="E2452" s="18">
        <v>6.63</v>
      </c>
      <c r="F2452" s="473">
        <v>45796</v>
      </c>
      <c r="G2452" s="473">
        <v>45796</v>
      </c>
      <c r="H2452" s="448"/>
      <c r="I2452" s="15" t="s">
        <v>1279</v>
      </c>
      <c r="J2452" s="15" t="str">
        <f>_xlfn.XLOOKUP(QDC_Contratos[[#This Row],[ID CLUSTER]],'Pontos e zonas por UF'!$B$2:$B$446,'Pontos e zonas por UF'!$H$2:$H$446)</f>
        <v>São Paulo</v>
      </c>
      <c r="K2452" s="344"/>
      <c r="L2452" s="8">
        <f>_xlfn.XLOOKUP(QDC_Contratos[[#This Row],[ID CLUSTER]],'Pontos e zonas por UF'!$B$2:$B$446,'Pontos e zonas por UF'!$A$2:$A$446)</f>
        <v>441</v>
      </c>
      <c r="M2452" s="344" t="str">
        <f>_xlfn.XLOOKUP(QDC_Contratos[[#This Row],[Código Identificador do ID CLUSTER]],'Pontos e zonas por UF'!$A$2:$A$446,'Pontos e zonas por UF'!$G$2:$G$446)</f>
        <v>Zona</v>
      </c>
    </row>
    <row r="2453" spans="1:13" x14ac:dyDescent="0.35">
      <c r="A2453" s="15">
        <v>2453</v>
      </c>
      <c r="B2453" s="338" t="s">
        <v>3727</v>
      </c>
      <c r="C2453" s="8" t="s">
        <v>1730</v>
      </c>
      <c r="D2453" s="15" t="s">
        <v>169</v>
      </c>
      <c r="E2453" s="18">
        <v>450</v>
      </c>
      <c r="F2453" s="473">
        <v>45797</v>
      </c>
      <c r="G2453" s="473">
        <v>45797</v>
      </c>
      <c r="H2453" s="448"/>
      <c r="I2453" s="15" t="s">
        <v>1279</v>
      </c>
      <c r="J2453" s="15" t="str">
        <f>_xlfn.XLOOKUP(QDC_Contratos[[#This Row],[ID CLUSTER]],'Pontos e zonas por UF'!$B$2:$B$446,'Pontos e zonas por UF'!$H$2:$H$446)</f>
        <v>São Paulo</v>
      </c>
      <c r="K2453" s="344"/>
      <c r="L2453" s="8">
        <f>_xlfn.XLOOKUP(QDC_Contratos[[#This Row],[ID CLUSTER]],'Pontos e zonas por UF'!$B$2:$B$446,'Pontos e zonas por UF'!$A$2:$A$446)</f>
        <v>276645</v>
      </c>
      <c r="M2453" s="344" t="str">
        <f>_xlfn.XLOOKUP(QDC_Contratos[[#This Row],[Código Identificador do ID CLUSTER]],'Pontos e zonas por UF'!$A$2:$A$446,'Pontos e zonas por UF'!$G$2:$G$446)</f>
        <v>Ponto</v>
      </c>
    </row>
    <row r="2454" spans="1:13" x14ac:dyDescent="0.35">
      <c r="A2454" s="15">
        <v>2454</v>
      </c>
      <c r="B2454" s="338" t="s">
        <v>3728</v>
      </c>
      <c r="C2454" s="8" t="s">
        <v>1281</v>
      </c>
      <c r="D2454" s="15" t="s">
        <v>162</v>
      </c>
      <c r="E2454" s="18">
        <v>6.63</v>
      </c>
      <c r="F2454" s="473">
        <v>45797</v>
      </c>
      <c r="G2454" s="473">
        <v>45797</v>
      </c>
      <c r="H2454" s="448"/>
      <c r="I2454" s="15" t="s">
        <v>1279</v>
      </c>
      <c r="J2454" s="15" t="str">
        <f>_xlfn.XLOOKUP(QDC_Contratos[[#This Row],[ID CLUSTER]],'Pontos e zonas por UF'!$B$2:$B$446,'Pontos e zonas por UF'!$H$2:$H$446)</f>
        <v>São Paulo</v>
      </c>
      <c r="K2454" s="344"/>
      <c r="L2454" s="8">
        <f>_xlfn.XLOOKUP(QDC_Contratos[[#This Row],[ID CLUSTER]],'Pontos e zonas por UF'!$B$2:$B$446,'Pontos e zonas por UF'!$A$2:$A$446)</f>
        <v>441</v>
      </c>
      <c r="M2454" s="344" t="str">
        <f>_xlfn.XLOOKUP(QDC_Contratos[[#This Row],[Código Identificador do ID CLUSTER]],'Pontos e zonas por UF'!$A$2:$A$446,'Pontos e zonas por UF'!$G$2:$G$446)</f>
        <v>Zona</v>
      </c>
    </row>
    <row r="2455" spans="1:13" x14ac:dyDescent="0.35">
      <c r="A2455" s="15">
        <v>2455</v>
      </c>
      <c r="B2455" s="338" t="s">
        <v>3729</v>
      </c>
      <c r="C2455" s="8" t="s">
        <v>1281</v>
      </c>
      <c r="D2455" s="15" t="s">
        <v>162</v>
      </c>
      <c r="E2455" s="18">
        <v>6.63</v>
      </c>
      <c r="F2455" s="473">
        <v>45798</v>
      </c>
      <c r="G2455" s="473">
        <v>45798</v>
      </c>
      <c r="H2455" s="448"/>
      <c r="I2455" s="15" t="s">
        <v>1279</v>
      </c>
      <c r="J2455" s="15" t="str">
        <f>_xlfn.XLOOKUP(QDC_Contratos[[#This Row],[ID CLUSTER]],'Pontos e zonas por UF'!$B$2:$B$446,'Pontos e zonas por UF'!$H$2:$H$446)</f>
        <v>São Paulo</v>
      </c>
      <c r="K2455" s="344"/>
      <c r="L2455" s="8">
        <f>_xlfn.XLOOKUP(QDC_Contratos[[#This Row],[ID CLUSTER]],'Pontos e zonas por UF'!$B$2:$B$446,'Pontos e zonas por UF'!$A$2:$A$446)</f>
        <v>441</v>
      </c>
      <c r="M2455" s="344" t="str">
        <f>_xlfn.XLOOKUP(QDC_Contratos[[#This Row],[Código Identificador do ID CLUSTER]],'Pontos e zonas por UF'!$A$2:$A$446,'Pontos e zonas por UF'!$G$2:$G$446)</f>
        <v>Zona</v>
      </c>
    </row>
    <row r="2456" spans="1:13" x14ac:dyDescent="0.35">
      <c r="A2456" s="15">
        <v>2456</v>
      </c>
      <c r="B2456" s="338" t="s">
        <v>3730</v>
      </c>
      <c r="C2456" s="8" t="s">
        <v>1726</v>
      </c>
      <c r="D2456" s="15" t="s">
        <v>169</v>
      </c>
      <c r="E2456" s="18">
        <v>200</v>
      </c>
      <c r="F2456" s="473">
        <v>45799</v>
      </c>
      <c r="G2456" s="473">
        <v>45799</v>
      </c>
      <c r="H2456" s="448"/>
      <c r="I2456" s="15" t="s">
        <v>1279</v>
      </c>
      <c r="J2456" s="15" t="str">
        <f>_xlfn.XLOOKUP(QDC_Contratos[[#This Row],[ID CLUSTER]],'Pontos e zonas por UF'!$B$2:$B$446,'Pontos e zonas por UF'!$H$2:$H$446)</f>
        <v>Rio de Janeiro</v>
      </c>
      <c r="K2456" s="344"/>
      <c r="L2456" s="8">
        <f>_xlfn.XLOOKUP(QDC_Contratos[[#This Row],[ID CLUSTER]],'Pontos e zonas por UF'!$B$2:$B$446,'Pontos e zonas por UF'!$A$2:$A$446)</f>
        <v>757856</v>
      </c>
      <c r="M2456" s="344" t="str">
        <f>_xlfn.XLOOKUP(QDC_Contratos[[#This Row],[Código Identificador do ID CLUSTER]],'Pontos e zonas por UF'!$A$2:$A$446,'Pontos e zonas por UF'!$G$2:$G$446)</f>
        <v>Ponto</v>
      </c>
    </row>
    <row r="2457" spans="1:13" x14ac:dyDescent="0.35">
      <c r="A2457" s="15">
        <v>2457</v>
      </c>
      <c r="B2457" s="338" t="s">
        <v>3731</v>
      </c>
      <c r="C2457" s="8" t="s">
        <v>1281</v>
      </c>
      <c r="D2457" s="15" t="s">
        <v>162</v>
      </c>
      <c r="E2457" s="18">
        <v>6.63</v>
      </c>
      <c r="F2457" s="473">
        <v>45799</v>
      </c>
      <c r="G2457" s="473">
        <v>45799</v>
      </c>
      <c r="H2457" s="448"/>
      <c r="I2457" s="15" t="s">
        <v>1279</v>
      </c>
      <c r="J2457" s="15" t="str">
        <f>_xlfn.XLOOKUP(QDC_Contratos[[#This Row],[ID CLUSTER]],'Pontos e zonas por UF'!$B$2:$B$446,'Pontos e zonas por UF'!$H$2:$H$446)</f>
        <v>São Paulo</v>
      </c>
      <c r="K2457" s="344"/>
      <c r="L2457" s="8">
        <f>_xlfn.XLOOKUP(QDC_Contratos[[#This Row],[ID CLUSTER]],'Pontos e zonas por UF'!$B$2:$B$446,'Pontos e zonas por UF'!$A$2:$A$446)</f>
        <v>441</v>
      </c>
      <c r="M2457" s="344" t="str">
        <f>_xlfn.XLOOKUP(QDC_Contratos[[#This Row],[Código Identificador do ID CLUSTER]],'Pontos e zonas por UF'!$A$2:$A$446,'Pontos e zonas por UF'!$G$2:$G$446)</f>
        <v>Zona</v>
      </c>
    </row>
    <row r="2458" spans="1:13" x14ac:dyDescent="0.35">
      <c r="A2458" s="15">
        <v>2458</v>
      </c>
      <c r="B2458" s="338" t="s">
        <v>3732</v>
      </c>
      <c r="C2458" s="8" t="s">
        <v>1726</v>
      </c>
      <c r="D2458" s="15" t="s">
        <v>169</v>
      </c>
      <c r="E2458" s="18">
        <v>200</v>
      </c>
      <c r="F2458" s="473">
        <v>45800</v>
      </c>
      <c r="G2458" s="473">
        <v>45800</v>
      </c>
      <c r="H2458" s="448"/>
      <c r="I2458" s="15" t="s">
        <v>1279</v>
      </c>
      <c r="J2458" s="15" t="str">
        <f>_xlfn.XLOOKUP(QDC_Contratos[[#This Row],[ID CLUSTER]],'Pontos e zonas por UF'!$B$2:$B$446,'Pontos e zonas por UF'!$H$2:$H$446)</f>
        <v>Rio de Janeiro</v>
      </c>
      <c r="K2458" s="344"/>
      <c r="L2458" s="8">
        <f>_xlfn.XLOOKUP(QDC_Contratos[[#This Row],[ID CLUSTER]],'Pontos e zonas por UF'!$B$2:$B$446,'Pontos e zonas por UF'!$A$2:$A$446)</f>
        <v>757856</v>
      </c>
      <c r="M2458" s="344" t="str">
        <f>_xlfn.XLOOKUP(QDC_Contratos[[#This Row],[Código Identificador do ID CLUSTER]],'Pontos e zonas por UF'!$A$2:$A$446,'Pontos e zonas por UF'!$G$2:$G$446)</f>
        <v>Ponto</v>
      </c>
    </row>
    <row r="2459" spans="1:13" x14ac:dyDescent="0.35">
      <c r="A2459" s="15">
        <v>2459</v>
      </c>
      <c r="B2459" s="338" t="s">
        <v>3733</v>
      </c>
      <c r="C2459" s="8" t="s">
        <v>1298</v>
      </c>
      <c r="D2459" s="15" t="s">
        <v>162</v>
      </c>
      <c r="E2459" s="18">
        <v>58.34</v>
      </c>
      <c r="F2459" s="473">
        <v>45809</v>
      </c>
      <c r="G2459" s="473">
        <v>45838</v>
      </c>
      <c r="H2459" s="448"/>
      <c r="I2459" s="15" t="s">
        <v>1279</v>
      </c>
      <c r="J2459" s="15" t="str">
        <f>_xlfn.XLOOKUP(QDC_Contratos[[#This Row],[ID CLUSTER]],'Pontos e zonas por UF'!$B$2:$B$446,'Pontos e zonas por UF'!$H$2:$H$446)</f>
        <v>São Paulo</v>
      </c>
      <c r="K2459" s="344"/>
      <c r="L2459" s="8">
        <f>_xlfn.XLOOKUP(QDC_Contratos[[#This Row],[ID CLUSTER]],'Pontos e zonas por UF'!$B$2:$B$446,'Pontos e zonas por UF'!$A$2:$A$446)</f>
        <v>444</v>
      </c>
      <c r="M2459" s="344" t="str">
        <f>_xlfn.XLOOKUP(QDC_Contratos[[#This Row],[Código Identificador do ID CLUSTER]],'Pontos e zonas por UF'!$A$2:$A$446,'Pontos e zonas por UF'!$G$2:$G$446)</f>
        <v>Zona</v>
      </c>
    </row>
    <row r="2460" spans="1:13" x14ac:dyDescent="0.35">
      <c r="A2460" s="15">
        <v>2460</v>
      </c>
      <c r="B2460" s="338" t="s">
        <v>3734</v>
      </c>
      <c r="C2460" s="8" t="s">
        <v>1447</v>
      </c>
      <c r="D2460" s="15" t="s">
        <v>162</v>
      </c>
      <c r="E2460" s="18">
        <v>1500</v>
      </c>
      <c r="F2460" s="473">
        <v>45790</v>
      </c>
      <c r="G2460" s="473">
        <v>45790</v>
      </c>
      <c r="H2460" s="448"/>
      <c r="I2460" s="15" t="s">
        <v>1279</v>
      </c>
      <c r="J2460" s="15" t="str">
        <f>_xlfn.XLOOKUP(QDC_Contratos[[#This Row],[ID CLUSTER]],'Pontos e zonas por UF'!$B$2:$B$446,'Pontos e zonas por UF'!$H$2:$H$446)</f>
        <v>São Paulo</v>
      </c>
      <c r="K2460" s="344"/>
      <c r="L2460" s="8">
        <f>_xlfn.XLOOKUP(QDC_Contratos[[#This Row],[ID CLUSTER]],'Pontos e zonas por UF'!$B$2:$B$446,'Pontos e zonas por UF'!$A$2:$A$446)</f>
        <v>817352</v>
      </c>
      <c r="M2460" s="344" t="str">
        <f>_xlfn.XLOOKUP(QDC_Contratos[[#This Row],[Código Identificador do ID CLUSTER]],'Pontos e zonas por UF'!$A$2:$A$446,'Pontos e zonas por UF'!$G$2:$G$446)</f>
        <v>Ponto</v>
      </c>
    </row>
    <row r="2461" spans="1:13" x14ac:dyDescent="0.35">
      <c r="A2461" s="15">
        <v>2461</v>
      </c>
      <c r="B2461" s="338" t="s">
        <v>3735</v>
      </c>
      <c r="C2461" s="8" t="s">
        <v>1730</v>
      </c>
      <c r="D2461" s="15" t="s">
        <v>169</v>
      </c>
      <c r="E2461" s="18">
        <v>1300</v>
      </c>
      <c r="F2461" s="473">
        <v>45797</v>
      </c>
      <c r="G2461" s="473">
        <v>45797</v>
      </c>
      <c r="H2461" s="448"/>
      <c r="I2461" s="15" t="s">
        <v>1279</v>
      </c>
      <c r="J2461" s="15" t="str">
        <f>_xlfn.XLOOKUP(QDC_Contratos[[#This Row],[ID CLUSTER]],'Pontos e zonas por UF'!$B$2:$B$446,'Pontos e zonas por UF'!$H$2:$H$446)</f>
        <v>São Paulo</v>
      </c>
      <c r="K2461" s="344"/>
      <c r="L2461" s="8">
        <f>_xlfn.XLOOKUP(QDC_Contratos[[#This Row],[ID CLUSTER]],'Pontos e zonas por UF'!$B$2:$B$446,'Pontos e zonas por UF'!$A$2:$A$446)</f>
        <v>276645</v>
      </c>
      <c r="M2461" s="344" t="str">
        <f>_xlfn.XLOOKUP(QDC_Contratos[[#This Row],[Código Identificador do ID CLUSTER]],'Pontos e zonas por UF'!$A$2:$A$446,'Pontos e zonas por UF'!$G$2:$G$446)</f>
        <v>Ponto</v>
      </c>
    </row>
    <row r="2462" spans="1:13" x14ac:dyDescent="0.35">
      <c r="A2462" s="15">
        <v>2462</v>
      </c>
      <c r="B2462" s="338" t="s">
        <v>3736</v>
      </c>
      <c r="C2462" s="8" t="s">
        <v>1281</v>
      </c>
      <c r="D2462" s="15" t="s">
        <v>162</v>
      </c>
      <c r="E2462" s="18">
        <v>6.63</v>
      </c>
      <c r="F2462" s="473">
        <v>45803</v>
      </c>
      <c r="G2462" s="473">
        <v>45803</v>
      </c>
      <c r="H2462" s="448"/>
      <c r="I2462" s="15" t="s">
        <v>1279</v>
      </c>
      <c r="J2462" s="15" t="str">
        <f>_xlfn.XLOOKUP(QDC_Contratos[[#This Row],[ID CLUSTER]],'Pontos e zonas por UF'!$B$2:$B$446,'Pontos e zonas por UF'!$H$2:$H$446)</f>
        <v>São Paulo</v>
      </c>
      <c r="K2462" s="344"/>
      <c r="L2462" s="8">
        <f>_xlfn.XLOOKUP(QDC_Contratos[[#This Row],[ID CLUSTER]],'Pontos e zonas por UF'!$B$2:$B$446,'Pontos e zonas por UF'!$A$2:$A$446)</f>
        <v>441</v>
      </c>
      <c r="M2462" s="344" t="str">
        <f>_xlfn.XLOOKUP(QDC_Contratos[[#This Row],[Código Identificador do ID CLUSTER]],'Pontos e zonas por UF'!$A$2:$A$446,'Pontos e zonas por UF'!$G$2:$G$446)</f>
        <v>Zona</v>
      </c>
    </row>
    <row r="2463" spans="1:13" x14ac:dyDescent="0.35">
      <c r="A2463" s="15">
        <v>2463</v>
      </c>
      <c r="B2463" s="338" t="s">
        <v>3737</v>
      </c>
      <c r="C2463" s="8" t="s">
        <v>1281</v>
      </c>
      <c r="D2463" s="15" t="s">
        <v>162</v>
      </c>
      <c r="E2463" s="18">
        <v>6.63</v>
      </c>
      <c r="F2463" s="473">
        <v>45804</v>
      </c>
      <c r="G2463" s="473">
        <v>45804</v>
      </c>
      <c r="H2463" s="448"/>
      <c r="I2463" s="15" t="s">
        <v>1279</v>
      </c>
      <c r="J2463" s="15" t="str">
        <f>_xlfn.XLOOKUP(QDC_Contratos[[#This Row],[ID CLUSTER]],'Pontos e zonas por UF'!$B$2:$B$446,'Pontos e zonas por UF'!$H$2:$H$446)</f>
        <v>São Paulo</v>
      </c>
      <c r="K2463" s="344"/>
      <c r="L2463" s="8">
        <f>_xlfn.XLOOKUP(QDC_Contratos[[#This Row],[ID CLUSTER]],'Pontos e zonas por UF'!$B$2:$B$446,'Pontos e zonas por UF'!$A$2:$A$446)</f>
        <v>441</v>
      </c>
      <c r="M2463" s="344" t="str">
        <f>_xlfn.XLOOKUP(QDC_Contratos[[#This Row],[Código Identificador do ID CLUSTER]],'Pontos e zonas por UF'!$A$2:$A$446,'Pontos e zonas por UF'!$G$2:$G$446)</f>
        <v>Zona</v>
      </c>
    </row>
    <row r="2464" spans="1:13" x14ac:dyDescent="0.35">
      <c r="A2464" s="15">
        <v>2464</v>
      </c>
      <c r="B2464" s="338" t="s">
        <v>3738</v>
      </c>
      <c r="C2464" s="8" t="s">
        <v>1281</v>
      </c>
      <c r="D2464" s="15" t="s">
        <v>162</v>
      </c>
      <c r="E2464" s="18">
        <v>6.63</v>
      </c>
      <c r="F2464" s="473">
        <v>45805</v>
      </c>
      <c r="G2464" s="473">
        <v>45805</v>
      </c>
      <c r="H2464" s="448"/>
      <c r="I2464" s="15" t="s">
        <v>1279</v>
      </c>
      <c r="J2464" s="15" t="str">
        <f>_xlfn.XLOOKUP(QDC_Contratos[[#This Row],[ID CLUSTER]],'Pontos e zonas por UF'!$B$2:$B$446,'Pontos e zonas por UF'!$H$2:$H$446)</f>
        <v>São Paulo</v>
      </c>
      <c r="K2464" s="344"/>
      <c r="L2464" s="8">
        <f>_xlfn.XLOOKUP(QDC_Contratos[[#This Row],[ID CLUSTER]],'Pontos e zonas por UF'!$B$2:$B$446,'Pontos e zonas por UF'!$A$2:$A$446)</f>
        <v>441</v>
      </c>
      <c r="M2464" s="344" t="str">
        <f>_xlfn.XLOOKUP(QDC_Contratos[[#This Row],[Código Identificador do ID CLUSTER]],'Pontos e zonas por UF'!$A$2:$A$446,'Pontos e zonas por UF'!$G$2:$G$446)</f>
        <v>Zona</v>
      </c>
    </row>
    <row r="2465" spans="1:13" x14ac:dyDescent="0.35">
      <c r="A2465" s="15">
        <v>2465</v>
      </c>
      <c r="B2465" s="338" t="s">
        <v>3739</v>
      </c>
      <c r="C2465" s="8" t="s">
        <v>1281</v>
      </c>
      <c r="D2465" s="15" t="s">
        <v>162</v>
      </c>
      <c r="E2465" s="18">
        <v>6.63</v>
      </c>
      <c r="F2465" s="473">
        <v>45806</v>
      </c>
      <c r="G2465" s="473">
        <v>45806</v>
      </c>
      <c r="H2465" s="448"/>
      <c r="I2465" s="15" t="s">
        <v>1279</v>
      </c>
      <c r="J2465" s="15" t="str">
        <f>_xlfn.XLOOKUP(QDC_Contratos[[#This Row],[ID CLUSTER]],'Pontos e zonas por UF'!$B$2:$B$446,'Pontos e zonas por UF'!$H$2:$H$446)</f>
        <v>São Paulo</v>
      </c>
      <c r="K2465" s="344"/>
      <c r="L2465" s="8">
        <f>_xlfn.XLOOKUP(QDC_Contratos[[#This Row],[ID CLUSTER]],'Pontos e zonas por UF'!$B$2:$B$446,'Pontos e zonas por UF'!$A$2:$A$446)</f>
        <v>441</v>
      </c>
      <c r="M2465" s="344" t="str">
        <f>_xlfn.XLOOKUP(QDC_Contratos[[#This Row],[Código Identificador do ID CLUSTER]],'Pontos e zonas por UF'!$A$2:$A$446,'Pontos e zonas por UF'!$G$2:$G$446)</f>
        <v>Zona</v>
      </c>
    </row>
    <row r="2466" spans="1:13" x14ac:dyDescent="0.35">
      <c r="A2466" s="15">
        <v>2466</v>
      </c>
      <c r="B2466" s="338" t="s">
        <v>3740</v>
      </c>
      <c r="C2466" s="8" t="s">
        <v>1281</v>
      </c>
      <c r="D2466" s="15" t="s">
        <v>162</v>
      </c>
      <c r="E2466" s="18">
        <v>6.63</v>
      </c>
      <c r="F2466" s="473">
        <v>45807</v>
      </c>
      <c r="G2466" s="473">
        <v>45807</v>
      </c>
      <c r="H2466" s="448"/>
      <c r="I2466" s="15" t="s">
        <v>1279</v>
      </c>
      <c r="J2466" s="15" t="str">
        <f>_xlfn.XLOOKUP(QDC_Contratos[[#This Row],[ID CLUSTER]],'Pontos e zonas por UF'!$B$2:$B$446,'Pontos e zonas por UF'!$H$2:$H$446)</f>
        <v>São Paulo</v>
      </c>
      <c r="K2466" s="344"/>
      <c r="L2466" s="8">
        <f>_xlfn.XLOOKUP(QDC_Contratos[[#This Row],[ID CLUSTER]],'Pontos e zonas por UF'!$B$2:$B$446,'Pontos e zonas por UF'!$A$2:$A$446)</f>
        <v>441</v>
      </c>
      <c r="M2466" s="344" t="str">
        <f>_xlfn.XLOOKUP(QDC_Contratos[[#This Row],[Código Identificador do ID CLUSTER]],'Pontos e zonas por UF'!$A$2:$A$446,'Pontos e zonas por UF'!$G$2:$G$446)</f>
        <v>Zona</v>
      </c>
    </row>
    <row r="2467" spans="1:13" x14ac:dyDescent="0.35">
      <c r="A2467" s="15">
        <v>2467</v>
      </c>
      <c r="B2467" s="338" t="s">
        <v>3741</v>
      </c>
      <c r="C2467" s="8" t="s">
        <v>1281</v>
      </c>
      <c r="D2467" s="15" t="s">
        <v>162</v>
      </c>
      <c r="E2467" s="18">
        <v>4.84</v>
      </c>
      <c r="F2467" s="473">
        <v>45808</v>
      </c>
      <c r="G2467" s="473">
        <v>45808</v>
      </c>
      <c r="H2467" s="448"/>
      <c r="I2467" s="15" t="s">
        <v>1279</v>
      </c>
      <c r="J2467" s="15" t="str">
        <f>_xlfn.XLOOKUP(QDC_Contratos[[#This Row],[ID CLUSTER]],'Pontos e zonas por UF'!$B$2:$B$446,'Pontos e zonas por UF'!$H$2:$H$446)</f>
        <v>São Paulo</v>
      </c>
      <c r="K2467" s="344"/>
      <c r="L2467" s="8">
        <f>_xlfn.XLOOKUP(QDC_Contratos[[#This Row],[ID CLUSTER]],'Pontos e zonas por UF'!$B$2:$B$446,'Pontos e zonas por UF'!$A$2:$A$446)</f>
        <v>441</v>
      </c>
      <c r="M2467" s="344" t="str">
        <f>_xlfn.XLOOKUP(QDC_Contratos[[#This Row],[Código Identificador do ID CLUSTER]],'Pontos e zonas por UF'!$A$2:$A$446,'Pontos e zonas por UF'!$G$2:$G$446)</f>
        <v>Zona</v>
      </c>
    </row>
    <row r="2468" spans="1:13" x14ac:dyDescent="0.35">
      <c r="A2468" s="15">
        <v>2468</v>
      </c>
      <c r="B2468" s="338" t="s">
        <v>3742</v>
      </c>
      <c r="C2468" s="8" t="s">
        <v>1823</v>
      </c>
      <c r="D2468" s="15" t="s">
        <v>162</v>
      </c>
      <c r="E2468" s="18">
        <v>11.7</v>
      </c>
      <c r="F2468" s="473">
        <v>45808</v>
      </c>
      <c r="G2468" s="473">
        <v>45808</v>
      </c>
      <c r="H2468" s="448"/>
      <c r="I2468" s="15" t="s">
        <v>1279</v>
      </c>
      <c r="J2468" s="15" t="str">
        <f>_xlfn.XLOOKUP(QDC_Contratos[[#This Row],[ID CLUSTER]],'Pontos e zonas por UF'!$B$2:$B$446,'Pontos e zonas por UF'!$H$2:$H$446)</f>
        <v>São Paulo</v>
      </c>
      <c r="K2468" s="344"/>
      <c r="L2468" s="8">
        <f>_xlfn.XLOOKUP(QDC_Contratos[[#This Row],[ID CLUSTER]],'Pontos e zonas por UF'!$B$2:$B$446,'Pontos e zonas por UF'!$A$2:$A$446)</f>
        <v>443</v>
      </c>
      <c r="M2468" s="344" t="str">
        <f>_xlfn.XLOOKUP(QDC_Contratos[[#This Row],[Código Identificador do ID CLUSTER]],'Pontos e zonas por UF'!$A$2:$A$446,'Pontos e zonas por UF'!$G$2:$G$446)</f>
        <v>Zona</v>
      </c>
    </row>
    <row r="2469" spans="1:13" x14ac:dyDescent="0.35">
      <c r="A2469" s="15">
        <v>2469</v>
      </c>
      <c r="B2469" s="338" t="s">
        <v>3743</v>
      </c>
      <c r="C2469" s="8" t="s">
        <v>1281</v>
      </c>
      <c r="D2469" s="15" t="s">
        <v>162</v>
      </c>
      <c r="E2469" s="18">
        <v>6.9</v>
      </c>
      <c r="F2469" s="473">
        <v>45810</v>
      </c>
      <c r="G2469" s="473">
        <v>45810</v>
      </c>
      <c r="H2469" s="448"/>
      <c r="I2469" s="15" t="s">
        <v>1279</v>
      </c>
      <c r="J2469" s="15" t="str">
        <f>_xlfn.XLOOKUP(QDC_Contratos[[#This Row],[ID CLUSTER]],'Pontos e zonas por UF'!$B$2:$B$446,'Pontos e zonas por UF'!$H$2:$H$446)</f>
        <v>São Paulo</v>
      </c>
      <c r="K2469" s="344"/>
      <c r="L2469" s="8">
        <f>_xlfn.XLOOKUP(QDC_Contratos[[#This Row],[ID CLUSTER]],'Pontos e zonas por UF'!$B$2:$B$446,'Pontos e zonas por UF'!$A$2:$A$446)</f>
        <v>441</v>
      </c>
      <c r="M2469" s="344" t="str">
        <f>_xlfn.XLOOKUP(QDC_Contratos[[#This Row],[Código Identificador do ID CLUSTER]],'Pontos e zonas por UF'!$A$2:$A$446,'Pontos e zonas por UF'!$G$2:$G$446)</f>
        <v>Zona</v>
      </c>
    </row>
    <row r="2470" spans="1:13" x14ac:dyDescent="0.35">
      <c r="A2470" s="15">
        <v>2470</v>
      </c>
      <c r="B2470" s="338" t="s">
        <v>3744</v>
      </c>
      <c r="C2470" s="8" t="s">
        <v>1823</v>
      </c>
      <c r="D2470" s="15" t="s">
        <v>162</v>
      </c>
      <c r="E2470" s="18">
        <v>2.9</v>
      </c>
      <c r="F2470" s="473">
        <v>45810</v>
      </c>
      <c r="G2470" s="473">
        <v>45810</v>
      </c>
      <c r="H2470" s="448"/>
      <c r="I2470" s="15" t="s">
        <v>1279</v>
      </c>
      <c r="J2470" s="15" t="str">
        <f>_xlfn.XLOOKUP(QDC_Contratos[[#This Row],[ID CLUSTER]],'Pontos e zonas por UF'!$B$2:$B$446,'Pontos e zonas por UF'!$H$2:$H$446)</f>
        <v>São Paulo</v>
      </c>
      <c r="K2470" s="344"/>
      <c r="L2470" s="8">
        <f>_xlfn.XLOOKUP(QDC_Contratos[[#This Row],[ID CLUSTER]],'Pontos e zonas por UF'!$B$2:$B$446,'Pontos e zonas por UF'!$A$2:$A$446)</f>
        <v>443</v>
      </c>
      <c r="M2470" s="344" t="str">
        <f>_xlfn.XLOOKUP(QDC_Contratos[[#This Row],[Código Identificador do ID CLUSTER]],'Pontos e zonas por UF'!$A$2:$A$446,'Pontos e zonas por UF'!$G$2:$G$446)</f>
        <v>Zona</v>
      </c>
    </row>
    <row r="2471" spans="1:13" x14ac:dyDescent="0.35">
      <c r="A2471" s="15">
        <v>2471</v>
      </c>
      <c r="B2471" s="338" t="s">
        <v>3745</v>
      </c>
      <c r="C2471" s="8" t="s">
        <v>1823</v>
      </c>
      <c r="D2471" s="15" t="s">
        <v>162</v>
      </c>
      <c r="E2471" s="18">
        <v>6</v>
      </c>
      <c r="F2471" s="473">
        <v>45811</v>
      </c>
      <c r="G2471" s="473">
        <v>45811</v>
      </c>
      <c r="H2471" s="448"/>
      <c r="I2471" s="15" t="s">
        <v>1279</v>
      </c>
      <c r="J2471" s="15" t="str">
        <f>_xlfn.XLOOKUP(QDC_Contratos[[#This Row],[ID CLUSTER]],'Pontos e zonas por UF'!$B$2:$B$446,'Pontos e zonas por UF'!$H$2:$H$446)</f>
        <v>São Paulo</v>
      </c>
      <c r="K2471" s="344"/>
      <c r="L2471" s="8">
        <f>_xlfn.XLOOKUP(QDC_Contratos[[#This Row],[ID CLUSTER]],'Pontos e zonas por UF'!$B$2:$B$446,'Pontos e zonas por UF'!$A$2:$A$446)</f>
        <v>443</v>
      </c>
      <c r="M2471" s="344" t="str">
        <f>_xlfn.XLOOKUP(QDC_Contratos[[#This Row],[Código Identificador do ID CLUSTER]],'Pontos e zonas por UF'!$A$2:$A$446,'Pontos e zonas por UF'!$G$2:$G$446)</f>
        <v>Zona</v>
      </c>
    </row>
    <row r="2472" spans="1:13" x14ac:dyDescent="0.35">
      <c r="A2472" s="15">
        <v>2472</v>
      </c>
      <c r="B2472" s="338" t="s">
        <v>3746</v>
      </c>
      <c r="C2472" s="8" t="s">
        <v>1281</v>
      </c>
      <c r="D2472" s="15" t="s">
        <v>162</v>
      </c>
      <c r="E2472" s="18">
        <v>6.9</v>
      </c>
      <c r="F2472" s="473">
        <v>45811</v>
      </c>
      <c r="G2472" s="473">
        <v>45811</v>
      </c>
      <c r="H2472" s="448"/>
      <c r="I2472" s="15" t="s">
        <v>1279</v>
      </c>
      <c r="J2472" s="15" t="str">
        <f>_xlfn.XLOOKUP(QDC_Contratos[[#This Row],[ID CLUSTER]],'Pontos e zonas por UF'!$B$2:$B$446,'Pontos e zonas por UF'!$H$2:$H$446)</f>
        <v>São Paulo</v>
      </c>
      <c r="K2472" s="344"/>
      <c r="L2472" s="8">
        <f>_xlfn.XLOOKUP(QDC_Contratos[[#This Row],[ID CLUSTER]],'Pontos e zonas por UF'!$B$2:$B$446,'Pontos e zonas por UF'!$A$2:$A$446)</f>
        <v>441</v>
      </c>
      <c r="M2472" s="344" t="str">
        <f>_xlfn.XLOOKUP(QDC_Contratos[[#This Row],[Código Identificador do ID CLUSTER]],'Pontos e zonas por UF'!$A$2:$A$446,'Pontos e zonas por UF'!$G$2:$G$446)</f>
        <v>Zona</v>
      </c>
    </row>
    <row r="2473" spans="1:13" x14ac:dyDescent="0.35">
      <c r="A2473" s="15">
        <v>2473</v>
      </c>
      <c r="B2473" s="338" t="s">
        <v>3747</v>
      </c>
      <c r="C2473" s="8" t="s">
        <v>1823</v>
      </c>
      <c r="D2473" s="15" t="s">
        <v>162</v>
      </c>
      <c r="E2473" s="18">
        <v>5.5</v>
      </c>
      <c r="F2473" s="473">
        <v>45812</v>
      </c>
      <c r="G2473" s="473">
        <v>45812</v>
      </c>
      <c r="H2473" s="448"/>
      <c r="I2473" s="15" t="s">
        <v>1279</v>
      </c>
      <c r="J2473" s="15" t="str">
        <f>_xlfn.XLOOKUP(QDC_Contratos[[#This Row],[ID CLUSTER]],'Pontos e zonas por UF'!$B$2:$B$446,'Pontos e zonas por UF'!$H$2:$H$446)</f>
        <v>São Paulo</v>
      </c>
      <c r="K2473" s="344"/>
      <c r="L2473" s="8">
        <f>_xlfn.XLOOKUP(QDC_Contratos[[#This Row],[ID CLUSTER]],'Pontos e zonas por UF'!$B$2:$B$446,'Pontos e zonas por UF'!$A$2:$A$446)</f>
        <v>443</v>
      </c>
      <c r="M2473" s="344" t="str">
        <f>_xlfn.XLOOKUP(QDC_Contratos[[#This Row],[Código Identificador do ID CLUSTER]],'Pontos e zonas por UF'!$A$2:$A$446,'Pontos e zonas por UF'!$G$2:$G$446)</f>
        <v>Zona</v>
      </c>
    </row>
    <row r="2474" spans="1:13" x14ac:dyDescent="0.35">
      <c r="A2474" s="15">
        <v>2474</v>
      </c>
      <c r="B2474" s="338" t="s">
        <v>3748</v>
      </c>
      <c r="C2474" s="8" t="s">
        <v>1281</v>
      </c>
      <c r="D2474" s="15" t="s">
        <v>162</v>
      </c>
      <c r="E2474" s="18">
        <v>6.9</v>
      </c>
      <c r="F2474" s="473">
        <v>45812</v>
      </c>
      <c r="G2474" s="473">
        <v>45812</v>
      </c>
      <c r="H2474" s="448"/>
      <c r="I2474" s="15" t="s">
        <v>1279</v>
      </c>
      <c r="J2474" s="15" t="str">
        <f>_xlfn.XLOOKUP(QDC_Contratos[[#This Row],[ID CLUSTER]],'Pontos e zonas por UF'!$B$2:$B$446,'Pontos e zonas por UF'!$H$2:$H$446)</f>
        <v>São Paulo</v>
      </c>
      <c r="K2474" s="344"/>
      <c r="L2474" s="8">
        <f>_xlfn.XLOOKUP(QDC_Contratos[[#This Row],[ID CLUSTER]],'Pontos e zonas por UF'!$B$2:$B$446,'Pontos e zonas por UF'!$A$2:$A$446)</f>
        <v>441</v>
      </c>
      <c r="M2474" s="344" t="str">
        <f>_xlfn.XLOOKUP(QDC_Contratos[[#This Row],[Código Identificador do ID CLUSTER]],'Pontos e zonas por UF'!$A$2:$A$446,'Pontos e zonas por UF'!$G$2:$G$446)</f>
        <v>Zona</v>
      </c>
    </row>
    <row r="2475" spans="1:13" x14ac:dyDescent="0.35">
      <c r="A2475" s="15">
        <v>2475</v>
      </c>
      <c r="B2475" s="338" t="s">
        <v>3749</v>
      </c>
      <c r="C2475" s="8" t="s">
        <v>1278</v>
      </c>
      <c r="D2475" s="15" t="s">
        <v>162</v>
      </c>
      <c r="E2475" s="18">
        <v>16.34</v>
      </c>
      <c r="F2475" s="473">
        <v>45809</v>
      </c>
      <c r="G2475" s="473">
        <v>46022</v>
      </c>
      <c r="H2475" s="448"/>
      <c r="I2475" s="15" t="s">
        <v>1279</v>
      </c>
      <c r="J2475" s="15" t="str">
        <f>_xlfn.XLOOKUP(QDC_Contratos[[#This Row],[ID CLUSTER]],'Pontos e zonas por UF'!$B$2:$B$446,'Pontos e zonas por UF'!$H$2:$H$446)</f>
        <v>São Paulo</v>
      </c>
      <c r="K2475" s="344"/>
      <c r="L2475" s="8">
        <f>_xlfn.XLOOKUP(QDC_Contratos[[#This Row],[ID CLUSTER]],'Pontos e zonas por UF'!$B$2:$B$446,'Pontos e zonas por UF'!$A$2:$A$446)</f>
        <v>442</v>
      </c>
      <c r="M2475" s="344" t="str">
        <f>_xlfn.XLOOKUP(QDC_Contratos[[#This Row],[Código Identificador do ID CLUSTER]],'Pontos e zonas por UF'!$A$2:$A$446,'Pontos e zonas por UF'!$G$2:$G$446)</f>
        <v>Zona</v>
      </c>
    </row>
    <row r="2476" spans="1:13" x14ac:dyDescent="0.35">
      <c r="A2476" s="15">
        <v>2476</v>
      </c>
      <c r="B2476" s="338" t="s">
        <v>3750</v>
      </c>
      <c r="C2476" s="8" t="s">
        <v>1823</v>
      </c>
      <c r="D2476" s="15" t="s">
        <v>162</v>
      </c>
      <c r="E2476" s="18">
        <v>1250</v>
      </c>
      <c r="F2476" s="473">
        <v>45809</v>
      </c>
      <c r="G2476" s="473">
        <v>45838</v>
      </c>
      <c r="H2476" s="448"/>
      <c r="I2476" s="15" t="s">
        <v>1279</v>
      </c>
      <c r="J2476" s="15" t="str">
        <f>_xlfn.XLOOKUP(QDC_Contratos[[#This Row],[ID CLUSTER]],'Pontos e zonas por UF'!$B$2:$B$446,'Pontos e zonas por UF'!$H$2:$H$446)</f>
        <v>São Paulo</v>
      </c>
      <c r="K2476" s="344"/>
      <c r="L2476" s="8">
        <f>_xlfn.XLOOKUP(QDC_Contratos[[#This Row],[ID CLUSTER]],'Pontos e zonas por UF'!$B$2:$B$446,'Pontos e zonas por UF'!$A$2:$A$446)</f>
        <v>443</v>
      </c>
      <c r="M2476" s="344" t="str">
        <f>_xlfn.XLOOKUP(QDC_Contratos[[#This Row],[Código Identificador do ID CLUSTER]],'Pontos e zonas por UF'!$A$2:$A$446,'Pontos e zonas por UF'!$G$2:$G$446)</f>
        <v>Zona</v>
      </c>
    </row>
    <row r="2477" spans="1:13" x14ac:dyDescent="0.35">
      <c r="A2477" s="15">
        <v>2477</v>
      </c>
      <c r="B2477" s="338" t="s">
        <v>3751</v>
      </c>
      <c r="C2477" s="8" t="s">
        <v>1298</v>
      </c>
      <c r="D2477" s="15" t="s">
        <v>162</v>
      </c>
      <c r="E2477" s="18">
        <v>350</v>
      </c>
      <c r="F2477" s="473">
        <v>45809</v>
      </c>
      <c r="G2477" s="473">
        <v>45838</v>
      </c>
      <c r="H2477" s="448"/>
      <c r="I2477" s="15" t="s">
        <v>1279</v>
      </c>
      <c r="J2477" s="15" t="str">
        <f>_xlfn.XLOOKUP(QDC_Contratos[[#This Row],[ID CLUSTER]],'Pontos e zonas por UF'!$B$2:$B$446,'Pontos e zonas por UF'!$H$2:$H$446)</f>
        <v>São Paulo</v>
      </c>
      <c r="K2477" s="344"/>
      <c r="L2477" s="8">
        <f>_xlfn.XLOOKUP(QDC_Contratos[[#This Row],[ID CLUSTER]],'Pontos e zonas por UF'!$B$2:$B$446,'Pontos e zonas por UF'!$A$2:$A$446)</f>
        <v>444</v>
      </c>
      <c r="M2477" s="344" t="str">
        <f>_xlfn.XLOOKUP(QDC_Contratos[[#This Row],[Código Identificador do ID CLUSTER]],'Pontos e zonas por UF'!$A$2:$A$446,'Pontos e zonas por UF'!$G$2:$G$446)</f>
        <v>Zona</v>
      </c>
    </row>
    <row r="2478" spans="1:13" x14ac:dyDescent="0.35">
      <c r="A2478" s="15">
        <v>2478</v>
      </c>
      <c r="B2478" s="338" t="s">
        <v>3752</v>
      </c>
      <c r="C2478" s="8" t="s">
        <v>1726</v>
      </c>
      <c r="D2478" s="15" t="s">
        <v>169</v>
      </c>
      <c r="E2478" s="18">
        <v>700</v>
      </c>
      <c r="F2478" s="473">
        <v>45807</v>
      </c>
      <c r="G2478" s="473">
        <v>45807</v>
      </c>
      <c r="H2478" s="448"/>
      <c r="I2478" s="15" t="s">
        <v>1279</v>
      </c>
      <c r="J2478" s="15" t="str">
        <f>_xlfn.XLOOKUP(QDC_Contratos[[#This Row],[ID CLUSTER]],'Pontos e zonas por UF'!$B$2:$B$446,'Pontos e zonas por UF'!$H$2:$H$446)</f>
        <v>Rio de Janeiro</v>
      </c>
      <c r="K2478" s="344"/>
      <c r="L2478" s="8">
        <f>_xlfn.XLOOKUP(QDC_Contratos[[#This Row],[ID CLUSTER]],'Pontos e zonas por UF'!$B$2:$B$446,'Pontos e zonas por UF'!$A$2:$A$446)</f>
        <v>757856</v>
      </c>
      <c r="M2478" s="344" t="str">
        <f>_xlfn.XLOOKUP(QDC_Contratos[[#This Row],[Código Identificador do ID CLUSTER]],'Pontos e zonas por UF'!$A$2:$A$446,'Pontos e zonas por UF'!$G$2:$G$446)</f>
        <v>Ponto</v>
      </c>
    </row>
    <row r="2479" spans="1:13" x14ac:dyDescent="0.35">
      <c r="A2479" s="15">
        <v>2479</v>
      </c>
      <c r="B2479" s="338" t="s">
        <v>3753</v>
      </c>
      <c r="C2479" s="8" t="s">
        <v>1281</v>
      </c>
      <c r="D2479" s="15" t="s">
        <v>162</v>
      </c>
      <c r="E2479" s="18">
        <v>6.9</v>
      </c>
      <c r="F2479" s="473">
        <v>45813</v>
      </c>
      <c r="G2479" s="473">
        <v>45813</v>
      </c>
      <c r="H2479" s="448"/>
      <c r="I2479" s="15" t="s">
        <v>1279</v>
      </c>
      <c r="J2479" s="15" t="str">
        <f>_xlfn.XLOOKUP(QDC_Contratos[[#This Row],[ID CLUSTER]],'Pontos e zonas por UF'!$B$2:$B$446,'Pontos e zonas por UF'!$H$2:$H$446)</f>
        <v>São Paulo</v>
      </c>
      <c r="K2479" s="344"/>
      <c r="L2479" s="8">
        <f>_xlfn.XLOOKUP(QDC_Contratos[[#This Row],[ID CLUSTER]],'Pontos e zonas por UF'!$B$2:$B$446,'Pontos e zonas por UF'!$A$2:$A$446)</f>
        <v>441</v>
      </c>
      <c r="M2479" s="344" t="str">
        <f>_xlfn.XLOOKUP(QDC_Contratos[[#This Row],[Código Identificador do ID CLUSTER]],'Pontos e zonas por UF'!$A$2:$A$446,'Pontos e zonas por UF'!$G$2:$G$446)</f>
        <v>Zona</v>
      </c>
    </row>
    <row r="2480" spans="1:13" x14ac:dyDescent="0.35">
      <c r="A2480" s="15">
        <v>2480</v>
      </c>
      <c r="B2480" s="338" t="s">
        <v>3754</v>
      </c>
      <c r="C2480" s="8" t="s">
        <v>1823</v>
      </c>
      <c r="D2480" s="15" t="s">
        <v>162</v>
      </c>
      <c r="E2480" s="18">
        <v>1.05</v>
      </c>
      <c r="F2480" s="473">
        <v>45813</v>
      </c>
      <c r="G2480" s="473">
        <v>45813</v>
      </c>
      <c r="H2480" s="448"/>
      <c r="I2480" s="15" t="s">
        <v>1279</v>
      </c>
      <c r="J2480" s="15" t="str">
        <f>_xlfn.XLOOKUP(QDC_Contratos[[#This Row],[ID CLUSTER]],'Pontos e zonas por UF'!$B$2:$B$446,'Pontos e zonas por UF'!$H$2:$H$446)</f>
        <v>São Paulo</v>
      </c>
      <c r="K2480" s="344"/>
      <c r="L2480" s="8">
        <f>_xlfn.XLOOKUP(QDC_Contratos[[#This Row],[ID CLUSTER]],'Pontos e zonas por UF'!$B$2:$B$446,'Pontos e zonas por UF'!$A$2:$A$446)</f>
        <v>443</v>
      </c>
      <c r="M2480" s="344" t="str">
        <f>_xlfn.XLOOKUP(QDC_Contratos[[#This Row],[Código Identificador do ID CLUSTER]],'Pontos e zonas por UF'!$A$2:$A$446,'Pontos e zonas por UF'!$G$2:$G$446)</f>
        <v>Zona</v>
      </c>
    </row>
    <row r="2481" spans="1:13" x14ac:dyDescent="0.35">
      <c r="A2481" s="15">
        <v>2481</v>
      </c>
      <c r="B2481" s="338" t="s">
        <v>3755</v>
      </c>
      <c r="C2481" s="8" t="s">
        <v>1281</v>
      </c>
      <c r="D2481" s="15" t="s">
        <v>162</v>
      </c>
      <c r="E2481" s="18">
        <v>6.9</v>
      </c>
      <c r="F2481" s="473">
        <v>45814</v>
      </c>
      <c r="G2481" s="473">
        <v>45814</v>
      </c>
      <c r="H2481" s="448"/>
      <c r="I2481" s="15" t="s">
        <v>1279</v>
      </c>
      <c r="J2481" s="15" t="str">
        <f>_xlfn.XLOOKUP(QDC_Contratos[[#This Row],[ID CLUSTER]],'Pontos e zonas por UF'!$B$2:$B$446,'Pontos e zonas por UF'!$H$2:$H$446)</f>
        <v>São Paulo</v>
      </c>
      <c r="K2481" s="344"/>
      <c r="L2481" s="8">
        <f>_xlfn.XLOOKUP(QDC_Contratos[[#This Row],[ID CLUSTER]],'Pontos e zonas por UF'!$B$2:$B$446,'Pontos e zonas por UF'!$A$2:$A$446)</f>
        <v>441</v>
      </c>
      <c r="M2481" s="344" t="str">
        <f>_xlfn.XLOOKUP(QDC_Contratos[[#This Row],[Código Identificador do ID CLUSTER]],'Pontos e zonas por UF'!$A$2:$A$446,'Pontos e zonas por UF'!$G$2:$G$446)</f>
        <v>Zona</v>
      </c>
    </row>
    <row r="2482" spans="1:13" x14ac:dyDescent="0.35">
      <c r="A2482" s="15">
        <v>2482</v>
      </c>
      <c r="B2482" s="338" t="s">
        <v>3756</v>
      </c>
      <c r="C2482" s="8" t="s">
        <v>1823</v>
      </c>
      <c r="D2482" s="15" t="s">
        <v>162</v>
      </c>
      <c r="E2482" s="18">
        <v>1.5</v>
      </c>
      <c r="F2482" s="473">
        <v>45814</v>
      </c>
      <c r="G2482" s="473">
        <v>45814</v>
      </c>
      <c r="H2482" s="448"/>
      <c r="I2482" s="15" t="s">
        <v>1279</v>
      </c>
      <c r="J2482" s="15" t="str">
        <f>_xlfn.XLOOKUP(QDC_Contratos[[#This Row],[ID CLUSTER]],'Pontos e zonas por UF'!$B$2:$B$446,'Pontos e zonas por UF'!$H$2:$H$446)</f>
        <v>São Paulo</v>
      </c>
      <c r="K2482" s="344"/>
      <c r="L2482" s="8">
        <f>_xlfn.XLOOKUP(QDC_Contratos[[#This Row],[ID CLUSTER]],'Pontos e zonas por UF'!$B$2:$B$446,'Pontos e zonas por UF'!$A$2:$A$446)</f>
        <v>443</v>
      </c>
      <c r="M2482" s="344" t="str">
        <f>_xlfn.XLOOKUP(QDC_Contratos[[#This Row],[Código Identificador do ID CLUSTER]],'Pontos e zonas por UF'!$A$2:$A$446,'Pontos e zonas por UF'!$G$2:$G$446)</f>
        <v>Zona</v>
      </c>
    </row>
    <row r="2483" spans="1:13" x14ac:dyDescent="0.35">
      <c r="A2483" s="15">
        <v>2483</v>
      </c>
      <c r="B2483" s="338" t="s">
        <v>3757</v>
      </c>
      <c r="C2483" s="8" t="s">
        <v>1281</v>
      </c>
      <c r="D2483" s="15" t="s">
        <v>162</v>
      </c>
      <c r="E2483" s="18">
        <v>6</v>
      </c>
      <c r="F2483" s="473">
        <v>45815</v>
      </c>
      <c r="G2483" s="473">
        <v>45815</v>
      </c>
      <c r="H2483" s="448"/>
      <c r="I2483" s="15" t="s">
        <v>1279</v>
      </c>
      <c r="J2483" s="15" t="str">
        <f>_xlfn.XLOOKUP(QDC_Contratos[[#This Row],[ID CLUSTER]],'Pontos e zonas por UF'!$B$2:$B$446,'Pontos e zonas por UF'!$H$2:$H$446)</f>
        <v>São Paulo</v>
      </c>
      <c r="K2483" s="344"/>
      <c r="L2483" s="8">
        <f>_xlfn.XLOOKUP(QDC_Contratos[[#This Row],[ID CLUSTER]],'Pontos e zonas por UF'!$B$2:$B$446,'Pontos e zonas por UF'!$A$2:$A$446)</f>
        <v>441</v>
      </c>
      <c r="M2483" s="344" t="str">
        <f>_xlfn.XLOOKUP(QDC_Contratos[[#This Row],[Código Identificador do ID CLUSTER]],'Pontos e zonas por UF'!$A$2:$A$446,'Pontos e zonas por UF'!$G$2:$G$446)</f>
        <v>Zona</v>
      </c>
    </row>
    <row r="2484" spans="1:13" x14ac:dyDescent="0.35">
      <c r="A2484" s="15">
        <v>2484</v>
      </c>
      <c r="B2484" s="338" t="s">
        <v>3758</v>
      </c>
      <c r="C2484" s="8" t="s">
        <v>1281</v>
      </c>
      <c r="D2484" s="15" t="s">
        <v>162</v>
      </c>
      <c r="E2484" s="18">
        <v>6.9</v>
      </c>
      <c r="F2484" s="473">
        <v>45817</v>
      </c>
      <c r="G2484" s="473">
        <v>45817</v>
      </c>
      <c r="H2484" s="448"/>
      <c r="I2484" s="15" t="s">
        <v>1279</v>
      </c>
      <c r="J2484" s="15" t="str">
        <f>_xlfn.XLOOKUP(QDC_Contratos[[#This Row],[ID CLUSTER]],'Pontos e zonas por UF'!$B$2:$B$446,'Pontos e zonas por UF'!$H$2:$H$446)</f>
        <v>São Paulo</v>
      </c>
      <c r="K2484" s="344"/>
      <c r="L2484" s="8">
        <f>_xlfn.XLOOKUP(QDC_Contratos[[#This Row],[ID CLUSTER]],'Pontos e zonas por UF'!$B$2:$B$446,'Pontos e zonas por UF'!$A$2:$A$446)</f>
        <v>441</v>
      </c>
      <c r="M2484" s="344" t="str">
        <f>_xlfn.XLOOKUP(QDC_Contratos[[#This Row],[Código Identificador do ID CLUSTER]],'Pontos e zonas por UF'!$A$2:$A$446,'Pontos e zonas por UF'!$G$2:$G$446)</f>
        <v>Zona</v>
      </c>
    </row>
    <row r="2485" spans="1:13" x14ac:dyDescent="0.35">
      <c r="A2485" s="15">
        <v>2485</v>
      </c>
      <c r="B2485" s="338" t="s">
        <v>3759</v>
      </c>
      <c r="C2485" s="8" t="s">
        <v>1281</v>
      </c>
      <c r="D2485" s="15" t="s">
        <v>162</v>
      </c>
      <c r="E2485" s="18">
        <v>6.9</v>
      </c>
      <c r="F2485" s="473">
        <v>45818</v>
      </c>
      <c r="G2485" s="473">
        <v>45818</v>
      </c>
      <c r="H2485" s="448"/>
      <c r="I2485" s="15" t="s">
        <v>1279</v>
      </c>
      <c r="J2485" s="15" t="str">
        <f>_xlfn.XLOOKUP(QDC_Contratos[[#This Row],[ID CLUSTER]],'Pontos e zonas por UF'!$B$2:$B$446,'Pontos e zonas por UF'!$H$2:$H$446)</f>
        <v>São Paulo</v>
      </c>
      <c r="K2485" s="344"/>
      <c r="L2485" s="8">
        <f>_xlfn.XLOOKUP(QDC_Contratos[[#This Row],[ID CLUSTER]],'Pontos e zonas por UF'!$B$2:$B$446,'Pontos e zonas por UF'!$A$2:$A$446)</f>
        <v>441</v>
      </c>
      <c r="M2485" s="344" t="str">
        <f>_xlfn.XLOOKUP(QDC_Contratos[[#This Row],[Código Identificador do ID CLUSTER]],'Pontos e zonas por UF'!$A$2:$A$446,'Pontos e zonas por UF'!$G$2:$G$446)</f>
        <v>Zona</v>
      </c>
    </row>
    <row r="2486" spans="1:13" x14ac:dyDescent="0.35">
      <c r="A2486" s="15">
        <v>2486</v>
      </c>
      <c r="B2486" s="338" t="s">
        <v>3760</v>
      </c>
      <c r="C2486" s="8" t="s">
        <v>1447</v>
      </c>
      <c r="D2486" s="15" t="s">
        <v>162</v>
      </c>
      <c r="E2486" s="18">
        <v>350</v>
      </c>
      <c r="F2486" s="473">
        <v>45818</v>
      </c>
      <c r="G2486" s="473">
        <v>45818</v>
      </c>
      <c r="H2486" s="448"/>
      <c r="I2486" s="15" t="s">
        <v>1279</v>
      </c>
      <c r="J2486" s="15" t="str">
        <f>_xlfn.XLOOKUP(QDC_Contratos[[#This Row],[ID CLUSTER]],'Pontos e zonas por UF'!$B$2:$B$446,'Pontos e zonas por UF'!$H$2:$H$446)</f>
        <v>São Paulo</v>
      </c>
      <c r="K2486" s="344"/>
      <c r="L2486" s="8">
        <f>_xlfn.XLOOKUP(QDC_Contratos[[#This Row],[ID CLUSTER]],'Pontos e zonas por UF'!$B$2:$B$446,'Pontos e zonas por UF'!$A$2:$A$446)</f>
        <v>817352</v>
      </c>
      <c r="M2486" s="344" t="str">
        <f>_xlfn.XLOOKUP(QDC_Contratos[[#This Row],[Código Identificador do ID CLUSTER]],'Pontos e zonas por UF'!$A$2:$A$446,'Pontos e zonas por UF'!$G$2:$G$446)</f>
        <v>Ponto</v>
      </c>
    </row>
    <row r="2487" spans="1:13" x14ac:dyDescent="0.35">
      <c r="A2487" s="15">
        <v>2487</v>
      </c>
      <c r="B2487" s="338" t="s">
        <v>3761</v>
      </c>
      <c r="C2487" s="8" t="s">
        <v>1281</v>
      </c>
      <c r="D2487" s="15" t="s">
        <v>162</v>
      </c>
      <c r="E2487" s="18">
        <v>6.9</v>
      </c>
      <c r="F2487" s="473">
        <v>45819</v>
      </c>
      <c r="G2487" s="473">
        <v>45819</v>
      </c>
      <c r="H2487" s="448"/>
      <c r="I2487" s="15" t="s">
        <v>1279</v>
      </c>
      <c r="J2487" s="15" t="str">
        <f>_xlfn.XLOOKUP(QDC_Contratos[[#This Row],[ID CLUSTER]],'Pontos e zonas por UF'!$B$2:$B$446,'Pontos e zonas por UF'!$H$2:$H$446)</f>
        <v>São Paulo</v>
      </c>
      <c r="K2487" s="344"/>
      <c r="L2487" s="8">
        <f>_xlfn.XLOOKUP(QDC_Contratos[[#This Row],[ID CLUSTER]],'Pontos e zonas por UF'!$B$2:$B$446,'Pontos e zonas por UF'!$A$2:$A$446)</f>
        <v>441</v>
      </c>
      <c r="M2487" s="344" t="str">
        <f>_xlfn.XLOOKUP(QDC_Contratos[[#This Row],[Código Identificador do ID CLUSTER]],'Pontos e zonas por UF'!$A$2:$A$446,'Pontos e zonas por UF'!$G$2:$G$446)</f>
        <v>Zona</v>
      </c>
    </row>
    <row r="2488" spans="1:13" x14ac:dyDescent="0.35">
      <c r="A2488" s="15">
        <v>2488</v>
      </c>
      <c r="B2488" s="338" t="s">
        <v>3762</v>
      </c>
      <c r="C2488" s="8" t="s">
        <v>1726</v>
      </c>
      <c r="D2488" s="15" t="s">
        <v>169</v>
      </c>
      <c r="E2488" s="18">
        <v>1000</v>
      </c>
      <c r="F2488" s="473">
        <v>45820</v>
      </c>
      <c r="G2488" s="473">
        <v>45820</v>
      </c>
      <c r="H2488" s="448"/>
      <c r="I2488" s="15" t="s">
        <v>1279</v>
      </c>
      <c r="J2488" s="15" t="str">
        <f>_xlfn.XLOOKUP(QDC_Contratos[[#This Row],[ID CLUSTER]],'Pontos e zonas por UF'!$B$2:$B$446,'Pontos e zonas por UF'!$H$2:$H$446)</f>
        <v>Rio de Janeiro</v>
      </c>
      <c r="K2488" s="344"/>
      <c r="L2488" s="8">
        <f>_xlfn.XLOOKUP(QDC_Contratos[[#This Row],[ID CLUSTER]],'Pontos e zonas por UF'!$B$2:$B$446,'Pontos e zonas por UF'!$A$2:$A$446)</f>
        <v>757856</v>
      </c>
      <c r="M2488" s="344" t="str">
        <f>_xlfn.XLOOKUP(QDC_Contratos[[#This Row],[Código Identificador do ID CLUSTER]],'Pontos e zonas por UF'!$A$2:$A$446,'Pontos e zonas por UF'!$G$2:$G$446)</f>
        <v>Ponto</v>
      </c>
    </row>
    <row r="2489" spans="1:13" x14ac:dyDescent="0.35">
      <c r="A2489" s="15">
        <v>2489</v>
      </c>
      <c r="B2489" s="338" t="s">
        <v>3763</v>
      </c>
      <c r="C2489" s="8" t="s">
        <v>1730</v>
      </c>
      <c r="D2489" s="15" t="s">
        <v>169</v>
      </c>
      <c r="E2489" s="18">
        <v>400</v>
      </c>
      <c r="F2489" s="473">
        <v>45820</v>
      </c>
      <c r="G2489" s="473">
        <v>45820</v>
      </c>
      <c r="H2489" s="448"/>
      <c r="I2489" s="15" t="s">
        <v>1279</v>
      </c>
      <c r="J2489" s="15" t="str">
        <f>_xlfn.XLOOKUP(QDC_Contratos[[#This Row],[ID CLUSTER]],'Pontos e zonas por UF'!$B$2:$B$446,'Pontos e zonas por UF'!$H$2:$H$446)</f>
        <v>São Paulo</v>
      </c>
      <c r="K2489" s="344"/>
      <c r="L2489" s="8">
        <f>_xlfn.XLOOKUP(QDC_Contratos[[#This Row],[ID CLUSTER]],'Pontos e zonas por UF'!$B$2:$B$446,'Pontos e zonas por UF'!$A$2:$A$446)</f>
        <v>276645</v>
      </c>
      <c r="M2489" s="344" t="str">
        <f>_xlfn.XLOOKUP(QDC_Contratos[[#This Row],[Código Identificador do ID CLUSTER]],'Pontos e zonas por UF'!$A$2:$A$446,'Pontos e zonas por UF'!$G$2:$G$446)</f>
        <v>Ponto</v>
      </c>
    </row>
    <row r="2490" spans="1:13" x14ac:dyDescent="0.35">
      <c r="A2490" s="15">
        <v>2490</v>
      </c>
      <c r="B2490" s="338" t="s">
        <v>3764</v>
      </c>
      <c r="C2490" s="8" t="s">
        <v>1281</v>
      </c>
      <c r="D2490" s="15" t="s">
        <v>162</v>
      </c>
      <c r="E2490" s="18">
        <v>6.9</v>
      </c>
      <c r="F2490" s="473">
        <v>45820</v>
      </c>
      <c r="G2490" s="473">
        <v>45820</v>
      </c>
      <c r="H2490" s="448"/>
      <c r="I2490" s="15" t="s">
        <v>1279</v>
      </c>
      <c r="J2490" s="15" t="str">
        <f>_xlfn.XLOOKUP(QDC_Contratos[[#This Row],[ID CLUSTER]],'Pontos e zonas por UF'!$B$2:$B$446,'Pontos e zonas por UF'!$H$2:$H$446)</f>
        <v>São Paulo</v>
      </c>
      <c r="K2490" s="344"/>
      <c r="L2490" s="8">
        <f>_xlfn.XLOOKUP(QDC_Contratos[[#This Row],[ID CLUSTER]],'Pontos e zonas por UF'!$B$2:$B$446,'Pontos e zonas por UF'!$A$2:$A$446)</f>
        <v>441</v>
      </c>
      <c r="M2490" s="344" t="str">
        <f>_xlfn.XLOOKUP(QDC_Contratos[[#This Row],[Código Identificador do ID CLUSTER]],'Pontos e zonas por UF'!$A$2:$A$446,'Pontos e zonas por UF'!$G$2:$G$446)</f>
        <v>Zona</v>
      </c>
    </row>
    <row r="2491" spans="1:13" x14ac:dyDescent="0.35">
      <c r="A2491" s="15">
        <v>2491</v>
      </c>
      <c r="B2491" s="338" t="s">
        <v>3765</v>
      </c>
      <c r="C2491" s="8" t="s">
        <v>1281</v>
      </c>
      <c r="D2491" s="15" t="s">
        <v>162</v>
      </c>
      <c r="E2491" s="18">
        <v>7.9</v>
      </c>
      <c r="F2491" s="473">
        <v>45821</v>
      </c>
      <c r="G2491" s="473">
        <v>45821</v>
      </c>
      <c r="H2491" s="448"/>
      <c r="I2491" s="15" t="s">
        <v>1279</v>
      </c>
      <c r="J2491" s="15" t="str">
        <f>_xlfn.XLOOKUP(QDC_Contratos[[#This Row],[ID CLUSTER]],'Pontos e zonas por UF'!$B$2:$B$446,'Pontos e zonas por UF'!$H$2:$H$446)</f>
        <v>São Paulo</v>
      </c>
      <c r="K2491" s="344"/>
      <c r="L2491" s="8">
        <f>_xlfn.XLOOKUP(QDC_Contratos[[#This Row],[ID CLUSTER]],'Pontos e zonas por UF'!$B$2:$B$446,'Pontos e zonas por UF'!$A$2:$A$446)</f>
        <v>441</v>
      </c>
      <c r="M2491" s="344" t="str">
        <f>_xlfn.XLOOKUP(QDC_Contratos[[#This Row],[Código Identificador do ID CLUSTER]],'Pontos e zonas por UF'!$A$2:$A$446,'Pontos e zonas por UF'!$G$2:$G$446)</f>
        <v>Zona</v>
      </c>
    </row>
    <row r="2492" spans="1:13" x14ac:dyDescent="0.35">
      <c r="A2492" s="15">
        <v>2492</v>
      </c>
      <c r="B2492" s="338" t="s">
        <v>3766</v>
      </c>
      <c r="C2492" s="8" t="s">
        <v>1726</v>
      </c>
      <c r="D2492" s="15" t="s">
        <v>169</v>
      </c>
      <c r="E2492" s="18">
        <v>350</v>
      </c>
      <c r="F2492" s="473">
        <v>45822</v>
      </c>
      <c r="G2492" s="473">
        <v>45822</v>
      </c>
      <c r="H2492" s="448"/>
      <c r="I2492" s="15" t="s">
        <v>1279</v>
      </c>
      <c r="J2492" s="15" t="str">
        <f>_xlfn.XLOOKUP(QDC_Contratos[[#This Row],[ID CLUSTER]],'Pontos e zonas por UF'!$B$2:$B$446,'Pontos e zonas por UF'!$H$2:$H$446)</f>
        <v>Rio de Janeiro</v>
      </c>
      <c r="K2492" s="344"/>
      <c r="L2492" s="8">
        <f>_xlfn.XLOOKUP(QDC_Contratos[[#This Row],[ID CLUSTER]],'Pontos e zonas por UF'!$B$2:$B$446,'Pontos e zonas por UF'!$A$2:$A$446)</f>
        <v>757856</v>
      </c>
      <c r="M2492" s="344" t="str">
        <f>_xlfn.XLOOKUP(QDC_Contratos[[#This Row],[Código Identificador do ID CLUSTER]],'Pontos e zonas por UF'!$A$2:$A$446,'Pontos e zonas por UF'!$G$2:$G$446)</f>
        <v>Ponto</v>
      </c>
    </row>
    <row r="2493" spans="1:13" x14ac:dyDescent="0.35">
      <c r="A2493" s="15">
        <v>2493</v>
      </c>
      <c r="B2493" s="338" t="s">
        <v>3767</v>
      </c>
      <c r="C2493" s="8" t="s">
        <v>1281</v>
      </c>
      <c r="D2493" s="15" t="s">
        <v>162</v>
      </c>
      <c r="E2493" s="18">
        <v>5</v>
      </c>
      <c r="F2493" s="473">
        <v>45822</v>
      </c>
      <c r="G2493" s="473">
        <v>45822</v>
      </c>
      <c r="H2493" s="448"/>
      <c r="I2493" s="15" t="s">
        <v>1279</v>
      </c>
      <c r="J2493" s="15" t="str">
        <f>_xlfn.XLOOKUP(QDC_Contratos[[#This Row],[ID CLUSTER]],'Pontos e zonas por UF'!$B$2:$B$446,'Pontos e zonas por UF'!$H$2:$H$446)</f>
        <v>São Paulo</v>
      </c>
      <c r="K2493" s="344"/>
      <c r="L2493" s="8">
        <f>_xlfn.XLOOKUP(QDC_Contratos[[#This Row],[ID CLUSTER]],'Pontos e zonas por UF'!$B$2:$B$446,'Pontos e zonas por UF'!$A$2:$A$446)</f>
        <v>441</v>
      </c>
      <c r="M2493" s="344" t="str">
        <f>_xlfn.XLOOKUP(QDC_Contratos[[#This Row],[Código Identificador do ID CLUSTER]],'Pontos e zonas por UF'!$A$2:$A$446,'Pontos e zonas por UF'!$G$2:$G$446)</f>
        <v>Zona</v>
      </c>
    </row>
    <row r="2494" spans="1:13" x14ac:dyDescent="0.35">
      <c r="A2494" s="15">
        <v>2494</v>
      </c>
      <c r="B2494" s="338" t="s">
        <v>3768</v>
      </c>
      <c r="C2494" s="8" t="s">
        <v>1823</v>
      </c>
      <c r="D2494" s="15" t="s">
        <v>162</v>
      </c>
      <c r="E2494" s="18">
        <v>3</v>
      </c>
      <c r="F2494" s="473">
        <v>45822</v>
      </c>
      <c r="G2494" s="473">
        <v>45822</v>
      </c>
      <c r="H2494" s="448"/>
      <c r="I2494" s="15" t="s">
        <v>1279</v>
      </c>
      <c r="J2494" s="15" t="str">
        <f>_xlfn.XLOOKUP(QDC_Contratos[[#This Row],[ID CLUSTER]],'Pontos e zonas por UF'!$B$2:$B$446,'Pontos e zonas por UF'!$H$2:$H$446)</f>
        <v>São Paulo</v>
      </c>
      <c r="K2494" s="344"/>
      <c r="L2494" s="8">
        <f>_xlfn.XLOOKUP(QDC_Contratos[[#This Row],[ID CLUSTER]],'Pontos e zonas por UF'!$B$2:$B$446,'Pontos e zonas por UF'!$A$2:$A$446)</f>
        <v>443</v>
      </c>
      <c r="M2494" s="344" t="str">
        <f>_xlfn.XLOOKUP(QDC_Contratos[[#This Row],[Código Identificador do ID CLUSTER]],'Pontos e zonas por UF'!$A$2:$A$446,'Pontos e zonas por UF'!$G$2:$G$446)</f>
        <v>Zona</v>
      </c>
    </row>
    <row r="2495" spans="1:13" x14ac:dyDescent="0.35">
      <c r="A2495" s="15">
        <v>2495</v>
      </c>
      <c r="B2495" s="338" t="s">
        <v>3769</v>
      </c>
      <c r="C2495" s="8" t="s">
        <v>1726</v>
      </c>
      <c r="D2495" s="15" t="s">
        <v>169</v>
      </c>
      <c r="E2495" s="18">
        <v>350</v>
      </c>
      <c r="F2495" s="473">
        <v>45823</v>
      </c>
      <c r="G2495" s="473">
        <v>45823</v>
      </c>
      <c r="H2495" s="448"/>
      <c r="I2495" s="15" t="s">
        <v>1279</v>
      </c>
      <c r="J2495" s="15" t="str">
        <f>_xlfn.XLOOKUP(QDC_Contratos[[#This Row],[ID CLUSTER]],'Pontos e zonas por UF'!$B$2:$B$446,'Pontos e zonas por UF'!$H$2:$H$446)</f>
        <v>Rio de Janeiro</v>
      </c>
      <c r="K2495" s="344"/>
      <c r="L2495" s="8">
        <f>_xlfn.XLOOKUP(QDC_Contratos[[#This Row],[ID CLUSTER]],'Pontos e zonas por UF'!$B$2:$B$446,'Pontos e zonas por UF'!$A$2:$A$446)</f>
        <v>757856</v>
      </c>
      <c r="M2495" s="344" t="str">
        <f>_xlfn.XLOOKUP(QDC_Contratos[[#This Row],[Código Identificador do ID CLUSTER]],'Pontos e zonas por UF'!$A$2:$A$446,'Pontos e zonas por UF'!$G$2:$G$446)</f>
        <v>Ponto</v>
      </c>
    </row>
    <row r="2496" spans="1:13" x14ac:dyDescent="0.35">
      <c r="A2496" s="15">
        <v>2496</v>
      </c>
      <c r="B2496" s="338" t="s">
        <v>3770</v>
      </c>
      <c r="C2496" s="8" t="s">
        <v>1726</v>
      </c>
      <c r="D2496" s="15" t="s">
        <v>169</v>
      </c>
      <c r="E2496" s="18">
        <v>350</v>
      </c>
      <c r="F2496" s="473">
        <v>45824</v>
      </c>
      <c r="G2496" s="473">
        <v>45824</v>
      </c>
      <c r="H2496" s="448"/>
      <c r="I2496" s="15" t="s">
        <v>1279</v>
      </c>
      <c r="J2496" s="15" t="str">
        <f>_xlfn.XLOOKUP(QDC_Contratos[[#This Row],[ID CLUSTER]],'Pontos e zonas por UF'!$B$2:$B$446,'Pontos e zonas por UF'!$H$2:$H$446)</f>
        <v>Rio de Janeiro</v>
      </c>
      <c r="K2496" s="344"/>
      <c r="L2496" s="8">
        <f>_xlfn.XLOOKUP(QDC_Contratos[[#This Row],[ID CLUSTER]],'Pontos e zonas por UF'!$B$2:$B$446,'Pontos e zonas por UF'!$A$2:$A$446)</f>
        <v>757856</v>
      </c>
      <c r="M2496" s="344" t="str">
        <f>_xlfn.XLOOKUP(QDC_Contratos[[#This Row],[Código Identificador do ID CLUSTER]],'Pontos e zonas por UF'!$A$2:$A$446,'Pontos e zonas por UF'!$G$2:$G$446)</f>
        <v>Ponto</v>
      </c>
    </row>
    <row r="2497" spans="1:13" x14ac:dyDescent="0.35">
      <c r="A2497" s="15">
        <v>2497</v>
      </c>
      <c r="B2497" s="338" t="s">
        <v>3771</v>
      </c>
      <c r="C2497" s="8" t="s">
        <v>1281</v>
      </c>
      <c r="D2497" s="15" t="s">
        <v>162</v>
      </c>
      <c r="E2497" s="18">
        <v>8.3000000000000007</v>
      </c>
      <c r="F2497" s="473">
        <v>45824</v>
      </c>
      <c r="G2497" s="473">
        <v>45824</v>
      </c>
      <c r="H2497" s="448"/>
      <c r="I2497" s="15" t="s">
        <v>1279</v>
      </c>
      <c r="J2497" s="15" t="str">
        <f>_xlfn.XLOOKUP(QDC_Contratos[[#This Row],[ID CLUSTER]],'Pontos e zonas por UF'!$B$2:$B$446,'Pontos e zonas por UF'!$H$2:$H$446)</f>
        <v>São Paulo</v>
      </c>
      <c r="K2497" s="344"/>
      <c r="L2497" s="8">
        <f>_xlfn.XLOOKUP(QDC_Contratos[[#This Row],[ID CLUSTER]],'Pontos e zonas por UF'!$B$2:$B$446,'Pontos e zonas por UF'!$A$2:$A$446)</f>
        <v>441</v>
      </c>
      <c r="M2497" s="344" t="str">
        <f>_xlfn.XLOOKUP(QDC_Contratos[[#This Row],[Código Identificador do ID CLUSTER]],'Pontos e zonas por UF'!$A$2:$A$446,'Pontos e zonas por UF'!$G$2:$G$446)</f>
        <v>Zona</v>
      </c>
    </row>
    <row r="2498" spans="1:13" x14ac:dyDescent="0.35">
      <c r="A2498" s="15">
        <v>2498</v>
      </c>
      <c r="B2498" s="338" t="s">
        <v>3772</v>
      </c>
      <c r="C2498" s="8" t="s">
        <v>1281</v>
      </c>
      <c r="D2498" s="15" t="s">
        <v>162</v>
      </c>
      <c r="E2498" s="18">
        <v>8.3000000000000007</v>
      </c>
      <c r="F2498" s="473">
        <v>45825</v>
      </c>
      <c r="G2498" s="473">
        <v>45825</v>
      </c>
      <c r="H2498" s="448"/>
      <c r="I2498" s="15" t="s">
        <v>1279</v>
      </c>
      <c r="J2498" s="15" t="str">
        <f>_xlfn.XLOOKUP(QDC_Contratos[[#This Row],[ID CLUSTER]],'Pontos e zonas por UF'!$B$2:$B$446,'Pontos e zonas por UF'!$H$2:$H$446)</f>
        <v>São Paulo</v>
      </c>
      <c r="K2498" s="344"/>
      <c r="L2498" s="8">
        <f>_xlfn.XLOOKUP(QDC_Contratos[[#This Row],[ID CLUSTER]],'Pontos e zonas por UF'!$B$2:$B$446,'Pontos e zonas por UF'!$A$2:$A$446)</f>
        <v>441</v>
      </c>
      <c r="M2498" s="344" t="str">
        <f>_xlfn.XLOOKUP(QDC_Contratos[[#This Row],[Código Identificador do ID CLUSTER]],'Pontos e zonas por UF'!$A$2:$A$446,'Pontos e zonas por UF'!$G$2:$G$446)</f>
        <v>Zona</v>
      </c>
    </row>
    <row r="2499" spans="1:13" x14ac:dyDescent="0.35">
      <c r="A2499" s="15">
        <v>2499</v>
      </c>
      <c r="B2499" s="338" t="s">
        <v>3773</v>
      </c>
      <c r="C2499" s="8" t="s">
        <v>1281</v>
      </c>
      <c r="D2499" s="15" t="s">
        <v>162</v>
      </c>
      <c r="E2499" s="18">
        <v>8.3000000000000007</v>
      </c>
      <c r="F2499" s="473">
        <v>45826</v>
      </c>
      <c r="G2499" s="473">
        <v>45826</v>
      </c>
      <c r="H2499" s="448"/>
      <c r="I2499" s="15" t="s">
        <v>1279</v>
      </c>
      <c r="J2499" s="15" t="str">
        <f>_xlfn.XLOOKUP(QDC_Contratos[[#This Row],[ID CLUSTER]],'Pontos e zonas por UF'!$B$2:$B$446,'Pontos e zonas por UF'!$H$2:$H$446)</f>
        <v>São Paulo</v>
      </c>
      <c r="K2499" s="344"/>
      <c r="L2499" s="8">
        <f>_xlfn.XLOOKUP(QDC_Contratos[[#This Row],[ID CLUSTER]],'Pontos e zonas por UF'!$B$2:$B$446,'Pontos e zonas por UF'!$A$2:$A$446)</f>
        <v>441</v>
      </c>
      <c r="M2499" s="344" t="str">
        <f>_xlfn.XLOOKUP(QDC_Contratos[[#This Row],[Código Identificador do ID CLUSTER]],'Pontos e zonas por UF'!$A$2:$A$446,'Pontos e zonas por UF'!$G$2:$G$446)</f>
        <v>Zona</v>
      </c>
    </row>
    <row r="2500" spans="1:13" x14ac:dyDescent="0.35">
      <c r="A2500" s="15">
        <v>2500</v>
      </c>
      <c r="B2500" s="338" t="s">
        <v>3774</v>
      </c>
      <c r="C2500" s="8" t="s">
        <v>1554</v>
      </c>
      <c r="D2500" s="15" t="s">
        <v>169</v>
      </c>
      <c r="E2500" s="18">
        <v>550</v>
      </c>
      <c r="F2500" s="473">
        <v>40956</v>
      </c>
      <c r="G2500" s="473">
        <v>41639</v>
      </c>
      <c r="H2500" s="448"/>
      <c r="I2500" s="15" t="s">
        <v>1279</v>
      </c>
      <c r="J2500" s="15" t="str">
        <f>_xlfn.XLOOKUP(QDC_Contratos[[#This Row],[ID CLUSTER]],'Pontos e zonas por UF'!$B$2:$B$446,'Pontos e zonas por UF'!$H$2:$H$446)</f>
        <v>Rio Grande do Sul</v>
      </c>
      <c r="K2500" s="344"/>
      <c r="L2500" s="8">
        <f>_xlfn.XLOOKUP(QDC_Contratos[[#This Row],[ID CLUSTER]],'Pontos e zonas por UF'!$B$2:$B$446,'Pontos e zonas por UF'!$A$2:$A$446)</f>
        <v>272153</v>
      </c>
      <c r="M2500" s="344" t="str">
        <f>_xlfn.XLOOKUP(QDC_Contratos[[#This Row],[Código Identificador do ID CLUSTER]],'Pontos e zonas por UF'!$A$2:$A$446,'Pontos e zonas por UF'!$G$2:$G$446)</f>
        <v>Ponto</v>
      </c>
    </row>
    <row r="2501" spans="1:13" x14ac:dyDescent="0.35">
      <c r="A2501" s="15">
        <v>2501</v>
      </c>
      <c r="B2501" s="338" t="s">
        <v>3774</v>
      </c>
      <c r="C2501" s="8" t="s">
        <v>1556</v>
      </c>
      <c r="D2501" s="15" t="s">
        <v>162</v>
      </c>
      <c r="E2501" s="18">
        <v>550</v>
      </c>
      <c r="F2501" s="473">
        <v>40956</v>
      </c>
      <c r="G2501" s="473">
        <v>41639</v>
      </c>
      <c r="H2501" s="448"/>
      <c r="I2501" s="15" t="s">
        <v>1279</v>
      </c>
      <c r="J2501" s="15" t="str">
        <f>_xlfn.XLOOKUP(QDC_Contratos[[#This Row],[ID CLUSTER]],'Pontos e zonas por UF'!$B$2:$B$446,'Pontos e zonas por UF'!$H$2:$H$446)</f>
        <v>Rio Grande do Sul</v>
      </c>
      <c r="K2501" s="344"/>
      <c r="L2501" s="8">
        <f>_xlfn.XLOOKUP(QDC_Contratos[[#This Row],[ID CLUSTER]],'Pontos e zonas por UF'!$B$2:$B$446,'Pontos e zonas por UF'!$A$2:$A$446)</f>
        <v>303454</v>
      </c>
      <c r="M2501" s="344" t="str">
        <f>_xlfn.XLOOKUP(QDC_Contratos[[#This Row],[Código Identificador do ID CLUSTER]],'Pontos e zonas por UF'!$A$2:$A$446,'Pontos e zonas por UF'!$G$2:$G$446)</f>
        <v>Ponto</v>
      </c>
    </row>
    <row r="2502" spans="1:13" x14ac:dyDescent="0.35">
      <c r="A2502" s="15">
        <v>2502</v>
      </c>
      <c r="B2502" s="338" t="s">
        <v>3774</v>
      </c>
      <c r="C2502" s="8" t="s">
        <v>1554</v>
      </c>
      <c r="D2502" s="15" t="s">
        <v>169</v>
      </c>
      <c r="E2502" s="18">
        <v>650</v>
      </c>
      <c r="F2502" s="473">
        <v>41640</v>
      </c>
      <c r="G2502" s="473">
        <v>42369</v>
      </c>
      <c r="H2502" s="448"/>
      <c r="I2502" s="15" t="s">
        <v>1279</v>
      </c>
      <c r="J2502" s="15" t="str">
        <f>_xlfn.XLOOKUP(QDC_Contratos[[#This Row],[ID CLUSTER]],'Pontos e zonas por UF'!$B$2:$B$446,'Pontos e zonas por UF'!$H$2:$H$446)</f>
        <v>Rio Grande do Sul</v>
      </c>
      <c r="K2502" s="344"/>
      <c r="L2502" s="8">
        <f>_xlfn.XLOOKUP(QDC_Contratos[[#This Row],[ID CLUSTER]],'Pontos e zonas por UF'!$B$2:$B$446,'Pontos e zonas por UF'!$A$2:$A$446)</f>
        <v>272153</v>
      </c>
      <c r="M2502" s="344" t="str">
        <f>_xlfn.XLOOKUP(QDC_Contratos[[#This Row],[Código Identificador do ID CLUSTER]],'Pontos e zonas por UF'!$A$2:$A$446,'Pontos e zonas por UF'!$G$2:$G$446)</f>
        <v>Ponto</v>
      </c>
    </row>
    <row r="2503" spans="1:13" x14ac:dyDescent="0.35">
      <c r="A2503" s="15">
        <v>2503</v>
      </c>
      <c r="B2503" s="338" t="s">
        <v>3774</v>
      </c>
      <c r="C2503" s="8" t="s">
        <v>1556</v>
      </c>
      <c r="D2503" s="15" t="s">
        <v>162</v>
      </c>
      <c r="E2503" s="18">
        <v>650</v>
      </c>
      <c r="F2503" s="473">
        <v>41640</v>
      </c>
      <c r="G2503" s="473">
        <v>42369</v>
      </c>
      <c r="H2503" s="448"/>
      <c r="I2503" s="15" t="s">
        <v>1279</v>
      </c>
      <c r="J2503" s="15" t="str">
        <f>_xlfn.XLOOKUP(QDC_Contratos[[#This Row],[ID CLUSTER]],'Pontos e zonas por UF'!$B$2:$B$446,'Pontos e zonas por UF'!$H$2:$H$446)</f>
        <v>Rio Grande do Sul</v>
      </c>
      <c r="K2503" s="344"/>
      <c r="L2503" s="8">
        <f>_xlfn.XLOOKUP(QDC_Contratos[[#This Row],[ID CLUSTER]],'Pontos e zonas por UF'!$B$2:$B$446,'Pontos e zonas por UF'!$A$2:$A$446)</f>
        <v>303454</v>
      </c>
      <c r="M2503" s="344" t="str">
        <f>_xlfn.XLOOKUP(QDC_Contratos[[#This Row],[Código Identificador do ID CLUSTER]],'Pontos e zonas por UF'!$A$2:$A$446,'Pontos e zonas por UF'!$G$2:$G$446)</f>
        <v>Ponto</v>
      </c>
    </row>
    <row r="2504" spans="1:13" x14ac:dyDescent="0.35">
      <c r="A2504" s="15">
        <v>2504</v>
      </c>
      <c r="B2504" s="338" t="s">
        <v>3774</v>
      </c>
      <c r="C2504" s="8" t="s">
        <v>1554</v>
      </c>
      <c r="D2504" s="15" t="s">
        <v>169</v>
      </c>
      <c r="E2504" s="18">
        <v>800</v>
      </c>
      <c r="F2504" s="473">
        <v>42370</v>
      </c>
      <c r="G2504" s="473">
        <v>44911</v>
      </c>
      <c r="H2504" s="448"/>
      <c r="I2504" s="15" t="s">
        <v>1279</v>
      </c>
      <c r="J2504" s="15" t="str">
        <f>_xlfn.XLOOKUP(QDC_Contratos[[#This Row],[ID CLUSTER]],'Pontos e zonas por UF'!$B$2:$B$446,'Pontos e zonas por UF'!$H$2:$H$446)</f>
        <v>Rio Grande do Sul</v>
      </c>
      <c r="K2504" s="344"/>
      <c r="L2504" s="8">
        <f>_xlfn.XLOOKUP(QDC_Contratos[[#This Row],[ID CLUSTER]],'Pontos e zonas por UF'!$B$2:$B$446,'Pontos e zonas por UF'!$A$2:$A$446)</f>
        <v>272153</v>
      </c>
      <c r="M2504" s="344" t="str">
        <f>_xlfn.XLOOKUP(QDC_Contratos[[#This Row],[Código Identificador do ID CLUSTER]],'Pontos e zonas por UF'!$A$2:$A$446,'Pontos e zonas por UF'!$G$2:$G$446)</f>
        <v>Ponto</v>
      </c>
    </row>
    <row r="2505" spans="1:13" x14ac:dyDescent="0.35">
      <c r="A2505" s="15">
        <v>2505</v>
      </c>
      <c r="B2505" s="338" t="s">
        <v>3774</v>
      </c>
      <c r="C2505" s="8" t="s">
        <v>1556</v>
      </c>
      <c r="D2505" s="15" t="s">
        <v>162</v>
      </c>
      <c r="E2505" s="18">
        <v>800</v>
      </c>
      <c r="F2505" s="473">
        <v>42370</v>
      </c>
      <c r="G2505" s="473">
        <v>44911</v>
      </c>
      <c r="H2505" s="448"/>
      <c r="I2505" s="15" t="s">
        <v>1279</v>
      </c>
      <c r="J2505" s="15" t="str">
        <f>_xlfn.XLOOKUP(QDC_Contratos[[#This Row],[ID CLUSTER]],'Pontos e zonas por UF'!$B$2:$B$446,'Pontos e zonas por UF'!$H$2:$H$446)</f>
        <v>Rio Grande do Sul</v>
      </c>
      <c r="K2505" s="344"/>
      <c r="L2505" s="8">
        <f>_xlfn.XLOOKUP(QDC_Contratos[[#This Row],[ID CLUSTER]],'Pontos e zonas por UF'!$B$2:$B$446,'Pontos e zonas por UF'!$A$2:$A$446)</f>
        <v>303454</v>
      </c>
      <c r="M2505" s="344" t="str">
        <f>_xlfn.XLOOKUP(QDC_Contratos[[#This Row],[Código Identificador do ID CLUSTER]],'Pontos e zonas por UF'!$A$2:$A$446,'Pontos e zonas por UF'!$G$2:$G$446)</f>
        <v>Ponto</v>
      </c>
    </row>
    <row r="2506" spans="1:13" x14ac:dyDescent="0.35">
      <c r="A2506" s="15">
        <v>2506</v>
      </c>
      <c r="B2506" s="338" t="s">
        <v>3775</v>
      </c>
      <c r="C2506" s="8" t="s">
        <v>1317</v>
      </c>
      <c r="D2506" s="15" t="s">
        <v>169</v>
      </c>
      <c r="E2506" s="18">
        <v>2240</v>
      </c>
      <c r="F2506" s="473">
        <v>44927</v>
      </c>
      <c r="G2506" s="473">
        <v>45291</v>
      </c>
      <c r="H2506" s="448"/>
      <c r="I2506" s="15" t="s">
        <v>1279</v>
      </c>
      <c r="J2506" s="15" t="str">
        <f>_xlfn.XLOOKUP(QDC_Contratos[[#This Row],[ID CLUSTER]],'Pontos e zonas por UF'!$B$2:$B$446,'Pontos e zonas por UF'!$H$2:$H$446)</f>
        <v>Mato Grosso</v>
      </c>
      <c r="K2506" s="344"/>
      <c r="L2506" s="8">
        <f>_xlfn.XLOOKUP(QDC_Contratos[[#This Row],[ID CLUSTER]],'Pontos e zonas por UF'!$B$2:$B$446,'Pontos e zonas por UF'!$A$2:$A$446)</f>
        <v>283474</v>
      </c>
      <c r="M2506" s="344" t="str">
        <f>_xlfn.XLOOKUP(QDC_Contratos[[#This Row],[Código Identificador do ID CLUSTER]],'Pontos e zonas por UF'!$A$2:$A$446,'Pontos e zonas por UF'!$G$2:$G$446)</f>
        <v>Ponto</v>
      </c>
    </row>
    <row r="2507" spans="1:13" x14ac:dyDescent="0.35">
      <c r="A2507" s="15">
        <v>2507</v>
      </c>
      <c r="B2507" s="338" t="s">
        <v>3775</v>
      </c>
      <c r="C2507" s="8" t="s">
        <v>1289</v>
      </c>
      <c r="D2507" s="15" t="s">
        <v>162</v>
      </c>
      <c r="E2507" s="18">
        <v>2240</v>
      </c>
      <c r="F2507" s="473">
        <v>44927</v>
      </c>
      <c r="G2507" s="473">
        <v>45291</v>
      </c>
      <c r="H2507" s="448"/>
      <c r="I2507" s="15" t="s">
        <v>1279</v>
      </c>
      <c r="J2507" s="15" t="str">
        <f>_xlfn.XLOOKUP(QDC_Contratos[[#This Row],[ID CLUSTER]],'Pontos e zonas por UF'!$B$2:$B$446,'Pontos e zonas por UF'!$H$2:$H$446)</f>
        <v>Mato Grosso</v>
      </c>
      <c r="K2507" s="344"/>
      <c r="L2507" s="8">
        <f>_xlfn.XLOOKUP(QDC_Contratos[[#This Row],[ID CLUSTER]],'Pontos e zonas por UF'!$B$2:$B$446,'Pontos e zonas por UF'!$A$2:$A$446)</f>
        <v>283472</v>
      </c>
      <c r="M2507" s="344" t="str">
        <f>_xlfn.XLOOKUP(QDC_Contratos[[#This Row],[Código Identificador do ID CLUSTER]],'Pontos e zonas por UF'!$A$2:$A$446,'Pontos e zonas por UF'!$G$2:$G$446)</f>
        <v>Ponto</v>
      </c>
    </row>
    <row r="2508" spans="1:13" x14ac:dyDescent="0.35">
      <c r="A2508" s="15">
        <v>2508</v>
      </c>
      <c r="B2508" s="338" t="s">
        <v>3776</v>
      </c>
      <c r="C2508" s="8" t="s">
        <v>1317</v>
      </c>
      <c r="D2508" s="15" t="s">
        <v>169</v>
      </c>
      <c r="E2508" s="18">
        <v>215</v>
      </c>
      <c r="F2508" s="473">
        <v>45658</v>
      </c>
      <c r="G2508" s="473">
        <v>46022</v>
      </c>
      <c r="H2508" s="448"/>
      <c r="I2508" s="15" t="s">
        <v>1279</v>
      </c>
      <c r="J2508" s="15" t="str">
        <f>_xlfn.XLOOKUP(QDC_Contratos[[#This Row],[ID CLUSTER]],'Pontos e zonas por UF'!$B$2:$B$446,'Pontos e zonas por UF'!$H$2:$H$446)</f>
        <v>Mato Grosso</v>
      </c>
      <c r="K2508" s="344"/>
      <c r="L2508" s="8">
        <f>_xlfn.XLOOKUP(QDC_Contratos[[#This Row],[ID CLUSTER]],'Pontos e zonas por UF'!$B$2:$B$446,'Pontos e zonas por UF'!$A$2:$A$446)</f>
        <v>283474</v>
      </c>
      <c r="M2508" s="344" t="str">
        <f>_xlfn.XLOOKUP(QDC_Contratos[[#This Row],[Código Identificador do ID CLUSTER]],'Pontos e zonas por UF'!$A$2:$A$446,'Pontos e zonas por UF'!$G$2:$G$446)</f>
        <v>Ponto</v>
      </c>
    </row>
    <row r="2509" spans="1:13" x14ac:dyDescent="0.35">
      <c r="A2509" s="15">
        <v>2509</v>
      </c>
      <c r="B2509" s="338" t="s">
        <v>3776</v>
      </c>
      <c r="C2509" s="8" t="s">
        <v>1291</v>
      </c>
      <c r="D2509" s="15" t="s">
        <v>162</v>
      </c>
      <c r="E2509" s="18">
        <v>215</v>
      </c>
      <c r="F2509" s="473">
        <v>45658</v>
      </c>
      <c r="G2509" s="473">
        <v>46022</v>
      </c>
      <c r="H2509" s="448"/>
      <c r="I2509" s="15" t="s">
        <v>1279</v>
      </c>
      <c r="J2509" s="15" t="str">
        <f>_xlfn.XLOOKUP(QDC_Contratos[[#This Row],[ID CLUSTER]],'Pontos e zonas por UF'!$B$2:$B$446,'Pontos e zonas por UF'!$H$2:$H$446)</f>
        <v>Mato Grosso</v>
      </c>
      <c r="K2509" s="344"/>
      <c r="L2509" s="8">
        <f>_xlfn.XLOOKUP(QDC_Contratos[[#This Row],[ID CLUSTER]],'Pontos e zonas por UF'!$B$2:$B$446,'Pontos e zonas por UF'!$A$2:$A$446)</f>
        <v>283473</v>
      </c>
      <c r="M2509" s="344" t="str">
        <f>_xlfn.XLOOKUP(QDC_Contratos[[#This Row],[Código Identificador do ID CLUSTER]],'Pontos e zonas por UF'!$A$2:$A$446,'Pontos e zonas por UF'!$G$2:$G$446)</f>
        <v>Ponto</v>
      </c>
    </row>
    <row r="2510" spans="1:13" x14ac:dyDescent="0.35">
      <c r="A2510" s="15">
        <v>2510</v>
      </c>
      <c r="B2510" s="338" t="s">
        <v>3777</v>
      </c>
      <c r="C2510" s="8" t="s">
        <v>1317</v>
      </c>
      <c r="D2510" s="15" t="s">
        <v>169</v>
      </c>
      <c r="E2510" s="18">
        <v>2240</v>
      </c>
      <c r="F2510" s="473">
        <v>45658</v>
      </c>
      <c r="G2510" s="473">
        <v>46022</v>
      </c>
      <c r="H2510" s="448"/>
      <c r="I2510" s="15" t="s">
        <v>1279</v>
      </c>
      <c r="J2510" s="15" t="str">
        <f>_xlfn.XLOOKUP(QDC_Contratos[[#This Row],[ID CLUSTER]],'Pontos e zonas por UF'!$B$2:$B$446,'Pontos e zonas por UF'!$H$2:$H$446)</f>
        <v>Mato Grosso</v>
      </c>
      <c r="K2510" s="344"/>
      <c r="L2510" s="8">
        <f>_xlfn.XLOOKUP(QDC_Contratos[[#This Row],[ID CLUSTER]],'Pontos e zonas por UF'!$B$2:$B$446,'Pontos e zonas por UF'!$A$2:$A$446)</f>
        <v>283474</v>
      </c>
      <c r="M2510" s="344" t="str">
        <f>_xlfn.XLOOKUP(QDC_Contratos[[#This Row],[Código Identificador do ID CLUSTER]],'Pontos e zonas por UF'!$A$2:$A$446,'Pontos e zonas por UF'!$G$2:$G$446)</f>
        <v>Ponto</v>
      </c>
    </row>
    <row r="2511" spans="1:13" x14ac:dyDescent="0.35">
      <c r="A2511" s="15">
        <v>2511</v>
      </c>
      <c r="B2511" s="338" t="s">
        <v>3777</v>
      </c>
      <c r="C2511" s="8" t="s">
        <v>1291</v>
      </c>
      <c r="D2511" s="15" t="s">
        <v>162</v>
      </c>
      <c r="E2511" s="18">
        <v>2240</v>
      </c>
      <c r="F2511" s="473">
        <v>45658</v>
      </c>
      <c r="G2511" s="473">
        <v>46022</v>
      </c>
      <c r="H2511" s="448"/>
      <c r="I2511" s="15" t="s">
        <v>1279</v>
      </c>
      <c r="J2511" s="15" t="str">
        <f>_xlfn.XLOOKUP(QDC_Contratos[[#This Row],[ID CLUSTER]],'Pontos e zonas por UF'!$B$2:$B$446,'Pontos e zonas por UF'!$H$2:$H$446)</f>
        <v>Mato Grosso</v>
      </c>
      <c r="K2511" s="344"/>
      <c r="L2511" s="8">
        <f>_xlfn.XLOOKUP(QDC_Contratos[[#This Row],[ID CLUSTER]],'Pontos e zonas por UF'!$B$2:$B$446,'Pontos e zonas por UF'!$A$2:$A$446)</f>
        <v>283473</v>
      </c>
      <c r="M2511" s="344" t="str">
        <f>_xlfn.XLOOKUP(QDC_Contratos[[#This Row],[Código Identificador do ID CLUSTER]],'Pontos e zonas por UF'!$A$2:$A$446,'Pontos e zonas por UF'!$G$2:$G$446)</f>
        <v>Ponto</v>
      </c>
    </row>
  </sheetData>
  <conditionalFormatting sqref="B1:B1048576">
    <cfRule type="duplicateValues" dxfId="12" priority="61"/>
  </conditionalFormatting>
  <dataValidations count="1">
    <dataValidation type="list" allowBlank="1" showInputMessage="1" showErrorMessage="1" sqref="I2:I222 I226:I1088" xr:uid="{00000000-0002-0000-0200-000000000000}">
      <formula1>"sim,não"</formula1>
    </dataValidation>
  </dataValidations>
  <pageMargins left="0.511811024" right="0.511811024" top="0.78740157499999996" bottom="0.78740157499999996" header="0.31496062000000002" footer="0.31496062000000002"/>
  <pageSetup paperSize="9" orientation="portrait"/>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61"/>
  <sheetViews>
    <sheetView zoomScale="70" zoomScaleNormal="70" workbookViewId="0">
      <pane ySplit="1" topLeftCell="A144" activePane="bottomLeft" state="frozen"/>
      <selection pane="bottomLeft" activeCell="J1" activeCellId="1" sqref="H1:H1048576 J1:J1048576"/>
    </sheetView>
  </sheetViews>
  <sheetFormatPr defaultColWidth="85.26953125" defaultRowHeight="14.5" x14ac:dyDescent="0.35"/>
  <cols>
    <col min="1" max="1" width="30.7265625" style="15" bestFit="1" customWidth="1"/>
    <col min="2" max="2" width="25.7265625" style="15" bestFit="1" customWidth="1"/>
    <col min="3" max="3" width="13.7265625" style="343" bestFit="1" customWidth="1"/>
    <col min="4" max="4" width="17.54296875" style="15" bestFit="1" customWidth="1"/>
    <col min="5" max="5" width="28" style="15" bestFit="1" customWidth="1"/>
    <col min="6" max="6" width="24" style="15" bestFit="1" customWidth="1"/>
    <col min="7" max="7" width="25.1796875" style="17" bestFit="1" customWidth="1"/>
    <col min="8" max="8" width="40.1796875" style="490" bestFit="1" customWidth="1"/>
    <col min="9" max="9" width="20.7265625" style="17" bestFit="1" customWidth="1"/>
    <col min="10" max="10" width="39.7265625" style="490" bestFit="1" customWidth="1"/>
    <col min="11" max="11" width="35.26953125" style="8" bestFit="1" customWidth="1"/>
    <col min="12" max="12" width="18" style="15" bestFit="1" customWidth="1"/>
    <col min="13" max="13" width="56.81640625" style="15" bestFit="1" customWidth="1"/>
    <col min="14" max="14" width="79.453125" style="15" bestFit="1" customWidth="1"/>
    <col min="15" max="15" width="53.26953125" style="15" bestFit="1" customWidth="1"/>
    <col min="16" max="16" width="11.54296875" style="15" bestFit="1" customWidth="1"/>
    <col min="17" max="17" width="13" style="15" bestFit="1" customWidth="1"/>
    <col min="18" max="18" width="47.81640625" style="15" bestFit="1" customWidth="1"/>
    <col min="19" max="19" width="56.54296875" style="15" bestFit="1" customWidth="1"/>
    <col min="20" max="46" width="85.26953125" style="15" customWidth="1"/>
    <col min="47" max="16384" width="85.26953125" style="15"/>
  </cols>
  <sheetData>
    <row r="1" spans="1:19" ht="25.5" customHeight="1" x14ac:dyDescent="0.35">
      <c r="A1" s="336" t="s">
        <v>3778</v>
      </c>
      <c r="B1" s="336" t="s">
        <v>3779</v>
      </c>
      <c r="C1" s="397" t="s">
        <v>3780</v>
      </c>
      <c r="D1" s="336" t="s">
        <v>3781</v>
      </c>
      <c r="E1" s="336" t="s">
        <v>3782</v>
      </c>
      <c r="F1" s="336" t="s">
        <v>3783</v>
      </c>
      <c r="G1" s="336" t="s">
        <v>3784</v>
      </c>
      <c r="H1" s="487" t="s">
        <v>3785</v>
      </c>
      <c r="I1" s="336" t="s">
        <v>108</v>
      </c>
      <c r="J1" s="487" t="s">
        <v>3786</v>
      </c>
      <c r="K1" s="336" t="s">
        <v>3787</v>
      </c>
      <c r="L1" s="336" t="s">
        <v>3788</v>
      </c>
      <c r="M1" s="336" t="s">
        <v>3789</v>
      </c>
      <c r="N1" s="336" t="s">
        <v>1274</v>
      </c>
      <c r="O1" s="408" t="s">
        <v>3790</v>
      </c>
      <c r="P1" s="15" t="s">
        <v>106</v>
      </c>
      <c r="Q1" s="15" t="s">
        <v>107</v>
      </c>
      <c r="R1" s="15" t="s">
        <v>100</v>
      </c>
      <c r="S1" s="15" t="s">
        <v>101</v>
      </c>
    </row>
    <row r="2" spans="1:19" s="8" customFormat="1" ht="105" customHeight="1" x14ac:dyDescent="0.35">
      <c r="A2" s="409" t="s">
        <v>3791</v>
      </c>
      <c r="B2" s="409" t="s">
        <v>3792</v>
      </c>
      <c r="C2" s="409"/>
      <c r="D2" s="288" t="s">
        <v>125</v>
      </c>
      <c r="E2" s="409" t="s">
        <v>1279</v>
      </c>
      <c r="F2" s="409"/>
      <c r="G2" s="409" t="s">
        <v>56</v>
      </c>
      <c r="H2" s="488">
        <v>39721</v>
      </c>
      <c r="I2" s="338" t="s">
        <v>124</v>
      </c>
      <c r="J2" s="488">
        <v>39721</v>
      </c>
      <c r="K2" s="410" t="s">
        <v>3793</v>
      </c>
      <c r="L2" s="410" t="s">
        <v>3794</v>
      </c>
      <c r="M2" s="410" t="s">
        <v>3795</v>
      </c>
      <c r="N2" s="411" t="s">
        <v>3796</v>
      </c>
      <c r="O2" s="409"/>
      <c r="P2" s="340">
        <v>44562</v>
      </c>
      <c r="Q2" s="340">
        <v>47756</v>
      </c>
      <c r="R2" s="410" t="e">
        <f>IF(ISNA(VLOOKUP(Contratos_Aditivos[[#This Row],[REGISTRO DO CONTRATO]],Contratos[#All],3,0)),VLOOKUP(Contratos_Aditivos[[#This Row],[REGISTRO DO CONTRATO]],Contratos_Acordos[],11,0),VLOOKUP(Contratos_Aditivos[[#This Row],[REGISTRO DO CONTRATO]],Contratos[#All],3,0))</f>
        <v>#N/A</v>
      </c>
      <c r="S2" s="410" t="e">
        <f>IF(ISNA(VLOOKUP(Contratos_Aditivos[[#This Row],[REGISTRO DO CONTRATO]],Contratos[#All],4,0)),VLOOKUP(Contratos_Aditivos[[#This Row],[REGISTRO DO CONTRATO]],Contratos_Acordos[],12,0),VLOOKUP(Contratos_Aditivos[[#This Row],[REGISTRO DO CONTRATO]],Contratos[#All],4,0))</f>
        <v>#N/A</v>
      </c>
    </row>
    <row r="3" spans="1:19" s="8" customFormat="1" ht="105" customHeight="1" x14ac:dyDescent="0.35">
      <c r="A3" s="409" t="s">
        <v>3797</v>
      </c>
      <c r="B3" s="409" t="s">
        <v>3792</v>
      </c>
      <c r="C3" s="409"/>
      <c r="D3" s="288" t="s">
        <v>125</v>
      </c>
      <c r="E3" s="409" t="s">
        <v>1279</v>
      </c>
      <c r="F3" s="409"/>
      <c r="G3" s="409" t="s">
        <v>56</v>
      </c>
      <c r="H3" s="488">
        <v>40414</v>
      </c>
      <c r="I3" s="338" t="s">
        <v>124</v>
      </c>
      <c r="J3" s="488">
        <v>40414</v>
      </c>
      <c r="K3" s="410" t="s">
        <v>3793</v>
      </c>
      <c r="L3" s="410" t="s">
        <v>3794</v>
      </c>
      <c r="M3" s="410" t="s">
        <v>3798</v>
      </c>
      <c r="N3" s="411" t="s">
        <v>3799</v>
      </c>
      <c r="O3" s="409"/>
      <c r="P3" s="340">
        <v>44562</v>
      </c>
      <c r="Q3" s="340">
        <v>47756</v>
      </c>
      <c r="R3" s="410" t="e">
        <f>IF(ISNA(VLOOKUP(Contratos_Aditivos[[#This Row],[REGISTRO DO CONTRATO]],Contratos[#All],3,0)),VLOOKUP(Contratos_Aditivos[[#This Row],[REGISTRO DO CONTRATO]],Contratos_Acordos[],11,0),VLOOKUP(Contratos_Aditivos[[#This Row],[REGISTRO DO CONTRATO]],Contratos[#All],3,0))</f>
        <v>#N/A</v>
      </c>
      <c r="S3" s="410" t="e">
        <f>IF(ISNA(VLOOKUP(Contratos_Aditivos[[#This Row],[REGISTRO DO CONTRATO]],Contratos[#All],4,0)),VLOOKUP(Contratos_Aditivos[[#This Row],[REGISTRO DO CONTRATO]],Contratos_Acordos[],12,0),VLOOKUP(Contratos_Aditivos[[#This Row],[REGISTRO DO CONTRATO]],Contratos[#All],4,0))</f>
        <v>#N/A</v>
      </c>
    </row>
    <row r="4" spans="1:19" ht="60" customHeight="1" x14ac:dyDescent="0.35">
      <c r="A4" s="409" t="s">
        <v>3800</v>
      </c>
      <c r="B4" s="409" t="s">
        <v>3792</v>
      </c>
      <c r="C4" s="409"/>
      <c r="D4" s="288" t="s">
        <v>125</v>
      </c>
      <c r="E4" s="409" t="s">
        <v>1279</v>
      </c>
      <c r="F4" s="409"/>
      <c r="G4" s="409" t="s">
        <v>56</v>
      </c>
      <c r="H4" s="488">
        <v>40660</v>
      </c>
      <c r="I4" s="338" t="s">
        <v>124</v>
      </c>
      <c r="J4" s="488">
        <v>40767</v>
      </c>
      <c r="K4" s="410" t="s">
        <v>3793</v>
      </c>
      <c r="L4" s="410" t="s">
        <v>3794</v>
      </c>
      <c r="M4" s="410" t="s">
        <v>3795</v>
      </c>
      <c r="N4" s="411" t="s">
        <v>3801</v>
      </c>
      <c r="O4" s="409"/>
      <c r="P4" s="340">
        <v>44562</v>
      </c>
      <c r="Q4" s="340">
        <v>47756</v>
      </c>
      <c r="R4" s="410" t="e">
        <f>IF(ISNA(VLOOKUP(Contratos_Aditivos[[#This Row],[REGISTRO DO CONTRATO]],Contratos[#All],3,0)),VLOOKUP(Contratos_Aditivos[[#This Row],[REGISTRO DO CONTRATO]],Contratos_Acordos[],11,0),VLOOKUP(Contratos_Aditivos[[#This Row],[REGISTRO DO CONTRATO]],Contratos[#All],3,0))</f>
        <v>#N/A</v>
      </c>
      <c r="S4" s="410" t="e">
        <f>IF(ISNA(VLOOKUP(Contratos_Aditivos[[#This Row],[REGISTRO DO CONTRATO]],Contratos[#All],4,0)),VLOOKUP(Contratos_Aditivos[[#This Row],[REGISTRO DO CONTRATO]],Contratos_Acordos[],12,0),VLOOKUP(Contratos_Aditivos[[#This Row],[REGISTRO DO CONTRATO]],Contratos[#All],4,0))</f>
        <v>#N/A</v>
      </c>
    </row>
    <row r="5" spans="1:19" ht="180" customHeight="1" x14ac:dyDescent="0.35">
      <c r="A5" s="409" t="s">
        <v>1526</v>
      </c>
      <c r="B5" s="409" t="s">
        <v>3792</v>
      </c>
      <c r="C5" s="412" t="s">
        <v>3802</v>
      </c>
      <c r="D5" s="288" t="s">
        <v>3802</v>
      </c>
      <c r="E5" s="409" t="s">
        <v>1279</v>
      </c>
      <c r="F5" s="409"/>
      <c r="G5" s="409" t="s">
        <v>72</v>
      </c>
      <c r="H5" s="488">
        <v>44552</v>
      </c>
      <c r="I5" s="338" t="s">
        <v>124</v>
      </c>
      <c r="J5" s="488">
        <v>44560</v>
      </c>
      <c r="K5" s="410" t="s">
        <v>3793</v>
      </c>
      <c r="L5" s="410" t="s">
        <v>3794</v>
      </c>
      <c r="M5" s="410" t="s">
        <v>3795</v>
      </c>
      <c r="N5" s="411" t="s">
        <v>3803</v>
      </c>
      <c r="O5" s="409"/>
      <c r="P5" s="410">
        <v>44562</v>
      </c>
      <c r="Q5" s="410">
        <v>47756</v>
      </c>
      <c r="R5" s="410" t="e">
        <f>IF(ISNA(VLOOKUP(Contratos_Aditivos[[#This Row],[REGISTRO DO CONTRATO]],Contratos[#All],3,0)),VLOOKUP(Contratos_Aditivos[[#This Row],[REGISTRO DO CONTRATO]],Contratos_Acordos[],11,0),VLOOKUP(Contratos_Aditivos[[#This Row],[REGISTRO DO CONTRATO]],Contratos[#All],3,0))</f>
        <v>#N/A</v>
      </c>
      <c r="S5" s="410" t="e">
        <f>IF(ISNA(VLOOKUP(Contratos_Aditivos[[#This Row],[REGISTRO DO CONTRATO]],Contratos[#All],4,0)),VLOOKUP(Contratos_Aditivos[[#This Row],[REGISTRO DO CONTRATO]],Contratos_Acordos[],12,0),VLOOKUP(Contratos_Aditivos[[#This Row],[REGISTRO DO CONTRATO]],Contratos[#All],4,0))</f>
        <v>#N/A</v>
      </c>
    </row>
    <row r="6" spans="1:19" ht="75" customHeight="1" x14ac:dyDescent="0.35">
      <c r="A6" s="409" t="s">
        <v>3804</v>
      </c>
      <c r="B6" s="409" t="s">
        <v>3792</v>
      </c>
      <c r="C6" s="412" t="s">
        <v>3805</v>
      </c>
      <c r="D6" s="288" t="s">
        <v>3805</v>
      </c>
      <c r="E6" s="409" t="s">
        <v>1279</v>
      </c>
      <c r="F6" s="409"/>
      <c r="G6" s="409" t="s">
        <v>72</v>
      </c>
      <c r="H6" s="488">
        <v>44558</v>
      </c>
      <c r="I6" s="338" t="s">
        <v>124</v>
      </c>
      <c r="J6" s="488">
        <v>44560</v>
      </c>
      <c r="K6" s="410" t="s">
        <v>3793</v>
      </c>
      <c r="L6" s="410" t="s">
        <v>3794</v>
      </c>
      <c r="M6" s="410" t="s">
        <v>3795</v>
      </c>
      <c r="N6" s="411" t="s">
        <v>3806</v>
      </c>
      <c r="O6" s="409"/>
      <c r="P6" s="340">
        <v>44562</v>
      </c>
      <c r="Q6" s="340">
        <v>47756</v>
      </c>
      <c r="R6" s="410" t="e">
        <f>IF(ISNA(VLOOKUP(Contratos_Aditivos[[#This Row],[REGISTRO DO CONTRATO]],Contratos[#All],3,0)),VLOOKUP(Contratos_Aditivos[[#This Row],[REGISTRO DO CONTRATO]],Contratos_Acordos[],11,0),VLOOKUP(Contratos_Aditivos[[#This Row],[REGISTRO DO CONTRATO]],Contratos[#All],3,0))</f>
        <v>#N/A</v>
      </c>
      <c r="S6" s="410" t="e">
        <f>IF(ISNA(VLOOKUP(Contratos_Aditivos[[#This Row],[REGISTRO DO CONTRATO]],Contratos[#All],4,0)),VLOOKUP(Contratos_Aditivos[[#This Row],[REGISTRO DO CONTRATO]],Contratos_Acordos[],12,0),VLOOKUP(Contratos_Aditivos[[#This Row],[REGISTRO DO CONTRATO]],Contratos[#All],4,0))</f>
        <v>#N/A</v>
      </c>
    </row>
    <row r="7" spans="1:19" ht="30" customHeight="1" x14ac:dyDescent="0.35">
      <c r="A7" s="409" t="s">
        <v>3807</v>
      </c>
      <c r="B7" s="409" t="s">
        <v>3792</v>
      </c>
      <c r="C7" s="409">
        <v>4931340</v>
      </c>
      <c r="D7" s="288">
        <v>2723922</v>
      </c>
      <c r="E7" s="409" t="s">
        <v>1279</v>
      </c>
      <c r="F7" s="409"/>
      <c r="G7" s="409" t="s">
        <v>61</v>
      </c>
      <c r="H7" s="488">
        <v>44924</v>
      </c>
      <c r="I7" s="338" t="s">
        <v>124</v>
      </c>
      <c r="J7" s="488">
        <v>44929</v>
      </c>
      <c r="K7" s="410" t="s">
        <v>3793</v>
      </c>
      <c r="L7" s="410" t="s">
        <v>3794</v>
      </c>
      <c r="M7" s="410" t="s">
        <v>3795</v>
      </c>
      <c r="N7" s="411" t="s">
        <v>3808</v>
      </c>
      <c r="O7" s="409" t="s">
        <v>3809</v>
      </c>
      <c r="P7" s="340">
        <v>44562</v>
      </c>
      <c r="Q7" s="340">
        <v>47756</v>
      </c>
      <c r="R7" s="410" t="e">
        <f>IF(ISNA(VLOOKUP(Contratos_Aditivos[[#This Row],[REGISTRO DO CONTRATO]],Contratos[#All],3,0)),VLOOKUP(Contratos_Aditivos[[#This Row],[REGISTRO DO CONTRATO]],Contratos_Acordos[],11,0),VLOOKUP(Contratos_Aditivos[[#This Row],[REGISTRO DO CONTRATO]],Contratos[#All],3,0))</f>
        <v>#N/A</v>
      </c>
      <c r="S7" s="410" t="e">
        <f>IF(ISNA(VLOOKUP(Contratos_Aditivos[[#This Row],[REGISTRO DO CONTRATO]],Contratos[#All],4,0)),VLOOKUP(Contratos_Aditivos[[#This Row],[REGISTRO DO CONTRATO]],Contratos_Acordos[],12,0),VLOOKUP(Contratos_Aditivos[[#This Row],[REGISTRO DO CONTRATO]],Contratos[#All],4,0))</f>
        <v>#N/A</v>
      </c>
    </row>
    <row r="8" spans="1:19" x14ac:dyDescent="0.35">
      <c r="A8" s="409" t="s">
        <v>3810</v>
      </c>
      <c r="B8" s="409" t="s">
        <v>3811</v>
      </c>
      <c r="C8" s="409" t="s">
        <v>127</v>
      </c>
      <c r="D8" s="288" t="s">
        <v>127</v>
      </c>
      <c r="E8" s="409" t="s">
        <v>1279</v>
      </c>
      <c r="F8" s="409"/>
      <c r="G8" s="411" t="s">
        <v>53</v>
      </c>
      <c r="H8" s="488">
        <v>37314</v>
      </c>
      <c r="I8" s="338" t="s">
        <v>124</v>
      </c>
      <c r="J8" s="488">
        <v>37314</v>
      </c>
      <c r="K8" s="410" t="s">
        <v>3793</v>
      </c>
      <c r="L8" s="410" t="s">
        <v>3794</v>
      </c>
      <c r="M8" s="410" t="s">
        <v>3795</v>
      </c>
      <c r="N8" s="411"/>
      <c r="O8" s="409"/>
      <c r="P8" s="410"/>
      <c r="Q8" s="410"/>
      <c r="R8" s="410" t="e">
        <f>IF(ISNA(VLOOKUP(Contratos_Aditivos[[#This Row],[REGISTRO DO CONTRATO]],Contratos[#All],3,0)),VLOOKUP(Contratos_Aditivos[[#This Row],[REGISTRO DO CONTRATO]],Contratos_Acordos[],11,0),VLOOKUP(Contratos_Aditivos[[#This Row],[REGISTRO DO CONTRATO]],Contratos[#All],3,0))</f>
        <v>#N/A</v>
      </c>
      <c r="S8" s="410" t="e">
        <f>IF(ISNA(VLOOKUP(Contratos_Aditivos[[#This Row],[REGISTRO DO CONTRATO]],Contratos[#All],4,0)),VLOOKUP(Contratos_Aditivos[[#This Row],[REGISTRO DO CONTRATO]],Contratos_Acordos[],12,0),VLOOKUP(Contratos_Aditivos[[#This Row],[REGISTRO DO CONTRATO]],Contratos[#All],4,0))</f>
        <v>#N/A</v>
      </c>
    </row>
    <row r="9" spans="1:19" x14ac:dyDescent="0.35">
      <c r="A9" s="409" t="s">
        <v>3812</v>
      </c>
      <c r="B9" s="409" t="s">
        <v>3811</v>
      </c>
      <c r="C9" s="409">
        <v>4932772</v>
      </c>
      <c r="D9" s="288" t="s">
        <v>3813</v>
      </c>
      <c r="E9" s="409" t="s">
        <v>1279</v>
      </c>
      <c r="F9" s="409"/>
      <c r="G9" s="409" t="s">
        <v>54</v>
      </c>
      <c r="H9" s="488">
        <v>41925</v>
      </c>
      <c r="I9" s="338" t="s">
        <v>124</v>
      </c>
      <c r="J9" s="488">
        <v>41928</v>
      </c>
      <c r="K9" s="410" t="s">
        <v>3793</v>
      </c>
      <c r="L9" s="410" t="s">
        <v>3794</v>
      </c>
      <c r="M9" s="410" t="s">
        <v>3795</v>
      </c>
      <c r="N9" s="411" t="s">
        <v>3814</v>
      </c>
      <c r="O9" s="409"/>
      <c r="P9" s="410"/>
      <c r="Q9" s="410"/>
      <c r="R9" s="410" t="e">
        <f>IF(ISNA(VLOOKUP(Contratos_Aditivos[[#This Row],[REGISTRO DO CONTRATO]],Contratos[#All],3,0)),VLOOKUP(Contratos_Aditivos[[#This Row],[REGISTRO DO CONTRATO]],Contratos_Acordos[],11,0),VLOOKUP(Contratos_Aditivos[[#This Row],[REGISTRO DO CONTRATO]],Contratos[#All],3,0))</f>
        <v>#N/A</v>
      </c>
      <c r="S9" s="410" t="e">
        <f>IF(ISNA(VLOOKUP(Contratos_Aditivos[[#This Row],[REGISTRO DO CONTRATO]],Contratos[#All],4,0)),VLOOKUP(Contratos_Aditivos[[#This Row],[REGISTRO DO CONTRATO]],Contratos_Acordos[],12,0),VLOOKUP(Contratos_Aditivos[[#This Row],[REGISTRO DO CONTRATO]],Contratos[#All],4,0))</f>
        <v>#N/A</v>
      </c>
    </row>
    <row r="10" spans="1:19" ht="45" customHeight="1" x14ac:dyDescent="0.35">
      <c r="A10" s="409" t="s">
        <v>3815</v>
      </c>
      <c r="B10" s="409" t="s">
        <v>3811</v>
      </c>
      <c r="C10" s="409" t="s">
        <v>3816</v>
      </c>
      <c r="D10" s="288" t="s">
        <v>3816</v>
      </c>
      <c r="E10" s="409" t="s">
        <v>1279</v>
      </c>
      <c r="F10" s="409"/>
      <c r="G10" s="409" t="s">
        <v>79</v>
      </c>
      <c r="H10" s="488">
        <v>43573</v>
      </c>
      <c r="I10" s="338" t="s">
        <v>124</v>
      </c>
      <c r="J10" s="488">
        <v>43581</v>
      </c>
      <c r="K10" s="410" t="s">
        <v>3793</v>
      </c>
      <c r="L10" s="410" t="s">
        <v>3794</v>
      </c>
      <c r="M10" s="410" t="s">
        <v>3817</v>
      </c>
      <c r="N10" s="411" t="s">
        <v>3818</v>
      </c>
      <c r="O10" s="409"/>
      <c r="P10" s="410"/>
      <c r="Q10" s="410"/>
      <c r="R10" s="410" t="e">
        <f>IF(ISNA(VLOOKUP(Contratos_Aditivos[[#This Row],[REGISTRO DO CONTRATO]],Contratos[#All],3,0)),VLOOKUP(Contratos_Aditivos[[#This Row],[REGISTRO DO CONTRATO]],Contratos_Acordos[],11,0),VLOOKUP(Contratos_Aditivos[[#This Row],[REGISTRO DO CONTRATO]],Contratos[#All],3,0))</f>
        <v>#N/A</v>
      </c>
      <c r="S10" s="410" t="e">
        <f>IF(ISNA(VLOOKUP(Contratos_Aditivos[[#This Row],[REGISTRO DO CONTRATO]],Contratos[#All],4,0)),VLOOKUP(Contratos_Aditivos[[#This Row],[REGISTRO DO CONTRATO]],Contratos_Acordos[],12,0),VLOOKUP(Contratos_Aditivos[[#This Row],[REGISTRO DO CONTRATO]],Contratos[#All],4,0))</f>
        <v>#N/A</v>
      </c>
    </row>
    <row r="11" spans="1:19" ht="30" customHeight="1" x14ac:dyDescent="0.35">
      <c r="A11" s="409" t="s">
        <v>3819</v>
      </c>
      <c r="B11" s="409" t="s">
        <v>3811</v>
      </c>
      <c r="C11" s="412" t="s">
        <v>3820</v>
      </c>
      <c r="D11" s="288" t="s">
        <v>3820</v>
      </c>
      <c r="E11" s="409" t="s">
        <v>1279</v>
      </c>
      <c r="F11" s="409"/>
      <c r="G11" s="413" t="s">
        <v>53</v>
      </c>
      <c r="H11" s="488">
        <v>44552</v>
      </c>
      <c r="I11" s="338" t="s">
        <v>124</v>
      </c>
      <c r="J11" s="488">
        <v>44560</v>
      </c>
      <c r="K11" s="410" t="s">
        <v>3793</v>
      </c>
      <c r="L11" s="410" t="s">
        <v>3794</v>
      </c>
      <c r="M11" s="410" t="s">
        <v>3795</v>
      </c>
      <c r="N11" s="411" t="s">
        <v>3821</v>
      </c>
      <c r="O11" s="409"/>
      <c r="P11" s="410"/>
      <c r="Q11" s="410"/>
      <c r="R11" s="410" t="e">
        <f>IF(ISNA(VLOOKUP(Contratos_Aditivos[[#This Row],[REGISTRO DO CONTRATO]],Contratos[#All],3,0)),VLOOKUP(Contratos_Aditivos[[#This Row],[REGISTRO DO CONTRATO]],Contratos_Acordos[],11,0),VLOOKUP(Contratos_Aditivos[[#This Row],[REGISTRO DO CONTRATO]],Contratos[#All],3,0))</f>
        <v>#N/A</v>
      </c>
      <c r="S11" s="410" t="e">
        <f>IF(ISNA(VLOOKUP(Contratos_Aditivos[[#This Row],[REGISTRO DO CONTRATO]],Contratos[#All],4,0)),VLOOKUP(Contratos_Aditivos[[#This Row],[REGISTRO DO CONTRATO]],Contratos_Acordos[],12,0),VLOOKUP(Contratos_Aditivos[[#This Row],[REGISTRO DO CONTRATO]],Contratos[#All],4,0))</f>
        <v>#N/A</v>
      </c>
    </row>
    <row r="12" spans="1:19" ht="45" customHeight="1" x14ac:dyDescent="0.35">
      <c r="A12" s="414" t="s">
        <v>3822</v>
      </c>
      <c r="B12" s="414" t="s">
        <v>3823</v>
      </c>
      <c r="C12" s="409" t="s">
        <v>3824</v>
      </c>
      <c r="D12" s="288" t="s">
        <v>3824</v>
      </c>
      <c r="E12" s="409" t="s">
        <v>1279</v>
      </c>
      <c r="F12" s="409"/>
      <c r="G12" s="409" t="s">
        <v>79</v>
      </c>
      <c r="H12" s="488">
        <v>43573</v>
      </c>
      <c r="I12" s="338" t="s">
        <v>124</v>
      </c>
      <c r="J12" s="488">
        <v>43581</v>
      </c>
      <c r="K12" s="410" t="s">
        <v>3793</v>
      </c>
      <c r="L12" s="410" t="s">
        <v>3794</v>
      </c>
      <c r="M12" s="410" t="s">
        <v>3817</v>
      </c>
      <c r="N12" s="411" t="s">
        <v>3818</v>
      </c>
      <c r="O12" s="409"/>
      <c r="P12" s="410"/>
      <c r="Q12" s="410"/>
      <c r="R12" s="410" t="e">
        <f>IF(ISNA(VLOOKUP(Contratos_Aditivos[[#This Row],[REGISTRO DO CONTRATO]],Contratos[#All],3,0)),VLOOKUP(Contratos_Aditivos[[#This Row],[REGISTRO DO CONTRATO]],Contratos_Acordos[],11,0),VLOOKUP(Contratos_Aditivos[[#This Row],[REGISTRO DO CONTRATO]],Contratos[#All],3,0))</f>
        <v>#N/A</v>
      </c>
      <c r="S12" s="410" t="e">
        <f>IF(ISNA(VLOOKUP(Contratos_Aditivos[[#This Row],[REGISTRO DO CONTRATO]],Contratos[#All],4,0)),VLOOKUP(Contratos_Aditivos[[#This Row],[REGISTRO DO CONTRATO]],Contratos_Acordos[],12,0),VLOOKUP(Contratos_Aditivos[[#This Row],[REGISTRO DO CONTRATO]],Contratos[#All],4,0))</f>
        <v>#N/A</v>
      </c>
    </row>
    <row r="13" spans="1:19" ht="30" customHeight="1" x14ac:dyDescent="0.35">
      <c r="A13" s="409" t="s">
        <v>3825</v>
      </c>
      <c r="B13" s="409" t="s">
        <v>3823</v>
      </c>
      <c r="C13" s="412" t="s">
        <v>3826</v>
      </c>
      <c r="D13" s="288" t="s">
        <v>3826</v>
      </c>
      <c r="E13" s="409" t="s">
        <v>1279</v>
      </c>
      <c r="F13" s="409"/>
      <c r="G13" s="415" t="s">
        <v>86</v>
      </c>
      <c r="H13" s="488">
        <v>43817</v>
      </c>
      <c r="I13" s="338" t="s">
        <v>124</v>
      </c>
      <c r="J13" s="488">
        <v>43825</v>
      </c>
      <c r="K13" s="410" t="s">
        <v>3793</v>
      </c>
      <c r="L13" s="410" t="s">
        <v>3794</v>
      </c>
      <c r="M13" s="410" t="s">
        <v>3795</v>
      </c>
      <c r="N13" s="411" t="s">
        <v>3827</v>
      </c>
      <c r="O13" s="409"/>
      <c r="P13" s="410"/>
      <c r="Q13" s="410"/>
      <c r="R13" s="410" t="e">
        <f>IF(ISNA(VLOOKUP(Contratos_Aditivos[[#This Row],[REGISTRO DO CONTRATO]],Contratos[#All],3,0)),VLOOKUP(Contratos_Aditivos[[#This Row],[REGISTRO DO CONTRATO]],Contratos_Acordos[],11,0),VLOOKUP(Contratos_Aditivos[[#This Row],[REGISTRO DO CONTRATO]],Contratos[#All],3,0))</f>
        <v>#N/A</v>
      </c>
      <c r="S13" s="410" t="e">
        <f>IF(ISNA(VLOOKUP(Contratos_Aditivos[[#This Row],[REGISTRO DO CONTRATO]],Contratos[#All],4,0)),VLOOKUP(Contratos_Aditivos[[#This Row],[REGISTRO DO CONTRATO]],Contratos_Acordos[],12,0),VLOOKUP(Contratos_Aditivos[[#This Row],[REGISTRO DO CONTRATO]],Contratos[#All],4,0))</f>
        <v>#N/A</v>
      </c>
    </row>
    <row r="14" spans="1:19" x14ac:dyDescent="0.35">
      <c r="A14" s="409" t="s">
        <v>3828</v>
      </c>
      <c r="B14" s="409" t="s">
        <v>3829</v>
      </c>
      <c r="C14" s="409">
        <v>4932519</v>
      </c>
      <c r="D14" s="288" t="s">
        <v>129</v>
      </c>
      <c r="E14" s="409" t="s">
        <v>1279</v>
      </c>
      <c r="F14" s="409"/>
      <c r="G14" s="409" t="s">
        <v>54</v>
      </c>
      <c r="H14" s="488">
        <v>37314</v>
      </c>
      <c r="I14" s="338" t="s">
        <v>124</v>
      </c>
      <c r="J14" s="491">
        <v>40456</v>
      </c>
      <c r="K14" s="410" t="s">
        <v>3793</v>
      </c>
      <c r="L14" s="410" t="s">
        <v>3794</v>
      </c>
      <c r="M14" s="410" t="s">
        <v>3798</v>
      </c>
      <c r="N14" s="411" t="s">
        <v>3830</v>
      </c>
      <c r="O14" s="409"/>
      <c r="P14" s="410"/>
      <c r="Q14" s="410"/>
      <c r="R14" s="410" t="e">
        <f>IF(ISNA(VLOOKUP(Contratos_Aditivos[[#This Row],[REGISTRO DO CONTRATO]],Contratos[#All],3,0)),VLOOKUP(Contratos_Aditivos[[#This Row],[REGISTRO DO CONTRATO]],Contratos_Acordos[],11,0),VLOOKUP(Contratos_Aditivos[[#This Row],[REGISTRO DO CONTRATO]],Contratos[#All],3,0))</f>
        <v>#N/A</v>
      </c>
      <c r="S14" s="410" t="e">
        <f>IF(ISNA(VLOOKUP(Contratos_Aditivos[[#This Row],[REGISTRO DO CONTRATO]],Contratos[#All],4,0)),VLOOKUP(Contratos_Aditivos[[#This Row],[REGISTRO DO CONTRATO]],Contratos_Acordos[],12,0),VLOOKUP(Contratos_Aditivos[[#This Row],[REGISTRO DO CONTRATO]],Contratos[#All],4,0))</f>
        <v>#N/A</v>
      </c>
    </row>
    <row r="15" spans="1:19" ht="45" customHeight="1" x14ac:dyDescent="0.35">
      <c r="A15" s="409" t="s">
        <v>3831</v>
      </c>
      <c r="B15" s="409" t="s">
        <v>3829</v>
      </c>
      <c r="C15" s="409">
        <v>4932521</v>
      </c>
      <c r="D15" s="288" t="s">
        <v>129</v>
      </c>
      <c r="E15" s="409" t="s">
        <v>1279</v>
      </c>
      <c r="F15" s="409"/>
      <c r="G15" s="409" t="s">
        <v>54</v>
      </c>
      <c r="H15" s="488">
        <v>37511</v>
      </c>
      <c r="I15" s="338" t="s">
        <v>124</v>
      </c>
      <c r="J15" s="491">
        <v>40456</v>
      </c>
      <c r="K15" s="410" t="s">
        <v>3793</v>
      </c>
      <c r="L15" s="410" t="s">
        <v>3794</v>
      </c>
      <c r="M15" s="410" t="s">
        <v>3832</v>
      </c>
      <c r="N15" s="411" t="s">
        <v>3833</v>
      </c>
      <c r="O15" s="409"/>
      <c r="P15" s="410"/>
      <c r="Q15" s="410"/>
      <c r="R15" s="410" t="e">
        <f>IF(ISNA(VLOOKUP(Contratos_Aditivos[[#This Row],[REGISTRO DO CONTRATO]],Contratos[#All],3,0)),VLOOKUP(Contratos_Aditivos[[#This Row],[REGISTRO DO CONTRATO]],Contratos_Acordos[],11,0),VLOOKUP(Contratos_Aditivos[[#This Row],[REGISTRO DO CONTRATO]],Contratos[#All],3,0))</f>
        <v>#N/A</v>
      </c>
      <c r="S15" s="410" t="e">
        <f>IF(ISNA(VLOOKUP(Contratos_Aditivos[[#This Row],[REGISTRO DO CONTRATO]],Contratos[#All],4,0)),VLOOKUP(Contratos_Aditivos[[#This Row],[REGISTRO DO CONTRATO]],Contratos_Acordos[],12,0),VLOOKUP(Contratos_Aditivos[[#This Row],[REGISTRO DO CONTRATO]],Contratos[#All],4,0))</f>
        <v>#N/A</v>
      </c>
    </row>
    <row r="16" spans="1:19" ht="45" customHeight="1" x14ac:dyDescent="0.35">
      <c r="A16" s="409" t="s">
        <v>3834</v>
      </c>
      <c r="B16" s="409" t="s">
        <v>3829</v>
      </c>
      <c r="C16" s="409">
        <v>4932524</v>
      </c>
      <c r="D16" s="288" t="s">
        <v>129</v>
      </c>
      <c r="E16" s="409" t="s">
        <v>1279</v>
      </c>
      <c r="F16" s="409"/>
      <c r="G16" s="409" t="s">
        <v>54</v>
      </c>
      <c r="H16" s="488">
        <v>37609</v>
      </c>
      <c r="I16" s="338" t="s">
        <v>124</v>
      </c>
      <c r="J16" s="491">
        <v>40456</v>
      </c>
      <c r="K16" s="410" t="s">
        <v>3793</v>
      </c>
      <c r="L16" s="410" t="s">
        <v>3794</v>
      </c>
      <c r="M16" s="410" t="s">
        <v>3832</v>
      </c>
      <c r="N16" s="416" t="s">
        <v>3835</v>
      </c>
      <c r="O16" s="409"/>
      <c r="P16" s="410"/>
      <c r="Q16" s="410"/>
      <c r="R16" s="410" t="e">
        <f>IF(ISNA(VLOOKUP(Contratos_Aditivos[[#This Row],[REGISTRO DO CONTRATO]],Contratos[#All],3,0)),VLOOKUP(Contratos_Aditivos[[#This Row],[REGISTRO DO CONTRATO]],Contratos_Acordos[],11,0),VLOOKUP(Contratos_Aditivos[[#This Row],[REGISTRO DO CONTRATO]],Contratos[#All],3,0))</f>
        <v>#N/A</v>
      </c>
      <c r="S16" s="410" t="e">
        <f>IF(ISNA(VLOOKUP(Contratos_Aditivos[[#This Row],[REGISTRO DO CONTRATO]],Contratos[#All],4,0)),VLOOKUP(Contratos_Aditivos[[#This Row],[REGISTRO DO CONTRATO]],Contratos_Acordos[],12,0),VLOOKUP(Contratos_Aditivos[[#This Row],[REGISTRO DO CONTRATO]],Contratos[#All],4,0))</f>
        <v>#N/A</v>
      </c>
    </row>
    <row r="17" spans="1:19" ht="45" customHeight="1" x14ac:dyDescent="0.35">
      <c r="A17" s="409" t="s">
        <v>3836</v>
      </c>
      <c r="B17" s="409" t="s">
        <v>3829</v>
      </c>
      <c r="C17" s="409">
        <v>4932527</v>
      </c>
      <c r="D17" s="288" t="s">
        <v>129</v>
      </c>
      <c r="E17" s="409" t="s">
        <v>1279</v>
      </c>
      <c r="F17" s="409"/>
      <c r="G17" s="409" t="s">
        <v>54</v>
      </c>
      <c r="H17" s="488">
        <v>37897</v>
      </c>
      <c r="I17" s="338" t="s">
        <v>124</v>
      </c>
      <c r="J17" s="491">
        <v>40456</v>
      </c>
      <c r="K17" s="410" t="s">
        <v>3793</v>
      </c>
      <c r="L17" s="410" t="s">
        <v>3794</v>
      </c>
      <c r="M17" s="410" t="s">
        <v>3795</v>
      </c>
      <c r="N17" s="411" t="s">
        <v>3837</v>
      </c>
      <c r="O17" s="409"/>
      <c r="P17" s="410"/>
      <c r="Q17" s="410"/>
      <c r="R17" s="410" t="e">
        <f>IF(ISNA(VLOOKUP(Contratos_Aditivos[[#This Row],[REGISTRO DO CONTRATO]],Contratos[#All],3,0)),VLOOKUP(Contratos_Aditivos[[#This Row],[REGISTRO DO CONTRATO]],Contratos_Acordos[],11,0),VLOOKUP(Contratos_Aditivos[[#This Row],[REGISTRO DO CONTRATO]],Contratos[#All],3,0))</f>
        <v>#N/A</v>
      </c>
      <c r="S17" s="410" t="e">
        <f>IF(ISNA(VLOOKUP(Contratos_Aditivos[[#This Row],[REGISTRO DO CONTRATO]],Contratos[#All],4,0)),VLOOKUP(Contratos_Aditivos[[#This Row],[REGISTRO DO CONTRATO]],Contratos_Acordos[],12,0),VLOOKUP(Contratos_Aditivos[[#This Row],[REGISTRO DO CONTRATO]],Contratos[#All],4,0))</f>
        <v>#N/A</v>
      </c>
    </row>
    <row r="18" spans="1:19" ht="45" customHeight="1" x14ac:dyDescent="0.35">
      <c r="A18" s="409" t="s">
        <v>3838</v>
      </c>
      <c r="B18" s="409" t="s">
        <v>3829</v>
      </c>
      <c r="C18" s="409">
        <v>4932532</v>
      </c>
      <c r="D18" s="288" t="s">
        <v>129</v>
      </c>
      <c r="E18" s="409" t="s">
        <v>1279</v>
      </c>
      <c r="F18" s="409"/>
      <c r="G18" s="409" t="s">
        <v>54</v>
      </c>
      <c r="H18" s="488">
        <v>38313</v>
      </c>
      <c r="I18" s="338" t="s">
        <v>124</v>
      </c>
      <c r="J18" s="491">
        <v>40456</v>
      </c>
      <c r="K18" s="410" t="s">
        <v>3793</v>
      </c>
      <c r="L18" s="410" t="s">
        <v>3794</v>
      </c>
      <c r="M18" s="410" t="s">
        <v>3795</v>
      </c>
      <c r="N18" s="411" t="s">
        <v>3839</v>
      </c>
      <c r="O18" s="409"/>
      <c r="P18" s="410"/>
      <c r="Q18" s="410"/>
      <c r="R18" s="410" t="e">
        <f>IF(ISNA(VLOOKUP(Contratos_Aditivos[[#This Row],[REGISTRO DO CONTRATO]],Contratos[#All],3,0)),VLOOKUP(Contratos_Aditivos[[#This Row],[REGISTRO DO CONTRATO]],Contratos_Acordos[],11,0),VLOOKUP(Contratos_Aditivos[[#This Row],[REGISTRO DO CONTRATO]],Contratos[#All],3,0))</f>
        <v>#N/A</v>
      </c>
      <c r="S18" s="410" t="e">
        <f>IF(ISNA(VLOOKUP(Contratos_Aditivos[[#This Row],[REGISTRO DO CONTRATO]],Contratos[#All],4,0)),VLOOKUP(Contratos_Aditivos[[#This Row],[REGISTRO DO CONTRATO]],Contratos_Acordos[],12,0),VLOOKUP(Contratos_Aditivos[[#This Row],[REGISTRO DO CONTRATO]],Contratos[#All],4,0))</f>
        <v>#N/A</v>
      </c>
    </row>
    <row r="19" spans="1:19" ht="45" customHeight="1" x14ac:dyDescent="0.35">
      <c r="A19" s="409" t="s">
        <v>3840</v>
      </c>
      <c r="B19" s="409" t="s">
        <v>3829</v>
      </c>
      <c r="C19" s="409" t="s">
        <v>3841</v>
      </c>
      <c r="D19" s="288" t="s">
        <v>3841</v>
      </c>
      <c r="E19" s="409" t="s">
        <v>1279</v>
      </c>
      <c r="F19" s="409"/>
      <c r="G19" s="409" t="s">
        <v>54</v>
      </c>
      <c r="H19" s="488">
        <v>38313</v>
      </c>
      <c r="I19" s="338" t="s">
        <v>124</v>
      </c>
      <c r="J19" s="491">
        <v>41177</v>
      </c>
      <c r="K19" s="410" t="s">
        <v>3793</v>
      </c>
      <c r="L19" s="410" t="s">
        <v>3794</v>
      </c>
      <c r="M19" s="410" t="s">
        <v>3795</v>
      </c>
      <c r="N19" s="411" t="s">
        <v>3842</v>
      </c>
      <c r="O19" s="409"/>
      <c r="P19" s="410"/>
      <c r="Q19" s="410"/>
      <c r="R19" s="410" t="e">
        <f>IF(ISNA(VLOOKUP(Contratos_Aditivos[[#This Row],[REGISTRO DO CONTRATO]],Contratos[#All],3,0)),VLOOKUP(Contratos_Aditivos[[#This Row],[REGISTRO DO CONTRATO]],Contratos_Acordos[],11,0),VLOOKUP(Contratos_Aditivos[[#This Row],[REGISTRO DO CONTRATO]],Contratos[#All],3,0))</f>
        <v>#N/A</v>
      </c>
      <c r="S19" s="410" t="e">
        <f>IF(ISNA(VLOOKUP(Contratos_Aditivos[[#This Row],[REGISTRO DO CONTRATO]],Contratos[#All],4,0)),VLOOKUP(Contratos_Aditivos[[#This Row],[REGISTRO DO CONTRATO]],Contratos_Acordos[],12,0),VLOOKUP(Contratos_Aditivos[[#This Row],[REGISTRO DO CONTRATO]],Contratos[#All],4,0))</f>
        <v>#N/A</v>
      </c>
    </row>
    <row r="20" spans="1:19" x14ac:dyDescent="0.35">
      <c r="A20" s="409" t="s">
        <v>3843</v>
      </c>
      <c r="B20" s="409" t="s">
        <v>3829</v>
      </c>
      <c r="C20" s="409">
        <v>4932534</v>
      </c>
      <c r="D20" s="288" t="s">
        <v>3841</v>
      </c>
      <c r="E20" s="409" t="s">
        <v>1279</v>
      </c>
      <c r="F20" s="409"/>
      <c r="G20" s="409" t="s">
        <v>54</v>
      </c>
      <c r="H20" s="488">
        <v>38446</v>
      </c>
      <c r="I20" s="338" t="s">
        <v>124</v>
      </c>
      <c r="J20" s="491">
        <v>41177</v>
      </c>
      <c r="K20" s="410" t="s">
        <v>3793</v>
      </c>
      <c r="L20" s="410" t="s">
        <v>3794</v>
      </c>
      <c r="M20" s="410" t="s">
        <v>3817</v>
      </c>
      <c r="N20" s="411" t="s">
        <v>3844</v>
      </c>
      <c r="O20" s="409"/>
      <c r="P20" s="410"/>
      <c r="Q20" s="410"/>
      <c r="R20" s="410" t="e">
        <f>IF(ISNA(VLOOKUP(Contratos_Aditivos[[#This Row],[REGISTRO DO CONTRATO]],Contratos[#All],3,0)),VLOOKUP(Contratos_Aditivos[[#This Row],[REGISTRO DO CONTRATO]],Contratos_Acordos[],11,0),VLOOKUP(Contratos_Aditivos[[#This Row],[REGISTRO DO CONTRATO]],Contratos[#All],3,0))</f>
        <v>#N/A</v>
      </c>
      <c r="S20" s="410" t="e">
        <f>IF(ISNA(VLOOKUP(Contratos_Aditivos[[#This Row],[REGISTRO DO CONTRATO]],Contratos[#All],4,0)),VLOOKUP(Contratos_Aditivos[[#This Row],[REGISTRO DO CONTRATO]],Contratos_Acordos[],12,0),VLOOKUP(Contratos_Aditivos[[#This Row],[REGISTRO DO CONTRATO]],Contratos[#All],4,0))</f>
        <v>#N/A</v>
      </c>
    </row>
    <row r="21" spans="1:19" ht="30" customHeight="1" x14ac:dyDescent="0.35">
      <c r="A21" s="409" t="s">
        <v>3845</v>
      </c>
      <c r="B21" s="409" t="s">
        <v>3829</v>
      </c>
      <c r="C21" s="409">
        <v>4932539</v>
      </c>
      <c r="D21" s="288" t="s">
        <v>3841</v>
      </c>
      <c r="E21" s="409" t="s">
        <v>1279</v>
      </c>
      <c r="F21" s="409"/>
      <c r="G21" s="409" t="s">
        <v>54</v>
      </c>
      <c r="H21" s="488">
        <v>39721</v>
      </c>
      <c r="I21" s="338" t="s">
        <v>124</v>
      </c>
      <c r="J21" s="491">
        <v>41177</v>
      </c>
      <c r="K21" s="410" t="s">
        <v>3793</v>
      </c>
      <c r="L21" s="410" t="s">
        <v>3794</v>
      </c>
      <c r="M21" s="410" t="s">
        <v>3795</v>
      </c>
      <c r="N21" s="411" t="s">
        <v>3846</v>
      </c>
      <c r="O21" s="409"/>
      <c r="P21" s="410"/>
      <c r="Q21" s="410"/>
      <c r="R21" s="410" t="e">
        <f>IF(ISNA(VLOOKUP(Contratos_Aditivos[[#This Row],[REGISTRO DO CONTRATO]],Contratos[#All],3,0)),VLOOKUP(Contratos_Aditivos[[#This Row],[REGISTRO DO CONTRATO]],Contratos_Acordos[],11,0),VLOOKUP(Contratos_Aditivos[[#This Row],[REGISTRO DO CONTRATO]],Contratos[#All],3,0))</f>
        <v>#N/A</v>
      </c>
      <c r="S21" s="410" t="e">
        <f>IF(ISNA(VLOOKUP(Contratos_Aditivos[[#This Row],[REGISTRO DO CONTRATO]],Contratos[#All],4,0)),VLOOKUP(Contratos_Aditivos[[#This Row],[REGISTRO DO CONTRATO]],Contratos_Acordos[],12,0),VLOOKUP(Contratos_Aditivos[[#This Row],[REGISTRO DO CONTRATO]],Contratos[#All],4,0))</f>
        <v>#N/A</v>
      </c>
    </row>
    <row r="22" spans="1:19" ht="30" customHeight="1" x14ac:dyDescent="0.35">
      <c r="A22" s="409" t="s">
        <v>3847</v>
      </c>
      <c r="B22" s="409" t="s">
        <v>3829</v>
      </c>
      <c r="C22" s="409">
        <v>4932543</v>
      </c>
      <c r="D22" s="288" t="s">
        <v>3841</v>
      </c>
      <c r="E22" s="409" t="s">
        <v>1279</v>
      </c>
      <c r="F22" s="409"/>
      <c r="G22" s="409" t="s">
        <v>54</v>
      </c>
      <c r="H22" s="488">
        <v>39721</v>
      </c>
      <c r="I22" s="338" t="s">
        <v>124</v>
      </c>
      <c r="J22" s="491">
        <v>41177</v>
      </c>
      <c r="K22" s="410" t="s">
        <v>3793</v>
      </c>
      <c r="L22" s="410" t="s">
        <v>3794</v>
      </c>
      <c r="M22" s="410" t="s">
        <v>3795</v>
      </c>
      <c r="N22" s="411" t="s">
        <v>3848</v>
      </c>
      <c r="O22" s="409"/>
      <c r="P22" s="410"/>
      <c r="Q22" s="410"/>
      <c r="R22" s="410" t="e">
        <f>IF(ISNA(VLOOKUP(Contratos_Aditivos[[#This Row],[REGISTRO DO CONTRATO]],Contratos[#All],3,0)),VLOOKUP(Contratos_Aditivos[[#This Row],[REGISTRO DO CONTRATO]],Contratos_Acordos[],11,0),VLOOKUP(Contratos_Aditivos[[#This Row],[REGISTRO DO CONTRATO]],Contratos[#All],3,0))</f>
        <v>#N/A</v>
      </c>
      <c r="S22" s="410" t="e">
        <f>IF(ISNA(VLOOKUP(Contratos_Aditivos[[#This Row],[REGISTRO DO CONTRATO]],Contratos[#All],4,0)),VLOOKUP(Contratos_Aditivos[[#This Row],[REGISTRO DO CONTRATO]],Contratos_Acordos[],12,0),VLOOKUP(Contratos_Aditivos[[#This Row],[REGISTRO DO CONTRATO]],Contratos[#All],4,0))</f>
        <v>#N/A</v>
      </c>
    </row>
    <row r="23" spans="1:19" ht="75" customHeight="1" x14ac:dyDescent="0.35">
      <c r="A23" s="409" t="s">
        <v>3849</v>
      </c>
      <c r="B23" s="409" t="s">
        <v>3829</v>
      </c>
      <c r="C23" s="409">
        <v>4932546</v>
      </c>
      <c r="D23" s="288" t="s">
        <v>3841</v>
      </c>
      <c r="E23" s="409" t="s">
        <v>1279</v>
      </c>
      <c r="F23" s="409"/>
      <c r="G23" s="409" t="s">
        <v>54</v>
      </c>
      <c r="H23" s="488">
        <v>39721</v>
      </c>
      <c r="I23" s="338" t="s">
        <v>124</v>
      </c>
      <c r="J23" s="491">
        <v>41177</v>
      </c>
      <c r="K23" s="410" t="s">
        <v>3793</v>
      </c>
      <c r="L23" s="410" t="s">
        <v>3794</v>
      </c>
      <c r="M23" s="410" t="s">
        <v>3795</v>
      </c>
      <c r="N23" s="411" t="s">
        <v>3850</v>
      </c>
      <c r="O23" s="409"/>
      <c r="P23" s="410"/>
      <c r="Q23" s="410"/>
      <c r="R23" s="410" t="e">
        <f>IF(ISNA(VLOOKUP(Contratos_Aditivos[[#This Row],[REGISTRO DO CONTRATO]],Contratos[#All],3,0)),VLOOKUP(Contratos_Aditivos[[#This Row],[REGISTRO DO CONTRATO]],Contratos_Acordos[],11,0),VLOOKUP(Contratos_Aditivos[[#This Row],[REGISTRO DO CONTRATO]],Contratos[#All],3,0))</f>
        <v>#N/A</v>
      </c>
      <c r="S23" s="410" t="e">
        <f>IF(ISNA(VLOOKUP(Contratos_Aditivos[[#This Row],[REGISTRO DO CONTRATO]],Contratos[#All],4,0)),VLOOKUP(Contratos_Aditivos[[#This Row],[REGISTRO DO CONTRATO]],Contratos_Acordos[],12,0),VLOOKUP(Contratos_Aditivos[[#This Row],[REGISTRO DO CONTRATO]],Contratos[#All],4,0))</f>
        <v>#N/A</v>
      </c>
    </row>
    <row r="24" spans="1:19" ht="30" customHeight="1" x14ac:dyDescent="0.35">
      <c r="A24" s="409" t="s">
        <v>3851</v>
      </c>
      <c r="B24" s="409" t="s">
        <v>3829</v>
      </c>
      <c r="C24" s="409">
        <v>4932551</v>
      </c>
      <c r="D24" s="288" t="s">
        <v>3841</v>
      </c>
      <c r="E24" s="409" t="s">
        <v>1279</v>
      </c>
      <c r="F24" s="409"/>
      <c r="G24" s="409" t="s">
        <v>54</v>
      </c>
      <c r="H24" s="488">
        <v>40736</v>
      </c>
      <c r="I24" s="338" t="s">
        <v>124</v>
      </c>
      <c r="J24" s="491">
        <v>41177</v>
      </c>
      <c r="K24" s="410" t="s">
        <v>3793</v>
      </c>
      <c r="L24" s="410" t="s">
        <v>3794</v>
      </c>
      <c r="M24" s="410" t="s">
        <v>3795</v>
      </c>
      <c r="N24" s="411" t="s">
        <v>3852</v>
      </c>
      <c r="O24" s="409"/>
      <c r="P24" s="410"/>
      <c r="Q24" s="410"/>
      <c r="R24" s="410" t="e">
        <f>IF(ISNA(VLOOKUP(Contratos_Aditivos[[#This Row],[REGISTRO DO CONTRATO]],Contratos[#All],3,0)),VLOOKUP(Contratos_Aditivos[[#This Row],[REGISTRO DO CONTRATO]],Contratos_Acordos[],11,0),VLOOKUP(Contratos_Aditivos[[#This Row],[REGISTRO DO CONTRATO]],Contratos[#All],3,0))</f>
        <v>#N/A</v>
      </c>
      <c r="S24" s="410" t="e">
        <f>IF(ISNA(VLOOKUP(Contratos_Aditivos[[#This Row],[REGISTRO DO CONTRATO]],Contratos[#All],4,0)),VLOOKUP(Contratos_Aditivos[[#This Row],[REGISTRO DO CONTRATO]],Contratos_Acordos[],12,0),VLOOKUP(Contratos_Aditivos[[#This Row],[REGISTRO DO CONTRATO]],Contratos[#All],4,0))</f>
        <v>#N/A</v>
      </c>
    </row>
    <row r="25" spans="1:19" ht="30" customHeight="1" x14ac:dyDescent="0.35">
      <c r="A25" s="409" t="s">
        <v>3853</v>
      </c>
      <c r="B25" s="409" t="s">
        <v>3829</v>
      </c>
      <c r="C25" s="412" t="s">
        <v>3813</v>
      </c>
      <c r="D25" s="288" t="s">
        <v>3813</v>
      </c>
      <c r="E25" s="409" t="s">
        <v>1279</v>
      </c>
      <c r="F25" s="409"/>
      <c r="G25" s="409" t="s">
        <v>54</v>
      </c>
      <c r="H25" s="488">
        <v>41262</v>
      </c>
      <c r="I25" s="338" t="s">
        <v>124</v>
      </c>
      <c r="J25" s="488">
        <v>41264</v>
      </c>
      <c r="K25" s="410" t="s">
        <v>3793</v>
      </c>
      <c r="L25" s="410" t="s">
        <v>3794</v>
      </c>
      <c r="M25" s="410" t="s">
        <v>3795</v>
      </c>
      <c r="N25" s="411" t="s">
        <v>3854</v>
      </c>
      <c r="O25" s="409"/>
      <c r="P25" s="410"/>
      <c r="Q25" s="410"/>
      <c r="R25" s="410" t="e">
        <f>IF(ISNA(VLOOKUP(Contratos_Aditivos[[#This Row],[REGISTRO DO CONTRATO]],Contratos[#All],3,0)),VLOOKUP(Contratos_Aditivos[[#This Row],[REGISTRO DO CONTRATO]],Contratos_Acordos[],11,0),VLOOKUP(Contratos_Aditivos[[#This Row],[REGISTRO DO CONTRATO]],Contratos[#All],3,0))</f>
        <v>#N/A</v>
      </c>
      <c r="S25" s="410" t="e">
        <f>IF(ISNA(VLOOKUP(Contratos_Aditivos[[#This Row],[REGISTRO DO CONTRATO]],Contratos[#All],4,0)),VLOOKUP(Contratos_Aditivos[[#This Row],[REGISTRO DO CONTRATO]],Contratos_Acordos[],12,0),VLOOKUP(Contratos_Aditivos[[#This Row],[REGISTRO DO CONTRATO]],Contratos[#All],4,0))</f>
        <v>#N/A</v>
      </c>
    </row>
    <row r="26" spans="1:19" ht="30" customHeight="1" x14ac:dyDescent="0.35">
      <c r="A26" s="409" t="s">
        <v>3855</v>
      </c>
      <c r="B26" s="409" t="s">
        <v>3829</v>
      </c>
      <c r="C26" s="409">
        <v>4932776</v>
      </c>
      <c r="D26" s="288" t="s">
        <v>3813</v>
      </c>
      <c r="E26" s="409" t="s">
        <v>1279</v>
      </c>
      <c r="F26" s="409"/>
      <c r="G26" s="409" t="s">
        <v>54</v>
      </c>
      <c r="H26" s="488">
        <v>41667</v>
      </c>
      <c r="I26" s="338" t="s">
        <v>124</v>
      </c>
      <c r="J26" s="488">
        <v>41669</v>
      </c>
      <c r="K26" s="410" t="s">
        <v>3793</v>
      </c>
      <c r="L26" s="410" t="s">
        <v>3794</v>
      </c>
      <c r="M26" s="410" t="s">
        <v>3795</v>
      </c>
      <c r="N26" s="411" t="s">
        <v>3856</v>
      </c>
      <c r="O26" s="409"/>
      <c r="P26" s="410"/>
      <c r="Q26" s="410"/>
      <c r="R26" s="410" t="e">
        <f>IF(ISNA(VLOOKUP(Contratos_Aditivos[[#This Row],[REGISTRO DO CONTRATO]],Contratos[#All],3,0)),VLOOKUP(Contratos_Aditivos[[#This Row],[REGISTRO DO CONTRATO]],Contratos_Acordos[],11,0),VLOOKUP(Contratos_Aditivos[[#This Row],[REGISTRO DO CONTRATO]],Contratos[#All],3,0))</f>
        <v>#N/A</v>
      </c>
      <c r="S26" s="410" t="e">
        <f>IF(ISNA(VLOOKUP(Contratos_Aditivos[[#This Row],[REGISTRO DO CONTRATO]],Contratos[#All],4,0)),VLOOKUP(Contratos_Aditivos[[#This Row],[REGISTRO DO CONTRATO]],Contratos_Acordos[],12,0),VLOOKUP(Contratos_Aditivos[[#This Row],[REGISTRO DO CONTRATO]],Contratos[#All],4,0))</f>
        <v>#N/A</v>
      </c>
    </row>
    <row r="27" spans="1:19" ht="30" customHeight="1" x14ac:dyDescent="0.35">
      <c r="A27" s="409" t="s">
        <v>3857</v>
      </c>
      <c r="B27" s="409" t="s">
        <v>3829</v>
      </c>
      <c r="C27" s="409">
        <v>4932780</v>
      </c>
      <c r="D27" s="288" t="s">
        <v>3813</v>
      </c>
      <c r="E27" s="409" t="s">
        <v>1279</v>
      </c>
      <c r="F27" s="409"/>
      <c r="G27" s="409" t="s">
        <v>54</v>
      </c>
      <c r="H27" s="488">
        <v>42208</v>
      </c>
      <c r="I27" s="338" t="s">
        <v>124</v>
      </c>
      <c r="J27" s="488">
        <v>42212</v>
      </c>
      <c r="K27" s="410" t="s">
        <v>3793</v>
      </c>
      <c r="L27" s="410" t="s">
        <v>3794</v>
      </c>
      <c r="M27" s="410" t="s">
        <v>3795</v>
      </c>
      <c r="N27" s="411" t="s">
        <v>3858</v>
      </c>
      <c r="O27" s="409"/>
      <c r="P27" s="410"/>
      <c r="Q27" s="410"/>
      <c r="R27" s="410" t="e">
        <f>IF(ISNA(VLOOKUP(Contratos_Aditivos[[#This Row],[REGISTRO DO CONTRATO]],Contratos[#All],3,0)),VLOOKUP(Contratos_Aditivos[[#This Row],[REGISTRO DO CONTRATO]],Contratos_Acordos[],11,0),VLOOKUP(Contratos_Aditivos[[#This Row],[REGISTRO DO CONTRATO]],Contratos[#All],3,0))</f>
        <v>#N/A</v>
      </c>
      <c r="S27" s="410" t="e">
        <f>IF(ISNA(VLOOKUP(Contratos_Aditivos[[#This Row],[REGISTRO DO CONTRATO]],Contratos[#All],4,0)),VLOOKUP(Contratos_Aditivos[[#This Row],[REGISTRO DO CONTRATO]],Contratos_Acordos[],12,0),VLOOKUP(Contratos_Aditivos[[#This Row],[REGISTRO DO CONTRATO]],Contratos[#All],4,0))</f>
        <v>#N/A</v>
      </c>
    </row>
    <row r="28" spans="1:19" ht="30" customHeight="1" x14ac:dyDescent="0.35">
      <c r="A28" s="409" t="s">
        <v>3859</v>
      </c>
      <c r="B28" s="409" t="s">
        <v>3829</v>
      </c>
      <c r="C28" s="409" t="s">
        <v>3860</v>
      </c>
      <c r="D28" s="288" t="s">
        <v>3860</v>
      </c>
      <c r="E28" s="409" t="s">
        <v>1279</v>
      </c>
      <c r="F28" s="409"/>
      <c r="G28" s="409" t="s">
        <v>54</v>
      </c>
      <c r="H28" s="488">
        <v>43431</v>
      </c>
      <c r="I28" s="338" t="s">
        <v>124</v>
      </c>
      <c r="J28" s="488">
        <v>43437</v>
      </c>
      <c r="K28" s="410" t="s">
        <v>3793</v>
      </c>
      <c r="L28" s="410" t="s">
        <v>3794</v>
      </c>
      <c r="M28" s="410" t="s">
        <v>3795</v>
      </c>
      <c r="N28" s="411" t="s">
        <v>3861</v>
      </c>
      <c r="O28" s="409"/>
      <c r="P28" s="410"/>
      <c r="Q28" s="410"/>
      <c r="R28" s="410" t="e">
        <f>IF(ISNA(VLOOKUP(Contratos_Aditivos[[#This Row],[REGISTRO DO CONTRATO]],Contratos[#All],3,0)),VLOOKUP(Contratos_Aditivos[[#This Row],[REGISTRO DO CONTRATO]],Contratos_Acordos[],11,0),VLOOKUP(Contratos_Aditivos[[#This Row],[REGISTRO DO CONTRATO]],Contratos[#All],3,0))</f>
        <v>#N/A</v>
      </c>
      <c r="S28" s="410" t="e">
        <f>IF(ISNA(VLOOKUP(Contratos_Aditivos[[#This Row],[REGISTRO DO CONTRATO]],Contratos[#All],4,0)),VLOOKUP(Contratos_Aditivos[[#This Row],[REGISTRO DO CONTRATO]],Contratos_Acordos[],12,0),VLOOKUP(Contratos_Aditivos[[#This Row],[REGISTRO DO CONTRATO]],Contratos[#All],4,0))</f>
        <v>#N/A</v>
      </c>
    </row>
    <row r="29" spans="1:19" ht="60" customHeight="1" x14ac:dyDescent="0.35">
      <c r="A29" s="409" t="s">
        <v>3862</v>
      </c>
      <c r="B29" s="409" t="s">
        <v>3829</v>
      </c>
      <c r="C29" s="409">
        <v>4932558</v>
      </c>
      <c r="D29" s="288" t="s">
        <v>3860</v>
      </c>
      <c r="E29" s="409" t="s">
        <v>1279</v>
      </c>
      <c r="F29" s="409"/>
      <c r="G29" s="409" t="s">
        <v>54</v>
      </c>
      <c r="H29" s="488">
        <v>43431</v>
      </c>
      <c r="I29" s="338" t="s">
        <v>124</v>
      </c>
      <c r="J29" s="488">
        <v>43437</v>
      </c>
      <c r="K29" s="410" t="s">
        <v>3793</v>
      </c>
      <c r="L29" s="410" t="s">
        <v>3794</v>
      </c>
      <c r="M29" s="410" t="s">
        <v>3795</v>
      </c>
      <c r="N29" s="411" t="s">
        <v>3863</v>
      </c>
      <c r="O29" s="409"/>
      <c r="P29" s="410"/>
      <c r="Q29" s="410"/>
      <c r="R29" s="410" t="e">
        <f>IF(ISNA(VLOOKUP(Contratos_Aditivos[[#This Row],[REGISTRO DO CONTRATO]],Contratos[#All],3,0)),VLOOKUP(Contratos_Aditivos[[#This Row],[REGISTRO DO CONTRATO]],Contratos_Acordos[],11,0),VLOOKUP(Contratos_Aditivos[[#This Row],[REGISTRO DO CONTRATO]],Contratos[#All],3,0))</f>
        <v>#N/A</v>
      </c>
      <c r="S29" s="410" t="e">
        <f>IF(ISNA(VLOOKUP(Contratos_Aditivos[[#This Row],[REGISTRO DO CONTRATO]],Contratos[#All],4,0)),VLOOKUP(Contratos_Aditivos[[#This Row],[REGISTRO DO CONTRATO]],Contratos_Acordos[],12,0),VLOOKUP(Contratos_Aditivos[[#This Row],[REGISTRO DO CONTRATO]],Contratos[#All],4,0))</f>
        <v>#N/A</v>
      </c>
    </row>
    <row r="30" spans="1:19" ht="60" customHeight="1" x14ac:dyDescent="0.35">
      <c r="A30" s="409" t="s">
        <v>3864</v>
      </c>
      <c r="B30" s="409" t="s">
        <v>3829</v>
      </c>
      <c r="C30" s="409">
        <v>4932561</v>
      </c>
      <c r="D30" s="288" t="s">
        <v>3860</v>
      </c>
      <c r="E30" s="409" t="s">
        <v>1279</v>
      </c>
      <c r="F30" s="409"/>
      <c r="G30" s="409" t="s">
        <v>54</v>
      </c>
      <c r="H30" s="488">
        <v>43469</v>
      </c>
      <c r="I30" s="338" t="s">
        <v>124</v>
      </c>
      <c r="J30" s="488">
        <v>43476</v>
      </c>
      <c r="K30" s="410" t="s">
        <v>3793</v>
      </c>
      <c r="L30" s="410" t="s">
        <v>3794</v>
      </c>
      <c r="M30" s="410" t="s">
        <v>3795</v>
      </c>
      <c r="N30" s="415" t="s">
        <v>3865</v>
      </c>
      <c r="O30" s="409"/>
      <c r="P30" s="410"/>
      <c r="Q30" s="410"/>
      <c r="R30" s="410" t="e">
        <f>IF(ISNA(VLOOKUP(Contratos_Aditivos[[#This Row],[REGISTRO DO CONTRATO]],Contratos[#All],3,0)),VLOOKUP(Contratos_Aditivos[[#This Row],[REGISTRO DO CONTRATO]],Contratos_Acordos[],11,0),VLOOKUP(Contratos_Aditivos[[#This Row],[REGISTRO DO CONTRATO]],Contratos[#All],3,0))</f>
        <v>#N/A</v>
      </c>
      <c r="S30" s="410" t="e">
        <f>IF(ISNA(VLOOKUP(Contratos_Aditivos[[#This Row],[REGISTRO DO CONTRATO]],Contratos[#All],4,0)),VLOOKUP(Contratos_Aditivos[[#This Row],[REGISTRO DO CONTRATO]],Contratos_Acordos[],12,0),VLOOKUP(Contratos_Aditivos[[#This Row],[REGISTRO DO CONTRATO]],Contratos[#All],4,0))</f>
        <v>#N/A</v>
      </c>
    </row>
    <row r="31" spans="1:19" ht="45" customHeight="1" x14ac:dyDescent="0.35">
      <c r="A31" s="409" t="s">
        <v>3866</v>
      </c>
      <c r="B31" s="409" t="s">
        <v>3829</v>
      </c>
      <c r="C31" s="409">
        <v>4932564</v>
      </c>
      <c r="D31" s="288" t="s">
        <v>3860</v>
      </c>
      <c r="E31" s="409" t="s">
        <v>1279</v>
      </c>
      <c r="F31" s="409"/>
      <c r="G31" s="409" t="s">
        <v>54</v>
      </c>
      <c r="H31" s="488">
        <v>43469</v>
      </c>
      <c r="I31" s="338" t="s">
        <v>124</v>
      </c>
      <c r="J31" s="488">
        <v>43476</v>
      </c>
      <c r="K31" s="410" t="s">
        <v>3793</v>
      </c>
      <c r="L31" s="410" t="s">
        <v>3794</v>
      </c>
      <c r="M31" s="410" t="s">
        <v>3795</v>
      </c>
      <c r="N31" s="411" t="s">
        <v>3867</v>
      </c>
      <c r="O31" s="409"/>
      <c r="P31" s="410"/>
      <c r="Q31" s="410"/>
      <c r="R31" s="410" t="e">
        <f>IF(ISNA(VLOOKUP(Contratos_Aditivos[[#This Row],[REGISTRO DO CONTRATO]],Contratos[#All],3,0)),VLOOKUP(Contratos_Aditivos[[#This Row],[REGISTRO DO CONTRATO]],Contratos_Acordos[],11,0),VLOOKUP(Contratos_Aditivos[[#This Row],[REGISTRO DO CONTRATO]],Contratos[#All],3,0))</f>
        <v>#N/A</v>
      </c>
      <c r="S31" s="410" t="e">
        <f>IF(ISNA(VLOOKUP(Contratos_Aditivos[[#This Row],[REGISTRO DO CONTRATO]],Contratos[#All],4,0)),VLOOKUP(Contratos_Aditivos[[#This Row],[REGISTRO DO CONTRATO]],Contratos_Acordos[],12,0),VLOOKUP(Contratos_Aditivos[[#This Row],[REGISTRO DO CONTRATO]],Contratos[#All],4,0))</f>
        <v>#N/A</v>
      </c>
    </row>
    <row r="32" spans="1:19" ht="45" customHeight="1" x14ac:dyDescent="0.35">
      <c r="A32" s="409" t="s">
        <v>3868</v>
      </c>
      <c r="B32" s="409" t="s">
        <v>3829</v>
      </c>
      <c r="C32" s="409" t="s">
        <v>3869</v>
      </c>
      <c r="D32" s="288" t="s">
        <v>3869</v>
      </c>
      <c r="E32" s="409" t="s">
        <v>1279</v>
      </c>
      <c r="F32" s="409"/>
      <c r="G32" s="409" t="s">
        <v>79</v>
      </c>
      <c r="H32" s="488">
        <v>43573</v>
      </c>
      <c r="I32" s="338" t="s">
        <v>124</v>
      </c>
      <c r="J32" s="488">
        <v>43581</v>
      </c>
      <c r="K32" s="410" t="s">
        <v>3793</v>
      </c>
      <c r="L32" s="410" t="s">
        <v>3794</v>
      </c>
      <c r="M32" s="410" t="s">
        <v>3817</v>
      </c>
      <c r="N32" s="411" t="s">
        <v>3818</v>
      </c>
      <c r="O32" s="409"/>
      <c r="P32" s="410"/>
      <c r="Q32" s="410"/>
      <c r="R32" s="410" t="e">
        <f>IF(ISNA(VLOOKUP(Contratos_Aditivos[[#This Row],[REGISTRO DO CONTRATO]],Contratos[#All],3,0)),VLOOKUP(Contratos_Aditivos[[#This Row],[REGISTRO DO CONTRATO]],Contratos_Acordos[],11,0),VLOOKUP(Contratos_Aditivos[[#This Row],[REGISTRO DO CONTRATO]],Contratos[#All],3,0))</f>
        <v>#N/A</v>
      </c>
      <c r="S32" s="410" t="e">
        <f>IF(ISNA(VLOOKUP(Contratos_Aditivos[[#This Row],[REGISTRO DO CONTRATO]],Contratos[#All],4,0)),VLOOKUP(Contratos_Aditivos[[#This Row],[REGISTRO DO CONTRATO]],Contratos_Acordos[],12,0),VLOOKUP(Contratos_Aditivos[[#This Row],[REGISTRO DO CONTRATO]],Contratos[#All],4,0))</f>
        <v>#N/A</v>
      </c>
    </row>
    <row r="33" spans="1:19" ht="30" customHeight="1" x14ac:dyDescent="0.35">
      <c r="A33" s="409" t="s">
        <v>3870</v>
      </c>
      <c r="B33" s="409" t="s">
        <v>3829</v>
      </c>
      <c r="C33" s="412" t="s">
        <v>3871</v>
      </c>
      <c r="D33" s="288" t="s">
        <v>3871</v>
      </c>
      <c r="E33" s="409" t="s">
        <v>1279</v>
      </c>
      <c r="F33" s="409"/>
      <c r="G33" s="415" t="s">
        <v>86</v>
      </c>
      <c r="H33" s="488">
        <v>43817</v>
      </c>
      <c r="I33" s="338" t="s">
        <v>124</v>
      </c>
      <c r="J33" s="488">
        <v>43825</v>
      </c>
      <c r="K33" s="410" t="s">
        <v>3793</v>
      </c>
      <c r="L33" s="410" t="s">
        <v>3794</v>
      </c>
      <c r="M33" s="410" t="s">
        <v>3795</v>
      </c>
      <c r="N33" s="411" t="s">
        <v>3827</v>
      </c>
      <c r="O33" s="409"/>
      <c r="P33" s="410"/>
      <c r="Q33" s="410"/>
      <c r="R33" s="410" t="e">
        <f>IF(ISNA(VLOOKUP(Contratos_Aditivos[[#This Row],[REGISTRO DO CONTRATO]],Contratos[#All],3,0)),VLOOKUP(Contratos_Aditivos[[#This Row],[REGISTRO DO CONTRATO]],Contratos_Acordos[],11,0),VLOOKUP(Contratos_Aditivos[[#This Row],[REGISTRO DO CONTRATO]],Contratos[#All],3,0))</f>
        <v>#N/A</v>
      </c>
      <c r="S33" s="410" t="e">
        <f>IF(ISNA(VLOOKUP(Contratos_Aditivos[[#This Row],[REGISTRO DO CONTRATO]],Contratos[#All],4,0)),VLOOKUP(Contratos_Aditivos[[#This Row],[REGISTRO DO CONTRATO]],Contratos_Acordos[],12,0),VLOOKUP(Contratos_Aditivos[[#This Row],[REGISTRO DO CONTRATO]],Contratos[#All],4,0))</f>
        <v>#N/A</v>
      </c>
    </row>
    <row r="34" spans="1:19" ht="75" customHeight="1" x14ac:dyDescent="0.35">
      <c r="A34" s="409" t="s">
        <v>3872</v>
      </c>
      <c r="B34" s="409" t="s">
        <v>3829</v>
      </c>
      <c r="C34" s="412" t="s">
        <v>3873</v>
      </c>
      <c r="D34" s="288" t="s">
        <v>3873</v>
      </c>
      <c r="E34" s="409" t="s">
        <v>1279</v>
      </c>
      <c r="F34" s="409"/>
      <c r="G34" s="409" t="s">
        <v>78</v>
      </c>
      <c r="H34" s="488">
        <v>44133</v>
      </c>
      <c r="I34" s="338" t="s">
        <v>124</v>
      </c>
      <c r="J34" s="488">
        <v>44141</v>
      </c>
      <c r="K34" s="410" t="s">
        <v>3793</v>
      </c>
      <c r="L34" s="410" t="s">
        <v>3794</v>
      </c>
      <c r="M34" s="410" t="s">
        <v>3795</v>
      </c>
      <c r="N34" s="411" t="s">
        <v>3874</v>
      </c>
      <c r="O34" s="409"/>
      <c r="P34" s="410"/>
      <c r="Q34" s="410"/>
      <c r="R34" s="410" t="e">
        <f>IF(ISNA(VLOOKUP(Contratos_Aditivos[[#This Row],[REGISTRO DO CONTRATO]],Contratos[#All],3,0)),VLOOKUP(Contratos_Aditivos[[#This Row],[REGISTRO DO CONTRATO]],Contratos_Acordos[],11,0),VLOOKUP(Contratos_Aditivos[[#This Row],[REGISTRO DO CONTRATO]],Contratos[#All],3,0))</f>
        <v>#N/A</v>
      </c>
      <c r="S34" s="410" t="e">
        <f>IF(ISNA(VLOOKUP(Contratos_Aditivos[[#This Row],[REGISTRO DO CONTRATO]],Contratos[#All],4,0)),VLOOKUP(Contratos_Aditivos[[#This Row],[REGISTRO DO CONTRATO]],Contratos_Acordos[],12,0),VLOOKUP(Contratos_Aditivos[[#This Row],[REGISTRO DO CONTRATO]],Contratos[#All],4,0))</f>
        <v>#N/A</v>
      </c>
    </row>
    <row r="35" spans="1:19" ht="165" customHeight="1" x14ac:dyDescent="0.35">
      <c r="A35" s="409" t="s">
        <v>3875</v>
      </c>
      <c r="B35" s="409" t="s">
        <v>3829</v>
      </c>
      <c r="C35" s="412" t="s">
        <v>3876</v>
      </c>
      <c r="D35" s="288" t="s">
        <v>3876</v>
      </c>
      <c r="E35" s="409" t="s">
        <v>1279</v>
      </c>
      <c r="F35" s="409"/>
      <c r="G35" s="409" t="s">
        <v>78</v>
      </c>
      <c r="H35" s="488">
        <v>44335</v>
      </c>
      <c r="I35" s="338" t="s">
        <v>124</v>
      </c>
      <c r="J35" s="488">
        <v>44348</v>
      </c>
      <c r="K35" s="410" t="s">
        <v>3793</v>
      </c>
      <c r="L35" s="410" t="s">
        <v>3794</v>
      </c>
      <c r="M35" s="410" t="s">
        <v>3795</v>
      </c>
      <c r="N35" s="411" t="s">
        <v>3877</v>
      </c>
      <c r="O35" s="409"/>
      <c r="P35" s="410"/>
      <c r="Q35" s="410"/>
      <c r="R35" s="410" t="e">
        <f>IF(ISNA(VLOOKUP(Contratos_Aditivos[[#This Row],[REGISTRO DO CONTRATO]],Contratos[#All],3,0)),VLOOKUP(Contratos_Aditivos[[#This Row],[REGISTRO DO CONTRATO]],Contratos_Acordos[],11,0),VLOOKUP(Contratos_Aditivos[[#This Row],[REGISTRO DO CONTRATO]],Contratos[#All],3,0))</f>
        <v>#N/A</v>
      </c>
      <c r="S35" s="410" t="e">
        <f>IF(ISNA(VLOOKUP(Contratos_Aditivos[[#This Row],[REGISTRO DO CONTRATO]],Contratos[#All],4,0)),VLOOKUP(Contratos_Aditivos[[#This Row],[REGISTRO DO CONTRATO]],Contratos_Acordos[],12,0),VLOOKUP(Contratos_Aditivos[[#This Row],[REGISTRO DO CONTRATO]],Contratos[#All],4,0))</f>
        <v>#N/A</v>
      </c>
    </row>
    <row r="36" spans="1:19" ht="90" customHeight="1" x14ac:dyDescent="0.35">
      <c r="A36" s="409" t="s">
        <v>3878</v>
      </c>
      <c r="B36" s="409" t="s">
        <v>3879</v>
      </c>
      <c r="C36" s="409" t="s">
        <v>3880</v>
      </c>
      <c r="D36" s="288" t="s">
        <v>3880</v>
      </c>
      <c r="E36" s="409" t="s">
        <v>1279</v>
      </c>
      <c r="F36" s="409"/>
      <c r="G36" s="409" t="s">
        <v>49</v>
      </c>
      <c r="H36" s="488">
        <v>41085</v>
      </c>
      <c r="I36" s="338" t="s">
        <v>124</v>
      </c>
      <c r="J36" s="488">
        <v>41085</v>
      </c>
      <c r="K36" s="410" t="s">
        <v>3881</v>
      </c>
      <c r="L36" s="410" t="s">
        <v>3794</v>
      </c>
      <c r="M36" s="410" t="s">
        <v>3882</v>
      </c>
      <c r="N36" s="411" t="s">
        <v>3883</v>
      </c>
      <c r="O36" s="409"/>
      <c r="P36" s="410"/>
      <c r="Q36" s="410"/>
      <c r="R36" s="410" t="e">
        <f>IF(ISNA(VLOOKUP(Contratos_Aditivos[[#This Row],[REGISTRO DO CONTRATO]],Contratos[#All],3,0)),VLOOKUP(Contratos_Aditivos[[#This Row],[REGISTRO DO CONTRATO]],Contratos_Acordos[],11,0),VLOOKUP(Contratos_Aditivos[[#This Row],[REGISTRO DO CONTRATO]],Contratos[#All],3,0))</f>
        <v>#N/A</v>
      </c>
      <c r="S36" s="410" t="e">
        <f>IF(ISNA(VLOOKUP(Contratos_Aditivos[[#This Row],[REGISTRO DO CONTRATO]],Contratos[#All],4,0)),VLOOKUP(Contratos_Aditivos[[#This Row],[REGISTRO DO CONTRATO]],Contratos_Acordos[],12,0),VLOOKUP(Contratos_Aditivos[[#This Row],[REGISTRO DO CONTRATO]],Contratos[#All],4,0))</f>
        <v>#N/A</v>
      </c>
    </row>
    <row r="37" spans="1:19" ht="30" customHeight="1" x14ac:dyDescent="0.35">
      <c r="A37" s="409" t="s">
        <v>3884</v>
      </c>
      <c r="B37" s="409" t="s">
        <v>3879</v>
      </c>
      <c r="C37" s="409">
        <v>4931521</v>
      </c>
      <c r="D37" s="288" t="s">
        <v>3880</v>
      </c>
      <c r="E37" s="409" t="s">
        <v>1279</v>
      </c>
      <c r="F37" s="409"/>
      <c r="G37" s="409" t="s">
        <v>49</v>
      </c>
      <c r="H37" s="488">
        <v>41529</v>
      </c>
      <c r="I37" s="338" t="s">
        <v>124</v>
      </c>
      <c r="J37" s="488">
        <v>41542</v>
      </c>
      <c r="K37" s="410" t="s">
        <v>3881</v>
      </c>
      <c r="L37" s="410" t="s">
        <v>3794</v>
      </c>
      <c r="M37" s="410" t="s">
        <v>3882</v>
      </c>
      <c r="N37" s="411" t="s">
        <v>3885</v>
      </c>
      <c r="O37" s="409"/>
      <c r="P37" s="410"/>
      <c r="Q37" s="410"/>
      <c r="R37" s="410" t="e">
        <f>IF(ISNA(VLOOKUP(Contratos_Aditivos[[#This Row],[REGISTRO DO CONTRATO]],Contratos[#All],3,0)),VLOOKUP(Contratos_Aditivos[[#This Row],[REGISTRO DO CONTRATO]],Contratos_Acordos[],11,0),VLOOKUP(Contratos_Aditivos[[#This Row],[REGISTRO DO CONTRATO]],Contratos[#All],3,0))</f>
        <v>#N/A</v>
      </c>
      <c r="S37" s="410" t="e">
        <f>IF(ISNA(VLOOKUP(Contratos_Aditivos[[#This Row],[REGISTRO DO CONTRATO]],Contratos[#All],4,0)),VLOOKUP(Contratos_Aditivos[[#This Row],[REGISTRO DO CONTRATO]],Contratos_Acordos[],12,0),VLOOKUP(Contratos_Aditivos[[#This Row],[REGISTRO DO CONTRATO]],Contratos[#All],4,0))</f>
        <v>#N/A</v>
      </c>
    </row>
    <row r="38" spans="1:19" ht="45" customHeight="1" x14ac:dyDescent="0.35">
      <c r="A38" s="409" t="s">
        <v>3886</v>
      </c>
      <c r="B38" s="409" t="s">
        <v>3879</v>
      </c>
      <c r="C38" s="409">
        <v>4931545</v>
      </c>
      <c r="D38" s="288" t="s">
        <v>3887</v>
      </c>
      <c r="E38" s="409" t="s">
        <v>1279</v>
      </c>
      <c r="F38" s="409"/>
      <c r="G38" s="409" t="s">
        <v>49</v>
      </c>
      <c r="H38" s="488">
        <v>42338</v>
      </c>
      <c r="I38" s="338" t="s">
        <v>124</v>
      </c>
      <c r="J38" s="488">
        <v>42353</v>
      </c>
      <c r="K38" s="410" t="s">
        <v>3881</v>
      </c>
      <c r="L38" s="410" t="s">
        <v>3794</v>
      </c>
      <c r="M38" s="410" t="s">
        <v>3817</v>
      </c>
      <c r="N38" s="411" t="s">
        <v>3888</v>
      </c>
      <c r="O38" s="409"/>
      <c r="P38" s="410"/>
      <c r="Q38" s="410"/>
      <c r="R38" s="410" t="e">
        <f>IF(ISNA(VLOOKUP(Contratos_Aditivos[[#This Row],[REGISTRO DO CONTRATO]],Contratos[#All],3,0)),VLOOKUP(Contratos_Aditivos[[#This Row],[REGISTRO DO CONTRATO]],Contratos_Acordos[],11,0),VLOOKUP(Contratos_Aditivos[[#This Row],[REGISTRO DO CONTRATO]],Contratos[#All],3,0))</f>
        <v>#N/A</v>
      </c>
      <c r="S38" s="410" t="e">
        <f>IF(ISNA(VLOOKUP(Contratos_Aditivos[[#This Row],[REGISTRO DO CONTRATO]],Contratos[#All],4,0)),VLOOKUP(Contratos_Aditivos[[#This Row],[REGISTRO DO CONTRATO]],Contratos_Acordos[],12,0),VLOOKUP(Contratos_Aditivos[[#This Row],[REGISTRO DO CONTRATO]],Contratos[#All],4,0))</f>
        <v>#N/A</v>
      </c>
    </row>
    <row r="39" spans="1:19" ht="60" customHeight="1" x14ac:dyDescent="0.35">
      <c r="A39" s="409" t="s">
        <v>3889</v>
      </c>
      <c r="B39" s="409" t="s">
        <v>3879</v>
      </c>
      <c r="C39" s="409">
        <v>4931548</v>
      </c>
      <c r="D39" s="288" t="s">
        <v>3887</v>
      </c>
      <c r="E39" s="409" t="s">
        <v>1279</v>
      </c>
      <c r="F39" s="409"/>
      <c r="G39" s="409" t="s">
        <v>49</v>
      </c>
      <c r="H39" s="488">
        <v>42667</v>
      </c>
      <c r="I39" s="338" t="s">
        <v>124</v>
      </c>
      <c r="J39" s="488">
        <v>42678</v>
      </c>
      <c r="K39" s="410" t="s">
        <v>3881</v>
      </c>
      <c r="L39" s="410" t="s">
        <v>3794</v>
      </c>
      <c r="M39" s="410" t="s">
        <v>3795</v>
      </c>
      <c r="N39" s="411" t="s">
        <v>3890</v>
      </c>
      <c r="O39" s="409"/>
      <c r="P39" s="410"/>
      <c r="Q39" s="410"/>
      <c r="R39" s="410" t="e">
        <f>IF(ISNA(VLOOKUP(Contratos_Aditivos[[#This Row],[REGISTRO DO CONTRATO]],Contratos[#All],3,0)),VLOOKUP(Contratos_Aditivos[[#This Row],[REGISTRO DO CONTRATO]],Contratos_Acordos[],11,0),VLOOKUP(Contratos_Aditivos[[#This Row],[REGISTRO DO CONTRATO]],Contratos[#All],3,0))</f>
        <v>#N/A</v>
      </c>
      <c r="S39" s="410" t="e">
        <f>IF(ISNA(VLOOKUP(Contratos_Aditivos[[#This Row],[REGISTRO DO CONTRATO]],Contratos[#All],4,0)),VLOOKUP(Contratos_Aditivos[[#This Row],[REGISTRO DO CONTRATO]],Contratos_Acordos[],12,0),VLOOKUP(Contratos_Aditivos[[#This Row],[REGISTRO DO CONTRATO]],Contratos[#All],4,0))</f>
        <v>#N/A</v>
      </c>
    </row>
    <row r="40" spans="1:19" x14ac:dyDescent="0.35">
      <c r="A40" s="409" t="s">
        <v>3891</v>
      </c>
      <c r="B40" s="409" t="s">
        <v>3879</v>
      </c>
      <c r="C40" s="409">
        <v>4931549</v>
      </c>
      <c r="D40" s="288" t="s">
        <v>3887</v>
      </c>
      <c r="E40" s="409" t="s">
        <v>1279</v>
      </c>
      <c r="F40" s="409"/>
      <c r="G40" s="409" t="s">
        <v>49</v>
      </c>
      <c r="H40" s="488">
        <v>42667</v>
      </c>
      <c r="I40" s="338" t="s">
        <v>124</v>
      </c>
      <c r="J40" s="488">
        <v>42678</v>
      </c>
      <c r="K40" s="410" t="s">
        <v>3881</v>
      </c>
      <c r="L40" s="410" t="s">
        <v>3794</v>
      </c>
      <c r="M40" s="410" t="s">
        <v>3795</v>
      </c>
      <c r="N40" s="411" t="s">
        <v>3892</v>
      </c>
      <c r="O40" s="409"/>
      <c r="P40" s="410"/>
      <c r="Q40" s="410"/>
      <c r="R40" s="410" t="e">
        <f>IF(ISNA(VLOOKUP(Contratos_Aditivos[[#This Row],[REGISTRO DO CONTRATO]],Contratos[#All],3,0)),VLOOKUP(Contratos_Aditivos[[#This Row],[REGISTRO DO CONTRATO]],Contratos_Acordos[],11,0),VLOOKUP(Contratos_Aditivos[[#This Row],[REGISTRO DO CONTRATO]],Contratos[#All],3,0))</f>
        <v>#N/A</v>
      </c>
      <c r="S40" s="410" t="e">
        <f>IF(ISNA(VLOOKUP(Contratos_Aditivos[[#This Row],[REGISTRO DO CONTRATO]],Contratos[#All],4,0)),VLOOKUP(Contratos_Aditivos[[#This Row],[REGISTRO DO CONTRATO]],Contratos_Acordos[],12,0),VLOOKUP(Contratos_Aditivos[[#This Row],[REGISTRO DO CONTRATO]],Contratos[#All],4,0))</f>
        <v>#N/A</v>
      </c>
    </row>
    <row r="41" spans="1:19" ht="30" customHeight="1" x14ac:dyDescent="0.35">
      <c r="A41" s="409" t="s">
        <v>3893</v>
      </c>
      <c r="B41" s="409" t="s">
        <v>3879</v>
      </c>
      <c r="C41" s="409" t="s">
        <v>3894</v>
      </c>
      <c r="D41" s="288" t="s">
        <v>3894</v>
      </c>
      <c r="E41" s="409" t="s">
        <v>1279</v>
      </c>
      <c r="F41" s="409"/>
      <c r="G41" s="409" t="s">
        <v>49</v>
      </c>
      <c r="H41" s="488">
        <v>42829</v>
      </c>
      <c r="I41" s="338" t="s">
        <v>124</v>
      </c>
      <c r="J41" s="488">
        <v>42844</v>
      </c>
      <c r="K41" s="410" t="s">
        <v>3895</v>
      </c>
      <c r="L41" s="410" t="s">
        <v>3794</v>
      </c>
      <c r="M41" s="410" t="s">
        <v>3795</v>
      </c>
      <c r="N41" s="411" t="s">
        <v>3896</v>
      </c>
      <c r="O41" s="409"/>
      <c r="P41" s="410"/>
      <c r="Q41" s="410"/>
      <c r="R41" s="410" t="e">
        <f>IF(ISNA(VLOOKUP(Contratos_Aditivos[[#This Row],[REGISTRO DO CONTRATO]],Contratos[#All],3,0)),VLOOKUP(Contratos_Aditivos[[#This Row],[REGISTRO DO CONTRATO]],Contratos_Acordos[],11,0),VLOOKUP(Contratos_Aditivos[[#This Row],[REGISTRO DO CONTRATO]],Contratos[#All],3,0))</f>
        <v>#N/A</v>
      </c>
      <c r="S41" s="410" t="e">
        <f>IF(ISNA(VLOOKUP(Contratos_Aditivos[[#This Row],[REGISTRO DO CONTRATO]],Contratos[#All],4,0)),VLOOKUP(Contratos_Aditivos[[#This Row],[REGISTRO DO CONTRATO]],Contratos_Acordos[],12,0),VLOOKUP(Contratos_Aditivos[[#This Row],[REGISTRO DO CONTRATO]],Contratos[#All],4,0))</f>
        <v>#N/A</v>
      </c>
    </row>
    <row r="42" spans="1:19" ht="30" customHeight="1" x14ac:dyDescent="0.35">
      <c r="A42" s="409" t="s">
        <v>3897</v>
      </c>
      <c r="B42" s="409" t="s">
        <v>3879</v>
      </c>
      <c r="C42" s="409">
        <v>4931574</v>
      </c>
      <c r="D42" s="288" t="s">
        <v>3894</v>
      </c>
      <c r="E42" s="409" t="s">
        <v>1279</v>
      </c>
      <c r="F42" s="409"/>
      <c r="G42" s="409" t="s">
        <v>49</v>
      </c>
      <c r="H42" s="488">
        <v>42829</v>
      </c>
      <c r="I42" s="338" t="s">
        <v>124</v>
      </c>
      <c r="J42" s="488">
        <v>42844</v>
      </c>
      <c r="K42" s="410" t="s">
        <v>3895</v>
      </c>
      <c r="L42" s="410" t="s">
        <v>3794</v>
      </c>
      <c r="M42" s="410" t="s">
        <v>3795</v>
      </c>
      <c r="N42" s="411" t="s">
        <v>3898</v>
      </c>
      <c r="O42" s="409"/>
      <c r="P42" s="410"/>
      <c r="Q42" s="410"/>
      <c r="R42" s="410" t="e">
        <f>IF(ISNA(VLOOKUP(Contratos_Aditivos[[#This Row],[REGISTRO DO CONTRATO]],Contratos[#All],3,0)),VLOOKUP(Contratos_Aditivos[[#This Row],[REGISTRO DO CONTRATO]],Contratos_Acordos[],11,0),VLOOKUP(Contratos_Aditivos[[#This Row],[REGISTRO DO CONTRATO]],Contratos[#All],3,0))</f>
        <v>#N/A</v>
      </c>
      <c r="S42" s="410" t="e">
        <f>IF(ISNA(VLOOKUP(Contratos_Aditivos[[#This Row],[REGISTRO DO CONTRATO]],Contratos[#All],4,0)),VLOOKUP(Contratos_Aditivos[[#This Row],[REGISTRO DO CONTRATO]],Contratos_Acordos[],12,0),VLOOKUP(Contratos_Aditivos[[#This Row],[REGISTRO DO CONTRATO]],Contratos[#All],4,0))</f>
        <v>#N/A</v>
      </c>
    </row>
    <row r="43" spans="1:19" ht="45" customHeight="1" x14ac:dyDescent="0.35">
      <c r="A43" s="409" t="s">
        <v>3899</v>
      </c>
      <c r="B43" s="409" t="s">
        <v>3879</v>
      </c>
      <c r="C43" s="409">
        <v>4931577</v>
      </c>
      <c r="D43" s="288" t="s">
        <v>3894</v>
      </c>
      <c r="E43" s="409" t="s">
        <v>1279</v>
      </c>
      <c r="F43" s="409"/>
      <c r="G43" s="409" t="s">
        <v>49</v>
      </c>
      <c r="H43" s="488">
        <v>42829</v>
      </c>
      <c r="I43" s="338" t="s">
        <v>124</v>
      </c>
      <c r="J43" s="488">
        <v>42844</v>
      </c>
      <c r="K43" s="410" t="s">
        <v>3895</v>
      </c>
      <c r="L43" s="410" t="s">
        <v>3794</v>
      </c>
      <c r="M43" s="410" t="s">
        <v>3795</v>
      </c>
      <c r="N43" s="411" t="s">
        <v>3900</v>
      </c>
      <c r="O43" s="409"/>
      <c r="P43" s="410"/>
      <c r="Q43" s="410"/>
      <c r="R43" s="410" t="e">
        <f>IF(ISNA(VLOOKUP(Contratos_Aditivos[[#This Row],[REGISTRO DO CONTRATO]],Contratos[#All],3,0)),VLOOKUP(Contratos_Aditivos[[#This Row],[REGISTRO DO CONTRATO]],Contratos_Acordos[],11,0),VLOOKUP(Contratos_Aditivos[[#This Row],[REGISTRO DO CONTRATO]],Contratos[#All],3,0))</f>
        <v>#N/A</v>
      </c>
      <c r="S43" s="410" t="e">
        <f>IF(ISNA(VLOOKUP(Contratos_Aditivos[[#This Row],[REGISTRO DO CONTRATO]],Contratos[#All],4,0)),VLOOKUP(Contratos_Aditivos[[#This Row],[REGISTRO DO CONTRATO]],Contratos_Acordos[],12,0),VLOOKUP(Contratos_Aditivos[[#This Row],[REGISTRO DO CONTRATO]],Contratos[#All],4,0))</f>
        <v>#N/A</v>
      </c>
    </row>
    <row r="44" spans="1:19" ht="45" customHeight="1" x14ac:dyDescent="0.35">
      <c r="A44" s="409" t="s">
        <v>3901</v>
      </c>
      <c r="B44" s="409" t="s">
        <v>3879</v>
      </c>
      <c r="C44" s="409">
        <v>4931553</v>
      </c>
      <c r="D44" s="288" t="s">
        <v>3887</v>
      </c>
      <c r="E44" s="409" t="s">
        <v>1279</v>
      </c>
      <c r="F44" s="409"/>
      <c r="G44" s="409" t="s">
        <v>49</v>
      </c>
      <c r="H44" s="488">
        <v>42829</v>
      </c>
      <c r="I44" s="338" t="s">
        <v>124</v>
      </c>
      <c r="J44" s="488">
        <v>42844</v>
      </c>
      <c r="K44" s="410" t="s">
        <v>3895</v>
      </c>
      <c r="L44" s="410" t="s">
        <v>3794</v>
      </c>
      <c r="M44" s="410" t="s">
        <v>3795</v>
      </c>
      <c r="N44" s="411" t="s">
        <v>3902</v>
      </c>
      <c r="O44" s="409"/>
      <c r="P44" s="410"/>
      <c r="Q44" s="410"/>
      <c r="R44" s="410" t="e">
        <f>IF(ISNA(VLOOKUP(Contratos_Aditivos[[#This Row],[REGISTRO DO CONTRATO]],Contratos[#All],3,0)),VLOOKUP(Contratos_Aditivos[[#This Row],[REGISTRO DO CONTRATO]],Contratos_Acordos[],11,0),VLOOKUP(Contratos_Aditivos[[#This Row],[REGISTRO DO CONTRATO]],Contratos[#All],3,0))</f>
        <v>#N/A</v>
      </c>
      <c r="S44" s="410" t="e">
        <f>IF(ISNA(VLOOKUP(Contratos_Aditivos[[#This Row],[REGISTRO DO CONTRATO]],Contratos[#All],4,0)),VLOOKUP(Contratos_Aditivos[[#This Row],[REGISTRO DO CONTRATO]],Contratos_Acordos[],12,0),VLOOKUP(Contratos_Aditivos[[#This Row],[REGISTRO DO CONTRATO]],Contratos[#All],4,0))</f>
        <v>#N/A</v>
      </c>
    </row>
    <row r="45" spans="1:19" ht="30" customHeight="1" x14ac:dyDescent="0.35">
      <c r="A45" s="409" t="s">
        <v>3903</v>
      </c>
      <c r="B45" s="409" t="s">
        <v>3879</v>
      </c>
      <c r="C45" s="409" t="s">
        <v>3887</v>
      </c>
      <c r="D45" s="288" t="s">
        <v>3887</v>
      </c>
      <c r="E45" s="409" t="s">
        <v>1279</v>
      </c>
      <c r="F45" s="409"/>
      <c r="G45" s="409" t="s">
        <v>49</v>
      </c>
      <c r="H45" s="488">
        <v>42829</v>
      </c>
      <c r="I45" s="338" t="s">
        <v>124</v>
      </c>
      <c r="J45" s="488">
        <v>42844</v>
      </c>
      <c r="K45" s="410" t="s">
        <v>3895</v>
      </c>
      <c r="L45" s="410" t="s">
        <v>3794</v>
      </c>
      <c r="M45" s="410" t="s">
        <v>3795</v>
      </c>
      <c r="N45" s="411" t="s">
        <v>3904</v>
      </c>
      <c r="O45" s="409"/>
      <c r="P45" s="410"/>
      <c r="Q45" s="410"/>
      <c r="R45" s="410" t="e">
        <f>IF(ISNA(VLOOKUP(Contratos_Aditivos[[#This Row],[REGISTRO DO CONTRATO]],Contratos[#All],3,0)),VLOOKUP(Contratos_Aditivos[[#This Row],[REGISTRO DO CONTRATO]],Contratos_Acordos[],11,0),VLOOKUP(Contratos_Aditivos[[#This Row],[REGISTRO DO CONTRATO]],Contratos[#All],3,0))</f>
        <v>#N/A</v>
      </c>
      <c r="S45" s="410" t="e">
        <f>IF(ISNA(VLOOKUP(Contratos_Aditivos[[#This Row],[REGISTRO DO CONTRATO]],Contratos[#All],4,0)),VLOOKUP(Contratos_Aditivos[[#This Row],[REGISTRO DO CONTRATO]],Contratos_Acordos[],12,0),VLOOKUP(Contratos_Aditivos[[#This Row],[REGISTRO DO CONTRATO]],Contratos[#All],4,0))</f>
        <v>#N/A</v>
      </c>
    </row>
    <row r="46" spans="1:19" x14ac:dyDescent="0.35">
      <c r="A46" s="409" t="s">
        <v>3905</v>
      </c>
      <c r="B46" s="409" t="s">
        <v>3879</v>
      </c>
      <c r="C46" s="409">
        <v>4931587</v>
      </c>
      <c r="D46" s="288" t="s">
        <v>3894</v>
      </c>
      <c r="E46" s="409" t="s">
        <v>1279</v>
      </c>
      <c r="F46" s="409"/>
      <c r="G46" s="409" t="s">
        <v>49</v>
      </c>
      <c r="H46" s="488">
        <v>42999</v>
      </c>
      <c r="I46" s="338" t="s">
        <v>124</v>
      </c>
      <c r="J46" s="488">
        <v>43017</v>
      </c>
      <c r="K46" s="410" t="s">
        <v>3895</v>
      </c>
      <c r="L46" s="410" t="s">
        <v>3794</v>
      </c>
      <c r="M46" s="410" t="s">
        <v>3795</v>
      </c>
      <c r="N46" s="411" t="s">
        <v>3906</v>
      </c>
      <c r="O46" s="409"/>
      <c r="P46" s="410"/>
      <c r="Q46" s="410"/>
      <c r="R46" s="410" t="e">
        <f>IF(ISNA(VLOOKUP(Contratos_Aditivos[[#This Row],[REGISTRO DO CONTRATO]],Contratos[#All],3,0)),VLOOKUP(Contratos_Aditivos[[#This Row],[REGISTRO DO CONTRATO]],Contratos_Acordos[],11,0),VLOOKUP(Contratos_Aditivos[[#This Row],[REGISTRO DO CONTRATO]],Contratos[#All],3,0))</f>
        <v>#N/A</v>
      </c>
      <c r="S46" s="410" t="e">
        <f>IF(ISNA(VLOOKUP(Contratos_Aditivos[[#This Row],[REGISTRO DO CONTRATO]],Contratos[#All],4,0)),VLOOKUP(Contratos_Aditivos[[#This Row],[REGISTRO DO CONTRATO]],Contratos_Acordos[],12,0),VLOOKUP(Contratos_Aditivos[[#This Row],[REGISTRO DO CONTRATO]],Contratos[#All],4,0))</f>
        <v>#N/A</v>
      </c>
    </row>
    <row r="47" spans="1:19" ht="270" customHeight="1" x14ac:dyDescent="0.35">
      <c r="A47" s="409" t="s">
        <v>3907</v>
      </c>
      <c r="B47" s="409" t="s">
        <v>3908</v>
      </c>
      <c r="C47" s="409">
        <v>4932636</v>
      </c>
      <c r="D47" s="288" t="s">
        <v>133</v>
      </c>
      <c r="E47" s="409" t="s">
        <v>1279</v>
      </c>
      <c r="F47" s="409"/>
      <c r="G47" s="409" t="s">
        <v>51</v>
      </c>
      <c r="H47" s="488">
        <v>41212</v>
      </c>
      <c r="I47" s="338" t="s">
        <v>124</v>
      </c>
      <c r="J47" s="488">
        <v>41218</v>
      </c>
      <c r="K47" s="410" t="s">
        <v>3881</v>
      </c>
      <c r="L47" s="410" t="s">
        <v>3794</v>
      </c>
      <c r="M47" s="410" t="s">
        <v>3795</v>
      </c>
      <c r="N47" s="411" t="s">
        <v>3909</v>
      </c>
      <c r="O47" s="409"/>
      <c r="P47" s="410"/>
      <c r="Q47" s="410"/>
      <c r="R47" s="410" t="e">
        <f>IF(ISNA(VLOOKUP(Contratos_Aditivos[[#This Row],[REGISTRO DO CONTRATO]],Contratos[#All],3,0)),VLOOKUP(Contratos_Aditivos[[#This Row],[REGISTRO DO CONTRATO]],Contratos_Acordos[],11,0),VLOOKUP(Contratos_Aditivos[[#This Row],[REGISTRO DO CONTRATO]],Contratos[#All],3,0))</f>
        <v>#N/A</v>
      </c>
      <c r="S47" s="410" t="e">
        <f>IF(ISNA(VLOOKUP(Contratos_Aditivos[[#This Row],[REGISTRO DO CONTRATO]],Contratos[#All],4,0)),VLOOKUP(Contratos_Aditivos[[#This Row],[REGISTRO DO CONTRATO]],Contratos_Acordos[],12,0),VLOOKUP(Contratos_Aditivos[[#This Row],[REGISTRO DO CONTRATO]],Contratos[#All],4,0))</f>
        <v>#N/A</v>
      </c>
    </row>
    <row r="48" spans="1:19" ht="60" customHeight="1" x14ac:dyDescent="0.35">
      <c r="A48" s="409" t="s">
        <v>3910</v>
      </c>
      <c r="B48" s="409" t="s">
        <v>3908</v>
      </c>
      <c r="C48" s="409">
        <v>4932641</v>
      </c>
      <c r="D48" s="288" t="s">
        <v>133</v>
      </c>
      <c r="E48" s="409" t="s">
        <v>1279</v>
      </c>
      <c r="F48" s="409"/>
      <c r="G48" s="409" t="s">
        <v>51</v>
      </c>
      <c r="H48" s="488">
        <v>41442</v>
      </c>
      <c r="I48" s="338" t="s">
        <v>124</v>
      </c>
      <c r="J48" s="488">
        <v>41446</v>
      </c>
      <c r="K48" s="410" t="s">
        <v>3881</v>
      </c>
      <c r="L48" s="410" t="s">
        <v>3794</v>
      </c>
      <c r="M48" s="410" t="s">
        <v>3795</v>
      </c>
      <c r="N48" s="411" t="s">
        <v>3911</v>
      </c>
      <c r="O48" s="409"/>
      <c r="P48" s="410"/>
      <c r="Q48" s="410"/>
      <c r="R48" s="410" t="e">
        <f>IF(ISNA(VLOOKUP(Contratos_Aditivos[[#This Row],[REGISTRO DO CONTRATO]],Contratos[#All],3,0)),VLOOKUP(Contratos_Aditivos[[#This Row],[REGISTRO DO CONTRATO]],Contratos_Acordos[],11,0),VLOOKUP(Contratos_Aditivos[[#This Row],[REGISTRO DO CONTRATO]],Contratos[#All],3,0))</f>
        <v>#N/A</v>
      </c>
      <c r="S48" s="410" t="e">
        <f>IF(ISNA(VLOOKUP(Contratos_Aditivos[[#This Row],[REGISTRO DO CONTRATO]],Contratos[#All],4,0)),VLOOKUP(Contratos_Aditivos[[#This Row],[REGISTRO DO CONTRATO]],Contratos_Acordos[],12,0),VLOOKUP(Contratos_Aditivos[[#This Row],[REGISTRO DO CONTRATO]],Contratos[#All],4,0))</f>
        <v>#N/A</v>
      </c>
    </row>
    <row r="49" spans="1:19" ht="120" customHeight="1" x14ac:dyDescent="0.35">
      <c r="A49" s="409" t="s">
        <v>3912</v>
      </c>
      <c r="B49" s="409" t="s">
        <v>3908</v>
      </c>
      <c r="C49" s="409" t="s">
        <v>3913</v>
      </c>
      <c r="D49" s="288" t="s">
        <v>3913</v>
      </c>
      <c r="E49" s="409" t="s">
        <v>1279</v>
      </c>
      <c r="F49" s="409"/>
      <c r="G49" s="409" t="s">
        <v>51</v>
      </c>
      <c r="H49" s="488">
        <v>41673</v>
      </c>
      <c r="I49" s="338" t="s">
        <v>124</v>
      </c>
      <c r="J49" s="488">
        <v>41674</v>
      </c>
      <c r="K49" s="410" t="s">
        <v>3881</v>
      </c>
      <c r="L49" s="410" t="s">
        <v>3794</v>
      </c>
      <c r="M49" s="410" t="s">
        <v>3795</v>
      </c>
      <c r="N49" s="411" t="s">
        <v>3914</v>
      </c>
      <c r="O49" s="409"/>
      <c r="P49" s="410"/>
      <c r="Q49" s="410"/>
      <c r="R49" s="410" t="e">
        <f>IF(ISNA(VLOOKUP(Contratos_Aditivos[[#This Row],[REGISTRO DO CONTRATO]],Contratos[#All],3,0)),VLOOKUP(Contratos_Aditivos[[#This Row],[REGISTRO DO CONTRATO]],Contratos_Acordos[],11,0),VLOOKUP(Contratos_Aditivos[[#This Row],[REGISTRO DO CONTRATO]],Contratos[#All],3,0))</f>
        <v>#N/A</v>
      </c>
      <c r="S49" s="410" t="e">
        <f>IF(ISNA(VLOOKUP(Contratos_Aditivos[[#This Row],[REGISTRO DO CONTRATO]],Contratos[#All],4,0)),VLOOKUP(Contratos_Aditivos[[#This Row],[REGISTRO DO CONTRATO]],Contratos_Acordos[],12,0),VLOOKUP(Contratos_Aditivos[[#This Row],[REGISTRO DO CONTRATO]],Contratos[#All],4,0))</f>
        <v>#N/A</v>
      </c>
    </row>
    <row r="50" spans="1:19" ht="30" customHeight="1" x14ac:dyDescent="0.35">
      <c r="A50" s="409" t="s">
        <v>3915</v>
      </c>
      <c r="B50" s="409" t="s">
        <v>3908</v>
      </c>
      <c r="C50" s="409">
        <v>4932644</v>
      </c>
      <c r="D50" s="288" t="s">
        <v>3913</v>
      </c>
      <c r="E50" s="409" t="s">
        <v>1279</v>
      </c>
      <c r="F50" s="409"/>
      <c r="G50" s="409" t="s">
        <v>51</v>
      </c>
      <c r="H50" s="488">
        <v>42667</v>
      </c>
      <c r="I50" s="338" t="s">
        <v>124</v>
      </c>
      <c r="J50" s="488">
        <v>42678</v>
      </c>
      <c r="K50" s="410" t="s">
        <v>3881</v>
      </c>
      <c r="L50" s="410" t="s">
        <v>3794</v>
      </c>
      <c r="M50" s="410" t="s">
        <v>3795</v>
      </c>
      <c r="N50" s="411" t="s">
        <v>3916</v>
      </c>
      <c r="O50" s="409"/>
      <c r="P50" s="410"/>
      <c r="Q50" s="410"/>
      <c r="R50" s="410" t="e">
        <f>IF(ISNA(VLOOKUP(Contratos_Aditivos[[#This Row],[REGISTRO DO CONTRATO]],Contratos[#All],3,0)),VLOOKUP(Contratos_Aditivos[[#This Row],[REGISTRO DO CONTRATO]],Contratos_Acordos[],11,0),VLOOKUP(Contratos_Aditivos[[#This Row],[REGISTRO DO CONTRATO]],Contratos[#All],3,0))</f>
        <v>#N/A</v>
      </c>
      <c r="S50" s="410" t="e">
        <f>IF(ISNA(VLOOKUP(Contratos_Aditivos[[#This Row],[REGISTRO DO CONTRATO]],Contratos[#All],4,0)),VLOOKUP(Contratos_Aditivos[[#This Row],[REGISTRO DO CONTRATO]],Contratos_Acordos[],12,0),VLOOKUP(Contratos_Aditivos[[#This Row],[REGISTRO DO CONTRATO]],Contratos[#All],4,0))</f>
        <v>#N/A</v>
      </c>
    </row>
    <row r="51" spans="1:19" ht="135" customHeight="1" x14ac:dyDescent="0.35">
      <c r="A51" s="409" t="s">
        <v>3917</v>
      </c>
      <c r="B51" s="409" t="s">
        <v>3908</v>
      </c>
      <c r="C51" s="409" t="s">
        <v>3918</v>
      </c>
      <c r="D51" s="288" t="s">
        <v>3918</v>
      </c>
      <c r="E51" s="409" t="s">
        <v>1279</v>
      </c>
      <c r="F51" s="409"/>
      <c r="G51" s="409" t="s">
        <v>51</v>
      </c>
      <c r="H51" s="488">
        <v>43096</v>
      </c>
      <c r="I51" s="338" t="s">
        <v>124</v>
      </c>
      <c r="J51" s="488">
        <v>43130</v>
      </c>
      <c r="K51" s="410" t="s">
        <v>3919</v>
      </c>
      <c r="L51" s="410" t="s">
        <v>3794</v>
      </c>
      <c r="M51" s="410" t="s">
        <v>3795</v>
      </c>
      <c r="N51" s="411" t="s">
        <v>3920</v>
      </c>
      <c r="O51" s="409"/>
      <c r="P51" s="410"/>
      <c r="Q51" s="410"/>
      <c r="R51" s="410" t="e">
        <f>IF(ISNA(VLOOKUP(Contratos_Aditivos[[#This Row],[REGISTRO DO CONTRATO]],Contratos[#All],3,0)),VLOOKUP(Contratos_Aditivos[[#This Row],[REGISTRO DO CONTRATO]],Contratos_Acordos[],11,0),VLOOKUP(Contratos_Aditivos[[#This Row],[REGISTRO DO CONTRATO]],Contratos[#All],3,0))</f>
        <v>#N/A</v>
      </c>
      <c r="S51" s="410" t="e">
        <f>IF(ISNA(VLOOKUP(Contratos_Aditivos[[#This Row],[REGISTRO DO CONTRATO]],Contratos[#All],4,0)),VLOOKUP(Contratos_Aditivos[[#This Row],[REGISTRO DO CONTRATO]],Contratos_Acordos[],12,0),VLOOKUP(Contratos_Aditivos[[#This Row],[REGISTRO DO CONTRATO]],Contratos[#All],4,0))</f>
        <v>#N/A</v>
      </c>
    </row>
    <row r="52" spans="1:19" ht="195" customHeight="1" x14ac:dyDescent="0.35">
      <c r="A52" s="409" t="s">
        <v>3921</v>
      </c>
      <c r="B52" s="409" t="s">
        <v>3908</v>
      </c>
      <c r="C52" s="409">
        <v>4932649</v>
      </c>
      <c r="D52" s="288" t="s">
        <v>3918</v>
      </c>
      <c r="E52" s="409" t="s">
        <v>1279</v>
      </c>
      <c r="F52" s="409"/>
      <c r="G52" s="409" t="s">
        <v>51</v>
      </c>
      <c r="H52" s="488">
        <v>43236</v>
      </c>
      <c r="I52" s="338" t="s">
        <v>124</v>
      </c>
      <c r="J52" s="488">
        <v>43243</v>
      </c>
      <c r="K52" s="410" t="s">
        <v>3919</v>
      </c>
      <c r="L52" s="410" t="s">
        <v>3794</v>
      </c>
      <c r="M52" s="410" t="s">
        <v>3795</v>
      </c>
      <c r="N52" s="411" t="s">
        <v>3922</v>
      </c>
      <c r="O52" s="409"/>
      <c r="P52" s="410"/>
      <c r="Q52" s="410"/>
      <c r="R52" s="410" t="e">
        <f>IF(ISNA(VLOOKUP(Contratos_Aditivos[[#This Row],[REGISTRO DO CONTRATO]],Contratos[#All],3,0)),VLOOKUP(Contratos_Aditivos[[#This Row],[REGISTRO DO CONTRATO]],Contratos_Acordos[],11,0),VLOOKUP(Contratos_Aditivos[[#This Row],[REGISTRO DO CONTRATO]],Contratos[#All],3,0))</f>
        <v>#N/A</v>
      </c>
      <c r="S52" s="410" t="e">
        <f>IF(ISNA(VLOOKUP(Contratos_Aditivos[[#This Row],[REGISTRO DO CONTRATO]],Contratos[#All],4,0)),VLOOKUP(Contratos_Aditivos[[#This Row],[REGISTRO DO CONTRATO]],Contratos_Acordos[],12,0),VLOOKUP(Contratos_Aditivos[[#This Row],[REGISTRO DO CONTRATO]],Contratos[#All],4,0))</f>
        <v>#N/A</v>
      </c>
    </row>
    <row r="53" spans="1:19" ht="75" customHeight="1" x14ac:dyDescent="0.35">
      <c r="A53" s="417" t="s">
        <v>3923</v>
      </c>
      <c r="B53" s="417" t="s">
        <v>3908</v>
      </c>
      <c r="C53" s="418" t="s">
        <v>3924</v>
      </c>
      <c r="D53" s="419" t="s">
        <v>3924</v>
      </c>
      <c r="E53" s="417" t="s">
        <v>1279</v>
      </c>
      <c r="F53" s="409"/>
      <c r="G53" s="409" t="s">
        <v>51</v>
      </c>
      <c r="H53" s="488">
        <v>43766</v>
      </c>
      <c r="I53" s="338" t="s">
        <v>124</v>
      </c>
      <c r="J53" s="488">
        <v>43777</v>
      </c>
      <c r="K53" s="410" t="s">
        <v>3919</v>
      </c>
      <c r="L53" s="410" t="s">
        <v>3794</v>
      </c>
      <c r="M53" s="410" t="s">
        <v>3795</v>
      </c>
      <c r="N53" s="411" t="s">
        <v>3925</v>
      </c>
      <c r="O53" s="409"/>
      <c r="P53" s="410"/>
      <c r="Q53" s="410"/>
      <c r="R53" s="410" t="e">
        <f>IF(ISNA(VLOOKUP(Contratos_Aditivos[[#This Row],[REGISTRO DO CONTRATO]],Contratos[#All],3,0)),VLOOKUP(Contratos_Aditivos[[#This Row],[REGISTRO DO CONTRATO]],Contratos_Acordos[],11,0),VLOOKUP(Contratos_Aditivos[[#This Row],[REGISTRO DO CONTRATO]],Contratos[#All],3,0))</f>
        <v>#N/A</v>
      </c>
      <c r="S53" s="410" t="e">
        <f>IF(ISNA(VLOOKUP(Contratos_Aditivos[[#This Row],[REGISTRO DO CONTRATO]],Contratos[#All],4,0)),VLOOKUP(Contratos_Aditivos[[#This Row],[REGISTRO DO CONTRATO]],Contratos_Acordos[],12,0),VLOOKUP(Contratos_Aditivos[[#This Row],[REGISTRO DO CONTRATO]],Contratos[#All],4,0))</f>
        <v>#N/A</v>
      </c>
    </row>
    <row r="54" spans="1:19" ht="150" customHeight="1" x14ac:dyDescent="0.35">
      <c r="A54" s="409" t="s">
        <v>3926</v>
      </c>
      <c r="B54" s="409" t="s">
        <v>3908</v>
      </c>
      <c r="C54" s="412" t="s">
        <v>3927</v>
      </c>
      <c r="D54" s="288" t="s">
        <v>3927</v>
      </c>
      <c r="E54" s="409" t="s">
        <v>1279</v>
      </c>
      <c r="F54" s="409"/>
      <c r="G54" s="409" t="s">
        <v>51</v>
      </c>
      <c r="H54" s="488">
        <v>44462</v>
      </c>
      <c r="I54" s="338" t="s">
        <v>124</v>
      </c>
      <c r="J54" s="488">
        <v>44470</v>
      </c>
      <c r="K54" s="410" t="s">
        <v>3919</v>
      </c>
      <c r="L54" s="410" t="s">
        <v>3794</v>
      </c>
      <c r="M54" s="410" t="s">
        <v>3817</v>
      </c>
      <c r="N54" s="411" t="s">
        <v>3928</v>
      </c>
      <c r="O54" s="409"/>
      <c r="P54" s="410"/>
      <c r="Q54" s="410"/>
      <c r="R54" s="410" t="e">
        <f>IF(ISNA(VLOOKUP(Contratos_Aditivos[[#This Row],[REGISTRO DO CONTRATO]],Contratos[#All],3,0)),VLOOKUP(Contratos_Aditivos[[#This Row],[REGISTRO DO CONTRATO]],Contratos_Acordos[],11,0),VLOOKUP(Contratos_Aditivos[[#This Row],[REGISTRO DO CONTRATO]],Contratos[#All],3,0))</f>
        <v>#N/A</v>
      </c>
      <c r="S54" s="410" t="e">
        <f>IF(ISNA(VLOOKUP(Contratos_Aditivos[[#This Row],[REGISTRO DO CONTRATO]],Contratos[#All],4,0)),VLOOKUP(Contratos_Aditivos[[#This Row],[REGISTRO DO CONTRATO]],Contratos_Acordos[],12,0),VLOOKUP(Contratos_Aditivos[[#This Row],[REGISTRO DO CONTRATO]],Contratos[#All],4,0))</f>
        <v>#N/A</v>
      </c>
    </row>
    <row r="55" spans="1:19" ht="75" customHeight="1" x14ac:dyDescent="0.35">
      <c r="A55" s="409" t="s">
        <v>3929</v>
      </c>
      <c r="B55" s="409" t="s">
        <v>3930</v>
      </c>
      <c r="C55" s="409">
        <v>4932119</v>
      </c>
      <c r="D55" s="288" t="s">
        <v>134</v>
      </c>
      <c r="E55" s="409" t="s">
        <v>1279</v>
      </c>
      <c r="F55" s="409"/>
      <c r="G55" s="409" t="s">
        <v>46</v>
      </c>
      <c r="H55" s="488">
        <v>39919</v>
      </c>
      <c r="I55" s="338" t="s">
        <v>124</v>
      </c>
      <c r="J55" s="488">
        <v>40303</v>
      </c>
      <c r="K55" s="410" t="s">
        <v>3919</v>
      </c>
      <c r="L55" s="410" t="s">
        <v>3794</v>
      </c>
      <c r="M55" s="410" t="s">
        <v>3795</v>
      </c>
      <c r="N55" s="411" t="s">
        <v>3931</v>
      </c>
      <c r="O55" s="409"/>
      <c r="P55" s="410"/>
      <c r="Q55" s="410"/>
      <c r="R55" s="410" t="e">
        <f>IF(ISNA(VLOOKUP(Contratos_Aditivos[[#This Row],[REGISTRO DO CONTRATO]],Contratos[#All],3,0)),VLOOKUP(Contratos_Aditivos[[#This Row],[REGISTRO DO CONTRATO]],Contratos_Acordos[],11,0),VLOOKUP(Contratos_Aditivos[[#This Row],[REGISTRO DO CONTRATO]],Contratos[#All],3,0))</f>
        <v>#N/A</v>
      </c>
      <c r="S55" s="410" t="e">
        <f>IF(ISNA(VLOOKUP(Contratos_Aditivos[[#This Row],[REGISTRO DO CONTRATO]],Contratos[#All],4,0)),VLOOKUP(Contratos_Aditivos[[#This Row],[REGISTRO DO CONTRATO]],Contratos_Acordos[],12,0),VLOOKUP(Contratos_Aditivos[[#This Row],[REGISTRO DO CONTRATO]],Contratos[#All],4,0))</f>
        <v>#N/A</v>
      </c>
    </row>
    <row r="56" spans="1:19" ht="30" customHeight="1" x14ac:dyDescent="0.35">
      <c r="A56" s="409" t="s">
        <v>3932</v>
      </c>
      <c r="B56" s="409" t="s">
        <v>3930</v>
      </c>
      <c r="C56" s="409">
        <v>4932125</v>
      </c>
      <c r="D56" s="288" t="s">
        <v>134</v>
      </c>
      <c r="E56" s="409" t="s">
        <v>1279</v>
      </c>
      <c r="F56" s="409"/>
      <c r="G56" s="409" t="s">
        <v>46</v>
      </c>
      <c r="H56" s="488">
        <v>40050</v>
      </c>
      <c r="I56" s="338" t="s">
        <v>124</v>
      </c>
      <c r="J56" s="488">
        <v>40303</v>
      </c>
      <c r="K56" s="410" t="s">
        <v>3919</v>
      </c>
      <c r="L56" s="410" t="s">
        <v>3794</v>
      </c>
      <c r="M56" s="410" t="s">
        <v>3795</v>
      </c>
      <c r="N56" s="411" t="s">
        <v>3933</v>
      </c>
      <c r="O56" s="409"/>
      <c r="P56" s="410"/>
      <c r="Q56" s="410"/>
      <c r="R56" s="410" t="e">
        <f>IF(ISNA(VLOOKUP(Contratos_Aditivos[[#This Row],[REGISTRO DO CONTRATO]],Contratos[#All],3,0)),VLOOKUP(Contratos_Aditivos[[#This Row],[REGISTRO DO CONTRATO]],Contratos_Acordos[],11,0),VLOOKUP(Contratos_Aditivos[[#This Row],[REGISTRO DO CONTRATO]],Contratos[#All],3,0))</f>
        <v>#N/A</v>
      </c>
      <c r="S56" s="410" t="e">
        <f>IF(ISNA(VLOOKUP(Contratos_Aditivos[[#This Row],[REGISTRO DO CONTRATO]],Contratos[#All],4,0)),VLOOKUP(Contratos_Aditivos[[#This Row],[REGISTRO DO CONTRATO]],Contratos_Acordos[],12,0),VLOOKUP(Contratos_Aditivos[[#This Row],[REGISTRO DO CONTRATO]],Contratos[#All],4,0))</f>
        <v>#N/A</v>
      </c>
    </row>
    <row r="57" spans="1:19" ht="360" customHeight="1" x14ac:dyDescent="0.35">
      <c r="A57" s="409" t="s">
        <v>3934</v>
      </c>
      <c r="B57" s="409" t="s">
        <v>3930</v>
      </c>
      <c r="C57" s="409">
        <v>4932133</v>
      </c>
      <c r="D57" s="288" t="s">
        <v>134</v>
      </c>
      <c r="E57" s="409" t="s">
        <v>1279</v>
      </c>
      <c r="F57" s="409"/>
      <c r="G57" s="409" t="s">
        <v>46</v>
      </c>
      <c r="H57" s="488">
        <v>40299</v>
      </c>
      <c r="I57" s="338" t="s">
        <v>124</v>
      </c>
      <c r="J57" s="488">
        <v>40303</v>
      </c>
      <c r="K57" s="410" t="s">
        <v>3919</v>
      </c>
      <c r="L57" s="410" t="s">
        <v>3794</v>
      </c>
      <c r="M57" s="410" t="s">
        <v>3795</v>
      </c>
      <c r="N57" s="411" t="s">
        <v>3935</v>
      </c>
      <c r="O57" s="409"/>
      <c r="P57" s="410"/>
      <c r="Q57" s="410"/>
      <c r="R57" s="410" t="e">
        <f>IF(ISNA(VLOOKUP(Contratos_Aditivos[[#This Row],[REGISTRO DO CONTRATO]],Contratos[#All],3,0)),VLOOKUP(Contratos_Aditivos[[#This Row],[REGISTRO DO CONTRATO]],Contratos_Acordos[],11,0),VLOOKUP(Contratos_Aditivos[[#This Row],[REGISTRO DO CONTRATO]],Contratos[#All],3,0))</f>
        <v>#N/A</v>
      </c>
      <c r="S57" s="410" t="e">
        <f>IF(ISNA(VLOOKUP(Contratos_Aditivos[[#This Row],[REGISTRO DO CONTRATO]],Contratos[#All],4,0)),VLOOKUP(Contratos_Aditivos[[#This Row],[REGISTRO DO CONTRATO]],Contratos_Acordos[],12,0),VLOOKUP(Contratos_Aditivos[[#This Row],[REGISTRO DO CONTRATO]],Contratos[#All],4,0))</f>
        <v>#N/A</v>
      </c>
    </row>
    <row r="58" spans="1:19" ht="150" customHeight="1" x14ac:dyDescent="0.35">
      <c r="A58" s="409" t="s">
        <v>3936</v>
      </c>
      <c r="B58" s="409" t="s">
        <v>3930</v>
      </c>
      <c r="C58" s="409">
        <v>4932143</v>
      </c>
      <c r="D58" s="288" t="s">
        <v>134</v>
      </c>
      <c r="E58" s="409" t="s">
        <v>1279</v>
      </c>
      <c r="F58" s="409"/>
      <c r="G58" s="409" t="s">
        <v>46</v>
      </c>
      <c r="H58" s="488">
        <v>40788</v>
      </c>
      <c r="I58" s="338" t="s">
        <v>124</v>
      </c>
      <c r="J58" s="488">
        <v>40795</v>
      </c>
      <c r="K58" s="410" t="s">
        <v>3919</v>
      </c>
      <c r="L58" s="410" t="s">
        <v>3794</v>
      </c>
      <c r="M58" s="410" t="s">
        <v>3795</v>
      </c>
      <c r="N58" s="411" t="s">
        <v>3937</v>
      </c>
      <c r="O58" s="409"/>
      <c r="P58" s="410"/>
      <c r="Q58" s="410"/>
      <c r="R58" s="410" t="e">
        <f>IF(ISNA(VLOOKUP(Contratos_Aditivos[[#This Row],[REGISTRO DO CONTRATO]],Contratos[#All],3,0)),VLOOKUP(Contratos_Aditivos[[#This Row],[REGISTRO DO CONTRATO]],Contratos_Acordos[],11,0),VLOOKUP(Contratos_Aditivos[[#This Row],[REGISTRO DO CONTRATO]],Contratos[#All],3,0))</f>
        <v>#N/A</v>
      </c>
      <c r="S58" s="410" t="e">
        <f>IF(ISNA(VLOOKUP(Contratos_Aditivos[[#This Row],[REGISTRO DO CONTRATO]],Contratos[#All],4,0)),VLOOKUP(Contratos_Aditivos[[#This Row],[REGISTRO DO CONTRATO]],Contratos_Acordos[],12,0),VLOOKUP(Contratos_Aditivos[[#This Row],[REGISTRO DO CONTRATO]],Contratos[#All],4,0))</f>
        <v>#N/A</v>
      </c>
    </row>
    <row r="59" spans="1:19" ht="60" customHeight="1" x14ac:dyDescent="0.35">
      <c r="A59" s="409" t="s">
        <v>3938</v>
      </c>
      <c r="B59" s="409" t="s">
        <v>3930</v>
      </c>
      <c r="C59" s="409">
        <v>4932151</v>
      </c>
      <c r="D59" s="288" t="s">
        <v>134</v>
      </c>
      <c r="E59" s="409" t="s">
        <v>1279</v>
      </c>
      <c r="F59" s="409"/>
      <c r="G59" s="409" t="s">
        <v>46</v>
      </c>
      <c r="H59" s="488">
        <v>40840</v>
      </c>
      <c r="I59" s="338" t="s">
        <v>124</v>
      </c>
      <c r="J59" s="488">
        <v>40851</v>
      </c>
      <c r="K59" s="410" t="s">
        <v>3919</v>
      </c>
      <c r="L59" s="410" t="s">
        <v>3794</v>
      </c>
      <c r="M59" s="410" t="s">
        <v>3882</v>
      </c>
      <c r="N59" s="411" t="s">
        <v>3939</v>
      </c>
      <c r="O59" s="409"/>
      <c r="P59" s="410"/>
      <c r="Q59" s="410"/>
      <c r="R59" s="410" t="e">
        <f>IF(ISNA(VLOOKUP(Contratos_Aditivos[[#This Row],[REGISTRO DO CONTRATO]],Contratos[#All],3,0)),VLOOKUP(Contratos_Aditivos[[#This Row],[REGISTRO DO CONTRATO]],Contratos_Acordos[],11,0),VLOOKUP(Contratos_Aditivos[[#This Row],[REGISTRO DO CONTRATO]],Contratos[#All],3,0))</f>
        <v>#N/A</v>
      </c>
      <c r="S59" s="410" t="e">
        <f>IF(ISNA(VLOOKUP(Contratos_Aditivos[[#This Row],[REGISTRO DO CONTRATO]],Contratos[#All],4,0)),VLOOKUP(Contratos_Aditivos[[#This Row],[REGISTRO DO CONTRATO]],Contratos_Acordos[],12,0),VLOOKUP(Contratos_Aditivos[[#This Row],[REGISTRO DO CONTRATO]],Contratos[#All],4,0))</f>
        <v>#N/A</v>
      </c>
    </row>
    <row r="60" spans="1:19" ht="165" customHeight="1" x14ac:dyDescent="0.35">
      <c r="A60" s="409" t="s">
        <v>3940</v>
      </c>
      <c r="B60" s="409" t="s">
        <v>3930</v>
      </c>
      <c r="C60" s="288" t="s">
        <v>3941</v>
      </c>
      <c r="D60" s="288" t="s">
        <v>3941</v>
      </c>
      <c r="E60" s="409" t="s">
        <v>1279</v>
      </c>
      <c r="F60" s="409"/>
      <c r="G60" s="409" t="s">
        <v>46</v>
      </c>
      <c r="H60" s="488">
        <v>41423</v>
      </c>
      <c r="I60" s="338" t="s">
        <v>124</v>
      </c>
      <c r="J60" s="488">
        <v>41435</v>
      </c>
      <c r="K60" s="410" t="s">
        <v>3919</v>
      </c>
      <c r="L60" s="410" t="s">
        <v>3794</v>
      </c>
      <c r="M60" s="410" t="s">
        <v>3795</v>
      </c>
      <c r="N60" s="411" t="s">
        <v>3942</v>
      </c>
      <c r="O60" s="409"/>
      <c r="P60" s="410"/>
      <c r="Q60" s="410"/>
      <c r="R60" s="410" t="e">
        <f>IF(ISNA(VLOOKUP(Contratos_Aditivos[[#This Row],[REGISTRO DO CONTRATO]],Contratos[#All],3,0)),VLOOKUP(Contratos_Aditivos[[#This Row],[REGISTRO DO CONTRATO]],Contratos_Acordos[],11,0),VLOOKUP(Contratos_Aditivos[[#This Row],[REGISTRO DO CONTRATO]],Contratos[#All],3,0))</f>
        <v>#N/A</v>
      </c>
      <c r="S60" s="410" t="e">
        <f>IF(ISNA(VLOOKUP(Contratos_Aditivos[[#This Row],[REGISTRO DO CONTRATO]],Contratos[#All],4,0)),VLOOKUP(Contratos_Aditivos[[#This Row],[REGISTRO DO CONTRATO]],Contratos_Acordos[],12,0),VLOOKUP(Contratos_Aditivos[[#This Row],[REGISTRO DO CONTRATO]],Contratos[#All],4,0))</f>
        <v>#N/A</v>
      </c>
    </row>
    <row r="61" spans="1:19" ht="150" customHeight="1" x14ac:dyDescent="0.35">
      <c r="A61" s="409" t="s">
        <v>3943</v>
      </c>
      <c r="B61" s="409" t="s">
        <v>3930</v>
      </c>
      <c r="C61" s="409">
        <v>4932159</v>
      </c>
      <c r="D61" s="288" t="s">
        <v>3944</v>
      </c>
      <c r="E61" s="409" t="s">
        <v>1279</v>
      </c>
      <c r="F61" s="409"/>
      <c r="G61" s="409" t="s">
        <v>46</v>
      </c>
      <c r="H61" s="488">
        <v>41628</v>
      </c>
      <c r="I61" s="338" t="s">
        <v>124</v>
      </c>
      <c r="J61" s="488">
        <v>41631</v>
      </c>
      <c r="K61" s="410" t="s">
        <v>3919</v>
      </c>
      <c r="L61" s="410" t="s">
        <v>3794</v>
      </c>
      <c r="M61" s="410" t="s">
        <v>3795</v>
      </c>
      <c r="N61" s="411" t="s">
        <v>3945</v>
      </c>
      <c r="O61" s="409"/>
      <c r="P61" s="410"/>
      <c r="Q61" s="410"/>
      <c r="R61" s="410" t="e">
        <f>IF(ISNA(VLOOKUP(Contratos_Aditivos[[#This Row],[REGISTRO DO CONTRATO]],Contratos[#All],3,0)),VLOOKUP(Contratos_Aditivos[[#This Row],[REGISTRO DO CONTRATO]],Contratos_Acordos[],11,0),VLOOKUP(Contratos_Aditivos[[#This Row],[REGISTRO DO CONTRATO]],Contratos[#All],3,0))</f>
        <v>#N/A</v>
      </c>
      <c r="S61" s="410" t="e">
        <f>IF(ISNA(VLOOKUP(Contratos_Aditivos[[#This Row],[REGISTRO DO CONTRATO]],Contratos[#All],4,0)),VLOOKUP(Contratos_Aditivos[[#This Row],[REGISTRO DO CONTRATO]],Contratos_Acordos[],12,0),VLOOKUP(Contratos_Aditivos[[#This Row],[REGISTRO DO CONTRATO]],Contratos[#All],4,0))</f>
        <v>#N/A</v>
      </c>
    </row>
    <row r="62" spans="1:19" ht="90" customHeight="1" x14ac:dyDescent="0.35">
      <c r="A62" s="409" t="s">
        <v>3946</v>
      </c>
      <c r="B62" s="409" t="s">
        <v>3930</v>
      </c>
      <c r="C62" s="409">
        <v>4932162</v>
      </c>
      <c r="D62" s="288" t="s">
        <v>3944</v>
      </c>
      <c r="E62" s="409" t="s">
        <v>1279</v>
      </c>
      <c r="F62" s="409"/>
      <c r="G62" s="409" t="s">
        <v>46</v>
      </c>
      <c r="H62" s="488">
        <v>42277</v>
      </c>
      <c r="I62" s="338" t="s">
        <v>124</v>
      </c>
      <c r="J62" s="488">
        <v>42285</v>
      </c>
      <c r="K62" s="410" t="s">
        <v>3919</v>
      </c>
      <c r="L62" s="410" t="s">
        <v>3794</v>
      </c>
      <c r="M62" s="410" t="s">
        <v>3817</v>
      </c>
      <c r="N62" s="411" t="s">
        <v>3947</v>
      </c>
      <c r="O62" s="409"/>
      <c r="P62" s="410"/>
      <c r="Q62" s="410"/>
      <c r="R62" s="410" t="e">
        <f>IF(ISNA(VLOOKUP(Contratos_Aditivos[[#This Row],[REGISTRO DO CONTRATO]],Contratos[#All],3,0)),VLOOKUP(Contratos_Aditivos[[#This Row],[REGISTRO DO CONTRATO]],Contratos_Acordos[],11,0),VLOOKUP(Contratos_Aditivos[[#This Row],[REGISTRO DO CONTRATO]],Contratos[#All],3,0))</f>
        <v>#N/A</v>
      </c>
      <c r="S62" s="410" t="e">
        <f>IF(ISNA(VLOOKUP(Contratos_Aditivos[[#This Row],[REGISTRO DO CONTRATO]],Contratos[#All],4,0)),VLOOKUP(Contratos_Aditivos[[#This Row],[REGISTRO DO CONTRATO]],Contratos_Acordos[],12,0),VLOOKUP(Contratos_Aditivos[[#This Row],[REGISTRO DO CONTRATO]],Contratos[#All],4,0))</f>
        <v>#N/A</v>
      </c>
    </row>
    <row r="63" spans="1:19" ht="30" customHeight="1" x14ac:dyDescent="0.35">
      <c r="A63" s="409" t="s">
        <v>3948</v>
      </c>
      <c r="B63" s="409" t="s">
        <v>3930</v>
      </c>
      <c r="C63" s="409" t="s">
        <v>3944</v>
      </c>
      <c r="D63" s="288" t="s">
        <v>3944</v>
      </c>
      <c r="E63" s="409" t="s">
        <v>1279</v>
      </c>
      <c r="F63" s="409"/>
      <c r="G63" s="409" t="s">
        <v>46</v>
      </c>
      <c r="H63" s="488">
        <v>42667</v>
      </c>
      <c r="I63" s="338" t="s">
        <v>124</v>
      </c>
      <c r="J63" s="488">
        <v>42678</v>
      </c>
      <c r="K63" s="410" t="s">
        <v>3919</v>
      </c>
      <c r="L63" s="410" t="s">
        <v>3794</v>
      </c>
      <c r="M63" s="410" t="s">
        <v>3795</v>
      </c>
      <c r="N63" s="411" t="s">
        <v>3949</v>
      </c>
      <c r="O63" s="409"/>
      <c r="P63" s="410"/>
      <c r="Q63" s="410"/>
      <c r="R63" s="410" t="e">
        <f>IF(ISNA(VLOOKUP(Contratos_Aditivos[[#This Row],[REGISTRO DO CONTRATO]],Contratos[#All],3,0)),VLOOKUP(Contratos_Aditivos[[#This Row],[REGISTRO DO CONTRATO]],Contratos_Acordos[],11,0),VLOOKUP(Contratos_Aditivos[[#This Row],[REGISTRO DO CONTRATO]],Contratos[#All],3,0))</f>
        <v>#N/A</v>
      </c>
      <c r="S63" s="410" t="e">
        <f>IF(ISNA(VLOOKUP(Contratos_Aditivos[[#This Row],[REGISTRO DO CONTRATO]],Contratos[#All],4,0)),VLOOKUP(Contratos_Aditivos[[#This Row],[REGISTRO DO CONTRATO]],Contratos_Acordos[],12,0),VLOOKUP(Contratos_Aditivos[[#This Row],[REGISTRO DO CONTRATO]],Contratos[#All],4,0))</f>
        <v>#N/A</v>
      </c>
    </row>
    <row r="64" spans="1:19" ht="180" customHeight="1" x14ac:dyDescent="0.35">
      <c r="A64" s="409" t="s">
        <v>3950</v>
      </c>
      <c r="B64" s="409" t="s">
        <v>3930</v>
      </c>
      <c r="C64" s="288" t="s">
        <v>3951</v>
      </c>
      <c r="D64" s="288" t="s">
        <v>3951</v>
      </c>
      <c r="E64" s="409" t="s">
        <v>1279</v>
      </c>
      <c r="F64" s="409"/>
      <c r="G64" s="409" t="s">
        <v>46</v>
      </c>
      <c r="H64" s="488">
        <v>43236</v>
      </c>
      <c r="I64" s="338" t="s">
        <v>124</v>
      </c>
      <c r="J64" s="488">
        <v>43243</v>
      </c>
      <c r="K64" s="410" t="s">
        <v>3919</v>
      </c>
      <c r="L64" s="410" t="s">
        <v>3794</v>
      </c>
      <c r="M64" s="410" t="s">
        <v>3795</v>
      </c>
      <c r="N64" s="411" t="s">
        <v>3952</v>
      </c>
      <c r="O64" s="409"/>
      <c r="P64" s="410"/>
      <c r="Q64" s="410"/>
      <c r="R64" s="410" t="e">
        <f>IF(ISNA(VLOOKUP(Contratos_Aditivos[[#This Row],[REGISTRO DO CONTRATO]],Contratos[#All],3,0)),VLOOKUP(Contratos_Aditivos[[#This Row],[REGISTRO DO CONTRATO]],Contratos_Acordos[],11,0),VLOOKUP(Contratos_Aditivos[[#This Row],[REGISTRO DO CONTRATO]],Contratos[#All],3,0))</f>
        <v>#N/A</v>
      </c>
      <c r="S64" s="410" t="e">
        <f>IF(ISNA(VLOOKUP(Contratos_Aditivos[[#This Row],[REGISTRO DO CONTRATO]],Contratos[#All],4,0)),VLOOKUP(Contratos_Aditivos[[#This Row],[REGISTRO DO CONTRATO]],Contratos_Acordos[],12,0),VLOOKUP(Contratos_Aditivos[[#This Row],[REGISTRO DO CONTRATO]],Contratos[#All],4,0))</f>
        <v>#N/A</v>
      </c>
    </row>
    <row r="65" spans="1:19" ht="30" customHeight="1" x14ac:dyDescent="0.35">
      <c r="A65" s="409" t="s">
        <v>3953</v>
      </c>
      <c r="B65" s="409" t="s">
        <v>3954</v>
      </c>
      <c r="C65" s="409">
        <v>4931848</v>
      </c>
      <c r="D65" s="288" t="s">
        <v>135</v>
      </c>
      <c r="E65" s="409" t="s">
        <v>1530</v>
      </c>
      <c r="F65" s="410">
        <v>40494</v>
      </c>
      <c r="G65" s="409" t="s">
        <v>45</v>
      </c>
      <c r="H65" s="488">
        <v>40494</v>
      </c>
      <c r="I65" s="338" t="s">
        <v>124</v>
      </c>
      <c r="J65" s="488">
        <v>42678</v>
      </c>
      <c r="K65" s="410" t="s">
        <v>3919</v>
      </c>
      <c r="L65" s="410" t="s">
        <v>3794</v>
      </c>
      <c r="M65" s="410" t="s">
        <v>3795</v>
      </c>
      <c r="N65" s="411" t="s">
        <v>3955</v>
      </c>
      <c r="O65" s="409"/>
      <c r="P65" s="410"/>
      <c r="Q65" s="410"/>
      <c r="R65" s="410" t="e">
        <f>IF(ISNA(VLOOKUP(Contratos_Aditivos[[#This Row],[REGISTRO DO CONTRATO]],Contratos[#All],3,0)),VLOOKUP(Contratos_Aditivos[[#This Row],[REGISTRO DO CONTRATO]],Contratos_Acordos[],11,0),VLOOKUP(Contratos_Aditivos[[#This Row],[REGISTRO DO CONTRATO]],Contratos[#All],3,0))</f>
        <v>#N/A</v>
      </c>
      <c r="S65" s="410" t="e">
        <f>IF(ISNA(VLOOKUP(Contratos_Aditivos[[#This Row],[REGISTRO DO CONTRATO]],Contratos[#All],4,0)),VLOOKUP(Contratos_Aditivos[[#This Row],[REGISTRO DO CONTRATO]],Contratos_Acordos[],12,0),VLOOKUP(Contratos_Aditivos[[#This Row],[REGISTRO DO CONTRATO]],Contratos[#All],4,0))</f>
        <v>#N/A</v>
      </c>
    </row>
    <row r="66" spans="1:19" x14ac:dyDescent="0.35">
      <c r="A66" s="409" t="s">
        <v>3956</v>
      </c>
      <c r="B66" s="409" t="s">
        <v>3954</v>
      </c>
      <c r="C66" s="409">
        <v>4931851</v>
      </c>
      <c r="D66" s="288" t="s">
        <v>135</v>
      </c>
      <c r="E66" s="409" t="s">
        <v>1279</v>
      </c>
      <c r="F66" s="409"/>
      <c r="G66" s="409" t="s">
        <v>45</v>
      </c>
      <c r="H66" s="488">
        <v>42667</v>
      </c>
      <c r="I66" s="338" t="s">
        <v>124</v>
      </c>
      <c r="J66" s="488">
        <v>42678</v>
      </c>
      <c r="K66" s="410" t="s">
        <v>3919</v>
      </c>
      <c r="L66" s="410" t="s">
        <v>3794</v>
      </c>
      <c r="M66" s="410" t="s">
        <v>3795</v>
      </c>
      <c r="N66" s="411" t="s">
        <v>3957</v>
      </c>
      <c r="O66" s="409"/>
      <c r="P66" s="410"/>
      <c r="Q66" s="410"/>
      <c r="R66" s="410" t="e">
        <f>IF(ISNA(VLOOKUP(Contratos_Aditivos[[#This Row],[REGISTRO DO CONTRATO]],Contratos[#All],3,0)),VLOOKUP(Contratos_Aditivos[[#This Row],[REGISTRO DO CONTRATO]],Contratos_Acordos[],11,0),VLOOKUP(Contratos_Aditivos[[#This Row],[REGISTRO DO CONTRATO]],Contratos[#All],3,0))</f>
        <v>#N/A</v>
      </c>
      <c r="S66" s="410" t="e">
        <f>IF(ISNA(VLOOKUP(Contratos_Aditivos[[#This Row],[REGISTRO DO CONTRATO]],Contratos[#All],4,0)),VLOOKUP(Contratos_Aditivos[[#This Row],[REGISTRO DO CONTRATO]],Contratos_Acordos[],12,0),VLOOKUP(Contratos_Aditivos[[#This Row],[REGISTRO DO CONTRATO]],Contratos[#All],4,0))</f>
        <v>#N/A</v>
      </c>
    </row>
    <row r="67" spans="1:19" x14ac:dyDescent="0.35">
      <c r="A67" s="409" t="s">
        <v>3958</v>
      </c>
      <c r="B67" s="409" t="s">
        <v>3954</v>
      </c>
      <c r="C67" s="409">
        <v>4931859</v>
      </c>
      <c r="D67" s="288" t="s">
        <v>135</v>
      </c>
      <c r="E67" s="409" t="s">
        <v>1279</v>
      </c>
      <c r="F67" s="409"/>
      <c r="G67" s="409" t="s">
        <v>45</v>
      </c>
      <c r="H67" s="488">
        <v>42667</v>
      </c>
      <c r="I67" s="338" t="s">
        <v>124</v>
      </c>
      <c r="J67" s="488">
        <v>42678</v>
      </c>
      <c r="K67" s="410" t="s">
        <v>3919</v>
      </c>
      <c r="L67" s="410" t="s">
        <v>3794</v>
      </c>
      <c r="M67" s="410" t="s">
        <v>3795</v>
      </c>
      <c r="N67" s="411" t="s">
        <v>3959</v>
      </c>
      <c r="O67" s="409"/>
      <c r="P67" s="410"/>
      <c r="Q67" s="410"/>
      <c r="R67" s="410" t="e">
        <f>IF(ISNA(VLOOKUP(Contratos_Aditivos[[#This Row],[REGISTRO DO CONTRATO]],Contratos[#All],3,0)),VLOOKUP(Contratos_Aditivos[[#This Row],[REGISTRO DO CONTRATO]],Contratos_Acordos[],11,0),VLOOKUP(Contratos_Aditivos[[#This Row],[REGISTRO DO CONTRATO]],Contratos[#All],3,0))</f>
        <v>#N/A</v>
      </c>
      <c r="S67" s="410" t="e">
        <f>IF(ISNA(VLOOKUP(Contratos_Aditivos[[#This Row],[REGISTRO DO CONTRATO]],Contratos[#All],4,0)),VLOOKUP(Contratos_Aditivos[[#This Row],[REGISTRO DO CONTRATO]],Contratos_Acordos[],12,0),VLOOKUP(Contratos_Aditivos[[#This Row],[REGISTRO DO CONTRATO]],Contratos[#All],4,0))</f>
        <v>#N/A</v>
      </c>
    </row>
    <row r="68" spans="1:19" x14ac:dyDescent="0.35">
      <c r="A68" s="409" t="s">
        <v>3960</v>
      </c>
      <c r="B68" s="409" t="s">
        <v>3954</v>
      </c>
      <c r="C68" s="409" t="s">
        <v>3961</v>
      </c>
      <c r="D68" s="288" t="s">
        <v>3961</v>
      </c>
      <c r="E68" s="409" t="s">
        <v>1279</v>
      </c>
      <c r="F68" s="409"/>
      <c r="G68" s="409" t="s">
        <v>45</v>
      </c>
      <c r="H68" s="488">
        <v>42829</v>
      </c>
      <c r="I68" s="338" t="s">
        <v>124</v>
      </c>
      <c r="J68" s="488">
        <v>42844</v>
      </c>
      <c r="K68" s="410" t="s">
        <v>3895</v>
      </c>
      <c r="L68" s="410" t="s">
        <v>3794</v>
      </c>
      <c r="M68" s="410" t="s">
        <v>3795</v>
      </c>
      <c r="N68" s="411" t="s">
        <v>3962</v>
      </c>
      <c r="O68" s="409"/>
      <c r="P68" s="410"/>
      <c r="Q68" s="410"/>
      <c r="R68" s="410" t="e">
        <f>IF(ISNA(VLOOKUP(Contratos_Aditivos[[#This Row],[REGISTRO DO CONTRATO]],Contratos[#All],3,0)),VLOOKUP(Contratos_Aditivos[[#This Row],[REGISTRO DO CONTRATO]],Contratos_Acordos[],11,0),VLOOKUP(Contratos_Aditivos[[#This Row],[REGISTRO DO CONTRATO]],Contratos[#All],3,0))</f>
        <v>#N/A</v>
      </c>
      <c r="S68" s="410" t="e">
        <f>IF(ISNA(VLOOKUP(Contratos_Aditivos[[#This Row],[REGISTRO DO CONTRATO]],Contratos[#All],4,0)),VLOOKUP(Contratos_Aditivos[[#This Row],[REGISTRO DO CONTRATO]],Contratos_Acordos[],12,0),VLOOKUP(Contratos_Aditivos[[#This Row],[REGISTRO DO CONTRATO]],Contratos[#All],4,0))</f>
        <v>#N/A</v>
      </c>
    </row>
    <row r="69" spans="1:19" ht="45" customHeight="1" x14ac:dyDescent="0.35">
      <c r="A69" s="409" t="s">
        <v>3963</v>
      </c>
      <c r="B69" s="409" t="s">
        <v>3954</v>
      </c>
      <c r="C69" s="409">
        <v>4931877</v>
      </c>
      <c r="D69" s="288" t="s">
        <v>3961</v>
      </c>
      <c r="E69" s="409" t="s">
        <v>1279</v>
      </c>
      <c r="F69" s="409"/>
      <c r="G69" s="409" t="s">
        <v>45</v>
      </c>
      <c r="H69" s="488">
        <v>42829</v>
      </c>
      <c r="I69" s="338" t="s">
        <v>124</v>
      </c>
      <c r="J69" s="488">
        <v>42844</v>
      </c>
      <c r="K69" s="410" t="s">
        <v>3895</v>
      </c>
      <c r="L69" s="410" t="s">
        <v>3794</v>
      </c>
      <c r="M69" s="410" t="s">
        <v>3795</v>
      </c>
      <c r="N69" s="411" t="s">
        <v>3964</v>
      </c>
      <c r="O69" s="409"/>
      <c r="P69" s="410"/>
      <c r="Q69" s="410"/>
      <c r="R69" s="410" t="e">
        <f>IF(ISNA(VLOOKUP(Contratos_Aditivos[[#This Row],[REGISTRO DO CONTRATO]],Contratos[#All],3,0)),VLOOKUP(Contratos_Aditivos[[#This Row],[REGISTRO DO CONTRATO]],Contratos_Acordos[],11,0),VLOOKUP(Contratos_Aditivos[[#This Row],[REGISTRO DO CONTRATO]],Contratos[#All],3,0))</f>
        <v>#N/A</v>
      </c>
      <c r="S69" s="410" t="e">
        <f>IF(ISNA(VLOOKUP(Contratos_Aditivos[[#This Row],[REGISTRO DO CONTRATO]],Contratos[#All],4,0)),VLOOKUP(Contratos_Aditivos[[#This Row],[REGISTRO DO CONTRATO]],Contratos_Acordos[],12,0),VLOOKUP(Contratos_Aditivos[[#This Row],[REGISTRO DO CONTRATO]],Contratos[#All],4,0))</f>
        <v>#N/A</v>
      </c>
    </row>
    <row r="70" spans="1:19" ht="45" customHeight="1" x14ac:dyDescent="0.35">
      <c r="A70" s="409" t="s">
        <v>3965</v>
      </c>
      <c r="B70" s="409" t="s">
        <v>3954</v>
      </c>
      <c r="C70" s="409">
        <v>4931884</v>
      </c>
      <c r="D70" s="288" t="s">
        <v>3961</v>
      </c>
      <c r="E70" s="409" t="s">
        <v>1279</v>
      </c>
      <c r="F70" s="409"/>
      <c r="G70" s="409" t="s">
        <v>45</v>
      </c>
      <c r="H70" s="488">
        <v>42829</v>
      </c>
      <c r="I70" s="338" t="s">
        <v>124</v>
      </c>
      <c r="J70" s="488">
        <v>42844</v>
      </c>
      <c r="K70" s="410" t="s">
        <v>3895</v>
      </c>
      <c r="L70" s="410" t="s">
        <v>3794</v>
      </c>
      <c r="M70" s="410" t="s">
        <v>3795</v>
      </c>
      <c r="N70" s="411" t="s">
        <v>3966</v>
      </c>
      <c r="O70" s="409"/>
      <c r="P70" s="410"/>
      <c r="Q70" s="410"/>
      <c r="R70" s="410" t="e">
        <f>IF(ISNA(VLOOKUP(Contratos_Aditivos[[#This Row],[REGISTRO DO CONTRATO]],Contratos[#All],3,0)),VLOOKUP(Contratos_Aditivos[[#This Row],[REGISTRO DO CONTRATO]],Contratos_Acordos[],11,0),VLOOKUP(Contratos_Aditivos[[#This Row],[REGISTRO DO CONTRATO]],Contratos[#All],3,0))</f>
        <v>#N/A</v>
      </c>
      <c r="S70" s="410" t="e">
        <f>IF(ISNA(VLOOKUP(Contratos_Aditivos[[#This Row],[REGISTRO DO CONTRATO]],Contratos[#All],4,0)),VLOOKUP(Contratos_Aditivos[[#This Row],[REGISTRO DO CONTRATO]],Contratos_Acordos[],12,0),VLOOKUP(Contratos_Aditivos[[#This Row],[REGISTRO DO CONTRATO]],Contratos[#All],4,0))</f>
        <v>#N/A</v>
      </c>
    </row>
    <row r="71" spans="1:19" ht="45" customHeight="1" x14ac:dyDescent="0.35">
      <c r="A71" s="409" t="s">
        <v>3967</v>
      </c>
      <c r="B71" s="409" t="s">
        <v>3954</v>
      </c>
      <c r="C71" s="409">
        <v>4931891</v>
      </c>
      <c r="D71" s="288" t="s">
        <v>3961</v>
      </c>
      <c r="E71" s="409" t="s">
        <v>1279</v>
      </c>
      <c r="F71" s="409"/>
      <c r="G71" s="409" t="s">
        <v>45</v>
      </c>
      <c r="H71" s="488">
        <v>42829</v>
      </c>
      <c r="I71" s="338" t="s">
        <v>124</v>
      </c>
      <c r="J71" s="488">
        <v>42844</v>
      </c>
      <c r="K71" s="410" t="s">
        <v>3895</v>
      </c>
      <c r="L71" s="410" t="s">
        <v>3794</v>
      </c>
      <c r="M71" s="410" t="s">
        <v>3795</v>
      </c>
      <c r="N71" s="411" t="s">
        <v>3968</v>
      </c>
      <c r="O71" s="409"/>
      <c r="P71" s="410"/>
      <c r="Q71" s="410"/>
      <c r="R71" s="410" t="e">
        <f>IF(ISNA(VLOOKUP(Contratos_Aditivos[[#This Row],[REGISTRO DO CONTRATO]],Contratos[#All],3,0)),VLOOKUP(Contratos_Aditivos[[#This Row],[REGISTRO DO CONTRATO]],Contratos_Acordos[],11,0),VLOOKUP(Contratos_Aditivos[[#This Row],[REGISTRO DO CONTRATO]],Contratos[#All],3,0))</f>
        <v>#N/A</v>
      </c>
      <c r="S71" s="410" t="e">
        <f>IF(ISNA(VLOOKUP(Contratos_Aditivos[[#This Row],[REGISTRO DO CONTRATO]],Contratos[#All],4,0)),VLOOKUP(Contratos_Aditivos[[#This Row],[REGISTRO DO CONTRATO]],Contratos_Acordos[],12,0),VLOOKUP(Contratos_Aditivos[[#This Row],[REGISTRO DO CONTRATO]],Contratos[#All],4,0))</f>
        <v>#N/A</v>
      </c>
    </row>
    <row r="72" spans="1:19" ht="30" customHeight="1" x14ac:dyDescent="0.35">
      <c r="A72" s="409" t="s">
        <v>3969</v>
      </c>
      <c r="B72" s="409" t="s">
        <v>3954</v>
      </c>
      <c r="C72" s="409">
        <v>4931894</v>
      </c>
      <c r="D72" s="288" t="s">
        <v>3961</v>
      </c>
      <c r="E72" s="409" t="s">
        <v>1279</v>
      </c>
      <c r="F72" s="409"/>
      <c r="G72" s="409" t="s">
        <v>45</v>
      </c>
      <c r="H72" s="488">
        <v>42829</v>
      </c>
      <c r="I72" s="338" t="s">
        <v>124</v>
      </c>
      <c r="J72" s="488">
        <v>42844</v>
      </c>
      <c r="K72" s="410" t="s">
        <v>3895</v>
      </c>
      <c r="L72" s="410" t="s">
        <v>3794</v>
      </c>
      <c r="M72" s="410" t="s">
        <v>3795</v>
      </c>
      <c r="N72" s="411" t="s">
        <v>3970</v>
      </c>
      <c r="O72" s="409"/>
      <c r="P72" s="410"/>
      <c r="Q72" s="410"/>
      <c r="R72" s="410" t="e">
        <f>IF(ISNA(VLOOKUP(Contratos_Aditivos[[#This Row],[REGISTRO DO CONTRATO]],Contratos[#All],3,0)),VLOOKUP(Contratos_Aditivos[[#This Row],[REGISTRO DO CONTRATO]],Contratos_Acordos[],11,0),VLOOKUP(Contratos_Aditivos[[#This Row],[REGISTRO DO CONTRATO]],Contratos[#All],3,0))</f>
        <v>#N/A</v>
      </c>
      <c r="S72" s="410" t="e">
        <f>IF(ISNA(VLOOKUP(Contratos_Aditivos[[#This Row],[REGISTRO DO CONTRATO]],Contratos[#All],4,0)),VLOOKUP(Contratos_Aditivos[[#This Row],[REGISTRO DO CONTRATO]],Contratos_Acordos[],12,0),VLOOKUP(Contratos_Aditivos[[#This Row],[REGISTRO DO CONTRATO]],Contratos[#All],4,0))</f>
        <v>#N/A</v>
      </c>
    </row>
    <row r="73" spans="1:19" ht="30" customHeight="1" x14ac:dyDescent="0.35">
      <c r="A73" s="409" t="s">
        <v>3971</v>
      </c>
      <c r="B73" s="409" t="s">
        <v>3954</v>
      </c>
      <c r="C73" s="412" t="s">
        <v>3972</v>
      </c>
      <c r="D73" s="288" t="s">
        <v>3972</v>
      </c>
      <c r="E73" s="409" t="s">
        <v>1279</v>
      </c>
      <c r="F73" s="409"/>
      <c r="G73" s="409" t="s">
        <v>45</v>
      </c>
      <c r="H73" s="488">
        <v>43872</v>
      </c>
      <c r="I73" s="338" t="s">
        <v>124</v>
      </c>
      <c r="J73" s="488">
        <v>43882</v>
      </c>
      <c r="K73" s="410" t="s">
        <v>3895</v>
      </c>
      <c r="L73" s="410" t="s">
        <v>3794</v>
      </c>
      <c r="M73" s="410" t="s">
        <v>3817</v>
      </c>
      <c r="N73" s="411" t="s">
        <v>3973</v>
      </c>
      <c r="O73" s="409"/>
      <c r="P73" s="410"/>
      <c r="Q73" s="410"/>
      <c r="R73" s="410" t="e">
        <f>IF(ISNA(VLOOKUP(Contratos_Aditivos[[#This Row],[REGISTRO DO CONTRATO]],Contratos[#All],3,0)),VLOOKUP(Contratos_Aditivos[[#This Row],[REGISTRO DO CONTRATO]],Contratos_Acordos[],11,0),VLOOKUP(Contratos_Aditivos[[#This Row],[REGISTRO DO CONTRATO]],Contratos[#All],3,0))</f>
        <v>#N/A</v>
      </c>
      <c r="S73" s="410" t="e">
        <f>IF(ISNA(VLOOKUP(Contratos_Aditivos[[#This Row],[REGISTRO DO CONTRATO]],Contratos[#All],4,0)),VLOOKUP(Contratos_Aditivos[[#This Row],[REGISTRO DO CONTRATO]],Contratos_Acordos[],12,0),VLOOKUP(Contratos_Aditivos[[#This Row],[REGISTRO DO CONTRATO]],Contratos[#All],4,0))</f>
        <v>#N/A</v>
      </c>
    </row>
    <row r="74" spans="1:19" ht="45" customHeight="1" x14ac:dyDescent="0.35">
      <c r="A74" s="409" t="s">
        <v>3974</v>
      </c>
      <c r="B74" s="409" t="s">
        <v>3975</v>
      </c>
      <c r="C74" s="412" t="s">
        <v>3976</v>
      </c>
      <c r="D74" s="288" t="s">
        <v>3976</v>
      </c>
      <c r="E74" s="409" t="s">
        <v>1279</v>
      </c>
      <c r="F74" s="409"/>
      <c r="G74" s="415" t="s">
        <v>65</v>
      </c>
      <c r="H74" s="488">
        <v>43929</v>
      </c>
      <c r="I74" s="338" t="s">
        <v>124</v>
      </c>
      <c r="J74" s="488">
        <v>43936</v>
      </c>
      <c r="K74" s="410" t="s">
        <v>3895</v>
      </c>
      <c r="L74" s="410" t="s">
        <v>3794</v>
      </c>
      <c r="M74" s="410" t="s">
        <v>3795</v>
      </c>
      <c r="N74" s="411" t="s">
        <v>3977</v>
      </c>
      <c r="O74" s="409"/>
      <c r="P74" s="410"/>
      <c r="Q74" s="410"/>
      <c r="R74" s="410" t="e">
        <f>IF(ISNA(VLOOKUP(Contratos_Aditivos[[#This Row],[REGISTRO DO CONTRATO]],Contratos[#All],3,0)),VLOOKUP(Contratos_Aditivos[[#This Row],[REGISTRO DO CONTRATO]],Contratos_Acordos[],11,0),VLOOKUP(Contratos_Aditivos[[#This Row],[REGISTRO DO CONTRATO]],Contratos[#All],3,0))</f>
        <v>#N/A</v>
      </c>
      <c r="S74" s="410" t="e">
        <f>IF(ISNA(VLOOKUP(Contratos_Aditivos[[#This Row],[REGISTRO DO CONTRATO]],Contratos[#All],4,0)),VLOOKUP(Contratos_Aditivos[[#This Row],[REGISTRO DO CONTRATO]],Contratos_Acordos[],12,0),VLOOKUP(Contratos_Aditivos[[#This Row],[REGISTRO DO CONTRATO]],Contratos[#All],4,0))</f>
        <v>#N/A</v>
      </c>
    </row>
    <row r="75" spans="1:19" ht="300" customHeight="1" x14ac:dyDescent="0.35">
      <c r="A75" s="409" t="s">
        <v>3978</v>
      </c>
      <c r="B75" s="409" t="s">
        <v>3975</v>
      </c>
      <c r="C75" s="412" t="s">
        <v>3979</v>
      </c>
      <c r="D75" s="288" t="s">
        <v>3979</v>
      </c>
      <c r="E75" s="409" t="s">
        <v>1279</v>
      </c>
      <c r="F75" s="409"/>
      <c r="G75" s="409" t="s">
        <v>67</v>
      </c>
      <c r="H75" s="488">
        <v>44895</v>
      </c>
      <c r="I75" s="338" t="s">
        <v>124</v>
      </c>
      <c r="J75" s="488">
        <v>44900</v>
      </c>
      <c r="K75" s="410" t="s">
        <v>3895</v>
      </c>
      <c r="L75" s="410" t="s">
        <v>3794</v>
      </c>
      <c r="M75" s="410" t="s">
        <v>3795</v>
      </c>
      <c r="N75" s="411" t="s">
        <v>3980</v>
      </c>
      <c r="O75" s="409"/>
      <c r="P75" s="410"/>
      <c r="Q75" s="410"/>
      <c r="R75" s="410" t="e">
        <f>IF(ISNA(VLOOKUP(Contratos_Aditivos[[#This Row],[REGISTRO DO CONTRATO]],Contratos[#All],3,0)),VLOOKUP(Contratos_Aditivos[[#This Row],[REGISTRO DO CONTRATO]],Contratos_Acordos[],11,0),VLOOKUP(Contratos_Aditivos[[#This Row],[REGISTRO DO CONTRATO]],Contratos[#All],3,0))</f>
        <v>#N/A</v>
      </c>
      <c r="S75" s="410" t="e">
        <f>IF(ISNA(VLOOKUP(Contratos_Aditivos[[#This Row],[REGISTRO DO CONTRATO]],Contratos[#All],4,0)),VLOOKUP(Contratos_Aditivos[[#This Row],[REGISTRO DO CONTRATO]],Contratos_Acordos[],12,0),VLOOKUP(Contratos_Aditivos[[#This Row],[REGISTRO DO CONTRATO]],Contratos[#All],4,0))</f>
        <v>#N/A</v>
      </c>
    </row>
    <row r="76" spans="1:19" ht="45" customHeight="1" x14ac:dyDescent="0.35">
      <c r="A76" s="409" t="s">
        <v>3981</v>
      </c>
      <c r="B76" s="409" t="s">
        <v>3982</v>
      </c>
      <c r="C76" s="409">
        <v>4931718</v>
      </c>
      <c r="D76" s="288" t="s">
        <v>137</v>
      </c>
      <c r="E76" s="409" t="s">
        <v>1279</v>
      </c>
      <c r="F76" s="409"/>
      <c r="G76" s="409" t="s">
        <v>43</v>
      </c>
      <c r="H76" s="488">
        <v>42667</v>
      </c>
      <c r="I76" s="338" t="s">
        <v>124</v>
      </c>
      <c r="J76" s="488">
        <v>42678</v>
      </c>
      <c r="K76" s="410" t="s">
        <v>3919</v>
      </c>
      <c r="L76" s="410" t="s">
        <v>3794</v>
      </c>
      <c r="M76" s="410" t="s">
        <v>3795</v>
      </c>
      <c r="N76" s="411" t="s">
        <v>3983</v>
      </c>
      <c r="O76" s="409"/>
      <c r="P76" s="410"/>
      <c r="Q76" s="410"/>
      <c r="R76" s="410" t="e">
        <f>IF(ISNA(VLOOKUP(Contratos_Aditivos[[#This Row],[REGISTRO DO CONTRATO]],Contratos[#All],3,0)),VLOOKUP(Contratos_Aditivos[[#This Row],[REGISTRO DO CONTRATO]],Contratos_Acordos[],11,0),VLOOKUP(Contratos_Aditivos[[#This Row],[REGISTRO DO CONTRATO]],Contratos[#All],3,0))</f>
        <v>#N/A</v>
      </c>
      <c r="S76" s="410" t="e">
        <f>IF(ISNA(VLOOKUP(Contratos_Aditivos[[#This Row],[REGISTRO DO CONTRATO]],Contratos[#All],4,0)),VLOOKUP(Contratos_Aditivos[[#This Row],[REGISTRO DO CONTRATO]],Contratos_Acordos[],12,0),VLOOKUP(Contratos_Aditivos[[#This Row],[REGISTRO DO CONTRATO]],Contratos[#All],4,0))</f>
        <v>#N/A</v>
      </c>
    </row>
    <row r="77" spans="1:19" ht="60" customHeight="1" x14ac:dyDescent="0.35">
      <c r="A77" s="409" t="s">
        <v>3984</v>
      </c>
      <c r="B77" s="409" t="s">
        <v>3982</v>
      </c>
      <c r="C77" s="409">
        <v>4931726</v>
      </c>
      <c r="D77" s="288" t="s">
        <v>137</v>
      </c>
      <c r="E77" s="409" t="s">
        <v>1279</v>
      </c>
      <c r="F77" s="409"/>
      <c r="G77" s="409" t="s">
        <v>43</v>
      </c>
      <c r="H77" s="488">
        <v>42667</v>
      </c>
      <c r="I77" s="338" t="s">
        <v>124</v>
      </c>
      <c r="J77" s="488">
        <v>42678</v>
      </c>
      <c r="K77" s="410" t="s">
        <v>3895</v>
      </c>
      <c r="L77" s="410" t="s">
        <v>3794</v>
      </c>
      <c r="M77" s="410" t="s">
        <v>3795</v>
      </c>
      <c r="N77" s="411" t="s">
        <v>3985</v>
      </c>
      <c r="O77" s="409"/>
      <c r="P77" s="410"/>
      <c r="Q77" s="410"/>
      <c r="R77" s="410" t="e">
        <f>IF(ISNA(VLOOKUP(Contratos_Aditivos[[#This Row],[REGISTRO DO CONTRATO]],Contratos[#All],3,0)),VLOOKUP(Contratos_Aditivos[[#This Row],[REGISTRO DO CONTRATO]],Contratos_Acordos[],11,0),VLOOKUP(Contratos_Aditivos[[#This Row],[REGISTRO DO CONTRATO]],Contratos[#All],3,0))</f>
        <v>#N/A</v>
      </c>
      <c r="S77" s="410" t="e">
        <f>IF(ISNA(VLOOKUP(Contratos_Aditivos[[#This Row],[REGISTRO DO CONTRATO]],Contratos[#All],4,0)),VLOOKUP(Contratos_Aditivos[[#This Row],[REGISTRO DO CONTRATO]],Contratos_Acordos[],12,0),VLOOKUP(Contratos_Aditivos[[#This Row],[REGISTRO DO CONTRATO]],Contratos[#All],4,0))</f>
        <v>#N/A</v>
      </c>
    </row>
    <row r="78" spans="1:19" ht="60" customHeight="1" x14ac:dyDescent="0.35">
      <c r="A78" s="409" t="s">
        <v>3986</v>
      </c>
      <c r="B78" s="409" t="s">
        <v>3982</v>
      </c>
      <c r="C78" s="409" t="s">
        <v>3987</v>
      </c>
      <c r="D78" s="288" t="s">
        <v>3987</v>
      </c>
      <c r="E78" s="409" t="s">
        <v>1279</v>
      </c>
      <c r="F78" s="409"/>
      <c r="G78" s="409" t="s">
        <v>43</v>
      </c>
      <c r="H78" s="488">
        <v>42829</v>
      </c>
      <c r="I78" s="338" t="s">
        <v>124</v>
      </c>
      <c r="J78" s="488">
        <v>42844</v>
      </c>
      <c r="K78" s="410" t="s">
        <v>3895</v>
      </c>
      <c r="L78" s="410" t="s">
        <v>3794</v>
      </c>
      <c r="M78" s="410" t="s">
        <v>3795</v>
      </c>
      <c r="N78" s="411" t="s">
        <v>3988</v>
      </c>
      <c r="O78" s="409"/>
      <c r="P78" s="410"/>
      <c r="Q78" s="410"/>
      <c r="R78" s="410" t="e">
        <f>IF(ISNA(VLOOKUP(Contratos_Aditivos[[#This Row],[REGISTRO DO CONTRATO]],Contratos[#All],3,0)),VLOOKUP(Contratos_Aditivos[[#This Row],[REGISTRO DO CONTRATO]],Contratos_Acordos[],11,0),VLOOKUP(Contratos_Aditivos[[#This Row],[REGISTRO DO CONTRATO]],Contratos[#All],3,0))</f>
        <v>#N/A</v>
      </c>
      <c r="S78" s="410" t="e">
        <f>IF(ISNA(VLOOKUP(Contratos_Aditivos[[#This Row],[REGISTRO DO CONTRATO]],Contratos[#All],4,0)),VLOOKUP(Contratos_Aditivos[[#This Row],[REGISTRO DO CONTRATO]],Contratos_Acordos[],12,0),VLOOKUP(Contratos_Aditivos[[#This Row],[REGISTRO DO CONTRATO]],Contratos[#All],4,0))</f>
        <v>#N/A</v>
      </c>
    </row>
    <row r="79" spans="1:19" ht="75" customHeight="1" x14ac:dyDescent="0.35">
      <c r="A79" s="409" t="s">
        <v>3989</v>
      </c>
      <c r="B79" s="409" t="s">
        <v>3982</v>
      </c>
      <c r="C79" s="409">
        <v>4931795</v>
      </c>
      <c r="D79" s="288" t="s">
        <v>3987</v>
      </c>
      <c r="E79" s="409" t="s">
        <v>1279</v>
      </c>
      <c r="F79" s="409"/>
      <c r="G79" s="409" t="s">
        <v>43</v>
      </c>
      <c r="H79" s="488">
        <v>42829</v>
      </c>
      <c r="I79" s="338" t="s">
        <v>124</v>
      </c>
      <c r="J79" s="488">
        <v>42844</v>
      </c>
      <c r="K79" s="410" t="s">
        <v>3895</v>
      </c>
      <c r="L79" s="410" t="s">
        <v>3794</v>
      </c>
      <c r="M79" s="410" t="s">
        <v>3795</v>
      </c>
      <c r="N79" s="411" t="s">
        <v>3990</v>
      </c>
      <c r="O79" s="409"/>
      <c r="P79" s="410"/>
      <c r="Q79" s="410"/>
      <c r="R79" s="410" t="e">
        <f>IF(ISNA(VLOOKUP(Contratos_Aditivos[[#This Row],[REGISTRO DO CONTRATO]],Contratos[#All],3,0)),VLOOKUP(Contratos_Aditivos[[#This Row],[REGISTRO DO CONTRATO]],Contratos_Acordos[],11,0),VLOOKUP(Contratos_Aditivos[[#This Row],[REGISTRO DO CONTRATO]],Contratos[#All],3,0))</f>
        <v>#N/A</v>
      </c>
      <c r="S79" s="410" t="e">
        <f>IF(ISNA(VLOOKUP(Contratos_Aditivos[[#This Row],[REGISTRO DO CONTRATO]],Contratos[#All],4,0)),VLOOKUP(Contratos_Aditivos[[#This Row],[REGISTRO DO CONTRATO]],Contratos_Acordos[],12,0),VLOOKUP(Contratos_Aditivos[[#This Row],[REGISTRO DO CONTRATO]],Contratos[#All],4,0))</f>
        <v>#N/A</v>
      </c>
    </row>
    <row r="80" spans="1:19" ht="75" customHeight="1" x14ac:dyDescent="0.35">
      <c r="A80" s="409" t="s">
        <v>3991</v>
      </c>
      <c r="B80" s="409" t="s">
        <v>3982</v>
      </c>
      <c r="C80" s="409">
        <v>4931799</v>
      </c>
      <c r="D80" s="288" t="s">
        <v>3987</v>
      </c>
      <c r="E80" s="409" t="s">
        <v>1279</v>
      </c>
      <c r="F80" s="409"/>
      <c r="G80" s="409" t="s">
        <v>43</v>
      </c>
      <c r="H80" s="488">
        <v>42829</v>
      </c>
      <c r="I80" s="338" t="s">
        <v>124</v>
      </c>
      <c r="J80" s="488">
        <v>42844</v>
      </c>
      <c r="K80" s="410" t="s">
        <v>3895</v>
      </c>
      <c r="L80" s="410" t="s">
        <v>3794</v>
      </c>
      <c r="M80" s="410" t="s">
        <v>3795</v>
      </c>
      <c r="N80" s="411" t="s">
        <v>3992</v>
      </c>
      <c r="O80" s="409"/>
      <c r="P80" s="410"/>
      <c r="Q80" s="410"/>
      <c r="R80" s="410" t="e">
        <f>IF(ISNA(VLOOKUP(Contratos_Aditivos[[#This Row],[REGISTRO DO CONTRATO]],Contratos[#All],3,0)),VLOOKUP(Contratos_Aditivos[[#This Row],[REGISTRO DO CONTRATO]],Contratos_Acordos[],11,0),VLOOKUP(Contratos_Aditivos[[#This Row],[REGISTRO DO CONTRATO]],Contratos[#All],3,0))</f>
        <v>#N/A</v>
      </c>
      <c r="S80" s="410" t="e">
        <f>IF(ISNA(VLOOKUP(Contratos_Aditivos[[#This Row],[REGISTRO DO CONTRATO]],Contratos[#All],4,0)),VLOOKUP(Contratos_Aditivos[[#This Row],[REGISTRO DO CONTRATO]],Contratos_Acordos[],12,0),VLOOKUP(Contratos_Aditivos[[#This Row],[REGISTRO DO CONTRATO]],Contratos[#All],4,0))</f>
        <v>#N/A</v>
      </c>
    </row>
    <row r="81" spans="1:19" ht="45" customHeight="1" x14ac:dyDescent="0.35">
      <c r="A81" s="409" t="s">
        <v>3993</v>
      </c>
      <c r="B81" s="409" t="s">
        <v>3982</v>
      </c>
      <c r="C81" s="409">
        <v>4931805</v>
      </c>
      <c r="D81" s="288" t="s">
        <v>3987</v>
      </c>
      <c r="E81" s="409" t="s">
        <v>1279</v>
      </c>
      <c r="F81" s="409"/>
      <c r="G81" s="409" t="s">
        <v>43</v>
      </c>
      <c r="H81" s="488">
        <v>42829</v>
      </c>
      <c r="I81" s="338" t="s">
        <v>124</v>
      </c>
      <c r="J81" s="488">
        <v>42844</v>
      </c>
      <c r="K81" s="410" t="s">
        <v>3895</v>
      </c>
      <c r="L81" s="410" t="s">
        <v>3794</v>
      </c>
      <c r="M81" s="410" t="s">
        <v>3795</v>
      </c>
      <c r="N81" s="411" t="s">
        <v>3994</v>
      </c>
      <c r="O81" s="409"/>
      <c r="P81" s="410"/>
      <c r="Q81" s="410"/>
      <c r="R81" s="410" t="e">
        <f>IF(ISNA(VLOOKUP(Contratos_Aditivos[[#This Row],[REGISTRO DO CONTRATO]],Contratos[#All],3,0)),VLOOKUP(Contratos_Aditivos[[#This Row],[REGISTRO DO CONTRATO]],Contratos_Acordos[],11,0),VLOOKUP(Contratos_Aditivos[[#This Row],[REGISTRO DO CONTRATO]],Contratos[#All],3,0))</f>
        <v>#N/A</v>
      </c>
      <c r="S81" s="410" t="e">
        <f>IF(ISNA(VLOOKUP(Contratos_Aditivos[[#This Row],[REGISTRO DO CONTRATO]],Contratos[#All],4,0)),VLOOKUP(Contratos_Aditivos[[#This Row],[REGISTRO DO CONTRATO]],Contratos_Acordos[],12,0),VLOOKUP(Contratos_Aditivos[[#This Row],[REGISTRO DO CONTRATO]],Contratos[#All],4,0))</f>
        <v>#N/A</v>
      </c>
    </row>
    <row r="82" spans="1:19" ht="75" customHeight="1" x14ac:dyDescent="0.35">
      <c r="A82" s="409" t="s">
        <v>3995</v>
      </c>
      <c r="B82" s="409" t="s">
        <v>3982</v>
      </c>
      <c r="C82" s="409">
        <v>4931809</v>
      </c>
      <c r="D82" s="288" t="s">
        <v>3987</v>
      </c>
      <c r="E82" s="409" t="s">
        <v>1279</v>
      </c>
      <c r="F82" s="409"/>
      <c r="G82" s="409" t="s">
        <v>43</v>
      </c>
      <c r="H82" s="488">
        <v>42829</v>
      </c>
      <c r="I82" s="338" t="s">
        <v>124</v>
      </c>
      <c r="J82" s="488">
        <v>42844</v>
      </c>
      <c r="K82" s="410" t="s">
        <v>3895</v>
      </c>
      <c r="L82" s="410" t="s">
        <v>3794</v>
      </c>
      <c r="M82" s="410" t="s">
        <v>3817</v>
      </c>
      <c r="N82" s="411" t="s">
        <v>3996</v>
      </c>
      <c r="O82" s="409"/>
      <c r="P82" s="410"/>
      <c r="Q82" s="410"/>
      <c r="R82" s="410" t="e">
        <f>IF(ISNA(VLOOKUP(Contratos_Aditivos[[#This Row],[REGISTRO DO CONTRATO]],Contratos[#All],3,0)),VLOOKUP(Contratos_Aditivos[[#This Row],[REGISTRO DO CONTRATO]],Contratos_Acordos[],11,0),VLOOKUP(Contratos_Aditivos[[#This Row],[REGISTRO DO CONTRATO]],Contratos[#All],3,0))</f>
        <v>#N/A</v>
      </c>
      <c r="S82" s="410" t="e">
        <f>IF(ISNA(VLOOKUP(Contratos_Aditivos[[#This Row],[REGISTRO DO CONTRATO]],Contratos[#All],4,0)),VLOOKUP(Contratos_Aditivos[[#This Row],[REGISTRO DO CONTRATO]],Contratos_Acordos[],12,0),VLOOKUP(Contratos_Aditivos[[#This Row],[REGISTRO DO CONTRATO]],Contratos[#All],4,0))</f>
        <v>#N/A</v>
      </c>
    </row>
    <row r="83" spans="1:19" ht="45" customHeight="1" x14ac:dyDescent="0.35">
      <c r="A83" s="409" t="s">
        <v>3997</v>
      </c>
      <c r="B83" s="409" t="s">
        <v>3998</v>
      </c>
      <c r="C83" s="409"/>
      <c r="D83" s="288" t="s">
        <v>3999</v>
      </c>
      <c r="E83" s="409" t="s">
        <v>1279</v>
      </c>
      <c r="F83" s="409"/>
      <c r="G83" s="409" t="s">
        <v>34</v>
      </c>
      <c r="H83" s="488">
        <v>43277</v>
      </c>
      <c r="I83" s="338" t="s">
        <v>124</v>
      </c>
      <c r="J83" s="488">
        <v>43292</v>
      </c>
      <c r="K83" s="410" t="s">
        <v>3919</v>
      </c>
      <c r="L83" s="410" t="s">
        <v>3794</v>
      </c>
      <c r="M83" s="410" t="s">
        <v>3817</v>
      </c>
      <c r="N83" s="411" t="s">
        <v>4000</v>
      </c>
      <c r="O83" s="409"/>
      <c r="P83" s="410"/>
      <c r="Q83" s="410"/>
      <c r="R83" s="410" t="e">
        <f>IF(ISNA(VLOOKUP(Contratos_Aditivos[[#This Row],[REGISTRO DO CONTRATO]],Contratos[#All],3,0)),VLOOKUP(Contratos_Aditivos[[#This Row],[REGISTRO DO CONTRATO]],Contratos_Acordos[],11,0),VLOOKUP(Contratos_Aditivos[[#This Row],[REGISTRO DO CONTRATO]],Contratos[#All],3,0))</f>
        <v>#N/A</v>
      </c>
      <c r="S83" s="410" t="e">
        <f>IF(ISNA(VLOOKUP(Contratos_Aditivos[[#This Row],[REGISTRO DO CONTRATO]],Contratos[#All],4,0)),VLOOKUP(Contratos_Aditivos[[#This Row],[REGISTRO DO CONTRATO]],Contratos_Acordos[],12,0),VLOOKUP(Contratos_Aditivos[[#This Row],[REGISTRO DO CONTRATO]],Contratos[#All],4,0))</f>
        <v>#N/A</v>
      </c>
    </row>
    <row r="84" spans="1:19" ht="180" customHeight="1" x14ac:dyDescent="0.35">
      <c r="A84" s="409" t="s">
        <v>4001</v>
      </c>
      <c r="B84" s="409" t="s">
        <v>3998</v>
      </c>
      <c r="C84" s="288" t="s">
        <v>4002</v>
      </c>
      <c r="D84" s="288" t="s">
        <v>4002</v>
      </c>
      <c r="E84" s="409" t="s">
        <v>1279</v>
      </c>
      <c r="F84" s="409"/>
      <c r="G84" s="409" t="s">
        <v>34</v>
      </c>
      <c r="H84" s="488">
        <v>43257</v>
      </c>
      <c r="I84" s="338" t="s">
        <v>124</v>
      </c>
      <c r="J84" s="488">
        <v>43367</v>
      </c>
      <c r="K84" s="410" t="s">
        <v>3919</v>
      </c>
      <c r="L84" s="410" t="s">
        <v>3794</v>
      </c>
      <c r="M84" s="410" t="s">
        <v>3795</v>
      </c>
      <c r="N84" s="411" t="s">
        <v>4003</v>
      </c>
      <c r="O84" s="409"/>
      <c r="P84" s="410"/>
      <c r="Q84" s="410"/>
      <c r="R84" s="410" t="e">
        <f>IF(ISNA(VLOOKUP(Contratos_Aditivos[[#This Row],[REGISTRO DO CONTRATO]],Contratos[#All],3,0)),VLOOKUP(Contratos_Aditivos[[#This Row],[REGISTRO DO CONTRATO]],Contratos_Acordos[],11,0),VLOOKUP(Contratos_Aditivos[[#This Row],[REGISTRO DO CONTRATO]],Contratos[#All],3,0))</f>
        <v>#N/A</v>
      </c>
      <c r="S84" s="410" t="e">
        <f>IF(ISNA(VLOOKUP(Contratos_Aditivos[[#This Row],[REGISTRO DO CONTRATO]],Contratos[#All],4,0)),VLOOKUP(Contratos_Aditivos[[#This Row],[REGISTRO DO CONTRATO]],Contratos_Acordos[],12,0),VLOOKUP(Contratos_Aditivos[[#This Row],[REGISTRO DO CONTRATO]],Contratos[#All],4,0))</f>
        <v>#N/A</v>
      </c>
    </row>
    <row r="85" spans="1:19" ht="45" customHeight="1" x14ac:dyDescent="0.35">
      <c r="A85" s="409" t="s">
        <v>4004</v>
      </c>
      <c r="B85" s="409" t="s">
        <v>4005</v>
      </c>
      <c r="C85" s="409" t="s">
        <v>4006</v>
      </c>
      <c r="D85" s="288" t="s">
        <v>4006</v>
      </c>
      <c r="E85" s="409" t="s">
        <v>1279</v>
      </c>
      <c r="F85" s="409"/>
      <c r="G85" s="409" t="s">
        <v>28</v>
      </c>
      <c r="H85" s="488">
        <v>42667</v>
      </c>
      <c r="I85" s="338" t="s">
        <v>124</v>
      </c>
      <c r="J85" s="488">
        <v>42678</v>
      </c>
      <c r="K85" s="410" t="s">
        <v>3919</v>
      </c>
      <c r="L85" s="410" t="s">
        <v>3794</v>
      </c>
      <c r="M85" s="410" t="s">
        <v>3795</v>
      </c>
      <c r="N85" s="411" t="s">
        <v>4007</v>
      </c>
      <c r="O85" s="409"/>
      <c r="P85" s="410"/>
      <c r="Q85" s="410"/>
      <c r="R85" s="410" t="e">
        <f>IF(ISNA(VLOOKUP(Contratos_Aditivos[[#This Row],[REGISTRO DO CONTRATO]],Contratos[#All],3,0)),VLOOKUP(Contratos_Aditivos[[#This Row],[REGISTRO DO CONTRATO]],Contratos_Acordos[],11,0),VLOOKUP(Contratos_Aditivos[[#This Row],[REGISTRO DO CONTRATO]],Contratos[#All],3,0))</f>
        <v>#N/A</v>
      </c>
      <c r="S85" s="410" t="e">
        <f>IF(ISNA(VLOOKUP(Contratos_Aditivos[[#This Row],[REGISTRO DO CONTRATO]],Contratos[#All],4,0)),VLOOKUP(Contratos_Aditivos[[#This Row],[REGISTRO DO CONTRATO]],Contratos_Acordos[],12,0),VLOOKUP(Contratos_Aditivos[[#This Row],[REGISTRO DO CONTRATO]],Contratos[#All],4,0))</f>
        <v>#N/A</v>
      </c>
    </row>
    <row r="86" spans="1:19" x14ac:dyDescent="0.35">
      <c r="A86" s="409" t="s">
        <v>4008</v>
      </c>
      <c r="B86" s="409" t="s">
        <v>4005</v>
      </c>
      <c r="C86" s="409">
        <v>4931626</v>
      </c>
      <c r="D86" s="288" t="s">
        <v>4006</v>
      </c>
      <c r="E86" s="409" t="s">
        <v>1279</v>
      </c>
      <c r="F86" s="409"/>
      <c r="G86" s="409" t="s">
        <v>28</v>
      </c>
      <c r="H86" s="488">
        <v>42667</v>
      </c>
      <c r="I86" s="338" t="s">
        <v>124</v>
      </c>
      <c r="J86" s="488">
        <v>42678</v>
      </c>
      <c r="K86" s="410" t="s">
        <v>3895</v>
      </c>
      <c r="L86" s="410" t="s">
        <v>3794</v>
      </c>
      <c r="M86" s="410" t="s">
        <v>3795</v>
      </c>
      <c r="N86" s="420" t="s">
        <v>4009</v>
      </c>
      <c r="O86" s="409"/>
      <c r="P86" s="410"/>
      <c r="Q86" s="410"/>
      <c r="R86" s="410" t="e">
        <f>IF(ISNA(VLOOKUP(Contratos_Aditivos[[#This Row],[REGISTRO DO CONTRATO]],Contratos[#All],3,0)),VLOOKUP(Contratos_Aditivos[[#This Row],[REGISTRO DO CONTRATO]],Contratos_Acordos[],11,0),VLOOKUP(Contratos_Aditivos[[#This Row],[REGISTRO DO CONTRATO]],Contratos[#All],3,0))</f>
        <v>#N/A</v>
      </c>
      <c r="S86" s="410" t="e">
        <f>IF(ISNA(VLOOKUP(Contratos_Aditivos[[#This Row],[REGISTRO DO CONTRATO]],Contratos[#All],4,0)),VLOOKUP(Contratos_Aditivos[[#This Row],[REGISTRO DO CONTRATO]],Contratos_Acordos[],12,0),VLOOKUP(Contratos_Aditivos[[#This Row],[REGISTRO DO CONTRATO]],Contratos[#All],4,0))</f>
        <v>#N/A</v>
      </c>
    </row>
    <row r="87" spans="1:19" ht="45" customHeight="1" x14ac:dyDescent="0.35">
      <c r="A87" s="409" t="s">
        <v>4010</v>
      </c>
      <c r="B87" s="409" t="s">
        <v>4005</v>
      </c>
      <c r="C87" s="409" t="s">
        <v>4011</v>
      </c>
      <c r="D87" s="288" t="s">
        <v>4011</v>
      </c>
      <c r="E87" s="409" t="s">
        <v>1279</v>
      </c>
      <c r="F87" s="409"/>
      <c r="G87" s="409" t="s">
        <v>28</v>
      </c>
      <c r="H87" s="488">
        <v>42829</v>
      </c>
      <c r="I87" s="338" t="s">
        <v>124</v>
      </c>
      <c r="J87" s="488">
        <v>42844</v>
      </c>
      <c r="K87" s="410" t="s">
        <v>3895</v>
      </c>
      <c r="L87" s="410" t="s">
        <v>3794</v>
      </c>
      <c r="M87" s="410" t="s">
        <v>3795</v>
      </c>
      <c r="N87" s="411" t="s">
        <v>4012</v>
      </c>
      <c r="O87" s="409"/>
      <c r="P87" s="410"/>
      <c r="Q87" s="410"/>
      <c r="R87" s="410" t="e">
        <f>IF(ISNA(VLOOKUP(Contratos_Aditivos[[#This Row],[REGISTRO DO CONTRATO]],Contratos[#All],3,0)),VLOOKUP(Contratos_Aditivos[[#This Row],[REGISTRO DO CONTRATO]],Contratos_Acordos[],11,0),VLOOKUP(Contratos_Aditivos[[#This Row],[REGISTRO DO CONTRATO]],Contratos[#All],3,0))</f>
        <v>#N/A</v>
      </c>
      <c r="S87" s="410" t="e">
        <f>IF(ISNA(VLOOKUP(Contratos_Aditivos[[#This Row],[REGISTRO DO CONTRATO]],Contratos[#All],4,0)),VLOOKUP(Contratos_Aditivos[[#This Row],[REGISTRO DO CONTRATO]],Contratos_Acordos[],12,0),VLOOKUP(Contratos_Aditivos[[#This Row],[REGISTRO DO CONTRATO]],Contratos[#All],4,0))</f>
        <v>#N/A</v>
      </c>
    </row>
    <row r="88" spans="1:19" ht="75" customHeight="1" x14ac:dyDescent="0.35">
      <c r="A88" s="409" t="s">
        <v>4013</v>
      </c>
      <c r="B88" s="409" t="s">
        <v>4005</v>
      </c>
      <c r="C88" s="409">
        <v>4931663</v>
      </c>
      <c r="D88" s="288" t="s">
        <v>4011</v>
      </c>
      <c r="E88" s="409" t="s">
        <v>1279</v>
      </c>
      <c r="F88" s="409"/>
      <c r="G88" s="409" t="s">
        <v>28</v>
      </c>
      <c r="H88" s="488">
        <v>42829</v>
      </c>
      <c r="I88" s="338" t="s">
        <v>124</v>
      </c>
      <c r="J88" s="488">
        <v>42844</v>
      </c>
      <c r="K88" s="410" t="s">
        <v>3895</v>
      </c>
      <c r="L88" s="410" t="s">
        <v>3794</v>
      </c>
      <c r="M88" s="410" t="s">
        <v>3795</v>
      </c>
      <c r="N88" s="411" t="s">
        <v>4014</v>
      </c>
      <c r="O88" s="409"/>
      <c r="P88" s="410"/>
      <c r="Q88" s="410"/>
      <c r="R88" s="410" t="e">
        <f>IF(ISNA(VLOOKUP(Contratos_Aditivos[[#This Row],[REGISTRO DO CONTRATO]],Contratos[#All],3,0)),VLOOKUP(Contratos_Aditivos[[#This Row],[REGISTRO DO CONTRATO]],Contratos_Acordos[],11,0),VLOOKUP(Contratos_Aditivos[[#This Row],[REGISTRO DO CONTRATO]],Contratos[#All],3,0))</f>
        <v>#N/A</v>
      </c>
      <c r="S88" s="410" t="e">
        <f>IF(ISNA(VLOOKUP(Contratos_Aditivos[[#This Row],[REGISTRO DO CONTRATO]],Contratos[#All],4,0)),VLOOKUP(Contratos_Aditivos[[#This Row],[REGISTRO DO CONTRATO]],Contratos_Acordos[],12,0),VLOOKUP(Contratos_Aditivos[[#This Row],[REGISTRO DO CONTRATO]],Contratos[#All],4,0))</f>
        <v>#N/A</v>
      </c>
    </row>
    <row r="89" spans="1:19" ht="75" customHeight="1" x14ac:dyDescent="0.35">
      <c r="A89" s="409" t="s">
        <v>4015</v>
      </c>
      <c r="B89" s="409" t="s">
        <v>4005</v>
      </c>
      <c r="C89" s="409">
        <v>4931671</v>
      </c>
      <c r="D89" s="288" t="s">
        <v>4011</v>
      </c>
      <c r="E89" s="409" t="s">
        <v>1279</v>
      </c>
      <c r="F89" s="409"/>
      <c r="G89" s="409" t="s">
        <v>28</v>
      </c>
      <c r="H89" s="488">
        <v>42829</v>
      </c>
      <c r="I89" s="338" t="s">
        <v>124</v>
      </c>
      <c r="J89" s="488">
        <v>42844</v>
      </c>
      <c r="K89" s="410" t="s">
        <v>3895</v>
      </c>
      <c r="L89" s="410" t="s">
        <v>3794</v>
      </c>
      <c r="M89" s="410" t="s">
        <v>3795</v>
      </c>
      <c r="N89" s="411" t="s">
        <v>4016</v>
      </c>
      <c r="O89" s="409"/>
      <c r="P89" s="410"/>
      <c r="Q89" s="410"/>
      <c r="R89" s="410" t="e">
        <f>IF(ISNA(VLOOKUP(Contratos_Aditivos[[#This Row],[REGISTRO DO CONTRATO]],Contratos[#All],3,0)),VLOOKUP(Contratos_Aditivos[[#This Row],[REGISTRO DO CONTRATO]],Contratos_Acordos[],11,0),VLOOKUP(Contratos_Aditivos[[#This Row],[REGISTRO DO CONTRATO]],Contratos[#All],3,0))</f>
        <v>#N/A</v>
      </c>
      <c r="S89" s="410" t="e">
        <f>IF(ISNA(VLOOKUP(Contratos_Aditivos[[#This Row],[REGISTRO DO CONTRATO]],Contratos[#All],4,0)),VLOOKUP(Contratos_Aditivos[[#This Row],[REGISTRO DO CONTRATO]],Contratos_Acordos[],12,0),VLOOKUP(Contratos_Aditivos[[#This Row],[REGISTRO DO CONTRATO]],Contratos[#All],4,0))</f>
        <v>#N/A</v>
      </c>
    </row>
    <row r="90" spans="1:19" x14ac:dyDescent="0.35">
      <c r="A90" s="409" t="s">
        <v>4017</v>
      </c>
      <c r="B90" s="409" t="s">
        <v>4005</v>
      </c>
      <c r="C90" s="409">
        <v>4931633</v>
      </c>
      <c r="D90" s="288" t="s">
        <v>4006</v>
      </c>
      <c r="E90" s="409" t="s">
        <v>1279</v>
      </c>
      <c r="F90" s="409"/>
      <c r="G90" s="409" t="s">
        <v>28</v>
      </c>
      <c r="H90" s="488">
        <v>42829</v>
      </c>
      <c r="I90" s="338" t="s">
        <v>124</v>
      </c>
      <c r="J90" s="488">
        <v>42844</v>
      </c>
      <c r="K90" s="410" t="s">
        <v>3895</v>
      </c>
      <c r="L90" s="410" t="s">
        <v>3794</v>
      </c>
      <c r="M90" s="410" t="s">
        <v>3795</v>
      </c>
      <c r="N90" s="411" t="s">
        <v>4018</v>
      </c>
      <c r="O90" s="409"/>
      <c r="P90" s="410"/>
      <c r="Q90" s="410"/>
      <c r="R90" s="410" t="e">
        <f>IF(ISNA(VLOOKUP(Contratos_Aditivos[[#This Row],[REGISTRO DO CONTRATO]],Contratos[#All],3,0)),VLOOKUP(Contratos_Aditivos[[#This Row],[REGISTRO DO CONTRATO]],Contratos_Acordos[],11,0),VLOOKUP(Contratos_Aditivos[[#This Row],[REGISTRO DO CONTRATO]],Contratos[#All],3,0))</f>
        <v>#N/A</v>
      </c>
      <c r="S90" s="410" t="e">
        <f>IF(ISNA(VLOOKUP(Contratos_Aditivos[[#This Row],[REGISTRO DO CONTRATO]],Contratos[#All],4,0)),VLOOKUP(Contratos_Aditivos[[#This Row],[REGISTRO DO CONTRATO]],Contratos_Acordos[],12,0),VLOOKUP(Contratos_Aditivos[[#This Row],[REGISTRO DO CONTRATO]],Contratos[#All],4,0))</f>
        <v>#N/A</v>
      </c>
    </row>
    <row r="91" spans="1:19" ht="75" customHeight="1" x14ac:dyDescent="0.35">
      <c r="A91" s="409" t="s">
        <v>4019</v>
      </c>
      <c r="B91" s="409" t="s">
        <v>4005</v>
      </c>
      <c r="C91" s="409">
        <v>4931635</v>
      </c>
      <c r="D91" s="288" t="s">
        <v>4006</v>
      </c>
      <c r="E91" s="409" t="s">
        <v>1279</v>
      </c>
      <c r="F91" s="409"/>
      <c r="G91" s="409" t="s">
        <v>28</v>
      </c>
      <c r="H91" s="488">
        <v>42829</v>
      </c>
      <c r="I91" s="338" t="s">
        <v>124</v>
      </c>
      <c r="J91" s="488">
        <v>42844</v>
      </c>
      <c r="K91" s="410" t="s">
        <v>3895</v>
      </c>
      <c r="L91" s="410" t="s">
        <v>3794</v>
      </c>
      <c r="M91" s="410" t="s">
        <v>3795</v>
      </c>
      <c r="N91" s="411" t="s">
        <v>4020</v>
      </c>
      <c r="O91" s="409"/>
      <c r="P91" s="410"/>
      <c r="Q91" s="410"/>
      <c r="R91" s="410" t="e">
        <f>IF(ISNA(VLOOKUP(Contratos_Aditivos[[#This Row],[REGISTRO DO CONTRATO]],Contratos[#All],3,0)),VLOOKUP(Contratos_Aditivos[[#This Row],[REGISTRO DO CONTRATO]],Contratos_Acordos[],11,0),VLOOKUP(Contratos_Aditivos[[#This Row],[REGISTRO DO CONTRATO]],Contratos[#All],3,0))</f>
        <v>#N/A</v>
      </c>
      <c r="S91" s="410" t="e">
        <f>IF(ISNA(VLOOKUP(Contratos_Aditivos[[#This Row],[REGISTRO DO CONTRATO]],Contratos[#All],4,0)),VLOOKUP(Contratos_Aditivos[[#This Row],[REGISTRO DO CONTRATO]],Contratos_Acordos[],12,0),VLOOKUP(Contratos_Aditivos[[#This Row],[REGISTRO DO CONTRATO]],Contratos[#All],4,0))</f>
        <v>#N/A</v>
      </c>
    </row>
    <row r="92" spans="1:19" ht="45" customHeight="1" x14ac:dyDescent="0.35">
      <c r="A92" s="409" t="s">
        <v>4021</v>
      </c>
      <c r="B92" s="409" t="s">
        <v>4005</v>
      </c>
      <c r="C92" s="409">
        <v>4931672</v>
      </c>
      <c r="D92" s="288" t="s">
        <v>4011</v>
      </c>
      <c r="E92" s="409" t="s">
        <v>1279</v>
      </c>
      <c r="F92" s="409"/>
      <c r="G92" s="409" t="s">
        <v>28</v>
      </c>
      <c r="H92" s="488">
        <v>42829</v>
      </c>
      <c r="I92" s="338" t="s">
        <v>124</v>
      </c>
      <c r="J92" s="488">
        <v>42844</v>
      </c>
      <c r="K92" s="410" t="s">
        <v>3895</v>
      </c>
      <c r="L92" s="410" t="s">
        <v>3794</v>
      </c>
      <c r="M92" s="410" t="s">
        <v>3795</v>
      </c>
      <c r="N92" s="411" t="s">
        <v>4022</v>
      </c>
      <c r="O92" s="409"/>
      <c r="P92" s="410"/>
      <c r="Q92" s="410"/>
      <c r="R92" s="410" t="e">
        <f>IF(ISNA(VLOOKUP(Contratos_Aditivos[[#This Row],[REGISTRO DO CONTRATO]],Contratos[#All],3,0)),VLOOKUP(Contratos_Aditivos[[#This Row],[REGISTRO DO CONTRATO]],Contratos_Acordos[],11,0),VLOOKUP(Contratos_Aditivos[[#This Row],[REGISTRO DO CONTRATO]],Contratos[#All],3,0))</f>
        <v>#N/A</v>
      </c>
      <c r="S92" s="410" t="e">
        <f>IF(ISNA(VLOOKUP(Contratos_Aditivos[[#This Row],[REGISTRO DO CONTRATO]],Contratos[#All],4,0)),VLOOKUP(Contratos_Aditivos[[#This Row],[REGISTRO DO CONTRATO]],Contratos_Acordos[],12,0),VLOOKUP(Contratos_Aditivos[[#This Row],[REGISTRO DO CONTRATO]],Contratos[#All],4,0))</f>
        <v>#N/A</v>
      </c>
    </row>
    <row r="93" spans="1:19" x14ac:dyDescent="0.35">
      <c r="A93" s="409" t="s">
        <v>4023</v>
      </c>
      <c r="B93" s="409" t="s">
        <v>4024</v>
      </c>
      <c r="C93" s="409" t="s">
        <v>4025</v>
      </c>
      <c r="D93" s="288" t="s">
        <v>4025</v>
      </c>
      <c r="E93" s="409" t="s">
        <v>1279</v>
      </c>
      <c r="F93" s="409"/>
      <c r="G93" s="409" t="s">
        <v>31</v>
      </c>
      <c r="H93" s="488">
        <v>42667</v>
      </c>
      <c r="I93" s="338" t="s">
        <v>124</v>
      </c>
      <c r="J93" s="488">
        <v>42678</v>
      </c>
      <c r="K93" s="410" t="s">
        <v>3919</v>
      </c>
      <c r="L93" s="410" t="s">
        <v>3794</v>
      </c>
      <c r="M93" s="410" t="s">
        <v>3795</v>
      </c>
      <c r="N93" s="411" t="s">
        <v>4026</v>
      </c>
      <c r="O93" s="409"/>
      <c r="P93" s="410"/>
      <c r="Q93" s="410"/>
      <c r="R93" s="410" t="e">
        <f>IF(ISNA(VLOOKUP(Contratos_Aditivos[[#This Row],[REGISTRO DO CONTRATO]],Contratos[#All],3,0)),VLOOKUP(Contratos_Aditivos[[#This Row],[REGISTRO DO CONTRATO]],Contratos_Acordos[],11,0),VLOOKUP(Contratos_Aditivos[[#This Row],[REGISTRO DO CONTRATO]],Contratos[#All],3,0))</f>
        <v>#N/A</v>
      </c>
      <c r="S93" s="410" t="e">
        <f>IF(ISNA(VLOOKUP(Contratos_Aditivos[[#This Row],[REGISTRO DO CONTRATO]],Contratos[#All],4,0)),VLOOKUP(Contratos_Aditivos[[#This Row],[REGISTRO DO CONTRATO]],Contratos_Acordos[],12,0),VLOOKUP(Contratos_Aditivos[[#This Row],[REGISTRO DO CONTRATO]],Contratos[#All],4,0))</f>
        <v>#N/A</v>
      </c>
    </row>
    <row r="94" spans="1:19" ht="150" customHeight="1" x14ac:dyDescent="0.35">
      <c r="A94" s="409" t="s">
        <v>4027</v>
      </c>
      <c r="B94" s="409" t="s">
        <v>4024</v>
      </c>
      <c r="C94" s="409">
        <v>4931969</v>
      </c>
      <c r="D94" s="288" t="s">
        <v>4025</v>
      </c>
      <c r="E94" s="409" t="s">
        <v>1279</v>
      </c>
      <c r="F94" s="409"/>
      <c r="G94" s="409" t="s">
        <v>31</v>
      </c>
      <c r="H94" s="488">
        <v>43236</v>
      </c>
      <c r="I94" s="338" t="s">
        <v>124</v>
      </c>
      <c r="J94" s="488">
        <v>43243</v>
      </c>
      <c r="K94" s="410" t="s">
        <v>3919</v>
      </c>
      <c r="L94" s="410" t="s">
        <v>3794</v>
      </c>
      <c r="M94" s="410" t="s">
        <v>3795</v>
      </c>
      <c r="N94" s="411" t="s">
        <v>4028</v>
      </c>
      <c r="O94" s="409"/>
      <c r="P94" s="410"/>
      <c r="Q94" s="410"/>
      <c r="R94" s="410" t="e">
        <f>IF(ISNA(VLOOKUP(Contratos_Aditivos[[#This Row],[REGISTRO DO CONTRATO]],Contratos[#All],3,0)),VLOOKUP(Contratos_Aditivos[[#This Row],[REGISTRO DO CONTRATO]],Contratos_Acordos[],11,0),VLOOKUP(Contratos_Aditivos[[#This Row],[REGISTRO DO CONTRATO]],Contratos[#All],3,0))</f>
        <v>#N/A</v>
      </c>
      <c r="S94" s="410" t="e">
        <f>IF(ISNA(VLOOKUP(Contratos_Aditivos[[#This Row],[REGISTRO DO CONTRATO]],Contratos[#All],4,0)),VLOOKUP(Contratos_Aditivos[[#This Row],[REGISTRO DO CONTRATO]],Contratos_Acordos[],12,0),VLOOKUP(Contratos_Aditivos[[#This Row],[REGISTRO DO CONTRATO]],Contratos[#All],4,0))</f>
        <v>#N/A</v>
      </c>
    </row>
    <row r="95" spans="1:19" ht="30" customHeight="1" x14ac:dyDescent="0.35">
      <c r="A95" s="409" t="s">
        <v>1506</v>
      </c>
      <c r="B95" s="409" t="s">
        <v>1525</v>
      </c>
      <c r="C95" s="412" t="s">
        <v>4029</v>
      </c>
      <c r="D95" s="288" t="s">
        <v>4029</v>
      </c>
      <c r="E95" s="409" t="s">
        <v>1279</v>
      </c>
      <c r="F95" s="409"/>
      <c r="G95" s="409" t="s">
        <v>30</v>
      </c>
      <c r="H95" s="488">
        <v>44057</v>
      </c>
      <c r="I95" s="338" t="s">
        <v>124</v>
      </c>
      <c r="J95" s="488">
        <v>44062</v>
      </c>
      <c r="K95" s="410"/>
      <c r="L95" s="410"/>
      <c r="M95" s="410" t="s">
        <v>3832</v>
      </c>
      <c r="N95" s="416" t="s">
        <v>4030</v>
      </c>
      <c r="O95" s="409" t="s">
        <v>172</v>
      </c>
      <c r="P95" s="410">
        <v>44075</v>
      </c>
      <c r="Q95" s="410">
        <v>44196</v>
      </c>
      <c r="R95" s="410" t="e">
        <f>IF(ISNA(VLOOKUP(Contratos_Aditivos[[#This Row],[REGISTRO DO CONTRATO]],Contratos[#All],3,0)),VLOOKUP(Contratos_Aditivos[[#This Row],[REGISTRO DO CONTRATO]],Contratos_Acordos[],11,0),VLOOKUP(Contratos_Aditivos[[#This Row],[REGISTRO DO CONTRATO]],Contratos[#All],3,0))</f>
        <v>#N/A</v>
      </c>
      <c r="S95" s="410" t="e">
        <f>IF(ISNA(VLOOKUP(Contratos_Aditivos[[#This Row],[REGISTRO DO CONTRATO]],Contratos[#All],4,0)),VLOOKUP(Contratos_Aditivos[[#This Row],[REGISTRO DO CONTRATO]],Contratos_Acordos[],12,0),VLOOKUP(Contratos_Aditivos[[#This Row],[REGISTRO DO CONTRATO]],Contratos[#All],4,0))</f>
        <v>#N/A</v>
      </c>
    </row>
    <row r="96" spans="1:19" ht="30" customHeight="1" x14ac:dyDescent="0.35">
      <c r="A96" s="409" t="s">
        <v>1504</v>
      </c>
      <c r="B96" s="409" t="s">
        <v>1277</v>
      </c>
      <c r="C96" s="412" t="s">
        <v>4031</v>
      </c>
      <c r="D96" s="288" t="s">
        <v>4031</v>
      </c>
      <c r="E96" s="409" t="s">
        <v>1279</v>
      </c>
      <c r="F96" s="409"/>
      <c r="G96" s="409" t="s">
        <v>30</v>
      </c>
      <c r="H96" s="488">
        <v>44057</v>
      </c>
      <c r="I96" s="338" t="s">
        <v>124</v>
      </c>
      <c r="J96" s="488">
        <v>44062</v>
      </c>
      <c r="K96" s="410"/>
      <c r="L96" s="410"/>
      <c r="M96" s="410" t="s">
        <v>3832</v>
      </c>
      <c r="N96" s="416" t="s">
        <v>4032</v>
      </c>
      <c r="O96" s="409" t="s">
        <v>172</v>
      </c>
      <c r="P96" s="410">
        <v>44075</v>
      </c>
      <c r="Q96" s="410">
        <v>44196</v>
      </c>
      <c r="R96" s="410" t="e">
        <f>IF(ISNA(VLOOKUP(Contratos_Aditivos[[#This Row],[REGISTRO DO CONTRATO]],Contratos[#All],3,0)),VLOOKUP(Contratos_Aditivos[[#This Row],[REGISTRO DO CONTRATO]],Contratos_Acordos[],11,0),VLOOKUP(Contratos_Aditivos[[#This Row],[REGISTRO DO CONTRATO]],Contratos[#All],3,0))</f>
        <v>#N/A</v>
      </c>
      <c r="S96" s="410" t="e">
        <f>IF(ISNA(VLOOKUP(Contratos_Aditivos[[#This Row],[REGISTRO DO CONTRATO]],Contratos[#All],4,0)),VLOOKUP(Contratos_Aditivos[[#This Row],[REGISTRO DO CONTRATO]],Contratos_Acordos[],12,0),VLOOKUP(Contratos_Aditivos[[#This Row],[REGISTRO DO CONTRATO]],Contratos[#All],4,0))</f>
        <v>#N/A</v>
      </c>
    </row>
    <row r="97" spans="1:19" ht="30" customHeight="1" x14ac:dyDescent="0.35">
      <c r="A97" s="409" t="s">
        <v>1502</v>
      </c>
      <c r="B97" s="409" t="s">
        <v>1280</v>
      </c>
      <c r="C97" s="412" t="s">
        <v>4033</v>
      </c>
      <c r="D97" s="288" t="s">
        <v>4033</v>
      </c>
      <c r="E97" s="409" t="s">
        <v>1279</v>
      </c>
      <c r="F97" s="409"/>
      <c r="G97" s="409" t="s">
        <v>30</v>
      </c>
      <c r="H97" s="488">
        <v>44057</v>
      </c>
      <c r="I97" s="338" t="s">
        <v>124</v>
      </c>
      <c r="J97" s="488">
        <v>44062</v>
      </c>
      <c r="K97" s="410"/>
      <c r="L97" s="410"/>
      <c r="M97" s="410" t="s">
        <v>3832</v>
      </c>
      <c r="N97" s="416" t="s">
        <v>4034</v>
      </c>
      <c r="O97" s="409" t="s">
        <v>174</v>
      </c>
      <c r="P97" s="410">
        <v>44075</v>
      </c>
      <c r="Q97" s="410">
        <v>44196</v>
      </c>
      <c r="R97" s="410" t="e">
        <f>IF(ISNA(VLOOKUP(Contratos_Aditivos[[#This Row],[REGISTRO DO CONTRATO]],Contratos[#All],3,0)),VLOOKUP(Contratos_Aditivos[[#This Row],[REGISTRO DO CONTRATO]],Contratos_Acordos[],11,0),VLOOKUP(Contratos_Aditivos[[#This Row],[REGISTRO DO CONTRATO]],Contratos[#All],3,0))</f>
        <v>#N/A</v>
      </c>
      <c r="S97" s="410" t="e">
        <f>IF(ISNA(VLOOKUP(Contratos_Aditivos[[#This Row],[REGISTRO DO CONTRATO]],Contratos[#All],4,0)),VLOOKUP(Contratos_Aditivos[[#This Row],[REGISTRO DO CONTRATO]],Contratos_Acordos[],12,0),VLOOKUP(Contratos_Aditivos[[#This Row],[REGISTRO DO CONTRATO]],Contratos[#All],4,0))</f>
        <v>#N/A</v>
      </c>
    </row>
    <row r="98" spans="1:19" ht="30" customHeight="1" x14ac:dyDescent="0.35">
      <c r="A98" s="409" t="s">
        <v>1501</v>
      </c>
      <c r="B98" s="409" t="s">
        <v>1282</v>
      </c>
      <c r="C98" s="412" t="s">
        <v>4035</v>
      </c>
      <c r="D98" s="288" t="s">
        <v>4035</v>
      </c>
      <c r="E98" s="409" t="s">
        <v>1279</v>
      </c>
      <c r="F98" s="409"/>
      <c r="G98" s="409" t="s">
        <v>30</v>
      </c>
      <c r="H98" s="488">
        <v>44057</v>
      </c>
      <c r="I98" s="338" t="s">
        <v>124</v>
      </c>
      <c r="J98" s="488">
        <v>44062</v>
      </c>
      <c r="K98" s="410"/>
      <c r="L98" s="410"/>
      <c r="M98" s="410" t="s">
        <v>3832</v>
      </c>
      <c r="N98" s="416" t="s">
        <v>4036</v>
      </c>
      <c r="O98" s="409" t="s">
        <v>176</v>
      </c>
      <c r="P98" s="410">
        <v>44075</v>
      </c>
      <c r="Q98" s="410">
        <v>44196</v>
      </c>
      <c r="R98" s="410" t="e">
        <f>IF(ISNA(VLOOKUP(Contratos_Aditivos[[#This Row],[REGISTRO DO CONTRATO]],Contratos[#All],3,0)),VLOOKUP(Contratos_Aditivos[[#This Row],[REGISTRO DO CONTRATO]],Contratos_Acordos[],11,0),VLOOKUP(Contratos_Aditivos[[#This Row],[REGISTRO DO CONTRATO]],Contratos[#All],3,0))</f>
        <v>#N/A</v>
      </c>
      <c r="S98" s="410" t="e">
        <f>IF(ISNA(VLOOKUP(Contratos_Aditivos[[#This Row],[REGISTRO DO CONTRATO]],Contratos[#All],4,0)),VLOOKUP(Contratos_Aditivos[[#This Row],[REGISTRO DO CONTRATO]],Contratos_Acordos[],12,0),VLOOKUP(Contratos_Aditivos[[#This Row],[REGISTRO DO CONTRATO]],Contratos[#All],4,0))</f>
        <v>#N/A</v>
      </c>
    </row>
    <row r="99" spans="1:19" ht="30" customHeight="1" x14ac:dyDescent="0.35">
      <c r="A99" s="409" t="s">
        <v>1500</v>
      </c>
      <c r="B99" s="409" t="s">
        <v>1505</v>
      </c>
      <c r="C99" s="412" t="s">
        <v>4037</v>
      </c>
      <c r="D99" s="288" t="s">
        <v>4037</v>
      </c>
      <c r="E99" s="409" t="s">
        <v>1279</v>
      </c>
      <c r="F99" s="409"/>
      <c r="G99" s="409" t="s">
        <v>30</v>
      </c>
      <c r="H99" s="488">
        <v>44057</v>
      </c>
      <c r="I99" s="338" t="s">
        <v>124</v>
      </c>
      <c r="J99" s="488">
        <v>44062</v>
      </c>
      <c r="K99" s="410"/>
      <c r="L99" s="410"/>
      <c r="M99" s="410" t="s">
        <v>3832</v>
      </c>
      <c r="N99" s="416" t="s">
        <v>4038</v>
      </c>
      <c r="O99" s="409" t="s">
        <v>178</v>
      </c>
      <c r="P99" s="410">
        <v>44075</v>
      </c>
      <c r="Q99" s="410">
        <v>44196</v>
      </c>
      <c r="R99" s="410" t="e">
        <f>IF(ISNA(VLOOKUP(Contratos_Aditivos[[#This Row],[REGISTRO DO CONTRATO]],Contratos[#All],3,0)),VLOOKUP(Contratos_Aditivos[[#This Row],[REGISTRO DO CONTRATO]],Contratos_Acordos[],11,0),VLOOKUP(Contratos_Aditivos[[#This Row],[REGISTRO DO CONTRATO]],Contratos[#All],3,0))</f>
        <v>#N/A</v>
      </c>
      <c r="S99" s="410" t="e">
        <f>IF(ISNA(VLOOKUP(Contratos_Aditivos[[#This Row],[REGISTRO DO CONTRATO]],Contratos[#All],4,0)),VLOOKUP(Contratos_Aditivos[[#This Row],[REGISTRO DO CONTRATO]],Contratos_Acordos[],12,0),VLOOKUP(Contratos_Aditivos[[#This Row],[REGISTRO DO CONTRATO]],Contratos[#All],4,0))</f>
        <v>#N/A</v>
      </c>
    </row>
    <row r="100" spans="1:19" ht="30" customHeight="1" x14ac:dyDescent="0.35">
      <c r="A100" s="409" t="s">
        <v>1499</v>
      </c>
      <c r="B100" s="409" t="s">
        <v>1284</v>
      </c>
      <c r="C100" s="412" t="s">
        <v>4039</v>
      </c>
      <c r="D100" s="288" t="s">
        <v>4039</v>
      </c>
      <c r="E100" s="409" t="s">
        <v>1279</v>
      </c>
      <c r="F100" s="409"/>
      <c r="G100" s="409" t="s">
        <v>30</v>
      </c>
      <c r="H100" s="488">
        <v>44057</v>
      </c>
      <c r="I100" s="338" t="s">
        <v>124</v>
      </c>
      <c r="J100" s="488">
        <v>44062</v>
      </c>
      <c r="K100" s="410"/>
      <c r="L100" s="410"/>
      <c r="M100" s="410" t="s">
        <v>3832</v>
      </c>
      <c r="N100" s="416" t="s">
        <v>4040</v>
      </c>
      <c r="O100" s="409" t="s">
        <v>180</v>
      </c>
      <c r="P100" s="410">
        <v>44075</v>
      </c>
      <c r="Q100" s="410">
        <v>44196</v>
      </c>
      <c r="R100" s="410" t="e">
        <f>IF(ISNA(VLOOKUP(Contratos_Aditivos[[#This Row],[REGISTRO DO CONTRATO]],Contratos[#All],3,0)),VLOOKUP(Contratos_Aditivos[[#This Row],[REGISTRO DO CONTRATO]],Contratos_Acordos[],11,0),VLOOKUP(Contratos_Aditivos[[#This Row],[REGISTRO DO CONTRATO]],Contratos[#All],3,0))</f>
        <v>#N/A</v>
      </c>
      <c r="S100" s="410" t="e">
        <f>IF(ISNA(VLOOKUP(Contratos_Aditivos[[#This Row],[REGISTRO DO CONTRATO]],Contratos[#All],4,0)),VLOOKUP(Contratos_Aditivos[[#This Row],[REGISTRO DO CONTRATO]],Contratos_Acordos[],12,0),VLOOKUP(Contratos_Aditivos[[#This Row],[REGISTRO DO CONTRATO]],Contratos[#All],4,0))</f>
        <v>#N/A</v>
      </c>
    </row>
    <row r="101" spans="1:19" ht="30" customHeight="1" x14ac:dyDescent="0.35">
      <c r="A101" s="409" t="s">
        <v>1496</v>
      </c>
      <c r="B101" s="409" t="s">
        <v>1503</v>
      </c>
      <c r="C101" s="412" t="s">
        <v>4041</v>
      </c>
      <c r="D101" s="288" t="s">
        <v>4041</v>
      </c>
      <c r="E101" s="409" t="s">
        <v>1279</v>
      </c>
      <c r="F101" s="409"/>
      <c r="G101" s="409" t="s">
        <v>30</v>
      </c>
      <c r="H101" s="488">
        <v>44057</v>
      </c>
      <c r="I101" s="338" t="s">
        <v>124</v>
      </c>
      <c r="J101" s="488">
        <v>44062</v>
      </c>
      <c r="K101" s="410"/>
      <c r="L101" s="410"/>
      <c r="M101" s="410" t="s">
        <v>3832</v>
      </c>
      <c r="N101" s="416" t="s">
        <v>4042</v>
      </c>
      <c r="O101" s="409" t="s">
        <v>182</v>
      </c>
      <c r="P101" s="410">
        <v>44075</v>
      </c>
      <c r="Q101" s="410">
        <v>44196</v>
      </c>
      <c r="R101" s="410" t="e">
        <f>IF(ISNA(VLOOKUP(Contratos_Aditivos[[#This Row],[REGISTRO DO CONTRATO]],Contratos[#All],3,0)),VLOOKUP(Contratos_Aditivos[[#This Row],[REGISTRO DO CONTRATO]],Contratos_Acordos[],11,0),VLOOKUP(Contratos_Aditivos[[#This Row],[REGISTRO DO CONTRATO]],Contratos[#All],3,0))</f>
        <v>#N/A</v>
      </c>
      <c r="S101" s="410" t="e">
        <f>IF(ISNA(VLOOKUP(Contratos_Aditivos[[#This Row],[REGISTRO DO CONTRATO]],Contratos[#All],4,0)),VLOOKUP(Contratos_Aditivos[[#This Row],[REGISTRO DO CONTRATO]],Contratos_Acordos[],12,0),VLOOKUP(Contratos_Aditivos[[#This Row],[REGISTRO DO CONTRATO]],Contratos[#All],4,0))</f>
        <v>#N/A</v>
      </c>
    </row>
    <row r="102" spans="1:19" ht="30" customHeight="1" x14ac:dyDescent="0.35">
      <c r="A102" s="409" t="s">
        <v>1493</v>
      </c>
      <c r="B102" s="409" t="s">
        <v>1286</v>
      </c>
      <c r="C102" s="412" t="s">
        <v>4043</v>
      </c>
      <c r="D102" s="288" t="s">
        <v>4043</v>
      </c>
      <c r="E102" s="409" t="s">
        <v>1279</v>
      </c>
      <c r="F102" s="409"/>
      <c r="G102" s="409" t="s">
        <v>30</v>
      </c>
      <c r="H102" s="488">
        <v>44057</v>
      </c>
      <c r="I102" s="338" t="s">
        <v>124</v>
      </c>
      <c r="J102" s="488">
        <v>44062</v>
      </c>
      <c r="K102" s="410"/>
      <c r="L102" s="410"/>
      <c r="M102" s="410" t="s">
        <v>3832</v>
      </c>
      <c r="N102" s="416" t="s">
        <v>4044</v>
      </c>
      <c r="O102" s="409" t="s">
        <v>184</v>
      </c>
      <c r="P102" s="410">
        <v>44075</v>
      </c>
      <c r="Q102" s="410">
        <v>44196</v>
      </c>
      <c r="R102" s="410" t="e">
        <f>IF(ISNA(VLOOKUP(Contratos_Aditivos[[#This Row],[REGISTRO DO CONTRATO]],Contratos[#All],3,0)),VLOOKUP(Contratos_Aditivos[[#This Row],[REGISTRO DO CONTRATO]],Contratos_Acordos[],11,0),VLOOKUP(Contratos_Aditivos[[#This Row],[REGISTRO DO CONTRATO]],Contratos[#All],3,0))</f>
        <v>#N/A</v>
      </c>
      <c r="S102" s="410" t="e">
        <f>IF(ISNA(VLOOKUP(Contratos_Aditivos[[#This Row],[REGISTRO DO CONTRATO]],Contratos[#All],4,0)),VLOOKUP(Contratos_Aditivos[[#This Row],[REGISTRO DO CONTRATO]],Contratos_Acordos[],12,0),VLOOKUP(Contratos_Aditivos[[#This Row],[REGISTRO DO CONTRATO]],Contratos[#All],4,0))</f>
        <v>#N/A</v>
      </c>
    </row>
    <row r="103" spans="1:19" ht="30" customHeight="1" x14ac:dyDescent="0.35">
      <c r="A103" s="409" t="s">
        <v>4045</v>
      </c>
      <c r="B103" s="409" t="s">
        <v>1288</v>
      </c>
      <c r="C103" s="412" t="s">
        <v>4046</v>
      </c>
      <c r="D103" s="288" t="s">
        <v>4046</v>
      </c>
      <c r="E103" s="409" t="s">
        <v>1279</v>
      </c>
      <c r="F103" s="409"/>
      <c r="G103" s="409" t="s">
        <v>76</v>
      </c>
      <c r="H103" s="488">
        <v>43951</v>
      </c>
      <c r="I103" s="338" t="s">
        <v>150</v>
      </c>
      <c r="J103" s="488">
        <v>43962</v>
      </c>
      <c r="K103" s="410" t="s">
        <v>4047</v>
      </c>
      <c r="L103" s="410" t="s">
        <v>4048</v>
      </c>
      <c r="M103" s="410" t="s">
        <v>3795</v>
      </c>
      <c r="N103" s="411" t="s">
        <v>4049</v>
      </c>
      <c r="O103" s="409"/>
      <c r="P103" s="410"/>
      <c r="Q103" s="410"/>
      <c r="R103" s="410" t="e">
        <f>IF(ISNA(VLOOKUP(Contratos_Aditivos[[#This Row],[REGISTRO DO CONTRATO]],Contratos[#All],3,0)),VLOOKUP(Contratos_Aditivos[[#This Row],[REGISTRO DO CONTRATO]],Contratos_Acordos[],11,0),VLOOKUP(Contratos_Aditivos[[#This Row],[REGISTRO DO CONTRATO]],Contratos[#All],3,0))</f>
        <v>#N/A</v>
      </c>
      <c r="S103" s="410" t="e">
        <f>IF(ISNA(VLOOKUP(Contratos_Aditivos[[#This Row],[REGISTRO DO CONTRATO]],Contratos[#All],4,0)),VLOOKUP(Contratos_Aditivos[[#This Row],[REGISTRO DO CONTRATO]],Contratos_Acordos[],12,0),VLOOKUP(Contratos_Aditivos[[#This Row],[REGISTRO DO CONTRATO]],Contratos[#All],4,0))</f>
        <v>#N/A</v>
      </c>
    </row>
    <row r="104" spans="1:19" ht="30" customHeight="1" x14ac:dyDescent="0.35">
      <c r="A104" s="409" t="s">
        <v>1508</v>
      </c>
      <c r="B104" s="409" t="s">
        <v>1310</v>
      </c>
      <c r="C104" s="409">
        <v>4931431</v>
      </c>
      <c r="D104" s="288" t="s">
        <v>4050</v>
      </c>
      <c r="E104" s="409" t="s">
        <v>1279</v>
      </c>
      <c r="F104" s="409"/>
      <c r="G104" s="409" t="s">
        <v>70</v>
      </c>
      <c r="H104" s="488">
        <v>44546</v>
      </c>
      <c r="I104" s="338" t="s">
        <v>124</v>
      </c>
      <c r="J104" s="488">
        <v>44550</v>
      </c>
      <c r="K104" s="410"/>
      <c r="L104" s="410"/>
      <c r="M104" s="410" t="s">
        <v>3882</v>
      </c>
      <c r="N104" s="411" t="s">
        <v>4051</v>
      </c>
      <c r="O104" s="409"/>
      <c r="P104" s="410">
        <v>44590</v>
      </c>
      <c r="Q104" s="410">
        <v>44590</v>
      </c>
      <c r="R104" s="410" t="e">
        <f>IF(ISNA(VLOOKUP(Contratos_Aditivos[[#This Row],[REGISTRO DO CONTRATO]],Contratos[#All],3,0)),VLOOKUP(Contratos_Aditivos[[#This Row],[REGISTRO DO CONTRATO]],Contratos_Acordos[],11,0),VLOOKUP(Contratos_Aditivos[[#This Row],[REGISTRO DO CONTRATO]],Contratos[#All],3,0))</f>
        <v>#N/A</v>
      </c>
      <c r="S104" s="410" t="e">
        <f>IF(ISNA(VLOOKUP(Contratos_Aditivos[[#This Row],[REGISTRO DO CONTRATO]],Contratos[#All],4,0)),VLOOKUP(Contratos_Aditivos[[#This Row],[REGISTRO DO CONTRATO]],Contratos_Acordos[],12,0),VLOOKUP(Contratos_Aditivos[[#This Row],[REGISTRO DO CONTRATO]],Contratos[#All],4,0))</f>
        <v>#N/A</v>
      </c>
    </row>
    <row r="105" spans="1:19" ht="45" customHeight="1" x14ac:dyDescent="0.35">
      <c r="A105" s="409" t="s">
        <v>1514</v>
      </c>
      <c r="B105" s="409" t="s">
        <v>1312</v>
      </c>
      <c r="C105" s="412" t="s">
        <v>4052</v>
      </c>
      <c r="D105" s="288" t="s">
        <v>4050</v>
      </c>
      <c r="E105" s="409" t="s">
        <v>1279</v>
      </c>
      <c r="F105" s="409"/>
      <c r="G105" s="409" t="s">
        <v>70</v>
      </c>
      <c r="H105" s="488">
        <v>44546</v>
      </c>
      <c r="I105" s="338" t="s">
        <v>124</v>
      </c>
      <c r="J105" s="488">
        <v>44550</v>
      </c>
      <c r="K105" s="410"/>
      <c r="L105" s="410"/>
      <c r="M105" s="410" t="s">
        <v>3832</v>
      </c>
      <c r="N105" s="411" t="s">
        <v>4053</v>
      </c>
      <c r="O105" s="409"/>
      <c r="P105" s="410">
        <v>44546</v>
      </c>
      <c r="Q105" s="410">
        <v>44590</v>
      </c>
      <c r="R105" s="410" t="e">
        <f>IF(ISNA(VLOOKUP(Contratos_Aditivos[[#This Row],[REGISTRO DO CONTRATO]],Contratos[#All],3,0)),VLOOKUP(Contratos_Aditivos[[#This Row],[REGISTRO DO CONTRATO]],Contratos_Acordos[],11,0),VLOOKUP(Contratos_Aditivos[[#This Row],[REGISTRO DO CONTRATO]],Contratos[#All],3,0))</f>
        <v>#N/A</v>
      </c>
      <c r="S105" s="410" t="e">
        <f>IF(ISNA(VLOOKUP(Contratos_Aditivos[[#This Row],[REGISTRO DO CONTRATO]],Contratos[#All],4,0)),VLOOKUP(Contratos_Aditivos[[#This Row],[REGISTRO DO CONTRATO]],Contratos_Acordos[],12,0),VLOOKUP(Contratos_Aditivos[[#This Row],[REGISTRO DO CONTRATO]],Contratos[#All],4,0))</f>
        <v>#N/A</v>
      </c>
    </row>
    <row r="106" spans="1:19" ht="75" customHeight="1" x14ac:dyDescent="0.35">
      <c r="A106" s="409" t="s">
        <v>1510</v>
      </c>
      <c r="B106" s="409" t="s">
        <v>1314</v>
      </c>
      <c r="C106" s="409">
        <v>4931436</v>
      </c>
      <c r="D106" s="288" t="s">
        <v>4050</v>
      </c>
      <c r="E106" s="409" t="s">
        <v>1279</v>
      </c>
      <c r="F106" s="409"/>
      <c r="G106" s="409" t="s">
        <v>70</v>
      </c>
      <c r="H106" s="488">
        <v>44546</v>
      </c>
      <c r="I106" s="338" t="s">
        <v>124</v>
      </c>
      <c r="J106" s="488">
        <v>44550</v>
      </c>
      <c r="K106" s="410"/>
      <c r="L106" s="410"/>
      <c r="M106" s="410" t="s">
        <v>3832</v>
      </c>
      <c r="N106" s="411" t="s">
        <v>4054</v>
      </c>
      <c r="O106" s="409"/>
      <c r="P106" s="410">
        <v>44546</v>
      </c>
      <c r="Q106" s="410">
        <v>44675</v>
      </c>
      <c r="R106" s="410" t="e">
        <f>IF(ISNA(VLOOKUP(Contratos_Aditivos[[#This Row],[REGISTRO DO CONTRATO]],Contratos[#All],3,0)),VLOOKUP(Contratos_Aditivos[[#This Row],[REGISTRO DO CONTRATO]],Contratos_Acordos[],11,0),VLOOKUP(Contratos_Aditivos[[#This Row],[REGISTRO DO CONTRATO]],Contratos[#All],3,0))</f>
        <v>#N/A</v>
      </c>
      <c r="S106" s="410" t="e">
        <f>IF(ISNA(VLOOKUP(Contratos_Aditivos[[#This Row],[REGISTRO DO CONTRATO]],Contratos[#All],4,0)),VLOOKUP(Contratos_Aditivos[[#This Row],[REGISTRO DO CONTRATO]],Contratos_Acordos[],12,0),VLOOKUP(Contratos_Aditivos[[#This Row],[REGISTRO DO CONTRATO]],Contratos[#All],4,0))</f>
        <v>#N/A</v>
      </c>
    </row>
    <row r="107" spans="1:19" ht="30" customHeight="1" x14ac:dyDescent="0.35">
      <c r="A107" s="409" t="s">
        <v>1445</v>
      </c>
      <c r="B107" s="409" t="s">
        <v>1318</v>
      </c>
      <c r="C107" s="412" t="s">
        <v>4055</v>
      </c>
      <c r="D107" s="288" t="s">
        <v>4055</v>
      </c>
      <c r="E107" s="409" t="s">
        <v>1279</v>
      </c>
      <c r="F107" s="410"/>
      <c r="G107" s="415" t="s">
        <v>9</v>
      </c>
      <c r="H107" s="488">
        <v>44551</v>
      </c>
      <c r="I107" s="338" t="s">
        <v>150</v>
      </c>
      <c r="J107" s="488">
        <v>44554</v>
      </c>
      <c r="K107" s="410"/>
      <c r="L107" s="410"/>
      <c r="M107" s="410" t="s">
        <v>3798</v>
      </c>
      <c r="N107" s="411" t="s">
        <v>4056</v>
      </c>
      <c r="O107" s="411"/>
      <c r="P107" s="410">
        <v>44434</v>
      </c>
      <c r="Q107" s="410">
        <v>44926</v>
      </c>
      <c r="R107" s="410" t="e">
        <f>IF(ISNA(VLOOKUP(Contratos_Aditivos[[#This Row],[REGISTRO DO CONTRATO]],Contratos[#All],3,0)),VLOOKUP(Contratos_Aditivos[[#This Row],[REGISTRO DO CONTRATO]],Contratos_Acordos[],11,0),VLOOKUP(Contratos_Aditivos[[#This Row],[REGISTRO DO CONTRATO]],Contratos[#All],3,0))</f>
        <v>#N/A</v>
      </c>
      <c r="S107" s="410" t="e">
        <f>IF(ISNA(VLOOKUP(Contratos_Aditivos[[#This Row],[REGISTRO DO CONTRATO]],Contratos[#All],4,0)),VLOOKUP(Contratos_Aditivos[[#This Row],[REGISTRO DO CONTRATO]],Contratos_Acordos[],12,0),VLOOKUP(Contratos_Aditivos[[#This Row],[REGISTRO DO CONTRATO]],Contratos[#All],4,0))</f>
        <v>#N/A</v>
      </c>
    </row>
    <row r="108" spans="1:19" x14ac:dyDescent="0.35">
      <c r="A108" s="409" t="s">
        <v>4057</v>
      </c>
      <c r="B108" s="409" t="s">
        <v>1318</v>
      </c>
      <c r="C108" s="412" t="s">
        <v>4058</v>
      </c>
      <c r="D108" s="288" t="s">
        <v>4058</v>
      </c>
      <c r="E108" s="409" t="s">
        <v>1279</v>
      </c>
      <c r="F108" s="409"/>
      <c r="G108" s="415" t="s">
        <v>9</v>
      </c>
      <c r="H108" s="488">
        <v>44805</v>
      </c>
      <c r="I108" s="338" t="s">
        <v>150</v>
      </c>
      <c r="J108" s="488">
        <v>44461</v>
      </c>
      <c r="K108" s="410"/>
      <c r="L108" s="410"/>
      <c r="M108" s="410" t="s">
        <v>3817</v>
      </c>
      <c r="N108" s="411" t="s">
        <v>4059</v>
      </c>
      <c r="O108" s="411"/>
      <c r="P108" s="410"/>
      <c r="Q108" s="410"/>
      <c r="R108" s="410" t="e">
        <f>IF(ISNA(VLOOKUP(Contratos_Aditivos[[#This Row],[REGISTRO DO CONTRATO]],Contratos[#All],3,0)),VLOOKUP(Contratos_Aditivos[[#This Row],[REGISTRO DO CONTRATO]],Contratos_Acordos[],11,0),VLOOKUP(Contratos_Aditivos[[#This Row],[REGISTRO DO CONTRATO]],Contratos[#All],3,0))</f>
        <v>#N/A</v>
      </c>
      <c r="S108" s="410" t="e">
        <f>IF(ISNA(VLOOKUP(Contratos_Aditivos[[#This Row],[REGISTRO DO CONTRATO]],Contratos[#All],4,0)),VLOOKUP(Contratos_Aditivos[[#This Row],[REGISTRO DO CONTRATO]],Contratos_Acordos[],12,0),VLOOKUP(Contratos_Aditivos[[#This Row],[REGISTRO DO CONTRATO]],Contratos[#All],4,0))</f>
        <v>#N/A</v>
      </c>
    </row>
    <row r="109" spans="1:19" x14ac:dyDescent="0.35">
      <c r="A109" s="409" t="s">
        <v>1491</v>
      </c>
      <c r="B109" s="409" t="s">
        <v>1343</v>
      </c>
      <c r="C109" s="409">
        <v>2339137</v>
      </c>
      <c r="D109" s="287">
        <v>2339137</v>
      </c>
      <c r="E109" s="409" t="s">
        <v>1279</v>
      </c>
      <c r="F109" s="409"/>
      <c r="G109" s="409" t="s">
        <v>14</v>
      </c>
      <c r="H109" s="488">
        <v>44750</v>
      </c>
      <c r="I109" s="338" t="s">
        <v>124</v>
      </c>
      <c r="J109" s="488">
        <v>44760</v>
      </c>
      <c r="K109" s="410"/>
      <c r="L109" s="410"/>
      <c r="M109" s="410" t="s">
        <v>3832</v>
      </c>
      <c r="N109" s="411" t="s">
        <v>4060</v>
      </c>
      <c r="O109" s="409"/>
      <c r="P109" s="410">
        <v>44753</v>
      </c>
      <c r="Q109" s="410">
        <v>44926</v>
      </c>
      <c r="R109" s="410" t="e">
        <f>IF(ISNA(VLOOKUP(Contratos_Aditivos[[#This Row],[REGISTRO DO CONTRATO]],Contratos[#All],3,0)),VLOOKUP(Contratos_Aditivos[[#This Row],[REGISTRO DO CONTRATO]],Contratos_Acordos[],11,0),VLOOKUP(Contratos_Aditivos[[#This Row],[REGISTRO DO CONTRATO]],Contratos[#All],3,0))</f>
        <v>#N/A</v>
      </c>
      <c r="S109" s="410" t="e">
        <f>IF(ISNA(VLOOKUP(Contratos_Aditivos[[#This Row],[REGISTRO DO CONTRATO]],Contratos[#All],4,0)),VLOOKUP(Contratos_Aditivos[[#This Row],[REGISTRO DO CONTRATO]],Contratos_Acordos[],12,0),VLOOKUP(Contratos_Aditivos[[#This Row],[REGISTRO DO CONTRATO]],Contratos[#All],4,0))</f>
        <v>#N/A</v>
      </c>
    </row>
    <row r="110" spans="1:19" x14ac:dyDescent="0.35">
      <c r="A110" s="409" t="s">
        <v>1520</v>
      </c>
      <c r="B110" s="409" t="s">
        <v>1345</v>
      </c>
      <c r="C110" s="421">
        <v>2338934</v>
      </c>
      <c r="D110" s="422">
        <v>2338934</v>
      </c>
      <c r="E110" s="409" t="s">
        <v>1279</v>
      </c>
      <c r="F110" s="409"/>
      <c r="G110" s="409" t="s">
        <v>17</v>
      </c>
      <c r="H110" s="488">
        <v>44743</v>
      </c>
      <c r="I110" s="338" t="s">
        <v>124</v>
      </c>
      <c r="J110" s="488">
        <v>44760</v>
      </c>
      <c r="K110" s="410"/>
      <c r="L110" s="410"/>
      <c r="M110" s="410" t="s">
        <v>3832</v>
      </c>
      <c r="N110" s="411" t="s">
        <v>4060</v>
      </c>
      <c r="O110" s="409"/>
      <c r="P110" s="410">
        <v>44746</v>
      </c>
      <c r="Q110" s="410">
        <v>44926</v>
      </c>
      <c r="R110" s="410" t="e">
        <f>IF(ISNA(VLOOKUP(Contratos_Aditivos[[#This Row],[REGISTRO DO CONTRATO]],Contratos[#All],3,0)),VLOOKUP(Contratos_Aditivos[[#This Row],[REGISTRO DO CONTRATO]],Contratos_Acordos[],11,0),VLOOKUP(Contratos_Aditivos[[#This Row],[REGISTRO DO CONTRATO]],Contratos[#All],3,0))</f>
        <v>#N/A</v>
      </c>
      <c r="S110" s="410" t="e">
        <f>IF(ISNA(VLOOKUP(Contratos_Aditivos[[#This Row],[REGISTRO DO CONTRATO]],Contratos[#All],4,0)),VLOOKUP(Contratos_Aditivos[[#This Row],[REGISTRO DO CONTRATO]],Contratos_Acordos[],12,0),VLOOKUP(Contratos_Aditivos[[#This Row],[REGISTRO DO CONTRATO]],Contratos[#All],4,0))</f>
        <v>#N/A</v>
      </c>
    </row>
    <row r="111" spans="1:19" ht="30" customHeight="1" x14ac:dyDescent="0.35">
      <c r="A111" s="409" t="s">
        <v>1516</v>
      </c>
      <c r="B111" s="409" t="s">
        <v>1349</v>
      </c>
      <c r="C111" s="412" t="s">
        <v>4061</v>
      </c>
      <c r="D111" s="288" t="s">
        <v>4061</v>
      </c>
      <c r="E111" s="409" t="s">
        <v>1279</v>
      </c>
      <c r="F111" s="409"/>
      <c r="G111" s="409" t="s">
        <v>17</v>
      </c>
      <c r="H111" s="488">
        <v>44665</v>
      </c>
      <c r="I111" s="338" t="s">
        <v>124</v>
      </c>
      <c r="J111" s="488">
        <v>44671</v>
      </c>
      <c r="K111" s="410"/>
      <c r="L111" s="410"/>
      <c r="M111" s="410" t="s">
        <v>3832</v>
      </c>
      <c r="N111" s="411" t="s">
        <v>4062</v>
      </c>
      <c r="O111" s="409"/>
      <c r="P111" s="410">
        <v>44665</v>
      </c>
      <c r="Q111" s="410">
        <v>44926</v>
      </c>
      <c r="R111" s="410" t="e">
        <f>IF(ISNA(VLOOKUP(Contratos_Aditivos[[#This Row],[REGISTRO DO CONTRATO]],Contratos[#All],3,0)),VLOOKUP(Contratos_Aditivos[[#This Row],[REGISTRO DO CONTRATO]],Contratos_Acordos[],11,0),VLOOKUP(Contratos_Aditivos[[#This Row],[REGISTRO DO CONTRATO]],Contratos[#All],3,0))</f>
        <v>#N/A</v>
      </c>
      <c r="S111" s="410" t="e">
        <f>IF(ISNA(VLOOKUP(Contratos_Aditivos[[#This Row],[REGISTRO DO CONTRATO]],Contratos[#All],4,0)),VLOOKUP(Contratos_Aditivos[[#This Row],[REGISTRO DO CONTRATO]],Contratos_Acordos[],12,0),VLOOKUP(Contratos_Aditivos[[#This Row],[REGISTRO DO CONTRATO]],Contratos[#All],4,0))</f>
        <v>#N/A</v>
      </c>
    </row>
    <row r="112" spans="1:19" x14ac:dyDescent="0.35">
      <c r="A112" s="409" t="s">
        <v>1518</v>
      </c>
      <c r="B112" s="409" t="s">
        <v>1351</v>
      </c>
      <c r="C112" s="412" t="s">
        <v>4063</v>
      </c>
      <c r="D112" s="288" t="s">
        <v>4063</v>
      </c>
      <c r="E112" s="409" t="s">
        <v>1279</v>
      </c>
      <c r="F112" s="409"/>
      <c r="G112" s="409" t="s">
        <v>17</v>
      </c>
      <c r="H112" s="488">
        <v>44665</v>
      </c>
      <c r="I112" s="338" t="s">
        <v>124</v>
      </c>
      <c r="J112" s="488">
        <v>44671</v>
      </c>
      <c r="K112" s="410"/>
      <c r="L112" s="410"/>
      <c r="M112" s="410" t="s">
        <v>3832</v>
      </c>
      <c r="N112" s="411" t="s">
        <v>4064</v>
      </c>
      <c r="O112" s="409"/>
      <c r="P112" s="410">
        <v>44665</v>
      </c>
      <c r="Q112" s="410">
        <v>44926</v>
      </c>
      <c r="R112" s="410" t="e">
        <f>IF(ISNA(VLOOKUP(Contratos_Aditivos[[#This Row],[REGISTRO DO CONTRATO]],Contratos[#All],3,0)),VLOOKUP(Contratos_Aditivos[[#This Row],[REGISTRO DO CONTRATO]],Contratos_Acordos[],11,0),VLOOKUP(Contratos_Aditivos[[#This Row],[REGISTRO DO CONTRATO]],Contratos[#All],3,0))</f>
        <v>#N/A</v>
      </c>
      <c r="S112" s="410" t="e">
        <f>IF(ISNA(VLOOKUP(Contratos_Aditivos[[#This Row],[REGISTRO DO CONTRATO]],Contratos[#All],4,0)),VLOOKUP(Contratos_Aditivos[[#This Row],[REGISTRO DO CONTRATO]],Contratos_Acordos[],12,0),VLOOKUP(Contratos_Aditivos[[#This Row],[REGISTRO DO CONTRATO]],Contratos[#All],4,0))</f>
        <v>#N/A</v>
      </c>
    </row>
    <row r="113" spans="1:19" x14ac:dyDescent="0.35">
      <c r="A113" s="409" t="s">
        <v>1451</v>
      </c>
      <c r="B113" s="409" t="s">
        <v>1356</v>
      </c>
      <c r="C113" s="412" t="s">
        <v>4065</v>
      </c>
      <c r="D113" s="288" t="s">
        <v>4065</v>
      </c>
      <c r="E113" s="409" t="s">
        <v>1279</v>
      </c>
      <c r="F113" s="409"/>
      <c r="G113" s="409" t="s">
        <v>22</v>
      </c>
      <c r="H113" s="488">
        <v>44743</v>
      </c>
      <c r="I113" s="338" t="s">
        <v>124</v>
      </c>
      <c r="J113" s="488">
        <v>44756</v>
      </c>
      <c r="K113" s="410"/>
      <c r="L113" s="410"/>
      <c r="M113" s="410" t="s">
        <v>3832</v>
      </c>
      <c r="N113" s="411" t="s">
        <v>4066</v>
      </c>
      <c r="O113" s="409"/>
      <c r="P113" s="410">
        <v>44746</v>
      </c>
      <c r="Q113" s="410">
        <v>44926</v>
      </c>
      <c r="R113" s="410" t="e">
        <f>IF(ISNA(VLOOKUP(Contratos_Aditivos[[#This Row],[REGISTRO DO CONTRATO]],Contratos[#All],3,0)),VLOOKUP(Contratos_Aditivos[[#This Row],[REGISTRO DO CONTRATO]],Contratos_Acordos[],11,0),VLOOKUP(Contratos_Aditivos[[#This Row],[REGISTRO DO CONTRATO]],Contratos[#All],3,0))</f>
        <v>#N/A</v>
      </c>
      <c r="S113" s="410" t="e">
        <f>IF(ISNA(VLOOKUP(Contratos_Aditivos[[#This Row],[REGISTRO DO CONTRATO]],Contratos[#All],4,0)),VLOOKUP(Contratos_Aditivos[[#This Row],[REGISTRO DO CONTRATO]],Contratos_Acordos[],12,0),VLOOKUP(Contratos_Aditivos[[#This Row],[REGISTRO DO CONTRATO]],Contratos[#All],4,0))</f>
        <v>#N/A</v>
      </c>
    </row>
    <row r="114" spans="1:19" x14ac:dyDescent="0.35">
      <c r="A114" s="409" t="s">
        <v>1458</v>
      </c>
      <c r="B114" s="409" t="s">
        <v>1357</v>
      </c>
      <c r="C114" s="412">
        <v>2339214</v>
      </c>
      <c r="D114" s="288">
        <v>2339214</v>
      </c>
      <c r="E114" s="410" t="s">
        <v>1279</v>
      </c>
      <c r="F114" s="410"/>
      <c r="G114" s="409" t="s">
        <v>27</v>
      </c>
      <c r="H114" s="488">
        <v>44750</v>
      </c>
      <c r="I114" s="338" t="s">
        <v>124</v>
      </c>
      <c r="J114" s="488">
        <v>44760</v>
      </c>
      <c r="K114" s="410"/>
      <c r="L114" s="410"/>
      <c r="M114" s="410" t="s">
        <v>3832</v>
      </c>
      <c r="N114" s="411" t="s">
        <v>4060</v>
      </c>
      <c r="O114" s="409"/>
      <c r="P114" s="410">
        <v>44753</v>
      </c>
      <c r="Q114" s="410">
        <v>44926</v>
      </c>
      <c r="R114" s="410" t="e">
        <f>IF(ISNA(VLOOKUP(Contratos_Aditivos[[#This Row],[REGISTRO DO CONTRATO]],Contratos[#All],3,0)),VLOOKUP(Contratos_Aditivos[[#This Row],[REGISTRO DO CONTRATO]],Contratos_Acordos[],11,0),VLOOKUP(Contratos_Aditivos[[#This Row],[REGISTRO DO CONTRATO]],Contratos[#All],3,0))</f>
        <v>#N/A</v>
      </c>
      <c r="S114" s="410" t="e">
        <f>IF(ISNA(VLOOKUP(Contratos_Aditivos[[#This Row],[REGISTRO DO CONTRATO]],Contratos[#All],4,0)),VLOOKUP(Contratos_Aditivos[[#This Row],[REGISTRO DO CONTRATO]],Contratos_Acordos[],12,0),VLOOKUP(Contratos_Aditivos[[#This Row],[REGISTRO DO CONTRATO]],Contratos[#All],4,0))</f>
        <v>#N/A</v>
      </c>
    </row>
    <row r="115" spans="1:19" x14ac:dyDescent="0.35">
      <c r="A115" s="409" t="s">
        <v>1459</v>
      </c>
      <c r="B115" s="409" t="s">
        <v>1357</v>
      </c>
      <c r="C115" s="412">
        <v>2711120</v>
      </c>
      <c r="D115" s="288">
        <v>2711120</v>
      </c>
      <c r="E115" s="410" t="s">
        <v>1279</v>
      </c>
      <c r="F115" s="410"/>
      <c r="G115" s="409" t="s">
        <v>27</v>
      </c>
      <c r="H115" s="488">
        <v>44896</v>
      </c>
      <c r="I115" s="338" t="s">
        <v>124</v>
      </c>
      <c r="J115" s="488">
        <v>44922</v>
      </c>
      <c r="K115" s="410" t="s">
        <v>3919</v>
      </c>
      <c r="L115" s="410" t="s">
        <v>4067</v>
      </c>
      <c r="M115" s="410" t="s">
        <v>3832</v>
      </c>
      <c r="N115" s="411" t="s">
        <v>4060</v>
      </c>
      <c r="O115" s="409"/>
      <c r="P115" s="410">
        <v>44900</v>
      </c>
      <c r="Q115" s="410">
        <v>44926</v>
      </c>
      <c r="R115" s="410" t="e">
        <f>IF(ISNA(VLOOKUP(Contratos_Aditivos[[#This Row],[REGISTRO DO CONTRATO]],Contratos[#All],3,0)),VLOOKUP(Contratos_Aditivos[[#This Row],[REGISTRO DO CONTRATO]],Contratos_Acordos[],11,0),VLOOKUP(Contratos_Aditivos[[#This Row],[REGISTRO DO CONTRATO]],Contratos[#All],3,0))</f>
        <v>#N/A</v>
      </c>
      <c r="S115" s="410" t="e">
        <f>IF(ISNA(VLOOKUP(Contratos_Aditivos[[#This Row],[REGISTRO DO CONTRATO]],Contratos[#All],4,0)),VLOOKUP(Contratos_Aditivos[[#This Row],[REGISTRO DO CONTRATO]],Contratos_Acordos[],12,0),VLOOKUP(Contratos_Aditivos[[#This Row],[REGISTRO DO CONTRATO]],Contratos[#All],4,0))</f>
        <v>#N/A</v>
      </c>
    </row>
    <row r="116" spans="1:19" ht="60" customHeight="1" x14ac:dyDescent="0.35">
      <c r="A116" s="409" t="s">
        <v>4068</v>
      </c>
      <c r="B116" s="409" t="s">
        <v>1357</v>
      </c>
      <c r="C116" s="412" t="s">
        <v>4069</v>
      </c>
      <c r="D116" s="288" t="s">
        <v>4069</v>
      </c>
      <c r="E116" s="410" t="s">
        <v>1279</v>
      </c>
      <c r="F116" s="410"/>
      <c r="G116" s="409" t="s">
        <v>27</v>
      </c>
      <c r="H116" s="488">
        <v>44916</v>
      </c>
      <c r="I116" s="338" t="s">
        <v>124</v>
      </c>
      <c r="J116" s="488">
        <v>44922</v>
      </c>
      <c r="K116" s="410" t="s">
        <v>3919</v>
      </c>
      <c r="L116" s="410" t="s">
        <v>4067</v>
      </c>
      <c r="M116" s="410" t="s">
        <v>3795</v>
      </c>
      <c r="N116" s="411" t="s">
        <v>4070</v>
      </c>
      <c r="O116" s="409"/>
      <c r="P116" s="410"/>
      <c r="Q116" s="410"/>
      <c r="R116" s="410" t="e">
        <f>IF(ISNA(VLOOKUP(Contratos_Aditivos[[#This Row],[REGISTRO DO CONTRATO]],Contratos[#All],3,0)),VLOOKUP(Contratos_Aditivos[[#This Row],[REGISTRO DO CONTRATO]],Contratos_Acordos[],11,0),VLOOKUP(Contratos_Aditivos[[#This Row],[REGISTRO DO CONTRATO]],Contratos[#All],3,0))</f>
        <v>#N/A</v>
      </c>
      <c r="S116" s="410" t="e">
        <f>IF(ISNA(VLOOKUP(Contratos_Aditivos[[#This Row],[REGISTRO DO CONTRATO]],Contratos[#All],4,0)),VLOOKUP(Contratos_Aditivos[[#This Row],[REGISTRO DO CONTRATO]],Contratos_Acordos[],12,0),VLOOKUP(Contratos_Aditivos[[#This Row],[REGISTRO DO CONTRATO]],Contratos[#All],4,0))</f>
        <v>#N/A</v>
      </c>
    </row>
    <row r="117" spans="1:19" x14ac:dyDescent="0.35">
      <c r="A117" s="409" t="s">
        <v>1455</v>
      </c>
      <c r="B117" s="409" t="s">
        <v>1818</v>
      </c>
      <c r="C117" s="412">
        <v>2114866</v>
      </c>
      <c r="D117" s="288">
        <v>2114866</v>
      </c>
      <c r="E117" s="410" t="s">
        <v>1279</v>
      </c>
      <c r="F117" s="410"/>
      <c r="G117" s="409" t="s">
        <v>27</v>
      </c>
      <c r="H117" s="488">
        <v>44663</v>
      </c>
      <c r="I117" s="338" t="s">
        <v>124</v>
      </c>
      <c r="J117" s="488">
        <v>44671</v>
      </c>
      <c r="K117" s="410"/>
      <c r="L117" s="410"/>
      <c r="M117" s="410" t="s">
        <v>3832</v>
      </c>
      <c r="N117" s="411" t="s">
        <v>4060</v>
      </c>
      <c r="O117" s="409"/>
      <c r="P117" s="410">
        <v>44665</v>
      </c>
      <c r="Q117" s="410">
        <v>44926</v>
      </c>
      <c r="R117" s="410" t="e">
        <f>IF(ISNA(VLOOKUP(Contratos_Aditivos[[#This Row],[REGISTRO DO CONTRATO]],Contratos[#All],3,0)),VLOOKUP(Contratos_Aditivos[[#This Row],[REGISTRO DO CONTRATO]],Contratos_Acordos[],11,0),VLOOKUP(Contratos_Aditivos[[#This Row],[REGISTRO DO CONTRATO]],Contratos[#All],3,0))</f>
        <v>#N/A</v>
      </c>
      <c r="S117" s="410" t="e">
        <f>IF(ISNA(VLOOKUP(Contratos_Aditivos[[#This Row],[REGISTRO DO CONTRATO]],Contratos[#All],4,0)),VLOOKUP(Contratos_Aditivos[[#This Row],[REGISTRO DO CONTRATO]],Contratos_Acordos[],12,0),VLOOKUP(Contratos_Aditivos[[#This Row],[REGISTRO DO CONTRATO]],Contratos[#All],4,0))</f>
        <v>#N/A</v>
      </c>
    </row>
    <row r="118" spans="1:19" x14ac:dyDescent="0.35">
      <c r="A118" s="423" t="s">
        <v>1456</v>
      </c>
      <c r="B118" s="423" t="s">
        <v>1359</v>
      </c>
      <c r="C118" s="412">
        <v>2114867</v>
      </c>
      <c r="D118" s="288">
        <v>2114867</v>
      </c>
      <c r="E118" s="410" t="s">
        <v>1279</v>
      </c>
      <c r="F118" s="410"/>
      <c r="G118" s="409" t="s">
        <v>27</v>
      </c>
      <c r="H118" s="488">
        <v>44663</v>
      </c>
      <c r="I118" s="338" t="s">
        <v>124</v>
      </c>
      <c r="J118" s="488">
        <v>44671</v>
      </c>
      <c r="K118" s="410"/>
      <c r="L118" s="410"/>
      <c r="M118" s="410" t="s">
        <v>3832</v>
      </c>
      <c r="N118" s="411" t="s">
        <v>4060</v>
      </c>
      <c r="O118" s="409"/>
      <c r="P118" s="410">
        <v>44665</v>
      </c>
      <c r="Q118" s="410">
        <v>44926</v>
      </c>
      <c r="R118" s="410" t="e">
        <f>IF(ISNA(VLOOKUP(Contratos_Aditivos[[#This Row],[REGISTRO DO CONTRATO]],Contratos[#All],3,0)),VLOOKUP(Contratos_Aditivos[[#This Row],[REGISTRO DO CONTRATO]],Contratos_Acordos[],11,0),VLOOKUP(Contratos_Aditivos[[#This Row],[REGISTRO DO CONTRATO]],Contratos[#All],3,0))</f>
        <v>#N/A</v>
      </c>
      <c r="S118" s="410" t="e">
        <f>IF(ISNA(VLOOKUP(Contratos_Aditivos[[#This Row],[REGISTRO DO CONTRATO]],Contratos[#All],4,0)),VLOOKUP(Contratos_Aditivos[[#This Row],[REGISTRO DO CONTRATO]],Contratos_Acordos[],12,0),VLOOKUP(Contratos_Aditivos[[#This Row],[REGISTRO DO CONTRATO]],Contratos[#All],4,0))</f>
        <v>#N/A</v>
      </c>
    </row>
    <row r="119" spans="1:19" x14ac:dyDescent="0.35">
      <c r="A119" s="409" t="s">
        <v>1457</v>
      </c>
      <c r="B119" s="409" t="s">
        <v>1826</v>
      </c>
      <c r="C119" s="412">
        <v>2114868</v>
      </c>
      <c r="D119" s="288">
        <v>2114868</v>
      </c>
      <c r="E119" s="410" t="s">
        <v>1279</v>
      </c>
      <c r="F119" s="410"/>
      <c r="G119" s="409" t="s">
        <v>27</v>
      </c>
      <c r="H119" s="488">
        <v>44663</v>
      </c>
      <c r="I119" s="338" t="s">
        <v>124</v>
      </c>
      <c r="J119" s="488">
        <v>44671</v>
      </c>
      <c r="K119" s="410"/>
      <c r="L119" s="410"/>
      <c r="M119" s="410" t="s">
        <v>3832</v>
      </c>
      <c r="N119" s="411" t="s">
        <v>4071</v>
      </c>
      <c r="O119" s="409"/>
      <c r="P119" s="410">
        <v>44665</v>
      </c>
      <c r="Q119" s="410">
        <v>44926</v>
      </c>
      <c r="R119" s="410" t="e">
        <f>IF(ISNA(VLOOKUP(Contratos_Aditivos[[#This Row],[REGISTRO DO CONTRATO]],Contratos[#All],3,0)),VLOOKUP(Contratos_Aditivos[[#This Row],[REGISTRO DO CONTRATO]],Contratos_Acordos[],11,0),VLOOKUP(Contratos_Aditivos[[#This Row],[REGISTRO DO CONTRATO]],Contratos[#All],3,0))</f>
        <v>#N/A</v>
      </c>
      <c r="S119" s="410" t="e">
        <f>IF(ISNA(VLOOKUP(Contratos_Aditivos[[#This Row],[REGISTRO DO CONTRATO]],Contratos[#All],4,0)),VLOOKUP(Contratos_Aditivos[[#This Row],[REGISTRO DO CONTRATO]],Contratos_Acordos[],12,0),VLOOKUP(Contratos_Aditivos[[#This Row],[REGISTRO DO CONTRATO]],Contratos[#All],4,0))</f>
        <v>#N/A</v>
      </c>
    </row>
    <row r="120" spans="1:19" x14ac:dyDescent="0.35">
      <c r="A120" s="409" t="s">
        <v>1462</v>
      </c>
      <c r="B120" s="409" t="s">
        <v>1327</v>
      </c>
      <c r="C120" s="421" t="s">
        <v>4072</v>
      </c>
      <c r="D120" s="422" t="s">
        <v>4072</v>
      </c>
      <c r="E120" s="409" t="s">
        <v>1279</v>
      </c>
      <c r="F120" s="409"/>
      <c r="G120" s="409" t="s">
        <v>6</v>
      </c>
      <c r="H120" s="488">
        <v>44722</v>
      </c>
      <c r="I120" s="338" t="s">
        <v>124</v>
      </c>
      <c r="J120" s="488">
        <v>44732</v>
      </c>
      <c r="K120" s="410"/>
      <c r="L120" s="410"/>
      <c r="M120" s="410" t="s">
        <v>3832</v>
      </c>
      <c r="N120" s="411" t="s">
        <v>4060</v>
      </c>
      <c r="O120" s="409"/>
      <c r="P120" s="410">
        <v>44725</v>
      </c>
      <c r="Q120" s="410">
        <v>44926</v>
      </c>
      <c r="R120" s="410" t="e">
        <f>IF(ISNA(VLOOKUP(Contratos_Aditivos[[#This Row],[REGISTRO DO CONTRATO]],Contratos[#All],3,0)),VLOOKUP(Contratos_Aditivos[[#This Row],[REGISTRO DO CONTRATO]],Contratos_Acordos[],11,0),VLOOKUP(Contratos_Aditivos[[#This Row],[REGISTRO DO CONTRATO]],Contratos[#All],3,0))</f>
        <v>#N/A</v>
      </c>
      <c r="S120" s="410" t="e">
        <f>IF(ISNA(VLOOKUP(Contratos_Aditivos[[#This Row],[REGISTRO DO CONTRATO]],Contratos[#All],4,0)),VLOOKUP(Contratos_Aditivos[[#This Row],[REGISTRO DO CONTRATO]],Contratos_Acordos[],12,0),VLOOKUP(Contratos_Aditivos[[#This Row],[REGISTRO DO CONTRATO]],Contratos[#All],4,0))</f>
        <v>#N/A</v>
      </c>
    </row>
    <row r="121" spans="1:19" x14ac:dyDescent="0.35">
      <c r="A121" s="409" t="s">
        <v>1461</v>
      </c>
      <c r="B121" s="409" t="s">
        <v>1509</v>
      </c>
      <c r="C121" s="421">
        <v>2053505</v>
      </c>
      <c r="D121" s="422">
        <v>2053505</v>
      </c>
      <c r="E121" s="409" t="s">
        <v>1279</v>
      </c>
      <c r="F121" s="409"/>
      <c r="G121" s="409" t="s">
        <v>6</v>
      </c>
      <c r="H121" s="488">
        <v>44636</v>
      </c>
      <c r="I121" s="338" t="s">
        <v>124</v>
      </c>
      <c r="J121" s="488">
        <v>44645</v>
      </c>
      <c r="K121" s="410"/>
      <c r="L121" s="410"/>
      <c r="M121" s="410" t="s">
        <v>3832</v>
      </c>
      <c r="N121" s="411" t="s">
        <v>4071</v>
      </c>
      <c r="O121" s="409"/>
      <c r="P121" s="410">
        <v>44636</v>
      </c>
      <c r="Q121" s="410">
        <v>44926</v>
      </c>
      <c r="R121" s="410" t="e">
        <f>IF(ISNA(VLOOKUP(Contratos_Aditivos[[#This Row],[REGISTRO DO CONTRATO]],Contratos[#All],3,0)),VLOOKUP(Contratos_Aditivos[[#This Row],[REGISTRO DO CONTRATO]],Contratos_Acordos[],11,0),VLOOKUP(Contratos_Aditivos[[#This Row],[REGISTRO DO CONTRATO]],Contratos[#All],3,0))</f>
        <v>#N/A</v>
      </c>
      <c r="S121" s="410" t="e">
        <f>IF(ISNA(VLOOKUP(Contratos_Aditivos[[#This Row],[REGISTRO DO CONTRATO]],Contratos[#All],4,0)),VLOOKUP(Contratos_Aditivos[[#This Row],[REGISTRO DO CONTRATO]],Contratos_Acordos[],12,0),VLOOKUP(Contratos_Aditivos[[#This Row],[REGISTRO DO CONTRATO]],Contratos[#All],4,0))</f>
        <v>#N/A</v>
      </c>
    </row>
    <row r="122" spans="1:19" x14ac:dyDescent="0.35">
      <c r="A122" s="409" t="s">
        <v>1460</v>
      </c>
      <c r="B122" s="409" t="s">
        <v>1328</v>
      </c>
      <c r="C122" s="421">
        <v>2053504</v>
      </c>
      <c r="D122" s="422">
        <v>2053504</v>
      </c>
      <c r="E122" s="409" t="s">
        <v>1279</v>
      </c>
      <c r="F122" s="409"/>
      <c r="G122" s="409" t="s">
        <v>6</v>
      </c>
      <c r="H122" s="488">
        <v>44636</v>
      </c>
      <c r="I122" s="338" t="s">
        <v>124</v>
      </c>
      <c r="J122" s="488">
        <v>44645</v>
      </c>
      <c r="K122" s="410"/>
      <c r="L122" s="410"/>
      <c r="M122" s="410" t="s">
        <v>3832</v>
      </c>
      <c r="N122" s="411" t="s">
        <v>4073</v>
      </c>
      <c r="O122" s="409"/>
      <c r="P122" s="410">
        <v>44636</v>
      </c>
      <c r="Q122" s="410">
        <v>44926</v>
      </c>
      <c r="R122" s="410" t="e">
        <f>IF(ISNA(VLOOKUP(Contratos_Aditivos[[#This Row],[REGISTRO DO CONTRATO]],Contratos[#All],3,0)),VLOOKUP(Contratos_Aditivos[[#This Row],[REGISTRO DO CONTRATO]],Contratos_Acordos[],11,0),VLOOKUP(Contratos_Aditivos[[#This Row],[REGISTRO DO CONTRATO]],Contratos[#All],3,0))</f>
        <v>#N/A</v>
      </c>
      <c r="S122" s="410" t="e">
        <f>IF(ISNA(VLOOKUP(Contratos_Aditivos[[#This Row],[REGISTRO DO CONTRATO]],Contratos[#All],4,0)),VLOOKUP(Contratos_Aditivos[[#This Row],[REGISTRO DO CONTRATO]],Contratos_Acordos[],12,0),VLOOKUP(Contratos_Aditivos[[#This Row],[REGISTRO DO CONTRATO]],Contratos[#All],4,0))</f>
        <v>#N/A</v>
      </c>
    </row>
    <row r="123" spans="1:19" ht="120" customHeight="1" x14ac:dyDescent="0.35">
      <c r="A123" s="409" t="s">
        <v>1531</v>
      </c>
      <c r="B123" s="409" t="s">
        <v>1339</v>
      </c>
      <c r="C123" s="412" t="s">
        <v>4074</v>
      </c>
      <c r="D123" s="288" t="s">
        <v>4074</v>
      </c>
      <c r="E123" s="409" t="s">
        <v>1279</v>
      </c>
      <c r="F123" s="409"/>
      <c r="G123" s="424" t="s">
        <v>10</v>
      </c>
      <c r="H123" s="488">
        <v>44751</v>
      </c>
      <c r="I123" s="338" t="s">
        <v>124</v>
      </c>
      <c r="J123" s="488">
        <v>44760</v>
      </c>
      <c r="K123" s="410" t="s">
        <v>3919</v>
      </c>
      <c r="L123" s="410" t="s">
        <v>4075</v>
      </c>
      <c r="M123" s="410" t="s">
        <v>3832</v>
      </c>
      <c r="N123" s="411" t="s">
        <v>4076</v>
      </c>
      <c r="O123" s="409"/>
      <c r="P123" s="410">
        <v>44753</v>
      </c>
      <c r="Q123" s="410">
        <v>44926</v>
      </c>
      <c r="R123" s="410" t="e">
        <f>IF(ISNA(VLOOKUP(Contratos_Aditivos[[#This Row],[REGISTRO DO CONTRATO]],Contratos[#All],3,0)),VLOOKUP(Contratos_Aditivos[[#This Row],[REGISTRO DO CONTRATO]],Contratos_Acordos[],11,0),VLOOKUP(Contratos_Aditivos[[#This Row],[REGISTRO DO CONTRATO]],Contratos[#All],3,0))</f>
        <v>#N/A</v>
      </c>
      <c r="S123" s="410" t="e">
        <f>IF(ISNA(VLOOKUP(Contratos_Aditivos[[#This Row],[REGISTRO DO CONTRATO]],Contratos[#All],4,0)),VLOOKUP(Contratos_Aditivos[[#This Row],[REGISTRO DO CONTRATO]],Contratos_Acordos[],12,0),VLOOKUP(Contratos_Aditivos[[#This Row],[REGISTRO DO CONTRATO]],Contratos[#All],4,0))</f>
        <v>#N/A</v>
      </c>
    </row>
    <row r="124" spans="1:19" x14ac:dyDescent="0.35">
      <c r="A124" s="409" t="s">
        <v>1463</v>
      </c>
      <c r="B124" s="409" t="s">
        <v>1380</v>
      </c>
      <c r="C124" s="421" t="s">
        <v>4077</v>
      </c>
      <c r="D124" s="422" t="s">
        <v>4077</v>
      </c>
      <c r="E124" s="409" t="s">
        <v>1279</v>
      </c>
      <c r="F124" s="409"/>
      <c r="G124" s="409" t="s">
        <v>6</v>
      </c>
      <c r="H124" s="488">
        <v>44722</v>
      </c>
      <c r="I124" s="338" t="s">
        <v>124</v>
      </c>
      <c r="J124" s="488">
        <v>44732</v>
      </c>
      <c r="K124" s="410"/>
      <c r="L124" s="410"/>
      <c r="M124" s="410" t="s">
        <v>3832</v>
      </c>
      <c r="N124" s="411" t="s">
        <v>4060</v>
      </c>
      <c r="O124" s="409"/>
      <c r="P124" s="410">
        <v>44725</v>
      </c>
      <c r="Q124" s="410">
        <v>44926</v>
      </c>
      <c r="R124" s="410" t="e">
        <f>IF(ISNA(VLOOKUP(Contratos_Aditivos[[#This Row],[REGISTRO DO CONTRATO]],Contratos[#All],3,0)),VLOOKUP(Contratos_Aditivos[[#This Row],[REGISTRO DO CONTRATO]],Contratos_Acordos[],11,0),VLOOKUP(Contratos_Aditivos[[#This Row],[REGISTRO DO CONTRATO]],Contratos[#All],3,0))</f>
        <v>#N/A</v>
      </c>
      <c r="S124" s="410" t="e">
        <f>IF(ISNA(VLOOKUP(Contratos_Aditivos[[#This Row],[REGISTRO DO CONTRATO]],Contratos[#All],4,0)),VLOOKUP(Contratos_Aditivos[[#This Row],[REGISTRO DO CONTRATO]],Contratos_Acordos[],12,0),VLOOKUP(Contratos_Aditivos[[#This Row],[REGISTRO DO CONTRATO]],Contratos[#All],4,0))</f>
        <v>#N/A</v>
      </c>
    </row>
    <row r="125" spans="1:19" x14ac:dyDescent="0.35">
      <c r="A125" s="409" t="s">
        <v>1448</v>
      </c>
      <c r="B125" s="409" t="s">
        <v>1383</v>
      </c>
      <c r="C125" s="412">
        <v>2242827</v>
      </c>
      <c r="D125" s="288">
        <v>2242827</v>
      </c>
      <c r="E125" s="409" t="s">
        <v>1279</v>
      </c>
      <c r="F125" s="409"/>
      <c r="G125" s="409" t="s">
        <v>35</v>
      </c>
      <c r="H125" s="488">
        <v>44712</v>
      </c>
      <c r="I125" s="338" t="s">
        <v>124</v>
      </c>
      <c r="J125" s="488">
        <v>44721</v>
      </c>
      <c r="K125" s="410"/>
      <c r="L125" s="410"/>
      <c r="M125" s="410" t="s">
        <v>3832</v>
      </c>
      <c r="N125" s="411" t="s">
        <v>4060</v>
      </c>
      <c r="O125" s="409"/>
      <c r="P125" s="410">
        <v>44713</v>
      </c>
      <c r="Q125" s="410">
        <v>44926</v>
      </c>
      <c r="R125" s="410" t="e">
        <f>IF(ISNA(VLOOKUP(Contratos_Aditivos[[#This Row],[REGISTRO DO CONTRATO]],Contratos[#All],3,0)),VLOOKUP(Contratos_Aditivos[[#This Row],[REGISTRO DO CONTRATO]],Contratos_Acordos[],11,0),VLOOKUP(Contratos_Aditivos[[#This Row],[REGISTRO DO CONTRATO]],Contratos[#All],3,0))</f>
        <v>#N/A</v>
      </c>
      <c r="S125" s="410" t="e">
        <f>IF(ISNA(VLOOKUP(Contratos_Aditivos[[#This Row],[REGISTRO DO CONTRATO]],Contratos[#All],4,0)),VLOOKUP(Contratos_Aditivos[[#This Row],[REGISTRO DO CONTRATO]],Contratos_Acordos[],12,0),VLOOKUP(Contratos_Aditivos[[#This Row],[REGISTRO DO CONTRATO]],Contratos[#All],4,0))</f>
        <v>#N/A</v>
      </c>
    </row>
    <row r="126" spans="1:19" x14ac:dyDescent="0.35">
      <c r="A126" s="409" t="s">
        <v>1450</v>
      </c>
      <c r="B126" s="409" t="s">
        <v>1383</v>
      </c>
      <c r="C126" s="412" t="s">
        <v>4078</v>
      </c>
      <c r="D126" s="288" t="s">
        <v>4078</v>
      </c>
      <c r="E126" s="409" t="s">
        <v>1279</v>
      </c>
      <c r="F126" s="409"/>
      <c r="G126" s="409" t="s">
        <v>35</v>
      </c>
      <c r="H126" s="488">
        <v>44743</v>
      </c>
      <c r="I126" s="338" t="s">
        <v>124</v>
      </c>
      <c r="J126" s="488">
        <v>44756</v>
      </c>
      <c r="K126" s="410"/>
      <c r="L126" s="410"/>
      <c r="M126" s="410" t="s">
        <v>3832</v>
      </c>
      <c r="N126" s="411" t="s">
        <v>4060</v>
      </c>
      <c r="O126" s="409"/>
      <c r="P126" s="410">
        <v>44746</v>
      </c>
      <c r="Q126" s="410">
        <v>44926</v>
      </c>
      <c r="R126" s="410" t="e">
        <f>IF(ISNA(VLOOKUP(Contratos_Aditivos[[#This Row],[REGISTRO DO CONTRATO]],Contratos[#All],3,0)),VLOOKUP(Contratos_Aditivos[[#This Row],[REGISTRO DO CONTRATO]],Contratos_Acordos[],11,0),VLOOKUP(Contratos_Aditivos[[#This Row],[REGISTRO DO CONTRATO]],Contratos[#All],3,0))</f>
        <v>#N/A</v>
      </c>
      <c r="S126" s="410" t="e">
        <f>IF(ISNA(VLOOKUP(Contratos_Aditivos[[#This Row],[REGISTRO DO CONTRATO]],Contratos[#All],4,0)),VLOOKUP(Contratos_Aditivos[[#This Row],[REGISTRO DO CONTRATO]],Contratos_Acordos[],12,0),VLOOKUP(Contratos_Aditivos[[#This Row],[REGISTRO DO CONTRATO]],Contratos[#All],4,0))</f>
        <v>#N/A</v>
      </c>
    </row>
    <row r="127" spans="1:19" x14ac:dyDescent="0.35">
      <c r="A127" s="409" t="s">
        <v>1449</v>
      </c>
      <c r="B127" s="409" t="s">
        <v>1384</v>
      </c>
      <c r="C127" s="412">
        <v>2242828</v>
      </c>
      <c r="D127" s="288">
        <v>2242828</v>
      </c>
      <c r="E127" s="409" t="s">
        <v>1279</v>
      </c>
      <c r="F127" s="409"/>
      <c r="G127" s="409" t="s">
        <v>35</v>
      </c>
      <c r="H127" s="488">
        <v>44712</v>
      </c>
      <c r="I127" s="338" t="s">
        <v>124</v>
      </c>
      <c r="J127" s="488">
        <v>44721</v>
      </c>
      <c r="K127" s="410"/>
      <c r="L127" s="410"/>
      <c r="M127" s="410" t="s">
        <v>3832</v>
      </c>
      <c r="N127" s="411" t="s">
        <v>4060</v>
      </c>
      <c r="O127" s="409"/>
      <c r="P127" s="410">
        <v>44713</v>
      </c>
      <c r="Q127" s="410">
        <v>44926</v>
      </c>
      <c r="R127" s="410" t="e">
        <f>IF(ISNA(VLOOKUP(Contratos_Aditivos[[#This Row],[REGISTRO DO CONTRATO]],Contratos[#All],3,0)),VLOOKUP(Contratos_Aditivos[[#This Row],[REGISTRO DO CONTRATO]],Contratos_Acordos[],11,0),VLOOKUP(Contratos_Aditivos[[#This Row],[REGISTRO DO CONTRATO]],Contratos[#All],3,0))</f>
        <v>#N/A</v>
      </c>
      <c r="S127" s="410" t="e">
        <f>IF(ISNA(VLOOKUP(Contratos_Aditivos[[#This Row],[REGISTRO DO CONTRATO]],Contratos[#All],4,0)),VLOOKUP(Contratos_Aditivos[[#This Row],[REGISTRO DO CONTRATO]],Contratos_Acordos[],12,0),VLOOKUP(Contratos_Aditivos[[#This Row],[REGISTRO DO CONTRATO]],Contratos[#All],4,0))</f>
        <v>#N/A</v>
      </c>
    </row>
    <row r="128" spans="1:19" x14ac:dyDescent="0.35">
      <c r="A128" s="409" t="s">
        <v>1453</v>
      </c>
      <c r="B128" s="409" t="s">
        <v>1424</v>
      </c>
      <c r="C128" s="412">
        <v>2422219</v>
      </c>
      <c r="D128" s="288">
        <v>2422219</v>
      </c>
      <c r="E128" s="409" t="s">
        <v>1279</v>
      </c>
      <c r="F128" s="409"/>
      <c r="G128" s="409" t="s">
        <v>38</v>
      </c>
      <c r="H128" s="488">
        <v>44799</v>
      </c>
      <c r="I128" s="338" t="s">
        <v>124</v>
      </c>
      <c r="J128" s="488">
        <v>44803</v>
      </c>
      <c r="K128" s="410"/>
      <c r="L128" s="410"/>
      <c r="M128" s="410" t="s">
        <v>3832</v>
      </c>
      <c r="N128" s="411" t="s">
        <v>4060</v>
      </c>
      <c r="O128" s="409"/>
      <c r="P128" s="410">
        <v>44802</v>
      </c>
      <c r="Q128" s="410">
        <v>44926</v>
      </c>
      <c r="R128" s="410" t="e">
        <f>IF(ISNA(VLOOKUP(Contratos_Aditivos[[#This Row],[REGISTRO DO CONTRATO]],Contratos[#All],3,0)),VLOOKUP(Contratos_Aditivos[[#This Row],[REGISTRO DO CONTRATO]],Contratos_Acordos[],11,0),VLOOKUP(Contratos_Aditivos[[#This Row],[REGISTRO DO CONTRATO]],Contratos[#All],3,0))</f>
        <v>#N/A</v>
      </c>
      <c r="S128" s="410" t="e">
        <f>IF(ISNA(VLOOKUP(Contratos_Aditivos[[#This Row],[REGISTRO DO CONTRATO]],Contratos[#All],4,0)),VLOOKUP(Contratos_Aditivos[[#This Row],[REGISTRO DO CONTRATO]],Contratos_Acordos[],12,0),VLOOKUP(Contratos_Aditivos[[#This Row],[REGISTRO DO CONTRATO]],Contratos[#All],4,0))</f>
        <v>#N/A</v>
      </c>
    </row>
    <row r="129" spans="1:19" x14ac:dyDescent="0.35">
      <c r="A129" s="409" t="s">
        <v>1454</v>
      </c>
      <c r="B129" s="409" t="s">
        <v>1426</v>
      </c>
      <c r="C129" s="412">
        <v>2330291</v>
      </c>
      <c r="D129" s="288">
        <v>2330291</v>
      </c>
      <c r="E129" s="409" t="s">
        <v>1279</v>
      </c>
      <c r="F129" s="409"/>
      <c r="G129" s="409" t="s">
        <v>29</v>
      </c>
      <c r="H129" s="488">
        <v>44743</v>
      </c>
      <c r="I129" s="338" t="s">
        <v>124</v>
      </c>
      <c r="J129" s="488">
        <v>44756</v>
      </c>
      <c r="K129" s="410"/>
      <c r="L129" s="410"/>
      <c r="M129" s="410" t="s">
        <v>3832</v>
      </c>
      <c r="N129" s="411" t="s">
        <v>4060</v>
      </c>
      <c r="O129" s="409"/>
      <c r="P129" s="410">
        <v>44746</v>
      </c>
      <c r="Q129" s="410">
        <v>44926</v>
      </c>
      <c r="R129" s="410" t="e">
        <f>IF(ISNA(VLOOKUP(Contratos_Aditivos[[#This Row],[REGISTRO DO CONTRATO]],Contratos[#All],3,0)),VLOOKUP(Contratos_Aditivos[[#This Row],[REGISTRO DO CONTRATO]],Contratos_Acordos[],11,0),VLOOKUP(Contratos_Aditivos[[#This Row],[REGISTRO DO CONTRATO]],Contratos[#All],3,0))</f>
        <v>#N/A</v>
      </c>
      <c r="S129" s="410" t="e">
        <f>IF(ISNA(VLOOKUP(Contratos_Aditivos[[#This Row],[REGISTRO DO CONTRATO]],Contratos[#All],4,0)),VLOOKUP(Contratos_Aditivos[[#This Row],[REGISTRO DO CONTRATO]],Contratos_Acordos[],12,0),VLOOKUP(Contratos_Aditivos[[#This Row],[REGISTRO DO CONTRATO]],Contratos[#All],4,0))</f>
        <v>#N/A</v>
      </c>
    </row>
    <row r="130" spans="1:19" x14ac:dyDescent="0.35">
      <c r="A130" s="409" t="s">
        <v>1452</v>
      </c>
      <c r="B130" s="409" t="s">
        <v>1615</v>
      </c>
      <c r="C130" s="412">
        <v>2339056</v>
      </c>
      <c r="D130" s="288">
        <v>2339056</v>
      </c>
      <c r="E130" s="409" t="s">
        <v>1279</v>
      </c>
      <c r="F130" s="409"/>
      <c r="G130" s="409" t="s">
        <v>35</v>
      </c>
      <c r="H130" s="488">
        <v>44750</v>
      </c>
      <c r="I130" s="338" t="s">
        <v>124</v>
      </c>
      <c r="J130" s="488">
        <v>44760</v>
      </c>
      <c r="K130" s="410"/>
      <c r="L130" s="410"/>
      <c r="M130" s="410" t="s">
        <v>3832</v>
      </c>
      <c r="N130" s="411" t="s">
        <v>4060</v>
      </c>
      <c r="O130" s="409"/>
      <c r="P130" s="410">
        <v>44753</v>
      </c>
      <c r="Q130" s="410">
        <v>44926</v>
      </c>
      <c r="R130" s="410" t="e">
        <f>IF(ISNA(VLOOKUP(Contratos_Aditivos[[#This Row],[REGISTRO DO CONTRATO]],Contratos[#All],3,0)),VLOOKUP(Contratos_Aditivos[[#This Row],[REGISTRO DO CONTRATO]],Contratos_Acordos[],11,0),VLOOKUP(Contratos_Aditivos[[#This Row],[REGISTRO DO CONTRATO]],Contratos[#All],3,0))</f>
        <v>#N/A</v>
      </c>
      <c r="S130" s="410" t="e">
        <f>IF(ISNA(VLOOKUP(Contratos_Aditivos[[#This Row],[REGISTRO DO CONTRATO]],Contratos[#All],4,0)),VLOOKUP(Contratos_Aditivos[[#This Row],[REGISTRO DO CONTRATO]],Contratos_Acordos[],12,0),VLOOKUP(Contratos_Aditivos[[#This Row],[REGISTRO DO CONTRATO]],Contratos[#All],4,0))</f>
        <v>#N/A</v>
      </c>
    </row>
    <row r="131" spans="1:19" ht="30" customHeight="1" x14ac:dyDescent="0.35">
      <c r="A131" s="409" t="s">
        <v>1487</v>
      </c>
      <c r="B131" s="409" t="s">
        <v>1386</v>
      </c>
      <c r="C131" s="409">
        <v>4931327</v>
      </c>
      <c r="D131" s="288">
        <v>2723922</v>
      </c>
      <c r="E131" s="409" t="s">
        <v>1279</v>
      </c>
      <c r="F131" s="409"/>
      <c r="G131" s="409" t="s">
        <v>61</v>
      </c>
      <c r="H131" s="488">
        <v>44922</v>
      </c>
      <c r="I131" s="338" t="s">
        <v>124</v>
      </c>
      <c r="J131" s="488">
        <v>44929</v>
      </c>
      <c r="K131" s="410"/>
      <c r="L131" s="410"/>
      <c r="M131" s="410" t="s">
        <v>3795</v>
      </c>
      <c r="N131" s="411" t="s">
        <v>3808</v>
      </c>
      <c r="O131" s="409" t="s">
        <v>268</v>
      </c>
      <c r="P131" s="410">
        <v>44927</v>
      </c>
      <c r="Q131" s="410">
        <v>45291</v>
      </c>
      <c r="R131" s="410" t="e">
        <f>IF(ISNA(VLOOKUP(Contratos_Aditivos[[#This Row],[REGISTRO DO CONTRATO]],Contratos[#All],3,0)),VLOOKUP(Contratos_Aditivos[[#This Row],[REGISTRO DO CONTRATO]],Contratos_Acordos[],11,0),VLOOKUP(Contratos_Aditivos[[#This Row],[REGISTRO DO CONTRATO]],Contratos[#All],3,0))</f>
        <v>#N/A</v>
      </c>
      <c r="S131" s="410" t="e">
        <f>IF(ISNA(VLOOKUP(Contratos_Aditivos[[#This Row],[REGISTRO DO CONTRATO]],Contratos[#All],4,0)),VLOOKUP(Contratos_Aditivos[[#This Row],[REGISTRO DO CONTRATO]],Contratos_Acordos[],12,0),VLOOKUP(Contratos_Aditivos[[#This Row],[REGISTRO DO CONTRATO]],Contratos[#All],4,0))</f>
        <v>#N/A</v>
      </c>
    </row>
    <row r="132" spans="1:19" ht="30" customHeight="1" x14ac:dyDescent="0.35">
      <c r="A132" s="409" t="s">
        <v>1488</v>
      </c>
      <c r="B132" s="409" t="s">
        <v>1387</v>
      </c>
      <c r="C132" s="409">
        <v>4931330</v>
      </c>
      <c r="D132" s="288">
        <v>2723922</v>
      </c>
      <c r="E132" s="409" t="s">
        <v>1279</v>
      </c>
      <c r="F132" s="409"/>
      <c r="G132" s="409" t="s">
        <v>61</v>
      </c>
      <c r="H132" s="488">
        <v>44922</v>
      </c>
      <c r="I132" s="338" t="s">
        <v>124</v>
      </c>
      <c r="J132" s="488">
        <v>44929</v>
      </c>
      <c r="K132" s="410"/>
      <c r="L132" s="410"/>
      <c r="M132" s="410" t="s">
        <v>3795</v>
      </c>
      <c r="N132" s="411" t="s">
        <v>3808</v>
      </c>
      <c r="O132" s="409" t="s">
        <v>4079</v>
      </c>
      <c r="P132" s="410">
        <v>45292</v>
      </c>
      <c r="Q132" s="410">
        <v>45657</v>
      </c>
      <c r="R132" s="410" t="e">
        <f>IF(ISNA(VLOOKUP(Contratos_Aditivos[[#This Row],[REGISTRO DO CONTRATO]],Contratos[#All],3,0)),VLOOKUP(Contratos_Aditivos[[#This Row],[REGISTRO DO CONTRATO]],Contratos_Acordos[],11,0),VLOOKUP(Contratos_Aditivos[[#This Row],[REGISTRO DO CONTRATO]],Contratos[#All],3,0))</f>
        <v>#N/A</v>
      </c>
      <c r="S132" s="410" t="e">
        <f>IF(ISNA(VLOOKUP(Contratos_Aditivos[[#This Row],[REGISTRO DO CONTRATO]],Contratos[#All],4,0)),VLOOKUP(Contratos_Aditivos[[#This Row],[REGISTRO DO CONTRATO]],Contratos_Acordos[],12,0),VLOOKUP(Contratos_Aditivos[[#This Row],[REGISTRO DO CONTRATO]],Contratos[#All],4,0))</f>
        <v>#N/A</v>
      </c>
    </row>
    <row r="133" spans="1:19" ht="30" customHeight="1" x14ac:dyDescent="0.35">
      <c r="A133" s="409" t="s">
        <v>1489</v>
      </c>
      <c r="B133" s="409" t="s">
        <v>1388</v>
      </c>
      <c r="C133" s="409">
        <v>4931335</v>
      </c>
      <c r="D133" s="288">
        <v>2723922</v>
      </c>
      <c r="E133" s="409" t="s">
        <v>1279</v>
      </c>
      <c r="F133" s="409"/>
      <c r="G133" s="409" t="s">
        <v>61</v>
      </c>
      <c r="H133" s="488">
        <v>44922</v>
      </c>
      <c r="I133" s="338" t="s">
        <v>124</v>
      </c>
      <c r="J133" s="488">
        <v>44929</v>
      </c>
      <c r="K133" s="410"/>
      <c r="L133" s="410"/>
      <c r="M133" s="410" t="s">
        <v>3795</v>
      </c>
      <c r="N133" s="411" t="s">
        <v>3808</v>
      </c>
      <c r="O133" s="409" t="s">
        <v>4080</v>
      </c>
      <c r="P133" s="410">
        <v>45658</v>
      </c>
      <c r="Q133" s="410">
        <v>46022</v>
      </c>
      <c r="R133" s="410" t="e">
        <f>IF(ISNA(VLOOKUP(Contratos_Aditivos[[#This Row],[REGISTRO DO CONTRATO]],Contratos[#All],3,0)),VLOOKUP(Contratos_Aditivos[[#This Row],[REGISTRO DO CONTRATO]],Contratos_Acordos[],11,0),VLOOKUP(Contratos_Aditivos[[#This Row],[REGISTRO DO CONTRATO]],Contratos[#All],3,0))</f>
        <v>#N/A</v>
      </c>
      <c r="S133" s="410" t="e">
        <f>IF(ISNA(VLOOKUP(Contratos_Aditivos[[#This Row],[REGISTRO DO CONTRATO]],Contratos[#All],4,0)),VLOOKUP(Contratos_Aditivos[[#This Row],[REGISTRO DO CONTRATO]],Contratos_Acordos[],12,0),VLOOKUP(Contratos_Aditivos[[#This Row],[REGISTRO DO CONTRATO]],Contratos[#All],4,0))</f>
        <v>#N/A</v>
      </c>
    </row>
    <row r="134" spans="1:19" ht="30" customHeight="1" x14ac:dyDescent="0.35">
      <c r="A134" s="409" t="s">
        <v>1490</v>
      </c>
      <c r="B134" s="409" t="s">
        <v>1389</v>
      </c>
      <c r="C134" s="409">
        <v>4931337</v>
      </c>
      <c r="D134" s="288">
        <v>2723922</v>
      </c>
      <c r="E134" s="409" t="s">
        <v>1279</v>
      </c>
      <c r="F134" s="409"/>
      <c r="G134" s="409" t="s">
        <v>61</v>
      </c>
      <c r="H134" s="488">
        <v>44922</v>
      </c>
      <c r="I134" s="338" t="s">
        <v>124</v>
      </c>
      <c r="J134" s="488">
        <v>44929</v>
      </c>
      <c r="K134" s="410"/>
      <c r="L134" s="410"/>
      <c r="M134" s="410" t="s">
        <v>3795</v>
      </c>
      <c r="N134" s="411" t="s">
        <v>3808</v>
      </c>
      <c r="O134" s="409" t="s">
        <v>4081</v>
      </c>
      <c r="P134" s="410">
        <v>46023</v>
      </c>
      <c r="Q134" s="410">
        <v>46387</v>
      </c>
      <c r="R134" s="410" t="e">
        <f>IF(ISNA(VLOOKUP(Contratos_Aditivos[[#This Row],[REGISTRO DO CONTRATO]],Contratos[#All],3,0)),VLOOKUP(Contratos_Aditivos[[#This Row],[REGISTRO DO CONTRATO]],Contratos_Acordos[],11,0),VLOOKUP(Contratos_Aditivos[[#This Row],[REGISTRO DO CONTRATO]],Contratos[#All],3,0))</f>
        <v>#N/A</v>
      </c>
      <c r="S134" s="410" t="e">
        <f>IF(ISNA(VLOOKUP(Contratos_Aditivos[[#This Row],[REGISTRO DO CONTRATO]],Contratos[#All],4,0)),VLOOKUP(Contratos_Aditivos[[#This Row],[REGISTRO DO CONTRATO]],Contratos_Acordos[],12,0),VLOOKUP(Contratos_Aditivos[[#This Row],[REGISTRO DO CONTRATO]],Contratos[#All],4,0))</f>
        <v>#N/A</v>
      </c>
    </row>
    <row r="135" spans="1:19" ht="30" customHeight="1" x14ac:dyDescent="0.35">
      <c r="A135" s="409" t="s">
        <v>1479</v>
      </c>
      <c r="B135" s="409" t="s">
        <v>1390</v>
      </c>
      <c r="C135" s="409">
        <v>4931291</v>
      </c>
      <c r="D135" s="288">
        <v>2723922</v>
      </c>
      <c r="E135" s="409" t="s">
        <v>1279</v>
      </c>
      <c r="F135" s="409"/>
      <c r="G135" s="409" t="s">
        <v>61</v>
      </c>
      <c r="H135" s="488">
        <v>44918</v>
      </c>
      <c r="I135" s="338" t="s">
        <v>124</v>
      </c>
      <c r="J135" s="488">
        <v>44929</v>
      </c>
      <c r="K135" s="410"/>
      <c r="L135" s="410"/>
      <c r="M135" s="410" t="s">
        <v>3795</v>
      </c>
      <c r="N135" s="411" t="s">
        <v>3808</v>
      </c>
      <c r="O135" s="409" t="s">
        <v>271</v>
      </c>
      <c r="P135" s="410">
        <v>44927</v>
      </c>
      <c r="Q135" s="410">
        <v>45291</v>
      </c>
      <c r="R135" s="410" t="e">
        <f>IF(ISNA(VLOOKUP(Contratos_Aditivos[[#This Row],[REGISTRO DO CONTRATO]],Contratos[#All],3,0)),VLOOKUP(Contratos_Aditivos[[#This Row],[REGISTRO DO CONTRATO]],Contratos_Acordos[],11,0),VLOOKUP(Contratos_Aditivos[[#This Row],[REGISTRO DO CONTRATO]],Contratos[#All],3,0))</f>
        <v>#N/A</v>
      </c>
      <c r="S135" s="410" t="e">
        <f>IF(ISNA(VLOOKUP(Contratos_Aditivos[[#This Row],[REGISTRO DO CONTRATO]],Contratos[#All],4,0)),VLOOKUP(Contratos_Aditivos[[#This Row],[REGISTRO DO CONTRATO]],Contratos_Acordos[],12,0),VLOOKUP(Contratos_Aditivos[[#This Row],[REGISTRO DO CONTRATO]],Contratos[#All],4,0))</f>
        <v>#N/A</v>
      </c>
    </row>
    <row r="136" spans="1:19" ht="30" customHeight="1" x14ac:dyDescent="0.35">
      <c r="A136" s="409" t="s">
        <v>1481</v>
      </c>
      <c r="B136" s="409" t="s">
        <v>1392</v>
      </c>
      <c r="C136" s="409">
        <v>4931301</v>
      </c>
      <c r="D136" s="288">
        <v>2723922</v>
      </c>
      <c r="E136" s="409" t="s">
        <v>1279</v>
      </c>
      <c r="F136" s="409"/>
      <c r="G136" s="409" t="s">
        <v>61</v>
      </c>
      <c r="H136" s="488">
        <v>44918</v>
      </c>
      <c r="I136" s="338" t="s">
        <v>124</v>
      </c>
      <c r="J136" s="488">
        <v>44929</v>
      </c>
      <c r="K136" s="410"/>
      <c r="L136" s="410"/>
      <c r="M136" s="410" t="s">
        <v>3795</v>
      </c>
      <c r="N136" s="411" t="s">
        <v>3808</v>
      </c>
      <c r="O136" s="409" t="s">
        <v>4082</v>
      </c>
      <c r="P136" s="410">
        <v>45658</v>
      </c>
      <c r="Q136" s="410">
        <v>46022</v>
      </c>
      <c r="R136" s="410" t="e">
        <f>IF(ISNA(VLOOKUP(Contratos_Aditivos[[#This Row],[REGISTRO DO CONTRATO]],Contratos[#All],3,0)),VLOOKUP(Contratos_Aditivos[[#This Row],[REGISTRO DO CONTRATO]],Contratos_Acordos[],11,0),VLOOKUP(Contratos_Aditivos[[#This Row],[REGISTRO DO CONTRATO]],Contratos[#All],3,0))</f>
        <v>#N/A</v>
      </c>
      <c r="S136" s="410" t="e">
        <f>IF(ISNA(VLOOKUP(Contratos_Aditivos[[#This Row],[REGISTRO DO CONTRATO]],Contratos[#All],4,0)),VLOOKUP(Contratos_Aditivos[[#This Row],[REGISTRO DO CONTRATO]],Contratos_Acordos[],12,0),VLOOKUP(Contratos_Aditivos[[#This Row],[REGISTRO DO CONTRATO]],Contratos[#All],4,0))</f>
        <v>#N/A</v>
      </c>
    </row>
    <row r="137" spans="1:19" ht="30" customHeight="1" x14ac:dyDescent="0.35">
      <c r="A137" s="409" t="s">
        <v>1482</v>
      </c>
      <c r="B137" s="409" t="s">
        <v>1393</v>
      </c>
      <c r="C137" s="409">
        <v>4931306</v>
      </c>
      <c r="D137" s="288">
        <v>2723922</v>
      </c>
      <c r="E137" s="409" t="s">
        <v>1279</v>
      </c>
      <c r="F137" s="409"/>
      <c r="G137" s="409" t="s">
        <v>61</v>
      </c>
      <c r="H137" s="488">
        <v>44918</v>
      </c>
      <c r="I137" s="338" t="s">
        <v>124</v>
      </c>
      <c r="J137" s="488">
        <v>44929</v>
      </c>
      <c r="K137" s="410"/>
      <c r="L137" s="410"/>
      <c r="M137" s="410" t="s">
        <v>3795</v>
      </c>
      <c r="N137" s="411" t="s">
        <v>3808</v>
      </c>
      <c r="O137" s="409" t="s">
        <v>4083</v>
      </c>
      <c r="P137" s="410">
        <v>46023</v>
      </c>
      <c r="Q137" s="410">
        <v>46387</v>
      </c>
      <c r="R137" s="410" t="e">
        <f>IF(ISNA(VLOOKUP(Contratos_Aditivos[[#This Row],[REGISTRO DO CONTRATO]],Contratos[#All],3,0)),VLOOKUP(Contratos_Aditivos[[#This Row],[REGISTRO DO CONTRATO]],Contratos_Acordos[],11,0),VLOOKUP(Contratos_Aditivos[[#This Row],[REGISTRO DO CONTRATO]],Contratos[#All],3,0))</f>
        <v>#N/A</v>
      </c>
      <c r="S137" s="410" t="e">
        <f>IF(ISNA(VLOOKUP(Contratos_Aditivos[[#This Row],[REGISTRO DO CONTRATO]],Contratos[#All],4,0)),VLOOKUP(Contratos_Aditivos[[#This Row],[REGISTRO DO CONTRATO]],Contratos_Acordos[],12,0),VLOOKUP(Contratos_Aditivos[[#This Row],[REGISTRO DO CONTRATO]],Contratos[#All],4,0))</f>
        <v>#N/A</v>
      </c>
    </row>
    <row r="138" spans="1:19" ht="30" customHeight="1" x14ac:dyDescent="0.35">
      <c r="A138" s="409" t="s">
        <v>1478</v>
      </c>
      <c r="B138" s="409" t="s">
        <v>1406</v>
      </c>
      <c r="C138" s="409">
        <v>4931289</v>
      </c>
      <c r="D138" s="288">
        <v>2723922</v>
      </c>
      <c r="E138" s="409" t="s">
        <v>1279</v>
      </c>
      <c r="F138" s="409"/>
      <c r="G138" s="409" t="s">
        <v>61</v>
      </c>
      <c r="H138" s="488">
        <v>44923</v>
      </c>
      <c r="I138" s="338" t="s">
        <v>124</v>
      </c>
      <c r="J138" s="488">
        <v>44929</v>
      </c>
      <c r="K138" s="410"/>
      <c r="L138" s="410"/>
      <c r="M138" s="410" t="s">
        <v>3795</v>
      </c>
      <c r="N138" s="411" t="s">
        <v>3808</v>
      </c>
      <c r="O138" s="409" t="s">
        <v>4084</v>
      </c>
      <c r="P138" s="410">
        <v>45658</v>
      </c>
      <c r="Q138" s="410">
        <v>46022</v>
      </c>
      <c r="R138" s="410" t="e">
        <f>IF(ISNA(VLOOKUP(Contratos_Aditivos[[#This Row],[REGISTRO DO CONTRATO]],Contratos[#All],3,0)),VLOOKUP(Contratos_Aditivos[[#This Row],[REGISTRO DO CONTRATO]],Contratos_Acordos[],11,0),VLOOKUP(Contratos_Aditivos[[#This Row],[REGISTRO DO CONTRATO]],Contratos[#All],3,0))</f>
        <v>#N/A</v>
      </c>
      <c r="S138" s="410" t="e">
        <f>IF(ISNA(VLOOKUP(Contratos_Aditivos[[#This Row],[REGISTRO DO CONTRATO]],Contratos[#All],4,0)),VLOOKUP(Contratos_Aditivos[[#This Row],[REGISTRO DO CONTRATO]],Contratos_Acordos[],12,0),VLOOKUP(Contratos_Aditivos[[#This Row],[REGISTRO DO CONTRATO]],Contratos[#All],4,0))</f>
        <v>#N/A</v>
      </c>
    </row>
    <row r="139" spans="1:19" ht="30" customHeight="1" x14ac:dyDescent="0.35">
      <c r="A139" s="409" t="s">
        <v>1483</v>
      </c>
      <c r="B139" s="409" t="s">
        <v>1407</v>
      </c>
      <c r="C139" s="409">
        <v>4931310</v>
      </c>
      <c r="D139" s="288">
        <v>2723922</v>
      </c>
      <c r="E139" s="409" t="s">
        <v>1279</v>
      </c>
      <c r="F139" s="409"/>
      <c r="G139" s="409" t="s">
        <v>61</v>
      </c>
      <c r="H139" s="488">
        <v>44923</v>
      </c>
      <c r="I139" s="338" t="s">
        <v>124</v>
      </c>
      <c r="J139" s="488">
        <v>44929</v>
      </c>
      <c r="K139" s="410"/>
      <c r="L139" s="410"/>
      <c r="M139" s="410" t="s">
        <v>3795</v>
      </c>
      <c r="N139" s="411" t="s">
        <v>3808</v>
      </c>
      <c r="O139" s="409" t="s">
        <v>4085</v>
      </c>
      <c r="P139" s="410">
        <v>44927</v>
      </c>
      <c r="Q139" s="410">
        <v>45291</v>
      </c>
      <c r="R139" s="410" t="e">
        <f>IF(ISNA(VLOOKUP(Contratos_Aditivos[[#This Row],[REGISTRO DO CONTRATO]],Contratos[#All],3,0)),VLOOKUP(Contratos_Aditivos[[#This Row],[REGISTRO DO CONTRATO]],Contratos_Acordos[],11,0),VLOOKUP(Contratos_Aditivos[[#This Row],[REGISTRO DO CONTRATO]],Contratos[#All],3,0))</f>
        <v>#N/A</v>
      </c>
      <c r="S139" s="410" t="e">
        <f>IF(ISNA(VLOOKUP(Contratos_Aditivos[[#This Row],[REGISTRO DO CONTRATO]],Contratos[#All],4,0)),VLOOKUP(Contratos_Aditivos[[#This Row],[REGISTRO DO CONTRATO]],Contratos_Acordos[],12,0),VLOOKUP(Contratos_Aditivos[[#This Row],[REGISTRO DO CONTRATO]],Contratos[#All],4,0))</f>
        <v>#N/A</v>
      </c>
    </row>
    <row r="140" spans="1:19" ht="30" customHeight="1" x14ac:dyDescent="0.35">
      <c r="A140" s="409" t="s">
        <v>1484</v>
      </c>
      <c r="B140" s="409" t="s">
        <v>1408</v>
      </c>
      <c r="C140" s="409">
        <v>4931312</v>
      </c>
      <c r="D140" s="288">
        <v>2723922</v>
      </c>
      <c r="E140" s="409" t="s">
        <v>1279</v>
      </c>
      <c r="F140" s="409"/>
      <c r="G140" s="409" t="s">
        <v>61</v>
      </c>
      <c r="H140" s="488">
        <v>44923</v>
      </c>
      <c r="I140" s="338" t="s">
        <v>124</v>
      </c>
      <c r="J140" s="488">
        <v>44929</v>
      </c>
      <c r="K140" s="410"/>
      <c r="L140" s="410"/>
      <c r="M140" s="410" t="s">
        <v>3795</v>
      </c>
      <c r="N140" s="411" t="s">
        <v>3808</v>
      </c>
      <c r="O140" s="409" t="s">
        <v>4086</v>
      </c>
      <c r="P140" s="410">
        <v>45292</v>
      </c>
      <c r="Q140" s="410">
        <v>45657</v>
      </c>
      <c r="R140" s="410" t="e">
        <f>IF(ISNA(VLOOKUP(Contratos_Aditivos[[#This Row],[REGISTRO DO CONTRATO]],Contratos[#All],3,0)),VLOOKUP(Contratos_Aditivos[[#This Row],[REGISTRO DO CONTRATO]],Contratos_Acordos[],11,0),VLOOKUP(Contratos_Aditivos[[#This Row],[REGISTRO DO CONTRATO]],Contratos[#All],3,0))</f>
        <v>#N/A</v>
      </c>
      <c r="S140" s="410" t="e">
        <f>IF(ISNA(VLOOKUP(Contratos_Aditivos[[#This Row],[REGISTRO DO CONTRATO]],Contratos[#All],4,0)),VLOOKUP(Contratos_Aditivos[[#This Row],[REGISTRO DO CONTRATO]],Contratos_Acordos[],12,0),VLOOKUP(Contratos_Aditivos[[#This Row],[REGISTRO DO CONTRATO]],Contratos[#All],4,0))</f>
        <v>#N/A</v>
      </c>
    </row>
    <row r="141" spans="1:19" ht="30" customHeight="1" x14ac:dyDescent="0.35">
      <c r="A141" s="409" t="s">
        <v>1485</v>
      </c>
      <c r="B141" s="409" t="s">
        <v>1409</v>
      </c>
      <c r="C141" s="409">
        <v>4931314</v>
      </c>
      <c r="D141" s="288">
        <v>2723922</v>
      </c>
      <c r="E141" s="409" t="s">
        <v>1279</v>
      </c>
      <c r="F141" s="409"/>
      <c r="G141" s="409" t="s">
        <v>61</v>
      </c>
      <c r="H141" s="488">
        <v>44923</v>
      </c>
      <c r="I141" s="338" t="s">
        <v>124</v>
      </c>
      <c r="J141" s="488">
        <v>44929</v>
      </c>
      <c r="K141" s="410"/>
      <c r="L141" s="410"/>
      <c r="M141" s="410" t="s">
        <v>3795</v>
      </c>
      <c r="N141" s="411" t="s">
        <v>3808</v>
      </c>
      <c r="O141" s="409" t="s">
        <v>4087</v>
      </c>
      <c r="P141" s="410">
        <v>45658</v>
      </c>
      <c r="Q141" s="410">
        <v>46022</v>
      </c>
      <c r="R141" s="410" t="e">
        <f>IF(ISNA(VLOOKUP(Contratos_Aditivos[[#This Row],[REGISTRO DO CONTRATO]],Contratos[#All],3,0)),VLOOKUP(Contratos_Aditivos[[#This Row],[REGISTRO DO CONTRATO]],Contratos_Acordos[],11,0),VLOOKUP(Contratos_Aditivos[[#This Row],[REGISTRO DO CONTRATO]],Contratos[#All],3,0))</f>
        <v>#N/A</v>
      </c>
      <c r="S141" s="410" t="e">
        <f>IF(ISNA(VLOOKUP(Contratos_Aditivos[[#This Row],[REGISTRO DO CONTRATO]],Contratos[#All],4,0)),VLOOKUP(Contratos_Aditivos[[#This Row],[REGISTRO DO CONTRATO]],Contratos_Acordos[],12,0),VLOOKUP(Contratos_Aditivos[[#This Row],[REGISTRO DO CONTRATO]],Contratos[#All],4,0))</f>
        <v>#N/A</v>
      </c>
    </row>
    <row r="142" spans="1:19" ht="30" customHeight="1" x14ac:dyDescent="0.35">
      <c r="A142" s="409" t="s">
        <v>1486</v>
      </c>
      <c r="B142" s="409" t="s">
        <v>1410</v>
      </c>
      <c r="C142" s="409">
        <v>4931316</v>
      </c>
      <c r="D142" s="288">
        <v>2723922</v>
      </c>
      <c r="E142" s="409" t="s">
        <v>1279</v>
      </c>
      <c r="F142" s="409"/>
      <c r="G142" s="409" t="s">
        <v>61</v>
      </c>
      <c r="H142" s="488">
        <v>44923</v>
      </c>
      <c r="I142" s="338" t="s">
        <v>124</v>
      </c>
      <c r="J142" s="488">
        <v>44929</v>
      </c>
      <c r="K142" s="410"/>
      <c r="L142" s="410"/>
      <c r="M142" s="410" t="s">
        <v>3795</v>
      </c>
      <c r="N142" s="411" t="s">
        <v>3808</v>
      </c>
      <c r="O142" s="409" t="s">
        <v>4088</v>
      </c>
      <c r="P142" s="410">
        <v>46023</v>
      </c>
      <c r="Q142" s="410">
        <v>46387</v>
      </c>
      <c r="R142" s="410" t="e">
        <f>IF(ISNA(VLOOKUP(Contratos_Aditivos[[#This Row],[REGISTRO DO CONTRATO]],Contratos[#All],3,0)),VLOOKUP(Contratos_Aditivos[[#This Row],[REGISTRO DO CONTRATO]],Contratos_Acordos[],11,0),VLOOKUP(Contratos_Aditivos[[#This Row],[REGISTRO DO CONTRATO]],Contratos[#All],3,0))</f>
        <v>#N/A</v>
      </c>
      <c r="S142" s="410" t="e">
        <f>IF(ISNA(VLOOKUP(Contratos_Aditivos[[#This Row],[REGISTRO DO CONTRATO]],Contratos[#All],4,0)),VLOOKUP(Contratos_Aditivos[[#This Row],[REGISTRO DO CONTRATO]],Contratos_Acordos[],12,0),VLOOKUP(Contratos_Aditivos[[#This Row],[REGISTRO DO CONTRATO]],Contratos[#All],4,0))</f>
        <v>#N/A</v>
      </c>
    </row>
    <row r="143" spans="1:19" ht="30" customHeight="1" x14ac:dyDescent="0.35">
      <c r="A143" s="409" t="s">
        <v>1473</v>
      </c>
      <c r="B143" s="409" t="s">
        <v>1401</v>
      </c>
      <c r="C143" s="409">
        <v>4931261</v>
      </c>
      <c r="D143" s="288">
        <v>2723922</v>
      </c>
      <c r="E143" s="409" t="s">
        <v>1279</v>
      </c>
      <c r="F143" s="409"/>
      <c r="G143" s="409" t="s">
        <v>61</v>
      </c>
      <c r="H143" s="488">
        <v>44923</v>
      </c>
      <c r="I143" s="338" t="s">
        <v>124</v>
      </c>
      <c r="J143" s="488">
        <v>44929</v>
      </c>
      <c r="K143" s="410"/>
      <c r="L143" s="410"/>
      <c r="M143" s="410" t="s">
        <v>3795</v>
      </c>
      <c r="N143" s="411" t="s">
        <v>3808</v>
      </c>
      <c r="O143" s="409" t="s">
        <v>4089</v>
      </c>
      <c r="P143" s="410">
        <v>44927</v>
      </c>
      <c r="Q143" s="410">
        <v>45291</v>
      </c>
      <c r="R143" s="410" t="e">
        <f>IF(ISNA(VLOOKUP(Contratos_Aditivos[[#This Row],[REGISTRO DO CONTRATO]],Contratos[#All],3,0)),VLOOKUP(Contratos_Aditivos[[#This Row],[REGISTRO DO CONTRATO]],Contratos_Acordos[],11,0),VLOOKUP(Contratos_Aditivos[[#This Row],[REGISTRO DO CONTRATO]],Contratos[#All],3,0))</f>
        <v>#N/A</v>
      </c>
      <c r="S143" s="410" t="e">
        <f>IF(ISNA(VLOOKUP(Contratos_Aditivos[[#This Row],[REGISTRO DO CONTRATO]],Contratos[#All],4,0)),VLOOKUP(Contratos_Aditivos[[#This Row],[REGISTRO DO CONTRATO]],Contratos_Acordos[],12,0),VLOOKUP(Contratos_Aditivos[[#This Row],[REGISTRO DO CONTRATO]],Contratos[#All],4,0))</f>
        <v>#N/A</v>
      </c>
    </row>
    <row r="144" spans="1:19" ht="30" customHeight="1" x14ac:dyDescent="0.35">
      <c r="A144" s="409" t="s">
        <v>1474</v>
      </c>
      <c r="B144" s="409" t="s">
        <v>1402</v>
      </c>
      <c r="C144" s="409">
        <v>4931265</v>
      </c>
      <c r="D144" s="288">
        <v>2723922</v>
      </c>
      <c r="E144" s="409" t="s">
        <v>1279</v>
      </c>
      <c r="F144" s="409"/>
      <c r="G144" s="409" t="s">
        <v>61</v>
      </c>
      <c r="H144" s="488">
        <v>44923</v>
      </c>
      <c r="I144" s="338" t="s">
        <v>124</v>
      </c>
      <c r="J144" s="488">
        <v>44929</v>
      </c>
      <c r="K144" s="410"/>
      <c r="L144" s="410"/>
      <c r="M144" s="410" t="s">
        <v>3795</v>
      </c>
      <c r="N144" s="411" t="s">
        <v>3808</v>
      </c>
      <c r="O144" s="409" t="s">
        <v>4090</v>
      </c>
      <c r="P144" s="410">
        <v>44927</v>
      </c>
      <c r="Q144" s="410">
        <v>45291</v>
      </c>
      <c r="R144" s="410" t="e">
        <f>IF(ISNA(VLOOKUP(Contratos_Aditivos[[#This Row],[REGISTRO DO CONTRATO]],Contratos[#All],3,0)),VLOOKUP(Contratos_Aditivos[[#This Row],[REGISTRO DO CONTRATO]],Contratos_Acordos[],11,0),VLOOKUP(Contratos_Aditivos[[#This Row],[REGISTRO DO CONTRATO]],Contratos[#All],3,0))</f>
        <v>#N/A</v>
      </c>
      <c r="S144" s="410" t="e">
        <f>IF(ISNA(VLOOKUP(Contratos_Aditivos[[#This Row],[REGISTRO DO CONTRATO]],Contratos[#All],4,0)),VLOOKUP(Contratos_Aditivos[[#This Row],[REGISTRO DO CONTRATO]],Contratos_Acordos[],12,0),VLOOKUP(Contratos_Aditivos[[#This Row],[REGISTRO DO CONTRATO]],Contratos[#All],4,0))</f>
        <v>#N/A</v>
      </c>
    </row>
    <row r="145" spans="1:19" ht="30" customHeight="1" x14ac:dyDescent="0.35">
      <c r="A145" s="409" t="s">
        <v>1475</v>
      </c>
      <c r="B145" s="409" t="s">
        <v>1403</v>
      </c>
      <c r="C145" s="409">
        <v>4931272</v>
      </c>
      <c r="D145" s="288">
        <v>2723922</v>
      </c>
      <c r="E145" s="409" t="s">
        <v>1279</v>
      </c>
      <c r="F145" s="409"/>
      <c r="G145" s="425" t="s">
        <v>61</v>
      </c>
      <c r="H145" s="488">
        <v>44923</v>
      </c>
      <c r="I145" s="338" t="s">
        <v>124</v>
      </c>
      <c r="J145" s="488">
        <v>44929</v>
      </c>
      <c r="K145" s="410"/>
      <c r="L145" s="410"/>
      <c r="M145" s="410" t="s">
        <v>3795</v>
      </c>
      <c r="N145" s="411" t="s">
        <v>3808</v>
      </c>
      <c r="O145" s="409" t="s">
        <v>4091</v>
      </c>
      <c r="P145" s="410">
        <v>45292</v>
      </c>
      <c r="Q145" s="410">
        <v>45657</v>
      </c>
      <c r="R145" s="410" t="e">
        <f>IF(ISNA(VLOOKUP(Contratos_Aditivos[[#This Row],[REGISTRO DO CONTRATO]],Contratos[#All],3,0)),VLOOKUP(Contratos_Aditivos[[#This Row],[REGISTRO DO CONTRATO]],Contratos_Acordos[],11,0),VLOOKUP(Contratos_Aditivos[[#This Row],[REGISTRO DO CONTRATO]],Contratos[#All],3,0))</f>
        <v>#N/A</v>
      </c>
      <c r="S145" s="410" t="e">
        <f>IF(ISNA(VLOOKUP(Contratos_Aditivos[[#This Row],[REGISTRO DO CONTRATO]],Contratos[#All],4,0)),VLOOKUP(Contratos_Aditivos[[#This Row],[REGISTRO DO CONTRATO]],Contratos_Acordos[],12,0),VLOOKUP(Contratos_Aditivos[[#This Row],[REGISTRO DO CONTRATO]],Contratos[#All],4,0))</f>
        <v>#N/A</v>
      </c>
    </row>
    <row r="146" spans="1:19" ht="30" customHeight="1" x14ac:dyDescent="0.35">
      <c r="A146" s="409" t="s">
        <v>1476</v>
      </c>
      <c r="B146" s="409" t="s">
        <v>1404</v>
      </c>
      <c r="C146" s="409">
        <v>4931278</v>
      </c>
      <c r="D146" s="288">
        <v>2723922</v>
      </c>
      <c r="E146" s="409" t="s">
        <v>1279</v>
      </c>
      <c r="F146" s="409"/>
      <c r="G146" s="409" t="s">
        <v>61</v>
      </c>
      <c r="H146" s="488">
        <v>44923</v>
      </c>
      <c r="I146" s="338" t="s">
        <v>124</v>
      </c>
      <c r="J146" s="488">
        <v>44929</v>
      </c>
      <c r="K146" s="410"/>
      <c r="L146" s="410"/>
      <c r="M146" s="410" t="s">
        <v>3795</v>
      </c>
      <c r="N146" s="411" t="s">
        <v>3808</v>
      </c>
      <c r="O146" s="409" t="s">
        <v>4092</v>
      </c>
      <c r="P146" s="410">
        <v>45292</v>
      </c>
      <c r="Q146" s="410">
        <v>45657</v>
      </c>
      <c r="R146" s="410" t="e">
        <f>IF(ISNA(VLOOKUP(Contratos_Aditivos[[#This Row],[REGISTRO DO CONTRATO]],Contratos[#All],3,0)),VLOOKUP(Contratos_Aditivos[[#This Row],[REGISTRO DO CONTRATO]],Contratos_Acordos[],11,0),VLOOKUP(Contratos_Aditivos[[#This Row],[REGISTRO DO CONTRATO]],Contratos[#All],3,0))</f>
        <v>#N/A</v>
      </c>
      <c r="S146" s="410" t="e">
        <f>IF(ISNA(VLOOKUP(Contratos_Aditivos[[#This Row],[REGISTRO DO CONTRATO]],Contratos[#All],4,0)),VLOOKUP(Contratos_Aditivos[[#This Row],[REGISTRO DO CONTRATO]],Contratos_Acordos[],12,0),VLOOKUP(Contratos_Aditivos[[#This Row],[REGISTRO DO CONTRATO]],Contratos[#All],4,0))</f>
        <v>#N/A</v>
      </c>
    </row>
    <row r="147" spans="1:19" ht="30" customHeight="1" x14ac:dyDescent="0.35">
      <c r="A147" s="409" t="s">
        <v>1477</v>
      </c>
      <c r="B147" s="409" t="s">
        <v>1405</v>
      </c>
      <c r="C147" s="409">
        <v>4931282</v>
      </c>
      <c r="D147" s="288">
        <v>2723922</v>
      </c>
      <c r="E147" s="409" t="s">
        <v>1279</v>
      </c>
      <c r="F147" s="409"/>
      <c r="G147" s="409" t="s">
        <v>61</v>
      </c>
      <c r="H147" s="488">
        <v>44923</v>
      </c>
      <c r="I147" s="338" t="s">
        <v>124</v>
      </c>
      <c r="J147" s="488">
        <v>44929</v>
      </c>
      <c r="K147" s="410"/>
      <c r="L147" s="410"/>
      <c r="M147" s="410" t="s">
        <v>3795</v>
      </c>
      <c r="N147" s="411" t="s">
        <v>3808</v>
      </c>
      <c r="O147" s="409" t="s">
        <v>4093</v>
      </c>
      <c r="P147" s="410">
        <v>45658</v>
      </c>
      <c r="Q147" s="410">
        <v>46022</v>
      </c>
      <c r="R147" s="410" t="e">
        <f>IF(ISNA(VLOOKUP(Contratos_Aditivos[[#This Row],[REGISTRO DO CONTRATO]],Contratos[#All],3,0)),VLOOKUP(Contratos_Aditivos[[#This Row],[REGISTRO DO CONTRATO]],Contratos_Acordos[],11,0),VLOOKUP(Contratos_Aditivos[[#This Row],[REGISTRO DO CONTRATO]],Contratos[#All],3,0))</f>
        <v>#N/A</v>
      </c>
      <c r="S147" s="410" t="e">
        <f>IF(ISNA(VLOOKUP(Contratos_Aditivos[[#This Row],[REGISTRO DO CONTRATO]],Contratos[#All],4,0)),VLOOKUP(Contratos_Aditivos[[#This Row],[REGISTRO DO CONTRATO]],Contratos_Acordos[],12,0),VLOOKUP(Contratos_Aditivos[[#This Row],[REGISTRO DO CONTRATO]],Contratos[#All],4,0))</f>
        <v>#N/A</v>
      </c>
    </row>
    <row r="148" spans="1:19" x14ac:dyDescent="0.35">
      <c r="A148" s="409" t="s">
        <v>1822</v>
      </c>
      <c r="B148" s="409" t="s">
        <v>1442</v>
      </c>
      <c r="C148" s="421" t="s">
        <v>4094</v>
      </c>
      <c r="D148" s="422" t="s">
        <v>4094</v>
      </c>
      <c r="E148" s="409" t="s">
        <v>1279</v>
      </c>
      <c r="F148" s="409"/>
      <c r="G148" s="409" t="s">
        <v>17</v>
      </c>
      <c r="H148" s="488">
        <v>44799</v>
      </c>
      <c r="I148" s="338" t="s">
        <v>124</v>
      </c>
      <c r="J148" s="488">
        <v>44803</v>
      </c>
      <c r="K148" s="410"/>
      <c r="L148" s="410"/>
      <c r="M148" s="410" t="s">
        <v>3832</v>
      </c>
      <c r="N148" s="411" t="s">
        <v>4071</v>
      </c>
      <c r="O148" s="409"/>
      <c r="P148" s="410">
        <v>44802</v>
      </c>
      <c r="Q148" s="410">
        <v>44926</v>
      </c>
      <c r="R148" s="410" t="e">
        <f>IF(ISNA(VLOOKUP(Contratos_Aditivos[[#This Row],[REGISTRO DO CONTRATO]],Contratos[#All],3,0)),VLOOKUP(Contratos_Aditivos[[#This Row],[REGISTRO DO CONTRATO]],Contratos_Acordos[],11,0),VLOOKUP(Contratos_Aditivos[[#This Row],[REGISTRO DO CONTRATO]],Contratos[#All],3,0))</f>
        <v>#N/A</v>
      </c>
      <c r="S148" s="410" t="e">
        <f>IF(ISNA(VLOOKUP(Contratos_Aditivos[[#This Row],[REGISTRO DO CONTRATO]],Contratos[#All],4,0)),VLOOKUP(Contratos_Aditivos[[#This Row],[REGISTRO DO CONTRATO]],Contratos_Acordos[],12,0),VLOOKUP(Contratos_Aditivos[[#This Row],[REGISTRO DO CONTRATO]],Contratos[#All],4,0))</f>
        <v>#N/A</v>
      </c>
    </row>
    <row r="149" spans="1:19" x14ac:dyDescent="0.35">
      <c r="A149" s="409" t="s">
        <v>1522</v>
      </c>
      <c r="B149" s="409" t="s">
        <v>1443</v>
      </c>
      <c r="C149" s="421">
        <v>2422304</v>
      </c>
      <c r="D149" s="422">
        <v>2422304</v>
      </c>
      <c r="E149" s="409" t="s">
        <v>1279</v>
      </c>
      <c r="F149" s="409"/>
      <c r="G149" s="409" t="s">
        <v>17</v>
      </c>
      <c r="H149" s="488">
        <v>44799</v>
      </c>
      <c r="I149" s="338" t="s">
        <v>124</v>
      </c>
      <c r="J149" s="488">
        <v>44803</v>
      </c>
      <c r="K149" s="410"/>
      <c r="L149" s="410"/>
      <c r="M149" s="410" t="s">
        <v>3832</v>
      </c>
      <c r="N149" s="411" t="s">
        <v>4060</v>
      </c>
      <c r="O149" s="409"/>
      <c r="P149" s="410">
        <v>44802</v>
      </c>
      <c r="Q149" s="410">
        <v>44926</v>
      </c>
      <c r="R149" s="410" t="e">
        <f>IF(ISNA(VLOOKUP(Contratos_Aditivos[[#This Row],[REGISTRO DO CONTRATO]],Contratos[#All],3,0)),VLOOKUP(Contratos_Aditivos[[#This Row],[REGISTRO DO CONTRATO]],Contratos_Acordos[],11,0),VLOOKUP(Contratos_Aditivos[[#This Row],[REGISTRO DO CONTRATO]],Contratos[#All],3,0))</f>
        <v>#N/A</v>
      </c>
      <c r="S149" s="410" t="e">
        <f>IF(ISNA(VLOOKUP(Contratos_Aditivos[[#This Row],[REGISTRO DO CONTRATO]],Contratos[#All],4,0)),VLOOKUP(Contratos_Aditivos[[#This Row],[REGISTRO DO CONTRATO]],Contratos_Acordos[],12,0),VLOOKUP(Contratos_Aditivos[[#This Row],[REGISTRO DO CONTRATO]],Contratos[#All],4,0))</f>
        <v>#N/A</v>
      </c>
    </row>
    <row r="150" spans="1:19" ht="30" customHeight="1" x14ac:dyDescent="0.35">
      <c r="A150" s="409" t="s">
        <v>4095</v>
      </c>
      <c r="B150" s="409" t="s">
        <v>1640</v>
      </c>
      <c r="C150" s="409">
        <v>4931296</v>
      </c>
      <c r="D150" s="288">
        <v>2723922</v>
      </c>
      <c r="E150" s="409" t="s">
        <v>1279</v>
      </c>
      <c r="F150" s="409"/>
      <c r="G150" s="409" t="s">
        <v>61</v>
      </c>
      <c r="H150" s="488">
        <v>44918</v>
      </c>
      <c r="I150" s="338" t="s">
        <v>124</v>
      </c>
      <c r="J150" s="488">
        <v>44929</v>
      </c>
      <c r="K150" s="410"/>
      <c r="L150" s="410"/>
      <c r="M150" s="410" t="s">
        <v>3795</v>
      </c>
      <c r="N150" s="411" t="s">
        <v>3808</v>
      </c>
      <c r="O150" s="409" t="s">
        <v>4096</v>
      </c>
      <c r="P150" s="410">
        <v>45292</v>
      </c>
      <c r="Q150" s="410">
        <v>45657</v>
      </c>
      <c r="R150" s="410" t="e">
        <f>IF(ISNA(VLOOKUP(Contratos_Aditivos[[#This Row],[REGISTRO DO CONTRATO]],Contratos[#All],3,0)),VLOOKUP(Contratos_Aditivos[[#This Row],[REGISTRO DO CONTRATO]],Contratos_Acordos[],11,0),VLOOKUP(Contratos_Aditivos[[#This Row],[REGISTRO DO CONTRATO]],Contratos[#All],3,0))</f>
        <v>#N/A</v>
      </c>
      <c r="S150" s="410" t="e">
        <f>IF(ISNA(VLOOKUP(Contratos_Aditivos[[#This Row],[REGISTRO DO CONTRATO]],Contratos[#All],4,0)),VLOOKUP(Contratos_Aditivos[[#This Row],[REGISTRO DO CONTRATO]],Contratos_Acordos[],12,0),VLOOKUP(Contratos_Aditivos[[#This Row],[REGISTRO DO CONTRATO]],Contratos[#All],4,0))</f>
        <v>#N/A</v>
      </c>
    </row>
    <row r="151" spans="1:19" x14ac:dyDescent="0.35">
      <c r="A151" s="409" t="s">
        <v>1468</v>
      </c>
      <c r="B151" s="409" t="s">
        <v>1631</v>
      </c>
      <c r="C151" s="421" t="s">
        <v>4097</v>
      </c>
      <c r="D151" s="422" t="s">
        <v>4097</v>
      </c>
      <c r="E151" s="409" t="s">
        <v>1279</v>
      </c>
      <c r="F151" s="409"/>
      <c r="G151" s="409" t="s">
        <v>6</v>
      </c>
      <c r="H151" s="488">
        <v>45092</v>
      </c>
      <c r="I151" s="338" t="s">
        <v>124</v>
      </c>
      <c r="J151" s="488">
        <v>45119</v>
      </c>
      <c r="K151" s="410"/>
      <c r="L151" s="410"/>
      <c r="M151" s="410" t="s">
        <v>3832</v>
      </c>
      <c r="N151" s="411" t="s">
        <v>4060</v>
      </c>
      <c r="O151" s="409"/>
      <c r="P151" s="410">
        <v>45092</v>
      </c>
      <c r="Q151" s="410">
        <v>45291</v>
      </c>
      <c r="R151" s="410" t="e">
        <f>IF(ISNA(VLOOKUP(Contratos_Aditivos[[#This Row],[REGISTRO DO CONTRATO]],Contratos[#All],3,0)),VLOOKUP(Contratos_Aditivos[[#This Row],[REGISTRO DO CONTRATO]],Contratos_Acordos[],11,0),VLOOKUP(Contratos_Aditivos[[#This Row],[REGISTRO DO CONTRATO]],Contratos[#All],3,0))</f>
        <v>#N/A</v>
      </c>
      <c r="S151" s="410" t="e">
        <f>IF(ISNA(VLOOKUP(Contratos_Aditivos[[#This Row],[REGISTRO DO CONTRATO]],Contratos[#All],4,0)),VLOOKUP(Contratos_Aditivos[[#This Row],[REGISTRO DO CONTRATO]],Contratos_Acordos[],12,0),VLOOKUP(Contratos_Aditivos[[#This Row],[REGISTRO DO CONTRATO]],Contratos[#All],4,0))</f>
        <v>#N/A</v>
      </c>
    </row>
    <row r="152" spans="1:19" x14ac:dyDescent="0.35">
      <c r="A152" s="409" t="s">
        <v>1465</v>
      </c>
      <c r="B152" s="409" t="s">
        <v>1545</v>
      </c>
      <c r="C152" s="421" t="s">
        <v>4098</v>
      </c>
      <c r="D152" s="422" t="s">
        <v>4098</v>
      </c>
      <c r="E152" s="409" t="s">
        <v>1279</v>
      </c>
      <c r="F152" s="409"/>
      <c r="G152" s="409" t="s">
        <v>6</v>
      </c>
      <c r="H152" s="488">
        <v>44936</v>
      </c>
      <c r="I152" s="338" t="s">
        <v>124</v>
      </c>
      <c r="J152" s="488">
        <v>44943</v>
      </c>
      <c r="K152" s="410"/>
      <c r="L152" s="410"/>
      <c r="M152" s="410" t="s">
        <v>3832</v>
      </c>
      <c r="N152" s="411" t="s">
        <v>4060</v>
      </c>
      <c r="O152" s="409"/>
      <c r="P152" s="410">
        <v>44937</v>
      </c>
      <c r="Q152" s="410">
        <v>45291</v>
      </c>
      <c r="R152" s="410" t="e">
        <f>IF(ISNA(VLOOKUP(Contratos_Aditivos[[#This Row],[REGISTRO DO CONTRATO]],Contratos[#All],3,0)),VLOOKUP(Contratos_Aditivos[[#This Row],[REGISTRO DO CONTRATO]],Contratos_Acordos[],11,0),VLOOKUP(Contratos_Aditivos[[#This Row],[REGISTRO DO CONTRATO]],Contratos[#All],3,0))</f>
        <v>#N/A</v>
      </c>
      <c r="S152" s="410" t="e">
        <f>IF(ISNA(VLOOKUP(Contratos_Aditivos[[#This Row],[REGISTRO DO CONTRATO]],Contratos[#All],4,0)),VLOOKUP(Contratos_Aditivos[[#This Row],[REGISTRO DO CONTRATO]],Contratos_Acordos[],12,0),VLOOKUP(Contratos_Aditivos[[#This Row],[REGISTRO DO CONTRATO]],Contratos[#All],4,0))</f>
        <v>#N/A</v>
      </c>
    </row>
    <row r="153" spans="1:19" x14ac:dyDescent="0.35">
      <c r="A153" s="409" t="s">
        <v>1470</v>
      </c>
      <c r="B153" s="409" t="s">
        <v>1545</v>
      </c>
      <c r="C153" s="421" t="s">
        <v>4099</v>
      </c>
      <c r="D153" s="422" t="s">
        <v>4099</v>
      </c>
      <c r="E153" s="409" t="s">
        <v>1279</v>
      </c>
      <c r="F153" s="409"/>
      <c r="G153" s="409" t="s">
        <v>6</v>
      </c>
      <c r="H153" s="488">
        <v>45092</v>
      </c>
      <c r="I153" s="338" t="s">
        <v>124</v>
      </c>
      <c r="J153" s="488">
        <v>45119</v>
      </c>
      <c r="K153" s="410"/>
      <c r="L153" s="410"/>
      <c r="M153" s="410" t="s">
        <v>3832</v>
      </c>
      <c r="N153" s="411" t="s">
        <v>4060</v>
      </c>
      <c r="O153" s="409"/>
      <c r="P153" s="410">
        <v>45092</v>
      </c>
      <c r="Q153" s="410">
        <v>45291</v>
      </c>
      <c r="R153" s="410" t="e">
        <f>IF(ISNA(VLOOKUP(Contratos_Aditivos[[#This Row],[REGISTRO DO CONTRATO]],Contratos[#All],3,0)),VLOOKUP(Contratos_Aditivos[[#This Row],[REGISTRO DO CONTRATO]],Contratos_Acordos[],11,0),VLOOKUP(Contratos_Aditivos[[#This Row],[REGISTRO DO CONTRATO]],Contratos[#All],3,0))</f>
        <v>#N/A</v>
      </c>
      <c r="S153" s="410" t="e">
        <f>IF(ISNA(VLOOKUP(Contratos_Aditivos[[#This Row],[REGISTRO DO CONTRATO]],Contratos[#All],4,0)),VLOOKUP(Contratos_Aditivos[[#This Row],[REGISTRO DO CONTRATO]],Contratos_Acordos[],12,0),VLOOKUP(Contratos_Aditivos[[#This Row],[REGISTRO DO CONTRATO]],Contratos[#All],4,0))</f>
        <v>#N/A</v>
      </c>
    </row>
    <row r="154" spans="1:19" x14ac:dyDescent="0.35">
      <c r="A154" s="409" t="s">
        <v>1472</v>
      </c>
      <c r="B154" s="409" t="s">
        <v>1632</v>
      </c>
      <c r="C154" s="421" t="s">
        <v>4100</v>
      </c>
      <c r="D154" s="422" t="s">
        <v>4100</v>
      </c>
      <c r="E154" s="409" t="s">
        <v>1279</v>
      </c>
      <c r="F154" s="409"/>
      <c r="G154" s="409" t="s">
        <v>6</v>
      </c>
      <c r="H154" s="488">
        <v>45120</v>
      </c>
      <c r="I154" s="338" t="s">
        <v>124</v>
      </c>
      <c r="J154" s="488">
        <v>45128</v>
      </c>
      <c r="K154" s="410"/>
      <c r="L154" s="410"/>
      <c r="M154" s="410" t="s">
        <v>3832</v>
      </c>
      <c r="N154" s="411" t="s">
        <v>4060</v>
      </c>
      <c r="O154" s="409"/>
      <c r="P154" s="410">
        <v>45119</v>
      </c>
      <c r="Q154" s="410">
        <v>44926</v>
      </c>
      <c r="R154" s="410" t="e">
        <f>IF(ISNA(VLOOKUP(Contratos_Aditivos[[#This Row],[REGISTRO DO CONTRATO]],Contratos[#All],3,0)),VLOOKUP(Contratos_Aditivos[[#This Row],[REGISTRO DO CONTRATO]],Contratos_Acordos[],11,0),VLOOKUP(Contratos_Aditivos[[#This Row],[REGISTRO DO CONTRATO]],Contratos[#All],3,0))</f>
        <v>#N/A</v>
      </c>
      <c r="S154" s="410" t="e">
        <f>IF(ISNA(VLOOKUP(Contratos_Aditivos[[#This Row],[REGISTRO DO CONTRATO]],Contratos[#All],4,0)),VLOOKUP(Contratos_Aditivos[[#This Row],[REGISTRO DO CONTRATO]],Contratos_Acordos[],12,0),VLOOKUP(Contratos_Aditivos[[#This Row],[REGISTRO DO CONTRATO]],Contratos[#All],4,0))</f>
        <v>#N/A</v>
      </c>
    </row>
    <row r="155" spans="1:19" x14ac:dyDescent="0.35">
      <c r="A155" s="409" t="s">
        <v>1464</v>
      </c>
      <c r="B155" s="409" t="s">
        <v>1633</v>
      </c>
      <c r="C155" s="421" t="s">
        <v>4101</v>
      </c>
      <c r="D155" s="422" t="s">
        <v>4101</v>
      </c>
      <c r="E155" s="409" t="s">
        <v>1279</v>
      </c>
      <c r="F155" s="409"/>
      <c r="G155" s="409" t="s">
        <v>6</v>
      </c>
      <c r="H155" s="489">
        <v>44914</v>
      </c>
      <c r="I155" s="338" t="s">
        <v>124</v>
      </c>
      <c r="J155" s="489">
        <v>44567</v>
      </c>
      <c r="K155" s="426"/>
      <c r="L155" s="426"/>
      <c r="M155" s="410" t="s">
        <v>3832</v>
      </c>
      <c r="N155" s="411" t="s">
        <v>4060</v>
      </c>
      <c r="O155" s="409"/>
      <c r="P155" s="410">
        <v>44927</v>
      </c>
      <c r="Q155" s="410">
        <v>45291</v>
      </c>
      <c r="R155" s="410" t="e">
        <f>IF(ISNA(VLOOKUP(Contratos_Aditivos[[#This Row],[REGISTRO DO CONTRATO]],Contratos[#All],3,0)),VLOOKUP(Contratos_Aditivos[[#This Row],[REGISTRO DO CONTRATO]],Contratos_Acordos[],11,0),VLOOKUP(Contratos_Aditivos[[#This Row],[REGISTRO DO CONTRATO]],Contratos[#All],3,0))</f>
        <v>#N/A</v>
      </c>
      <c r="S155" s="410" t="e">
        <f>IF(ISNA(VLOOKUP(Contratos_Aditivos[[#This Row],[REGISTRO DO CONTRATO]],Contratos[#All],4,0)),VLOOKUP(Contratos_Aditivos[[#This Row],[REGISTRO DO CONTRATO]],Contratos_Acordos[],12,0),VLOOKUP(Contratos_Aditivos[[#This Row],[REGISTRO DO CONTRATO]],Contratos[#All],4,0))</f>
        <v>#N/A</v>
      </c>
    </row>
    <row r="156" spans="1:19" x14ac:dyDescent="0.35">
      <c r="A156" s="409" t="s">
        <v>1467</v>
      </c>
      <c r="B156" s="409" t="s">
        <v>1633</v>
      </c>
      <c r="C156" s="421" t="s">
        <v>4102</v>
      </c>
      <c r="D156" s="422" t="s">
        <v>4102</v>
      </c>
      <c r="E156" s="409" t="s">
        <v>1279</v>
      </c>
      <c r="F156" s="409"/>
      <c r="G156" s="409" t="s">
        <v>6</v>
      </c>
      <c r="H156" s="488">
        <v>44993</v>
      </c>
      <c r="I156" s="338" t="s">
        <v>124</v>
      </c>
      <c r="J156" s="488">
        <v>45072</v>
      </c>
      <c r="K156" s="410"/>
      <c r="L156" s="410"/>
      <c r="M156" s="410" t="s">
        <v>3832</v>
      </c>
      <c r="N156" s="411" t="s">
        <v>4060</v>
      </c>
      <c r="O156" s="409"/>
      <c r="P156" s="410">
        <v>44993</v>
      </c>
      <c r="Q156" s="410">
        <v>45291</v>
      </c>
      <c r="R156" s="410" t="e">
        <f>IF(ISNA(VLOOKUP(Contratos_Aditivos[[#This Row],[REGISTRO DO CONTRATO]],Contratos[#All],3,0)),VLOOKUP(Contratos_Aditivos[[#This Row],[REGISTRO DO CONTRATO]],Contratos_Acordos[],11,0),VLOOKUP(Contratos_Aditivos[[#This Row],[REGISTRO DO CONTRATO]],Contratos[#All],3,0))</f>
        <v>#N/A</v>
      </c>
      <c r="S156" s="410" t="e">
        <f>IF(ISNA(VLOOKUP(Contratos_Aditivos[[#This Row],[REGISTRO DO CONTRATO]],Contratos[#All],4,0)),VLOOKUP(Contratos_Aditivos[[#This Row],[REGISTRO DO CONTRATO]],Contratos_Acordos[],12,0),VLOOKUP(Contratos_Aditivos[[#This Row],[REGISTRO DO CONTRATO]],Contratos[#All],4,0))</f>
        <v>#N/A</v>
      </c>
    </row>
    <row r="157" spans="1:19" x14ac:dyDescent="0.35">
      <c r="A157" s="409" t="s">
        <v>1471</v>
      </c>
      <c r="B157" s="409" t="s">
        <v>1633</v>
      </c>
      <c r="C157" s="421" t="s">
        <v>4103</v>
      </c>
      <c r="D157" s="422" t="s">
        <v>4103</v>
      </c>
      <c r="E157" s="409" t="s">
        <v>1279</v>
      </c>
      <c r="F157" s="409"/>
      <c r="G157" s="409" t="s">
        <v>6</v>
      </c>
      <c r="H157" s="488">
        <v>45105</v>
      </c>
      <c r="I157" s="338" t="s">
        <v>124</v>
      </c>
      <c r="J157" s="488">
        <v>45119</v>
      </c>
      <c r="K157" s="410"/>
      <c r="L157" s="410"/>
      <c r="M157" s="410" t="s">
        <v>3832</v>
      </c>
      <c r="N157" s="411" t="s">
        <v>4060</v>
      </c>
      <c r="O157" s="409"/>
      <c r="P157" s="410">
        <v>45105</v>
      </c>
      <c r="Q157" s="410">
        <v>45291</v>
      </c>
      <c r="R157" s="410" t="e">
        <f>IF(ISNA(VLOOKUP(Contratos_Aditivos[[#This Row],[REGISTRO DO CONTRATO]],Contratos[#All],3,0)),VLOOKUP(Contratos_Aditivos[[#This Row],[REGISTRO DO CONTRATO]],Contratos_Acordos[],11,0),VLOOKUP(Contratos_Aditivos[[#This Row],[REGISTRO DO CONTRATO]],Contratos[#All],3,0))</f>
        <v>#N/A</v>
      </c>
      <c r="S157" s="410" t="e">
        <f>IF(ISNA(VLOOKUP(Contratos_Aditivos[[#This Row],[REGISTRO DO CONTRATO]],Contratos[#All],4,0)),VLOOKUP(Contratos_Aditivos[[#This Row],[REGISTRO DO CONTRATO]],Contratos_Acordos[],12,0),VLOOKUP(Contratos_Aditivos[[#This Row],[REGISTRO DO CONTRATO]],Contratos[#All],4,0))</f>
        <v>#N/A</v>
      </c>
    </row>
    <row r="158" spans="1:19" ht="90" customHeight="1" x14ac:dyDescent="0.35">
      <c r="A158" s="409" t="s">
        <v>1532</v>
      </c>
      <c r="B158" s="409" t="s">
        <v>1645</v>
      </c>
      <c r="C158" s="409">
        <v>3100367</v>
      </c>
      <c r="D158" s="288" t="s">
        <v>4104</v>
      </c>
      <c r="E158" s="409" t="s">
        <v>1279</v>
      </c>
      <c r="F158" s="409"/>
      <c r="G158" s="409" t="s">
        <v>10</v>
      </c>
      <c r="H158" s="488">
        <v>45061</v>
      </c>
      <c r="I158" s="338" t="s">
        <v>124</v>
      </c>
      <c r="J158" s="488">
        <v>45072</v>
      </c>
      <c r="K158" s="410" t="s">
        <v>3919</v>
      </c>
      <c r="L158" s="410" t="s">
        <v>4105</v>
      </c>
      <c r="M158" s="410" t="s">
        <v>3832</v>
      </c>
      <c r="N158" s="411" t="s">
        <v>4106</v>
      </c>
      <c r="O158" s="409"/>
      <c r="P158" s="410">
        <v>45050</v>
      </c>
      <c r="Q158" s="410">
        <v>45291</v>
      </c>
      <c r="R158" s="410" t="e">
        <f>IF(ISNA(VLOOKUP(Contratos_Aditivos[[#This Row],[REGISTRO DO CONTRATO]],Contratos[#All],3,0)),VLOOKUP(Contratos_Aditivos[[#This Row],[REGISTRO DO CONTRATO]],Contratos_Acordos[],11,0),VLOOKUP(Contratos_Aditivos[[#This Row],[REGISTRO DO CONTRATO]],Contratos[#All],3,0))</f>
        <v>#N/A</v>
      </c>
      <c r="S158" s="410" t="e">
        <f>IF(ISNA(VLOOKUP(Contratos_Aditivos[[#This Row],[REGISTRO DO CONTRATO]],Contratos[#All],4,0)),VLOOKUP(Contratos_Aditivos[[#This Row],[REGISTRO DO CONTRATO]],Contratos_Acordos[],12,0),VLOOKUP(Contratos_Aditivos[[#This Row],[REGISTRO DO CONTRATO]],Contratos[#All],4,0))</f>
        <v>#N/A</v>
      </c>
    </row>
    <row r="159" spans="1:19" x14ac:dyDescent="0.35">
      <c r="A159" s="409" t="s">
        <v>1446</v>
      </c>
      <c r="B159" s="409" t="s">
        <v>1595</v>
      </c>
      <c r="C159" s="412">
        <v>2850579</v>
      </c>
      <c r="D159" s="288">
        <v>2850579</v>
      </c>
      <c r="E159" s="409" t="s">
        <v>1279</v>
      </c>
      <c r="F159" s="409"/>
      <c r="G159" s="409" t="s">
        <v>13</v>
      </c>
      <c r="H159" s="488">
        <v>44972</v>
      </c>
      <c r="I159" s="338" t="s">
        <v>124</v>
      </c>
      <c r="J159" s="488">
        <v>44984</v>
      </c>
      <c r="K159" s="410"/>
      <c r="L159" s="410"/>
      <c r="M159" s="410" t="s">
        <v>3832</v>
      </c>
      <c r="N159" s="411" t="s">
        <v>4060</v>
      </c>
      <c r="O159" s="409"/>
      <c r="P159" s="410">
        <v>44970</v>
      </c>
      <c r="Q159" s="410">
        <v>45291</v>
      </c>
      <c r="R159" s="410" t="e">
        <f>IF(ISNA(VLOOKUP(Contratos_Aditivos[[#This Row],[REGISTRO DO CONTRATO]],Contratos[#All],3,0)),VLOOKUP(Contratos_Aditivos[[#This Row],[REGISTRO DO CONTRATO]],Contratos_Acordos[],11,0),VLOOKUP(Contratos_Aditivos[[#This Row],[REGISTRO DO CONTRATO]],Contratos[#All],3,0))</f>
        <v>#N/A</v>
      </c>
      <c r="S159" s="410" t="e">
        <f>IF(ISNA(VLOOKUP(Contratos_Aditivos[[#This Row],[REGISTRO DO CONTRATO]],Contratos[#All],4,0)),VLOOKUP(Contratos_Aditivos[[#This Row],[REGISTRO DO CONTRATO]],Contratos_Acordos[],12,0),VLOOKUP(Contratos_Aditivos[[#This Row],[REGISTRO DO CONTRATO]],Contratos[#All],4,0))</f>
        <v>#N/A</v>
      </c>
    </row>
    <row r="160" spans="1:19" ht="30" customHeight="1" x14ac:dyDescent="0.35">
      <c r="A160" s="409" t="s">
        <v>1724</v>
      </c>
      <c r="B160" s="409" t="s">
        <v>1648</v>
      </c>
      <c r="C160" s="412" t="s">
        <v>4107</v>
      </c>
      <c r="D160" s="288" t="s">
        <v>4107</v>
      </c>
      <c r="E160" s="409" t="s">
        <v>1279</v>
      </c>
      <c r="F160" s="409"/>
      <c r="G160" s="409" t="s">
        <v>29</v>
      </c>
      <c r="H160" s="488">
        <v>45145</v>
      </c>
      <c r="I160" s="338" t="s">
        <v>124</v>
      </c>
      <c r="J160" s="488">
        <v>45154</v>
      </c>
      <c r="K160" s="410" t="s">
        <v>3919</v>
      </c>
      <c r="L160" s="410" t="s">
        <v>4108</v>
      </c>
      <c r="M160" s="410" t="s">
        <v>3832</v>
      </c>
      <c r="N160" s="411" t="s">
        <v>4109</v>
      </c>
      <c r="O160" s="409"/>
      <c r="P160" s="410">
        <v>45140</v>
      </c>
      <c r="Q160" s="410">
        <v>45291</v>
      </c>
      <c r="R160" s="410" t="e">
        <f>IF(ISNA(VLOOKUP(Contratos_Aditivos[[#This Row],[REGISTRO DO CONTRATO]],Contratos[#All],3,0)),VLOOKUP(Contratos_Aditivos[[#This Row],[REGISTRO DO CONTRATO]],Contratos_Acordos[],11,0),VLOOKUP(Contratos_Aditivos[[#This Row],[REGISTRO DO CONTRATO]],Contratos[#All],3,0))</f>
        <v>#N/A</v>
      </c>
      <c r="S160" s="410" t="e">
        <f>IF(ISNA(VLOOKUP(Contratos_Aditivos[[#This Row],[REGISTRO DO CONTRATO]],Contratos[#All],4,0)),VLOOKUP(Contratos_Aditivos[[#This Row],[REGISTRO DO CONTRATO]],Contratos_Acordos[],12,0),VLOOKUP(Contratos_Aditivos[[#This Row],[REGISTRO DO CONTRATO]],Contratos[#All],4,0))</f>
        <v>#N/A</v>
      </c>
    </row>
    <row r="161" spans="1:19" ht="135" customHeight="1" x14ac:dyDescent="0.35">
      <c r="A161" s="409" t="s">
        <v>4110</v>
      </c>
      <c r="B161" s="409" t="s">
        <v>4111</v>
      </c>
      <c r="C161" s="409" t="s">
        <v>4112</v>
      </c>
      <c r="D161" s="427" t="s">
        <v>4112</v>
      </c>
      <c r="E161" s="409" t="s">
        <v>1279</v>
      </c>
      <c r="F161" s="409"/>
      <c r="G161" s="409" t="s">
        <v>56</v>
      </c>
      <c r="H161" s="488">
        <v>41877</v>
      </c>
      <c r="I161" s="338" t="s">
        <v>124</v>
      </c>
      <c r="J161" s="488">
        <v>41879</v>
      </c>
      <c r="K161" s="410" t="s">
        <v>3793</v>
      </c>
      <c r="L161" s="410" t="s">
        <v>3794</v>
      </c>
      <c r="M161" s="410" t="s">
        <v>3795</v>
      </c>
      <c r="N161" s="411" t="s">
        <v>4113</v>
      </c>
      <c r="O161" s="409"/>
      <c r="P161" s="410"/>
      <c r="Q161" s="410"/>
      <c r="R161" s="410" t="e">
        <f>IF(ISNA(VLOOKUP(Contratos_Aditivos[[#This Row],[REGISTRO DO CONTRATO]],Contratos[#All],3,0)),VLOOKUP(Contratos_Aditivos[[#This Row],[REGISTRO DO CONTRATO]],Contratos_Acordos[],11,0),VLOOKUP(Contratos_Aditivos[[#This Row],[REGISTRO DO CONTRATO]],Contratos[#All],3,0))</f>
        <v>#N/A</v>
      </c>
      <c r="S161" s="410" t="e">
        <f>IF(ISNA(VLOOKUP(Contratos_Aditivos[[#This Row],[REGISTRO DO CONTRATO]],Contratos[#All],4,0)),VLOOKUP(Contratos_Aditivos[[#This Row],[REGISTRO DO CONTRATO]],Contratos_Acordos[],12,0),VLOOKUP(Contratos_Aditivos[[#This Row],[REGISTRO DO CONTRATO]],Contratos[#All],4,0))</f>
        <v>#N/A</v>
      </c>
    </row>
  </sheetData>
  <conditionalFormatting sqref="C44">
    <cfRule type="duplicateValues" dxfId="11" priority="1"/>
  </conditionalFormatting>
  <conditionalFormatting sqref="C48:C49">
    <cfRule type="duplicateValues" dxfId="10" priority="2"/>
  </conditionalFormatting>
  <conditionalFormatting sqref="C71">
    <cfRule type="duplicateValues" dxfId="9" priority="6"/>
  </conditionalFormatting>
  <conditionalFormatting sqref="C80:C96">
    <cfRule type="duplicateValues" dxfId="8" priority="5"/>
  </conditionalFormatting>
  <conditionalFormatting sqref="C103:C132">
    <cfRule type="duplicateValues" dxfId="7" priority="4"/>
  </conditionalFormatting>
  <conditionalFormatting sqref="C152:C153">
    <cfRule type="duplicateValues" dxfId="6" priority="3"/>
  </conditionalFormatting>
  <conditionalFormatting sqref="C155:C1048576 D1:D161">
    <cfRule type="duplicateValues" dxfId="5" priority="7"/>
  </conditionalFormatting>
  <dataValidations count="1">
    <dataValidation type="list" allowBlank="1" sqref="M2:M161" xr:uid="{00000000-0002-0000-0300-000000000000}">
      <formula1>"Alteração de Capacidade, Alteração de Prazo, Tarifa Incremental, Inclusão de Instalação, Alteração ou Inclusão de Outro Tipo de Cláusula Contratual"</formula1>
    </dataValidation>
  </dataValidations>
  <pageMargins left="0.511811024" right="0.511811024" top="0.78740157499999996" bottom="0.78740157499999996" header="0.31496062000000002" footer="0.31496062000000002"/>
  <pageSetup paperSize="9" orientation="portrait"/>
  <legacy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workbookViewId="0">
      <selection activeCell="E13" sqref="E13"/>
    </sheetView>
  </sheetViews>
  <sheetFormatPr defaultColWidth="9.1796875" defaultRowHeight="14.5" x14ac:dyDescent="0.35"/>
  <cols>
    <col min="1" max="1" width="20.7265625" style="278" bestFit="1" customWidth="1"/>
    <col min="2" max="2" width="19.7265625" style="278" customWidth="1"/>
    <col min="3" max="4" width="22.81640625" style="278" bestFit="1" customWidth="1"/>
    <col min="5" max="5" width="20.1796875" style="278" bestFit="1" customWidth="1"/>
    <col min="6" max="6" width="23" style="278" bestFit="1" customWidth="1"/>
    <col min="7" max="7" width="35.1796875" style="482" bestFit="1" customWidth="1"/>
    <col min="8" max="8" width="20.81640625" style="278" bestFit="1" customWidth="1"/>
    <col min="9" max="9" width="34.7265625" style="482" bestFit="1" customWidth="1"/>
    <col min="10" max="10" width="134.81640625" style="278" bestFit="1" customWidth="1"/>
    <col min="11" max="11" width="32.81640625" style="482" bestFit="1" customWidth="1"/>
    <col min="12" max="12" width="36.26953125" style="482" bestFit="1" customWidth="1"/>
    <col min="13" max="13" width="47.81640625" style="278" bestFit="1" customWidth="1"/>
    <col min="14" max="14" width="35.81640625" style="278" bestFit="1" customWidth="1"/>
    <col min="15" max="15" width="17.7265625" style="278" bestFit="1" customWidth="1"/>
    <col min="16" max="16" width="24.54296875" style="278" bestFit="1" customWidth="1"/>
    <col min="17" max="42" width="9.1796875" style="278" customWidth="1"/>
    <col min="43" max="16384" width="9.1796875" style="278"/>
  </cols>
  <sheetData>
    <row r="1" spans="1:16" ht="27" customHeight="1" x14ac:dyDescent="0.35">
      <c r="A1" s="436" t="s">
        <v>98</v>
      </c>
      <c r="B1" s="436" t="s">
        <v>99</v>
      </c>
      <c r="C1" s="436" t="s">
        <v>4114</v>
      </c>
      <c r="D1" s="436" t="s">
        <v>4115</v>
      </c>
      <c r="E1" s="436" t="s">
        <v>4116</v>
      </c>
      <c r="F1" s="436" t="s">
        <v>4117</v>
      </c>
      <c r="G1" s="492" t="s">
        <v>109</v>
      </c>
      <c r="H1" s="436" t="s">
        <v>108</v>
      </c>
      <c r="I1" s="493" t="s">
        <v>112</v>
      </c>
      <c r="J1" s="438" t="s">
        <v>4118</v>
      </c>
      <c r="K1" s="493" t="s">
        <v>106</v>
      </c>
      <c r="L1" s="493" t="s">
        <v>107</v>
      </c>
      <c r="M1" s="337" t="s">
        <v>4119</v>
      </c>
      <c r="N1" s="337" t="s">
        <v>101</v>
      </c>
      <c r="O1" s="337" t="s">
        <v>4120</v>
      </c>
      <c r="P1" s="337" t="s">
        <v>4121</v>
      </c>
    </row>
    <row r="2" spans="1:16" x14ac:dyDescent="0.35">
      <c r="A2" s="437" t="str">
        <f>CONCATENATE(YEAR(Contratos_Acordos[[#This Row],[Data de Assinatura]]),".",TEXT(Contratos_Acordos[[#This Row],[Sequencial]],"00000"),".",VLOOKUP(Contratos_Acordos[[#This Row],[Transportador2]],'Dados (Listas Suspensas)'!$H$3:$I$7,2,FALSE),"-AC",VLOOKUP(Contratos_Acordos[[#This Row],[TIPO_ACORDO]],'Dados (Listas Suspensas)'!$J$3:$K$6,2,FALSE))</f>
        <v>2021.00001.03-AC03</v>
      </c>
      <c r="B2" s="437">
        <v>1</v>
      </c>
      <c r="C2" s="439">
        <v>1840213</v>
      </c>
      <c r="D2" s="278" t="s">
        <v>94</v>
      </c>
      <c r="E2" s="278" t="s">
        <v>120</v>
      </c>
      <c r="F2" s="281" t="s">
        <v>4122</v>
      </c>
      <c r="G2" s="482">
        <v>44551</v>
      </c>
      <c r="H2" s="338" t="s">
        <v>124</v>
      </c>
      <c r="I2" s="494">
        <v>44545</v>
      </c>
      <c r="J2" s="278" t="s">
        <v>4123</v>
      </c>
      <c r="K2" s="495">
        <v>44562</v>
      </c>
      <c r="L2" s="495">
        <v>46022</v>
      </c>
      <c r="M2" s="278" t="s">
        <v>132</v>
      </c>
      <c r="N2" s="283" t="s">
        <v>4124</v>
      </c>
      <c r="O2" s="283">
        <v>1841087</v>
      </c>
      <c r="P2" s="283" t="s">
        <v>4125</v>
      </c>
    </row>
    <row r="3" spans="1:16" ht="45" customHeight="1" x14ac:dyDescent="0.35">
      <c r="A3" s="437" t="str">
        <f>CONCATENATE(YEAR(Contratos_Acordos[[#This Row],[Data de Assinatura]]),".",TEXT(Contratos_Acordos[[#This Row],[Sequencial]],"00000"),".",VLOOKUP(Contratos_Acordos[[#This Row],[Transportador2]],'Dados (Listas Suspensas)'!$H$3:$I$7,2,FALSE),"-AC",VLOOKUP(Contratos_Acordos[[#This Row],[TIPO_ACORDO]],'Dados (Listas Suspensas)'!$J$3:$K$6,2,FALSE))</f>
        <v>2009.00001.01-AC02</v>
      </c>
      <c r="B3" s="437">
        <v>1</v>
      </c>
      <c r="C3" s="440" t="s">
        <v>4126</v>
      </c>
      <c r="D3" s="278" t="s">
        <v>56</v>
      </c>
      <c r="E3" s="278" t="s">
        <v>120</v>
      </c>
      <c r="F3" s="278" t="s">
        <v>4127</v>
      </c>
      <c r="G3" s="482">
        <v>40045</v>
      </c>
      <c r="H3" s="338" t="s">
        <v>124</v>
      </c>
      <c r="I3" s="495">
        <v>40045</v>
      </c>
      <c r="J3" s="298" t="s">
        <v>4128</v>
      </c>
      <c r="K3" s="495">
        <v>40045</v>
      </c>
      <c r="L3" s="495">
        <v>51748</v>
      </c>
      <c r="M3" s="281" t="s">
        <v>119</v>
      </c>
      <c r="N3" s="283" t="s">
        <v>4124</v>
      </c>
      <c r="O3" s="283"/>
      <c r="P3" s="283" t="s">
        <v>4129</v>
      </c>
    </row>
    <row r="4" spans="1:16" x14ac:dyDescent="0.35">
      <c r="A4" s="437" t="str">
        <f>CONCATENATE(YEAR(Contratos_Acordos[[#This Row],[Data de Assinatura]]),".",TEXT(Contratos_Acordos[[#This Row],[Sequencial]],"00000"),".",VLOOKUP(Contratos_Acordos[[#This Row],[Transportador2]],'Dados (Listas Suspensas)'!$H$3:$I$7,2,FALSE),"-AC",VLOOKUP(Contratos_Acordos[[#This Row],[TIPO_ACORDO]],'Dados (Listas Suspensas)'!$J$3:$K$6,2,FALSE))</f>
        <v>2022.00001.02-AC03</v>
      </c>
      <c r="B4" s="437">
        <v>1</v>
      </c>
      <c r="C4" s="439">
        <v>2510335</v>
      </c>
      <c r="D4" s="278" t="s">
        <v>4130</v>
      </c>
      <c r="E4" s="281" t="s">
        <v>120</v>
      </c>
      <c r="F4" s="281" t="s">
        <v>4131</v>
      </c>
      <c r="G4" s="482">
        <v>44834</v>
      </c>
      <c r="H4" s="338" t="s">
        <v>124</v>
      </c>
      <c r="I4" s="494">
        <v>44840</v>
      </c>
      <c r="J4" s="278" t="s">
        <v>4132</v>
      </c>
      <c r="K4" s="495">
        <v>44562</v>
      </c>
      <c r="L4" s="495">
        <v>46022</v>
      </c>
      <c r="M4" s="278" t="s">
        <v>130</v>
      </c>
      <c r="N4" s="283" t="s">
        <v>4124</v>
      </c>
      <c r="O4" s="283">
        <v>2479091</v>
      </c>
      <c r="P4" s="283" t="s">
        <v>4125</v>
      </c>
    </row>
    <row r="5" spans="1:16" x14ac:dyDescent="0.35">
      <c r="A5" s="437" t="str">
        <f>CONCATENATE(YEAR(Contratos_Acordos[[#This Row],[Data de Assinatura]]),".",TEXT(Contratos_Acordos[[#This Row],[Sequencial]],"00000"),".",VLOOKUP(Contratos_Acordos[[#This Row],[Transportador2]],'Dados (Listas Suspensas)'!$H$3:$I$7,2,FALSE),"-AC",VLOOKUP(Contratos_Acordos[[#This Row],[TIPO_ACORDO]],'Dados (Listas Suspensas)'!$J$3:$K$6,2,FALSE))</f>
        <v>2022.00002.02-AC04</v>
      </c>
      <c r="B5" s="437">
        <v>2</v>
      </c>
      <c r="C5" s="439">
        <v>2040946</v>
      </c>
      <c r="D5" s="278" t="s">
        <v>66</v>
      </c>
      <c r="E5" s="281" t="s">
        <v>237</v>
      </c>
      <c r="F5" s="281" t="s">
        <v>4131</v>
      </c>
      <c r="G5" s="482">
        <v>44641</v>
      </c>
      <c r="H5" s="338" t="s">
        <v>124</v>
      </c>
      <c r="I5" s="495">
        <v>44642</v>
      </c>
      <c r="J5" s="278" t="s">
        <v>4133</v>
      </c>
      <c r="K5" s="495">
        <v>44642</v>
      </c>
      <c r="L5" s="495">
        <v>44926</v>
      </c>
      <c r="M5" s="278" t="s">
        <v>130</v>
      </c>
      <c r="N5" s="278" t="s">
        <v>236</v>
      </c>
      <c r="P5" s="278" t="s">
        <v>259</v>
      </c>
    </row>
    <row r="6" spans="1:16" x14ac:dyDescent="0.35">
      <c r="A6" s="437" t="str">
        <f>CONCATENATE(YEAR(Contratos_Acordos[[#This Row],[Data de Assinatura]]),".",TEXT(Contratos_Acordos[[#This Row],[Sequencial]],"00000"),".",VLOOKUP(Contratos_Acordos[[#This Row],[Transportador2]],'Dados (Listas Suspensas)'!$H$3:$I$7,2,FALSE),"-AC",VLOOKUP(Contratos_Acordos[[#This Row],[TIPO_ACORDO]],'Dados (Listas Suspensas)'!$J$3:$K$6,2,FALSE))</f>
        <v>2025.00001.01-AC01</v>
      </c>
      <c r="B6" s="437">
        <v>1</v>
      </c>
      <c r="C6" s="439">
        <v>5025365</v>
      </c>
      <c r="D6" s="278" t="s">
        <v>30</v>
      </c>
      <c r="E6" s="281" t="s">
        <v>120</v>
      </c>
      <c r="F6" s="278" t="s">
        <v>4127</v>
      </c>
      <c r="G6" s="482">
        <v>45805</v>
      </c>
      <c r="H6" s="338" t="s">
        <v>124</v>
      </c>
      <c r="I6" s="495">
        <v>45811</v>
      </c>
      <c r="J6" s="278" t="s">
        <v>4134</v>
      </c>
      <c r="K6" s="482">
        <v>45805</v>
      </c>
      <c r="L6" s="495">
        <v>46022</v>
      </c>
      <c r="M6" s="281" t="s">
        <v>119</v>
      </c>
      <c r="N6" s="283" t="s">
        <v>4124</v>
      </c>
      <c r="P6" s="278" t="s">
        <v>4135</v>
      </c>
    </row>
    <row r="7" spans="1:16" x14ac:dyDescent="0.35">
      <c r="A7" s="308"/>
      <c r="B7" s="308"/>
    </row>
    <row r="8" spans="1:16" x14ac:dyDescent="0.35">
      <c r="A8" s="308"/>
      <c r="B8" s="308"/>
    </row>
    <row r="9" spans="1:16" x14ac:dyDescent="0.35">
      <c r="A9" s="308"/>
      <c r="B9" s="308"/>
    </row>
    <row r="10" spans="1:16" x14ac:dyDescent="0.35">
      <c r="A10" s="308"/>
      <c r="B10" s="308"/>
    </row>
  </sheetData>
  <pageMargins left="0.511811024" right="0.511811024" top="0.78740157499999996" bottom="0.78740157499999996" header="0.31496062000000002" footer="0.31496062000000002"/>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2"/>
  <sheetViews>
    <sheetView zoomScaleNormal="100" workbookViewId="0">
      <selection activeCell="H7" sqref="H7"/>
    </sheetView>
  </sheetViews>
  <sheetFormatPr defaultColWidth="26" defaultRowHeight="14.5" x14ac:dyDescent="0.35"/>
  <cols>
    <col min="1" max="1" width="30.7265625" style="281" bestFit="1" customWidth="1"/>
    <col min="2" max="2" width="28" style="281" bestFit="1" customWidth="1"/>
    <col min="3" max="3" width="27.26953125" style="281" bestFit="1" customWidth="1"/>
    <col min="4" max="4" width="19.54296875" style="281" bestFit="1" customWidth="1"/>
    <col min="5" max="5" width="17.453125" style="281" bestFit="1" customWidth="1"/>
    <col min="6" max="6" width="34.7265625" style="281" bestFit="1" customWidth="1"/>
    <col min="7" max="7" width="36.26953125" style="281" bestFit="1" customWidth="1"/>
    <col min="8" max="8" width="17.1796875" style="282" bestFit="1" customWidth="1"/>
    <col min="9" max="9" width="28.54296875" style="282" bestFit="1" customWidth="1"/>
    <col min="10" max="10" width="34.7265625" style="282" bestFit="1" customWidth="1"/>
    <col min="11" max="11" width="23.54296875" style="281" bestFit="1" customWidth="1"/>
    <col min="12" max="12" width="29.26953125" style="281" bestFit="1" customWidth="1"/>
    <col min="13" max="13" width="34.7265625" style="293" bestFit="1" customWidth="1"/>
    <col min="14" max="14" width="22.7265625" style="281" bestFit="1" customWidth="1"/>
    <col min="15" max="15" width="33.453125" style="281" bestFit="1" customWidth="1"/>
    <col min="16" max="16" width="24.453125" style="281" bestFit="1" customWidth="1"/>
    <col min="17" max="17" width="129.54296875" style="281" bestFit="1" customWidth="1"/>
    <col min="18" max="20" width="26" style="281" customWidth="1"/>
    <col min="21" max="16384" width="26" style="281"/>
  </cols>
  <sheetData>
    <row r="1" spans="1:17" ht="27" customHeight="1" x14ac:dyDescent="0.35">
      <c r="A1" s="441" t="s">
        <v>4136</v>
      </c>
      <c r="B1" s="441" t="s">
        <v>3779</v>
      </c>
      <c r="C1" s="441" t="s">
        <v>4137</v>
      </c>
      <c r="D1" s="441" t="s">
        <v>4138</v>
      </c>
      <c r="E1" s="441" t="s">
        <v>4139</v>
      </c>
      <c r="F1" s="441" t="s">
        <v>4140</v>
      </c>
      <c r="G1" s="441" t="s">
        <v>4141</v>
      </c>
      <c r="H1" s="441" t="s">
        <v>4142</v>
      </c>
      <c r="I1" s="441" t="s">
        <v>4143</v>
      </c>
      <c r="J1" s="442" t="s">
        <v>3783</v>
      </c>
      <c r="K1" s="442" t="s">
        <v>4144</v>
      </c>
      <c r="L1" s="442" t="s">
        <v>4145</v>
      </c>
      <c r="M1" s="443" t="s">
        <v>4146</v>
      </c>
      <c r="N1" s="443" t="s">
        <v>108</v>
      </c>
      <c r="O1" s="443" t="s">
        <v>112</v>
      </c>
      <c r="P1" s="443" t="s">
        <v>4147</v>
      </c>
      <c r="Q1" s="443" t="s">
        <v>1274</v>
      </c>
    </row>
    <row r="2" spans="1:17" ht="45" customHeight="1" x14ac:dyDescent="0.35">
      <c r="A2" s="446" t="s">
        <v>1764</v>
      </c>
      <c r="B2" s="446" t="s">
        <v>1818</v>
      </c>
      <c r="C2" s="446">
        <v>0</v>
      </c>
      <c r="D2" s="446" t="s">
        <v>162</v>
      </c>
      <c r="E2" s="446" t="s">
        <v>1333</v>
      </c>
      <c r="F2" s="489">
        <v>44689</v>
      </c>
      <c r="G2" s="489">
        <v>44689</v>
      </c>
      <c r="H2" s="446">
        <v>2162766</v>
      </c>
      <c r="I2" s="426" t="s">
        <v>1530</v>
      </c>
      <c r="J2" s="489">
        <v>44689</v>
      </c>
      <c r="K2" s="446" t="s">
        <v>27</v>
      </c>
      <c r="L2" s="446" t="str">
        <f>VLOOKUP($K2,Tabela11[[#All],[Processo]:[Responsável]],7,0)</f>
        <v>Marcelo</v>
      </c>
      <c r="M2" s="489">
        <v>44688</v>
      </c>
      <c r="N2" s="426" t="s">
        <v>124</v>
      </c>
      <c r="O2" s="489">
        <v>44691</v>
      </c>
      <c r="P2" s="446" t="s">
        <v>4148</v>
      </c>
      <c r="Q2" s="424" t="s">
        <v>4149</v>
      </c>
    </row>
    <row r="3" spans="1:17" ht="45" customHeight="1" x14ac:dyDescent="0.35">
      <c r="A3" s="446" t="s">
        <v>1765</v>
      </c>
      <c r="B3" s="446" t="s">
        <v>1358</v>
      </c>
      <c r="C3" s="446">
        <v>0</v>
      </c>
      <c r="D3" s="446" t="s">
        <v>162</v>
      </c>
      <c r="E3" s="446" t="s">
        <v>1311</v>
      </c>
      <c r="F3" s="489">
        <v>44689</v>
      </c>
      <c r="G3" s="489">
        <v>44689</v>
      </c>
      <c r="H3" s="446">
        <v>2162767</v>
      </c>
      <c r="I3" s="426" t="s">
        <v>1530</v>
      </c>
      <c r="J3" s="489">
        <v>44689</v>
      </c>
      <c r="K3" s="446" t="s">
        <v>27</v>
      </c>
      <c r="L3" s="446" t="str">
        <f>VLOOKUP($K3,Tabela11[[#All],[Processo]:[Responsável]],7,0)</f>
        <v>Marcelo</v>
      </c>
      <c r="M3" s="489">
        <v>44688</v>
      </c>
      <c r="N3" s="426" t="s">
        <v>124</v>
      </c>
      <c r="O3" s="489">
        <v>44691</v>
      </c>
      <c r="P3" s="446" t="s">
        <v>4148</v>
      </c>
      <c r="Q3" s="424" t="s">
        <v>4149</v>
      </c>
    </row>
    <row r="4" spans="1:17" ht="45" customHeight="1" x14ac:dyDescent="0.35">
      <c r="A4" s="424" t="s">
        <v>1766</v>
      </c>
      <c r="B4" s="424" t="s">
        <v>1359</v>
      </c>
      <c r="C4" s="424">
        <v>0</v>
      </c>
      <c r="D4" s="424" t="s">
        <v>162</v>
      </c>
      <c r="E4" s="424" t="s">
        <v>1338</v>
      </c>
      <c r="F4" s="496">
        <v>44689</v>
      </c>
      <c r="G4" s="496">
        <v>44689</v>
      </c>
      <c r="H4" s="424">
        <v>2162768</v>
      </c>
      <c r="I4" s="444" t="s">
        <v>1530</v>
      </c>
      <c r="J4" s="496">
        <v>44689</v>
      </c>
      <c r="K4" s="424" t="s">
        <v>27</v>
      </c>
      <c r="L4" s="424" t="str">
        <f>VLOOKUP($K4,Tabela11[[#All],[Processo]:[Responsável]],7,0)</f>
        <v>Marcelo</v>
      </c>
      <c r="M4" s="496">
        <v>44688</v>
      </c>
      <c r="N4" s="444" t="s">
        <v>124</v>
      </c>
      <c r="O4" s="496">
        <v>44691</v>
      </c>
      <c r="P4" s="424" t="s">
        <v>4148</v>
      </c>
      <c r="Q4" s="424" t="s">
        <v>4149</v>
      </c>
    </row>
    <row r="5" spans="1:17" ht="45" customHeight="1" x14ac:dyDescent="0.35">
      <c r="A5" s="424" t="s">
        <v>1767</v>
      </c>
      <c r="B5" s="424" t="s">
        <v>1826</v>
      </c>
      <c r="C5" s="424">
        <v>0</v>
      </c>
      <c r="D5" s="424" t="s">
        <v>162</v>
      </c>
      <c r="E5" s="424" t="s">
        <v>1329</v>
      </c>
      <c r="F5" s="496">
        <v>44689</v>
      </c>
      <c r="G5" s="496">
        <v>44689</v>
      </c>
      <c r="H5" s="424">
        <v>2162769</v>
      </c>
      <c r="I5" s="444" t="s">
        <v>1530</v>
      </c>
      <c r="J5" s="496">
        <v>44689</v>
      </c>
      <c r="K5" s="424" t="s">
        <v>27</v>
      </c>
      <c r="L5" s="424" t="str">
        <f>VLOOKUP($K5,Tabela11[[#All],[Processo]:[Responsável]],7,0)</f>
        <v>Marcelo</v>
      </c>
      <c r="M5" s="496">
        <v>44688</v>
      </c>
      <c r="N5" s="444" t="s">
        <v>124</v>
      </c>
      <c r="O5" s="496">
        <v>44691</v>
      </c>
      <c r="P5" s="424" t="s">
        <v>4148</v>
      </c>
      <c r="Q5" s="424" t="s">
        <v>4149</v>
      </c>
    </row>
    <row r="6" spans="1:17" ht="45" customHeight="1" x14ac:dyDescent="0.35">
      <c r="A6" s="424" t="s">
        <v>1768</v>
      </c>
      <c r="B6" s="424" t="s">
        <v>1328</v>
      </c>
      <c r="C6" s="424">
        <v>0</v>
      </c>
      <c r="D6" s="424" t="s">
        <v>162</v>
      </c>
      <c r="E6" s="424" t="s">
        <v>1329</v>
      </c>
      <c r="F6" s="496">
        <v>44689</v>
      </c>
      <c r="G6" s="496">
        <v>44689</v>
      </c>
      <c r="H6" s="424">
        <v>2162634</v>
      </c>
      <c r="I6" s="444" t="s">
        <v>1530</v>
      </c>
      <c r="J6" s="496">
        <v>44689</v>
      </c>
      <c r="K6" s="424" t="s">
        <v>6</v>
      </c>
      <c r="L6" s="424" t="str">
        <f>VLOOKUP($K6,Tabela11[[#All],[Processo]:[Responsável]],7,0)</f>
        <v>Marcelo</v>
      </c>
      <c r="M6" s="496">
        <v>44688</v>
      </c>
      <c r="N6" s="444" t="s">
        <v>124</v>
      </c>
      <c r="O6" s="496">
        <v>44691</v>
      </c>
      <c r="P6" s="424" t="s">
        <v>4148</v>
      </c>
      <c r="Q6" s="424" t="s">
        <v>4149</v>
      </c>
    </row>
    <row r="7" spans="1:17" ht="45" customHeight="1" x14ac:dyDescent="0.35">
      <c r="A7" s="424" t="s">
        <v>1769</v>
      </c>
      <c r="B7" s="424" t="s">
        <v>1509</v>
      </c>
      <c r="C7" s="424">
        <v>0</v>
      </c>
      <c r="D7" s="424" t="s">
        <v>162</v>
      </c>
      <c r="E7" s="424" t="s">
        <v>1311</v>
      </c>
      <c r="F7" s="496">
        <v>44689</v>
      </c>
      <c r="G7" s="496">
        <v>44689</v>
      </c>
      <c r="H7" s="424">
        <v>2162633</v>
      </c>
      <c r="I7" s="424" t="s">
        <v>1530</v>
      </c>
      <c r="J7" s="496">
        <v>44689</v>
      </c>
      <c r="K7" s="424" t="s">
        <v>6</v>
      </c>
      <c r="L7" s="424" t="str">
        <f>VLOOKUP($K7,Tabela11[[#All],[Processo]:[Responsável]],7,0)</f>
        <v>Marcelo</v>
      </c>
      <c r="M7" s="496">
        <v>44688</v>
      </c>
      <c r="N7" s="444" t="s">
        <v>124</v>
      </c>
      <c r="O7" s="496">
        <v>44691</v>
      </c>
      <c r="P7" s="424" t="s">
        <v>4148</v>
      </c>
      <c r="Q7" s="424" t="s">
        <v>4149</v>
      </c>
    </row>
    <row r="8" spans="1:17" ht="45" customHeight="1" x14ac:dyDescent="0.35">
      <c r="A8" s="424" t="s">
        <v>1770</v>
      </c>
      <c r="B8" s="424" t="s">
        <v>1380</v>
      </c>
      <c r="C8" s="424">
        <v>0</v>
      </c>
      <c r="D8" s="424" t="s">
        <v>162</v>
      </c>
      <c r="E8" s="424" t="s">
        <v>1381</v>
      </c>
      <c r="F8" s="496">
        <v>44837</v>
      </c>
      <c r="G8" s="496">
        <v>44837</v>
      </c>
      <c r="H8" s="424">
        <v>2521177</v>
      </c>
      <c r="I8" s="424" t="s">
        <v>1530</v>
      </c>
      <c r="J8" s="496">
        <v>44837</v>
      </c>
      <c r="K8" s="424" t="s">
        <v>6</v>
      </c>
      <c r="L8" s="424" t="str">
        <f>VLOOKUP($K8,Tabela11[[#All],[Processo]:[Responsável]],7,0)</f>
        <v>Marcelo</v>
      </c>
      <c r="M8" s="496">
        <v>44837</v>
      </c>
      <c r="N8" s="444" t="s">
        <v>124</v>
      </c>
      <c r="O8" s="496">
        <v>44845</v>
      </c>
      <c r="P8" s="424" t="s">
        <v>4148</v>
      </c>
      <c r="Q8" s="424" t="s">
        <v>4150</v>
      </c>
    </row>
    <row r="9" spans="1:17" ht="45" customHeight="1" x14ac:dyDescent="0.35">
      <c r="A9" s="424" t="s">
        <v>1771</v>
      </c>
      <c r="B9" s="424" t="s">
        <v>1625</v>
      </c>
      <c r="C9" s="424">
        <v>0</v>
      </c>
      <c r="D9" s="424" t="s">
        <v>162</v>
      </c>
      <c r="E9" s="424" t="s">
        <v>1441</v>
      </c>
      <c r="F9" s="496">
        <v>44837</v>
      </c>
      <c r="G9" s="496">
        <v>44837</v>
      </c>
      <c r="H9" s="424">
        <v>2521179</v>
      </c>
      <c r="I9" s="424" t="s">
        <v>1530</v>
      </c>
      <c r="J9" s="496">
        <v>44837</v>
      </c>
      <c r="K9" s="424" t="s">
        <v>6</v>
      </c>
      <c r="L9" s="424" t="str">
        <f>VLOOKUP($K9,Tabela11[[#All],[Processo]:[Responsável]],7,0)</f>
        <v>Marcelo</v>
      </c>
      <c r="M9" s="496">
        <v>44837</v>
      </c>
      <c r="N9" s="444" t="s">
        <v>124</v>
      </c>
      <c r="O9" s="496">
        <v>44845</v>
      </c>
      <c r="P9" s="424" t="s">
        <v>4148</v>
      </c>
      <c r="Q9" s="424" t="s">
        <v>4150</v>
      </c>
    </row>
    <row r="10" spans="1:17" ht="45" customHeight="1" x14ac:dyDescent="0.35">
      <c r="A10" s="424" t="s">
        <v>1772</v>
      </c>
      <c r="B10" s="424" t="s">
        <v>1442</v>
      </c>
      <c r="C10" s="424">
        <v>0</v>
      </c>
      <c r="D10" s="424" t="s">
        <v>162</v>
      </c>
      <c r="E10" s="424" t="s">
        <v>1381</v>
      </c>
      <c r="F10" s="496">
        <v>44837</v>
      </c>
      <c r="G10" s="496">
        <v>44837</v>
      </c>
      <c r="H10" s="424">
        <v>2521209</v>
      </c>
      <c r="I10" s="424" t="s">
        <v>1279</v>
      </c>
      <c r="J10" s="496">
        <v>44837</v>
      </c>
      <c r="K10" s="424" t="s">
        <v>17</v>
      </c>
      <c r="L10" s="424" t="str">
        <f>VLOOKUP($K10,Tabela11[[#All],[Processo]:[Responsável]],7,0)</f>
        <v>Alessandra</v>
      </c>
      <c r="M10" s="496">
        <v>44837</v>
      </c>
      <c r="N10" s="444" t="s">
        <v>124</v>
      </c>
      <c r="O10" s="496">
        <v>44845</v>
      </c>
      <c r="P10" s="424" t="s">
        <v>4148</v>
      </c>
      <c r="Q10" s="424" t="s">
        <v>4150</v>
      </c>
    </row>
    <row r="11" spans="1:17" ht="45" customHeight="1" x14ac:dyDescent="0.35">
      <c r="A11" s="424" t="s">
        <v>1773</v>
      </c>
      <c r="B11" s="424" t="s">
        <v>1443</v>
      </c>
      <c r="C11" s="424">
        <v>0</v>
      </c>
      <c r="D11" s="424" t="s">
        <v>162</v>
      </c>
      <c r="E11" s="424" t="s">
        <v>1441</v>
      </c>
      <c r="F11" s="496">
        <v>44837</v>
      </c>
      <c r="G11" s="496">
        <v>44837</v>
      </c>
      <c r="H11" s="424">
        <v>2521210</v>
      </c>
      <c r="I11" s="424" t="s">
        <v>1279</v>
      </c>
      <c r="J11" s="496">
        <v>44837</v>
      </c>
      <c r="K11" s="424" t="s">
        <v>17</v>
      </c>
      <c r="L11" s="424" t="str">
        <f>VLOOKUP($K11,Tabela11[[#All],[Processo]:[Responsável]],7,0)</f>
        <v>Alessandra</v>
      </c>
      <c r="M11" s="496">
        <v>44837</v>
      </c>
      <c r="N11" s="444" t="s">
        <v>124</v>
      </c>
      <c r="O11" s="496">
        <v>44845</v>
      </c>
      <c r="P11" s="424" t="s">
        <v>4148</v>
      </c>
      <c r="Q11" s="424" t="s">
        <v>4150</v>
      </c>
    </row>
    <row r="12" spans="1:17" ht="45" customHeight="1" x14ac:dyDescent="0.35">
      <c r="A12" s="424" t="s">
        <v>1774</v>
      </c>
      <c r="B12" s="424" t="s">
        <v>1344</v>
      </c>
      <c r="C12" s="424">
        <v>0</v>
      </c>
      <c r="D12" s="424" t="s">
        <v>162</v>
      </c>
      <c r="E12" s="424" t="s">
        <v>1329</v>
      </c>
      <c r="F12" s="496">
        <v>44690</v>
      </c>
      <c r="G12" s="496">
        <v>44690</v>
      </c>
      <c r="H12" s="424">
        <v>2162842</v>
      </c>
      <c r="I12" s="424" t="s">
        <v>1279</v>
      </c>
      <c r="J12" s="496">
        <v>44690</v>
      </c>
      <c r="K12" s="424" t="s">
        <v>14</v>
      </c>
      <c r="L12" s="424" t="str">
        <f>VLOOKUP($K12,Tabela11[[#All],[Processo]:[Responsável]],7,0)</f>
        <v>Marcelo</v>
      </c>
      <c r="M12" s="496">
        <v>44690</v>
      </c>
      <c r="N12" s="444" t="s">
        <v>124</v>
      </c>
      <c r="O12" s="496">
        <v>44691</v>
      </c>
      <c r="P12" s="424" t="s">
        <v>4148</v>
      </c>
      <c r="Q12" s="424" t="s">
        <v>4149</v>
      </c>
    </row>
    <row r="13" spans="1:17" ht="30" customHeight="1" x14ac:dyDescent="0.35">
      <c r="A13" s="424" t="s">
        <v>1775</v>
      </c>
      <c r="B13" s="424" t="s">
        <v>1783</v>
      </c>
      <c r="C13" s="424">
        <v>0</v>
      </c>
      <c r="D13" s="424" t="s">
        <v>4151</v>
      </c>
      <c r="E13" s="424" t="s">
        <v>4152</v>
      </c>
      <c r="F13" s="496">
        <v>43584</v>
      </c>
      <c r="G13" s="496">
        <v>43584</v>
      </c>
      <c r="H13" s="445" t="s">
        <v>4153</v>
      </c>
      <c r="I13" s="424" t="s">
        <v>1530</v>
      </c>
      <c r="J13" s="496">
        <v>43584</v>
      </c>
      <c r="K13" s="424" t="s">
        <v>69</v>
      </c>
      <c r="L13" s="424" t="s">
        <v>4154</v>
      </c>
      <c r="M13" s="496">
        <v>43584</v>
      </c>
      <c r="N13" s="444" t="s">
        <v>144</v>
      </c>
      <c r="O13" s="496">
        <v>43595</v>
      </c>
      <c r="P13" s="424" t="s">
        <v>4155</v>
      </c>
      <c r="Q13" s="424" t="s">
        <v>4156</v>
      </c>
    </row>
    <row r="14" spans="1:17" ht="45" customHeight="1" x14ac:dyDescent="0.35">
      <c r="A14" s="424" t="s">
        <v>1776</v>
      </c>
      <c r="B14" s="424" t="s">
        <v>1332</v>
      </c>
      <c r="C14" s="424">
        <v>0</v>
      </c>
      <c r="D14" s="424" t="s">
        <v>162</v>
      </c>
      <c r="E14" s="424" t="s">
        <v>1333</v>
      </c>
      <c r="F14" s="496">
        <v>44752</v>
      </c>
      <c r="G14" s="497">
        <v>44752</v>
      </c>
      <c r="H14" s="424">
        <v>2436356</v>
      </c>
      <c r="I14" s="444" t="s">
        <v>1530</v>
      </c>
      <c r="J14" s="497">
        <v>44752</v>
      </c>
      <c r="K14" s="424" t="s">
        <v>10</v>
      </c>
      <c r="L14" s="424" t="str">
        <f>VLOOKUP($K14,Tabela11[[#All],[Processo]:[Responsável]],7,0)</f>
        <v>Alessandra</v>
      </c>
      <c r="M14" s="496">
        <v>44804</v>
      </c>
      <c r="N14" s="444" t="s">
        <v>124</v>
      </c>
      <c r="O14" s="496">
        <v>44810</v>
      </c>
      <c r="P14" s="424" t="s">
        <v>4148</v>
      </c>
      <c r="Q14" s="424" t="s">
        <v>4149</v>
      </c>
    </row>
    <row r="15" spans="1:17" ht="45" customHeight="1" x14ac:dyDescent="0.35">
      <c r="A15" s="424" t="s">
        <v>1777</v>
      </c>
      <c r="B15" s="424" t="s">
        <v>1334</v>
      </c>
      <c r="C15" s="424">
        <v>0</v>
      </c>
      <c r="D15" s="424" t="s">
        <v>162</v>
      </c>
      <c r="E15" s="424" t="s">
        <v>1335</v>
      </c>
      <c r="F15" s="496">
        <v>44752</v>
      </c>
      <c r="G15" s="497">
        <v>44752</v>
      </c>
      <c r="H15" s="424">
        <v>2436357</v>
      </c>
      <c r="I15" s="444" t="s">
        <v>1530</v>
      </c>
      <c r="J15" s="497">
        <v>44752</v>
      </c>
      <c r="K15" s="424" t="s">
        <v>10</v>
      </c>
      <c r="L15" s="424" t="str">
        <f>VLOOKUP($K15,Tabela11[[#All],[Processo]:[Responsável]],7,0)</f>
        <v>Alessandra</v>
      </c>
      <c r="M15" s="496">
        <v>44804</v>
      </c>
      <c r="N15" s="444" t="s">
        <v>124</v>
      </c>
      <c r="O15" s="496">
        <v>44810</v>
      </c>
      <c r="P15" s="424" t="s">
        <v>4148</v>
      </c>
      <c r="Q15" s="424" t="s">
        <v>4149</v>
      </c>
    </row>
    <row r="16" spans="1:17" ht="45" customHeight="1" x14ac:dyDescent="0.35">
      <c r="A16" s="424" t="s">
        <v>1778</v>
      </c>
      <c r="B16" s="424" t="s">
        <v>1336</v>
      </c>
      <c r="C16" s="424">
        <v>0</v>
      </c>
      <c r="D16" s="424" t="s">
        <v>162</v>
      </c>
      <c r="E16" s="424" t="s">
        <v>1311</v>
      </c>
      <c r="F16" s="496">
        <v>44752</v>
      </c>
      <c r="G16" s="497">
        <v>44752</v>
      </c>
      <c r="H16" s="424">
        <v>2436358</v>
      </c>
      <c r="I16" s="444" t="s">
        <v>1530</v>
      </c>
      <c r="J16" s="497">
        <v>44752</v>
      </c>
      <c r="K16" s="424" t="s">
        <v>10</v>
      </c>
      <c r="L16" s="424" t="str">
        <f>VLOOKUP($K16,Tabela11[[#All],[Processo]:[Responsável]],7,0)</f>
        <v>Alessandra</v>
      </c>
      <c r="M16" s="496">
        <v>44804</v>
      </c>
      <c r="N16" s="444" t="s">
        <v>124</v>
      </c>
      <c r="O16" s="496">
        <v>44810</v>
      </c>
      <c r="P16" s="424" t="s">
        <v>4148</v>
      </c>
      <c r="Q16" s="424" t="s">
        <v>4149</v>
      </c>
    </row>
    <row r="17" spans="1:17" ht="45" customHeight="1" x14ac:dyDescent="0.35">
      <c r="A17" s="424" t="s">
        <v>1779</v>
      </c>
      <c r="B17" s="424" t="s">
        <v>1337</v>
      </c>
      <c r="C17" s="424">
        <v>0</v>
      </c>
      <c r="D17" s="424" t="s">
        <v>162</v>
      </c>
      <c r="E17" s="424" t="s">
        <v>1338</v>
      </c>
      <c r="F17" s="496">
        <v>44752</v>
      </c>
      <c r="G17" s="497">
        <v>44752</v>
      </c>
      <c r="H17" s="424">
        <v>2436360</v>
      </c>
      <c r="I17" s="444" t="s">
        <v>1530</v>
      </c>
      <c r="J17" s="497">
        <v>44752</v>
      </c>
      <c r="K17" s="424" t="s">
        <v>10</v>
      </c>
      <c r="L17" s="424" t="str">
        <f>VLOOKUP($K17,Tabela11[[#All],[Processo]:[Responsável]],7,0)</f>
        <v>Alessandra</v>
      </c>
      <c r="M17" s="496">
        <v>44804</v>
      </c>
      <c r="N17" s="444" t="s">
        <v>124</v>
      </c>
      <c r="O17" s="496">
        <v>44810</v>
      </c>
      <c r="P17" s="424" t="s">
        <v>4148</v>
      </c>
      <c r="Q17" s="424" t="s">
        <v>4149</v>
      </c>
    </row>
    <row r="18" spans="1:17" ht="30" customHeight="1" x14ac:dyDescent="0.35">
      <c r="A18" s="446" t="s">
        <v>3462</v>
      </c>
      <c r="B18" s="446" t="s">
        <v>1392</v>
      </c>
      <c r="C18" s="446">
        <v>0</v>
      </c>
      <c r="D18" s="446" t="s">
        <v>162</v>
      </c>
      <c r="E18" s="446" t="s">
        <v>1283</v>
      </c>
      <c r="F18" s="489">
        <v>45474</v>
      </c>
      <c r="G18" s="498">
        <v>46022</v>
      </c>
      <c r="H18" s="446">
        <v>3969155</v>
      </c>
      <c r="I18" s="426" t="s">
        <v>1530</v>
      </c>
      <c r="J18" s="489">
        <v>45474</v>
      </c>
      <c r="K18" s="446" t="s">
        <v>61</v>
      </c>
      <c r="L18" s="446"/>
      <c r="M18" s="489">
        <v>45474</v>
      </c>
      <c r="N18" s="426" t="s">
        <v>124</v>
      </c>
      <c r="O18" s="489">
        <v>45476</v>
      </c>
      <c r="P18" s="424" t="s">
        <v>4148</v>
      </c>
      <c r="Q18" s="446" t="s">
        <v>4157</v>
      </c>
    </row>
    <row r="19" spans="1:17" x14ac:dyDescent="0.35">
      <c r="A19" s="446" t="s">
        <v>3463</v>
      </c>
      <c r="B19" s="446" t="s">
        <v>1393</v>
      </c>
      <c r="C19" s="446">
        <v>0</v>
      </c>
      <c r="D19" s="446" t="s">
        <v>162</v>
      </c>
      <c r="E19" s="446" t="s">
        <v>1283</v>
      </c>
      <c r="F19" s="489">
        <v>45474</v>
      </c>
      <c r="G19" s="498">
        <v>46387</v>
      </c>
      <c r="H19" s="446">
        <v>3969155</v>
      </c>
      <c r="I19" s="426" t="s">
        <v>1530</v>
      </c>
      <c r="J19" s="498">
        <v>45474</v>
      </c>
      <c r="K19" s="446" t="s">
        <v>61</v>
      </c>
      <c r="L19" s="446"/>
      <c r="M19" s="489">
        <v>45474</v>
      </c>
      <c r="N19" s="426" t="s">
        <v>124</v>
      </c>
      <c r="O19" s="489">
        <v>45476</v>
      </c>
      <c r="P19" s="446" t="s">
        <v>4148</v>
      </c>
      <c r="Q19" s="446" t="s">
        <v>4157</v>
      </c>
    </row>
    <row r="20" spans="1:17" x14ac:dyDescent="0.35">
      <c r="G20" s="310"/>
    </row>
    <row r="21" spans="1:17" x14ac:dyDescent="0.35">
      <c r="D21" s="305"/>
      <c r="E21" s="305"/>
      <c r="F21" s="292"/>
      <c r="G21" s="294"/>
      <c r="M21" s="309"/>
      <c r="N21" s="292"/>
      <c r="O21" s="292"/>
    </row>
    <row r="22" spans="1:17" x14ac:dyDescent="0.35">
      <c r="D22" s="305"/>
      <c r="E22" s="305"/>
      <c r="F22" s="292"/>
      <c r="G22" s="294"/>
      <c r="M22" s="309"/>
      <c r="N22" s="292"/>
      <c r="O22" s="292"/>
    </row>
  </sheetData>
  <dataValidations count="1">
    <dataValidation type="list" allowBlank="1" sqref="P2:P19" xr:uid="{00000000-0002-0000-0500-000000000000}">
      <formula1>"Renúncia de Capacidade, Encerramento, Outro"</formula1>
    </dataValidation>
  </dataValidations>
  <pageMargins left="0.511811024" right="0.511811024" top="0.78740157499999996" bottom="0.78740157499999996" header="0.31496062000000002" footer="0.31496062000000002"/>
  <pageSetup paperSize="9"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49"/>
  <sheetViews>
    <sheetView topLeftCell="A45" workbookViewId="0">
      <pane xSplit="1" topLeftCell="B1" activePane="topRight" state="frozen"/>
      <selection pane="topRight" activeCell="N10" sqref="N10"/>
    </sheetView>
  </sheetViews>
  <sheetFormatPr defaultColWidth="26.453125" defaultRowHeight="14.5" x14ac:dyDescent="0.35"/>
  <cols>
    <col min="1" max="1" width="36.81640625" bestFit="1" customWidth="1"/>
    <col min="2" max="2" width="14.54296875" bestFit="1" customWidth="1"/>
    <col min="3" max="3" width="10.54296875" bestFit="1" customWidth="1"/>
    <col min="4" max="31" width="20.81640625" customWidth="1"/>
  </cols>
  <sheetData>
    <row r="1" spans="1:15" ht="45" customHeight="1" x14ac:dyDescent="0.35">
      <c r="A1" s="129" t="s">
        <v>4158</v>
      </c>
      <c r="B1" s="129" t="s">
        <v>4159</v>
      </c>
      <c r="C1" s="129" t="s">
        <v>4160</v>
      </c>
      <c r="D1" s="129" t="s">
        <v>4161</v>
      </c>
      <c r="E1" s="116" t="s">
        <v>4162</v>
      </c>
      <c r="F1" s="129" t="s">
        <v>4163</v>
      </c>
      <c r="G1" s="129" t="s">
        <v>4164</v>
      </c>
      <c r="H1" s="129" t="s">
        <v>4165</v>
      </c>
      <c r="I1" s="129" t="s">
        <v>4166</v>
      </c>
      <c r="J1" s="129" t="s">
        <v>4167</v>
      </c>
      <c r="K1" s="129" t="s">
        <v>4168</v>
      </c>
      <c r="L1" s="129" t="s">
        <v>4169</v>
      </c>
      <c r="M1" s="129" t="s">
        <v>4170</v>
      </c>
      <c r="N1" s="129" t="s">
        <v>4171</v>
      </c>
      <c r="O1" s="129" t="s">
        <v>4172</v>
      </c>
    </row>
    <row r="2" spans="1:15" ht="90" customHeight="1" x14ac:dyDescent="0.35">
      <c r="A2" s="8" t="s">
        <v>4173</v>
      </c>
      <c r="B2" s="8" t="s">
        <v>4174</v>
      </c>
      <c r="C2" s="8" t="s">
        <v>4175</v>
      </c>
      <c r="D2" s="8" t="s">
        <v>4176</v>
      </c>
      <c r="E2" s="95" t="s">
        <v>4177</v>
      </c>
      <c r="F2" s="8" t="s">
        <v>4176</v>
      </c>
      <c r="G2" s="95" t="s">
        <v>4178</v>
      </c>
      <c r="H2" s="8" t="s">
        <v>4176</v>
      </c>
      <c r="I2" s="95" t="s">
        <v>4179</v>
      </c>
      <c r="J2" s="8" t="s">
        <v>4176</v>
      </c>
      <c r="K2" s="95" t="s">
        <v>4179</v>
      </c>
      <c r="L2" s="8" t="s">
        <v>4176</v>
      </c>
      <c r="M2" s="95" t="s">
        <v>4180</v>
      </c>
      <c r="N2" s="8" t="s">
        <v>4176</v>
      </c>
      <c r="O2" s="95" t="s">
        <v>4180</v>
      </c>
    </row>
    <row r="3" spans="1:15" ht="60" customHeight="1" x14ac:dyDescent="0.35">
      <c r="A3" s="8" t="s">
        <v>4181</v>
      </c>
      <c r="B3" s="8" t="s">
        <v>4182</v>
      </c>
      <c r="C3" s="8" t="s">
        <v>4183</v>
      </c>
      <c r="D3" s="8" t="s">
        <v>4184</v>
      </c>
      <c r="E3" s="8" t="s">
        <v>4185</v>
      </c>
      <c r="F3" s="8" t="s">
        <v>4184</v>
      </c>
      <c r="G3" s="8" t="s">
        <v>4185</v>
      </c>
      <c r="H3" s="8" t="s">
        <v>4186</v>
      </c>
      <c r="I3" s="8" t="s">
        <v>4185</v>
      </c>
      <c r="J3" s="8" t="s">
        <v>4186</v>
      </c>
      <c r="K3" s="8" t="s">
        <v>4185</v>
      </c>
      <c r="L3" s="8" t="s">
        <v>4186</v>
      </c>
      <c r="M3" s="8" t="s">
        <v>4185</v>
      </c>
      <c r="N3" s="8" t="s">
        <v>4186</v>
      </c>
      <c r="O3" s="8" t="s">
        <v>4185</v>
      </c>
    </row>
    <row r="4" spans="1:15" ht="60" customHeight="1" x14ac:dyDescent="0.35">
      <c r="A4" s="8" t="s">
        <v>4187</v>
      </c>
      <c r="B4" s="8" t="s">
        <v>4188</v>
      </c>
      <c r="C4" s="8" t="s">
        <v>4189</v>
      </c>
      <c r="D4" s="8" t="s">
        <v>4175</v>
      </c>
      <c r="E4" s="95" t="s">
        <v>4190</v>
      </c>
      <c r="F4" s="8" t="s">
        <v>4175</v>
      </c>
      <c r="G4" s="95" t="s">
        <v>4190</v>
      </c>
      <c r="H4" s="8" t="s">
        <v>4191</v>
      </c>
      <c r="I4" s="95" t="s">
        <v>4190</v>
      </c>
      <c r="J4" s="8" t="s">
        <v>4191</v>
      </c>
      <c r="K4" s="95" t="s">
        <v>4192</v>
      </c>
      <c r="L4" s="8" t="s">
        <v>4191</v>
      </c>
      <c r="M4" s="95" t="s">
        <v>4193</v>
      </c>
      <c r="N4" s="8" t="s">
        <v>4194</v>
      </c>
      <c r="O4" s="95" t="s">
        <v>4193</v>
      </c>
    </row>
    <row r="5" spans="1:15" x14ac:dyDescent="0.35">
      <c r="C5" s="8"/>
      <c r="D5" s="8"/>
      <c r="F5" s="95"/>
      <c r="G5" s="95"/>
    </row>
    <row r="6" spans="1:15" x14ac:dyDescent="0.35">
      <c r="A6" s="8"/>
    </row>
    <row r="12" spans="1:15" x14ac:dyDescent="0.35">
      <c r="C12" s="53"/>
    </row>
    <row r="13" spans="1:15" x14ac:dyDescent="0.35">
      <c r="C13" s="53"/>
    </row>
    <row r="20" spans="2:3" x14ac:dyDescent="0.35">
      <c r="B20" s="96" t="s">
        <v>4195</v>
      </c>
      <c r="C20" t="s">
        <v>4196</v>
      </c>
    </row>
    <row r="21" spans="2:3" x14ac:dyDescent="0.35">
      <c r="B21" s="97" t="s">
        <v>4197</v>
      </c>
      <c r="C21" t="s">
        <v>4196</v>
      </c>
    </row>
    <row r="22" spans="2:3" x14ac:dyDescent="0.35">
      <c r="B22" s="96" t="s">
        <v>4198</v>
      </c>
      <c r="C22" t="s">
        <v>4196</v>
      </c>
    </row>
    <row r="23" spans="2:3" x14ac:dyDescent="0.35">
      <c r="B23" s="97" t="s">
        <v>4199</v>
      </c>
      <c r="C23" t="s">
        <v>4196</v>
      </c>
    </row>
    <row r="25" spans="2:3" x14ac:dyDescent="0.35">
      <c r="C25" t="s">
        <v>4200</v>
      </c>
    </row>
    <row r="27" spans="2:3" x14ac:dyDescent="0.35">
      <c r="C27" t="s">
        <v>4201</v>
      </c>
    </row>
    <row r="28" spans="2:3" x14ac:dyDescent="0.35">
      <c r="B28" s="95"/>
    </row>
    <row r="31" spans="2:3" x14ac:dyDescent="0.35">
      <c r="C31" s="95"/>
    </row>
    <row r="37" spans="2:3" x14ac:dyDescent="0.35">
      <c r="B37" s="95"/>
      <c r="C37" s="95"/>
    </row>
    <row r="45" spans="2:3" ht="90" customHeight="1" x14ac:dyDescent="0.35">
      <c r="C45" s="6" t="s">
        <v>4202</v>
      </c>
    </row>
    <row r="47" spans="2:3" x14ac:dyDescent="0.35">
      <c r="C47" s="111" t="s">
        <v>4203</v>
      </c>
    </row>
    <row r="49" spans="3:3" x14ac:dyDescent="0.35">
      <c r="C49" t="s">
        <v>4204</v>
      </c>
    </row>
  </sheetData>
  <conditionalFormatting sqref="B20:B23">
    <cfRule type="expression" dxfId="4" priority="1">
      <formula>COUNTIFS($R20:$R1048149,$R1048149)&gt;1</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
  <dimension ref="A2:W131"/>
  <sheetViews>
    <sheetView topLeftCell="H1" zoomScale="85" zoomScaleNormal="85" workbookViewId="0">
      <selection activeCell="O81" sqref="O81"/>
    </sheetView>
  </sheetViews>
  <sheetFormatPr defaultColWidth="9.1796875" defaultRowHeight="14.5" x14ac:dyDescent="0.35"/>
  <cols>
    <col min="1" max="1" width="20.453125" style="95" hidden="1" customWidth="1"/>
    <col min="2" max="2" width="9.1796875" style="95" hidden="1" customWidth="1"/>
    <col min="3" max="3" width="12.81640625" style="95" hidden="1" customWidth="1"/>
    <col min="4" max="4" width="24.81640625" style="95" hidden="1" customWidth="1"/>
    <col min="5" max="5" width="21.1796875" style="95" hidden="1" customWidth="1"/>
    <col min="6" max="6" width="31.81640625" style="95" hidden="1" customWidth="1"/>
    <col min="7" max="7" width="7.54296875" style="95" hidden="1" customWidth="1"/>
    <col min="8" max="8" width="17.81640625" style="8" bestFit="1" customWidth="1"/>
    <col min="9" max="9" width="26.81640625" style="8" customWidth="1"/>
    <col min="10" max="10" width="6.81640625" style="8" bestFit="1" customWidth="1"/>
    <col min="11" max="11" width="10.54296875" style="8" bestFit="1" customWidth="1"/>
    <col min="12" max="12" width="6.81640625" style="8" bestFit="1" customWidth="1"/>
    <col min="13" max="13" width="7.54296875" style="8" customWidth="1"/>
    <col min="14" max="14" width="24.1796875" style="95" customWidth="1"/>
    <col min="15" max="15" width="14.453125" style="6" bestFit="1" customWidth="1"/>
    <col min="16" max="16" width="18.81640625" style="6" bestFit="1" customWidth="1"/>
    <col min="17" max="17" width="18.81640625" style="6" customWidth="1"/>
    <col min="18" max="18" width="17.54296875" style="8" bestFit="1" customWidth="1"/>
    <col min="19" max="19" width="79.453125" style="95" customWidth="1"/>
    <col min="20" max="20" width="22.453125" style="95" customWidth="1"/>
    <col min="21" max="50" width="9.1796875" style="95" customWidth="1"/>
    <col min="51" max="16384" width="9.1796875" style="95"/>
  </cols>
  <sheetData>
    <row r="2" spans="1:20" s="93" customFormat="1" ht="45" customHeight="1" x14ac:dyDescent="0.35">
      <c r="A2" s="95"/>
      <c r="B2" s="95"/>
      <c r="C2" s="95"/>
      <c r="D2" s="95"/>
      <c r="E2" s="95"/>
      <c r="F2" s="95"/>
      <c r="G2" s="95"/>
      <c r="H2" s="8" t="s">
        <v>4205</v>
      </c>
      <c r="I2" s="93" t="s">
        <v>4206</v>
      </c>
      <c r="J2" s="93" t="s">
        <v>4207</v>
      </c>
      <c r="K2" s="93" t="s">
        <v>4208</v>
      </c>
      <c r="L2" s="93" t="s">
        <v>4209</v>
      </c>
      <c r="M2" s="93" t="s">
        <v>4210</v>
      </c>
      <c r="N2" s="93" t="s">
        <v>4211</v>
      </c>
      <c r="O2" s="93" t="s">
        <v>4212</v>
      </c>
      <c r="P2" s="93" t="s">
        <v>4213</v>
      </c>
      <c r="Q2" s="93" t="s">
        <v>4214</v>
      </c>
      <c r="R2" s="8" t="s">
        <v>4215</v>
      </c>
      <c r="S2" s="93" t="s">
        <v>1274</v>
      </c>
      <c r="T2" s="93" t="s">
        <v>4216</v>
      </c>
    </row>
    <row r="3" spans="1:20" hidden="1" x14ac:dyDescent="0.35">
      <c r="A3" s="113" t="s">
        <v>4217</v>
      </c>
      <c r="H3" s="6">
        <v>8789</v>
      </c>
      <c r="I3" s="95" t="s">
        <v>26</v>
      </c>
      <c r="J3" s="95">
        <v>48610</v>
      </c>
      <c r="K3" s="95" t="s">
        <v>4218</v>
      </c>
      <c r="L3" s="95" t="s">
        <v>152</v>
      </c>
      <c r="M3" s="95" t="s">
        <v>4219</v>
      </c>
      <c r="N3" s="95" t="s">
        <v>4220</v>
      </c>
      <c r="O3" s="95" t="s">
        <v>4154</v>
      </c>
      <c r="P3" s="95" t="s">
        <v>4221</v>
      </c>
      <c r="Q3" s="95" t="s">
        <v>4221</v>
      </c>
      <c r="R3" s="8">
        <v>0</v>
      </c>
      <c r="S3" s="95" t="s">
        <v>4222</v>
      </c>
      <c r="T3" s="95" t="str">
        <f>IF(ISNA(VLOOKUP('CST a registrar'!$I3,#REF!,1,0)),"","já registrado")</f>
        <v>já registrado</v>
      </c>
    </row>
    <row r="4" spans="1:20" hidden="1" x14ac:dyDescent="0.35">
      <c r="A4" s="114" t="s">
        <v>22</v>
      </c>
      <c r="B4" s="95">
        <v>1</v>
      </c>
      <c r="C4" s="95" t="s">
        <v>4223</v>
      </c>
      <c r="H4" s="107">
        <v>8789</v>
      </c>
      <c r="I4" s="95" t="s">
        <v>47</v>
      </c>
      <c r="J4" s="95">
        <v>48610</v>
      </c>
      <c r="K4" s="95" t="s">
        <v>4224</v>
      </c>
      <c r="L4" s="95" t="s">
        <v>152</v>
      </c>
      <c r="M4" s="95">
        <v>13</v>
      </c>
      <c r="N4" s="95" t="s">
        <v>4220</v>
      </c>
      <c r="O4" s="95" t="s">
        <v>4154</v>
      </c>
      <c r="P4" s="95" t="s">
        <v>4221</v>
      </c>
      <c r="Q4" s="95" t="s">
        <v>4221</v>
      </c>
      <c r="R4" s="8">
        <v>0</v>
      </c>
      <c r="S4" s="95" t="s">
        <v>4225</v>
      </c>
      <c r="T4" s="95" t="str">
        <f>IF(ISNA(VLOOKUP('CST a registrar'!$I4,#REF!,1,0)),"","já registrado")</f>
        <v>já registrado</v>
      </c>
    </row>
    <row r="5" spans="1:20" hidden="1" x14ac:dyDescent="0.35">
      <c r="A5" s="115" t="s">
        <v>6</v>
      </c>
      <c r="B5" s="95">
        <v>2</v>
      </c>
      <c r="C5" s="95" t="s">
        <v>4223</v>
      </c>
      <c r="H5" s="107">
        <v>8789</v>
      </c>
      <c r="I5" s="95" t="s">
        <v>50</v>
      </c>
      <c r="J5" s="95">
        <v>48610</v>
      </c>
      <c r="K5" s="95" t="s">
        <v>4226</v>
      </c>
      <c r="L5" s="95" t="s">
        <v>152</v>
      </c>
      <c r="M5" s="95">
        <v>38</v>
      </c>
      <c r="N5" s="95" t="s">
        <v>4220</v>
      </c>
      <c r="O5" s="95" t="s">
        <v>4154</v>
      </c>
      <c r="P5" s="95" t="s">
        <v>4221</v>
      </c>
      <c r="Q5" s="95" t="s">
        <v>4221</v>
      </c>
      <c r="R5" s="8">
        <v>0</v>
      </c>
      <c r="S5" s="95" t="s">
        <v>4227</v>
      </c>
      <c r="T5" s="95" t="str">
        <f>IF(ISNA(VLOOKUP('CST a registrar'!$I5,#REF!,1,0)),"","já registrado")</f>
        <v>já registrado</v>
      </c>
    </row>
    <row r="6" spans="1:20" hidden="1" x14ac:dyDescent="0.35">
      <c r="A6" s="115" t="s">
        <v>10</v>
      </c>
      <c r="B6" s="95">
        <v>3</v>
      </c>
      <c r="C6" s="95" t="s">
        <v>4223</v>
      </c>
      <c r="H6" s="6">
        <v>8789</v>
      </c>
      <c r="I6" s="95" t="s">
        <v>41</v>
      </c>
      <c r="J6" s="95">
        <v>48610</v>
      </c>
      <c r="K6" s="95" t="s">
        <v>4228</v>
      </c>
      <c r="L6" s="95" t="s">
        <v>238</v>
      </c>
      <c r="M6" s="95" t="s">
        <v>4229</v>
      </c>
      <c r="N6" s="95" t="s">
        <v>4220</v>
      </c>
      <c r="O6" s="95" t="s">
        <v>4230</v>
      </c>
      <c r="P6" s="95" t="s">
        <v>4221</v>
      </c>
      <c r="Q6" s="95"/>
      <c r="S6" s="93" t="s">
        <v>4231</v>
      </c>
      <c r="T6" s="95" t="str">
        <f>IF(ISNA(VLOOKUP('CST a registrar'!$I6,#REF!,1,0)),"","já registrado")</f>
        <v>já registrado</v>
      </c>
    </row>
    <row r="7" spans="1:20" hidden="1" x14ac:dyDescent="0.35">
      <c r="A7" s="115" t="s">
        <v>14</v>
      </c>
      <c r="B7" s="95">
        <v>4</v>
      </c>
      <c r="C7" s="95" t="s">
        <v>4223</v>
      </c>
      <c r="D7" s="95" t="s">
        <v>4232</v>
      </c>
      <c r="H7" s="6">
        <v>8789</v>
      </c>
      <c r="I7" s="95" t="s">
        <v>48</v>
      </c>
      <c r="J7" s="95">
        <v>48610</v>
      </c>
      <c r="K7" s="95" t="s">
        <v>4233</v>
      </c>
      <c r="L7" s="95" t="s">
        <v>238</v>
      </c>
      <c r="M7" s="95" t="s">
        <v>4229</v>
      </c>
      <c r="N7" s="95" t="s">
        <v>4220</v>
      </c>
      <c r="O7" s="95" t="s">
        <v>4154</v>
      </c>
      <c r="P7" s="95" t="s">
        <v>4221</v>
      </c>
      <c r="Q7" s="95" t="s">
        <v>4221</v>
      </c>
      <c r="R7" s="8">
        <v>0</v>
      </c>
      <c r="S7" s="95" t="s">
        <v>4234</v>
      </c>
      <c r="T7" s="95" t="str">
        <f>IF(ISNA(VLOOKUP('CST a registrar'!$I7,#REF!,1,0)),"","já registrado")</f>
        <v>já registrado</v>
      </c>
    </row>
    <row r="8" spans="1:20" hidden="1" x14ac:dyDescent="0.35">
      <c r="A8" s="115" t="s">
        <v>17</v>
      </c>
      <c r="B8" s="95">
        <v>5</v>
      </c>
      <c r="C8" s="95" t="s">
        <v>4223</v>
      </c>
      <c r="D8" s="95" t="s">
        <v>4235</v>
      </c>
      <c r="H8" s="6">
        <v>8789</v>
      </c>
      <c r="I8" s="95" t="s">
        <v>36</v>
      </c>
      <c r="J8" s="95">
        <v>48610</v>
      </c>
      <c r="K8" s="95" t="s">
        <v>4236</v>
      </c>
      <c r="L8" s="95" t="s">
        <v>238</v>
      </c>
      <c r="M8" s="95" t="s">
        <v>4237</v>
      </c>
      <c r="N8" s="95" t="s">
        <v>4220</v>
      </c>
      <c r="O8" s="95" t="s">
        <v>4154</v>
      </c>
      <c r="P8" s="95" t="s">
        <v>4221</v>
      </c>
      <c r="Q8" s="95" t="s">
        <v>4221</v>
      </c>
      <c r="R8" s="8">
        <v>0</v>
      </c>
      <c r="S8" s="95" t="s">
        <v>4238</v>
      </c>
      <c r="T8" s="95" t="str">
        <f>IF(ISNA(VLOOKUP('CST a registrar'!$I8,#REF!,1,0)),"","já registrado")</f>
        <v>já registrado</v>
      </c>
    </row>
    <row r="9" spans="1:20" ht="225" hidden="1" customHeight="1" x14ac:dyDescent="0.35">
      <c r="A9" s="115" t="s">
        <v>19</v>
      </c>
      <c r="B9" s="95">
        <v>6</v>
      </c>
      <c r="C9" s="95" t="s">
        <v>4223</v>
      </c>
      <c r="D9" s="116" t="s">
        <v>4239</v>
      </c>
      <c r="H9" s="6">
        <v>8789</v>
      </c>
      <c r="I9" s="95" t="s">
        <v>27</v>
      </c>
      <c r="J9" s="95">
        <v>48610</v>
      </c>
      <c r="K9" s="95" t="s">
        <v>4240</v>
      </c>
      <c r="L9" s="95" t="s">
        <v>238</v>
      </c>
      <c r="M9" s="95" t="s">
        <v>4241</v>
      </c>
      <c r="N9" s="95" t="s">
        <v>4220</v>
      </c>
      <c r="O9" s="95" t="s">
        <v>4154</v>
      </c>
      <c r="P9" s="95" t="s">
        <v>4242</v>
      </c>
      <c r="Q9" s="95" t="s">
        <v>4221</v>
      </c>
      <c r="R9" s="8">
        <v>10</v>
      </c>
      <c r="S9" s="95" t="s">
        <v>4243</v>
      </c>
      <c r="T9" s="95" t="str">
        <f>IF(ISNA(VLOOKUP('CST a registrar'!$I9,#REF!,1,0)),"","já registrado")</f>
        <v>já registrado</v>
      </c>
    </row>
    <row r="10" spans="1:20" hidden="1" x14ac:dyDescent="0.35">
      <c r="A10" s="115" t="s">
        <v>24</v>
      </c>
      <c r="B10" s="95">
        <v>7</v>
      </c>
      <c r="C10" s="95" t="s">
        <v>4223</v>
      </c>
      <c r="D10" s="116" t="s">
        <v>4239</v>
      </c>
      <c r="H10" s="6">
        <v>8789</v>
      </c>
      <c r="I10" s="95" t="s">
        <v>39</v>
      </c>
      <c r="J10" s="95">
        <v>48610</v>
      </c>
      <c r="K10" s="95" t="s">
        <v>4244</v>
      </c>
      <c r="L10" s="95" t="s">
        <v>238</v>
      </c>
      <c r="M10" s="95" t="s">
        <v>4245</v>
      </c>
      <c r="N10" s="95" t="s">
        <v>4220</v>
      </c>
      <c r="O10" s="95" t="s">
        <v>4154</v>
      </c>
      <c r="P10" s="95" t="s">
        <v>4221</v>
      </c>
      <c r="Q10" s="95" t="s">
        <v>4221</v>
      </c>
      <c r="R10" s="8">
        <v>0</v>
      </c>
      <c r="S10" s="95" t="s">
        <v>4246</v>
      </c>
      <c r="T10" s="95" t="str">
        <f>IF(ISNA(VLOOKUP('CST a registrar'!$I10,#REF!,1,0)),"","já registrado")</f>
        <v>já registrado</v>
      </c>
    </row>
    <row r="11" spans="1:20" ht="75" hidden="1" customHeight="1" x14ac:dyDescent="0.35">
      <c r="A11" s="115" t="s">
        <v>27</v>
      </c>
      <c r="B11" s="95">
        <v>8</v>
      </c>
      <c r="C11" s="95" t="s">
        <v>4154</v>
      </c>
      <c r="D11" s="116" t="s">
        <v>4235</v>
      </c>
      <c r="H11" s="107">
        <v>8789</v>
      </c>
      <c r="I11" s="95" t="s">
        <v>29</v>
      </c>
      <c r="J11" s="95">
        <v>48610</v>
      </c>
      <c r="K11" s="95" t="s">
        <v>4247</v>
      </c>
      <c r="L11" s="95" t="s">
        <v>238</v>
      </c>
      <c r="M11" s="95">
        <v>18</v>
      </c>
      <c r="N11" s="95" t="s">
        <v>4220</v>
      </c>
      <c r="O11" s="95" t="s">
        <v>4154</v>
      </c>
      <c r="P11" s="95" t="s">
        <v>4242</v>
      </c>
      <c r="Q11" s="95" t="s">
        <v>4221</v>
      </c>
      <c r="R11" s="8">
        <v>2</v>
      </c>
      <c r="S11" s="95" t="s">
        <v>4248</v>
      </c>
      <c r="T11" s="95" t="str">
        <f>IF(ISNA(VLOOKUP('CST a registrar'!$I11,#REF!,1,0)),"","já registrado")</f>
        <v>já registrado</v>
      </c>
    </row>
    <row r="12" spans="1:20" ht="105" hidden="1" customHeight="1" x14ac:dyDescent="0.35">
      <c r="A12" s="115" t="s">
        <v>47</v>
      </c>
      <c r="B12" s="95">
        <v>9</v>
      </c>
      <c r="C12" s="95" t="s">
        <v>4154</v>
      </c>
      <c r="D12" s="116" t="s">
        <v>4239</v>
      </c>
      <c r="H12" s="107">
        <v>8789</v>
      </c>
      <c r="I12" s="95" t="s">
        <v>35</v>
      </c>
      <c r="J12" s="95">
        <v>48610</v>
      </c>
      <c r="K12" s="95" t="s">
        <v>4249</v>
      </c>
      <c r="L12" s="95" t="s">
        <v>238</v>
      </c>
      <c r="M12" s="95">
        <v>24</v>
      </c>
      <c r="N12" s="95" t="s">
        <v>4220</v>
      </c>
      <c r="O12" s="95" t="s">
        <v>4154</v>
      </c>
      <c r="P12" s="95" t="s">
        <v>4242</v>
      </c>
      <c r="Q12" s="95" t="s">
        <v>4221</v>
      </c>
      <c r="R12" s="8">
        <v>4</v>
      </c>
      <c r="S12" s="95" t="s">
        <v>4250</v>
      </c>
      <c r="T12" s="95" t="str">
        <f>IF(ISNA(VLOOKUP('CST a registrar'!$I12,#REF!,1,0)),"","já registrado")</f>
        <v>já registrado</v>
      </c>
    </row>
    <row r="13" spans="1:20" hidden="1" x14ac:dyDescent="0.35">
      <c r="A13" s="115" t="s">
        <v>50</v>
      </c>
      <c r="B13" s="95">
        <v>10</v>
      </c>
      <c r="C13" s="95" t="s">
        <v>4154</v>
      </c>
      <c r="D13" s="116" t="s">
        <v>4239</v>
      </c>
      <c r="H13" s="107">
        <v>8789</v>
      </c>
      <c r="I13" s="95" t="s">
        <v>44</v>
      </c>
      <c r="J13" s="95">
        <v>48610</v>
      </c>
      <c r="K13" s="95" t="s">
        <v>4251</v>
      </c>
      <c r="L13" s="95" t="s">
        <v>238</v>
      </c>
      <c r="M13" s="95">
        <v>28</v>
      </c>
      <c r="N13" s="95" t="s">
        <v>4220</v>
      </c>
      <c r="O13" s="95" t="s">
        <v>4230</v>
      </c>
      <c r="P13" s="95" t="s">
        <v>4221</v>
      </c>
      <c r="Q13" s="95"/>
      <c r="S13" s="93" t="s">
        <v>4252</v>
      </c>
      <c r="T13" s="95" t="str">
        <f>IF(ISNA(VLOOKUP('CST a registrar'!$I13,#REF!,1,0)),"","já registrado")</f>
        <v>já registrado</v>
      </c>
    </row>
    <row r="14" spans="1:20" ht="60" hidden="1" customHeight="1" x14ac:dyDescent="0.35">
      <c r="A14" s="115" t="s">
        <v>16</v>
      </c>
      <c r="B14" s="95">
        <v>11</v>
      </c>
      <c r="C14" s="95" t="s">
        <v>4154</v>
      </c>
      <c r="D14" s="116" t="s">
        <v>4253</v>
      </c>
      <c r="H14" s="107">
        <v>8789</v>
      </c>
      <c r="I14" s="95" t="s">
        <v>38</v>
      </c>
      <c r="J14" s="95">
        <v>48610</v>
      </c>
      <c r="K14" s="95" t="s">
        <v>4254</v>
      </c>
      <c r="L14" s="95" t="s">
        <v>238</v>
      </c>
      <c r="M14" s="95">
        <v>73</v>
      </c>
      <c r="N14" s="95" t="s">
        <v>4220</v>
      </c>
      <c r="O14" s="95" t="s">
        <v>4154</v>
      </c>
      <c r="P14" s="95" t="s">
        <v>4242</v>
      </c>
      <c r="Q14" s="95" t="s">
        <v>4221</v>
      </c>
      <c r="R14" s="8">
        <v>1</v>
      </c>
      <c r="S14" s="95" t="s">
        <v>4255</v>
      </c>
      <c r="T14" s="95" t="str">
        <f>IF(ISNA(VLOOKUP('CST a registrar'!$I14,#REF!,1,0)),"","já registrado")</f>
        <v>já registrado</v>
      </c>
    </row>
    <row r="15" spans="1:20" hidden="1" x14ac:dyDescent="0.35">
      <c r="A15" s="115" t="s">
        <v>35</v>
      </c>
      <c r="B15" s="95">
        <v>12</v>
      </c>
      <c r="C15" s="95" t="s">
        <v>4154</v>
      </c>
      <c r="D15" s="116" t="s">
        <v>4235</v>
      </c>
      <c r="H15" s="107">
        <v>8789</v>
      </c>
      <c r="I15" s="95" t="s">
        <v>32</v>
      </c>
      <c r="J15" s="95">
        <v>48610</v>
      </c>
      <c r="K15" s="95" t="s">
        <v>4256</v>
      </c>
      <c r="L15" s="95" t="s">
        <v>238</v>
      </c>
      <c r="M15" s="95">
        <v>77</v>
      </c>
      <c r="N15" s="95" t="s">
        <v>4220</v>
      </c>
      <c r="O15" s="95" t="s">
        <v>4230</v>
      </c>
      <c r="P15" s="95" t="s">
        <v>4221</v>
      </c>
      <c r="Q15" s="95"/>
      <c r="S15" s="95" t="s">
        <v>4257</v>
      </c>
      <c r="T15" s="95" t="str">
        <f>IF(ISNA(VLOOKUP('CST a registrar'!$I15,#REF!,1,0)),"","já registrado")</f>
        <v>já registrado</v>
      </c>
    </row>
    <row r="16" spans="1:20" hidden="1" x14ac:dyDescent="0.35">
      <c r="A16" s="115" t="s">
        <v>38</v>
      </c>
      <c r="B16" s="95">
        <v>13</v>
      </c>
      <c r="C16" s="95" t="s">
        <v>4154</v>
      </c>
      <c r="D16" s="116" t="s">
        <v>4235</v>
      </c>
      <c r="H16" s="107">
        <v>8789</v>
      </c>
      <c r="I16" s="95" t="s">
        <v>21</v>
      </c>
      <c r="J16" s="95">
        <v>48610</v>
      </c>
      <c r="K16" s="95" t="s">
        <v>4258</v>
      </c>
      <c r="L16" s="95" t="s">
        <v>238</v>
      </c>
      <c r="M16" s="95">
        <v>87</v>
      </c>
      <c r="N16" s="95" t="s">
        <v>4220</v>
      </c>
      <c r="O16" s="95" t="s">
        <v>4230</v>
      </c>
      <c r="P16" s="95" t="s">
        <v>4221</v>
      </c>
      <c r="Q16" s="95"/>
      <c r="S16" s="95" t="s">
        <v>4259</v>
      </c>
      <c r="T16" s="95" t="str">
        <f>IF(ISNA(VLOOKUP('CST a registrar'!$I16,#REF!,1,0)),"","já registrado")</f>
        <v>já registrado</v>
      </c>
    </row>
    <row r="17" spans="1:20" ht="60" hidden="1" customHeight="1" x14ac:dyDescent="0.35">
      <c r="A17" s="115" t="s">
        <v>29</v>
      </c>
      <c r="B17" s="95">
        <v>14</v>
      </c>
      <c r="C17" s="95" t="s">
        <v>4154</v>
      </c>
      <c r="D17" s="116" t="s">
        <v>4235</v>
      </c>
      <c r="H17" s="6">
        <v>8789</v>
      </c>
      <c r="I17" s="95" t="s">
        <v>22</v>
      </c>
      <c r="J17" s="95">
        <v>48610</v>
      </c>
      <c r="K17" s="95" t="s">
        <v>4260</v>
      </c>
      <c r="L17" s="95" t="s">
        <v>238</v>
      </c>
      <c r="M17" s="95" t="s">
        <v>4261</v>
      </c>
      <c r="N17" s="95" t="s">
        <v>4220</v>
      </c>
      <c r="O17" s="95" t="s">
        <v>4154</v>
      </c>
      <c r="P17" s="95" t="s">
        <v>4242</v>
      </c>
      <c r="Q17" s="95" t="s">
        <v>4221</v>
      </c>
      <c r="R17" s="8">
        <v>1</v>
      </c>
      <c r="S17" s="95" t="s">
        <v>4262</v>
      </c>
      <c r="T17" s="95" t="str">
        <f>IF(ISNA(VLOOKUP('CST a registrar'!$I17,#REF!,1,0)),"","já registrado")</f>
        <v>já registrado</v>
      </c>
    </row>
    <row r="18" spans="1:20" ht="105" hidden="1" customHeight="1" x14ac:dyDescent="0.35">
      <c r="A18" s="115" t="s">
        <v>21</v>
      </c>
      <c r="B18" s="95">
        <v>15</v>
      </c>
      <c r="C18" s="95" t="s">
        <v>4230</v>
      </c>
      <c r="H18" s="6">
        <v>8789</v>
      </c>
      <c r="I18" s="95" t="s">
        <v>14</v>
      </c>
      <c r="J18" s="95">
        <v>48610</v>
      </c>
      <c r="K18" s="95" t="s">
        <v>4263</v>
      </c>
      <c r="L18" s="95" t="s">
        <v>238</v>
      </c>
      <c r="M18" s="95" t="s">
        <v>4264</v>
      </c>
      <c r="N18" s="95" t="s">
        <v>4220</v>
      </c>
      <c r="O18" s="95" t="s">
        <v>4154</v>
      </c>
      <c r="P18" s="95" t="s">
        <v>4242</v>
      </c>
      <c r="Q18" s="95" t="s">
        <v>4221</v>
      </c>
      <c r="R18" s="8">
        <v>2</v>
      </c>
      <c r="S18" s="95" t="s">
        <v>4265</v>
      </c>
      <c r="T18" s="95" t="str">
        <f>IF(ISNA(VLOOKUP('CST a registrar'!$I18,#REF!,1,0)),"","já registrado")</f>
        <v>já registrado</v>
      </c>
    </row>
    <row r="19" spans="1:20" ht="330" hidden="1" customHeight="1" x14ac:dyDescent="0.35">
      <c r="A19" s="115" t="s">
        <v>32</v>
      </c>
      <c r="B19" s="95">
        <v>16</v>
      </c>
      <c r="C19" s="95" t="s">
        <v>4230</v>
      </c>
      <c r="H19" s="6">
        <v>8789</v>
      </c>
      <c r="I19" s="95" t="s">
        <v>6</v>
      </c>
      <c r="J19" s="95">
        <v>48610</v>
      </c>
      <c r="K19" s="115">
        <v>200522</v>
      </c>
      <c r="L19" s="95" t="s">
        <v>238</v>
      </c>
      <c r="M19" s="95" t="s">
        <v>4266</v>
      </c>
      <c r="N19" s="95" t="s">
        <v>4220</v>
      </c>
      <c r="O19" s="95" t="s">
        <v>4154</v>
      </c>
      <c r="P19" s="95" t="s">
        <v>4242</v>
      </c>
      <c r="Q19" s="95" t="s">
        <v>4221</v>
      </c>
      <c r="R19" s="8">
        <v>15</v>
      </c>
      <c r="S19" s="95" t="s">
        <v>4267</v>
      </c>
      <c r="T19" s="95" t="str">
        <f>IF(ISNA(VLOOKUP('CST a registrar'!$I19,#REF!,1,0)),"","já registrado")</f>
        <v>já registrado</v>
      </c>
    </row>
    <row r="20" spans="1:20" ht="60" hidden="1" customHeight="1" x14ac:dyDescent="0.35">
      <c r="A20" s="115" t="s">
        <v>57</v>
      </c>
      <c r="B20" s="95">
        <v>17</v>
      </c>
      <c r="C20" s="95" t="s">
        <v>4230</v>
      </c>
      <c r="H20" s="6">
        <v>8789</v>
      </c>
      <c r="I20" s="95" t="s">
        <v>13</v>
      </c>
      <c r="J20" s="95">
        <v>48610</v>
      </c>
      <c r="K20" s="95" t="s">
        <v>4268</v>
      </c>
      <c r="L20" s="95" t="s">
        <v>166</v>
      </c>
      <c r="M20" s="95" t="s">
        <v>4269</v>
      </c>
      <c r="N20" s="95" t="s">
        <v>4220</v>
      </c>
      <c r="O20" s="95" t="s">
        <v>4230</v>
      </c>
      <c r="P20" s="95"/>
      <c r="Q20" s="95"/>
      <c r="S20" s="93" t="s">
        <v>4270</v>
      </c>
      <c r="T20" s="95" t="str">
        <f>IF(ISNA(VLOOKUP('CST a registrar'!$I20,#REF!,1,0)),"","já registrado")</f>
        <v>já registrado</v>
      </c>
    </row>
    <row r="21" spans="1:20" ht="45" hidden="1" customHeight="1" x14ac:dyDescent="0.35">
      <c r="A21" s="115" t="s">
        <v>13</v>
      </c>
      <c r="B21" s="95">
        <v>18</v>
      </c>
      <c r="C21" s="95" t="s">
        <v>4230</v>
      </c>
      <c r="H21" s="107">
        <v>8789</v>
      </c>
      <c r="I21" s="95" t="s">
        <v>57</v>
      </c>
      <c r="J21" s="95">
        <v>48610</v>
      </c>
      <c r="K21" s="95" t="s">
        <v>4271</v>
      </c>
      <c r="L21" s="95" t="s">
        <v>166</v>
      </c>
      <c r="M21" s="95">
        <v>9</v>
      </c>
      <c r="N21" s="95" t="s">
        <v>4220</v>
      </c>
      <c r="O21" s="95" t="s">
        <v>4230</v>
      </c>
      <c r="P21" s="95" t="s">
        <v>4221</v>
      </c>
      <c r="Q21" s="95"/>
      <c r="S21" s="93" t="s">
        <v>4272</v>
      </c>
      <c r="T21" s="95" t="str">
        <f>IF(ISNA(VLOOKUP('CST a registrar'!$I21,#REF!,1,0)),"","já registrado")</f>
        <v>já registrado</v>
      </c>
    </row>
    <row r="22" spans="1:20" hidden="1" x14ac:dyDescent="0.35">
      <c r="A22" s="115" t="s">
        <v>44</v>
      </c>
      <c r="B22" s="95">
        <v>19</v>
      </c>
      <c r="C22" s="95" t="s">
        <v>4230</v>
      </c>
      <c r="H22" s="107">
        <v>8789</v>
      </c>
      <c r="I22" s="95" t="s">
        <v>64</v>
      </c>
      <c r="J22" s="95">
        <v>48610</v>
      </c>
      <c r="K22" s="95" t="s">
        <v>4273</v>
      </c>
      <c r="L22" s="95" t="s">
        <v>166</v>
      </c>
      <c r="M22" s="95">
        <v>68</v>
      </c>
      <c r="N22" s="95" t="s">
        <v>4220</v>
      </c>
      <c r="O22" s="95" t="s">
        <v>4154</v>
      </c>
      <c r="P22" s="95" t="s">
        <v>4221</v>
      </c>
      <c r="Q22" s="95" t="s">
        <v>4221</v>
      </c>
      <c r="R22" s="8">
        <v>0</v>
      </c>
      <c r="S22" s="95" t="s">
        <v>4274</v>
      </c>
      <c r="T22" s="95" t="str">
        <f>IF(ISNA(VLOOKUP('CST a registrar'!$I22,#REF!,1,0)),"","já registrado")</f>
        <v>já registrado</v>
      </c>
    </row>
    <row r="23" spans="1:20" ht="30" hidden="1" customHeight="1" x14ac:dyDescent="0.35">
      <c r="A23" s="115" t="s">
        <v>9</v>
      </c>
      <c r="B23" s="95">
        <v>20</v>
      </c>
      <c r="C23" s="95" t="s">
        <v>4230</v>
      </c>
      <c r="H23" s="107">
        <v>8789</v>
      </c>
      <c r="I23" s="95" t="s">
        <v>66</v>
      </c>
      <c r="J23" s="95">
        <v>48610</v>
      </c>
      <c r="K23" s="95" t="s">
        <v>4275</v>
      </c>
      <c r="L23" s="95" t="s">
        <v>166</v>
      </c>
      <c r="M23" s="95">
        <v>72</v>
      </c>
      <c r="N23" s="95" t="s">
        <v>4220</v>
      </c>
      <c r="O23" s="95" t="s">
        <v>4154</v>
      </c>
      <c r="P23" s="95" t="s">
        <v>4221</v>
      </c>
      <c r="Q23" s="95" t="s">
        <v>4221</v>
      </c>
      <c r="R23" s="8">
        <v>0</v>
      </c>
      <c r="S23" s="95" t="s">
        <v>4276</v>
      </c>
      <c r="T23" s="95" t="str">
        <f>IF(ISNA(VLOOKUP('CST a registrar'!$I23,#REF!,1,0)),"","já registrado")</f>
        <v>já registrado</v>
      </c>
    </row>
    <row r="24" spans="1:20" ht="120" hidden="1" customHeight="1" x14ac:dyDescent="0.35">
      <c r="A24" s="115" t="s">
        <v>41</v>
      </c>
      <c r="B24" s="95">
        <v>21</v>
      </c>
      <c r="C24" s="95" t="s">
        <v>4230</v>
      </c>
      <c r="H24" s="107">
        <v>8789</v>
      </c>
      <c r="I24" s="116" t="s">
        <v>9</v>
      </c>
      <c r="J24" s="95">
        <v>48610</v>
      </c>
      <c r="K24" s="95" t="s">
        <v>4277</v>
      </c>
      <c r="L24" s="95" t="s">
        <v>166</v>
      </c>
      <c r="M24" s="95">
        <v>72</v>
      </c>
      <c r="N24" s="95" t="s">
        <v>4220</v>
      </c>
      <c r="O24" s="95" t="s">
        <v>4230</v>
      </c>
      <c r="P24" s="95"/>
      <c r="Q24" s="95"/>
      <c r="S24" s="95" t="s">
        <v>4278</v>
      </c>
      <c r="T24" s="95" t="str">
        <f>IF(ISNA(VLOOKUP('CST a registrar'!$I24,#REF!,1,0)),"","já registrado")</f>
        <v>já registrado</v>
      </c>
    </row>
    <row r="25" spans="1:20" hidden="1" x14ac:dyDescent="0.35">
      <c r="A25" s="115" t="s">
        <v>26</v>
      </c>
      <c r="H25" s="6">
        <v>8789</v>
      </c>
      <c r="I25" s="95" t="s">
        <v>42</v>
      </c>
      <c r="J25" s="95">
        <v>48610</v>
      </c>
      <c r="K25" s="95" t="s">
        <v>4279</v>
      </c>
      <c r="L25" s="95" t="s">
        <v>164</v>
      </c>
      <c r="M25" s="95" t="s">
        <v>4280</v>
      </c>
      <c r="N25" s="95" t="s">
        <v>4220</v>
      </c>
      <c r="O25" s="95" t="s">
        <v>4154</v>
      </c>
      <c r="P25" s="95" t="s">
        <v>4221</v>
      </c>
      <c r="Q25" s="95" t="s">
        <v>4221</v>
      </c>
      <c r="R25" s="8">
        <v>0</v>
      </c>
      <c r="S25" s="95" t="s">
        <v>4281</v>
      </c>
      <c r="T25" s="95" t="str">
        <f>IF(ISNA(VLOOKUP('CST a registrar'!$I25,#REF!,1,0)),"","já registrado")</f>
        <v>já registrado</v>
      </c>
    </row>
    <row r="26" spans="1:20" ht="165" hidden="1" customHeight="1" x14ac:dyDescent="0.35">
      <c r="A26" s="115" t="s">
        <v>4282</v>
      </c>
      <c r="H26" s="6">
        <v>8789</v>
      </c>
      <c r="I26" s="95" t="s">
        <v>30</v>
      </c>
      <c r="J26" s="95">
        <v>48610</v>
      </c>
      <c r="K26" s="95" t="s">
        <v>4283</v>
      </c>
      <c r="L26" s="95" t="s">
        <v>164</v>
      </c>
      <c r="M26" s="95" t="s">
        <v>4284</v>
      </c>
      <c r="N26" s="95" t="s">
        <v>4220</v>
      </c>
      <c r="O26" s="95" t="s">
        <v>4154</v>
      </c>
      <c r="P26" s="95" t="s">
        <v>4242</v>
      </c>
      <c r="Q26" s="95" t="s">
        <v>4221</v>
      </c>
      <c r="R26" s="8">
        <v>8</v>
      </c>
      <c r="S26" s="95" t="s">
        <v>4285</v>
      </c>
      <c r="T26" s="95" t="str">
        <f>IF(ISNA(VLOOKUP('CST a registrar'!$I26,#REF!,1,0)),"","já registrado")</f>
        <v>já registrado</v>
      </c>
    </row>
    <row r="27" spans="1:20" hidden="1" x14ac:dyDescent="0.35">
      <c r="A27" s="115" t="s">
        <v>66</v>
      </c>
      <c r="H27" s="6">
        <v>8789</v>
      </c>
      <c r="I27" s="95" t="s">
        <v>33</v>
      </c>
      <c r="J27" s="95">
        <v>48610</v>
      </c>
      <c r="K27" s="95" t="s">
        <v>4286</v>
      </c>
      <c r="L27" s="95" t="s">
        <v>164</v>
      </c>
      <c r="M27" s="95" t="s">
        <v>4287</v>
      </c>
      <c r="N27" s="95" t="s">
        <v>4220</v>
      </c>
      <c r="O27" s="95" t="s">
        <v>4154</v>
      </c>
      <c r="P27" s="95" t="s">
        <v>4221</v>
      </c>
      <c r="Q27" s="95" t="s">
        <v>4221</v>
      </c>
      <c r="R27" s="8">
        <v>0</v>
      </c>
      <c r="S27" s="95" t="s">
        <v>4288</v>
      </c>
      <c r="T27" s="95" t="str">
        <f>IF(ISNA(VLOOKUP('CST a registrar'!$I27,#REF!,1,0)),"","já registrado")</f>
        <v>já registrado</v>
      </c>
    </row>
    <row r="28" spans="1:20" ht="30" hidden="1" customHeight="1" x14ac:dyDescent="0.35">
      <c r="A28" s="115" t="s">
        <v>253</v>
      </c>
      <c r="H28" s="6">
        <v>8789</v>
      </c>
      <c r="I28" s="95" t="s">
        <v>24</v>
      </c>
      <c r="J28" s="95">
        <v>48610</v>
      </c>
      <c r="K28" s="95" t="s">
        <v>4289</v>
      </c>
      <c r="L28" s="95" t="s">
        <v>238</v>
      </c>
      <c r="M28" s="95" t="s">
        <v>4229</v>
      </c>
      <c r="N28" s="95" t="s">
        <v>4220</v>
      </c>
      <c r="O28" s="95" t="s">
        <v>4223</v>
      </c>
      <c r="P28" s="95" t="s">
        <v>4221</v>
      </c>
      <c r="Q28" s="95"/>
      <c r="S28" s="95" t="s">
        <v>4290</v>
      </c>
      <c r="T28" s="95" t="str">
        <f>IF(ISNA(VLOOKUP('CST a registrar'!$I30,#REF!,1,0)),"","já registrado")</f>
        <v>já registrado</v>
      </c>
    </row>
    <row r="29" spans="1:20" ht="30" customHeight="1" x14ac:dyDescent="0.35">
      <c r="A29" s="117" t="s">
        <v>4291</v>
      </c>
      <c r="B29" s="117" t="s">
        <v>4292</v>
      </c>
      <c r="C29" s="117" t="s">
        <v>4293</v>
      </c>
      <c r="D29" s="117" t="s">
        <v>4294</v>
      </c>
      <c r="E29" s="117" t="s">
        <v>4295</v>
      </c>
      <c r="H29" s="6">
        <v>8789</v>
      </c>
      <c r="I29" s="95" t="s">
        <v>17</v>
      </c>
      <c r="J29" s="95">
        <v>48610</v>
      </c>
      <c r="K29" s="95" t="s">
        <v>4296</v>
      </c>
      <c r="L29" s="95" t="s">
        <v>238</v>
      </c>
      <c r="M29" s="95" t="s">
        <v>4297</v>
      </c>
      <c r="N29" s="95" t="s">
        <v>4220</v>
      </c>
      <c r="O29" s="95" t="s">
        <v>4223</v>
      </c>
      <c r="P29" s="95" t="s">
        <v>4298</v>
      </c>
      <c r="Q29" s="95" t="s">
        <v>4221</v>
      </c>
      <c r="R29" s="8">
        <v>2</v>
      </c>
      <c r="S29" s="95" t="s">
        <v>4299</v>
      </c>
      <c r="T29" s="95" t="str">
        <f>IF(ISNA(VLOOKUP('CST a registrar'!$I31,#REF!,1,0)),"","já registrado")</f>
        <v>já registrado</v>
      </c>
    </row>
    <row r="30" spans="1:20" hidden="1" x14ac:dyDescent="0.35">
      <c r="A30" s="118" t="s">
        <v>40</v>
      </c>
      <c r="B30" s="118">
        <v>48610</v>
      </c>
      <c r="C30" s="118">
        <v>14735</v>
      </c>
      <c r="D30" s="118">
        <v>2010</v>
      </c>
      <c r="E30" s="118">
        <v>49</v>
      </c>
      <c r="H30" s="6">
        <v>8789</v>
      </c>
      <c r="I30" s="95" t="s">
        <v>10</v>
      </c>
      <c r="J30" s="95">
        <v>48610</v>
      </c>
      <c r="K30" s="95" t="s">
        <v>4300</v>
      </c>
      <c r="L30" s="95" t="s">
        <v>238</v>
      </c>
      <c r="M30" s="95" t="s">
        <v>4301</v>
      </c>
      <c r="N30" s="102" t="s">
        <v>4220</v>
      </c>
      <c r="O30" s="95" t="s">
        <v>4223</v>
      </c>
      <c r="P30" s="127" t="s">
        <v>4302</v>
      </c>
      <c r="Q30" s="127"/>
      <c r="R30" s="8">
        <v>6</v>
      </c>
      <c r="T30" s="95" t="str">
        <f>IF(ISNA(VLOOKUP('CST a registrar'!$I32,#REF!,1,0)),"","já registrado")</f>
        <v>já registrado</v>
      </c>
    </row>
    <row r="31" spans="1:20" hidden="1" x14ac:dyDescent="0.35">
      <c r="A31" s="118" t="s">
        <v>43</v>
      </c>
      <c r="B31" s="118">
        <v>48610</v>
      </c>
      <c r="C31" s="118">
        <v>14736</v>
      </c>
      <c r="D31" s="118">
        <v>2010</v>
      </c>
      <c r="E31" s="118">
        <v>93</v>
      </c>
      <c r="H31" s="6">
        <v>8789</v>
      </c>
      <c r="I31" s="95" t="s">
        <v>19</v>
      </c>
      <c r="J31" s="95">
        <v>48610</v>
      </c>
      <c r="K31" s="95" t="s">
        <v>4303</v>
      </c>
      <c r="L31" s="95" t="s">
        <v>238</v>
      </c>
      <c r="M31" s="95" t="s">
        <v>4304</v>
      </c>
      <c r="N31" s="95" t="s">
        <v>4220</v>
      </c>
      <c r="O31" s="95" t="s">
        <v>4223</v>
      </c>
      <c r="P31" s="95" t="s">
        <v>4221</v>
      </c>
      <c r="Q31" s="95"/>
      <c r="S31" s="95" t="s">
        <v>4305</v>
      </c>
      <c r="T31" s="95" t="str">
        <f>IF(ISNA(VLOOKUP('CST a registrar'!$I33,#REF!,1,0)),"","já registrado")</f>
        <v>já registrado</v>
      </c>
    </row>
    <row r="32" spans="1:20" hidden="1" x14ac:dyDescent="0.35">
      <c r="A32" s="118" t="s">
        <v>45</v>
      </c>
      <c r="B32" s="118">
        <v>48610</v>
      </c>
      <c r="C32" s="118">
        <v>14737</v>
      </c>
      <c r="D32" s="118">
        <v>2010</v>
      </c>
      <c r="E32" s="118">
        <v>38</v>
      </c>
      <c r="H32" s="6" t="s">
        <v>4306</v>
      </c>
      <c r="I32" s="95" t="s">
        <v>75</v>
      </c>
      <c r="J32" s="95">
        <v>48610</v>
      </c>
      <c r="K32" s="95" t="s">
        <v>4307</v>
      </c>
      <c r="L32" s="95" t="s">
        <v>166</v>
      </c>
      <c r="M32" s="95" t="s">
        <v>4308</v>
      </c>
      <c r="N32" s="95" t="s">
        <v>4220</v>
      </c>
      <c r="O32" s="95" t="s">
        <v>4223</v>
      </c>
      <c r="P32" s="95" t="s">
        <v>4221</v>
      </c>
      <c r="Q32" s="95"/>
      <c r="T32" s="95" t="str">
        <f>IF(ISNA(VLOOKUP('CST a registrar'!$I85,#REF!,1,0)),"","já registrado")</f>
        <v>já registrado</v>
      </c>
    </row>
    <row r="33" spans="1:20" ht="30" customHeight="1" x14ac:dyDescent="0.35">
      <c r="A33" s="118" t="s">
        <v>46</v>
      </c>
      <c r="B33" s="118">
        <v>48610</v>
      </c>
      <c r="C33" s="118">
        <v>14738</v>
      </c>
      <c r="D33" s="118">
        <v>2010</v>
      </c>
      <c r="E33" s="118">
        <v>82</v>
      </c>
      <c r="H33" s="107">
        <v>8789</v>
      </c>
      <c r="I33" s="95" t="s">
        <v>70</v>
      </c>
      <c r="J33" s="95">
        <v>48610</v>
      </c>
      <c r="K33" s="95" t="s">
        <v>4309</v>
      </c>
      <c r="L33" s="95" t="s">
        <v>164</v>
      </c>
      <c r="M33" s="95">
        <v>5</v>
      </c>
      <c r="N33" s="95" t="s">
        <v>4220</v>
      </c>
      <c r="O33" s="95" t="s">
        <v>4223</v>
      </c>
      <c r="P33" s="95" t="s">
        <v>4298</v>
      </c>
      <c r="Q33" s="95" t="s">
        <v>4221</v>
      </c>
      <c r="R33" s="8">
        <v>2</v>
      </c>
      <c r="S33" s="119" t="s">
        <v>4310</v>
      </c>
      <c r="T33" s="95" t="str">
        <f>IF(ISNA(VLOOKUP('CST a registrar'!$I35,#REF!,1,0)),"","já registrado")</f>
        <v>já registrado</v>
      </c>
    </row>
    <row r="34" spans="1:20" ht="90" hidden="1" customHeight="1" x14ac:dyDescent="0.35">
      <c r="A34" s="118" t="s">
        <v>49</v>
      </c>
      <c r="B34" s="118">
        <v>48610</v>
      </c>
      <c r="C34" s="118">
        <v>14790</v>
      </c>
      <c r="D34" s="118">
        <v>2010</v>
      </c>
      <c r="E34" s="118">
        <v>39</v>
      </c>
      <c r="H34" s="107">
        <v>8789</v>
      </c>
      <c r="I34" s="95" t="s">
        <v>61</v>
      </c>
      <c r="J34" s="95">
        <v>48610</v>
      </c>
      <c r="K34" s="95" t="s">
        <v>4311</v>
      </c>
      <c r="L34" s="95" t="s">
        <v>166</v>
      </c>
      <c r="M34" s="95">
        <v>71</v>
      </c>
      <c r="N34" s="95" t="s">
        <v>4220</v>
      </c>
      <c r="O34" s="95" t="s">
        <v>4154</v>
      </c>
      <c r="P34" s="95" t="s">
        <v>4242</v>
      </c>
      <c r="Q34" s="95" t="s">
        <v>4221</v>
      </c>
      <c r="R34" s="8">
        <v>19</v>
      </c>
      <c r="S34" s="95" t="s">
        <v>4312</v>
      </c>
      <c r="T34" s="95" t="str">
        <f>IF(ISNA(VLOOKUP('CST a registrar'!$I34,#REF!,1,0)),"","já registrado")</f>
        <v>já registrado</v>
      </c>
    </row>
    <row r="35" spans="1:20" hidden="1" x14ac:dyDescent="0.35">
      <c r="A35" s="118" t="s">
        <v>51</v>
      </c>
      <c r="B35" s="118">
        <v>48610</v>
      </c>
      <c r="C35" s="118">
        <v>14791</v>
      </c>
      <c r="D35" s="118">
        <v>2010</v>
      </c>
      <c r="E35" s="118">
        <v>83</v>
      </c>
      <c r="H35" s="107" t="s">
        <v>4313</v>
      </c>
      <c r="I35" s="95" t="s">
        <v>63</v>
      </c>
      <c r="J35" s="95">
        <v>48610</v>
      </c>
      <c r="K35" s="95" t="s">
        <v>4314</v>
      </c>
      <c r="L35" s="95" t="s">
        <v>164</v>
      </c>
      <c r="M35" s="95">
        <v>96</v>
      </c>
      <c r="N35" s="95" t="s">
        <v>4220</v>
      </c>
      <c r="O35" s="95" t="s">
        <v>4154</v>
      </c>
      <c r="P35" s="95" t="s">
        <v>4221</v>
      </c>
      <c r="Q35" s="95" t="s">
        <v>4221</v>
      </c>
      <c r="R35" s="8">
        <v>0</v>
      </c>
      <c r="S35" s="95" t="s">
        <v>4315</v>
      </c>
      <c r="T35" s="95" t="str">
        <f>IF(ISNA(VLOOKUP('CST a registrar'!$I35,#REF!,1,0)),"","já registrado")</f>
        <v>já registrado</v>
      </c>
    </row>
    <row r="36" spans="1:20" ht="30" hidden="1" customHeight="1" x14ac:dyDescent="0.35">
      <c r="A36" s="118" t="s">
        <v>53</v>
      </c>
      <c r="B36" s="118">
        <v>48610</v>
      </c>
      <c r="C36" s="118">
        <v>14793</v>
      </c>
      <c r="D36" s="118">
        <v>2010</v>
      </c>
      <c r="E36" s="118">
        <v>72</v>
      </c>
      <c r="H36" s="6" t="s">
        <v>4316</v>
      </c>
      <c r="I36" s="95" t="s">
        <v>8</v>
      </c>
      <c r="J36" s="95">
        <v>48610</v>
      </c>
      <c r="K36" s="95" t="s">
        <v>4317</v>
      </c>
      <c r="L36" s="95" t="s">
        <v>4318</v>
      </c>
      <c r="M36" s="95" t="s">
        <v>4319</v>
      </c>
      <c r="N36" s="95" t="s">
        <v>4220</v>
      </c>
      <c r="O36" s="95" t="s">
        <v>4230</v>
      </c>
      <c r="P36" s="95" t="s">
        <v>4221</v>
      </c>
      <c r="Q36" s="95"/>
      <c r="S36" s="95" t="s">
        <v>4320</v>
      </c>
      <c r="T36" s="95" t="str">
        <f>IF(ISNA(VLOOKUP('CST a registrar'!$I36,#REF!,1,0)),"","já registrado")</f>
        <v>já registrado</v>
      </c>
    </row>
    <row r="37" spans="1:20" ht="30" hidden="1" customHeight="1" x14ac:dyDescent="0.35">
      <c r="A37" s="118" t="s">
        <v>54</v>
      </c>
      <c r="B37" s="118">
        <v>48610</v>
      </c>
      <c r="C37" s="118">
        <v>14794</v>
      </c>
      <c r="D37" s="118">
        <v>2010</v>
      </c>
      <c r="E37" s="118">
        <v>17</v>
      </c>
      <c r="H37" s="6" t="s">
        <v>4316</v>
      </c>
      <c r="I37" s="95" t="s">
        <v>12</v>
      </c>
      <c r="J37" s="95">
        <v>48610</v>
      </c>
      <c r="K37" s="95" t="s">
        <v>4321</v>
      </c>
      <c r="L37" s="95" t="s">
        <v>4322</v>
      </c>
      <c r="M37" s="95" t="s">
        <v>4323</v>
      </c>
      <c r="N37" s="95" t="s">
        <v>4220</v>
      </c>
      <c r="O37" s="95" t="s">
        <v>4230</v>
      </c>
      <c r="P37" s="95" t="s">
        <v>4221</v>
      </c>
      <c r="Q37" s="95"/>
      <c r="S37" s="95" t="s">
        <v>4324</v>
      </c>
      <c r="T37" s="95" t="str">
        <f>IF(ISNA(VLOOKUP('CST a registrar'!$I37,#REF!,1,0)),"","já registrado")</f>
        <v>já registrado</v>
      </c>
    </row>
    <row r="38" spans="1:20" ht="75" hidden="1" customHeight="1" x14ac:dyDescent="0.35">
      <c r="A38" s="118" t="s">
        <v>55</v>
      </c>
      <c r="B38" s="118">
        <v>48610</v>
      </c>
      <c r="C38" s="118">
        <v>14795</v>
      </c>
      <c r="D38" s="118">
        <v>2010</v>
      </c>
      <c r="E38" s="118">
        <v>61</v>
      </c>
      <c r="H38" s="120">
        <v>8789</v>
      </c>
      <c r="I38" s="93" t="s">
        <v>72</v>
      </c>
      <c r="J38" s="93">
        <v>48610</v>
      </c>
      <c r="K38" s="93" t="s">
        <v>4325</v>
      </c>
      <c r="L38" s="93" t="s">
        <v>164</v>
      </c>
      <c r="M38" s="93">
        <v>99</v>
      </c>
      <c r="N38" s="130" t="s">
        <v>4220</v>
      </c>
      <c r="O38" s="93" t="s">
        <v>4223</v>
      </c>
      <c r="P38" s="127" t="s">
        <v>4302</v>
      </c>
      <c r="Q38" s="127"/>
      <c r="R38" s="8">
        <v>3</v>
      </c>
      <c r="S38" s="93" t="s">
        <v>4326</v>
      </c>
      <c r="T38" s="93" t="str">
        <f>IF(ISNA(VLOOKUP('CST a registrar'!$I29,#REF!,1,0)),"","já registrado")</f>
        <v>já registrado</v>
      </c>
    </row>
    <row r="39" spans="1:20" ht="30" customHeight="1" x14ac:dyDescent="0.35">
      <c r="A39" s="118" t="s">
        <v>28</v>
      </c>
      <c r="B39" s="118">
        <v>48610</v>
      </c>
      <c r="C39" s="118">
        <v>5749</v>
      </c>
      <c r="D39" s="118">
        <v>2011</v>
      </c>
      <c r="E39" s="118">
        <v>52</v>
      </c>
      <c r="H39" s="6" t="s">
        <v>4306</v>
      </c>
      <c r="I39" s="95" t="s">
        <v>77</v>
      </c>
      <c r="J39" s="95">
        <v>48610</v>
      </c>
      <c r="K39" s="95" t="s">
        <v>4327</v>
      </c>
      <c r="L39" s="95" t="s">
        <v>4318</v>
      </c>
      <c r="M39" s="95" t="s">
        <v>4328</v>
      </c>
      <c r="N39" s="95" t="s">
        <v>4220</v>
      </c>
      <c r="O39" s="95" t="s">
        <v>4223</v>
      </c>
      <c r="P39" s="95" t="s">
        <v>4298</v>
      </c>
      <c r="Q39" s="95" t="s">
        <v>4221</v>
      </c>
      <c r="R39" s="8">
        <v>1</v>
      </c>
      <c r="S39" s="95" t="s">
        <v>4329</v>
      </c>
      <c r="T39" s="95" t="str">
        <f>IF(ISNA(VLOOKUP('CST a registrar'!$I41,#REF!,1,0)),"","já registrado")</f>
        <v>já registrado</v>
      </c>
    </row>
    <row r="40" spans="1:20" ht="30" hidden="1" customHeight="1" x14ac:dyDescent="0.35">
      <c r="A40" s="118" t="s">
        <v>31</v>
      </c>
      <c r="B40" s="118">
        <v>48610</v>
      </c>
      <c r="C40" s="118">
        <v>5751</v>
      </c>
      <c r="D40" s="118">
        <v>2011</v>
      </c>
      <c r="E40" s="118">
        <v>21</v>
      </c>
      <c r="H40" s="107" t="s">
        <v>4306</v>
      </c>
      <c r="I40" s="102" t="s">
        <v>68</v>
      </c>
      <c r="J40" s="95">
        <v>48610</v>
      </c>
      <c r="K40" s="95" t="s">
        <v>4330</v>
      </c>
      <c r="L40" s="95" t="s">
        <v>4322</v>
      </c>
      <c r="M40" s="95" t="s">
        <v>4331</v>
      </c>
      <c r="N40" s="95" t="s">
        <v>4220</v>
      </c>
      <c r="O40" s="95" t="s">
        <v>4223</v>
      </c>
      <c r="P40" s="95" t="s">
        <v>4221</v>
      </c>
      <c r="Q40" s="95"/>
      <c r="S40" s="102" t="s">
        <v>4332</v>
      </c>
      <c r="T40" s="95" t="str">
        <f>IF(ISNA(VLOOKUP('CST a registrar'!$I76,#REF!,1,0)),"","já registrado")</f>
        <v>já registrado</v>
      </c>
    </row>
    <row r="41" spans="1:20" ht="30" hidden="1" customHeight="1" x14ac:dyDescent="0.35">
      <c r="A41" s="118" t="s">
        <v>34</v>
      </c>
      <c r="B41" s="118">
        <v>48610</v>
      </c>
      <c r="C41" s="118">
        <v>9025</v>
      </c>
      <c r="D41" s="118">
        <v>2011</v>
      </c>
      <c r="E41" s="118">
        <v>88</v>
      </c>
      <c r="H41" s="107" t="s">
        <v>4306</v>
      </c>
      <c r="I41" s="102" t="s">
        <v>23</v>
      </c>
      <c r="J41" s="95">
        <v>48610</v>
      </c>
      <c r="K41" s="95" t="s">
        <v>4333</v>
      </c>
      <c r="L41" s="95" t="s">
        <v>4322</v>
      </c>
      <c r="M41" s="95" t="s">
        <v>4280</v>
      </c>
      <c r="N41" s="95" t="s">
        <v>4220</v>
      </c>
      <c r="O41" s="95" t="s">
        <v>4223</v>
      </c>
      <c r="P41" s="95" t="s">
        <v>4221</v>
      </c>
      <c r="Q41" s="95"/>
      <c r="S41" s="102" t="s">
        <v>4334</v>
      </c>
      <c r="T41" s="95" t="str">
        <f>IF(ISNA(VLOOKUP('CST a registrar'!$I77,#REF!,1,0)),"","já registrado")</f>
        <v>já registrado</v>
      </c>
    </row>
    <row r="42" spans="1:20" hidden="1" x14ac:dyDescent="0.35">
      <c r="A42" s="118" t="s">
        <v>77</v>
      </c>
      <c r="B42" s="118">
        <v>48610</v>
      </c>
      <c r="C42" s="118">
        <v>221983</v>
      </c>
      <c r="D42" s="118">
        <v>2019</v>
      </c>
      <c r="E42" s="118">
        <v>82</v>
      </c>
      <c r="H42" s="107" t="s">
        <v>4306</v>
      </c>
      <c r="I42" s="102" t="s">
        <v>25</v>
      </c>
      <c r="J42" s="95">
        <v>48610</v>
      </c>
      <c r="K42" s="95" t="s">
        <v>4335</v>
      </c>
      <c r="L42" s="95" t="s">
        <v>4322</v>
      </c>
      <c r="M42" s="95" t="s">
        <v>4280</v>
      </c>
      <c r="N42" s="95" t="s">
        <v>4220</v>
      </c>
      <c r="O42" s="95" t="s">
        <v>4223</v>
      </c>
      <c r="P42" s="95" t="s">
        <v>4221</v>
      </c>
      <c r="Q42" s="95"/>
      <c r="S42" s="102" t="s">
        <v>4336</v>
      </c>
      <c r="T42" s="95" t="str">
        <f>IF(ISNA(VLOOKUP('CST a registrar'!$I78,#REF!,1,0)),"","já registrado")</f>
        <v>já registrado</v>
      </c>
    </row>
    <row r="43" spans="1:20" ht="60" hidden="1" customHeight="1" x14ac:dyDescent="0.35">
      <c r="A43" s="118" t="s">
        <v>30</v>
      </c>
      <c r="B43" s="118">
        <v>48610</v>
      </c>
      <c r="C43" s="118">
        <v>200284</v>
      </c>
      <c r="D43" s="118">
        <v>2020</v>
      </c>
      <c r="E43" s="118">
        <v>32</v>
      </c>
      <c r="H43" s="6" t="s">
        <v>4306</v>
      </c>
      <c r="I43" s="95" t="s">
        <v>7</v>
      </c>
      <c r="J43" s="95">
        <v>48610</v>
      </c>
      <c r="K43" s="95" t="s">
        <v>4337</v>
      </c>
      <c r="L43" s="95" t="s">
        <v>4322</v>
      </c>
      <c r="M43" s="95" t="s">
        <v>4338</v>
      </c>
      <c r="N43" s="95" t="s">
        <v>4220</v>
      </c>
      <c r="O43" s="95" t="s">
        <v>4223</v>
      </c>
      <c r="P43" s="95" t="s">
        <v>4221</v>
      </c>
      <c r="Q43" s="95"/>
      <c r="S43" s="95" t="s">
        <v>4339</v>
      </c>
      <c r="T43" s="95" t="str">
        <f>IF(ISNA(VLOOKUP('CST a registrar'!$I79,#REF!,1,0)),"","já registrado")</f>
        <v>já registrado</v>
      </c>
    </row>
    <row r="44" spans="1:20" hidden="1" x14ac:dyDescent="0.35">
      <c r="A44" s="118" t="s">
        <v>33</v>
      </c>
      <c r="B44" s="118">
        <v>48610</v>
      </c>
      <c r="C44" s="118">
        <v>200469</v>
      </c>
      <c r="D44" s="118">
        <v>2020</v>
      </c>
      <c r="E44" s="118">
        <v>47</v>
      </c>
      <c r="H44" s="6" t="s">
        <v>4306</v>
      </c>
      <c r="I44" s="95" t="s">
        <v>88</v>
      </c>
      <c r="J44" s="95">
        <v>48610</v>
      </c>
      <c r="K44" s="95" t="s">
        <v>4340</v>
      </c>
      <c r="L44" s="95" t="s">
        <v>238</v>
      </c>
      <c r="M44" s="95" t="s">
        <v>4341</v>
      </c>
      <c r="N44" s="95" t="s">
        <v>4220</v>
      </c>
      <c r="O44" s="95" t="s">
        <v>4230</v>
      </c>
      <c r="P44" s="95"/>
      <c r="Q44" s="95"/>
      <c r="S44" s="95" t="s">
        <v>4342</v>
      </c>
      <c r="T44" s="95" t="str">
        <f>IF(ISNA(VLOOKUP('CST a registrar'!$I44,#REF!,1,0)),"","já registrado")</f>
        <v>já registrado</v>
      </c>
    </row>
    <row r="45" spans="1:20" ht="30" hidden="1" customHeight="1" x14ac:dyDescent="0.35">
      <c r="A45" s="118" t="s">
        <v>72</v>
      </c>
      <c r="B45" s="118">
        <v>48610</v>
      </c>
      <c r="C45" s="118">
        <v>201128</v>
      </c>
      <c r="D45" s="118">
        <v>2020</v>
      </c>
      <c r="E45" s="118">
        <v>99</v>
      </c>
      <c r="H45" s="6" t="s">
        <v>4306</v>
      </c>
      <c r="I45" s="95" t="s">
        <v>83</v>
      </c>
      <c r="J45" s="95">
        <v>48610</v>
      </c>
      <c r="K45" s="95" t="s">
        <v>4343</v>
      </c>
      <c r="L45" s="95" t="s">
        <v>238</v>
      </c>
      <c r="M45" s="95" t="s">
        <v>4344</v>
      </c>
      <c r="N45" s="95" t="s">
        <v>4220</v>
      </c>
      <c r="O45" s="95" t="s">
        <v>4230</v>
      </c>
      <c r="P45" s="95" t="s">
        <v>4302</v>
      </c>
      <c r="Q45" s="95"/>
      <c r="S45" s="95" t="s">
        <v>4345</v>
      </c>
      <c r="T45" s="95" t="str">
        <f>IF(ISNA(VLOOKUP('CST a registrar'!$I45,#REF!,1,0)),"","já registrado")</f>
        <v>já registrado</v>
      </c>
    </row>
    <row r="46" spans="1:20" ht="30" hidden="1" customHeight="1" x14ac:dyDescent="0.35">
      <c r="A46" s="118" t="s">
        <v>60</v>
      </c>
      <c r="B46" s="118">
        <v>48610</v>
      </c>
      <c r="C46" s="118">
        <v>202809</v>
      </c>
      <c r="D46" s="118">
        <v>2020</v>
      </c>
      <c r="E46" s="118">
        <v>74</v>
      </c>
      <c r="H46" s="6" t="s">
        <v>4306</v>
      </c>
      <c r="I46" s="95" t="s">
        <v>58</v>
      </c>
      <c r="J46" s="95">
        <v>48610</v>
      </c>
      <c r="K46" s="95" t="s">
        <v>4346</v>
      </c>
      <c r="L46" s="95" t="s">
        <v>166</v>
      </c>
      <c r="M46" s="95" t="s">
        <v>4237</v>
      </c>
      <c r="N46" s="102" t="s">
        <v>4220</v>
      </c>
      <c r="O46" s="95" t="s">
        <v>4230</v>
      </c>
      <c r="P46" s="95" t="s">
        <v>4221</v>
      </c>
      <c r="Q46" s="95"/>
      <c r="S46" s="95" t="s">
        <v>4347</v>
      </c>
      <c r="T46" s="95" t="str">
        <f>IF(ISNA(VLOOKUP('CST a registrar'!$I46,#REF!,1,0)),"","já registrado")</f>
        <v>já registrado</v>
      </c>
    </row>
    <row r="47" spans="1:20" ht="45" hidden="1" customHeight="1" x14ac:dyDescent="0.35">
      <c r="A47" s="118" t="s">
        <v>70</v>
      </c>
      <c r="B47" s="118">
        <v>48610</v>
      </c>
      <c r="C47" s="118">
        <v>205586</v>
      </c>
      <c r="D47" s="118">
        <v>2020</v>
      </c>
      <c r="E47" s="118">
        <v>5</v>
      </c>
      <c r="H47" s="6" t="s">
        <v>4306</v>
      </c>
      <c r="I47" s="95" t="s">
        <v>94</v>
      </c>
      <c r="J47" s="95">
        <v>48610</v>
      </c>
      <c r="K47" s="95" t="s">
        <v>4348</v>
      </c>
      <c r="L47" s="95" t="s">
        <v>166</v>
      </c>
      <c r="M47" s="95" t="s">
        <v>4349</v>
      </c>
      <c r="N47" s="102" t="s">
        <v>4220</v>
      </c>
      <c r="O47" s="95" t="s">
        <v>4230</v>
      </c>
      <c r="P47" s="95" t="s">
        <v>4221</v>
      </c>
      <c r="Q47" s="95"/>
      <c r="S47" s="95" t="s">
        <v>4350</v>
      </c>
      <c r="T47" s="95" t="str">
        <f>IF(ISNA(VLOOKUP('CST a registrar'!$I47,#REF!,1,0)),"","já registrado")</f>
        <v>já registrado</v>
      </c>
    </row>
    <row r="48" spans="1:20" ht="30" hidden="1" customHeight="1" x14ac:dyDescent="0.35">
      <c r="A48" s="118" t="s">
        <v>74</v>
      </c>
      <c r="B48" s="118">
        <v>48610</v>
      </c>
      <c r="C48" s="118">
        <v>205902</v>
      </c>
      <c r="D48" s="118">
        <v>2020</v>
      </c>
      <c r="E48" s="118">
        <v>31</v>
      </c>
      <c r="H48" s="6" t="s">
        <v>4306</v>
      </c>
      <c r="I48" s="95" t="s">
        <v>96</v>
      </c>
      <c r="J48" s="95">
        <v>48610</v>
      </c>
      <c r="K48" s="95" t="s">
        <v>4351</v>
      </c>
      <c r="L48" s="95" t="s">
        <v>166</v>
      </c>
      <c r="M48" s="95" t="s">
        <v>4352</v>
      </c>
      <c r="N48" s="95" t="s">
        <v>4220</v>
      </c>
      <c r="O48" s="95" t="s">
        <v>4230</v>
      </c>
      <c r="P48" s="95"/>
      <c r="Q48" s="95"/>
      <c r="S48" s="95" t="s">
        <v>4353</v>
      </c>
      <c r="T48" s="95" t="str">
        <f>IF(ISNA(VLOOKUP('CST a registrar'!$I48,#REF!,1,0)),"","já registrado")</f>
        <v>já registrado</v>
      </c>
    </row>
    <row r="49" spans="1:20" hidden="1" x14ac:dyDescent="0.35">
      <c r="A49" s="118" t="s">
        <v>16</v>
      </c>
      <c r="B49" s="118">
        <v>48610</v>
      </c>
      <c r="C49" s="118">
        <v>206192</v>
      </c>
      <c r="D49" s="118">
        <v>2020</v>
      </c>
      <c r="E49" s="118">
        <v>66</v>
      </c>
      <c r="H49" s="6" t="s">
        <v>4306</v>
      </c>
      <c r="I49" s="95" t="s">
        <v>90</v>
      </c>
      <c r="J49" s="95">
        <v>48610</v>
      </c>
      <c r="K49" s="95" t="s">
        <v>4354</v>
      </c>
      <c r="L49" s="95" t="s">
        <v>166</v>
      </c>
      <c r="M49" s="95" t="s">
        <v>4355</v>
      </c>
      <c r="N49" s="95" t="s">
        <v>4220</v>
      </c>
      <c r="O49" s="95" t="s">
        <v>4230</v>
      </c>
      <c r="P49" s="95"/>
      <c r="Q49" s="95"/>
      <c r="S49" s="95" t="s">
        <v>4356</v>
      </c>
      <c r="T49" s="95" t="str">
        <f>IF(ISNA(VLOOKUP('CST a registrar'!$I49,#REF!,1,0)),"","já registrado")</f>
        <v>já registrado</v>
      </c>
    </row>
    <row r="50" spans="1:20" ht="45" hidden="1" customHeight="1" x14ac:dyDescent="0.35">
      <c r="A50" s="118" t="s">
        <v>81</v>
      </c>
      <c r="B50" s="118">
        <v>48610</v>
      </c>
      <c r="C50" s="118">
        <v>213506</v>
      </c>
      <c r="D50" s="118">
        <v>2020</v>
      </c>
      <c r="E50" s="118">
        <v>87</v>
      </c>
      <c r="H50" s="6" t="s">
        <v>4306</v>
      </c>
      <c r="I50" s="95" t="s">
        <v>97</v>
      </c>
      <c r="J50" s="95">
        <v>48610</v>
      </c>
      <c r="K50" s="95" t="s">
        <v>4357</v>
      </c>
      <c r="L50" s="95" t="s">
        <v>166</v>
      </c>
      <c r="M50" s="95" t="s">
        <v>4358</v>
      </c>
      <c r="N50" s="95" t="s">
        <v>4220</v>
      </c>
      <c r="O50" s="6" t="s">
        <v>4154</v>
      </c>
      <c r="P50" s="95" t="s">
        <v>4221</v>
      </c>
      <c r="Q50" s="95" t="s">
        <v>4221</v>
      </c>
      <c r="R50" s="8">
        <v>0</v>
      </c>
      <c r="S50" s="95" t="s">
        <v>4359</v>
      </c>
      <c r="T50" s="95" t="str">
        <f>IF(ISNA(VLOOKUP('CST a registrar'!$I50,#REF!,1,0)),"","já registrado")</f>
        <v>já registrado</v>
      </c>
    </row>
    <row r="51" spans="1:20" ht="105" hidden="1" customHeight="1" x14ac:dyDescent="0.35">
      <c r="A51" s="118" t="s">
        <v>63</v>
      </c>
      <c r="B51" s="118">
        <v>48610</v>
      </c>
      <c r="C51" s="118">
        <v>219457</v>
      </c>
      <c r="D51" s="118">
        <v>2020</v>
      </c>
      <c r="E51" s="118">
        <v>96</v>
      </c>
      <c r="H51" s="6" t="s">
        <v>4306</v>
      </c>
      <c r="I51" s="95" t="s">
        <v>67</v>
      </c>
      <c r="J51" s="95">
        <v>48610</v>
      </c>
      <c r="K51" s="95" t="s">
        <v>4360</v>
      </c>
      <c r="L51" s="95" t="s">
        <v>166</v>
      </c>
      <c r="M51" s="95" t="s">
        <v>4361</v>
      </c>
      <c r="N51" s="95" t="s">
        <v>4220</v>
      </c>
      <c r="O51" s="6" t="s">
        <v>4154</v>
      </c>
      <c r="P51" s="95" t="s">
        <v>4242</v>
      </c>
      <c r="Q51" s="95" t="s">
        <v>4221</v>
      </c>
      <c r="R51" s="8">
        <v>1</v>
      </c>
      <c r="S51" s="95" t="s">
        <v>4362</v>
      </c>
      <c r="T51" s="95" t="str">
        <f>IF(ISNA(VLOOKUP('CST a registrar'!$I51,#REF!,1,0)),"","já registrado")</f>
        <v>já registrado</v>
      </c>
    </row>
    <row r="52" spans="1:20" ht="30" hidden="1" customHeight="1" x14ac:dyDescent="0.35">
      <c r="A52" s="118" t="s">
        <v>58</v>
      </c>
      <c r="B52" s="118">
        <v>48610</v>
      </c>
      <c r="C52" s="118">
        <v>200048</v>
      </c>
      <c r="D52" s="118">
        <v>2021</v>
      </c>
      <c r="E52" s="118">
        <v>5</v>
      </c>
      <c r="H52" s="6" t="s">
        <v>4306</v>
      </c>
      <c r="I52" s="95" t="s">
        <v>95</v>
      </c>
      <c r="J52" s="95">
        <v>48610</v>
      </c>
      <c r="K52" s="95" t="s">
        <v>4363</v>
      </c>
      <c r="L52" s="95" t="s">
        <v>166</v>
      </c>
      <c r="M52" s="95">
        <v>73</v>
      </c>
      <c r="N52" s="95" t="s">
        <v>4220</v>
      </c>
      <c r="O52" s="6" t="s">
        <v>4154</v>
      </c>
      <c r="P52" s="95" t="s">
        <v>4221</v>
      </c>
      <c r="Q52" s="95" t="s">
        <v>4221</v>
      </c>
      <c r="R52" s="8">
        <v>0</v>
      </c>
      <c r="S52" s="95" t="s">
        <v>4364</v>
      </c>
      <c r="T52" s="95" t="str">
        <f>IF(ISNA(VLOOKUP('CST a registrar'!$I52,#REF!,1,0)),"","já registrado")</f>
        <v>já registrado</v>
      </c>
    </row>
    <row r="53" spans="1:20" s="93" customFormat="1" hidden="1" x14ac:dyDescent="0.35">
      <c r="A53" s="118" t="s">
        <v>61</v>
      </c>
      <c r="B53" s="118">
        <v>48610</v>
      </c>
      <c r="C53" s="118">
        <v>212035</v>
      </c>
      <c r="D53" s="118">
        <v>2021</v>
      </c>
      <c r="E53" s="118">
        <v>71</v>
      </c>
      <c r="F53" s="95"/>
      <c r="G53" s="95"/>
      <c r="H53" s="6" t="s">
        <v>4306</v>
      </c>
      <c r="I53" s="95" t="s">
        <v>20</v>
      </c>
      <c r="J53" s="95">
        <v>48610</v>
      </c>
      <c r="K53" s="95" t="s">
        <v>4365</v>
      </c>
      <c r="L53" s="95" t="s">
        <v>4322</v>
      </c>
      <c r="M53" s="95" t="s">
        <v>4366</v>
      </c>
      <c r="N53" s="95" t="s">
        <v>4220</v>
      </c>
      <c r="O53" s="95" t="s">
        <v>4223</v>
      </c>
      <c r="P53" s="95" t="s">
        <v>4221</v>
      </c>
      <c r="Q53" s="95"/>
      <c r="R53" s="8"/>
      <c r="S53" s="95" t="s">
        <v>4367</v>
      </c>
      <c r="T53" s="95" t="str">
        <f>IF(ISNA(VLOOKUP('CST a registrar'!$I80,#REF!,1,0)),"","já registrado")</f>
        <v>já registrado</v>
      </c>
    </row>
    <row r="54" spans="1:20" ht="45" hidden="1" customHeight="1" x14ac:dyDescent="0.35">
      <c r="A54" s="118" t="s">
        <v>75</v>
      </c>
      <c r="B54" s="118">
        <v>48610</v>
      </c>
      <c r="C54" s="118">
        <v>216552</v>
      </c>
      <c r="D54" s="118">
        <v>2021</v>
      </c>
      <c r="E54" s="118">
        <v>19</v>
      </c>
      <c r="H54" s="6" t="s">
        <v>4306</v>
      </c>
      <c r="I54" s="95" t="s">
        <v>59</v>
      </c>
      <c r="J54" s="95">
        <v>48610</v>
      </c>
      <c r="K54" s="95" t="s">
        <v>4368</v>
      </c>
      <c r="L54" s="95" t="s">
        <v>164</v>
      </c>
      <c r="M54" s="95" t="s">
        <v>4237</v>
      </c>
      <c r="N54" s="95" t="s">
        <v>4220</v>
      </c>
      <c r="O54" s="6" t="s">
        <v>4154</v>
      </c>
      <c r="P54" s="95" t="s">
        <v>4221</v>
      </c>
      <c r="Q54" s="95" t="s">
        <v>4221</v>
      </c>
      <c r="R54" s="8">
        <v>0</v>
      </c>
      <c r="S54" s="95" t="s">
        <v>4369</v>
      </c>
      <c r="T54" s="95" t="str">
        <f>IF(ISNA(VLOOKUP('CST a registrar'!$I54,#REF!,1,0)),"","já registrado")</f>
        <v>já registrado</v>
      </c>
    </row>
    <row r="55" spans="1:20" ht="120" hidden="1" customHeight="1" x14ac:dyDescent="0.35">
      <c r="A55" s="118" t="s">
        <v>57</v>
      </c>
      <c r="B55" s="118">
        <v>48610</v>
      </c>
      <c r="C55" s="118">
        <v>223003</v>
      </c>
      <c r="D55" s="118">
        <v>2021</v>
      </c>
      <c r="E55" s="118">
        <v>9</v>
      </c>
      <c r="H55" s="6" t="s">
        <v>4306</v>
      </c>
      <c r="I55" s="95" t="s">
        <v>78</v>
      </c>
      <c r="J55" s="95">
        <v>48610</v>
      </c>
      <c r="K55" s="95" t="s">
        <v>4370</v>
      </c>
      <c r="L55" s="95" t="s">
        <v>164</v>
      </c>
      <c r="M55" s="95" t="s">
        <v>4308</v>
      </c>
      <c r="N55" s="95" t="s">
        <v>4220</v>
      </c>
      <c r="O55" s="6" t="s">
        <v>4154</v>
      </c>
      <c r="P55" s="95" t="s">
        <v>4242</v>
      </c>
      <c r="Q55" s="95" t="s">
        <v>4221</v>
      </c>
      <c r="R55" s="8">
        <v>2</v>
      </c>
      <c r="S55" s="95" t="s">
        <v>4371</v>
      </c>
      <c r="T55" s="95" t="str">
        <f>IF(ISNA(VLOOKUP('CST a registrar'!$I55,#REF!,1,0)),"","já registrado")</f>
        <v>já registrado</v>
      </c>
    </row>
    <row r="56" spans="1:20" hidden="1" x14ac:dyDescent="0.35">
      <c r="A56" s="118" t="s">
        <v>13</v>
      </c>
      <c r="B56" s="118">
        <v>48610</v>
      </c>
      <c r="C56" s="118">
        <v>223872</v>
      </c>
      <c r="D56" s="118">
        <v>2021</v>
      </c>
      <c r="E56" s="118">
        <v>25</v>
      </c>
      <c r="H56" s="6" t="s">
        <v>4306</v>
      </c>
      <c r="I56" s="95" t="s">
        <v>74</v>
      </c>
      <c r="J56" s="95">
        <v>48610</v>
      </c>
      <c r="K56" s="95" t="s">
        <v>4372</v>
      </c>
      <c r="L56" s="95" t="s">
        <v>164</v>
      </c>
      <c r="M56" s="95" t="s">
        <v>4341</v>
      </c>
      <c r="N56" s="102" t="s">
        <v>4220</v>
      </c>
      <c r="O56" s="95" t="s">
        <v>4230</v>
      </c>
      <c r="P56" s="95" t="s">
        <v>4221</v>
      </c>
      <c r="Q56" s="95"/>
      <c r="S56" s="95" t="s">
        <v>4373</v>
      </c>
      <c r="T56" s="95" t="str">
        <f>IF(ISNA(VLOOKUP('CST a registrar'!$I56,#REF!,1,0)),"","já registrado")</f>
        <v>já registrado</v>
      </c>
    </row>
    <row r="57" spans="1:20" hidden="1" x14ac:dyDescent="0.35">
      <c r="A57" s="118" t="s">
        <v>66</v>
      </c>
      <c r="B57" s="118">
        <v>48610</v>
      </c>
      <c r="C57" s="118">
        <v>225969</v>
      </c>
      <c r="D57" s="118">
        <v>2021</v>
      </c>
      <c r="E57" s="118">
        <v>72</v>
      </c>
      <c r="H57" s="6" t="s">
        <v>4306</v>
      </c>
      <c r="I57" s="95" t="s">
        <v>73</v>
      </c>
      <c r="J57" s="95">
        <v>48610</v>
      </c>
      <c r="K57" s="95" t="s">
        <v>4374</v>
      </c>
      <c r="L57" s="95" t="s">
        <v>164</v>
      </c>
      <c r="M57" s="95" t="s">
        <v>4375</v>
      </c>
      <c r="N57" s="95" t="s">
        <v>4220</v>
      </c>
      <c r="O57" s="6" t="s">
        <v>4154</v>
      </c>
      <c r="P57" s="95" t="s">
        <v>4221</v>
      </c>
      <c r="Q57" s="95" t="s">
        <v>4221</v>
      </c>
      <c r="R57" s="8">
        <v>0</v>
      </c>
      <c r="S57" s="95" t="s">
        <v>4376</v>
      </c>
      <c r="T57" s="95" t="str">
        <f>IF(ISNA(VLOOKUP('CST a registrar'!$I57,#REF!,1,0)),"","já registrado")</f>
        <v>já registrado</v>
      </c>
    </row>
    <row r="58" spans="1:20" hidden="1" x14ac:dyDescent="0.35">
      <c r="A58" s="118" t="s">
        <v>9</v>
      </c>
      <c r="B58" s="118">
        <v>48610</v>
      </c>
      <c r="C58" s="118">
        <v>226426</v>
      </c>
      <c r="D58" s="118">
        <v>2021</v>
      </c>
      <c r="E58" s="118">
        <v>72</v>
      </c>
      <c r="H58" s="6" t="s">
        <v>4306</v>
      </c>
      <c r="I58" s="95" t="s">
        <v>71</v>
      </c>
      <c r="J58" s="95">
        <v>48610</v>
      </c>
      <c r="K58" s="95" t="s">
        <v>4377</v>
      </c>
      <c r="L58" s="95" t="s">
        <v>164</v>
      </c>
      <c r="M58" s="95" t="s">
        <v>4219</v>
      </c>
      <c r="N58" s="95" t="s">
        <v>4220</v>
      </c>
      <c r="O58" s="6" t="s">
        <v>4154</v>
      </c>
      <c r="P58" s="95" t="s">
        <v>4221</v>
      </c>
      <c r="Q58" s="95" t="s">
        <v>4221</v>
      </c>
      <c r="R58" s="8">
        <v>0</v>
      </c>
      <c r="S58" s="95" t="s">
        <v>4378</v>
      </c>
      <c r="T58" s="95" t="str">
        <f>IF(ISNA(VLOOKUP('CST a registrar'!$I58,#REF!,1,0)),"","já registrado")</f>
        <v>já registrado</v>
      </c>
    </row>
    <row r="59" spans="1:20" hidden="1" x14ac:dyDescent="0.35">
      <c r="A59" s="118" t="s">
        <v>64</v>
      </c>
      <c r="B59" s="118">
        <v>48610</v>
      </c>
      <c r="C59" s="118">
        <v>226837</v>
      </c>
      <c r="D59" s="118">
        <v>2021</v>
      </c>
      <c r="E59" s="118">
        <v>68</v>
      </c>
      <c r="H59" s="6" t="s">
        <v>4306</v>
      </c>
      <c r="I59" s="95" t="s">
        <v>60</v>
      </c>
      <c r="J59" s="95">
        <v>48610</v>
      </c>
      <c r="K59" s="95" t="s">
        <v>4379</v>
      </c>
      <c r="L59" s="95" t="s">
        <v>164</v>
      </c>
      <c r="M59" s="95" t="s">
        <v>4344</v>
      </c>
      <c r="N59" s="102" t="s">
        <v>4220</v>
      </c>
      <c r="O59" s="95" t="s">
        <v>4230</v>
      </c>
      <c r="P59" s="95" t="s">
        <v>4221</v>
      </c>
      <c r="Q59" s="95"/>
      <c r="S59" s="95" t="s">
        <v>4380</v>
      </c>
      <c r="T59" s="95" t="str">
        <f>IF(ISNA(VLOOKUP('CST a registrar'!$I59,#REF!,1,0)),"","já registrado")</f>
        <v>já registrado</v>
      </c>
    </row>
    <row r="60" spans="1:20" ht="45" hidden="1" customHeight="1" x14ac:dyDescent="0.35">
      <c r="A60" s="118" t="s">
        <v>22</v>
      </c>
      <c r="B60" s="118">
        <v>48610</v>
      </c>
      <c r="C60" s="118">
        <v>200521</v>
      </c>
      <c r="D60" s="118">
        <v>2022</v>
      </c>
      <c r="E60" s="118">
        <v>27</v>
      </c>
      <c r="H60" s="6" t="s">
        <v>4306</v>
      </c>
      <c r="I60" s="95" t="s">
        <v>84</v>
      </c>
      <c r="J60" s="95">
        <v>48610</v>
      </c>
      <c r="K60" s="95" t="s">
        <v>4381</v>
      </c>
      <c r="L60" s="95" t="s">
        <v>164</v>
      </c>
      <c r="M60" s="95" t="s">
        <v>4382</v>
      </c>
      <c r="N60" s="95" t="s">
        <v>4220</v>
      </c>
      <c r="O60" s="6" t="s">
        <v>4154</v>
      </c>
      <c r="P60" s="95" t="s">
        <v>4221</v>
      </c>
      <c r="Q60" s="95" t="s">
        <v>4221</v>
      </c>
      <c r="R60" s="8">
        <v>0</v>
      </c>
      <c r="S60" s="95" t="s">
        <v>4383</v>
      </c>
      <c r="T60" s="95" t="str">
        <f>IF(ISNA(VLOOKUP('CST a registrar'!$I60,#REF!,1,0)),"","já registrado")</f>
        <v>já registrado</v>
      </c>
    </row>
    <row r="61" spans="1:20" ht="75" hidden="1" customHeight="1" x14ac:dyDescent="0.35">
      <c r="A61" s="118" t="s">
        <v>6</v>
      </c>
      <c r="B61" s="118">
        <v>48610</v>
      </c>
      <c r="C61" s="118">
        <v>200522</v>
      </c>
      <c r="D61" s="118">
        <v>2022</v>
      </c>
      <c r="E61" s="118">
        <v>71</v>
      </c>
      <c r="H61" s="6" t="s">
        <v>4306</v>
      </c>
      <c r="I61" s="95" t="s">
        <v>76</v>
      </c>
      <c r="J61" s="95">
        <v>48610</v>
      </c>
      <c r="K61" s="95" t="s">
        <v>4384</v>
      </c>
      <c r="L61" s="95" t="s">
        <v>164</v>
      </c>
      <c r="M61" s="95" t="s">
        <v>4385</v>
      </c>
      <c r="N61" s="95" t="s">
        <v>4220</v>
      </c>
      <c r="O61" s="6" t="s">
        <v>4154</v>
      </c>
      <c r="P61" s="95" t="s">
        <v>4242</v>
      </c>
      <c r="Q61" s="95" t="s">
        <v>4221</v>
      </c>
      <c r="R61" s="8">
        <v>1</v>
      </c>
      <c r="S61" s="95" t="s">
        <v>4386</v>
      </c>
      <c r="T61" s="95" t="str">
        <f>IF(ISNA(VLOOKUP('CST a registrar'!$I61,#REF!,1,0)),"","já registrado")</f>
        <v>já registrado</v>
      </c>
    </row>
    <row r="62" spans="1:20" hidden="1" x14ac:dyDescent="0.35">
      <c r="A62" s="118" t="s">
        <v>10</v>
      </c>
      <c r="B62" s="118">
        <v>48610</v>
      </c>
      <c r="C62" s="118">
        <v>200523</v>
      </c>
      <c r="D62" s="118">
        <v>2022</v>
      </c>
      <c r="E62" s="118">
        <v>16</v>
      </c>
      <c r="H62" s="6" t="s">
        <v>4306</v>
      </c>
      <c r="I62" s="95" t="s">
        <v>81</v>
      </c>
      <c r="J62" s="95">
        <v>48610</v>
      </c>
      <c r="K62" s="95" t="s">
        <v>4387</v>
      </c>
      <c r="L62" s="95" t="s">
        <v>164</v>
      </c>
      <c r="M62" s="95" t="s">
        <v>4388</v>
      </c>
      <c r="N62" s="102" t="s">
        <v>4220</v>
      </c>
      <c r="O62" s="95" t="s">
        <v>4230</v>
      </c>
      <c r="P62" s="95" t="s">
        <v>4221</v>
      </c>
      <c r="Q62" s="95"/>
      <c r="S62" s="95" t="s">
        <v>4389</v>
      </c>
      <c r="T62" s="95" t="str">
        <f>IF(ISNA(VLOOKUP('CST a registrar'!$I62,#REF!,1,0)),"","já registrado")</f>
        <v>já registrado</v>
      </c>
    </row>
    <row r="63" spans="1:20" hidden="1" x14ac:dyDescent="0.35">
      <c r="A63" s="118" t="s">
        <v>14</v>
      </c>
      <c r="B63" s="118">
        <v>48610</v>
      </c>
      <c r="C63" s="118">
        <v>200524</v>
      </c>
      <c r="D63" s="118">
        <v>2022</v>
      </c>
      <c r="E63" s="118">
        <v>61</v>
      </c>
      <c r="H63" s="6" t="s">
        <v>4306</v>
      </c>
      <c r="I63" s="95" t="s">
        <v>82</v>
      </c>
      <c r="J63" s="95">
        <v>48610</v>
      </c>
      <c r="K63" s="95" t="s">
        <v>4390</v>
      </c>
      <c r="L63" s="95" t="s">
        <v>164</v>
      </c>
      <c r="M63" s="95" t="s">
        <v>4391</v>
      </c>
      <c r="N63" s="95" t="s">
        <v>4220</v>
      </c>
      <c r="O63" s="6" t="s">
        <v>4154</v>
      </c>
      <c r="P63" s="95" t="s">
        <v>4221</v>
      </c>
      <c r="Q63" s="95" t="s">
        <v>4221</v>
      </c>
      <c r="R63" s="8">
        <v>0</v>
      </c>
      <c r="S63" s="95" t="s">
        <v>4392</v>
      </c>
      <c r="T63" s="95" t="str">
        <f>IF(ISNA(VLOOKUP('CST a registrar'!$I63,#REF!,1,0)),"","já registrado")</f>
        <v>já registrado</v>
      </c>
    </row>
    <row r="64" spans="1:20" ht="60" hidden="1" customHeight="1" x14ac:dyDescent="0.35">
      <c r="A64" s="118" t="s">
        <v>17</v>
      </c>
      <c r="B64" s="118">
        <v>48610</v>
      </c>
      <c r="C64" s="118">
        <v>200525</v>
      </c>
      <c r="D64" s="118">
        <v>2022</v>
      </c>
      <c r="E64" s="118">
        <v>13</v>
      </c>
      <c r="H64" s="6" t="s">
        <v>4306</v>
      </c>
      <c r="I64" s="95" t="s">
        <v>69</v>
      </c>
      <c r="J64" s="95">
        <v>48610</v>
      </c>
      <c r="K64" s="95" t="s">
        <v>4393</v>
      </c>
      <c r="L64" s="95" t="s">
        <v>4318</v>
      </c>
      <c r="M64" s="95" t="s">
        <v>4229</v>
      </c>
      <c r="N64" s="95" t="s">
        <v>4220</v>
      </c>
      <c r="O64" s="6" t="s">
        <v>4154</v>
      </c>
      <c r="P64" s="95" t="s">
        <v>4242</v>
      </c>
      <c r="Q64" s="95" t="s">
        <v>4221</v>
      </c>
      <c r="R64" s="8">
        <v>1</v>
      </c>
      <c r="S64" s="95" t="s">
        <v>4394</v>
      </c>
      <c r="T64" s="95" t="str">
        <f>IF(ISNA(VLOOKUP('CST a registrar'!$I64,#REF!,1,0)),"","já registrado")</f>
        <v>já registrado</v>
      </c>
    </row>
    <row r="65" spans="1:20" hidden="1" x14ac:dyDescent="0.35">
      <c r="A65" s="118" t="s">
        <v>19</v>
      </c>
      <c r="B65" s="118">
        <v>48610</v>
      </c>
      <c r="C65" s="118">
        <v>200526</v>
      </c>
      <c r="D65" s="118">
        <v>2022</v>
      </c>
      <c r="E65" s="118">
        <v>50</v>
      </c>
      <c r="H65" s="6" t="s">
        <v>4306</v>
      </c>
      <c r="I65" s="95" t="s">
        <v>79</v>
      </c>
      <c r="J65" s="95">
        <v>48610</v>
      </c>
      <c r="K65" s="95" t="s">
        <v>4395</v>
      </c>
      <c r="L65" s="95" t="s">
        <v>4318</v>
      </c>
      <c r="M65" s="95" t="s">
        <v>4229</v>
      </c>
      <c r="N65" s="95" t="s">
        <v>4220</v>
      </c>
      <c r="O65" s="95" t="s">
        <v>4230</v>
      </c>
      <c r="P65" s="95" t="s">
        <v>4396</v>
      </c>
      <c r="Q65" s="95"/>
      <c r="R65" s="8">
        <v>3</v>
      </c>
      <c r="S65" s="95" t="s">
        <v>4397</v>
      </c>
      <c r="T65" s="95" t="str">
        <f>IF(ISNA(VLOOKUP('CST a registrar'!$I65,#REF!,1,0)),"","já registrado")</f>
        <v>já registrado</v>
      </c>
    </row>
    <row r="66" spans="1:20" hidden="1" x14ac:dyDescent="0.35">
      <c r="A66" s="118" t="s">
        <v>24</v>
      </c>
      <c r="B66" s="118">
        <v>48610</v>
      </c>
      <c r="C66" s="118">
        <v>200527</v>
      </c>
      <c r="D66" s="118">
        <v>2022</v>
      </c>
      <c r="E66" s="118">
        <v>2</v>
      </c>
      <c r="H66" s="6" t="s">
        <v>4306</v>
      </c>
      <c r="I66" s="95" t="s">
        <v>65</v>
      </c>
      <c r="J66" s="95">
        <v>48610</v>
      </c>
      <c r="K66" s="95" t="s">
        <v>4398</v>
      </c>
      <c r="L66" s="95" t="s">
        <v>4318</v>
      </c>
      <c r="M66" s="95" t="s">
        <v>4331</v>
      </c>
      <c r="N66" s="95" t="s">
        <v>4220</v>
      </c>
      <c r="O66" s="95" t="s">
        <v>4230</v>
      </c>
      <c r="P66" s="95" t="s">
        <v>4396</v>
      </c>
      <c r="Q66" s="95"/>
      <c r="R66" s="8">
        <v>1</v>
      </c>
      <c r="S66" s="95" t="s">
        <v>4399</v>
      </c>
      <c r="T66" s="95" t="str">
        <f>IF(ISNA(VLOOKUP('CST a registrar'!$I66,#REF!,1,0)),"","já registrado")</f>
        <v>já registrado</v>
      </c>
    </row>
    <row r="67" spans="1:20" ht="30" hidden="1" customHeight="1" x14ac:dyDescent="0.35">
      <c r="A67" s="118" t="s">
        <v>27</v>
      </c>
      <c r="B67" s="118">
        <v>48610</v>
      </c>
      <c r="C67" s="118">
        <v>200528</v>
      </c>
      <c r="D67" s="118">
        <v>2022</v>
      </c>
      <c r="E67" s="118">
        <v>49</v>
      </c>
      <c r="H67" s="6" t="s">
        <v>4306</v>
      </c>
      <c r="I67" s="95" t="s">
        <v>89</v>
      </c>
      <c r="J67" s="95">
        <v>48610</v>
      </c>
      <c r="K67" s="95" t="s">
        <v>4400</v>
      </c>
      <c r="L67" s="95" t="s">
        <v>4318</v>
      </c>
      <c r="M67" s="95" t="s">
        <v>4349</v>
      </c>
      <c r="N67" s="95" t="s">
        <v>4220</v>
      </c>
      <c r="O67" s="95" t="s">
        <v>4230</v>
      </c>
      <c r="P67" s="95" t="s">
        <v>4221</v>
      </c>
      <c r="Q67" s="95"/>
      <c r="S67" s="116" t="s">
        <v>4401</v>
      </c>
      <c r="T67" s="95" t="str">
        <f>IF(ISNA(VLOOKUP('CST a registrar'!$I67,#REF!,1,0)),"","já registrado")</f>
        <v>já registrado</v>
      </c>
    </row>
    <row r="68" spans="1:20" ht="45" hidden="1" customHeight="1" x14ac:dyDescent="0.35">
      <c r="A68" s="118" t="s">
        <v>36</v>
      </c>
      <c r="B68" s="118">
        <v>48610</v>
      </c>
      <c r="C68" s="118">
        <v>202612</v>
      </c>
      <c r="D68" s="118">
        <v>2022</v>
      </c>
      <c r="E68" s="118">
        <v>5</v>
      </c>
      <c r="H68" s="6" t="s">
        <v>4306</v>
      </c>
      <c r="I68" s="95" t="s">
        <v>62</v>
      </c>
      <c r="J68" s="95">
        <v>48610</v>
      </c>
      <c r="K68" s="95" t="s">
        <v>4402</v>
      </c>
      <c r="L68" s="95" t="s">
        <v>4318</v>
      </c>
      <c r="M68" s="95" t="s">
        <v>4403</v>
      </c>
      <c r="N68" s="95" t="s">
        <v>4220</v>
      </c>
      <c r="O68" s="95" t="s">
        <v>4230</v>
      </c>
      <c r="P68" s="95" t="s">
        <v>4221</v>
      </c>
      <c r="Q68" s="95"/>
      <c r="S68" s="95" t="s">
        <v>4404</v>
      </c>
      <c r="T68" s="95" t="str">
        <f>IF(ISNA(VLOOKUP('CST a registrar'!$I68,#REF!,1,0)),"","já registrado")</f>
        <v>já registrado</v>
      </c>
    </row>
    <row r="69" spans="1:20" ht="60" hidden="1" customHeight="1" x14ac:dyDescent="0.35">
      <c r="A69" s="118" t="s">
        <v>39</v>
      </c>
      <c r="B69" s="118">
        <v>48610</v>
      </c>
      <c r="C69" s="118">
        <v>202621</v>
      </c>
      <c r="D69" s="118">
        <v>2022</v>
      </c>
      <c r="E69" s="118">
        <v>98</v>
      </c>
      <c r="H69" s="6" t="s">
        <v>4306</v>
      </c>
      <c r="I69" s="95" t="s">
        <v>92</v>
      </c>
      <c r="J69" s="95">
        <v>48610</v>
      </c>
      <c r="K69" s="95" t="s">
        <v>4405</v>
      </c>
      <c r="L69" s="95" t="s">
        <v>4318</v>
      </c>
      <c r="M69" s="95" t="s">
        <v>4341</v>
      </c>
      <c r="N69" s="95" t="s">
        <v>4220</v>
      </c>
      <c r="O69" s="95" t="s">
        <v>4230</v>
      </c>
      <c r="P69" s="95" t="s">
        <v>4221</v>
      </c>
      <c r="Q69" s="95"/>
      <c r="S69" s="95" t="s">
        <v>4406</v>
      </c>
      <c r="T69" s="95" t="str">
        <f>IF(ISNA(VLOOKUP('CST a registrar'!$I69,#REF!,1,0)),"","já registrado")</f>
        <v>já registrado</v>
      </c>
    </row>
    <row r="70" spans="1:20" ht="30" hidden="1" customHeight="1" x14ac:dyDescent="0.35">
      <c r="A70" s="118" t="s">
        <v>35</v>
      </c>
      <c r="B70" s="118">
        <v>48610</v>
      </c>
      <c r="C70" s="118">
        <v>211171</v>
      </c>
      <c r="D70" s="118">
        <v>2022</v>
      </c>
      <c r="E70" s="118">
        <v>24</v>
      </c>
      <c r="H70" s="6" t="s">
        <v>4306</v>
      </c>
      <c r="I70" s="95" t="s">
        <v>85</v>
      </c>
      <c r="J70" s="95">
        <v>48610</v>
      </c>
      <c r="K70" s="95" t="s">
        <v>4407</v>
      </c>
      <c r="L70" s="95" t="s">
        <v>4318</v>
      </c>
      <c r="M70" s="95" t="s">
        <v>4408</v>
      </c>
      <c r="N70" s="95" t="s">
        <v>4220</v>
      </c>
      <c r="O70" s="95" t="s">
        <v>4230</v>
      </c>
      <c r="P70" s="95" t="s">
        <v>4221</v>
      </c>
      <c r="Q70" s="95"/>
      <c r="S70" s="95" t="s">
        <v>4409</v>
      </c>
      <c r="T70" s="95" t="str">
        <f>IF(ISNA(VLOOKUP('CST a registrar'!$I70,#REF!,1,0)),"","já registrado")</f>
        <v>já registrado</v>
      </c>
    </row>
    <row r="71" spans="1:20" hidden="1" x14ac:dyDescent="0.35">
      <c r="A71" s="118" t="s">
        <v>38</v>
      </c>
      <c r="B71" s="118">
        <v>48610</v>
      </c>
      <c r="C71" s="118">
        <v>214328</v>
      </c>
      <c r="D71" s="118">
        <v>2022</v>
      </c>
      <c r="E71" s="118">
        <v>73</v>
      </c>
      <c r="H71" s="6" t="s">
        <v>4306</v>
      </c>
      <c r="I71" s="95" t="s">
        <v>87</v>
      </c>
      <c r="J71" s="95">
        <v>48610</v>
      </c>
      <c r="K71" s="95" t="s">
        <v>4410</v>
      </c>
      <c r="L71" s="95" t="s">
        <v>4318</v>
      </c>
      <c r="M71" s="95" t="s">
        <v>4411</v>
      </c>
      <c r="N71" s="95" t="s">
        <v>4220</v>
      </c>
      <c r="O71" s="95" t="s">
        <v>4230</v>
      </c>
      <c r="P71" s="95" t="s">
        <v>4221</v>
      </c>
      <c r="Q71" s="95"/>
      <c r="S71" s="95" t="s">
        <v>4412</v>
      </c>
      <c r="T71" s="95" t="str">
        <f>IF(ISNA(VLOOKUP('CST a registrar'!$I71,#REF!,1,0)),"","já registrado")</f>
        <v>já registrado</v>
      </c>
    </row>
    <row r="72" spans="1:20" hidden="1" x14ac:dyDescent="0.35">
      <c r="A72" s="118" t="s">
        <v>29</v>
      </c>
      <c r="B72" s="118">
        <v>48610</v>
      </c>
      <c r="C72" s="118">
        <v>214329</v>
      </c>
      <c r="D72" s="118">
        <v>2022</v>
      </c>
      <c r="E72" s="118">
        <v>18</v>
      </c>
      <c r="H72" s="6" t="s">
        <v>4306</v>
      </c>
      <c r="I72" s="95" t="s">
        <v>91</v>
      </c>
      <c r="J72" s="95">
        <v>48610</v>
      </c>
      <c r="K72" s="95" t="s">
        <v>4413</v>
      </c>
      <c r="L72" s="95" t="s">
        <v>4318</v>
      </c>
      <c r="M72" s="95" t="s">
        <v>4382</v>
      </c>
      <c r="N72" s="95" t="s">
        <v>4220</v>
      </c>
      <c r="O72" s="95" t="s">
        <v>4230</v>
      </c>
      <c r="P72" s="95" t="s">
        <v>4221</v>
      </c>
      <c r="Q72" s="95"/>
      <c r="S72" s="95" t="s">
        <v>4414</v>
      </c>
      <c r="T72" s="95" t="str">
        <f>IF(ISNA(VLOOKUP('CST a registrar'!$I72,#REF!,1,0)),"","já registrado")</f>
        <v>já registrado</v>
      </c>
    </row>
    <row r="73" spans="1:20" hidden="1" x14ac:dyDescent="0.35">
      <c r="A73" s="118" t="s">
        <v>21</v>
      </c>
      <c r="B73" s="118">
        <v>48610</v>
      </c>
      <c r="C73" s="118">
        <v>214710</v>
      </c>
      <c r="D73" s="118">
        <v>2022</v>
      </c>
      <c r="E73" s="118">
        <v>87</v>
      </c>
      <c r="H73" s="6" t="s">
        <v>4306</v>
      </c>
      <c r="I73" s="95" t="s">
        <v>80</v>
      </c>
      <c r="J73" s="95">
        <v>48610</v>
      </c>
      <c r="K73" s="95" t="s">
        <v>4415</v>
      </c>
      <c r="L73" s="95" t="s">
        <v>4318</v>
      </c>
      <c r="M73" s="95" t="s">
        <v>4416</v>
      </c>
      <c r="N73" s="95" t="s">
        <v>4220</v>
      </c>
      <c r="O73" s="95" t="s">
        <v>4230</v>
      </c>
      <c r="P73" s="95" t="s">
        <v>4221</v>
      </c>
      <c r="Q73" s="95"/>
      <c r="S73" s="95" t="s">
        <v>4417</v>
      </c>
      <c r="T73" s="95" t="str">
        <f>IF(ISNA(VLOOKUP('CST a registrar'!$I73,#REF!,1,0)),"","já registrado")</f>
        <v>já registrado</v>
      </c>
    </row>
    <row r="74" spans="1:20" ht="30" hidden="1" customHeight="1" x14ac:dyDescent="0.35">
      <c r="A74" s="118" t="s">
        <v>32</v>
      </c>
      <c r="B74" s="118">
        <v>48610</v>
      </c>
      <c r="C74" s="118">
        <v>219735</v>
      </c>
      <c r="D74" s="118">
        <v>2022</v>
      </c>
      <c r="E74" s="118">
        <v>77</v>
      </c>
      <c r="H74" s="6" t="s">
        <v>4306</v>
      </c>
      <c r="I74" s="95" t="s">
        <v>93</v>
      </c>
      <c r="J74" s="95">
        <v>48610</v>
      </c>
      <c r="K74" s="95" t="s">
        <v>4418</v>
      </c>
      <c r="L74" s="95" t="s">
        <v>4318</v>
      </c>
      <c r="M74" s="95" t="s">
        <v>4416</v>
      </c>
      <c r="N74" s="95" t="s">
        <v>4220</v>
      </c>
      <c r="O74" s="95" t="s">
        <v>4230</v>
      </c>
      <c r="P74" s="95" t="s">
        <v>4221</v>
      </c>
      <c r="Q74" s="95"/>
      <c r="S74" s="116" t="s">
        <v>4419</v>
      </c>
      <c r="T74" s="95" t="str">
        <f>IF(ISNA(VLOOKUP('CST a registrar'!$I74,#REF!,1,0)),"","já registrado")</f>
        <v>já registrado</v>
      </c>
    </row>
    <row r="75" spans="1:20" hidden="1" x14ac:dyDescent="0.35">
      <c r="A75" s="118" t="s">
        <v>44</v>
      </c>
      <c r="B75" s="118">
        <v>48610</v>
      </c>
      <c r="C75" s="118">
        <v>224921</v>
      </c>
      <c r="D75" s="118">
        <v>2022</v>
      </c>
      <c r="E75" s="118">
        <v>28</v>
      </c>
      <c r="H75" s="6" t="s">
        <v>4306</v>
      </c>
      <c r="I75" s="95" t="s">
        <v>86</v>
      </c>
      <c r="J75" s="95">
        <v>48610</v>
      </c>
      <c r="K75" s="95" t="s">
        <v>4420</v>
      </c>
      <c r="L75" s="95" t="s">
        <v>4318</v>
      </c>
      <c r="M75" s="95" t="s">
        <v>4421</v>
      </c>
      <c r="N75" s="95" t="s">
        <v>4220</v>
      </c>
      <c r="O75" s="95" t="s">
        <v>4230</v>
      </c>
      <c r="P75" s="95" t="s">
        <v>4302</v>
      </c>
      <c r="Q75" s="95"/>
      <c r="R75" s="8">
        <v>2</v>
      </c>
      <c r="S75" s="95" t="s">
        <v>4422</v>
      </c>
      <c r="T75" s="95" t="str">
        <f>IF(ISNA(VLOOKUP('CST a registrar'!$I75,#REF!,1,0)),"","já registrado")</f>
        <v>já registrado</v>
      </c>
    </row>
    <row r="76" spans="1:20" hidden="1" x14ac:dyDescent="0.35">
      <c r="A76" s="118" t="s">
        <v>41</v>
      </c>
      <c r="B76" s="118">
        <v>48610</v>
      </c>
      <c r="C76" s="118">
        <v>231910</v>
      </c>
      <c r="D76" s="118">
        <v>2022</v>
      </c>
      <c r="E76" s="118">
        <v>2</v>
      </c>
      <c r="H76" s="6" t="s">
        <v>4306</v>
      </c>
      <c r="I76" s="95" t="s">
        <v>37</v>
      </c>
      <c r="J76" s="95">
        <v>48610</v>
      </c>
      <c r="K76" s="95" t="s">
        <v>4423</v>
      </c>
      <c r="L76" s="95" t="s">
        <v>4424</v>
      </c>
      <c r="M76" s="95" t="s">
        <v>4425</v>
      </c>
      <c r="N76" s="95" t="s">
        <v>4220</v>
      </c>
      <c r="O76" s="95" t="s">
        <v>4223</v>
      </c>
      <c r="P76" s="95" t="s">
        <v>4221</v>
      </c>
      <c r="Q76" s="95"/>
      <c r="S76" s="95" t="s">
        <v>4426</v>
      </c>
      <c r="T76" s="95" t="str">
        <f>IF(ISNA(VLOOKUP('CST a registrar'!$I81,#REF!,1,0)),"","já registrado")</f>
        <v>já registrado</v>
      </c>
    </row>
    <row r="77" spans="1:20" ht="75" hidden="1" customHeight="1" x14ac:dyDescent="0.35">
      <c r="A77" s="118" t="s">
        <v>47</v>
      </c>
      <c r="B77" s="118">
        <v>48610</v>
      </c>
      <c r="C77" s="118">
        <v>200641</v>
      </c>
      <c r="D77" s="118">
        <v>2023</v>
      </c>
      <c r="E77" s="118">
        <v>13</v>
      </c>
      <c r="H77" s="6" t="s">
        <v>4306</v>
      </c>
      <c r="I77" s="95" t="s">
        <v>15</v>
      </c>
      <c r="J77" s="95">
        <v>48610</v>
      </c>
      <c r="K77" s="95" t="s">
        <v>4427</v>
      </c>
      <c r="L77" s="95" t="s">
        <v>4424</v>
      </c>
      <c r="M77" s="95" t="s">
        <v>4428</v>
      </c>
      <c r="N77" s="95" t="s">
        <v>4220</v>
      </c>
      <c r="O77" s="95" t="s">
        <v>4223</v>
      </c>
      <c r="P77" s="95" t="s">
        <v>4221</v>
      </c>
      <c r="Q77" s="95"/>
      <c r="S77" s="95" t="s">
        <v>4429</v>
      </c>
      <c r="T77" s="95" t="str">
        <f>IF(ISNA(VLOOKUP('CST a registrar'!$I82,#REF!,1,0)),"","já registrado")</f>
        <v>já registrado</v>
      </c>
    </row>
    <row r="78" spans="1:20" ht="30" hidden="1" customHeight="1" x14ac:dyDescent="0.35">
      <c r="A78" s="118" t="s">
        <v>50</v>
      </c>
      <c r="B78" s="118">
        <v>48610</v>
      </c>
      <c r="C78" s="118">
        <v>200646</v>
      </c>
      <c r="D78" s="118">
        <v>2023</v>
      </c>
      <c r="E78" s="118">
        <v>38</v>
      </c>
      <c r="H78" s="6" t="s">
        <v>4306</v>
      </c>
      <c r="I78" s="95" t="s">
        <v>11</v>
      </c>
      <c r="J78" s="95">
        <v>48610</v>
      </c>
      <c r="K78" s="95" t="s">
        <v>4430</v>
      </c>
      <c r="L78" s="95" t="s">
        <v>4431</v>
      </c>
      <c r="M78" s="95" t="s">
        <v>4304</v>
      </c>
      <c r="N78" s="95" t="s">
        <v>4220</v>
      </c>
      <c r="O78" s="95" t="s">
        <v>4223</v>
      </c>
      <c r="P78" s="95" t="s">
        <v>4221</v>
      </c>
      <c r="Q78" s="95"/>
      <c r="S78" s="95" t="s">
        <v>4432</v>
      </c>
      <c r="T78" s="95" t="str">
        <f>IF(ISNA(VLOOKUP('CST a registrar'!$I83,#REF!,1,0)),"","já registrado")</f>
        <v>já registrado</v>
      </c>
    </row>
    <row r="79" spans="1:20" ht="60" hidden="1" customHeight="1" x14ac:dyDescent="0.35">
      <c r="H79" s="6" t="s">
        <v>4306</v>
      </c>
      <c r="I79" s="95" t="s">
        <v>18</v>
      </c>
      <c r="J79" s="95">
        <v>48610</v>
      </c>
      <c r="K79" s="95" t="s">
        <v>4433</v>
      </c>
      <c r="L79" s="95" t="s">
        <v>4434</v>
      </c>
      <c r="M79" s="95" t="s">
        <v>4328</v>
      </c>
      <c r="N79" s="95" t="s">
        <v>4220</v>
      </c>
      <c r="O79" s="95" t="s">
        <v>4223</v>
      </c>
      <c r="P79" s="126" t="s">
        <v>4302</v>
      </c>
      <c r="Q79" s="126"/>
      <c r="R79" s="8">
        <v>1</v>
      </c>
      <c r="S79" s="95" t="s">
        <v>4435</v>
      </c>
      <c r="T79" s="95" t="str">
        <f>IF(ISNA(VLOOKUP('CST a registrar'!$I84,#REF!,1,0)),"","já registrado")</f>
        <v>já registrado</v>
      </c>
    </row>
    <row r="80" spans="1:20" s="93" customFormat="1" ht="409.5" hidden="1" customHeight="1" x14ac:dyDescent="0.35">
      <c r="A80" s="95"/>
      <c r="B80" s="95"/>
      <c r="C80" s="95"/>
      <c r="D80" s="95"/>
      <c r="E80" s="95"/>
      <c r="F80" s="95"/>
      <c r="G80" s="95"/>
      <c r="H80" s="8" t="s">
        <v>4306</v>
      </c>
      <c r="I80" s="93" t="s">
        <v>31</v>
      </c>
      <c r="J80" s="93">
        <v>48610</v>
      </c>
      <c r="K80" s="93" t="s">
        <v>4436</v>
      </c>
      <c r="L80" s="93" t="s">
        <v>4437</v>
      </c>
      <c r="M80" s="93" t="s">
        <v>4319</v>
      </c>
      <c r="N80" s="127" t="s">
        <v>4220</v>
      </c>
      <c r="O80" s="93" t="s">
        <v>4223</v>
      </c>
      <c r="P80" s="93" t="s">
        <v>4302</v>
      </c>
      <c r="R80" s="132">
        <v>3</v>
      </c>
      <c r="S80" s="93" t="s">
        <v>4438</v>
      </c>
      <c r="T80" s="93" t="str">
        <f>IF(ISNA(VLOOKUP('CST a registrar'!$I41,#REF!,1,0)),"","já registrado")</f>
        <v>já registrado</v>
      </c>
    </row>
    <row r="81" spans="1:23" s="93" customFormat="1" ht="409.5" customHeight="1" x14ac:dyDescent="0.35">
      <c r="A81" s="95"/>
      <c r="B81" s="95"/>
      <c r="C81" s="95"/>
      <c r="D81" s="95"/>
      <c r="E81" s="95"/>
      <c r="F81" s="95"/>
      <c r="G81" s="95"/>
      <c r="H81" s="8" t="s">
        <v>4306</v>
      </c>
      <c r="I81" s="93" t="s">
        <v>28</v>
      </c>
      <c r="J81" s="93">
        <v>48610</v>
      </c>
      <c r="K81" s="93" t="s">
        <v>4439</v>
      </c>
      <c r="L81" s="93" t="s">
        <v>4437</v>
      </c>
      <c r="M81" s="93" t="s">
        <v>4440</v>
      </c>
      <c r="N81" s="128" t="s">
        <v>4220</v>
      </c>
      <c r="O81" s="93" t="s">
        <v>4223</v>
      </c>
      <c r="P81" s="93" t="s">
        <v>4298</v>
      </c>
      <c r="Q81" s="93" t="s">
        <v>4221</v>
      </c>
      <c r="R81" s="8">
        <v>7</v>
      </c>
      <c r="S81" s="139" t="s">
        <v>4441</v>
      </c>
      <c r="T81" s="93" t="str">
        <f>IF(ISNA(VLOOKUP('CST a registrar'!$I83,#REF!,1,0)),"","já registrado")</f>
        <v>já registrado</v>
      </c>
    </row>
    <row r="82" spans="1:23" hidden="1" x14ac:dyDescent="0.35">
      <c r="A82" s="118"/>
      <c r="H82" s="6" t="s">
        <v>4306</v>
      </c>
      <c r="I82" s="95" t="s">
        <v>34</v>
      </c>
      <c r="J82" s="95">
        <v>48610</v>
      </c>
      <c r="K82" s="95" t="s">
        <v>4442</v>
      </c>
      <c r="L82" s="95" t="s">
        <v>4437</v>
      </c>
      <c r="M82" s="95" t="s">
        <v>4443</v>
      </c>
      <c r="N82" s="95" t="s">
        <v>4220</v>
      </c>
      <c r="O82" s="95" t="s">
        <v>4223</v>
      </c>
      <c r="P82" s="95" t="s">
        <v>4302</v>
      </c>
      <c r="Q82" s="95" t="s">
        <v>4221</v>
      </c>
      <c r="R82" s="8">
        <v>2</v>
      </c>
      <c r="S82" s="95" t="s">
        <v>4444</v>
      </c>
      <c r="T82" s="95" t="str">
        <f>IF(ISNA(VLOOKUP('CST a registrar'!$I43,#REF!,1,0)),"","já registrado")</f>
        <v>já registrado</v>
      </c>
    </row>
    <row r="83" spans="1:23" x14ac:dyDescent="0.35">
      <c r="A83" s="118"/>
      <c r="H83" s="6" t="s">
        <v>4306</v>
      </c>
      <c r="I83" s="95" t="s">
        <v>40</v>
      </c>
      <c r="J83" s="95">
        <v>48610</v>
      </c>
      <c r="K83" s="95" t="s">
        <v>4445</v>
      </c>
      <c r="L83" s="95" t="s">
        <v>4446</v>
      </c>
      <c r="M83" s="95" t="s">
        <v>4241</v>
      </c>
      <c r="N83" s="127" t="s">
        <v>4447</v>
      </c>
      <c r="O83" s="95" t="s">
        <v>4223</v>
      </c>
      <c r="P83" s="95"/>
      <c r="Q83" s="95"/>
      <c r="T83" s="95" t="str">
        <f>IF(ISNA(VLOOKUP('CST a registrar'!$I38,#REF!,1,0)),"","já registrado")</f>
        <v>já registrado</v>
      </c>
    </row>
    <row r="84" spans="1:23" x14ac:dyDescent="0.35">
      <c r="A84" s="118"/>
      <c r="H84" s="6" t="s">
        <v>4306</v>
      </c>
      <c r="I84" s="95" t="s">
        <v>55</v>
      </c>
      <c r="J84" s="95">
        <v>48610</v>
      </c>
      <c r="K84" s="95" t="s">
        <v>4448</v>
      </c>
      <c r="L84" s="95" t="s">
        <v>4446</v>
      </c>
      <c r="M84" s="95" t="s">
        <v>4264</v>
      </c>
      <c r="N84" s="127" t="s">
        <v>4447</v>
      </c>
      <c r="O84" s="95" t="s">
        <v>4223</v>
      </c>
      <c r="P84" s="95"/>
      <c r="Q84" s="95"/>
      <c r="T84" s="95" t="str">
        <f>IF(ISNA(VLOOKUP('CST a registrar'!$I39,#REF!,1,0)),"","já registrado")</f>
        <v>já registrado</v>
      </c>
    </row>
    <row r="85" spans="1:23" s="93" customFormat="1" ht="285" hidden="1" customHeight="1" x14ac:dyDescent="0.35">
      <c r="A85" s="118"/>
      <c r="B85" s="95"/>
      <c r="C85" s="95"/>
      <c r="D85" s="95"/>
      <c r="E85" s="95"/>
      <c r="F85" s="95"/>
      <c r="G85" s="95"/>
      <c r="H85" s="8" t="s">
        <v>4306</v>
      </c>
      <c r="I85" s="93" t="s">
        <v>53</v>
      </c>
      <c r="J85" s="93">
        <v>48610</v>
      </c>
      <c r="K85" s="93" t="s">
        <v>4449</v>
      </c>
      <c r="L85" s="93" t="s">
        <v>4446</v>
      </c>
      <c r="M85" s="93" t="s">
        <v>4450</v>
      </c>
      <c r="N85" s="127" t="s">
        <v>4447</v>
      </c>
      <c r="O85" s="93" t="s">
        <v>4223</v>
      </c>
      <c r="P85" s="93" t="s">
        <v>4302</v>
      </c>
      <c r="R85" s="8">
        <v>3</v>
      </c>
      <c r="S85" s="93" t="s">
        <v>4451</v>
      </c>
      <c r="T85" s="93" t="str">
        <f>IF(ISNA(VLOOKUP('CST a registrar'!$I40,#REF!,1,0)),"","já registrado")</f>
        <v>já registrado</v>
      </c>
    </row>
    <row r="86" spans="1:23" ht="75" hidden="1" customHeight="1" x14ac:dyDescent="0.35">
      <c r="A86" s="118"/>
      <c r="H86" s="6" t="s">
        <v>4306</v>
      </c>
      <c r="I86" s="95" t="s">
        <v>54</v>
      </c>
      <c r="J86" s="95">
        <v>48610</v>
      </c>
      <c r="K86" s="95" t="s">
        <v>4452</v>
      </c>
      <c r="L86" s="95" t="s">
        <v>4446</v>
      </c>
      <c r="M86" s="95" t="s">
        <v>4358</v>
      </c>
      <c r="N86" s="95" t="s">
        <v>4220</v>
      </c>
      <c r="O86" s="95" t="s">
        <v>4230</v>
      </c>
      <c r="P86" s="95"/>
      <c r="Q86" s="95"/>
      <c r="R86" s="8">
        <v>19</v>
      </c>
      <c r="S86" s="95" t="s">
        <v>4453</v>
      </c>
      <c r="T86" s="95" t="str">
        <f>IF(ISNA(VLOOKUP('CST a registrar'!$I86,#REF!,1,0)),"","já registrado")</f>
        <v>já registrado</v>
      </c>
      <c r="W86" s="95" t="s">
        <v>4454</v>
      </c>
    </row>
    <row r="87" spans="1:23" ht="225" hidden="1" customHeight="1" x14ac:dyDescent="0.35">
      <c r="A87" s="118"/>
      <c r="H87" s="8" t="s">
        <v>4306</v>
      </c>
      <c r="I87" s="93" t="s">
        <v>56</v>
      </c>
      <c r="J87" s="93">
        <v>48610</v>
      </c>
      <c r="K87" s="93" t="s">
        <v>4455</v>
      </c>
      <c r="L87" s="93" t="s">
        <v>4446</v>
      </c>
      <c r="M87" s="93" t="s">
        <v>4261</v>
      </c>
      <c r="N87" s="127" t="s">
        <v>4220</v>
      </c>
      <c r="O87" s="93" t="s">
        <v>4223</v>
      </c>
      <c r="P87" s="93" t="s">
        <v>4302</v>
      </c>
      <c r="Q87" s="130" t="s">
        <v>4302</v>
      </c>
      <c r="R87" s="8">
        <v>8</v>
      </c>
      <c r="S87" s="93" t="s">
        <v>4456</v>
      </c>
      <c r="T87" s="93" t="str">
        <f>IF(ISNA(VLOOKUP('CST a registrar'!$I87,#REF!,1,0)),"","já registrado")</f>
        <v>já registrado</v>
      </c>
    </row>
    <row r="88" spans="1:23" hidden="1" x14ac:dyDescent="0.35">
      <c r="A88" s="118"/>
      <c r="H88" s="6" t="s">
        <v>4306</v>
      </c>
      <c r="I88" s="95" t="s">
        <v>52</v>
      </c>
      <c r="J88" s="95">
        <v>48610</v>
      </c>
      <c r="K88" s="95" t="s">
        <v>4457</v>
      </c>
      <c r="L88" s="95" t="s">
        <v>4446</v>
      </c>
      <c r="M88" s="95" t="s">
        <v>4458</v>
      </c>
      <c r="N88" s="128" t="s">
        <v>4220</v>
      </c>
      <c r="O88" s="95" t="s">
        <v>4223</v>
      </c>
      <c r="P88" s="95" t="s">
        <v>4221</v>
      </c>
      <c r="Q88" s="95"/>
      <c r="T88" s="95" t="str">
        <f>IF(ISNA(VLOOKUP('CST a registrar'!$I88,#REF!,1,0)),"","já registrado")</f>
        <v>já registrado</v>
      </c>
    </row>
    <row r="89" spans="1:23" ht="45" hidden="1" customHeight="1" x14ac:dyDescent="0.35">
      <c r="A89" s="118"/>
      <c r="H89" s="6" t="s">
        <v>4306</v>
      </c>
      <c r="I89" s="95" t="s">
        <v>45</v>
      </c>
      <c r="J89" s="95">
        <v>48610</v>
      </c>
      <c r="K89" s="95" t="s">
        <v>4459</v>
      </c>
      <c r="L89" s="95" t="s">
        <v>4446</v>
      </c>
      <c r="M89" s="95" t="s">
        <v>4460</v>
      </c>
      <c r="N89" s="95" t="s">
        <v>4220</v>
      </c>
      <c r="O89" s="95" t="s">
        <v>4230</v>
      </c>
      <c r="P89" s="95"/>
      <c r="Q89" s="95"/>
      <c r="R89" s="8">
        <v>9</v>
      </c>
      <c r="S89" s="95" t="s">
        <v>4461</v>
      </c>
      <c r="T89" s="95" t="str">
        <f>IF(ISNA(VLOOKUP('CST a registrar'!$I89,#REF!,1,0)),"","já registrado")</f>
        <v>já registrado</v>
      </c>
    </row>
    <row r="90" spans="1:23" ht="30" hidden="1" customHeight="1" x14ac:dyDescent="0.35">
      <c r="A90" s="118"/>
      <c r="H90" s="6" t="s">
        <v>4306</v>
      </c>
      <c r="I90" s="95" t="s">
        <v>49</v>
      </c>
      <c r="J90" s="95">
        <v>48610</v>
      </c>
      <c r="K90" s="95" t="s">
        <v>4462</v>
      </c>
      <c r="L90" s="95" t="s">
        <v>4446</v>
      </c>
      <c r="M90" s="95" t="s">
        <v>4463</v>
      </c>
      <c r="N90" s="95" t="s">
        <v>4220</v>
      </c>
      <c r="O90" s="95" t="s">
        <v>4230</v>
      </c>
      <c r="P90" s="95"/>
      <c r="Q90" s="95"/>
      <c r="R90" s="8">
        <v>11</v>
      </c>
      <c r="S90" s="95" t="s">
        <v>4464</v>
      </c>
      <c r="T90" s="95" t="str">
        <f>IF(ISNA(VLOOKUP('CST a registrar'!$I90,#REF!,1,0)),"","já registrado")</f>
        <v>já registrado</v>
      </c>
    </row>
    <row r="91" spans="1:23" ht="210" hidden="1" customHeight="1" x14ac:dyDescent="0.35">
      <c r="A91" s="118"/>
      <c r="H91" s="6" t="s">
        <v>4306</v>
      </c>
      <c r="I91" s="95" t="s">
        <v>46</v>
      </c>
      <c r="J91" s="95">
        <v>48610</v>
      </c>
      <c r="K91" s="95" t="s">
        <v>4465</v>
      </c>
      <c r="L91" s="95" t="s">
        <v>4446</v>
      </c>
      <c r="M91" s="95" t="s">
        <v>4328</v>
      </c>
      <c r="N91" s="95" t="s">
        <v>4220</v>
      </c>
      <c r="O91" s="95" t="s">
        <v>4154</v>
      </c>
      <c r="P91" s="95" t="s">
        <v>4302</v>
      </c>
      <c r="Q91" s="95" t="s">
        <v>4221</v>
      </c>
      <c r="R91" s="8">
        <v>10</v>
      </c>
      <c r="S91" s="95" t="s">
        <v>4466</v>
      </c>
      <c r="T91" s="95" t="str">
        <f>IF(ISNA(VLOOKUP('CST a registrar'!$I91,#REF!,1,0)),"","já registrado")</f>
        <v>já registrado</v>
      </c>
    </row>
    <row r="92" spans="1:23" ht="165" hidden="1" customHeight="1" x14ac:dyDescent="0.35">
      <c r="A92" s="118"/>
      <c r="H92" s="6" t="s">
        <v>4306</v>
      </c>
      <c r="I92" s="95" t="s">
        <v>51</v>
      </c>
      <c r="J92" s="95">
        <v>48610</v>
      </c>
      <c r="K92" s="95" t="s">
        <v>4467</v>
      </c>
      <c r="L92" s="95" t="s">
        <v>4446</v>
      </c>
      <c r="M92" s="95" t="s">
        <v>4468</v>
      </c>
      <c r="N92" s="95" t="s">
        <v>4220</v>
      </c>
      <c r="O92" s="95" t="s">
        <v>4154</v>
      </c>
      <c r="P92" s="95" t="s">
        <v>4242</v>
      </c>
      <c r="Q92" s="95" t="s">
        <v>4221</v>
      </c>
      <c r="R92" s="8">
        <v>8</v>
      </c>
      <c r="S92" s="95" t="s">
        <v>4469</v>
      </c>
      <c r="T92" s="95" t="str">
        <f>IF(ISNA(VLOOKUP('CST a registrar'!$I92,#REF!,1,0)),"","já registrado")</f>
        <v>já registrado</v>
      </c>
    </row>
    <row r="93" spans="1:23" ht="165" hidden="1" customHeight="1" x14ac:dyDescent="0.35">
      <c r="A93" s="118"/>
      <c r="H93" s="6" t="s">
        <v>4306</v>
      </c>
      <c r="I93" s="95" t="s">
        <v>43</v>
      </c>
      <c r="J93" s="95">
        <v>48610</v>
      </c>
      <c r="K93" s="95" t="s">
        <v>4470</v>
      </c>
      <c r="L93" s="95" t="s">
        <v>4446</v>
      </c>
      <c r="M93" s="95" t="s">
        <v>4471</v>
      </c>
      <c r="N93" s="95" t="s">
        <v>4220</v>
      </c>
      <c r="O93" s="95" t="s">
        <v>4154</v>
      </c>
      <c r="P93" s="95" t="s">
        <v>4242</v>
      </c>
      <c r="Q93" s="95" t="s">
        <v>4221</v>
      </c>
      <c r="R93" s="8">
        <v>7</v>
      </c>
      <c r="S93" s="95" t="s">
        <v>4472</v>
      </c>
      <c r="T93" s="95" t="str">
        <f>IF(ISNA(VLOOKUP('CST a registrar'!$I93,#REF!,1,0)),"","já registrado")</f>
        <v>já registrado</v>
      </c>
    </row>
    <row r="94" spans="1:23" ht="75" hidden="1" customHeight="1" x14ac:dyDescent="0.35">
      <c r="A94" s="118"/>
      <c r="H94" s="107" t="s">
        <v>4473</v>
      </c>
      <c r="I94" s="95" t="s">
        <v>16</v>
      </c>
      <c r="J94" s="95">
        <v>48610</v>
      </c>
      <c r="K94" s="95" t="s">
        <v>4474</v>
      </c>
      <c r="L94" s="95" t="s">
        <v>164</v>
      </c>
      <c r="M94" s="95">
        <v>66</v>
      </c>
      <c r="N94" s="95" t="s">
        <v>4220</v>
      </c>
      <c r="O94" s="95" t="s">
        <v>4154</v>
      </c>
      <c r="P94" s="95" t="s">
        <v>4242</v>
      </c>
      <c r="Q94" s="95" t="s">
        <v>4221</v>
      </c>
      <c r="R94" s="8">
        <v>0</v>
      </c>
      <c r="S94" s="95" t="s">
        <v>4475</v>
      </c>
      <c r="T94" s="95" t="str">
        <f>IF(ISNA(VLOOKUP('CST a registrar'!$I94,#REF!,1,0)),"","já registrado")</f>
        <v>já registrado</v>
      </c>
    </row>
    <row r="95" spans="1:23" hidden="1" x14ac:dyDescent="0.35">
      <c r="A95" s="118"/>
      <c r="I95" s="135" t="s">
        <v>53</v>
      </c>
      <c r="N95" s="95" t="s">
        <v>4220</v>
      </c>
      <c r="O95" s="6" t="s">
        <v>4230</v>
      </c>
      <c r="P95" s="95"/>
      <c r="Q95" s="95"/>
      <c r="S95" s="95" t="s">
        <v>4476</v>
      </c>
      <c r="T95" s="95" t="str">
        <f>IF(ISNA(VLOOKUP('CST a registrar'!$I95,#REF!,1,0)),"","já registrado")</f>
        <v>já registrado</v>
      </c>
    </row>
    <row r="96" spans="1:23" x14ac:dyDescent="0.35">
      <c r="A96" s="118"/>
    </row>
    <row r="97" spans="1:1" x14ac:dyDescent="0.35">
      <c r="A97" s="118"/>
    </row>
    <row r="98" spans="1:1" x14ac:dyDescent="0.35">
      <c r="A98" s="118"/>
    </row>
    <row r="99" spans="1:1" x14ac:dyDescent="0.35">
      <c r="A99" s="118"/>
    </row>
    <row r="100" spans="1:1" x14ac:dyDescent="0.35">
      <c r="A100" s="118"/>
    </row>
    <row r="101" spans="1:1" x14ac:dyDescent="0.35">
      <c r="A101" s="118"/>
    </row>
    <row r="102" spans="1:1" x14ac:dyDescent="0.35">
      <c r="A102" s="118"/>
    </row>
    <row r="103" spans="1:1" x14ac:dyDescent="0.35">
      <c r="A103" s="118"/>
    </row>
    <row r="104" spans="1:1" x14ac:dyDescent="0.35">
      <c r="A104" s="118"/>
    </row>
    <row r="105" spans="1:1" x14ac:dyDescent="0.35">
      <c r="A105" s="118"/>
    </row>
    <row r="106" spans="1:1" x14ac:dyDescent="0.35">
      <c r="A106" s="118"/>
    </row>
    <row r="107" spans="1:1" x14ac:dyDescent="0.35">
      <c r="A107" s="118"/>
    </row>
    <row r="108" spans="1:1" x14ac:dyDescent="0.35">
      <c r="A108" s="118"/>
    </row>
    <row r="109" spans="1:1" x14ac:dyDescent="0.35">
      <c r="A109" s="118"/>
    </row>
    <row r="110" spans="1:1" x14ac:dyDescent="0.35">
      <c r="A110" s="118"/>
    </row>
    <row r="111" spans="1:1" x14ac:dyDescent="0.35">
      <c r="A111" s="118"/>
    </row>
    <row r="112" spans="1:1" x14ac:dyDescent="0.35">
      <c r="A112" s="118"/>
    </row>
    <row r="113" spans="1:1" x14ac:dyDescent="0.35">
      <c r="A113" s="118"/>
    </row>
    <row r="114" spans="1:1" x14ac:dyDescent="0.35">
      <c r="A114" s="118"/>
    </row>
    <row r="115" spans="1:1" x14ac:dyDescent="0.35">
      <c r="A115" s="118"/>
    </row>
    <row r="116" spans="1:1" x14ac:dyDescent="0.35">
      <c r="A116" s="118"/>
    </row>
    <row r="117" spans="1:1" x14ac:dyDescent="0.35">
      <c r="A117" s="118"/>
    </row>
    <row r="118" spans="1:1" x14ac:dyDescent="0.35">
      <c r="A118" s="118"/>
    </row>
    <row r="119" spans="1:1" x14ac:dyDescent="0.35">
      <c r="A119" s="118"/>
    </row>
    <row r="120" spans="1:1" x14ac:dyDescent="0.35">
      <c r="A120" s="118"/>
    </row>
    <row r="121" spans="1:1" x14ac:dyDescent="0.35">
      <c r="A121" s="118"/>
    </row>
    <row r="122" spans="1:1" x14ac:dyDescent="0.35">
      <c r="A122" s="118"/>
    </row>
    <row r="123" spans="1:1" x14ac:dyDescent="0.35">
      <c r="A123" s="118"/>
    </row>
    <row r="124" spans="1:1" x14ac:dyDescent="0.35">
      <c r="A124" s="118"/>
    </row>
    <row r="125" spans="1:1" x14ac:dyDescent="0.35">
      <c r="A125" s="118"/>
    </row>
    <row r="126" spans="1:1" x14ac:dyDescent="0.35">
      <c r="A126" s="118"/>
    </row>
    <row r="127" spans="1:1" x14ac:dyDescent="0.35">
      <c r="A127" s="118"/>
    </row>
    <row r="128" spans="1:1" x14ac:dyDescent="0.35">
      <c r="A128" s="118"/>
    </row>
    <row r="129" spans="1:1" x14ac:dyDescent="0.35">
      <c r="A129" s="118"/>
    </row>
    <row r="130" spans="1:1" x14ac:dyDescent="0.35">
      <c r="A130" s="118"/>
    </row>
    <row r="131" spans="1:1" x14ac:dyDescent="0.35">
      <c r="A131" s="118"/>
    </row>
  </sheetData>
  <pageMargins left="0.511811024" right="0.511811024" top="0.78740157499999996" bottom="0.78740157499999996" header="0.31496062000000002" footer="0.31496062000000002"/>
  <pageSetup paperSize="9" orientation="portrait"/>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39"/>
  <sheetViews>
    <sheetView zoomScaleNormal="100" workbookViewId="0">
      <pane ySplit="1" topLeftCell="A2" activePane="bottomLeft" state="frozen"/>
      <selection pane="bottomLeft" activeCell="K24" sqref="K24"/>
    </sheetView>
  </sheetViews>
  <sheetFormatPr defaultColWidth="9.1796875" defaultRowHeight="14.5" x14ac:dyDescent="0.35"/>
  <cols>
    <col min="1" max="1" width="26.54296875" style="15" customWidth="1"/>
    <col min="2" max="2" width="22.81640625" style="15" customWidth="1"/>
    <col min="3" max="3" width="16.54296875" style="15" customWidth="1"/>
    <col min="4" max="4" width="16.1796875" style="108" customWidth="1"/>
    <col min="5" max="5" width="24" style="108" bestFit="1" customWidth="1"/>
    <col min="6" max="6" width="16.54296875" style="17" customWidth="1"/>
    <col min="7" max="7" width="14.54296875" style="24" customWidth="1"/>
    <col min="8" max="8" width="14.453125" style="21" customWidth="1"/>
    <col min="9" max="9" width="23.81640625" style="15" customWidth="1"/>
    <col min="10" max="10" width="24.453125" style="15" customWidth="1"/>
    <col min="11" max="11" width="23.81640625" style="15" customWidth="1"/>
    <col min="12" max="12" width="25.81640625" style="17" customWidth="1"/>
    <col min="13" max="13" width="64.453125" style="8" customWidth="1"/>
    <col min="14" max="14" width="37.453125" style="15" customWidth="1"/>
    <col min="15" max="44" width="9.1796875" style="15" customWidth="1"/>
    <col min="45" max="16384" width="9.1796875" style="15"/>
  </cols>
  <sheetData>
    <row r="1" spans="1:14" x14ac:dyDescent="0.35">
      <c r="A1" s="88" t="s">
        <v>3778</v>
      </c>
      <c r="B1" s="88" t="s">
        <v>3779</v>
      </c>
      <c r="C1" s="88" t="s">
        <v>1268</v>
      </c>
      <c r="D1" s="121" t="s">
        <v>4138</v>
      </c>
      <c r="E1" s="121" t="s">
        <v>4139</v>
      </c>
      <c r="F1" s="122" t="s">
        <v>4477</v>
      </c>
      <c r="G1" s="122" t="s">
        <v>4478</v>
      </c>
      <c r="H1" s="103" t="s">
        <v>3781</v>
      </c>
      <c r="I1" s="88" t="s">
        <v>4143</v>
      </c>
      <c r="J1" s="89" t="s">
        <v>4144</v>
      </c>
      <c r="K1" s="89" t="s">
        <v>4145</v>
      </c>
      <c r="L1" s="99" t="s">
        <v>3785</v>
      </c>
      <c r="M1" s="92" t="s">
        <v>1274</v>
      </c>
      <c r="N1" s="92" t="s">
        <v>3790</v>
      </c>
    </row>
    <row r="2" spans="1:14" s="8" customFormat="1" x14ac:dyDescent="0.35">
      <c r="A2" s="109" t="s">
        <v>4479</v>
      </c>
      <c r="B2" s="109" t="s">
        <v>4480</v>
      </c>
      <c r="C2" s="109"/>
      <c r="D2" s="123" t="s">
        <v>4151</v>
      </c>
      <c r="E2" s="123"/>
      <c r="F2" s="124"/>
      <c r="G2" s="124"/>
      <c r="H2" s="104"/>
      <c r="I2" s="109"/>
      <c r="J2" s="109"/>
      <c r="K2" s="15" t="e">
        <f>VLOOKUP($J2,Tabela11[[#All],[Processo]:[Responsável]],7,0)</f>
        <v>#N/A</v>
      </c>
      <c r="L2" s="110"/>
      <c r="M2" s="109" t="s">
        <v>4481</v>
      </c>
    </row>
    <row r="3" spans="1:14" s="8" customFormat="1" x14ac:dyDescent="0.35">
      <c r="A3" s="109" t="s">
        <v>4482</v>
      </c>
      <c r="B3" s="109" t="s">
        <v>4480</v>
      </c>
      <c r="C3" s="109"/>
      <c r="D3" s="123" t="s">
        <v>4151</v>
      </c>
      <c r="E3" s="123"/>
      <c r="F3" s="124"/>
      <c r="G3" s="124"/>
      <c r="H3" s="104"/>
      <c r="I3" s="109"/>
      <c r="J3" s="109"/>
      <c r="K3" s="15" t="e">
        <f>VLOOKUP($J3,Tabela11[[#All],[Processo]:[Responsável]],7,0)</f>
        <v>#N/A</v>
      </c>
      <c r="L3" s="110"/>
      <c r="M3" s="109" t="s">
        <v>4059</v>
      </c>
    </row>
    <row r="4" spans="1:14" ht="45" customHeight="1" x14ac:dyDescent="0.35">
      <c r="A4" s="15" t="s">
        <v>4483</v>
      </c>
      <c r="B4" s="15" t="s">
        <v>4484</v>
      </c>
      <c r="C4" s="15">
        <v>5200</v>
      </c>
      <c r="D4" s="108" t="e">
        <f>VLOOKUP('ADITIVOS LEGADOS_OUTROS'!$B4,#REF!,7,0)</f>
        <v>#REF!</v>
      </c>
      <c r="E4" s="108" t="e">
        <f>VLOOKUP('ADITIVOS LEGADOS_OUTROS'!$B4,#REF!,12,0)</f>
        <v>#REF!</v>
      </c>
      <c r="F4" s="17">
        <v>44924</v>
      </c>
      <c r="G4" s="24" t="e">
        <f>VLOOKUP('ADITIVOS LEGADOS_OUTROS'!$B4,#REF!,10,0)</f>
        <v>#REF!</v>
      </c>
      <c r="H4" s="21">
        <v>2723922</v>
      </c>
      <c r="I4" s="15" t="s">
        <v>1279</v>
      </c>
      <c r="J4" s="15" t="s">
        <v>61</v>
      </c>
      <c r="K4" s="15" t="str">
        <f>VLOOKUP($J4,Tabela11[[#All],[Processo]:[Responsável]],7,0)</f>
        <v>Marcelo</v>
      </c>
      <c r="L4" s="17">
        <v>44924</v>
      </c>
      <c r="M4" s="8" t="s">
        <v>3808</v>
      </c>
      <c r="N4" s="15" t="s">
        <v>3809</v>
      </c>
    </row>
    <row r="5" spans="1:14" ht="45" customHeight="1" x14ac:dyDescent="0.35">
      <c r="A5" s="15" t="s">
        <v>4485</v>
      </c>
      <c r="B5" s="15" t="s">
        <v>4484</v>
      </c>
      <c r="C5" s="15">
        <v>5200</v>
      </c>
      <c r="D5" s="108" t="e">
        <f>VLOOKUP('ADITIVOS LEGADOS_OUTROS'!$B5,#REF!,7,0)</f>
        <v>#REF!</v>
      </c>
      <c r="E5" s="112" t="e">
        <f>VLOOKUP('ADITIVOS LEGADOS_OUTROS'!#REF!,#REF!,12,0)</f>
        <v>#REF!</v>
      </c>
      <c r="G5" s="24" t="e">
        <f>VLOOKUP('ADITIVOS LEGADOS_OUTROS'!$B5,#REF!,10,0)</f>
        <v>#REF!</v>
      </c>
      <c r="H5" s="21" t="s">
        <v>3802</v>
      </c>
      <c r="J5" s="15" t="s">
        <v>72</v>
      </c>
      <c r="K5" s="15" t="str">
        <f>VLOOKUP($J5,Tabela11[[#All],[Processo]:[Responsável]],7,0)</f>
        <v>Alessandra</v>
      </c>
      <c r="M5" s="8" t="s">
        <v>4486</v>
      </c>
    </row>
    <row r="6" spans="1:14" x14ac:dyDescent="0.35">
      <c r="A6" s="15" t="s">
        <v>4487</v>
      </c>
      <c r="B6" s="15" t="s">
        <v>4484</v>
      </c>
      <c r="D6" s="108" t="e">
        <f>VLOOKUP('ADITIVOS LEGADOS_OUTROS'!$B6,#REF!,7,0)</f>
        <v>#REF!</v>
      </c>
      <c r="E6" s="112" t="e">
        <f>VLOOKUP('ADITIVOS LEGADOS_OUTROS'!#REF!,#REF!,12,0)</f>
        <v>#REF!</v>
      </c>
      <c r="G6" s="24" t="e">
        <f>VLOOKUP('ADITIVOS LEGADOS_OUTROS'!$B6,#REF!,10,0)</f>
        <v>#REF!</v>
      </c>
      <c r="H6" s="21" t="s">
        <v>3805</v>
      </c>
      <c r="J6" s="15" t="s">
        <v>72</v>
      </c>
      <c r="K6" s="15" t="str">
        <f>VLOOKUP($J6,Tabela11[[#All],[Processo]:[Responsável]],7,0)</f>
        <v>Alessandra</v>
      </c>
    </row>
    <row r="7" spans="1:14" x14ac:dyDescent="0.35">
      <c r="D7" s="108" t="e">
        <f>VLOOKUP('ADITIVOS LEGADOS_OUTROS'!$B7,#REF!,7,0)</f>
        <v>#REF!</v>
      </c>
      <c r="E7" s="108" t="e">
        <f>VLOOKUP(Tabela1211[[#This Row],[REGISTRO DO CONTRATO]],#REF!,12,0)</f>
        <v>#REF!</v>
      </c>
      <c r="G7" s="24" t="e">
        <f>VLOOKUP('ADITIVOS LEGADOS_OUTROS'!$B7,#REF!,10,0)</f>
        <v>#REF!</v>
      </c>
      <c r="K7" s="15" t="e">
        <f>VLOOKUP($J7,Tabela11[[#All],[Processo]:[Responsável]],7,0)</f>
        <v>#N/A</v>
      </c>
    </row>
    <row r="8" spans="1:14" x14ac:dyDescent="0.35">
      <c r="D8" s="108" t="e">
        <f>VLOOKUP('ADITIVOS LEGADOS_OUTROS'!$B8,#REF!,7,0)</f>
        <v>#REF!</v>
      </c>
      <c r="E8" s="108" t="e">
        <f>VLOOKUP(Tabela1211[[#This Row],[REGISTRO DO CONTRATO]],#REF!,12,0)</f>
        <v>#REF!</v>
      </c>
      <c r="G8" s="24" t="e">
        <f>VLOOKUP('ADITIVOS LEGADOS_OUTROS'!$B8,#REF!,10,0)</f>
        <v>#REF!</v>
      </c>
      <c r="K8" s="15" t="e">
        <f>VLOOKUP($J8,Tabela11[[#All],[Processo]:[Responsável]],7,0)</f>
        <v>#N/A</v>
      </c>
    </row>
    <row r="9" spans="1:14" x14ac:dyDescent="0.35">
      <c r="D9" s="108" t="e">
        <f>VLOOKUP('ADITIVOS LEGADOS_OUTROS'!$B9,#REF!,7,0)</f>
        <v>#REF!</v>
      </c>
      <c r="E9" s="108" t="e">
        <f>VLOOKUP(Tabela1211[[#This Row],[REGISTRO DO CONTRATO]],#REF!,12,0)</f>
        <v>#REF!</v>
      </c>
      <c r="G9" s="24" t="e">
        <f>VLOOKUP('ADITIVOS LEGADOS_OUTROS'!$B9,#REF!,10,0)</f>
        <v>#REF!</v>
      </c>
      <c r="K9" s="15" t="e">
        <f>VLOOKUP($J9,Tabela11[[#All],[Processo]:[Responsável]],7,0)</f>
        <v>#N/A</v>
      </c>
    </row>
    <row r="10" spans="1:14" x14ac:dyDescent="0.35">
      <c r="D10" s="108" t="e">
        <f>VLOOKUP('ADITIVOS LEGADOS_OUTROS'!$B10,#REF!,7,0)</f>
        <v>#REF!</v>
      </c>
      <c r="E10" s="108" t="e">
        <f>VLOOKUP(Tabela1211[[#This Row],[REGISTRO DO CONTRATO]],#REF!,12,0)</f>
        <v>#REF!</v>
      </c>
      <c r="G10" s="24" t="e">
        <f>VLOOKUP('ADITIVOS LEGADOS_OUTROS'!$B10,#REF!,10,0)</f>
        <v>#REF!</v>
      </c>
      <c r="K10" s="15" t="e">
        <f>VLOOKUP($J10,Tabela11[[#All],[Processo]:[Responsável]],7,0)</f>
        <v>#N/A</v>
      </c>
    </row>
    <row r="11" spans="1:14" x14ac:dyDescent="0.35">
      <c r="D11" s="108" t="e">
        <f>VLOOKUP('ADITIVOS LEGADOS_OUTROS'!$B11,#REF!,7,0)</f>
        <v>#REF!</v>
      </c>
      <c r="E11" s="108" t="e">
        <f>VLOOKUP(Tabela1211[[#This Row],[REGISTRO DO CONTRATO]],#REF!,12,0)</f>
        <v>#REF!</v>
      </c>
      <c r="G11" s="24" t="e">
        <f>VLOOKUP('ADITIVOS LEGADOS_OUTROS'!$B11,#REF!,10,0)</f>
        <v>#REF!</v>
      </c>
      <c r="K11" s="15" t="e">
        <f>VLOOKUP($J11,Tabela11[[#All],[Processo]:[Responsável]],7,0)</f>
        <v>#N/A</v>
      </c>
    </row>
    <row r="12" spans="1:14" x14ac:dyDescent="0.35">
      <c r="D12" s="108" t="e">
        <f>VLOOKUP('ADITIVOS LEGADOS_OUTROS'!$B12,#REF!,7,0)</f>
        <v>#REF!</v>
      </c>
      <c r="E12" s="108" t="e">
        <f>VLOOKUP(Tabela1211[[#This Row],[REGISTRO DO CONTRATO]],#REF!,12,0)</f>
        <v>#REF!</v>
      </c>
      <c r="G12" s="24" t="e">
        <f>VLOOKUP('ADITIVOS LEGADOS_OUTROS'!$B12,#REF!,10,0)</f>
        <v>#REF!</v>
      </c>
      <c r="K12" s="15" t="e">
        <f>VLOOKUP($J12,Tabela11[[#All],[Processo]:[Responsável]],7,0)</f>
        <v>#N/A</v>
      </c>
    </row>
    <row r="13" spans="1:14" x14ac:dyDescent="0.35">
      <c r="D13" s="108" t="e">
        <f>VLOOKUP('ADITIVOS LEGADOS_OUTROS'!$B13,#REF!,7,0)</f>
        <v>#REF!</v>
      </c>
      <c r="E13" s="108" t="e">
        <f>VLOOKUP(Tabela1211[[#This Row],[REGISTRO DO CONTRATO]],#REF!,12,0)</f>
        <v>#REF!</v>
      </c>
      <c r="G13" s="24" t="e">
        <f>VLOOKUP('ADITIVOS LEGADOS_OUTROS'!$B13,#REF!,10,0)</f>
        <v>#REF!</v>
      </c>
      <c r="K13" s="15" t="e">
        <f>VLOOKUP($J13,Tabela11[[#All],[Processo]:[Responsável]],7,0)</f>
        <v>#N/A</v>
      </c>
    </row>
    <row r="14" spans="1:14" x14ac:dyDescent="0.35">
      <c r="D14" s="108" t="e">
        <f>VLOOKUP('ADITIVOS LEGADOS_OUTROS'!$B14,#REF!,7,0)</f>
        <v>#REF!</v>
      </c>
      <c r="E14" s="108" t="e">
        <f>VLOOKUP(Tabela1211[[#This Row],[REGISTRO DO CONTRATO]],#REF!,12,0)</f>
        <v>#REF!</v>
      </c>
      <c r="G14" s="24" t="e">
        <f>VLOOKUP('ADITIVOS LEGADOS_OUTROS'!$B14,#REF!,10,0)</f>
        <v>#REF!</v>
      </c>
      <c r="K14" s="15" t="e">
        <f>VLOOKUP($J14,Tabela11[[#All],[Processo]:[Responsável]],7,0)</f>
        <v>#N/A</v>
      </c>
    </row>
    <row r="15" spans="1:14" x14ac:dyDescent="0.35">
      <c r="D15" s="108" t="e">
        <f>VLOOKUP('ADITIVOS LEGADOS_OUTROS'!$B15,#REF!,7,0)</f>
        <v>#REF!</v>
      </c>
      <c r="E15" s="108" t="e">
        <f>VLOOKUP(Tabela1211[[#This Row],[REGISTRO DO CONTRATO]],#REF!,12,0)</f>
        <v>#REF!</v>
      </c>
      <c r="G15" s="24" t="e">
        <f>VLOOKUP('ADITIVOS LEGADOS_OUTROS'!$B15,#REF!,10,0)</f>
        <v>#REF!</v>
      </c>
      <c r="K15" s="15" t="e">
        <f>VLOOKUP($J15,Tabela11[[#All],[Processo]:[Responsável]],7,0)</f>
        <v>#N/A</v>
      </c>
    </row>
    <row r="16" spans="1:14" x14ac:dyDescent="0.35">
      <c r="D16" s="108" t="e">
        <f>VLOOKUP('ADITIVOS LEGADOS_OUTROS'!$B16,#REF!,7,0)</f>
        <v>#REF!</v>
      </c>
      <c r="E16" s="108" t="e">
        <f>VLOOKUP(Tabela1211[[#This Row],[REGISTRO DO CONTRATO]],#REF!,12,0)</f>
        <v>#REF!</v>
      </c>
      <c r="G16" s="24" t="e">
        <f>VLOOKUP('ADITIVOS LEGADOS_OUTROS'!$B16,#REF!,10,0)</f>
        <v>#REF!</v>
      </c>
      <c r="K16" s="15" t="e">
        <f>VLOOKUP($J16,Tabela11[[#All],[Processo]:[Responsável]],7,0)</f>
        <v>#N/A</v>
      </c>
    </row>
    <row r="17" spans="4:11" x14ac:dyDescent="0.35">
      <c r="D17" s="108" t="e">
        <f>VLOOKUP('ADITIVOS LEGADOS_OUTROS'!$B17,#REF!,7,0)</f>
        <v>#REF!</v>
      </c>
      <c r="E17" s="108" t="e">
        <f>VLOOKUP(Tabela1211[[#This Row],[REGISTRO DO CONTRATO]],#REF!,12,0)</f>
        <v>#REF!</v>
      </c>
      <c r="G17" s="24" t="e">
        <f>VLOOKUP('ADITIVOS LEGADOS_OUTROS'!$B17,#REF!,10,0)</f>
        <v>#REF!</v>
      </c>
      <c r="K17" s="15" t="e">
        <f>VLOOKUP($J17,Tabela11[[#All],[Processo]:[Responsável]],7,0)</f>
        <v>#N/A</v>
      </c>
    </row>
    <row r="18" spans="4:11" x14ac:dyDescent="0.35">
      <c r="D18" s="108" t="e">
        <f>VLOOKUP('ADITIVOS LEGADOS_OUTROS'!$B18,#REF!,7,0)</f>
        <v>#REF!</v>
      </c>
      <c r="E18" s="108" t="e">
        <f>VLOOKUP(Tabela1211[[#This Row],[REGISTRO DO CONTRATO]],#REF!,12,0)</f>
        <v>#REF!</v>
      </c>
      <c r="G18" s="24" t="e">
        <f>VLOOKUP('ADITIVOS LEGADOS_OUTROS'!$B18,#REF!,10,0)</f>
        <v>#REF!</v>
      </c>
      <c r="K18" s="15" t="e">
        <f>VLOOKUP($J18,Tabela11[[#All],[Processo]:[Responsável]],7,0)</f>
        <v>#N/A</v>
      </c>
    </row>
    <row r="19" spans="4:11" x14ac:dyDescent="0.35">
      <c r="D19" s="108" t="e">
        <f>VLOOKUP('ADITIVOS LEGADOS_OUTROS'!$B19,#REF!,7,0)</f>
        <v>#REF!</v>
      </c>
      <c r="E19" s="108" t="e">
        <f>VLOOKUP(Tabela1211[[#This Row],[REGISTRO DO CONTRATO]],#REF!,12,0)</f>
        <v>#REF!</v>
      </c>
      <c r="G19" s="24" t="e">
        <f>VLOOKUP('ADITIVOS LEGADOS_OUTROS'!$B19,#REF!,10,0)</f>
        <v>#REF!</v>
      </c>
      <c r="K19" s="15" t="e">
        <f>VLOOKUP($J19,Tabela11[[#All],[Processo]:[Responsável]],7,0)</f>
        <v>#N/A</v>
      </c>
    </row>
    <row r="20" spans="4:11" x14ac:dyDescent="0.35">
      <c r="D20" s="108" t="e">
        <f>VLOOKUP('ADITIVOS LEGADOS_OUTROS'!$B20,#REF!,7,0)</f>
        <v>#REF!</v>
      </c>
      <c r="E20" s="108" t="e">
        <f>VLOOKUP(Tabela1211[[#This Row],[REGISTRO DO CONTRATO]],#REF!,12,0)</f>
        <v>#REF!</v>
      </c>
      <c r="G20" s="24" t="e">
        <f>VLOOKUP('ADITIVOS LEGADOS_OUTROS'!$B20,#REF!,10,0)</f>
        <v>#REF!</v>
      </c>
      <c r="K20" s="15" t="e">
        <f>VLOOKUP($J20,Tabela11[[#All],[Processo]:[Responsável]],7,0)</f>
        <v>#N/A</v>
      </c>
    </row>
    <row r="21" spans="4:11" x14ac:dyDescent="0.35">
      <c r="D21" s="108" t="e">
        <f>VLOOKUP('ADITIVOS LEGADOS_OUTROS'!$B21,#REF!,7,0)</f>
        <v>#REF!</v>
      </c>
      <c r="E21" s="108" t="e">
        <f>VLOOKUP(Tabela1211[[#This Row],[REGISTRO DO CONTRATO]],#REF!,12,0)</f>
        <v>#REF!</v>
      </c>
      <c r="G21" s="24" t="e">
        <f>VLOOKUP('ADITIVOS LEGADOS_OUTROS'!$B21,#REF!,10,0)</f>
        <v>#REF!</v>
      </c>
      <c r="K21" s="15" t="e">
        <f>VLOOKUP($J21,Tabela11[[#All],[Processo]:[Responsável]],7,0)</f>
        <v>#N/A</v>
      </c>
    </row>
    <row r="22" spans="4:11" x14ac:dyDescent="0.35">
      <c r="D22" s="108" t="e">
        <f>VLOOKUP('ADITIVOS LEGADOS_OUTROS'!$B22,#REF!,7,0)</f>
        <v>#REF!</v>
      </c>
      <c r="E22" s="108" t="e">
        <f>VLOOKUP(Tabela1211[[#This Row],[REGISTRO DO CONTRATO]],#REF!,12,0)</f>
        <v>#REF!</v>
      </c>
      <c r="G22" s="24" t="e">
        <f>VLOOKUP('ADITIVOS LEGADOS_OUTROS'!$B22,#REF!,10,0)</f>
        <v>#REF!</v>
      </c>
      <c r="K22" s="15" t="e">
        <f>VLOOKUP($J22,Tabela11[[#All],[Processo]:[Responsável]],7,0)</f>
        <v>#N/A</v>
      </c>
    </row>
    <row r="23" spans="4:11" x14ac:dyDescent="0.35">
      <c r="D23" s="108" t="e">
        <f>VLOOKUP('ADITIVOS LEGADOS_OUTROS'!$B23,#REF!,7,0)</f>
        <v>#REF!</v>
      </c>
      <c r="E23" s="108" t="e">
        <f>VLOOKUP(Tabela1211[[#This Row],[REGISTRO DO CONTRATO]],#REF!,12,0)</f>
        <v>#REF!</v>
      </c>
      <c r="G23" s="24" t="e">
        <f>VLOOKUP('ADITIVOS LEGADOS_OUTROS'!$B23,#REF!,10,0)</f>
        <v>#REF!</v>
      </c>
      <c r="K23" s="15" t="e">
        <f>VLOOKUP($J23,Tabela11[[#All],[Processo]:[Responsável]],7,0)</f>
        <v>#N/A</v>
      </c>
    </row>
    <row r="24" spans="4:11" x14ac:dyDescent="0.35">
      <c r="D24" s="108" t="e">
        <f>VLOOKUP('ADITIVOS LEGADOS_OUTROS'!$B24,#REF!,7,0)</f>
        <v>#REF!</v>
      </c>
      <c r="E24" s="108" t="e">
        <f>VLOOKUP(Tabela1211[[#This Row],[REGISTRO DO CONTRATO]],#REF!,12,0)</f>
        <v>#REF!</v>
      </c>
      <c r="G24" s="24" t="e">
        <f>VLOOKUP('ADITIVOS LEGADOS_OUTROS'!$B24,#REF!,10,0)</f>
        <v>#REF!</v>
      </c>
      <c r="K24" s="15" t="e">
        <f>VLOOKUP($J24,Tabela11[[#All],[Processo]:[Responsável]],7,0)</f>
        <v>#N/A</v>
      </c>
    </row>
    <row r="25" spans="4:11" x14ac:dyDescent="0.35">
      <c r="D25" s="108" t="e">
        <f>VLOOKUP('ADITIVOS LEGADOS_OUTROS'!$B25,#REF!,7,0)</f>
        <v>#REF!</v>
      </c>
      <c r="E25" s="108" t="e">
        <f>VLOOKUP(Tabela1211[[#This Row],[REGISTRO DO CONTRATO]],#REF!,12,0)</f>
        <v>#REF!</v>
      </c>
      <c r="G25" s="24" t="e">
        <f>VLOOKUP('ADITIVOS LEGADOS_OUTROS'!$B25,#REF!,10,0)</f>
        <v>#REF!</v>
      </c>
      <c r="K25" s="15" t="e">
        <f>VLOOKUP($J25,Tabela11[[#All],[Processo]:[Responsável]],7,0)</f>
        <v>#N/A</v>
      </c>
    </row>
    <row r="26" spans="4:11" x14ac:dyDescent="0.35">
      <c r="D26" s="108" t="e">
        <f>VLOOKUP('ADITIVOS LEGADOS_OUTROS'!$B26,#REF!,7,0)</f>
        <v>#REF!</v>
      </c>
      <c r="E26" s="108" t="e">
        <f>VLOOKUP(Tabela1211[[#This Row],[REGISTRO DO CONTRATO]],#REF!,12,0)</f>
        <v>#REF!</v>
      </c>
      <c r="G26" s="24" t="e">
        <f>VLOOKUP('ADITIVOS LEGADOS_OUTROS'!$B26,#REF!,10,0)</f>
        <v>#REF!</v>
      </c>
      <c r="K26" s="15" t="e">
        <f>VLOOKUP($J26,Tabela11[[#All],[Processo]:[Responsável]],7,0)</f>
        <v>#N/A</v>
      </c>
    </row>
    <row r="27" spans="4:11" x14ac:dyDescent="0.35">
      <c r="D27" s="108" t="e">
        <f>VLOOKUP('ADITIVOS LEGADOS_OUTROS'!$B27,#REF!,7,0)</f>
        <v>#REF!</v>
      </c>
      <c r="E27" s="108" t="e">
        <f>VLOOKUP(Tabela1211[[#This Row],[REGISTRO DO CONTRATO]],#REF!,12,0)</f>
        <v>#REF!</v>
      </c>
      <c r="G27" s="24" t="e">
        <f>VLOOKUP('ADITIVOS LEGADOS_OUTROS'!$B27,#REF!,10,0)</f>
        <v>#REF!</v>
      </c>
      <c r="K27" s="15" t="e">
        <f>VLOOKUP($J27,Tabela11[[#All],[Processo]:[Responsável]],7,0)</f>
        <v>#N/A</v>
      </c>
    </row>
    <row r="28" spans="4:11" x14ac:dyDescent="0.35">
      <c r="D28" s="108" t="e">
        <f>VLOOKUP('ADITIVOS LEGADOS_OUTROS'!$B28,#REF!,7,0)</f>
        <v>#REF!</v>
      </c>
      <c r="E28" s="108" t="e">
        <f>VLOOKUP(Tabela1211[[#This Row],[REGISTRO DO CONTRATO]],#REF!,12,0)</f>
        <v>#REF!</v>
      </c>
      <c r="G28" s="24" t="e">
        <f>VLOOKUP('ADITIVOS LEGADOS_OUTROS'!$B28,#REF!,10,0)</f>
        <v>#REF!</v>
      </c>
      <c r="K28" s="15" t="e">
        <f>VLOOKUP($J28,Tabela11[[#All],[Processo]:[Responsável]],7,0)</f>
        <v>#N/A</v>
      </c>
    </row>
    <row r="29" spans="4:11" x14ac:dyDescent="0.35">
      <c r="D29" s="108" t="e">
        <f>VLOOKUP('ADITIVOS LEGADOS_OUTROS'!$B29,#REF!,7,0)</f>
        <v>#REF!</v>
      </c>
      <c r="E29" s="108" t="e">
        <f>VLOOKUP(Tabela1211[[#This Row],[REGISTRO DO CONTRATO]],#REF!,12,0)</f>
        <v>#REF!</v>
      </c>
      <c r="G29" s="24" t="e">
        <f>VLOOKUP('ADITIVOS LEGADOS_OUTROS'!$B29,#REF!,10,0)</f>
        <v>#REF!</v>
      </c>
      <c r="K29" s="15" t="e">
        <f>VLOOKUP($J29,Tabela11[[#All],[Processo]:[Responsável]],7,0)</f>
        <v>#N/A</v>
      </c>
    </row>
    <row r="30" spans="4:11" x14ac:dyDescent="0.35">
      <c r="D30" s="108" t="e">
        <f>VLOOKUP('ADITIVOS LEGADOS_OUTROS'!$B30,#REF!,7,0)</f>
        <v>#REF!</v>
      </c>
      <c r="E30" s="108" t="e">
        <f>VLOOKUP(Tabela1211[[#This Row],[REGISTRO DO CONTRATO]],#REF!,12,0)</f>
        <v>#REF!</v>
      </c>
      <c r="G30" s="24" t="e">
        <f>VLOOKUP('ADITIVOS LEGADOS_OUTROS'!$B30,#REF!,10,0)</f>
        <v>#REF!</v>
      </c>
      <c r="K30" s="15" t="e">
        <f>VLOOKUP($J30,Tabela11[[#All],[Processo]:[Responsável]],7,0)</f>
        <v>#N/A</v>
      </c>
    </row>
    <row r="31" spans="4:11" x14ac:dyDescent="0.35">
      <c r="D31" s="108" t="e">
        <f>VLOOKUP('ADITIVOS LEGADOS_OUTROS'!$B31,#REF!,7,0)</f>
        <v>#REF!</v>
      </c>
      <c r="E31" s="108" t="e">
        <f>VLOOKUP(Tabela1211[[#This Row],[REGISTRO DO CONTRATO]],#REF!,12,0)</f>
        <v>#REF!</v>
      </c>
      <c r="G31" s="24" t="e">
        <f>VLOOKUP('ADITIVOS LEGADOS_OUTROS'!$B31,#REF!,10,0)</f>
        <v>#REF!</v>
      </c>
      <c r="K31" s="15" t="e">
        <f>VLOOKUP($J31,Tabela11[[#All],[Processo]:[Responsável]],7,0)</f>
        <v>#N/A</v>
      </c>
    </row>
    <row r="32" spans="4:11" x14ac:dyDescent="0.35">
      <c r="D32" s="108" t="e">
        <f>VLOOKUP('ADITIVOS LEGADOS_OUTROS'!$B32,#REF!,7,0)</f>
        <v>#REF!</v>
      </c>
      <c r="E32" s="108" t="e">
        <f>VLOOKUP(Tabela1211[[#This Row],[REGISTRO DO CONTRATO]],#REF!,12,0)</f>
        <v>#REF!</v>
      </c>
      <c r="G32" s="24" t="e">
        <f>VLOOKUP('ADITIVOS LEGADOS_OUTROS'!$B32,#REF!,10,0)</f>
        <v>#REF!</v>
      </c>
      <c r="K32" s="15" t="e">
        <f>VLOOKUP($J32,Tabela11[[#All],[Processo]:[Responsável]],7,0)</f>
        <v>#N/A</v>
      </c>
    </row>
    <row r="33" spans="4:11" x14ac:dyDescent="0.35">
      <c r="D33" s="108" t="e">
        <f>VLOOKUP('ADITIVOS LEGADOS_OUTROS'!$B33,#REF!,7,0)</f>
        <v>#REF!</v>
      </c>
      <c r="E33" s="108" t="e">
        <f>VLOOKUP(Tabela1211[[#This Row],[REGISTRO DO CONTRATO]],#REF!,12,0)</f>
        <v>#REF!</v>
      </c>
      <c r="G33" s="24" t="e">
        <f>VLOOKUP('ADITIVOS LEGADOS_OUTROS'!$B33,#REF!,10,0)</f>
        <v>#REF!</v>
      </c>
      <c r="K33" s="15" t="e">
        <f>VLOOKUP($J33,Tabela11[[#All],[Processo]:[Responsável]],7,0)</f>
        <v>#N/A</v>
      </c>
    </row>
    <row r="34" spans="4:11" x14ac:dyDescent="0.35">
      <c r="D34" s="108" t="e">
        <f>VLOOKUP('ADITIVOS LEGADOS_OUTROS'!$B34,#REF!,7,0)</f>
        <v>#REF!</v>
      </c>
      <c r="E34" s="108" t="e">
        <f>VLOOKUP(Tabela1211[[#This Row],[REGISTRO DO CONTRATO]],#REF!,12,0)</f>
        <v>#REF!</v>
      </c>
      <c r="G34" s="24" t="e">
        <f>VLOOKUP('ADITIVOS LEGADOS_OUTROS'!$B34,#REF!,10,0)</f>
        <v>#REF!</v>
      </c>
      <c r="K34" s="15" t="e">
        <f>VLOOKUP($J34,Tabela11[[#All],[Processo]:[Responsável]],7,0)</f>
        <v>#N/A</v>
      </c>
    </row>
    <row r="35" spans="4:11" x14ac:dyDescent="0.35">
      <c r="D35" s="108" t="e">
        <f>VLOOKUP('ADITIVOS LEGADOS_OUTROS'!$B35,#REF!,7,0)</f>
        <v>#REF!</v>
      </c>
      <c r="E35" s="108" t="e">
        <f>VLOOKUP(Tabela1211[[#This Row],[REGISTRO DO CONTRATO]],#REF!,12,0)</f>
        <v>#REF!</v>
      </c>
      <c r="G35" s="24" t="e">
        <f>VLOOKUP('ADITIVOS LEGADOS_OUTROS'!$B35,#REF!,10,0)</f>
        <v>#REF!</v>
      </c>
      <c r="K35" s="15" t="e">
        <f>VLOOKUP($J35,Tabela11[[#All],[Processo]:[Responsável]],7,0)</f>
        <v>#N/A</v>
      </c>
    </row>
    <row r="36" spans="4:11" x14ac:dyDescent="0.35">
      <c r="D36" s="108" t="e">
        <f>VLOOKUP('ADITIVOS LEGADOS_OUTROS'!$B36,#REF!,7,0)</f>
        <v>#REF!</v>
      </c>
      <c r="E36" s="108" t="e">
        <f>VLOOKUP(Tabela1211[[#This Row],[REGISTRO DO CONTRATO]],#REF!,12,0)</f>
        <v>#REF!</v>
      </c>
      <c r="G36" s="24" t="e">
        <f>VLOOKUP('ADITIVOS LEGADOS_OUTROS'!$B36,#REF!,10,0)</f>
        <v>#REF!</v>
      </c>
      <c r="K36" s="15" t="e">
        <f>VLOOKUP($J36,Tabela11[[#All],[Processo]:[Responsável]],7,0)</f>
        <v>#N/A</v>
      </c>
    </row>
    <row r="37" spans="4:11" x14ac:dyDescent="0.35">
      <c r="D37" s="108" t="e">
        <f>VLOOKUP('ADITIVOS LEGADOS_OUTROS'!$B37,#REF!,7,0)</f>
        <v>#REF!</v>
      </c>
      <c r="E37" s="108" t="e">
        <f>VLOOKUP(Tabela1211[[#This Row],[REGISTRO DO CONTRATO]],#REF!,12,0)</f>
        <v>#REF!</v>
      </c>
      <c r="G37" s="24" t="e">
        <f>VLOOKUP('ADITIVOS LEGADOS_OUTROS'!$B37,#REF!,10,0)</f>
        <v>#REF!</v>
      </c>
      <c r="K37" s="15" t="e">
        <f>VLOOKUP($J37,Tabela11[[#All],[Processo]:[Responsável]],7,0)</f>
        <v>#N/A</v>
      </c>
    </row>
    <row r="38" spans="4:11" x14ac:dyDescent="0.35">
      <c r="D38" s="108" t="e">
        <f>VLOOKUP('ADITIVOS LEGADOS_OUTROS'!$B38,#REF!,7,0)</f>
        <v>#REF!</v>
      </c>
      <c r="E38" s="108" t="e">
        <f>VLOOKUP(Tabela1211[[#This Row],[REGISTRO DO CONTRATO]],#REF!,12,0)</f>
        <v>#REF!</v>
      </c>
      <c r="G38" s="24" t="e">
        <f>VLOOKUP('ADITIVOS LEGADOS_OUTROS'!$B38,#REF!,10,0)</f>
        <v>#REF!</v>
      </c>
      <c r="K38" s="15" t="e">
        <f>VLOOKUP($J38,Tabela11[[#All],[Processo]:[Responsável]],7,0)</f>
        <v>#N/A</v>
      </c>
    </row>
    <row r="39" spans="4:11" x14ac:dyDescent="0.35">
      <c r="D39" s="108" t="e">
        <f>VLOOKUP('ADITIVOS LEGADOS_OUTROS'!$B39,#REF!,7,0)</f>
        <v>#REF!</v>
      </c>
      <c r="E39" s="108" t="e">
        <f>VLOOKUP(Tabela1211[[#This Row],[REGISTRO DO CONTRATO]],#REF!,12,0)</f>
        <v>#REF!</v>
      </c>
      <c r="G39" s="24" t="e">
        <f>VLOOKUP('ADITIVOS LEGADOS_OUTROS'!$B39,#REF!,10,0)</f>
        <v>#REF!</v>
      </c>
      <c r="K39" s="15" t="e">
        <f>VLOOKUP($J39,Tabela11[[#All],[Processo]:[Responsável]],7,0)</f>
        <v>#N/A</v>
      </c>
    </row>
    <row r="40" spans="4:11" x14ac:dyDescent="0.35">
      <c r="D40" s="108" t="e">
        <f>VLOOKUP('ADITIVOS LEGADOS_OUTROS'!$B40,#REF!,7,0)</f>
        <v>#REF!</v>
      </c>
      <c r="E40" s="108" t="e">
        <f>VLOOKUP(Tabela1211[[#This Row],[REGISTRO DO CONTRATO]],#REF!,12,0)</f>
        <v>#REF!</v>
      </c>
      <c r="G40" s="24" t="e">
        <f>VLOOKUP('ADITIVOS LEGADOS_OUTROS'!$B40,#REF!,10,0)</f>
        <v>#REF!</v>
      </c>
      <c r="K40" s="15" t="e">
        <f>VLOOKUP($J40,Tabela11[[#All],[Processo]:[Responsável]],7,0)</f>
        <v>#N/A</v>
      </c>
    </row>
    <row r="41" spans="4:11" x14ac:dyDescent="0.35">
      <c r="D41" s="108" t="e">
        <f>VLOOKUP('ADITIVOS LEGADOS_OUTROS'!$B41,#REF!,7,0)</f>
        <v>#REF!</v>
      </c>
      <c r="E41" s="108" t="e">
        <f>VLOOKUP(Tabela1211[[#This Row],[REGISTRO DO CONTRATO]],#REF!,12,0)</f>
        <v>#REF!</v>
      </c>
      <c r="G41" s="24" t="e">
        <f>VLOOKUP('ADITIVOS LEGADOS_OUTROS'!$B41,#REF!,10,0)</f>
        <v>#REF!</v>
      </c>
      <c r="K41" s="15" t="e">
        <f>VLOOKUP($J41,Tabela11[[#All],[Processo]:[Responsável]],7,0)</f>
        <v>#N/A</v>
      </c>
    </row>
    <row r="42" spans="4:11" x14ac:dyDescent="0.35">
      <c r="D42" s="108" t="e">
        <f>VLOOKUP('ADITIVOS LEGADOS_OUTROS'!$B42,#REF!,7,0)</f>
        <v>#REF!</v>
      </c>
      <c r="E42" s="108" t="e">
        <f>VLOOKUP(Tabela1211[[#This Row],[REGISTRO DO CONTRATO]],#REF!,12,0)</f>
        <v>#REF!</v>
      </c>
      <c r="G42" s="24" t="e">
        <f>VLOOKUP('ADITIVOS LEGADOS_OUTROS'!$B42,#REF!,10,0)</f>
        <v>#REF!</v>
      </c>
      <c r="K42" s="15" t="e">
        <f>VLOOKUP($J42,Tabela11[[#All],[Processo]:[Responsável]],7,0)</f>
        <v>#N/A</v>
      </c>
    </row>
    <row r="43" spans="4:11" x14ac:dyDescent="0.35">
      <c r="D43" s="108" t="e">
        <f>VLOOKUP('ADITIVOS LEGADOS_OUTROS'!$B43,#REF!,7,0)</f>
        <v>#REF!</v>
      </c>
      <c r="E43" s="108" t="e">
        <f>VLOOKUP(Tabela1211[[#This Row],[REGISTRO DO CONTRATO]],#REF!,12,0)</f>
        <v>#REF!</v>
      </c>
      <c r="G43" s="24" t="e">
        <f>VLOOKUP('ADITIVOS LEGADOS_OUTROS'!$B43,#REF!,10,0)</f>
        <v>#REF!</v>
      </c>
      <c r="K43" s="15" t="e">
        <f>VLOOKUP($J43,Tabela11[[#All],[Processo]:[Responsável]],7,0)</f>
        <v>#N/A</v>
      </c>
    </row>
    <row r="44" spans="4:11" x14ac:dyDescent="0.35">
      <c r="D44" s="108" t="e">
        <f>VLOOKUP('ADITIVOS LEGADOS_OUTROS'!$B44,#REF!,7,0)</f>
        <v>#REF!</v>
      </c>
      <c r="E44" s="108" t="e">
        <f>VLOOKUP(Tabela1211[[#This Row],[REGISTRO DO CONTRATO]],#REF!,12,0)</f>
        <v>#REF!</v>
      </c>
      <c r="G44" s="24" t="e">
        <f>VLOOKUP('ADITIVOS LEGADOS_OUTROS'!$B44,#REF!,10,0)</f>
        <v>#REF!</v>
      </c>
      <c r="K44" s="15" t="e">
        <f>VLOOKUP($J44,Tabela11[[#All],[Processo]:[Responsável]],7,0)</f>
        <v>#N/A</v>
      </c>
    </row>
    <row r="45" spans="4:11" x14ac:dyDescent="0.35">
      <c r="D45" s="108" t="e">
        <f>VLOOKUP('ADITIVOS LEGADOS_OUTROS'!$B45,#REF!,7,0)</f>
        <v>#REF!</v>
      </c>
      <c r="E45" s="108" t="e">
        <f>VLOOKUP(Tabela1211[[#This Row],[REGISTRO DO CONTRATO]],#REF!,12,0)</f>
        <v>#REF!</v>
      </c>
      <c r="G45" s="24" t="e">
        <f>VLOOKUP('ADITIVOS LEGADOS_OUTROS'!$B45,#REF!,10,0)</f>
        <v>#REF!</v>
      </c>
      <c r="K45" s="15" t="e">
        <f>VLOOKUP($J45,Tabela11[[#All],[Processo]:[Responsável]],7,0)</f>
        <v>#N/A</v>
      </c>
    </row>
    <row r="46" spans="4:11" x14ac:dyDescent="0.35">
      <c r="D46" s="108" t="e">
        <f>VLOOKUP('ADITIVOS LEGADOS_OUTROS'!$B46,#REF!,7,0)</f>
        <v>#REF!</v>
      </c>
      <c r="E46" s="108" t="e">
        <f>VLOOKUP(Tabela1211[[#This Row],[REGISTRO DO CONTRATO]],#REF!,12,0)</f>
        <v>#REF!</v>
      </c>
      <c r="G46" s="24" t="e">
        <f>VLOOKUP('ADITIVOS LEGADOS_OUTROS'!$B46,#REF!,10,0)</f>
        <v>#REF!</v>
      </c>
      <c r="K46" s="15" t="e">
        <f>VLOOKUP($J46,Tabela11[[#All],[Processo]:[Responsável]],7,0)</f>
        <v>#N/A</v>
      </c>
    </row>
    <row r="47" spans="4:11" x14ac:dyDescent="0.35">
      <c r="D47" s="108" t="e">
        <f>VLOOKUP('ADITIVOS LEGADOS_OUTROS'!$B47,#REF!,7,0)</f>
        <v>#REF!</v>
      </c>
      <c r="E47" s="108" t="e">
        <f>VLOOKUP(Tabela1211[[#This Row],[REGISTRO DO CONTRATO]],#REF!,12,0)</f>
        <v>#REF!</v>
      </c>
      <c r="G47" s="24" t="e">
        <f>VLOOKUP('ADITIVOS LEGADOS_OUTROS'!$B47,#REF!,10,0)</f>
        <v>#REF!</v>
      </c>
      <c r="K47" s="15" t="e">
        <f>VLOOKUP($J47,Tabela11[[#All],[Processo]:[Responsável]],7,0)</f>
        <v>#N/A</v>
      </c>
    </row>
    <row r="48" spans="4:11" x14ac:dyDescent="0.35">
      <c r="D48" s="108" t="e">
        <f>VLOOKUP('ADITIVOS LEGADOS_OUTROS'!$B48,#REF!,7,0)</f>
        <v>#REF!</v>
      </c>
      <c r="E48" s="108" t="e">
        <f>VLOOKUP(Tabela1211[[#This Row],[REGISTRO DO CONTRATO]],#REF!,12,0)</f>
        <v>#REF!</v>
      </c>
      <c r="G48" s="24" t="e">
        <f>VLOOKUP('ADITIVOS LEGADOS_OUTROS'!$B48,#REF!,10,0)</f>
        <v>#REF!</v>
      </c>
      <c r="K48" s="15" t="e">
        <f>VLOOKUP($J48,Tabela11[[#All],[Processo]:[Responsável]],7,0)</f>
        <v>#N/A</v>
      </c>
    </row>
    <row r="49" spans="4:11" x14ac:dyDescent="0.35">
      <c r="D49" s="108" t="e">
        <f>VLOOKUP('ADITIVOS LEGADOS_OUTROS'!$B49,#REF!,7,0)</f>
        <v>#REF!</v>
      </c>
      <c r="E49" s="108" t="e">
        <f>VLOOKUP(Tabela1211[[#This Row],[REGISTRO DO CONTRATO]],#REF!,12,0)</f>
        <v>#REF!</v>
      </c>
      <c r="G49" s="24" t="e">
        <f>VLOOKUP('ADITIVOS LEGADOS_OUTROS'!$B49,#REF!,10,0)</f>
        <v>#REF!</v>
      </c>
      <c r="K49" s="15" t="e">
        <f>VLOOKUP($J49,Tabela11[[#All],[Processo]:[Responsável]],7,0)</f>
        <v>#N/A</v>
      </c>
    </row>
    <row r="50" spans="4:11" x14ac:dyDescent="0.35">
      <c r="D50" s="108" t="e">
        <f>VLOOKUP('ADITIVOS LEGADOS_OUTROS'!$B50,#REF!,7,0)</f>
        <v>#REF!</v>
      </c>
      <c r="E50" s="108" t="e">
        <f>VLOOKUP(Tabela1211[[#This Row],[REGISTRO DO CONTRATO]],#REF!,12,0)</f>
        <v>#REF!</v>
      </c>
      <c r="G50" s="24" t="e">
        <f>VLOOKUP('ADITIVOS LEGADOS_OUTROS'!$B50,#REF!,10,0)</f>
        <v>#REF!</v>
      </c>
      <c r="K50" s="15" t="e">
        <f>VLOOKUP($J50,Tabela11[[#All],[Processo]:[Responsável]],7,0)</f>
        <v>#N/A</v>
      </c>
    </row>
    <row r="51" spans="4:11" x14ac:dyDescent="0.35">
      <c r="D51" s="108" t="e">
        <f>VLOOKUP('ADITIVOS LEGADOS_OUTROS'!$B51,#REF!,7,0)</f>
        <v>#REF!</v>
      </c>
      <c r="E51" s="108" t="e">
        <f>VLOOKUP(Tabela1211[[#This Row],[REGISTRO DO CONTRATO]],#REF!,12,0)</f>
        <v>#REF!</v>
      </c>
      <c r="G51" s="24" t="e">
        <f>VLOOKUP('ADITIVOS LEGADOS_OUTROS'!$B51,#REF!,10,0)</f>
        <v>#REF!</v>
      </c>
      <c r="K51" s="15" t="e">
        <f>VLOOKUP($J51,Tabela11[[#All],[Processo]:[Responsável]],7,0)</f>
        <v>#N/A</v>
      </c>
    </row>
    <row r="52" spans="4:11" x14ac:dyDescent="0.35">
      <c r="D52" s="108" t="e">
        <f>VLOOKUP('ADITIVOS LEGADOS_OUTROS'!$B52,#REF!,7,0)</f>
        <v>#REF!</v>
      </c>
      <c r="E52" s="108" t="e">
        <f>VLOOKUP(Tabela1211[[#This Row],[REGISTRO DO CONTRATO]],#REF!,12,0)</f>
        <v>#REF!</v>
      </c>
      <c r="G52" s="24" t="e">
        <f>VLOOKUP('ADITIVOS LEGADOS_OUTROS'!$B52,#REF!,10,0)</f>
        <v>#REF!</v>
      </c>
      <c r="K52" s="15" t="e">
        <f>VLOOKUP($J52,Tabela11[[#All],[Processo]:[Responsável]],7,0)</f>
        <v>#N/A</v>
      </c>
    </row>
    <row r="53" spans="4:11" x14ac:dyDescent="0.35">
      <c r="D53" s="108" t="e">
        <f>VLOOKUP('ADITIVOS LEGADOS_OUTROS'!$B53,#REF!,7,0)</f>
        <v>#REF!</v>
      </c>
      <c r="E53" s="108" t="e">
        <f>VLOOKUP(Tabela1211[[#This Row],[REGISTRO DO CONTRATO]],#REF!,12,0)</f>
        <v>#REF!</v>
      </c>
      <c r="G53" s="24" t="e">
        <f>VLOOKUP('ADITIVOS LEGADOS_OUTROS'!$B53,#REF!,10,0)</f>
        <v>#REF!</v>
      </c>
      <c r="K53" s="15" t="e">
        <f>VLOOKUP($J53,Tabela11[[#All],[Processo]:[Responsável]],7,0)</f>
        <v>#N/A</v>
      </c>
    </row>
    <row r="54" spans="4:11" x14ac:dyDescent="0.35">
      <c r="D54" s="108" t="e">
        <f>VLOOKUP('ADITIVOS LEGADOS_OUTROS'!$B54,#REF!,7,0)</f>
        <v>#REF!</v>
      </c>
      <c r="E54" s="108" t="e">
        <f>VLOOKUP(Tabela1211[[#This Row],[REGISTRO DO CONTRATO]],#REF!,12,0)</f>
        <v>#REF!</v>
      </c>
      <c r="G54" s="24" t="e">
        <f>VLOOKUP('ADITIVOS LEGADOS_OUTROS'!$B54,#REF!,10,0)</f>
        <v>#REF!</v>
      </c>
      <c r="K54" s="15" t="e">
        <f>VLOOKUP($J54,Tabela11[[#All],[Processo]:[Responsável]],7,0)</f>
        <v>#N/A</v>
      </c>
    </row>
    <row r="55" spans="4:11" x14ac:dyDescent="0.35">
      <c r="D55" s="108" t="e">
        <f>VLOOKUP('ADITIVOS LEGADOS_OUTROS'!$B55,#REF!,7,0)</f>
        <v>#REF!</v>
      </c>
      <c r="E55" s="108" t="e">
        <f>VLOOKUP(Tabela1211[[#This Row],[REGISTRO DO CONTRATO]],#REF!,12,0)</f>
        <v>#REF!</v>
      </c>
      <c r="G55" s="24" t="e">
        <f>VLOOKUP('ADITIVOS LEGADOS_OUTROS'!$B55,#REF!,10,0)</f>
        <v>#REF!</v>
      </c>
      <c r="K55" s="15" t="e">
        <f>VLOOKUP($J55,Tabela11[[#All],[Processo]:[Responsável]],7,0)</f>
        <v>#N/A</v>
      </c>
    </row>
    <row r="56" spans="4:11" x14ac:dyDescent="0.35">
      <c r="D56" s="108" t="e">
        <f>VLOOKUP('ADITIVOS LEGADOS_OUTROS'!$B56,#REF!,7,0)</f>
        <v>#REF!</v>
      </c>
      <c r="E56" s="108" t="e">
        <f>VLOOKUP(Tabela1211[[#This Row],[REGISTRO DO CONTRATO]],#REF!,12,0)</f>
        <v>#REF!</v>
      </c>
      <c r="G56" s="24" t="e">
        <f>VLOOKUP('ADITIVOS LEGADOS_OUTROS'!$B56,#REF!,10,0)</f>
        <v>#REF!</v>
      </c>
      <c r="K56" s="15" t="e">
        <f>VLOOKUP($J56,Tabela11[[#All],[Processo]:[Responsável]],7,0)</f>
        <v>#N/A</v>
      </c>
    </row>
    <row r="57" spans="4:11" x14ac:dyDescent="0.35">
      <c r="D57" s="108" t="e">
        <f>VLOOKUP('ADITIVOS LEGADOS_OUTROS'!$B57,#REF!,7,0)</f>
        <v>#REF!</v>
      </c>
      <c r="E57" s="108" t="e">
        <f>VLOOKUP(Tabela1211[[#This Row],[REGISTRO DO CONTRATO]],#REF!,12,0)</f>
        <v>#REF!</v>
      </c>
      <c r="G57" s="24" t="e">
        <f>VLOOKUP('ADITIVOS LEGADOS_OUTROS'!$B57,#REF!,10,0)</f>
        <v>#REF!</v>
      </c>
      <c r="K57" s="15" t="e">
        <f>VLOOKUP($J57,Tabela11[[#All],[Processo]:[Responsável]],7,0)</f>
        <v>#N/A</v>
      </c>
    </row>
    <row r="58" spans="4:11" x14ac:dyDescent="0.35">
      <c r="D58" s="108" t="e">
        <f>VLOOKUP('ADITIVOS LEGADOS_OUTROS'!$B58,#REF!,7,0)</f>
        <v>#REF!</v>
      </c>
      <c r="E58" s="108" t="e">
        <f>VLOOKUP(Tabela1211[[#This Row],[REGISTRO DO CONTRATO]],#REF!,12,0)</f>
        <v>#REF!</v>
      </c>
      <c r="G58" s="24" t="e">
        <f>VLOOKUP('ADITIVOS LEGADOS_OUTROS'!$B58,#REF!,10,0)</f>
        <v>#REF!</v>
      </c>
      <c r="K58" s="15" t="e">
        <f>VLOOKUP($J58,Tabela11[[#All],[Processo]:[Responsável]],7,0)</f>
        <v>#N/A</v>
      </c>
    </row>
    <row r="59" spans="4:11" x14ac:dyDescent="0.35">
      <c r="D59" s="108" t="e">
        <f>VLOOKUP('ADITIVOS LEGADOS_OUTROS'!$B59,#REF!,7,0)</f>
        <v>#REF!</v>
      </c>
      <c r="E59" s="108" t="e">
        <f>VLOOKUP(Tabela1211[[#This Row],[REGISTRO DO CONTRATO]],#REF!,12,0)</f>
        <v>#REF!</v>
      </c>
      <c r="G59" s="24" t="e">
        <f>VLOOKUP('ADITIVOS LEGADOS_OUTROS'!$B59,#REF!,10,0)</f>
        <v>#REF!</v>
      </c>
      <c r="K59" s="15" t="e">
        <f>VLOOKUP($J59,Tabela11[[#All],[Processo]:[Responsável]],7,0)</f>
        <v>#N/A</v>
      </c>
    </row>
    <row r="60" spans="4:11" x14ac:dyDescent="0.35">
      <c r="D60" s="108" t="e">
        <f>VLOOKUP('ADITIVOS LEGADOS_OUTROS'!$B60,#REF!,7,0)</f>
        <v>#REF!</v>
      </c>
      <c r="E60" s="108" t="e">
        <f>VLOOKUP(Tabela1211[[#This Row],[REGISTRO DO CONTRATO]],#REF!,12,0)</f>
        <v>#REF!</v>
      </c>
      <c r="G60" s="24" t="e">
        <f>VLOOKUP('ADITIVOS LEGADOS_OUTROS'!$B60,#REF!,10,0)</f>
        <v>#REF!</v>
      </c>
      <c r="K60" s="15" t="e">
        <f>VLOOKUP($J60,Tabela11[[#All],[Processo]:[Responsável]],7,0)</f>
        <v>#N/A</v>
      </c>
    </row>
    <row r="61" spans="4:11" x14ac:dyDescent="0.35">
      <c r="D61" s="108" t="e">
        <f>VLOOKUP('ADITIVOS LEGADOS_OUTROS'!$B61,#REF!,7,0)</f>
        <v>#REF!</v>
      </c>
      <c r="E61" s="108" t="e">
        <f>VLOOKUP(Tabela1211[[#This Row],[REGISTRO DO CONTRATO]],#REF!,12,0)</f>
        <v>#REF!</v>
      </c>
      <c r="G61" s="24" t="e">
        <f>VLOOKUP('ADITIVOS LEGADOS_OUTROS'!$B61,#REF!,10,0)</f>
        <v>#REF!</v>
      </c>
      <c r="K61" s="15" t="e">
        <f>VLOOKUP($J61,Tabela11[[#All],[Processo]:[Responsável]],7,0)</f>
        <v>#N/A</v>
      </c>
    </row>
    <row r="62" spans="4:11" x14ac:dyDescent="0.35">
      <c r="D62" s="108" t="e">
        <f>VLOOKUP('ADITIVOS LEGADOS_OUTROS'!$B62,#REF!,7,0)</f>
        <v>#REF!</v>
      </c>
      <c r="E62" s="108" t="e">
        <f>VLOOKUP(Tabela1211[[#This Row],[REGISTRO DO CONTRATO]],#REF!,12,0)</f>
        <v>#REF!</v>
      </c>
      <c r="G62" s="24" t="e">
        <f>VLOOKUP('ADITIVOS LEGADOS_OUTROS'!$B62,#REF!,10,0)</f>
        <v>#REF!</v>
      </c>
      <c r="K62" s="15" t="e">
        <f>VLOOKUP($J62,Tabela11[[#All],[Processo]:[Responsável]],7,0)</f>
        <v>#N/A</v>
      </c>
    </row>
    <row r="63" spans="4:11" x14ac:dyDescent="0.35">
      <c r="D63" s="108" t="e">
        <f>VLOOKUP('ADITIVOS LEGADOS_OUTROS'!$B63,#REF!,7,0)</f>
        <v>#REF!</v>
      </c>
      <c r="E63" s="108" t="e">
        <f>VLOOKUP(Tabela1211[[#This Row],[REGISTRO DO CONTRATO]],#REF!,12,0)</f>
        <v>#REF!</v>
      </c>
      <c r="G63" s="24" t="e">
        <f>VLOOKUP('ADITIVOS LEGADOS_OUTROS'!$B63,#REF!,10,0)</f>
        <v>#REF!</v>
      </c>
      <c r="K63" s="15" t="e">
        <f>VLOOKUP($J63,Tabela11[[#All],[Processo]:[Responsável]],7,0)</f>
        <v>#N/A</v>
      </c>
    </row>
    <row r="64" spans="4:11" x14ac:dyDescent="0.35">
      <c r="D64" s="108" t="e">
        <f>VLOOKUP('ADITIVOS LEGADOS_OUTROS'!$B64,#REF!,7,0)</f>
        <v>#REF!</v>
      </c>
      <c r="E64" s="108" t="e">
        <f>VLOOKUP(Tabela1211[[#This Row],[REGISTRO DO CONTRATO]],#REF!,12,0)</f>
        <v>#REF!</v>
      </c>
      <c r="G64" s="24" t="e">
        <f>VLOOKUP('ADITIVOS LEGADOS_OUTROS'!$B64,#REF!,10,0)</f>
        <v>#REF!</v>
      </c>
      <c r="K64" s="15" t="e">
        <f>VLOOKUP($J64,Tabela11[[#All],[Processo]:[Responsável]],7,0)</f>
        <v>#N/A</v>
      </c>
    </row>
    <row r="65" spans="4:11" x14ac:dyDescent="0.35">
      <c r="D65" s="108" t="e">
        <f>VLOOKUP('ADITIVOS LEGADOS_OUTROS'!$B65,#REF!,7,0)</f>
        <v>#REF!</v>
      </c>
      <c r="E65" s="108" t="e">
        <f>VLOOKUP(Tabela1211[[#This Row],[REGISTRO DO CONTRATO]],#REF!,12,0)</f>
        <v>#REF!</v>
      </c>
      <c r="G65" s="24" t="e">
        <f>VLOOKUP('ADITIVOS LEGADOS_OUTROS'!$B65,#REF!,10,0)</f>
        <v>#REF!</v>
      </c>
      <c r="K65" s="15" t="e">
        <f>VLOOKUP($J65,Tabela11[[#All],[Processo]:[Responsável]],7,0)</f>
        <v>#N/A</v>
      </c>
    </row>
    <row r="66" spans="4:11" x14ac:dyDescent="0.35">
      <c r="D66" s="108" t="e">
        <f>VLOOKUP('ADITIVOS LEGADOS_OUTROS'!$B66,#REF!,7,0)</f>
        <v>#REF!</v>
      </c>
      <c r="E66" s="108" t="e">
        <f>VLOOKUP(Tabela1211[[#This Row],[REGISTRO DO CONTRATO]],#REF!,12,0)</f>
        <v>#REF!</v>
      </c>
      <c r="G66" s="24" t="e">
        <f>VLOOKUP('ADITIVOS LEGADOS_OUTROS'!$B66,#REF!,10,0)</f>
        <v>#REF!</v>
      </c>
      <c r="K66" s="15" t="e">
        <f>VLOOKUP($J66,Tabela11[[#All],[Processo]:[Responsável]],7,0)</f>
        <v>#N/A</v>
      </c>
    </row>
    <row r="67" spans="4:11" x14ac:dyDescent="0.35">
      <c r="D67" s="108" t="e">
        <f>VLOOKUP('ADITIVOS LEGADOS_OUTROS'!$B67,#REF!,7,0)</f>
        <v>#REF!</v>
      </c>
      <c r="E67" s="108" t="e">
        <f>VLOOKUP(Tabela1211[[#This Row],[REGISTRO DO CONTRATO]],#REF!,12,0)</f>
        <v>#REF!</v>
      </c>
      <c r="G67" s="24" t="e">
        <f>VLOOKUP('ADITIVOS LEGADOS_OUTROS'!$B67,#REF!,10,0)</f>
        <v>#REF!</v>
      </c>
      <c r="K67" s="15" t="e">
        <f>VLOOKUP($J67,Tabela11[[#All],[Processo]:[Responsável]],7,0)</f>
        <v>#N/A</v>
      </c>
    </row>
    <row r="68" spans="4:11" x14ac:dyDescent="0.35">
      <c r="D68" s="108" t="e">
        <f>VLOOKUP('ADITIVOS LEGADOS_OUTROS'!$B68,#REF!,7,0)</f>
        <v>#REF!</v>
      </c>
      <c r="E68" s="108" t="e">
        <f>VLOOKUP(Tabela1211[[#This Row],[REGISTRO DO CONTRATO]],#REF!,12,0)</f>
        <v>#REF!</v>
      </c>
      <c r="G68" s="24" t="e">
        <f>VLOOKUP('ADITIVOS LEGADOS_OUTROS'!$B68,#REF!,10,0)</f>
        <v>#REF!</v>
      </c>
      <c r="K68" s="15" t="e">
        <f>VLOOKUP($J68,Tabela11[[#All],[Processo]:[Responsável]],7,0)</f>
        <v>#N/A</v>
      </c>
    </row>
    <row r="69" spans="4:11" x14ac:dyDescent="0.35">
      <c r="D69" s="108" t="e">
        <f>VLOOKUP('ADITIVOS LEGADOS_OUTROS'!$B69,#REF!,7,0)</f>
        <v>#REF!</v>
      </c>
      <c r="E69" s="108" t="e">
        <f>VLOOKUP(Tabela1211[[#This Row],[REGISTRO DO CONTRATO]],#REF!,12,0)</f>
        <v>#REF!</v>
      </c>
      <c r="G69" s="24" t="e">
        <f>VLOOKUP('ADITIVOS LEGADOS_OUTROS'!$B69,#REF!,10,0)</f>
        <v>#REF!</v>
      </c>
      <c r="K69" s="15" t="e">
        <f>VLOOKUP($J69,Tabela11[[#All],[Processo]:[Responsável]],7,0)</f>
        <v>#N/A</v>
      </c>
    </row>
    <row r="70" spans="4:11" x14ac:dyDescent="0.35">
      <c r="D70" s="108" t="e">
        <f>VLOOKUP('ADITIVOS LEGADOS_OUTROS'!$B70,#REF!,7,0)</f>
        <v>#REF!</v>
      </c>
      <c r="E70" s="108" t="e">
        <f>VLOOKUP(Tabela1211[[#This Row],[REGISTRO DO CONTRATO]],#REF!,12,0)</f>
        <v>#REF!</v>
      </c>
      <c r="G70" s="24" t="e">
        <f>VLOOKUP('ADITIVOS LEGADOS_OUTROS'!$B70,#REF!,10,0)</f>
        <v>#REF!</v>
      </c>
      <c r="K70" s="15" t="e">
        <f>VLOOKUP($J70,Tabela11[[#All],[Processo]:[Responsável]],7,0)</f>
        <v>#N/A</v>
      </c>
    </row>
    <row r="71" spans="4:11" x14ac:dyDescent="0.35">
      <c r="D71" s="108" t="e">
        <f>VLOOKUP('ADITIVOS LEGADOS_OUTROS'!$B71,#REF!,7,0)</f>
        <v>#REF!</v>
      </c>
      <c r="E71" s="108" t="e">
        <f>VLOOKUP(Tabela1211[[#This Row],[REGISTRO DO CONTRATO]],#REF!,12,0)</f>
        <v>#REF!</v>
      </c>
      <c r="G71" s="24" t="e">
        <f>VLOOKUP('ADITIVOS LEGADOS_OUTROS'!$B71,#REF!,10,0)</f>
        <v>#REF!</v>
      </c>
      <c r="K71" s="15" t="e">
        <f>VLOOKUP($J71,Tabela11[[#All],[Processo]:[Responsável]],7,0)</f>
        <v>#N/A</v>
      </c>
    </row>
    <row r="72" spans="4:11" x14ac:dyDescent="0.35">
      <c r="D72" s="108" t="e">
        <f>VLOOKUP('ADITIVOS LEGADOS_OUTROS'!$B72,#REF!,7,0)</f>
        <v>#REF!</v>
      </c>
      <c r="E72" s="108" t="e">
        <f>VLOOKUP(Tabela1211[[#This Row],[REGISTRO DO CONTRATO]],#REF!,12,0)</f>
        <v>#REF!</v>
      </c>
      <c r="G72" s="24" t="e">
        <f>VLOOKUP('ADITIVOS LEGADOS_OUTROS'!$B72,#REF!,10,0)</f>
        <v>#REF!</v>
      </c>
      <c r="K72" s="15" t="e">
        <f>VLOOKUP($J72,Tabela11[[#All],[Processo]:[Responsável]],7,0)</f>
        <v>#N/A</v>
      </c>
    </row>
    <row r="73" spans="4:11" x14ac:dyDescent="0.35">
      <c r="D73" s="108" t="e">
        <f>VLOOKUP('ADITIVOS LEGADOS_OUTROS'!$B73,#REF!,7,0)</f>
        <v>#REF!</v>
      </c>
      <c r="E73" s="108" t="e">
        <f>VLOOKUP(Tabela1211[[#This Row],[REGISTRO DO CONTRATO]],#REF!,12,0)</f>
        <v>#REF!</v>
      </c>
      <c r="G73" s="24" t="e">
        <f>VLOOKUP('ADITIVOS LEGADOS_OUTROS'!$B73,#REF!,10,0)</f>
        <v>#REF!</v>
      </c>
      <c r="K73" s="15" t="e">
        <f>VLOOKUP($J73,Tabela11[[#All],[Processo]:[Responsável]],7,0)</f>
        <v>#N/A</v>
      </c>
    </row>
    <row r="74" spans="4:11" x14ac:dyDescent="0.35">
      <c r="D74" s="108" t="e">
        <f>VLOOKUP('ADITIVOS LEGADOS_OUTROS'!$B74,#REF!,7,0)</f>
        <v>#REF!</v>
      </c>
      <c r="E74" s="108" t="e">
        <f>VLOOKUP(Tabela1211[[#This Row],[REGISTRO DO CONTRATO]],#REF!,12,0)</f>
        <v>#REF!</v>
      </c>
      <c r="G74" s="24" t="e">
        <f>VLOOKUP('ADITIVOS LEGADOS_OUTROS'!$B74,#REF!,10,0)</f>
        <v>#REF!</v>
      </c>
      <c r="K74" s="15" t="e">
        <f>VLOOKUP($J74,Tabela11[[#All],[Processo]:[Responsável]],7,0)</f>
        <v>#N/A</v>
      </c>
    </row>
    <row r="75" spans="4:11" x14ac:dyDescent="0.35">
      <c r="D75" s="108" t="e">
        <f>VLOOKUP('ADITIVOS LEGADOS_OUTROS'!$B75,#REF!,7,0)</f>
        <v>#REF!</v>
      </c>
      <c r="E75" s="108" t="e">
        <f>VLOOKUP(Tabela1211[[#This Row],[REGISTRO DO CONTRATO]],#REF!,12,0)</f>
        <v>#REF!</v>
      </c>
      <c r="G75" s="24" t="e">
        <f>VLOOKUP('ADITIVOS LEGADOS_OUTROS'!$B75,#REF!,10,0)</f>
        <v>#REF!</v>
      </c>
      <c r="K75" s="15" t="e">
        <f>VLOOKUP($J75,Tabela11[[#All],[Processo]:[Responsável]],7,0)</f>
        <v>#N/A</v>
      </c>
    </row>
    <row r="76" spans="4:11" x14ac:dyDescent="0.35">
      <c r="D76" s="108" t="e">
        <f>VLOOKUP('ADITIVOS LEGADOS_OUTROS'!$B76,#REF!,7,0)</f>
        <v>#REF!</v>
      </c>
      <c r="E76" s="108" t="e">
        <f>VLOOKUP(Tabela1211[[#This Row],[REGISTRO DO CONTRATO]],#REF!,12,0)</f>
        <v>#REF!</v>
      </c>
      <c r="G76" s="24" t="e">
        <f>VLOOKUP('ADITIVOS LEGADOS_OUTROS'!$B76,#REF!,10,0)</f>
        <v>#REF!</v>
      </c>
      <c r="K76" s="15" t="e">
        <f>VLOOKUP($J76,Tabela11[[#All],[Processo]:[Responsável]],7,0)</f>
        <v>#N/A</v>
      </c>
    </row>
    <row r="77" spans="4:11" x14ac:dyDescent="0.35">
      <c r="D77" s="108" t="e">
        <f>VLOOKUP('ADITIVOS LEGADOS_OUTROS'!$B77,#REF!,7,0)</f>
        <v>#REF!</v>
      </c>
      <c r="E77" s="108" t="e">
        <f>VLOOKUP(Tabela1211[[#This Row],[REGISTRO DO CONTRATO]],#REF!,12,0)</f>
        <v>#REF!</v>
      </c>
      <c r="G77" s="24" t="e">
        <f>VLOOKUP('ADITIVOS LEGADOS_OUTROS'!$B77,#REF!,10,0)</f>
        <v>#REF!</v>
      </c>
      <c r="K77" s="15" t="e">
        <f>VLOOKUP($J77,Tabela11[[#All],[Processo]:[Responsável]],7,0)</f>
        <v>#N/A</v>
      </c>
    </row>
    <row r="78" spans="4:11" x14ac:dyDescent="0.35">
      <c r="D78" s="108" t="e">
        <f>VLOOKUP('ADITIVOS LEGADOS_OUTROS'!$B78,#REF!,7,0)</f>
        <v>#REF!</v>
      </c>
      <c r="E78" s="108" t="e">
        <f>VLOOKUP(Tabela1211[[#This Row],[REGISTRO DO CONTRATO]],#REF!,12,0)</f>
        <v>#REF!</v>
      </c>
      <c r="G78" s="24" t="e">
        <f>VLOOKUP('ADITIVOS LEGADOS_OUTROS'!$B78,#REF!,10,0)</f>
        <v>#REF!</v>
      </c>
      <c r="K78" s="15" t="e">
        <f>VLOOKUP($J78,Tabela11[[#All],[Processo]:[Responsável]],7,0)</f>
        <v>#N/A</v>
      </c>
    </row>
    <row r="79" spans="4:11" x14ac:dyDescent="0.35">
      <c r="D79" s="108" t="e">
        <f>VLOOKUP('ADITIVOS LEGADOS_OUTROS'!$B79,#REF!,7,0)</f>
        <v>#REF!</v>
      </c>
      <c r="E79" s="108" t="e">
        <f>VLOOKUP(Tabela1211[[#This Row],[REGISTRO DO CONTRATO]],#REF!,12,0)</f>
        <v>#REF!</v>
      </c>
      <c r="G79" s="24" t="e">
        <f>VLOOKUP('ADITIVOS LEGADOS_OUTROS'!$B79,#REF!,10,0)</f>
        <v>#REF!</v>
      </c>
      <c r="K79" s="15" t="e">
        <f>VLOOKUP($J79,Tabela11[[#All],[Processo]:[Responsável]],7,0)</f>
        <v>#N/A</v>
      </c>
    </row>
    <row r="80" spans="4:11" x14ac:dyDescent="0.35">
      <c r="D80" s="108" t="e">
        <f>VLOOKUP('ADITIVOS LEGADOS_OUTROS'!$B80,#REF!,7,0)</f>
        <v>#REF!</v>
      </c>
      <c r="E80" s="108" t="e">
        <f>VLOOKUP(Tabela1211[[#This Row],[REGISTRO DO CONTRATO]],#REF!,12,0)</f>
        <v>#REF!</v>
      </c>
      <c r="G80" s="24" t="e">
        <f>VLOOKUP('ADITIVOS LEGADOS_OUTROS'!$B80,#REF!,10,0)</f>
        <v>#REF!</v>
      </c>
      <c r="K80" s="15" t="e">
        <f>VLOOKUP($J80,Tabela11[[#All],[Processo]:[Responsável]],7,0)</f>
        <v>#N/A</v>
      </c>
    </row>
    <row r="81" spans="4:11" x14ac:dyDescent="0.35">
      <c r="D81" s="108" t="e">
        <f>VLOOKUP('ADITIVOS LEGADOS_OUTROS'!$B81,#REF!,7,0)</f>
        <v>#REF!</v>
      </c>
      <c r="E81" s="108" t="e">
        <f>VLOOKUP(Tabela1211[[#This Row],[REGISTRO DO CONTRATO]],#REF!,12,0)</f>
        <v>#REF!</v>
      </c>
      <c r="G81" s="24" t="e">
        <f>VLOOKUP('ADITIVOS LEGADOS_OUTROS'!$B81,#REF!,10,0)</f>
        <v>#REF!</v>
      </c>
      <c r="K81" s="15" t="e">
        <f>VLOOKUP($J81,Tabela11[[#All],[Processo]:[Responsável]],7,0)</f>
        <v>#N/A</v>
      </c>
    </row>
    <row r="82" spans="4:11" x14ac:dyDescent="0.35">
      <c r="D82" s="108" t="e">
        <f>VLOOKUP('ADITIVOS LEGADOS_OUTROS'!$B82,#REF!,7,0)</f>
        <v>#REF!</v>
      </c>
      <c r="E82" s="108" t="e">
        <f>VLOOKUP(Tabela1211[[#This Row],[REGISTRO DO CONTRATO]],#REF!,12,0)</f>
        <v>#REF!</v>
      </c>
      <c r="G82" s="24" t="e">
        <f>VLOOKUP('ADITIVOS LEGADOS_OUTROS'!$B82,#REF!,10,0)</f>
        <v>#REF!</v>
      </c>
      <c r="K82" s="15" t="e">
        <f>VLOOKUP($J82,Tabela11[[#All],[Processo]:[Responsável]],7,0)</f>
        <v>#N/A</v>
      </c>
    </row>
    <row r="83" spans="4:11" x14ac:dyDescent="0.35">
      <c r="D83" s="108" t="e">
        <f>VLOOKUP('ADITIVOS LEGADOS_OUTROS'!$B83,#REF!,7,0)</f>
        <v>#REF!</v>
      </c>
      <c r="E83" s="108" t="e">
        <f>VLOOKUP(Tabela1211[[#This Row],[REGISTRO DO CONTRATO]],#REF!,12,0)</f>
        <v>#REF!</v>
      </c>
      <c r="G83" s="24" t="e">
        <f>VLOOKUP('ADITIVOS LEGADOS_OUTROS'!$B83,#REF!,10,0)</f>
        <v>#REF!</v>
      </c>
      <c r="K83" s="15" t="e">
        <f>VLOOKUP($J83,Tabela11[[#All],[Processo]:[Responsável]],7,0)</f>
        <v>#N/A</v>
      </c>
    </row>
    <row r="84" spans="4:11" x14ac:dyDescent="0.35">
      <c r="D84" s="108" t="e">
        <f>VLOOKUP('ADITIVOS LEGADOS_OUTROS'!$B84,#REF!,7,0)</f>
        <v>#REF!</v>
      </c>
      <c r="E84" s="108" t="e">
        <f>VLOOKUP(Tabela1211[[#This Row],[REGISTRO DO CONTRATO]],#REF!,12,0)</f>
        <v>#REF!</v>
      </c>
      <c r="G84" s="24" t="e">
        <f>VLOOKUP('ADITIVOS LEGADOS_OUTROS'!$B84,#REF!,10,0)</f>
        <v>#REF!</v>
      </c>
      <c r="K84" s="15" t="e">
        <f>VLOOKUP($J84,Tabela11[[#All],[Processo]:[Responsável]],7,0)</f>
        <v>#N/A</v>
      </c>
    </row>
    <row r="85" spans="4:11" x14ac:dyDescent="0.35">
      <c r="D85" s="108" t="e">
        <f>VLOOKUP('ADITIVOS LEGADOS_OUTROS'!$B85,#REF!,7,0)</f>
        <v>#REF!</v>
      </c>
      <c r="E85" s="108" t="e">
        <f>VLOOKUP(Tabela1211[[#This Row],[REGISTRO DO CONTRATO]],#REF!,12,0)</f>
        <v>#REF!</v>
      </c>
      <c r="G85" s="24" t="e">
        <f>VLOOKUP('ADITIVOS LEGADOS_OUTROS'!$B85,#REF!,10,0)</f>
        <v>#REF!</v>
      </c>
      <c r="K85" s="15" t="e">
        <f>VLOOKUP($J85,Tabela11[[#All],[Processo]:[Responsável]],7,0)</f>
        <v>#N/A</v>
      </c>
    </row>
    <row r="86" spans="4:11" x14ac:dyDescent="0.35">
      <c r="D86" s="108" t="e">
        <f>VLOOKUP('ADITIVOS LEGADOS_OUTROS'!$B86,#REF!,7,0)</f>
        <v>#REF!</v>
      </c>
      <c r="E86" s="108" t="e">
        <f>VLOOKUP(Tabela1211[[#This Row],[REGISTRO DO CONTRATO]],#REF!,12,0)</f>
        <v>#REF!</v>
      </c>
      <c r="G86" s="24" t="e">
        <f>VLOOKUP('ADITIVOS LEGADOS_OUTROS'!$B86,#REF!,10,0)</f>
        <v>#REF!</v>
      </c>
      <c r="K86" s="15" t="e">
        <f>VLOOKUP($J86,Tabela11[[#All],[Processo]:[Responsável]],7,0)</f>
        <v>#N/A</v>
      </c>
    </row>
    <row r="87" spans="4:11" x14ac:dyDescent="0.35">
      <c r="D87" s="108" t="e">
        <f>VLOOKUP('ADITIVOS LEGADOS_OUTROS'!$B87,#REF!,7,0)</f>
        <v>#REF!</v>
      </c>
      <c r="E87" s="108" t="e">
        <f>VLOOKUP(Tabela1211[[#This Row],[REGISTRO DO CONTRATO]],#REF!,12,0)</f>
        <v>#REF!</v>
      </c>
      <c r="G87" s="24" t="e">
        <f>VLOOKUP('ADITIVOS LEGADOS_OUTROS'!$B87,#REF!,10,0)</f>
        <v>#REF!</v>
      </c>
      <c r="K87" s="15" t="e">
        <f>VLOOKUP($J87,Tabela11[[#All],[Processo]:[Responsável]],7,0)</f>
        <v>#N/A</v>
      </c>
    </row>
    <row r="88" spans="4:11" x14ac:dyDescent="0.35">
      <c r="D88" s="108" t="e">
        <f>VLOOKUP('ADITIVOS LEGADOS_OUTROS'!$B88,#REF!,7,0)</f>
        <v>#REF!</v>
      </c>
      <c r="E88" s="108" t="e">
        <f>VLOOKUP(Tabela1211[[#This Row],[REGISTRO DO CONTRATO]],#REF!,12,0)</f>
        <v>#REF!</v>
      </c>
      <c r="G88" s="24" t="e">
        <f>VLOOKUP('ADITIVOS LEGADOS_OUTROS'!$B88,#REF!,10,0)</f>
        <v>#REF!</v>
      </c>
      <c r="K88" s="15" t="e">
        <f>VLOOKUP($J88,Tabela11[[#All],[Processo]:[Responsável]],7,0)</f>
        <v>#N/A</v>
      </c>
    </row>
    <row r="89" spans="4:11" x14ac:dyDescent="0.35">
      <c r="D89" s="108" t="e">
        <f>VLOOKUP('ADITIVOS LEGADOS_OUTROS'!$B89,#REF!,7,0)</f>
        <v>#REF!</v>
      </c>
      <c r="E89" s="108" t="e">
        <f>VLOOKUP(Tabela1211[[#This Row],[REGISTRO DO CONTRATO]],#REF!,12,0)</f>
        <v>#REF!</v>
      </c>
      <c r="G89" s="24" t="e">
        <f>VLOOKUP('ADITIVOS LEGADOS_OUTROS'!$B89,#REF!,10,0)</f>
        <v>#REF!</v>
      </c>
      <c r="K89" s="15" t="e">
        <f>VLOOKUP($J89,Tabela11[[#All],[Processo]:[Responsável]],7,0)</f>
        <v>#N/A</v>
      </c>
    </row>
    <row r="90" spans="4:11" x14ac:dyDescent="0.35">
      <c r="D90" s="108" t="e">
        <f>VLOOKUP('ADITIVOS LEGADOS_OUTROS'!$B90,#REF!,7,0)</f>
        <v>#REF!</v>
      </c>
      <c r="E90" s="108" t="e">
        <f>VLOOKUP(Tabela1211[[#This Row],[REGISTRO DO CONTRATO]],#REF!,12,0)</f>
        <v>#REF!</v>
      </c>
      <c r="G90" s="24" t="e">
        <f>VLOOKUP('ADITIVOS LEGADOS_OUTROS'!$B90,#REF!,10,0)</f>
        <v>#REF!</v>
      </c>
      <c r="K90" s="15" t="e">
        <f>VLOOKUP($J90,Tabela11[[#All],[Processo]:[Responsável]],7,0)</f>
        <v>#N/A</v>
      </c>
    </row>
    <row r="91" spans="4:11" x14ac:dyDescent="0.35">
      <c r="D91" s="108" t="e">
        <f>VLOOKUP('ADITIVOS LEGADOS_OUTROS'!$B91,#REF!,7,0)</f>
        <v>#REF!</v>
      </c>
      <c r="E91" s="108" t="e">
        <f>VLOOKUP(Tabela1211[[#This Row],[REGISTRO DO CONTRATO]],#REF!,12,0)</f>
        <v>#REF!</v>
      </c>
      <c r="G91" s="24" t="e">
        <f>VLOOKUP('ADITIVOS LEGADOS_OUTROS'!$B91,#REF!,10,0)</f>
        <v>#REF!</v>
      </c>
      <c r="K91" s="15" t="e">
        <f>VLOOKUP($J91,Tabela11[[#All],[Processo]:[Responsável]],7,0)</f>
        <v>#N/A</v>
      </c>
    </row>
    <row r="92" spans="4:11" x14ac:dyDescent="0.35">
      <c r="D92" s="108" t="e">
        <f>VLOOKUP('ADITIVOS LEGADOS_OUTROS'!$B92,#REF!,7,0)</f>
        <v>#REF!</v>
      </c>
      <c r="E92" s="108" t="e">
        <f>VLOOKUP(Tabela1211[[#This Row],[REGISTRO DO CONTRATO]],#REF!,12,0)</f>
        <v>#REF!</v>
      </c>
      <c r="G92" s="24" t="e">
        <f>VLOOKUP('ADITIVOS LEGADOS_OUTROS'!$B92,#REF!,10,0)</f>
        <v>#REF!</v>
      </c>
      <c r="K92" s="15" t="e">
        <f>VLOOKUP($J92,Tabela11[[#All],[Processo]:[Responsável]],7,0)</f>
        <v>#N/A</v>
      </c>
    </row>
    <row r="93" spans="4:11" x14ac:dyDescent="0.35">
      <c r="D93" s="108" t="e">
        <f>VLOOKUP('ADITIVOS LEGADOS_OUTROS'!$B93,#REF!,7,0)</f>
        <v>#REF!</v>
      </c>
      <c r="E93" s="108" t="e">
        <f>VLOOKUP(Tabela1211[[#This Row],[REGISTRO DO CONTRATO]],#REF!,12,0)</f>
        <v>#REF!</v>
      </c>
      <c r="G93" s="24" t="e">
        <f>VLOOKUP('ADITIVOS LEGADOS_OUTROS'!$B93,#REF!,10,0)</f>
        <v>#REF!</v>
      </c>
      <c r="K93" s="15" t="e">
        <f>VLOOKUP($J93,Tabela11[[#All],[Processo]:[Responsável]],7,0)</f>
        <v>#N/A</v>
      </c>
    </row>
    <row r="94" spans="4:11" x14ac:dyDescent="0.35">
      <c r="D94" s="108" t="e">
        <f>VLOOKUP('ADITIVOS LEGADOS_OUTROS'!$B94,#REF!,7,0)</f>
        <v>#REF!</v>
      </c>
      <c r="E94" s="108" t="e">
        <f>VLOOKUP(Tabela1211[[#This Row],[REGISTRO DO CONTRATO]],#REF!,12,0)</f>
        <v>#REF!</v>
      </c>
      <c r="G94" s="24" t="e">
        <f>VLOOKUP('ADITIVOS LEGADOS_OUTROS'!$B94,#REF!,10,0)</f>
        <v>#REF!</v>
      </c>
      <c r="K94" s="15" t="e">
        <f>VLOOKUP($J94,Tabela11[[#All],[Processo]:[Responsável]],7,0)</f>
        <v>#N/A</v>
      </c>
    </row>
    <row r="95" spans="4:11" x14ac:dyDescent="0.35">
      <c r="D95" s="108" t="e">
        <f>VLOOKUP('ADITIVOS LEGADOS_OUTROS'!$B95,#REF!,7,0)</f>
        <v>#REF!</v>
      </c>
      <c r="E95" s="108" t="e">
        <f>VLOOKUP(Tabela1211[[#This Row],[REGISTRO DO CONTRATO]],#REF!,12,0)</f>
        <v>#REF!</v>
      </c>
      <c r="G95" s="24" t="e">
        <f>VLOOKUP('ADITIVOS LEGADOS_OUTROS'!$B95,#REF!,10,0)</f>
        <v>#REF!</v>
      </c>
      <c r="K95" s="15" t="e">
        <f>VLOOKUP($J95,Tabela11[[#All],[Processo]:[Responsável]],7,0)</f>
        <v>#N/A</v>
      </c>
    </row>
    <row r="96" spans="4:11" x14ac:dyDescent="0.35">
      <c r="D96" s="108" t="e">
        <f>VLOOKUP('ADITIVOS LEGADOS_OUTROS'!$B96,#REF!,7,0)</f>
        <v>#REF!</v>
      </c>
      <c r="E96" s="108" t="e">
        <f>VLOOKUP(Tabela1211[[#This Row],[REGISTRO DO CONTRATO]],#REF!,12,0)</f>
        <v>#REF!</v>
      </c>
      <c r="G96" s="24" t="e">
        <f>VLOOKUP('ADITIVOS LEGADOS_OUTROS'!$B96,#REF!,10,0)</f>
        <v>#REF!</v>
      </c>
      <c r="K96" s="15" t="e">
        <f>VLOOKUP($J96,Tabela11[[#All],[Processo]:[Responsável]],7,0)</f>
        <v>#N/A</v>
      </c>
    </row>
    <row r="97" spans="4:11" x14ac:dyDescent="0.35">
      <c r="D97" s="108" t="e">
        <f>VLOOKUP('ADITIVOS LEGADOS_OUTROS'!$B97,#REF!,7,0)</f>
        <v>#REF!</v>
      </c>
      <c r="E97" s="108" t="e">
        <f>VLOOKUP(Tabela1211[[#This Row],[REGISTRO DO CONTRATO]],#REF!,12,0)</f>
        <v>#REF!</v>
      </c>
      <c r="G97" s="24" t="e">
        <f>VLOOKUP('ADITIVOS LEGADOS_OUTROS'!$B97,#REF!,10,0)</f>
        <v>#REF!</v>
      </c>
      <c r="K97" s="15" t="e">
        <f>VLOOKUP($J97,Tabela11[[#All],[Processo]:[Responsável]],7,0)</f>
        <v>#N/A</v>
      </c>
    </row>
    <row r="98" spans="4:11" x14ac:dyDescent="0.35">
      <c r="D98" s="108" t="e">
        <f>VLOOKUP('ADITIVOS LEGADOS_OUTROS'!$B98,#REF!,7,0)</f>
        <v>#REF!</v>
      </c>
      <c r="E98" s="108" t="e">
        <f>VLOOKUP(Tabela1211[[#This Row],[REGISTRO DO CONTRATO]],#REF!,12,0)</f>
        <v>#REF!</v>
      </c>
      <c r="G98" s="24" t="e">
        <f>VLOOKUP('ADITIVOS LEGADOS_OUTROS'!$B98,#REF!,10,0)</f>
        <v>#REF!</v>
      </c>
      <c r="K98" s="15" t="e">
        <f>VLOOKUP($J98,Tabela11[[#All],[Processo]:[Responsável]],7,0)</f>
        <v>#N/A</v>
      </c>
    </row>
    <row r="99" spans="4:11" x14ac:dyDescent="0.35">
      <c r="D99" s="108" t="e">
        <f>VLOOKUP('ADITIVOS LEGADOS_OUTROS'!$B99,#REF!,7,0)</f>
        <v>#REF!</v>
      </c>
      <c r="E99" s="108" t="e">
        <f>VLOOKUP(Tabela1211[[#This Row],[REGISTRO DO CONTRATO]],#REF!,12,0)</f>
        <v>#REF!</v>
      </c>
      <c r="G99" s="24" t="e">
        <f>VLOOKUP('ADITIVOS LEGADOS_OUTROS'!$B99,#REF!,10,0)</f>
        <v>#REF!</v>
      </c>
      <c r="K99" s="15" t="e">
        <f>VLOOKUP($J99,Tabela11[[#All],[Processo]:[Responsável]],7,0)</f>
        <v>#N/A</v>
      </c>
    </row>
    <row r="100" spans="4:11" x14ac:dyDescent="0.35">
      <c r="D100" s="108" t="e">
        <f>VLOOKUP('ADITIVOS LEGADOS_OUTROS'!$B100,#REF!,7,0)</f>
        <v>#REF!</v>
      </c>
      <c r="E100" s="108" t="e">
        <f>VLOOKUP(Tabela1211[[#This Row],[REGISTRO DO CONTRATO]],#REF!,12,0)</f>
        <v>#REF!</v>
      </c>
      <c r="G100" s="24" t="e">
        <f>VLOOKUP('ADITIVOS LEGADOS_OUTROS'!$B100,#REF!,10,0)</f>
        <v>#REF!</v>
      </c>
      <c r="K100" s="15" t="e">
        <f>VLOOKUP($J100,Tabela11[[#All],[Processo]:[Responsável]],7,0)</f>
        <v>#N/A</v>
      </c>
    </row>
    <row r="101" spans="4:11" x14ac:dyDescent="0.35">
      <c r="D101" s="108" t="e">
        <f>VLOOKUP('ADITIVOS LEGADOS_OUTROS'!$B101,#REF!,7,0)</f>
        <v>#REF!</v>
      </c>
      <c r="E101" s="108" t="e">
        <f>VLOOKUP(Tabela1211[[#This Row],[REGISTRO DO CONTRATO]],#REF!,12,0)</f>
        <v>#REF!</v>
      </c>
      <c r="G101" s="24" t="e">
        <f>VLOOKUP('ADITIVOS LEGADOS_OUTROS'!$B101,#REF!,10,0)</f>
        <v>#REF!</v>
      </c>
      <c r="K101" s="15" t="e">
        <f>VLOOKUP($J101,Tabela11[[#All],[Processo]:[Responsável]],7,0)</f>
        <v>#N/A</v>
      </c>
    </row>
    <row r="102" spans="4:11" x14ac:dyDescent="0.35">
      <c r="D102" s="108" t="e">
        <f>VLOOKUP('ADITIVOS LEGADOS_OUTROS'!$B102,#REF!,7,0)</f>
        <v>#REF!</v>
      </c>
      <c r="E102" s="108" t="e">
        <f>VLOOKUP(Tabela1211[[#This Row],[REGISTRO DO CONTRATO]],#REF!,12,0)</f>
        <v>#REF!</v>
      </c>
      <c r="G102" s="24" t="e">
        <f>VLOOKUP('ADITIVOS LEGADOS_OUTROS'!$B102,#REF!,10,0)</f>
        <v>#REF!</v>
      </c>
      <c r="K102" s="15" t="e">
        <f>VLOOKUP($J102,Tabela11[[#All],[Processo]:[Responsável]],7,0)</f>
        <v>#N/A</v>
      </c>
    </row>
    <row r="103" spans="4:11" x14ac:dyDescent="0.35">
      <c r="D103" s="108" t="e">
        <f>VLOOKUP('ADITIVOS LEGADOS_OUTROS'!$B103,#REF!,7,0)</f>
        <v>#REF!</v>
      </c>
      <c r="E103" s="108" t="e">
        <f>VLOOKUP(Tabela1211[[#This Row],[REGISTRO DO CONTRATO]],#REF!,12,0)</f>
        <v>#REF!</v>
      </c>
      <c r="G103" s="24" t="e">
        <f>VLOOKUP('ADITIVOS LEGADOS_OUTROS'!$B103,#REF!,10,0)</f>
        <v>#REF!</v>
      </c>
      <c r="K103" s="15" t="e">
        <f>VLOOKUP($J103,Tabela11[[#All],[Processo]:[Responsável]],7,0)</f>
        <v>#N/A</v>
      </c>
    </row>
    <row r="104" spans="4:11" x14ac:dyDescent="0.35">
      <c r="D104" s="108" t="e">
        <f>VLOOKUP('ADITIVOS LEGADOS_OUTROS'!$B104,#REF!,7,0)</f>
        <v>#REF!</v>
      </c>
      <c r="E104" s="108" t="e">
        <f>VLOOKUP(Tabela1211[[#This Row],[REGISTRO DO CONTRATO]],#REF!,12,0)</f>
        <v>#REF!</v>
      </c>
      <c r="G104" s="24" t="e">
        <f>VLOOKUP('ADITIVOS LEGADOS_OUTROS'!$B104,#REF!,10,0)</f>
        <v>#REF!</v>
      </c>
      <c r="K104" s="15" t="e">
        <f>VLOOKUP($J104,Tabela11[[#All],[Processo]:[Responsável]],7,0)</f>
        <v>#N/A</v>
      </c>
    </row>
    <row r="105" spans="4:11" x14ac:dyDescent="0.35">
      <c r="D105" s="108" t="e">
        <f>VLOOKUP('ADITIVOS LEGADOS_OUTROS'!$B105,#REF!,7,0)</f>
        <v>#REF!</v>
      </c>
      <c r="E105" s="108" t="e">
        <f>VLOOKUP(Tabela1211[[#This Row],[REGISTRO DO CONTRATO]],#REF!,12,0)</f>
        <v>#REF!</v>
      </c>
      <c r="G105" s="24" t="e">
        <f>VLOOKUP('ADITIVOS LEGADOS_OUTROS'!$B105,#REF!,10,0)</f>
        <v>#REF!</v>
      </c>
      <c r="K105" s="15" t="e">
        <f>VLOOKUP($J105,Tabela11[[#All],[Processo]:[Responsável]],7,0)</f>
        <v>#N/A</v>
      </c>
    </row>
    <row r="106" spans="4:11" x14ac:dyDescent="0.35">
      <c r="D106" s="108" t="e">
        <f>VLOOKUP('ADITIVOS LEGADOS_OUTROS'!$B106,#REF!,7,0)</f>
        <v>#REF!</v>
      </c>
      <c r="E106" s="108" t="e">
        <f>VLOOKUP(Tabela1211[[#This Row],[REGISTRO DO CONTRATO]],#REF!,12,0)</f>
        <v>#REF!</v>
      </c>
      <c r="G106" s="24" t="e">
        <f>VLOOKUP('ADITIVOS LEGADOS_OUTROS'!$B106,#REF!,10,0)</f>
        <v>#REF!</v>
      </c>
      <c r="K106" s="15" t="e">
        <f>VLOOKUP($J106,Tabela11[[#All],[Processo]:[Responsável]],7,0)</f>
        <v>#N/A</v>
      </c>
    </row>
    <row r="107" spans="4:11" x14ac:dyDescent="0.35">
      <c r="D107" s="108" t="e">
        <f>VLOOKUP('ADITIVOS LEGADOS_OUTROS'!$B107,#REF!,7,0)</f>
        <v>#REF!</v>
      </c>
      <c r="E107" s="108" t="e">
        <f>VLOOKUP(Tabela1211[[#This Row],[REGISTRO DO CONTRATO]],#REF!,12,0)</f>
        <v>#REF!</v>
      </c>
      <c r="G107" s="24" t="e">
        <f>VLOOKUP('ADITIVOS LEGADOS_OUTROS'!$B107,#REF!,10,0)</f>
        <v>#REF!</v>
      </c>
      <c r="K107" s="15" t="e">
        <f>VLOOKUP($J107,Tabela11[[#All],[Processo]:[Responsável]],7,0)</f>
        <v>#N/A</v>
      </c>
    </row>
    <row r="108" spans="4:11" x14ac:dyDescent="0.35">
      <c r="D108" s="108" t="e">
        <f>VLOOKUP('ADITIVOS LEGADOS_OUTROS'!$B108,#REF!,7,0)</f>
        <v>#REF!</v>
      </c>
      <c r="E108" s="108" t="e">
        <f>VLOOKUP(Tabela1211[[#This Row],[REGISTRO DO CONTRATO]],#REF!,12,0)</f>
        <v>#REF!</v>
      </c>
      <c r="G108" s="24" t="e">
        <f>VLOOKUP('ADITIVOS LEGADOS_OUTROS'!$B108,#REF!,10,0)</f>
        <v>#REF!</v>
      </c>
      <c r="K108" s="15" t="e">
        <f>VLOOKUP($J108,Tabela11[[#All],[Processo]:[Responsável]],7,0)</f>
        <v>#N/A</v>
      </c>
    </row>
    <row r="109" spans="4:11" x14ac:dyDescent="0.35">
      <c r="D109" s="108" t="e">
        <f>VLOOKUP('ADITIVOS LEGADOS_OUTROS'!$B109,#REF!,7,0)</f>
        <v>#REF!</v>
      </c>
      <c r="E109" s="108" t="e">
        <f>VLOOKUP(Tabela1211[[#This Row],[REGISTRO DO CONTRATO]],#REF!,12,0)</f>
        <v>#REF!</v>
      </c>
      <c r="G109" s="24" t="e">
        <f>VLOOKUP('ADITIVOS LEGADOS_OUTROS'!$B109,#REF!,10,0)</f>
        <v>#REF!</v>
      </c>
      <c r="K109" s="15" t="e">
        <f>VLOOKUP($J109,Tabela11[[#All],[Processo]:[Responsável]],7,0)</f>
        <v>#N/A</v>
      </c>
    </row>
    <row r="110" spans="4:11" x14ac:dyDescent="0.35">
      <c r="D110" s="108" t="e">
        <f>VLOOKUP('ADITIVOS LEGADOS_OUTROS'!$B110,#REF!,7,0)</f>
        <v>#REF!</v>
      </c>
      <c r="E110" s="108" t="e">
        <f>VLOOKUP(Tabela1211[[#This Row],[REGISTRO DO CONTRATO]],#REF!,12,0)</f>
        <v>#REF!</v>
      </c>
      <c r="G110" s="24" t="e">
        <f>VLOOKUP('ADITIVOS LEGADOS_OUTROS'!$B110,#REF!,10,0)</f>
        <v>#REF!</v>
      </c>
      <c r="K110" s="15" t="e">
        <f>VLOOKUP($J110,Tabela11[[#All],[Processo]:[Responsável]],7,0)</f>
        <v>#N/A</v>
      </c>
    </row>
    <row r="111" spans="4:11" x14ac:dyDescent="0.35">
      <c r="D111" s="108" t="e">
        <f>VLOOKUP('ADITIVOS LEGADOS_OUTROS'!$B111,#REF!,7,0)</f>
        <v>#REF!</v>
      </c>
      <c r="E111" s="108" t="e">
        <f>VLOOKUP(Tabela1211[[#This Row],[REGISTRO DO CONTRATO]],#REF!,12,0)</f>
        <v>#REF!</v>
      </c>
      <c r="G111" s="24" t="e">
        <f>VLOOKUP('ADITIVOS LEGADOS_OUTROS'!$B111,#REF!,10,0)</f>
        <v>#REF!</v>
      </c>
      <c r="K111" s="15" t="e">
        <f>VLOOKUP($J111,Tabela11[[#All],[Processo]:[Responsável]],7,0)</f>
        <v>#N/A</v>
      </c>
    </row>
    <row r="112" spans="4:11" x14ac:dyDescent="0.35">
      <c r="D112" s="108" t="e">
        <f>VLOOKUP('ADITIVOS LEGADOS_OUTROS'!$B112,#REF!,7,0)</f>
        <v>#REF!</v>
      </c>
      <c r="E112" s="108" t="e">
        <f>VLOOKUP(Tabela1211[[#This Row],[REGISTRO DO CONTRATO]],#REF!,12,0)</f>
        <v>#REF!</v>
      </c>
      <c r="G112" s="24" t="e">
        <f>VLOOKUP('ADITIVOS LEGADOS_OUTROS'!$B112,#REF!,10,0)</f>
        <v>#REF!</v>
      </c>
      <c r="K112" s="15" t="e">
        <f>VLOOKUP($J112,Tabela11[[#All],[Processo]:[Responsável]],7,0)</f>
        <v>#N/A</v>
      </c>
    </row>
    <row r="113" spans="4:11" x14ac:dyDescent="0.35">
      <c r="D113" s="108" t="e">
        <f>VLOOKUP('ADITIVOS LEGADOS_OUTROS'!$B113,#REF!,7,0)</f>
        <v>#REF!</v>
      </c>
      <c r="E113" s="108" t="e">
        <f>VLOOKUP(Tabela1211[[#This Row],[REGISTRO DO CONTRATO]],#REF!,12,0)</f>
        <v>#REF!</v>
      </c>
      <c r="G113" s="24" t="e">
        <f>VLOOKUP('ADITIVOS LEGADOS_OUTROS'!$B113,#REF!,10,0)</f>
        <v>#REF!</v>
      </c>
      <c r="K113" s="15" t="e">
        <f>VLOOKUP($J113,Tabela11[[#All],[Processo]:[Responsável]],7,0)</f>
        <v>#N/A</v>
      </c>
    </row>
    <row r="114" spans="4:11" x14ac:dyDescent="0.35">
      <c r="D114" s="108" t="e">
        <f>VLOOKUP('ADITIVOS LEGADOS_OUTROS'!$B114,#REF!,7,0)</f>
        <v>#REF!</v>
      </c>
      <c r="E114" s="108" t="e">
        <f>VLOOKUP(Tabela1211[[#This Row],[REGISTRO DO CONTRATO]],#REF!,12,0)</f>
        <v>#REF!</v>
      </c>
      <c r="G114" s="24" t="e">
        <f>VLOOKUP('ADITIVOS LEGADOS_OUTROS'!$B114,#REF!,10,0)</f>
        <v>#REF!</v>
      </c>
      <c r="K114" s="15" t="e">
        <f>VLOOKUP($J114,Tabela11[[#All],[Processo]:[Responsável]],7,0)</f>
        <v>#N/A</v>
      </c>
    </row>
    <row r="115" spans="4:11" x14ac:dyDescent="0.35">
      <c r="D115" s="108" t="e">
        <f>VLOOKUP('ADITIVOS LEGADOS_OUTROS'!$B115,#REF!,7,0)</f>
        <v>#REF!</v>
      </c>
      <c r="E115" s="108" t="e">
        <f>VLOOKUP(Tabela1211[[#This Row],[REGISTRO DO CONTRATO]],#REF!,12,0)</f>
        <v>#REF!</v>
      </c>
      <c r="G115" s="24" t="e">
        <f>VLOOKUP('ADITIVOS LEGADOS_OUTROS'!$B115,#REF!,10,0)</f>
        <v>#REF!</v>
      </c>
      <c r="K115" s="15" t="e">
        <f>VLOOKUP($J115,Tabela11[[#All],[Processo]:[Responsável]],7,0)</f>
        <v>#N/A</v>
      </c>
    </row>
    <row r="116" spans="4:11" x14ac:dyDescent="0.35">
      <c r="D116" s="108" t="e">
        <f>VLOOKUP('ADITIVOS LEGADOS_OUTROS'!$B116,#REF!,7,0)</f>
        <v>#REF!</v>
      </c>
      <c r="E116" s="108" t="e">
        <f>VLOOKUP(Tabela1211[[#This Row],[REGISTRO DO CONTRATO]],#REF!,12,0)</f>
        <v>#REF!</v>
      </c>
      <c r="G116" s="24" t="e">
        <f>VLOOKUP('ADITIVOS LEGADOS_OUTROS'!$B116,#REF!,10,0)</f>
        <v>#REF!</v>
      </c>
      <c r="K116" s="15" t="e">
        <f>VLOOKUP($J116,Tabela11[[#All],[Processo]:[Responsável]],7,0)</f>
        <v>#N/A</v>
      </c>
    </row>
    <row r="117" spans="4:11" x14ac:dyDescent="0.35">
      <c r="D117" s="108" t="e">
        <f>VLOOKUP('ADITIVOS LEGADOS_OUTROS'!$B117,#REF!,7,0)</f>
        <v>#REF!</v>
      </c>
      <c r="E117" s="108" t="e">
        <f>VLOOKUP(Tabela1211[[#This Row],[REGISTRO DO CONTRATO]],#REF!,12,0)</f>
        <v>#REF!</v>
      </c>
      <c r="G117" s="24" t="e">
        <f>VLOOKUP('ADITIVOS LEGADOS_OUTROS'!$B117,#REF!,10,0)</f>
        <v>#REF!</v>
      </c>
      <c r="K117" s="15" t="e">
        <f>VLOOKUP($J117,Tabela11[[#All],[Processo]:[Responsável]],7,0)</f>
        <v>#N/A</v>
      </c>
    </row>
    <row r="118" spans="4:11" x14ac:dyDescent="0.35">
      <c r="D118" s="108" t="e">
        <f>VLOOKUP('ADITIVOS LEGADOS_OUTROS'!$B118,#REF!,7,0)</f>
        <v>#REF!</v>
      </c>
      <c r="E118" s="108" t="e">
        <f>VLOOKUP(Tabela1211[[#This Row],[REGISTRO DO CONTRATO]],#REF!,12,0)</f>
        <v>#REF!</v>
      </c>
      <c r="G118" s="24" t="e">
        <f>VLOOKUP('ADITIVOS LEGADOS_OUTROS'!$B118,#REF!,10,0)</f>
        <v>#REF!</v>
      </c>
      <c r="K118" s="15" t="e">
        <f>VLOOKUP($J118,Tabela11[[#All],[Processo]:[Responsável]],7,0)</f>
        <v>#N/A</v>
      </c>
    </row>
    <row r="119" spans="4:11" x14ac:dyDescent="0.35">
      <c r="D119" s="108" t="e">
        <f>VLOOKUP('ADITIVOS LEGADOS_OUTROS'!$B119,#REF!,7,0)</f>
        <v>#REF!</v>
      </c>
      <c r="E119" s="108" t="e">
        <f>VLOOKUP(Tabela1211[[#This Row],[REGISTRO DO CONTRATO]],#REF!,12,0)</f>
        <v>#REF!</v>
      </c>
      <c r="G119" s="24" t="e">
        <f>VLOOKUP('ADITIVOS LEGADOS_OUTROS'!$B119,#REF!,10,0)</f>
        <v>#REF!</v>
      </c>
      <c r="K119" s="15" t="e">
        <f>VLOOKUP($J119,Tabela11[[#All],[Processo]:[Responsável]],7,0)</f>
        <v>#N/A</v>
      </c>
    </row>
    <row r="120" spans="4:11" x14ac:dyDescent="0.35">
      <c r="D120" s="108" t="e">
        <f>VLOOKUP('ADITIVOS LEGADOS_OUTROS'!$B120,#REF!,7,0)</f>
        <v>#REF!</v>
      </c>
      <c r="E120" s="108" t="e">
        <f>VLOOKUP(Tabela1211[[#This Row],[REGISTRO DO CONTRATO]],#REF!,12,0)</f>
        <v>#REF!</v>
      </c>
      <c r="G120" s="24" t="e">
        <f>VLOOKUP('ADITIVOS LEGADOS_OUTROS'!$B120,#REF!,10,0)</f>
        <v>#REF!</v>
      </c>
      <c r="K120" s="15" t="e">
        <f>VLOOKUP($J120,Tabela11[[#All],[Processo]:[Responsável]],7,0)</f>
        <v>#N/A</v>
      </c>
    </row>
    <row r="121" spans="4:11" x14ac:dyDescent="0.35">
      <c r="D121" s="108" t="e">
        <f>VLOOKUP('ADITIVOS LEGADOS_OUTROS'!$B121,#REF!,7,0)</f>
        <v>#REF!</v>
      </c>
      <c r="E121" s="108" t="e">
        <f>VLOOKUP(Tabela1211[[#This Row],[REGISTRO DO CONTRATO]],#REF!,12,0)</f>
        <v>#REF!</v>
      </c>
      <c r="G121" s="24" t="e">
        <f>VLOOKUP('ADITIVOS LEGADOS_OUTROS'!$B121,#REF!,10,0)</f>
        <v>#REF!</v>
      </c>
      <c r="K121" s="15" t="e">
        <f>VLOOKUP($J121,Tabela11[[#All],[Processo]:[Responsável]],7,0)</f>
        <v>#N/A</v>
      </c>
    </row>
    <row r="122" spans="4:11" x14ac:dyDescent="0.35">
      <c r="D122" s="108" t="e">
        <f>VLOOKUP('ADITIVOS LEGADOS_OUTROS'!$B122,#REF!,7,0)</f>
        <v>#REF!</v>
      </c>
      <c r="E122" s="108" t="e">
        <f>VLOOKUP(Tabela1211[[#This Row],[REGISTRO DO CONTRATO]],#REF!,12,0)</f>
        <v>#REF!</v>
      </c>
      <c r="G122" s="24" t="e">
        <f>VLOOKUP('ADITIVOS LEGADOS_OUTROS'!$B122,#REF!,10,0)</f>
        <v>#REF!</v>
      </c>
      <c r="K122" s="15" t="e">
        <f>VLOOKUP($J122,Tabela11[[#All],[Processo]:[Responsável]],7,0)</f>
        <v>#N/A</v>
      </c>
    </row>
    <row r="123" spans="4:11" x14ac:dyDescent="0.35">
      <c r="D123" s="108" t="e">
        <f>VLOOKUP('ADITIVOS LEGADOS_OUTROS'!$B123,#REF!,7,0)</f>
        <v>#REF!</v>
      </c>
      <c r="E123" s="108" t="e">
        <f>VLOOKUP(Tabela1211[[#This Row],[REGISTRO DO CONTRATO]],#REF!,12,0)</f>
        <v>#REF!</v>
      </c>
      <c r="G123" s="24" t="e">
        <f>VLOOKUP('ADITIVOS LEGADOS_OUTROS'!$B123,#REF!,10,0)</f>
        <v>#REF!</v>
      </c>
      <c r="K123" s="15" t="e">
        <f>VLOOKUP($J123,Tabela11[[#All],[Processo]:[Responsável]],7,0)</f>
        <v>#N/A</v>
      </c>
    </row>
    <row r="124" spans="4:11" x14ac:dyDescent="0.35">
      <c r="D124" s="108" t="e">
        <f>VLOOKUP('ADITIVOS LEGADOS_OUTROS'!$B124,#REF!,7,0)</f>
        <v>#REF!</v>
      </c>
      <c r="E124" s="108" t="e">
        <f>VLOOKUP(Tabela1211[[#This Row],[REGISTRO DO CONTRATO]],#REF!,12,0)</f>
        <v>#REF!</v>
      </c>
      <c r="G124" s="24" t="e">
        <f>VLOOKUP('ADITIVOS LEGADOS_OUTROS'!$B124,#REF!,10,0)</f>
        <v>#REF!</v>
      </c>
      <c r="K124" s="15" t="e">
        <f>VLOOKUP($J124,Tabela11[[#All],[Processo]:[Responsável]],7,0)</f>
        <v>#N/A</v>
      </c>
    </row>
    <row r="125" spans="4:11" x14ac:dyDescent="0.35">
      <c r="D125" s="108" t="e">
        <f>VLOOKUP('ADITIVOS LEGADOS_OUTROS'!$B125,#REF!,7,0)</f>
        <v>#REF!</v>
      </c>
      <c r="E125" s="108" t="e">
        <f>VLOOKUP(Tabela1211[[#This Row],[REGISTRO DO CONTRATO]],#REF!,12,0)</f>
        <v>#REF!</v>
      </c>
      <c r="G125" s="24" t="e">
        <f>VLOOKUP('ADITIVOS LEGADOS_OUTROS'!$B125,#REF!,10,0)</f>
        <v>#REF!</v>
      </c>
      <c r="K125" s="15" t="e">
        <f>VLOOKUP($J125,Tabela11[[#All],[Processo]:[Responsável]],7,0)</f>
        <v>#N/A</v>
      </c>
    </row>
    <row r="126" spans="4:11" x14ac:dyDescent="0.35">
      <c r="D126" s="108" t="e">
        <f>VLOOKUP('ADITIVOS LEGADOS_OUTROS'!$B126,#REF!,7,0)</f>
        <v>#REF!</v>
      </c>
      <c r="E126" s="108" t="e">
        <f>VLOOKUP(Tabela1211[[#This Row],[REGISTRO DO CONTRATO]],#REF!,12,0)</f>
        <v>#REF!</v>
      </c>
      <c r="G126" s="24" t="e">
        <f>VLOOKUP('ADITIVOS LEGADOS_OUTROS'!$B126,#REF!,10,0)</f>
        <v>#REF!</v>
      </c>
      <c r="K126" s="15" t="e">
        <f>VLOOKUP($J126,Tabela11[[#All],[Processo]:[Responsável]],7,0)</f>
        <v>#N/A</v>
      </c>
    </row>
    <row r="127" spans="4:11" x14ac:dyDescent="0.35">
      <c r="D127" s="108" t="e">
        <f>VLOOKUP('ADITIVOS LEGADOS_OUTROS'!$B127,#REF!,7,0)</f>
        <v>#REF!</v>
      </c>
      <c r="E127" s="108" t="e">
        <f>VLOOKUP(Tabela1211[[#This Row],[REGISTRO DO CONTRATO]],#REF!,12,0)</f>
        <v>#REF!</v>
      </c>
      <c r="G127" s="24" t="e">
        <f>VLOOKUP('ADITIVOS LEGADOS_OUTROS'!$B127,#REF!,10,0)</f>
        <v>#REF!</v>
      </c>
      <c r="K127" s="15" t="e">
        <f>VLOOKUP($J127,Tabela11[[#All],[Processo]:[Responsável]],7,0)</f>
        <v>#N/A</v>
      </c>
    </row>
    <row r="128" spans="4:11" x14ac:dyDescent="0.35">
      <c r="D128" s="108" t="e">
        <f>VLOOKUP('ADITIVOS LEGADOS_OUTROS'!$B128,#REF!,7,0)</f>
        <v>#REF!</v>
      </c>
      <c r="E128" s="108" t="e">
        <f>VLOOKUP(Tabela1211[[#This Row],[REGISTRO DO CONTRATO]],#REF!,12,0)</f>
        <v>#REF!</v>
      </c>
      <c r="G128" s="24" t="e">
        <f>VLOOKUP('ADITIVOS LEGADOS_OUTROS'!$B128,#REF!,10,0)</f>
        <v>#REF!</v>
      </c>
      <c r="K128" s="15" t="e">
        <f>VLOOKUP($J128,Tabela11[[#All],[Processo]:[Responsável]],7,0)</f>
        <v>#N/A</v>
      </c>
    </row>
    <row r="129" spans="4:11" x14ac:dyDescent="0.35">
      <c r="D129" s="108" t="e">
        <f>VLOOKUP('ADITIVOS LEGADOS_OUTROS'!$B129,#REF!,7,0)</f>
        <v>#REF!</v>
      </c>
      <c r="E129" s="108" t="e">
        <f>VLOOKUP(Tabela1211[[#This Row],[REGISTRO DO CONTRATO]],#REF!,12,0)</f>
        <v>#REF!</v>
      </c>
      <c r="G129" s="24" t="e">
        <f>VLOOKUP('ADITIVOS LEGADOS_OUTROS'!$B129,#REF!,10,0)</f>
        <v>#REF!</v>
      </c>
      <c r="K129" s="15" t="e">
        <f>VLOOKUP($J129,Tabela11[[#All],[Processo]:[Responsável]],7,0)</f>
        <v>#N/A</v>
      </c>
    </row>
    <row r="130" spans="4:11" x14ac:dyDescent="0.35">
      <c r="D130" s="108" t="e">
        <f>VLOOKUP('ADITIVOS LEGADOS_OUTROS'!$B130,#REF!,7,0)</f>
        <v>#REF!</v>
      </c>
      <c r="E130" s="108" t="e">
        <f>VLOOKUP(Tabela1211[[#This Row],[REGISTRO DO CONTRATO]],#REF!,12,0)</f>
        <v>#REF!</v>
      </c>
      <c r="G130" s="24" t="e">
        <f>VLOOKUP('ADITIVOS LEGADOS_OUTROS'!$B130,#REF!,10,0)</f>
        <v>#REF!</v>
      </c>
      <c r="K130" s="15" t="e">
        <f>VLOOKUP($J130,Tabela11[[#All],[Processo]:[Responsável]],7,0)</f>
        <v>#N/A</v>
      </c>
    </row>
    <row r="131" spans="4:11" x14ac:dyDescent="0.35">
      <c r="D131" s="108" t="e">
        <f>VLOOKUP('ADITIVOS LEGADOS_OUTROS'!$B131,#REF!,7,0)</f>
        <v>#REF!</v>
      </c>
      <c r="E131" s="108" t="e">
        <f>VLOOKUP(Tabela1211[[#This Row],[REGISTRO DO CONTRATO]],#REF!,12,0)</f>
        <v>#REF!</v>
      </c>
      <c r="G131" s="24" t="e">
        <f>VLOOKUP('ADITIVOS LEGADOS_OUTROS'!$B131,#REF!,10,0)</f>
        <v>#REF!</v>
      </c>
      <c r="K131" s="15" t="e">
        <f>VLOOKUP($J131,Tabela11[[#All],[Processo]:[Responsável]],7,0)</f>
        <v>#N/A</v>
      </c>
    </row>
    <row r="132" spans="4:11" x14ac:dyDescent="0.35">
      <c r="D132" s="108" t="e">
        <f>VLOOKUP('ADITIVOS LEGADOS_OUTROS'!$B132,#REF!,7,0)</f>
        <v>#REF!</v>
      </c>
      <c r="E132" s="108" t="e">
        <f>VLOOKUP(Tabela1211[[#This Row],[REGISTRO DO CONTRATO]],#REF!,12,0)</f>
        <v>#REF!</v>
      </c>
      <c r="G132" s="24" t="e">
        <f>VLOOKUP('ADITIVOS LEGADOS_OUTROS'!$B132,#REF!,10,0)</f>
        <v>#REF!</v>
      </c>
      <c r="K132" s="15" t="e">
        <f>VLOOKUP($J132,Tabela11[[#All],[Processo]:[Responsável]],7,0)</f>
        <v>#N/A</v>
      </c>
    </row>
    <row r="133" spans="4:11" x14ac:dyDescent="0.35">
      <c r="D133" s="108" t="e">
        <f>VLOOKUP('ADITIVOS LEGADOS_OUTROS'!$B133,#REF!,7,0)</f>
        <v>#REF!</v>
      </c>
      <c r="E133" s="108" t="e">
        <f>VLOOKUP(Tabela1211[[#This Row],[REGISTRO DO CONTRATO]],#REF!,12,0)</f>
        <v>#REF!</v>
      </c>
      <c r="G133" s="24" t="e">
        <f>VLOOKUP('ADITIVOS LEGADOS_OUTROS'!$B133,#REF!,10,0)</f>
        <v>#REF!</v>
      </c>
      <c r="K133" s="15" t="e">
        <f>VLOOKUP($J133,Tabela11[[#All],[Processo]:[Responsável]],7,0)</f>
        <v>#N/A</v>
      </c>
    </row>
    <row r="134" spans="4:11" x14ac:dyDescent="0.35">
      <c r="D134" s="108" t="e">
        <f>VLOOKUP('ADITIVOS LEGADOS_OUTROS'!$B134,#REF!,7,0)</f>
        <v>#REF!</v>
      </c>
      <c r="E134" s="108" t="e">
        <f>VLOOKUP(Tabela1211[[#This Row],[REGISTRO DO CONTRATO]],#REF!,12,0)</f>
        <v>#REF!</v>
      </c>
      <c r="G134" s="24" t="e">
        <f>VLOOKUP('ADITIVOS LEGADOS_OUTROS'!$B134,#REF!,10,0)</f>
        <v>#REF!</v>
      </c>
      <c r="K134" s="15" t="e">
        <f>VLOOKUP($J134,Tabela11[[#All],[Processo]:[Responsável]],7,0)</f>
        <v>#N/A</v>
      </c>
    </row>
    <row r="135" spans="4:11" x14ac:dyDescent="0.35">
      <c r="D135" s="108" t="e">
        <f>VLOOKUP('ADITIVOS LEGADOS_OUTROS'!$B135,#REF!,7,0)</f>
        <v>#REF!</v>
      </c>
      <c r="E135" s="108" t="e">
        <f>VLOOKUP(Tabela1211[[#This Row],[REGISTRO DO CONTRATO]],#REF!,12,0)</f>
        <v>#REF!</v>
      </c>
      <c r="G135" s="24" t="e">
        <f>VLOOKUP('ADITIVOS LEGADOS_OUTROS'!$B135,#REF!,10,0)</f>
        <v>#REF!</v>
      </c>
      <c r="K135" s="15" t="e">
        <f>VLOOKUP($J135,Tabela11[[#All],[Processo]:[Responsável]],7,0)</f>
        <v>#N/A</v>
      </c>
    </row>
    <row r="136" spans="4:11" x14ac:dyDescent="0.35">
      <c r="D136" s="108" t="e">
        <f>VLOOKUP('ADITIVOS LEGADOS_OUTROS'!$B136,#REF!,7,0)</f>
        <v>#REF!</v>
      </c>
      <c r="E136" s="108" t="e">
        <f>VLOOKUP(Tabela1211[[#This Row],[REGISTRO DO CONTRATO]],#REF!,12,0)</f>
        <v>#REF!</v>
      </c>
      <c r="G136" s="24" t="e">
        <f>VLOOKUP('ADITIVOS LEGADOS_OUTROS'!$B136,#REF!,10,0)</f>
        <v>#REF!</v>
      </c>
      <c r="K136" s="15" t="e">
        <f>VLOOKUP($J136,Tabela11[[#All],[Processo]:[Responsável]],7,0)</f>
        <v>#N/A</v>
      </c>
    </row>
    <row r="137" spans="4:11" x14ac:dyDescent="0.35">
      <c r="D137" s="108" t="e">
        <f>VLOOKUP('ADITIVOS LEGADOS_OUTROS'!$B137,#REF!,7,0)</f>
        <v>#REF!</v>
      </c>
      <c r="E137" s="108" t="e">
        <f>VLOOKUP(Tabela1211[[#This Row],[REGISTRO DO CONTRATO]],#REF!,12,0)</f>
        <v>#REF!</v>
      </c>
      <c r="G137" s="24" t="e">
        <f>VLOOKUP('ADITIVOS LEGADOS_OUTROS'!$B137,#REF!,10,0)</f>
        <v>#REF!</v>
      </c>
      <c r="K137" s="15" t="e">
        <f>VLOOKUP($J137,Tabela11[[#All],[Processo]:[Responsável]],7,0)</f>
        <v>#N/A</v>
      </c>
    </row>
    <row r="138" spans="4:11" x14ac:dyDescent="0.35">
      <c r="D138" s="108" t="e">
        <f>VLOOKUP('ADITIVOS LEGADOS_OUTROS'!$B138,#REF!,7,0)</f>
        <v>#REF!</v>
      </c>
      <c r="E138" s="108" t="e">
        <f>VLOOKUP(Tabela1211[[#This Row],[REGISTRO DO CONTRATO]],#REF!,12,0)</f>
        <v>#REF!</v>
      </c>
      <c r="G138" s="24" t="e">
        <f>VLOOKUP('ADITIVOS LEGADOS_OUTROS'!$B138,#REF!,10,0)</f>
        <v>#REF!</v>
      </c>
      <c r="K138" s="15" t="e">
        <f>VLOOKUP($J138,Tabela11[[#All],[Processo]:[Responsável]],7,0)</f>
        <v>#N/A</v>
      </c>
    </row>
    <row r="139" spans="4:11" x14ac:dyDescent="0.35">
      <c r="D139" s="108" t="e">
        <f>VLOOKUP('ADITIVOS LEGADOS_OUTROS'!$B139,#REF!,7,0)</f>
        <v>#REF!</v>
      </c>
      <c r="E139" s="108" t="e">
        <f>VLOOKUP(Tabela1211[[#This Row],[REGISTRO DO CONTRATO]],#REF!,12,0)</f>
        <v>#REF!</v>
      </c>
      <c r="G139" s="24" t="e">
        <f>VLOOKUP('ADITIVOS LEGADOS_OUTROS'!$B139,#REF!,10,0)</f>
        <v>#REF!</v>
      </c>
      <c r="K139" s="15" t="e">
        <f>VLOOKUP($J139,Tabela11[[#All],[Processo]:[Responsável]],7,0)</f>
        <v>#N/A</v>
      </c>
    </row>
    <row r="140" spans="4:11" x14ac:dyDescent="0.35">
      <c r="D140" s="108" t="e">
        <f>VLOOKUP('ADITIVOS LEGADOS_OUTROS'!$B140,#REF!,7,0)</f>
        <v>#REF!</v>
      </c>
      <c r="E140" s="108" t="e">
        <f>VLOOKUP(Tabela1211[[#This Row],[REGISTRO DO CONTRATO]],#REF!,12,0)</f>
        <v>#REF!</v>
      </c>
      <c r="G140" s="24" t="e">
        <f>VLOOKUP('ADITIVOS LEGADOS_OUTROS'!$B140,#REF!,10,0)</f>
        <v>#REF!</v>
      </c>
      <c r="K140" s="15" t="e">
        <f>VLOOKUP($J140,Tabela11[[#All],[Processo]:[Responsável]],7,0)</f>
        <v>#N/A</v>
      </c>
    </row>
    <row r="141" spans="4:11" x14ac:dyDescent="0.35">
      <c r="D141" s="108" t="e">
        <f>VLOOKUP('ADITIVOS LEGADOS_OUTROS'!$B141,#REF!,7,0)</f>
        <v>#REF!</v>
      </c>
      <c r="E141" s="108" t="e">
        <f>VLOOKUP(Tabela1211[[#This Row],[REGISTRO DO CONTRATO]],#REF!,12,0)</f>
        <v>#REF!</v>
      </c>
      <c r="G141" s="24" t="e">
        <f>VLOOKUP('ADITIVOS LEGADOS_OUTROS'!$B141,#REF!,10,0)</f>
        <v>#REF!</v>
      </c>
      <c r="K141" s="15" t="e">
        <f>VLOOKUP($J141,Tabela11[[#All],[Processo]:[Responsável]],7,0)</f>
        <v>#N/A</v>
      </c>
    </row>
    <row r="142" spans="4:11" x14ac:dyDescent="0.35">
      <c r="D142" s="108" t="e">
        <f>VLOOKUP('ADITIVOS LEGADOS_OUTROS'!$B142,#REF!,7,0)</f>
        <v>#REF!</v>
      </c>
      <c r="E142" s="108" t="e">
        <f>VLOOKUP(Tabela1211[[#This Row],[REGISTRO DO CONTRATO]],#REF!,12,0)</f>
        <v>#REF!</v>
      </c>
      <c r="G142" s="24" t="e">
        <f>VLOOKUP('ADITIVOS LEGADOS_OUTROS'!$B142,#REF!,10,0)</f>
        <v>#REF!</v>
      </c>
      <c r="K142" s="15" t="e">
        <f>VLOOKUP($J142,Tabela11[[#All],[Processo]:[Responsável]],7,0)</f>
        <v>#N/A</v>
      </c>
    </row>
    <row r="143" spans="4:11" x14ac:dyDescent="0.35">
      <c r="D143" s="108" t="e">
        <f>VLOOKUP('ADITIVOS LEGADOS_OUTROS'!$B143,#REF!,7,0)</f>
        <v>#REF!</v>
      </c>
      <c r="E143" s="108" t="e">
        <f>VLOOKUP(Tabela1211[[#This Row],[REGISTRO DO CONTRATO]],#REF!,12,0)</f>
        <v>#REF!</v>
      </c>
      <c r="G143" s="24" t="e">
        <f>VLOOKUP('ADITIVOS LEGADOS_OUTROS'!$B143,#REF!,10,0)</f>
        <v>#REF!</v>
      </c>
      <c r="K143" s="15" t="e">
        <f>VLOOKUP($J143,Tabela11[[#All],[Processo]:[Responsável]],7,0)</f>
        <v>#N/A</v>
      </c>
    </row>
    <row r="144" spans="4:11" x14ac:dyDescent="0.35">
      <c r="D144" s="108" t="e">
        <f>VLOOKUP('ADITIVOS LEGADOS_OUTROS'!$B144,#REF!,7,0)</f>
        <v>#REF!</v>
      </c>
      <c r="E144" s="108" t="e">
        <f>VLOOKUP(Tabela1211[[#This Row],[REGISTRO DO CONTRATO]],#REF!,12,0)</f>
        <v>#REF!</v>
      </c>
      <c r="G144" s="24" t="e">
        <f>VLOOKUP('ADITIVOS LEGADOS_OUTROS'!$B144,#REF!,10,0)</f>
        <v>#REF!</v>
      </c>
      <c r="K144" s="15" t="e">
        <f>VLOOKUP($J144,Tabela11[[#All],[Processo]:[Responsável]],7,0)</f>
        <v>#N/A</v>
      </c>
    </row>
    <row r="145" spans="4:11" x14ac:dyDescent="0.35">
      <c r="D145" s="108" t="e">
        <f>VLOOKUP('ADITIVOS LEGADOS_OUTROS'!$B145,#REF!,7,0)</f>
        <v>#REF!</v>
      </c>
      <c r="E145" s="108" t="e">
        <f>VLOOKUP(Tabela1211[[#This Row],[REGISTRO DO CONTRATO]],#REF!,12,0)</f>
        <v>#REF!</v>
      </c>
      <c r="G145" s="24" t="e">
        <f>VLOOKUP('ADITIVOS LEGADOS_OUTROS'!$B145,#REF!,10,0)</f>
        <v>#REF!</v>
      </c>
      <c r="K145" s="15" t="e">
        <f>VLOOKUP($J145,Tabela11[[#All],[Processo]:[Responsável]],7,0)</f>
        <v>#N/A</v>
      </c>
    </row>
    <row r="146" spans="4:11" x14ac:dyDescent="0.35">
      <c r="D146" s="108" t="e">
        <f>VLOOKUP('ADITIVOS LEGADOS_OUTROS'!$B146,#REF!,7,0)</f>
        <v>#REF!</v>
      </c>
      <c r="E146" s="108" t="e">
        <f>VLOOKUP(Tabela1211[[#This Row],[REGISTRO DO CONTRATO]],#REF!,12,0)</f>
        <v>#REF!</v>
      </c>
      <c r="G146" s="24" t="e">
        <f>VLOOKUP('ADITIVOS LEGADOS_OUTROS'!$B146,#REF!,10,0)</f>
        <v>#REF!</v>
      </c>
      <c r="K146" s="15" t="e">
        <f>VLOOKUP($J146,Tabela11[[#All],[Processo]:[Responsável]],7,0)</f>
        <v>#N/A</v>
      </c>
    </row>
    <row r="147" spans="4:11" x14ac:dyDescent="0.35">
      <c r="D147" s="108" t="e">
        <f>VLOOKUP('ADITIVOS LEGADOS_OUTROS'!$B147,#REF!,7,0)</f>
        <v>#REF!</v>
      </c>
      <c r="E147" s="108" t="e">
        <f>VLOOKUP(Tabela1211[[#This Row],[REGISTRO DO CONTRATO]],#REF!,12,0)</f>
        <v>#REF!</v>
      </c>
      <c r="G147" s="24" t="e">
        <f>VLOOKUP('ADITIVOS LEGADOS_OUTROS'!$B147,#REF!,10,0)</f>
        <v>#REF!</v>
      </c>
      <c r="K147" s="15" t="e">
        <f>VLOOKUP($J147,Tabela11[[#All],[Processo]:[Responsável]],7,0)</f>
        <v>#N/A</v>
      </c>
    </row>
    <row r="148" spans="4:11" x14ac:dyDescent="0.35">
      <c r="D148" s="108" t="e">
        <f>VLOOKUP('ADITIVOS LEGADOS_OUTROS'!$B148,#REF!,7,0)</f>
        <v>#REF!</v>
      </c>
      <c r="E148" s="108" t="e">
        <f>VLOOKUP(Tabela1211[[#This Row],[REGISTRO DO CONTRATO]],#REF!,12,0)</f>
        <v>#REF!</v>
      </c>
      <c r="G148" s="24" t="e">
        <f>VLOOKUP('ADITIVOS LEGADOS_OUTROS'!$B148,#REF!,10,0)</f>
        <v>#REF!</v>
      </c>
      <c r="K148" s="15" t="e">
        <f>VLOOKUP($J148,Tabela11[[#All],[Processo]:[Responsável]],7,0)</f>
        <v>#N/A</v>
      </c>
    </row>
    <row r="149" spans="4:11" x14ac:dyDescent="0.35">
      <c r="D149" s="108" t="e">
        <f>VLOOKUP('ADITIVOS LEGADOS_OUTROS'!$B149,#REF!,7,0)</f>
        <v>#REF!</v>
      </c>
      <c r="E149" s="108" t="e">
        <f>VLOOKUP(Tabela1211[[#This Row],[REGISTRO DO CONTRATO]],#REF!,12,0)</f>
        <v>#REF!</v>
      </c>
      <c r="G149" s="24" t="e">
        <f>VLOOKUP('ADITIVOS LEGADOS_OUTROS'!$B149,#REF!,10,0)</f>
        <v>#REF!</v>
      </c>
      <c r="K149" s="15" t="e">
        <f>VLOOKUP($J149,Tabela11[[#All],[Processo]:[Responsável]],7,0)</f>
        <v>#N/A</v>
      </c>
    </row>
    <row r="150" spans="4:11" x14ac:dyDescent="0.35">
      <c r="D150" s="108" t="e">
        <f>VLOOKUP('ADITIVOS LEGADOS_OUTROS'!$B150,#REF!,7,0)</f>
        <v>#REF!</v>
      </c>
      <c r="E150" s="108" t="e">
        <f>VLOOKUP(Tabela1211[[#This Row],[REGISTRO DO CONTRATO]],#REF!,12,0)</f>
        <v>#REF!</v>
      </c>
      <c r="G150" s="24" t="e">
        <f>VLOOKUP('ADITIVOS LEGADOS_OUTROS'!$B150,#REF!,10,0)</f>
        <v>#REF!</v>
      </c>
      <c r="K150" s="15" t="e">
        <f>VLOOKUP($J150,Tabela11[[#All],[Processo]:[Responsável]],7,0)</f>
        <v>#N/A</v>
      </c>
    </row>
    <row r="151" spans="4:11" x14ac:dyDescent="0.35">
      <c r="D151" s="108" t="e">
        <f>VLOOKUP('ADITIVOS LEGADOS_OUTROS'!$B151,#REF!,7,0)</f>
        <v>#REF!</v>
      </c>
      <c r="E151" s="108" t="e">
        <f>VLOOKUP(Tabela1211[[#This Row],[REGISTRO DO CONTRATO]],#REF!,12,0)</f>
        <v>#REF!</v>
      </c>
      <c r="G151" s="24" t="e">
        <f>VLOOKUP('ADITIVOS LEGADOS_OUTROS'!$B151,#REF!,10,0)</f>
        <v>#REF!</v>
      </c>
      <c r="K151" s="15" t="e">
        <f>VLOOKUP($J151,Tabela11[[#All],[Processo]:[Responsável]],7,0)</f>
        <v>#N/A</v>
      </c>
    </row>
    <row r="152" spans="4:11" x14ac:dyDescent="0.35">
      <c r="D152" s="108" t="e">
        <f>VLOOKUP('ADITIVOS LEGADOS_OUTROS'!$B152,#REF!,7,0)</f>
        <v>#REF!</v>
      </c>
      <c r="E152" s="108" t="e">
        <f>VLOOKUP(Tabela1211[[#This Row],[REGISTRO DO CONTRATO]],#REF!,12,0)</f>
        <v>#REF!</v>
      </c>
      <c r="G152" s="24" t="e">
        <f>VLOOKUP('ADITIVOS LEGADOS_OUTROS'!$B152,#REF!,10,0)</f>
        <v>#REF!</v>
      </c>
      <c r="K152" s="15" t="e">
        <f>VLOOKUP($J152,Tabela11[[#All],[Processo]:[Responsável]],7,0)</f>
        <v>#N/A</v>
      </c>
    </row>
    <row r="153" spans="4:11" x14ac:dyDescent="0.35">
      <c r="D153" s="108" t="e">
        <f>VLOOKUP('ADITIVOS LEGADOS_OUTROS'!$B153,#REF!,7,0)</f>
        <v>#REF!</v>
      </c>
      <c r="E153" s="108" t="e">
        <f>VLOOKUP(Tabela1211[[#This Row],[REGISTRO DO CONTRATO]],#REF!,12,0)</f>
        <v>#REF!</v>
      </c>
      <c r="G153" s="24" t="e">
        <f>VLOOKUP('ADITIVOS LEGADOS_OUTROS'!$B153,#REF!,10,0)</f>
        <v>#REF!</v>
      </c>
      <c r="K153" s="15" t="e">
        <f>VLOOKUP($J153,Tabela11[[#All],[Processo]:[Responsável]],7,0)</f>
        <v>#N/A</v>
      </c>
    </row>
    <row r="154" spans="4:11" x14ac:dyDescent="0.35">
      <c r="D154" s="108" t="e">
        <f>VLOOKUP('ADITIVOS LEGADOS_OUTROS'!$B154,#REF!,7,0)</f>
        <v>#REF!</v>
      </c>
      <c r="E154" s="108" t="e">
        <f>VLOOKUP(Tabela1211[[#This Row],[REGISTRO DO CONTRATO]],#REF!,12,0)</f>
        <v>#REF!</v>
      </c>
      <c r="G154" s="24" t="e">
        <f>VLOOKUP('ADITIVOS LEGADOS_OUTROS'!$B154,#REF!,10,0)</f>
        <v>#REF!</v>
      </c>
      <c r="K154" s="15" t="e">
        <f>VLOOKUP($J154,Tabela11[[#All],[Processo]:[Responsável]],7,0)</f>
        <v>#N/A</v>
      </c>
    </row>
    <row r="155" spans="4:11" x14ac:dyDescent="0.35">
      <c r="D155" s="108" t="e">
        <f>VLOOKUP('ADITIVOS LEGADOS_OUTROS'!$B155,#REF!,7,0)</f>
        <v>#REF!</v>
      </c>
      <c r="E155" s="108" t="e">
        <f>VLOOKUP(Tabela1211[[#This Row],[REGISTRO DO CONTRATO]],#REF!,12,0)</f>
        <v>#REF!</v>
      </c>
      <c r="G155" s="24" t="e">
        <f>VLOOKUP('ADITIVOS LEGADOS_OUTROS'!$B155,#REF!,10,0)</f>
        <v>#REF!</v>
      </c>
      <c r="K155" s="15" t="e">
        <f>VLOOKUP($J155,Tabela11[[#All],[Processo]:[Responsável]],7,0)</f>
        <v>#N/A</v>
      </c>
    </row>
    <row r="156" spans="4:11" x14ac:dyDescent="0.35">
      <c r="D156" s="108" t="e">
        <f>VLOOKUP('ADITIVOS LEGADOS_OUTROS'!$B156,#REF!,7,0)</f>
        <v>#REF!</v>
      </c>
      <c r="E156" s="108" t="e">
        <f>VLOOKUP(Tabela1211[[#This Row],[REGISTRO DO CONTRATO]],#REF!,12,0)</f>
        <v>#REF!</v>
      </c>
      <c r="G156" s="24" t="e">
        <f>VLOOKUP('ADITIVOS LEGADOS_OUTROS'!$B156,#REF!,10,0)</f>
        <v>#REF!</v>
      </c>
      <c r="K156" s="15" t="e">
        <f>VLOOKUP($J156,Tabela11[[#All],[Processo]:[Responsável]],7,0)</f>
        <v>#N/A</v>
      </c>
    </row>
    <row r="157" spans="4:11" x14ac:dyDescent="0.35">
      <c r="D157" s="108" t="e">
        <f>VLOOKUP('ADITIVOS LEGADOS_OUTROS'!$B157,#REF!,7,0)</f>
        <v>#REF!</v>
      </c>
      <c r="E157" s="108" t="e">
        <f>VLOOKUP(Tabela1211[[#This Row],[REGISTRO DO CONTRATO]],#REF!,12,0)</f>
        <v>#REF!</v>
      </c>
      <c r="G157" s="24" t="e">
        <f>VLOOKUP('ADITIVOS LEGADOS_OUTROS'!$B157,#REF!,10,0)</f>
        <v>#REF!</v>
      </c>
      <c r="K157" s="15" t="e">
        <f>VLOOKUP($J157,Tabela11[[#All],[Processo]:[Responsável]],7,0)</f>
        <v>#N/A</v>
      </c>
    </row>
    <row r="158" spans="4:11" x14ac:dyDescent="0.35">
      <c r="D158" s="108" t="e">
        <f>VLOOKUP('ADITIVOS LEGADOS_OUTROS'!$B158,#REF!,7,0)</f>
        <v>#REF!</v>
      </c>
      <c r="E158" s="108" t="e">
        <f>VLOOKUP(Tabela1211[[#This Row],[REGISTRO DO CONTRATO]],#REF!,12,0)</f>
        <v>#REF!</v>
      </c>
      <c r="G158" s="24" t="e">
        <f>VLOOKUP('ADITIVOS LEGADOS_OUTROS'!$B158,#REF!,10,0)</f>
        <v>#REF!</v>
      </c>
      <c r="K158" s="15" t="e">
        <f>VLOOKUP($J158,Tabela11[[#All],[Processo]:[Responsável]],7,0)</f>
        <v>#N/A</v>
      </c>
    </row>
    <row r="159" spans="4:11" x14ac:dyDescent="0.35">
      <c r="D159" s="108" t="e">
        <f>VLOOKUP('ADITIVOS LEGADOS_OUTROS'!$B159,#REF!,7,0)</f>
        <v>#REF!</v>
      </c>
      <c r="E159" s="108" t="e">
        <f>VLOOKUP(Tabela1211[[#This Row],[REGISTRO DO CONTRATO]],#REF!,12,0)</f>
        <v>#REF!</v>
      </c>
      <c r="G159" s="24" t="e">
        <f>VLOOKUP('ADITIVOS LEGADOS_OUTROS'!$B159,#REF!,10,0)</f>
        <v>#REF!</v>
      </c>
      <c r="K159" s="15" t="e">
        <f>VLOOKUP($J159,Tabela11[[#All],[Processo]:[Responsável]],7,0)</f>
        <v>#N/A</v>
      </c>
    </row>
    <row r="160" spans="4:11" x14ac:dyDescent="0.35">
      <c r="D160" s="108" t="e">
        <f>VLOOKUP('ADITIVOS LEGADOS_OUTROS'!$B160,#REF!,7,0)</f>
        <v>#REF!</v>
      </c>
      <c r="E160" s="108" t="e">
        <f>VLOOKUP(Tabela1211[[#This Row],[REGISTRO DO CONTRATO]],#REF!,12,0)</f>
        <v>#REF!</v>
      </c>
      <c r="G160" s="24" t="e">
        <f>VLOOKUP('ADITIVOS LEGADOS_OUTROS'!$B160,#REF!,10,0)</f>
        <v>#REF!</v>
      </c>
      <c r="K160" s="15" t="e">
        <f>VLOOKUP($J160,Tabela11[[#All],[Processo]:[Responsável]],7,0)</f>
        <v>#N/A</v>
      </c>
    </row>
    <row r="161" spans="4:11" x14ac:dyDescent="0.35">
      <c r="D161" s="108" t="e">
        <f>VLOOKUP('ADITIVOS LEGADOS_OUTROS'!$B161,#REF!,7,0)</f>
        <v>#REF!</v>
      </c>
      <c r="E161" s="108" t="e">
        <f>VLOOKUP(Tabela1211[[#This Row],[REGISTRO DO CONTRATO]],#REF!,12,0)</f>
        <v>#REF!</v>
      </c>
      <c r="G161" s="24" t="e">
        <f>VLOOKUP('ADITIVOS LEGADOS_OUTROS'!$B161,#REF!,10,0)</f>
        <v>#REF!</v>
      </c>
      <c r="K161" s="15" t="e">
        <f>VLOOKUP($J161,Tabela11[[#All],[Processo]:[Responsável]],7,0)</f>
        <v>#N/A</v>
      </c>
    </row>
    <row r="162" spans="4:11" x14ac:dyDescent="0.35">
      <c r="D162" s="108" t="e">
        <f>VLOOKUP('ADITIVOS LEGADOS_OUTROS'!$B162,#REF!,7,0)</f>
        <v>#REF!</v>
      </c>
      <c r="E162" s="108" t="e">
        <f>VLOOKUP(Tabela1211[[#This Row],[REGISTRO DO CONTRATO]],#REF!,12,0)</f>
        <v>#REF!</v>
      </c>
      <c r="G162" s="24" t="e">
        <f>VLOOKUP('ADITIVOS LEGADOS_OUTROS'!$B162,#REF!,10,0)</f>
        <v>#REF!</v>
      </c>
      <c r="K162" s="15" t="e">
        <f>VLOOKUP($J162,Tabela11[[#All],[Processo]:[Responsável]],7,0)</f>
        <v>#N/A</v>
      </c>
    </row>
    <row r="163" spans="4:11" x14ac:dyDescent="0.35">
      <c r="D163" s="108" t="e">
        <f>VLOOKUP('ADITIVOS LEGADOS_OUTROS'!$B163,#REF!,7,0)</f>
        <v>#REF!</v>
      </c>
      <c r="E163" s="108" t="e">
        <f>VLOOKUP(Tabela1211[[#This Row],[REGISTRO DO CONTRATO]],#REF!,12,0)</f>
        <v>#REF!</v>
      </c>
      <c r="G163" s="24" t="e">
        <f>VLOOKUP('ADITIVOS LEGADOS_OUTROS'!$B163,#REF!,10,0)</f>
        <v>#REF!</v>
      </c>
      <c r="K163" s="15" t="e">
        <f>VLOOKUP($J163,Tabela11[[#All],[Processo]:[Responsável]],7,0)</f>
        <v>#N/A</v>
      </c>
    </row>
    <row r="164" spans="4:11" x14ac:dyDescent="0.35">
      <c r="D164" s="108" t="e">
        <f>VLOOKUP('ADITIVOS LEGADOS_OUTROS'!$B164,#REF!,7,0)</f>
        <v>#REF!</v>
      </c>
      <c r="E164" s="108" t="e">
        <f>VLOOKUP(Tabela1211[[#This Row],[REGISTRO DO CONTRATO]],#REF!,12,0)</f>
        <v>#REF!</v>
      </c>
      <c r="G164" s="24" t="e">
        <f>VLOOKUP('ADITIVOS LEGADOS_OUTROS'!$B164,#REF!,10,0)</f>
        <v>#REF!</v>
      </c>
      <c r="K164" s="15" t="e">
        <f>VLOOKUP($J164,Tabela11[[#All],[Processo]:[Responsável]],7,0)</f>
        <v>#N/A</v>
      </c>
    </row>
    <row r="165" spans="4:11" x14ac:dyDescent="0.35">
      <c r="D165" s="108" t="e">
        <f>VLOOKUP('ADITIVOS LEGADOS_OUTROS'!$B165,#REF!,7,0)</f>
        <v>#REF!</v>
      </c>
      <c r="E165" s="108" t="e">
        <f>VLOOKUP(Tabela1211[[#This Row],[REGISTRO DO CONTRATO]],#REF!,12,0)</f>
        <v>#REF!</v>
      </c>
      <c r="G165" s="24" t="e">
        <f>VLOOKUP('ADITIVOS LEGADOS_OUTROS'!$B165,#REF!,10,0)</f>
        <v>#REF!</v>
      </c>
      <c r="K165" s="15" t="e">
        <f>VLOOKUP($J165,Tabela11[[#All],[Processo]:[Responsável]],7,0)</f>
        <v>#N/A</v>
      </c>
    </row>
    <row r="166" spans="4:11" x14ac:dyDescent="0.35">
      <c r="D166" s="108" t="e">
        <f>VLOOKUP('ADITIVOS LEGADOS_OUTROS'!$B166,#REF!,7,0)</f>
        <v>#REF!</v>
      </c>
      <c r="E166" s="108" t="e">
        <f>VLOOKUP(Tabela1211[[#This Row],[REGISTRO DO CONTRATO]],#REF!,12,0)</f>
        <v>#REF!</v>
      </c>
      <c r="G166" s="24" t="e">
        <f>VLOOKUP('ADITIVOS LEGADOS_OUTROS'!$B166,#REF!,10,0)</f>
        <v>#REF!</v>
      </c>
      <c r="K166" s="15" t="e">
        <f>VLOOKUP($J166,Tabela11[[#All],[Processo]:[Responsável]],7,0)</f>
        <v>#N/A</v>
      </c>
    </row>
    <row r="167" spans="4:11" x14ac:dyDescent="0.35">
      <c r="D167" s="108" t="e">
        <f>VLOOKUP('ADITIVOS LEGADOS_OUTROS'!$B167,#REF!,7,0)</f>
        <v>#REF!</v>
      </c>
      <c r="E167" s="108" t="e">
        <f>VLOOKUP(Tabela1211[[#This Row],[REGISTRO DO CONTRATO]],#REF!,12,0)</f>
        <v>#REF!</v>
      </c>
      <c r="G167" s="24" t="e">
        <f>VLOOKUP('ADITIVOS LEGADOS_OUTROS'!$B167,#REF!,10,0)</f>
        <v>#REF!</v>
      </c>
      <c r="K167" s="15" t="e">
        <f>VLOOKUP($J167,Tabela11[[#All],[Processo]:[Responsável]],7,0)</f>
        <v>#N/A</v>
      </c>
    </row>
    <row r="168" spans="4:11" x14ac:dyDescent="0.35">
      <c r="D168" s="108" t="e">
        <f>VLOOKUP('ADITIVOS LEGADOS_OUTROS'!$B168,#REF!,7,0)</f>
        <v>#REF!</v>
      </c>
      <c r="E168" s="108" t="e">
        <f>VLOOKUP(Tabela1211[[#This Row],[REGISTRO DO CONTRATO]],#REF!,12,0)</f>
        <v>#REF!</v>
      </c>
      <c r="G168" s="24" t="e">
        <f>VLOOKUP('ADITIVOS LEGADOS_OUTROS'!$B168,#REF!,10,0)</f>
        <v>#REF!</v>
      </c>
      <c r="K168" s="15" t="e">
        <f>VLOOKUP($J168,Tabela11[[#All],[Processo]:[Responsável]],7,0)</f>
        <v>#N/A</v>
      </c>
    </row>
    <row r="169" spans="4:11" x14ac:dyDescent="0.35">
      <c r="D169" s="108" t="e">
        <f>VLOOKUP('ADITIVOS LEGADOS_OUTROS'!$B169,#REF!,7,0)</f>
        <v>#REF!</v>
      </c>
      <c r="E169" s="108" t="e">
        <f>VLOOKUP(Tabela1211[[#This Row],[REGISTRO DO CONTRATO]],#REF!,12,0)</f>
        <v>#REF!</v>
      </c>
      <c r="G169" s="24" t="e">
        <f>VLOOKUP('ADITIVOS LEGADOS_OUTROS'!$B169,#REF!,10,0)</f>
        <v>#REF!</v>
      </c>
      <c r="K169" s="15" t="e">
        <f>VLOOKUP($J169,Tabela11[[#All],[Processo]:[Responsável]],7,0)</f>
        <v>#N/A</v>
      </c>
    </row>
    <row r="170" spans="4:11" x14ac:dyDescent="0.35">
      <c r="D170" s="108" t="e">
        <f>VLOOKUP('ADITIVOS LEGADOS_OUTROS'!$B170,#REF!,7,0)</f>
        <v>#REF!</v>
      </c>
      <c r="E170" s="108" t="e">
        <f>VLOOKUP(Tabela1211[[#This Row],[REGISTRO DO CONTRATO]],#REF!,12,0)</f>
        <v>#REF!</v>
      </c>
      <c r="G170" s="24" t="e">
        <f>VLOOKUP('ADITIVOS LEGADOS_OUTROS'!$B170,#REF!,10,0)</f>
        <v>#REF!</v>
      </c>
      <c r="K170" s="15" t="e">
        <f>VLOOKUP($J170,Tabela11[[#All],[Processo]:[Responsável]],7,0)</f>
        <v>#N/A</v>
      </c>
    </row>
    <row r="171" spans="4:11" x14ac:dyDescent="0.35">
      <c r="D171" s="108" t="e">
        <f>VLOOKUP('ADITIVOS LEGADOS_OUTROS'!$B171,#REF!,7,0)</f>
        <v>#REF!</v>
      </c>
      <c r="E171" s="108" t="e">
        <f>VLOOKUP(Tabela1211[[#This Row],[REGISTRO DO CONTRATO]],#REF!,12,0)</f>
        <v>#REF!</v>
      </c>
      <c r="G171" s="24" t="e">
        <f>VLOOKUP('ADITIVOS LEGADOS_OUTROS'!$B171,#REF!,10,0)</f>
        <v>#REF!</v>
      </c>
      <c r="K171" s="15" t="e">
        <f>VLOOKUP($J171,Tabela11[[#All],[Processo]:[Responsável]],7,0)</f>
        <v>#N/A</v>
      </c>
    </row>
    <row r="172" spans="4:11" x14ac:dyDescent="0.35">
      <c r="D172" s="108" t="e">
        <f>VLOOKUP('ADITIVOS LEGADOS_OUTROS'!$B172,#REF!,7,0)</f>
        <v>#REF!</v>
      </c>
      <c r="E172" s="108" t="e">
        <f>VLOOKUP(Tabela1211[[#This Row],[REGISTRO DO CONTRATO]],#REF!,12,0)</f>
        <v>#REF!</v>
      </c>
      <c r="G172" s="24" t="e">
        <f>VLOOKUP('ADITIVOS LEGADOS_OUTROS'!$B172,#REF!,10,0)</f>
        <v>#REF!</v>
      </c>
      <c r="K172" s="15" t="e">
        <f>VLOOKUP($J172,Tabela11[[#All],[Processo]:[Responsável]],7,0)</f>
        <v>#N/A</v>
      </c>
    </row>
    <row r="173" spans="4:11" x14ac:dyDescent="0.35">
      <c r="D173" s="108" t="e">
        <f>VLOOKUP('ADITIVOS LEGADOS_OUTROS'!$B173,#REF!,7,0)</f>
        <v>#REF!</v>
      </c>
      <c r="E173" s="108" t="e">
        <f>VLOOKUP(Tabela1211[[#This Row],[REGISTRO DO CONTRATO]],#REF!,12,0)</f>
        <v>#REF!</v>
      </c>
      <c r="G173" s="24" t="e">
        <f>VLOOKUP('ADITIVOS LEGADOS_OUTROS'!$B173,#REF!,10,0)</f>
        <v>#REF!</v>
      </c>
      <c r="K173" s="15" t="e">
        <f>VLOOKUP($J173,Tabela11[[#All],[Processo]:[Responsável]],7,0)</f>
        <v>#N/A</v>
      </c>
    </row>
    <row r="174" spans="4:11" x14ac:dyDescent="0.35">
      <c r="D174" s="108" t="e">
        <f>VLOOKUP('ADITIVOS LEGADOS_OUTROS'!$B174,#REF!,7,0)</f>
        <v>#REF!</v>
      </c>
      <c r="E174" s="108" t="e">
        <f>VLOOKUP(Tabela1211[[#This Row],[REGISTRO DO CONTRATO]],#REF!,12,0)</f>
        <v>#REF!</v>
      </c>
      <c r="G174" s="24" t="e">
        <f>VLOOKUP('ADITIVOS LEGADOS_OUTROS'!$B174,#REF!,10,0)</f>
        <v>#REF!</v>
      </c>
      <c r="K174" s="15" t="e">
        <f>VLOOKUP($J174,Tabela11[[#All],[Processo]:[Responsável]],7,0)</f>
        <v>#N/A</v>
      </c>
    </row>
    <row r="175" spans="4:11" x14ac:dyDescent="0.35">
      <c r="D175" s="108" t="e">
        <f>VLOOKUP('ADITIVOS LEGADOS_OUTROS'!$B175,#REF!,7,0)</f>
        <v>#REF!</v>
      </c>
      <c r="E175" s="108" t="e">
        <f>VLOOKUP(Tabela1211[[#This Row],[REGISTRO DO CONTRATO]],#REF!,12,0)</f>
        <v>#REF!</v>
      </c>
      <c r="G175" s="24" t="e">
        <f>VLOOKUP('ADITIVOS LEGADOS_OUTROS'!$B175,#REF!,10,0)</f>
        <v>#REF!</v>
      </c>
      <c r="K175" s="15" t="e">
        <f>VLOOKUP($J175,Tabela11[[#All],[Processo]:[Responsável]],7,0)</f>
        <v>#N/A</v>
      </c>
    </row>
    <row r="176" spans="4:11" x14ac:dyDescent="0.35">
      <c r="D176" s="108" t="e">
        <f>VLOOKUP('ADITIVOS LEGADOS_OUTROS'!$B176,#REF!,7,0)</f>
        <v>#REF!</v>
      </c>
      <c r="E176" s="108" t="e">
        <f>VLOOKUP(Tabela1211[[#This Row],[REGISTRO DO CONTRATO]],#REF!,12,0)</f>
        <v>#REF!</v>
      </c>
      <c r="G176" s="24" t="e">
        <f>VLOOKUP('ADITIVOS LEGADOS_OUTROS'!$B176,#REF!,10,0)</f>
        <v>#REF!</v>
      </c>
      <c r="K176" s="15" t="e">
        <f>VLOOKUP($J176,Tabela11[[#All],[Processo]:[Responsável]],7,0)</f>
        <v>#N/A</v>
      </c>
    </row>
    <row r="177" spans="4:11" x14ac:dyDescent="0.35">
      <c r="D177" s="108" t="e">
        <f>VLOOKUP('ADITIVOS LEGADOS_OUTROS'!$B177,#REF!,7,0)</f>
        <v>#REF!</v>
      </c>
      <c r="E177" s="108" t="e">
        <f>VLOOKUP(Tabela1211[[#This Row],[REGISTRO DO CONTRATO]],#REF!,12,0)</f>
        <v>#REF!</v>
      </c>
      <c r="G177" s="24" t="e">
        <f>VLOOKUP('ADITIVOS LEGADOS_OUTROS'!$B177,#REF!,10,0)</f>
        <v>#REF!</v>
      </c>
      <c r="K177" s="15" t="e">
        <f>VLOOKUP($J177,Tabela11[[#All],[Processo]:[Responsável]],7,0)</f>
        <v>#N/A</v>
      </c>
    </row>
    <row r="178" spans="4:11" x14ac:dyDescent="0.35">
      <c r="D178" s="108" t="e">
        <f>VLOOKUP('ADITIVOS LEGADOS_OUTROS'!$B178,#REF!,7,0)</f>
        <v>#REF!</v>
      </c>
      <c r="E178" s="108" t="e">
        <f>VLOOKUP(Tabela1211[[#This Row],[REGISTRO DO CONTRATO]],#REF!,12,0)</f>
        <v>#REF!</v>
      </c>
      <c r="G178" s="24" t="e">
        <f>VLOOKUP('ADITIVOS LEGADOS_OUTROS'!$B178,#REF!,10,0)</f>
        <v>#REF!</v>
      </c>
      <c r="K178" s="15" t="e">
        <f>VLOOKUP($J178,Tabela11[[#All],[Processo]:[Responsável]],7,0)</f>
        <v>#N/A</v>
      </c>
    </row>
    <row r="179" spans="4:11" x14ac:dyDescent="0.35">
      <c r="D179" s="108" t="e">
        <f>VLOOKUP('ADITIVOS LEGADOS_OUTROS'!$B179,#REF!,7,0)</f>
        <v>#REF!</v>
      </c>
      <c r="E179" s="108" t="e">
        <f>VLOOKUP(Tabela1211[[#This Row],[REGISTRO DO CONTRATO]],#REF!,12,0)</f>
        <v>#REF!</v>
      </c>
      <c r="G179" s="24" t="e">
        <f>VLOOKUP('ADITIVOS LEGADOS_OUTROS'!$B179,#REF!,10,0)</f>
        <v>#REF!</v>
      </c>
      <c r="K179" s="15" t="e">
        <f>VLOOKUP($J179,Tabela11[[#All],[Processo]:[Responsável]],7,0)</f>
        <v>#N/A</v>
      </c>
    </row>
    <row r="180" spans="4:11" x14ac:dyDescent="0.35">
      <c r="D180" s="108" t="e">
        <f>VLOOKUP('ADITIVOS LEGADOS_OUTROS'!$B180,#REF!,7,0)</f>
        <v>#REF!</v>
      </c>
      <c r="E180" s="108" t="e">
        <f>VLOOKUP(Tabela1211[[#This Row],[REGISTRO DO CONTRATO]],#REF!,12,0)</f>
        <v>#REF!</v>
      </c>
      <c r="G180" s="24" t="e">
        <f>VLOOKUP('ADITIVOS LEGADOS_OUTROS'!$B180,#REF!,10,0)</f>
        <v>#REF!</v>
      </c>
      <c r="K180" s="15" t="e">
        <f>VLOOKUP($J180,Tabela11[[#All],[Processo]:[Responsável]],7,0)</f>
        <v>#N/A</v>
      </c>
    </row>
    <row r="181" spans="4:11" x14ac:dyDescent="0.35">
      <c r="D181" s="108" t="e">
        <f>VLOOKUP('ADITIVOS LEGADOS_OUTROS'!$B181,#REF!,7,0)</f>
        <v>#REF!</v>
      </c>
      <c r="E181" s="108" t="e">
        <f>VLOOKUP(Tabela1211[[#This Row],[REGISTRO DO CONTRATO]],#REF!,12,0)</f>
        <v>#REF!</v>
      </c>
      <c r="G181" s="24" t="e">
        <f>VLOOKUP('ADITIVOS LEGADOS_OUTROS'!$B181,#REF!,10,0)</f>
        <v>#REF!</v>
      </c>
      <c r="K181" s="15" t="e">
        <f>VLOOKUP($J181,Tabela11[[#All],[Processo]:[Responsável]],7,0)</f>
        <v>#N/A</v>
      </c>
    </row>
    <row r="182" spans="4:11" x14ac:dyDescent="0.35">
      <c r="D182" s="108" t="e">
        <f>VLOOKUP('ADITIVOS LEGADOS_OUTROS'!$B182,#REF!,7,0)</f>
        <v>#REF!</v>
      </c>
      <c r="E182" s="108" t="e">
        <f>VLOOKUP(Tabela1211[[#This Row],[REGISTRO DO CONTRATO]],#REF!,12,0)</f>
        <v>#REF!</v>
      </c>
      <c r="G182" s="24" t="e">
        <f>VLOOKUP('ADITIVOS LEGADOS_OUTROS'!$B182,#REF!,10,0)</f>
        <v>#REF!</v>
      </c>
      <c r="K182" s="15" t="e">
        <f>VLOOKUP($J182,Tabela11[[#All],[Processo]:[Responsável]],7,0)</f>
        <v>#N/A</v>
      </c>
    </row>
    <row r="183" spans="4:11" x14ac:dyDescent="0.35">
      <c r="D183" s="108" t="e">
        <f>VLOOKUP('ADITIVOS LEGADOS_OUTROS'!$B183,#REF!,7,0)</f>
        <v>#REF!</v>
      </c>
      <c r="E183" s="108" t="e">
        <f>VLOOKUP(Tabela1211[[#This Row],[REGISTRO DO CONTRATO]],#REF!,12,0)</f>
        <v>#REF!</v>
      </c>
      <c r="G183" s="24" t="e">
        <f>VLOOKUP('ADITIVOS LEGADOS_OUTROS'!$B183,#REF!,10,0)</f>
        <v>#REF!</v>
      </c>
      <c r="K183" s="15" t="e">
        <f>VLOOKUP($J183,Tabela11[[#All],[Processo]:[Responsável]],7,0)</f>
        <v>#N/A</v>
      </c>
    </row>
    <row r="184" spans="4:11" x14ac:dyDescent="0.35">
      <c r="D184" s="108" t="e">
        <f>VLOOKUP('ADITIVOS LEGADOS_OUTROS'!$B184,#REF!,7,0)</f>
        <v>#REF!</v>
      </c>
      <c r="E184" s="108" t="e">
        <f>VLOOKUP(Tabela1211[[#This Row],[REGISTRO DO CONTRATO]],#REF!,12,0)</f>
        <v>#REF!</v>
      </c>
      <c r="G184" s="24" t="e">
        <f>VLOOKUP('ADITIVOS LEGADOS_OUTROS'!$B184,#REF!,10,0)</f>
        <v>#REF!</v>
      </c>
      <c r="K184" s="15" t="e">
        <f>VLOOKUP($J184,Tabela11[[#All],[Processo]:[Responsável]],7,0)</f>
        <v>#N/A</v>
      </c>
    </row>
    <row r="185" spans="4:11" x14ac:dyDescent="0.35">
      <c r="D185" s="108" t="e">
        <f>VLOOKUP('ADITIVOS LEGADOS_OUTROS'!$B185,#REF!,7,0)</f>
        <v>#REF!</v>
      </c>
      <c r="E185" s="108" t="e">
        <f>VLOOKUP(Tabela1211[[#This Row],[REGISTRO DO CONTRATO]],#REF!,12,0)</f>
        <v>#REF!</v>
      </c>
      <c r="G185" s="24" t="e">
        <f>VLOOKUP('ADITIVOS LEGADOS_OUTROS'!$B185,#REF!,10,0)</f>
        <v>#REF!</v>
      </c>
      <c r="K185" s="15" t="e">
        <f>VLOOKUP($J185,Tabela11[[#All],[Processo]:[Responsável]],7,0)</f>
        <v>#N/A</v>
      </c>
    </row>
    <row r="186" spans="4:11" x14ac:dyDescent="0.35">
      <c r="D186" s="108" t="e">
        <f>VLOOKUP('ADITIVOS LEGADOS_OUTROS'!$B186,#REF!,7,0)</f>
        <v>#REF!</v>
      </c>
      <c r="E186" s="108" t="e">
        <f>VLOOKUP(Tabela1211[[#This Row],[REGISTRO DO CONTRATO]],#REF!,12,0)</f>
        <v>#REF!</v>
      </c>
      <c r="G186" s="24" t="e">
        <f>VLOOKUP('ADITIVOS LEGADOS_OUTROS'!$B186,#REF!,10,0)</f>
        <v>#REF!</v>
      </c>
      <c r="K186" s="15" t="e">
        <f>VLOOKUP($J186,Tabela11[[#All],[Processo]:[Responsável]],7,0)</f>
        <v>#N/A</v>
      </c>
    </row>
    <row r="187" spans="4:11" x14ac:dyDescent="0.35">
      <c r="D187" s="108" t="e">
        <f>VLOOKUP('ADITIVOS LEGADOS_OUTROS'!$B187,#REF!,7,0)</f>
        <v>#REF!</v>
      </c>
      <c r="E187" s="108" t="e">
        <f>VLOOKUP(Tabela1211[[#This Row],[REGISTRO DO CONTRATO]],#REF!,12,0)</f>
        <v>#REF!</v>
      </c>
      <c r="G187" s="24" t="e">
        <f>VLOOKUP('ADITIVOS LEGADOS_OUTROS'!$B187,#REF!,10,0)</f>
        <v>#REF!</v>
      </c>
      <c r="K187" s="15" t="e">
        <f>VLOOKUP($J187,Tabela11[[#All],[Processo]:[Responsável]],7,0)</f>
        <v>#N/A</v>
      </c>
    </row>
    <row r="188" spans="4:11" x14ac:dyDescent="0.35">
      <c r="D188" s="108" t="e">
        <f>VLOOKUP('ADITIVOS LEGADOS_OUTROS'!$B188,#REF!,7,0)</f>
        <v>#REF!</v>
      </c>
      <c r="E188" s="108" t="e">
        <f>VLOOKUP(Tabela1211[[#This Row],[REGISTRO DO CONTRATO]],#REF!,12,0)</f>
        <v>#REF!</v>
      </c>
      <c r="G188" s="24" t="e">
        <f>VLOOKUP('ADITIVOS LEGADOS_OUTROS'!$B188,#REF!,10,0)</f>
        <v>#REF!</v>
      </c>
      <c r="K188" s="15" t="e">
        <f>VLOOKUP($J188,Tabela11[[#All],[Processo]:[Responsável]],7,0)</f>
        <v>#N/A</v>
      </c>
    </row>
    <row r="189" spans="4:11" x14ac:dyDescent="0.35">
      <c r="D189" s="108" t="e">
        <f>VLOOKUP('ADITIVOS LEGADOS_OUTROS'!$B189,#REF!,7,0)</f>
        <v>#REF!</v>
      </c>
      <c r="E189" s="108" t="e">
        <f>VLOOKUP(Tabela1211[[#This Row],[REGISTRO DO CONTRATO]],#REF!,12,0)</f>
        <v>#REF!</v>
      </c>
      <c r="G189" s="24" t="e">
        <f>VLOOKUP('ADITIVOS LEGADOS_OUTROS'!$B189,#REF!,10,0)</f>
        <v>#REF!</v>
      </c>
      <c r="K189" s="15" t="e">
        <f>VLOOKUP($J189,Tabela11[[#All],[Processo]:[Responsável]],7,0)</f>
        <v>#N/A</v>
      </c>
    </row>
    <row r="190" spans="4:11" x14ac:dyDescent="0.35">
      <c r="D190" s="108" t="e">
        <f>VLOOKUP('ADITIVOS LEGADOS_OUTROS'!$B190,#REF!,7,0)</f>
        <v>#REF!</v>
      </c>
      <c r="E190" s="108" t="e">
        <f>VLOOKUP(Tabela1211[[#This Row],[REGISTRO DO CONTRATO]],#REF!,12,0)</f>
        <v>#REF!</v>
      </c>
      <c r="G190" s="24" t="e">
        <f>VLOOKUP('ADITIVOS LEGADOS_OUTROS'!$B190,#REF!,10,0)</f>
        <v>#REF!</v>
      </c>
      <c r="K190" s="15" t="e">
        <f>VLOOKUP($J190,Tabela11[[#All],[Processo]:[Responsável]],7,0)</f>
        <v>#N/A</v>
      </c>
    </row>
    <row r="191" spans="4:11" x14ac:dyDescent="0.35">
      <c r="D191" s="108" t="e">
        <f>VLOOKUP('ADITIVOS LEGADOS_OUTROS'!$B191,#REF!,7,0)</f>
        <v>#REF!</v>
      </c>
      <c r="E191" s="108" t="e">
        <f>VLOOKUP(Tabela1211[[#This Row],[REGISTRO DO CONTRATO]],#REF!,12,0)</f>
        <v>#REF!</v>
      </c>
      <c r="G191" s="24" t="e">
        <f>VLOOKUP('ADITIVOS LEGADOS_OUTROS'!$B191,#REF!,10,0)</f>
        <v>#REF!</v>
      </c>
      <c r="K191" s="15" t="e">
        <f>VLOOKUP($J191,Tabela11[[#All],[Processo]:[Responsável]],7,0)</f>
        <v>#N/A</v>
      </c>
    </row>
    <row r="192" spans="4:11" x14ac:dyDescent="0.35">
      <c r="D192" s="108" t="e">
        <f>VLOOKUP('ADITIVOS LEGADOS_OUTROS'!$B192,#REF!,7,0)</f>
        <v>#REF!</v>
      </c>
      <c r="E192" s="108" t="e">
        <f>VLOOKUP(Tabela1211[[#This Row],[REGISTRO DO CONTRATO]],#REF!,12,0)</f>
        <v>#REF!</v>
      </c>
      <c r="G192" s="24" t="e">
        <f>VLOOKUP('ADITIVOS LEGADOS_OUTROS'!$B192,#REF!,10,0)</f>
        <v>#REF!</v>
      </c>
      <c r="K192" s="15" t="e">
        <f>VLOOKUP($J192,Tabela11[[#All],[Processo]:[Responsável]],7,0)</f>
        <v>#N/A</v>
      </c>
    </row>
    <row r="193" spans="4:11" x14ac:dyDescent="0.35">
      <c r="D193" s="108" t="e">
        <f>VLOOKUP('ADITIVOS LEGADOS_OUTROS'!$B193,#REF!,7,0)</f>
        <v>#REF!</v>
      </c>
      <c r="E193" s="108" t="e">
        <f>VLOOKUP(Tabela1211[[#This Row],[REGISTRO DO CONTRATO]],#REF!,12,0)</f>
        <v>#REF!</v>
      </c>
      <c r="G193" s="24" t="e">
        <f>VLOOKUP('ADITIVOS LEGADOS_OUTROS'!$B193,#REF!,10,0)</f>
        <v>#REF!</v>
      </c>
      <c r="K193" s="15" t="e">
        <f>VLOOKUP($J193,Tabela11[[#All],[Processo]:[Responsável]],7,0)</f>
        <v>#N/A</v>
      </c>
    </row>
    <row r="194" spans="4:11" x14ac:dyDescent="0.35">
      <c r="D194" s="108" t="e">
        <f>VLOOKUP('ADITIVOS LEGADOS_OUTROS'!$B194,#REF!,7,0)</f>
        <v>#REF!</v>
      </c>
      <c r="E194" s="108" t="e">
        <f>VLOOKUP(Tabela1211[[#This Row],[REGISTRO DO CONTRATO]],#REF!,12,0)</f>
        <v>#REF!</v>
      </c>
      <c r="G194" s="24" t="e">
        <f>VLOOKUP('ADITIVOS LEGADOS_OUTROS'!$B194,#REF!,10,0)</f>
        <v>#REF!</v>
      </c>
      <c r="K194" s="15" t="e">
        <f>VLOOKUP($J194,Tabela11[[#All],[Processo]:[Responsável]],7,0)</f>
        <v>#N/A</v>
      </c>
    </row>
    <row r="195" spans="4:11" x14ac:dyDescent="0.35">
      <c r="D195" s="108" t="e">
        <f>VLOOKUP('ADITIVOS LEGADOS_OUTROS'!$B195,#REF!,7,0)</f>
        <v>#REF!</v>
      </c>
      <c r="E195" s="108" t="e">
        <f>VLOOKUP(Tabela1211[[#This Row],[REGISTRO DO CONTRATO]],#REF!,12,0)</f>
        <v>#REF!</v>
      </c>
      <c r="G195" s="24" t="e">
        <f>VLOOKUP('ADITIVOS LEGADOS_OUTROS'!$B195,#REF!,10,0)</f>
        <v>#REF!</v>
      </c>
      <c r="K195" s="15" t="e">
        <f>VLOOKUP($J195,Tabela11[[#All],[Processo]:[Responsável]],7,0)</f>
        <v>#N/A</v>
      </c>
    </row>
    <row r="196" spans="4:11" x14ac:dyDescent="0.35">
      <c r="D196" s="108" t="e">
        <f>VLOOKUP('ADITIVOS LEGADOS_OUTROS'!$B196,#REF!,7,0)</f>
        <v>#REF!</v>
      </c>
      <c r="E196" s="108" t="e">
        <f>VLOOKUP(Tabela1211[[#This Row],[REGISTRO DO CONTRATO]],#REF!,12,0)</f>
        <v>#REF!</v>
      </c>
      <c r="G196" s="24" t="e">
        <f>VLOOKUP('ADITIVOS LEGADOS_OUTROS'!$B196,#REF!,10,0)</f>
        <v>#REF!</v>
      </c>
      <c r="K196" s="15" t="e">
        <f>VLOOKUP($J196,Tabela11[[#All],[Processo]:[Responsável]],7,0)</f>
        <v>#N/A</v>
      </c>
    </row>
    <row r="197" spans="4:11" x14ac:dyDescent="0.35">
      <c r="D197" s="108" t="e">
        <f>VLOOKUP('ADITIVOS LEGADOS_OUTROS'!$B197,#REF!,7,0)</f>
        <v>#REF!</v>
      </c>
      <c r="E197" s="108" t="e">
        <f>VLOOKUP(Tabela1211[[#This Row],[REGISTRO DO CONTRATO]],#REF!,12,0)</f>
        <v>#REF!</v>
      </c>
      <c r="G197" s="24" t="e">
        <f>VLOOKUP('ADITIVOS LEGADOS_OUTROS'!$B197,#REF!,10,0)</f>
        <v>#REF!</v>
      </c>
      <c r="K197" s="15" t="e">
        <f>VLOOKUP($J197,Tabela11[[#All],[Processo]:[Responsável]],7,0)</f>
        <v>#N/A</v>
      </c>
    </row>
    <row r="198" spans="4:11" x14ac:dyDescent="0.35">
      <c r="D198" s="108" t="e">
        <f>VLOOKUP('ADITIVOS LEGADOS_OUTROS'!$B198,#REF!,7,0)</f>
        <v>#REF!</v>
      </c>
      <c r="E198" s="108" t="e">
        <f>VLOOKUP(Tabela1211[[#This Row],[REGISTRO DO CONTRATO]],#REF!,12,0)</f>
        <v>#REF!</v>
      </c>
      <c r="G198" s="24" t="e">
        <f>VLOOKUP('ADITIVOS LEGADOS_OUTROS'!$B198,#REF!,10,0)</f>
        <v>#REF!</v>
      </c>
      <c r="K198" s="15" t="e">
        <f>VLOOKUP($J198,Tabela11[[#All],[Processo]:[Responsável]],7,0)</f>
        <v>#N/A</v>
      </c>
    </row>
    <row r="199" spans="4:11" x14ac:dyDescent="0.35">
      <c r="D199" s="108" t="e">
        <f>VLOOKUP('ADITIVOS LEGADOS_OUTROS'!$B199,#REF!,7,0)</f>
        <v>#REF!</v>
      </c>
      <c r="E199" s="108" t="e">
        <f>VLOOKUP(Tabela1211[[#This Row],[REGISTRO DO CONTRATO]],#REF!,12,0)</f>
        <v>#REF!</v>
      </c>
      <c r="G199" s="24" t="e">
        <f>VLOOKUP('ADITIVOS LEGADOS_OUTROS'!$B199,#REF!,10,0)</f>
        <v>#REF!</v>
      </c>
      <c r="K199" s="15" t="e">
        <f>VLOOKUP($J199,Tabela11[[#All],[Processo]:[Responsável]],7,0)</f>
        <v>#N/A</v>
      </c>
    </row>
    <row r="200" spans="4:11" x14ac:dyDescent="0.35">
      <c r="D200" s="108" t="e">
        <f>VLOOKUP('ADITIVOS LEGADOS_OUTROS'!$B200,#REF!,7,0)</f>
        <v>#REF!</v>
      </c>
      <c r="E200" s="108" t="e">
        <f>VLOOKUP(Tabela1211[[#This Row],[REGISTRO DO CONTRATO]],#REF!,12,0)</f>
        <v>#REF!</v>
      </c>
      <c r="G200" s="24" t="e">
        <f>VLOOKUP('ADITIVOS LEGADOS_OUTROS'!$B200,#REF!,10,0)</f>
        <v>#REF!</v>
      </c>
      <c r="K200" s="15" t="e">
        <f>VLOOKUP($J200,Tabela11[[#All],[Processo]:[Responsável]],7,0)</f>
        <v>#N/A</v>
      </c>
    </row>
    <row r="201" spans="4:11" x14ac:dyDescent="0.35">
      <c r="D201" s="108" t="e">
        <f>VLOOKUP('ADITIVOS LEGADOS_OUTROS'!$B201,#REF!,7,0)</f>
        <v>#REF!</v>
      </c>
      <c r="E201" s="108" t="e">
        <f>VLOOKUP(Tabela1211[[#This Row],[REGISTRO DO CONTRATO]],#REF!,12,0)</f>
        <v>#REF!</v>
      </c>
      <c r="G201" s="24" t="e">
        <f>VLOOKUP('ADITIVOS LEGADOS_OUTROS'!$B201,#REF!,10,0)</f>
        <v>#REF!</v>
      </c>
      <c r="K201" s="15" t="e">
        <f>VLOOKUP($J201,Tabela11[[#All],[Processo]:[Responsável]],7,0)</f>
        <v>#N/A</v>
      </c>
    </row>
    <row r="202" spans="4:11" x14ac:dyDescent="0.35">
      <c r="D202" s="108" t="e">
        <f>VLOOKUP('ADITIVOS LEGADOS_OUTROS'!$B202,#REF!,7,0)</f>
        <v>#REF!</v>
      </c>
      <c r="E202" s="108" t="e">
        <f>VLOOKUP(Tabela1211[[#This Row],[REGISTRO DO CONTRATO]],#REF!,12,0)</f>
        <v>#REF!</v>
      </c>
      <c r="G202" s="24" t="e">
        <f>VLOOKUP('ADITIVOS LEGADOS_OUTROS'!$B202,#REF!,10,0)</f>
        <v>#REF!</v>
      </c>
      <c r="K202" s="15" t="e">
        <f>VLOOKUP($J202,Tabela11[[#All],[Processo]:[Responsável]],7,0)</f>
        <v>#N/A</v>
      </c>
    </row>
    <row r="203" spans="4:11" x14ac:dyDescent="0.35">
      <c r="D203" s="108" t="e">
        <f>VLOOKUP('ADITIVOS LEGADOS_OUTROS'!$B203,#REF!,7,0)</f>
        <v>#REF!</v>
      </c>
      <c r="E203" s="108" t="e">
        <f>VLOOKUP(Tabela1211[[#This Row],[REGISTRO DO CONTRATO]],#REF!,12,0)</f>
        <v>#REF!</v>
      </c>
      <c r="G203" s="24" t="e">
        <f>VLOOKUP('ADITIVOS LEGADOS_OUTROS'!$B203,#REF!,10,0)</f>
        <v>#REF!</v>
      </c>
      <c r="K203" s="15" t="e">
        <f>VLOOKUP($J203,Tabela11[[#All],[Processo]:[Responsável]],7,0)</f>
        <v>#N/A</v>
      </c>
    </row>
    <row r="204" spans="4:11" x14ac:dyDescent="0.35">
      <c r="D204" s="108" t="e">
        <f>VLOOKUP('ADITIVOS LEGADOS_OUTROS'!$B204,#REF!,7,0)</f>
        <v>#REF!</v>
      </c>
      <c r="E204" s="108" t="e">
        <f>VLOOKUP(Tabela1211[[#This Row],[REGISTRO DO CONTRATO]],#REF!,12,0)</f>
        <v>#REF!</v>
      </c>
      <c r="G204" s="24" t="e">
        <f>VLOOKUP('ADITIVOS LEGADOS_OUTROS'!$B204,#REF!,10,0)</f>
        <v>#REF!</v>
      </c>
      <c r="K204" s="15" t="e">
        <f>VLOOKUP($J204,Tabela11[[#All],[Processo]:[Responsável]],7,0)</f>
        <v>#N/A</v>
      </c>
    </row>
    <row r="205" spans="4:11" x14ac:dyDescent="0.35">
      <c r="D205" s="108" t="e">
        <f>VLOOKUP('ADITIVOS LEGADOS_OUTROS'!$B205,#REF!,7,0)</f>
        <v>#REF!</v>
      </c>
      <c r="E205" s="108" t="e">
        <f>VLOOKUP(Tabela1211[[#This Row],[REGISTRO DO CONTRATO]],#REF!,12,0)</f>
        <v>#REF!</v>
      </c>
      <c r="G205" s="24" t="e">
        <f>VLOOKUP('ADITIVOS LEGADOS_OUTROS'!$B205,#REF!,10,0)</f>
        <v>#REF!</v>
      </c>
      <c r="K205" s="15" t="e">
        <f>VLOOKUP($J205,Tabela11[[#All],[Processo]:[Responsável]],7,0)</f>
        <v>#N/A</v>
      </c>
    </row>
    <row r="206" spans="4:11" x14ac:dyDescent="0.35">
      <c r="D206" s="108" t="e">
        <f>VLOOKUP('ADITIVOS LEGADOS_OUTROS'!$B206,#REF!,7,0)</f>
        <v>#REF!</v>
      </c>
      <c r="E206" s="108" t="e">
        <f>VLOOKUP(Tabela1211[[#This Row],[REGISTRO DO CONTRATO]],#REF!,12,0)</f>
        <v>#REF!</v>
      </c>
      <c r="G206" s="24" t="e">
        <f>VLOOKUP('ADITIVOS LEGADOS_OUTROS'!$B206,#REF!,10,0)</f>
        <v>#REF!</v>
      </c>
      <c r="K206" s="15" t="e">
        <f>VLOOKUP($J206,Tabela11[[#All],[Processo]:[Responsável]],7,0)</f>
        <v>#N/A</v>
      </c>
    </row>
    <row r="207" spans="4:11" x14ac:dyDescent="0.35">
      <c r="D207" s="108" t="e">
        <f>VLOOKUP('ADITIVOS LEGADOS_OUTROS'!$B207,#REF!,7,0)</f>
        <v>#REF!</v>
      </c>
      <c r="E207" s="108" t="e">
        <f>VLOOKUP(Tabela1211[[#This Row],[REGISTRO DO CONTRATO]],#REF!,12,0)</f>
        <v>#REF!</v>
      </c>
      <c r="G207" s="24" t="e">
        <f>VLOOKUP('ADITIVOS LEGADOS_OUTROS'!$B207,#REF!,10,0)</f>
        <v>#REF!</v>
      </c>
      <c r="K207" s="15" t="e">
        <f>VLOOKUP($J207,Tabela11[[#All],[Processo]:[Responsável]],7,0)</f>
        <v>#N/A</v>
      </c>
    </row>
    <row r="208" spans="4:11" x14ac:dyDescent="0.35">
      <c r="D208" s="108" t="e">
        <f>VLOOKUP('ADITIVOS LEGADOS_OUTROS'!$B208,#REF!,7,0)</f>
        <v>#REF!</v>
      </c>
      <c r="E208" s="108" t="e">
        <f>VLOOKUP(Tabela1211[[#This Row],[REGISTRO DO CONTRATO]],#REF!,12,0)</f>
        <v>#REF!</v>
      </c>
      <c r="G208" s="24" t="e">
        <f>VLOOKUP('ADITIVOS LEGADOS_OUTROS'!$B208,#REF!,10,0)</f>
        <v>#REF!</v>
      </c>
      <c r="K208" s="15" t="e">
        <f>VLOOKUP($J208,Tabela11[[#All],[Processo]:[Responsável]],7,0)</f>
        <v>#N/A</v>
      </c>
    </row>
    <row r="209" spans="4:11" x14ac:dyDescent="0.35">
      <c r="D209" s="108" t="e">
        <f>VLOOKUP('ADITIVOS LEGADOS_OUTROS'!$B209,#REF!,7,0)</f>
        <v>#REF!</v>
      </c>
      <c r="E209" s="108" t="e">
        <f>VLOOKUP(Tabela1211[[#This Row],[REGISTRO DO CONTRATO]],#REF!,12,0)</f>
        <v>#REF!</v>
      </c>
      <c r="G209" s="24" t="e">
        <f>VLOOKUP('ADITIVOS LEGADOS_OUTROS'!$B209,#REF!,10,0)</f>
        <v>#REF!</v>
      </c>
      <c r="K209" s="15" t="e">
        <f>VLOOKUP($J209,Tabela11[[#All],[Processo]:[Responsável]],7,0)</f>
        <v>#N/A</v>
      </c>
    </row>
    <row r="210" spans="4:11" x14ac:dyDescent="0.35">
      <c r="D210" s="108" t="e">
        <f>VLOOKUP('ADITIVOS LEGADOS_OUTROS'!$B210,#REF!,7,0)</f>
        <v>#REF!</v>
      </c>
      <c r="E210" s="108" t="e">
        <f>VLOOKUP(Tabela1211[[#This Row],[REGISTRO DO CONTRATO]],#REF!,12,0)</f>
        <v>#REF!</v>
      </c>
      <c r="G210" s="24" t="e">
        <f>VLOOKUP('ADITIVOS LEGADOS_OUTROS'!$B210,#REF!,10,0)</f>
        <v>#REF!</v>
      </c>
      <c r="K210" s="15" t="e">
        <f>VLOOKUP($J210,Tabela11[[#All],[Processo]:[Responsável]],7,0)</f>
        <v>#N/A</v>
      </c>
    </row>
    <row r="211" spans="4:11" x14ac:dyDescent="0.35">
      <c r="D211" s="108" t="e">
        <f>VLOOKUP('ADITIVOS LEGADOS_OUTROS'!$B211,#REF!,7,0)</f>
        <v>#REF!</v>
      </c>
      <c r="E211" s="108" t="e">
        <f>VLOOKUP(Tabela1211[[#This Row],[REGISTRO DO CONTRATO]],#REF!,12,0)</f>
        <v>#REF!</v>
      </c>
      <c r="G211" s="24" t="e">
        <f>VLOOKUP('ADITIVOS LEGADOS_OUTROS'!$B211,#REF!,10,0)</f>
        <v>#REF!</v>
      </c>
      <c r="K211" s="15" t="e">
        <f>VLOOKUP($J211,Tabela11[[#All],[Processo]:[Responsável]],7,0)</f>
        <v>#N/A</v>
      </c>
    </row>
    <row r="212" spans="4:11" x14ac:dyDescent="0.35">
      <c r="D212" s="108" t="e">
        <f>VLOOKUP('ADITIVOS LEGADOS_OUTROS'!$B212,#REF!,7,0)</f>
        <v>#REF!</v>
      </c>
      <c r="E212" s="108" t="e">
        <f>VLOOKUP(Tabela1211[[#This Row],[REGISTRO DO CONTRATO]],#REF!,12,0)</f>
        <v>#REF!</v>
      </c>
      <c r="G212" s="24" t="e">
        <f>VLOOKUP('ADITIVOS LEGADOS_OUTROS'!$B212,#REF!,10,0)</f>
        <v>#REF!</v>
      </c>
      <c r="K212" s="15" t="e">
        <f>VLOOKUP($J212,Tabela11[[#All],[Processo]:[Responsável]],7,0)</f>
        <v>#N/A</v>
      </c>
    </row>
    <row r="213" spans="4:11" x14ac:dyDescent="0.35">
      <c r="D213" s="108" t="e">
        <f>VLOOKUP('ADITIVOS LEGADOS_OUTROS'!$B213,#REF!,7,0)</f>
        <v>#REF!</v>
      </c>
      <c r="E213" s="108" t="e">
        <f>VLOOKUP(Tabela1211[[#This Row],[REGISTRO DO CONTRATO]],#REF!,12,0)</f>
        <v>#REF!</v>
      </c>
      <c r="G213" s="24" t="e">
        <f>VLOOKUP('ADITIVOS LEGADOS_OUTROS'!$B213,#REF!,10,0)</f>
        <v>#REF!</v>
      </c>
      <c r="K213" s="15" t="e">
        <f>VLOOKUP($J213,Tabela11[[#All],[Processo]:[Responsável]],7,0)</f>
        <v>#N/A</v>
      </c>
    </row>
    <row r="214" spans="4:11" x14ac:dyDescent="0.35">
      <c r="D214" s="108" t="e">
        <f>VLOOKUP('ADITIVOS LEGADOS_OUTROS'!$B214,#REF!,7,0)</f>
        <v>#REF!</v>
      </c>
      <c r="E214" s="108" t="e">
        <f>VLOOKUP(Tabela1211[[#This Row],[REGISTRO DO CONTRATO]],#REF!,12,0)</f>
        <v>#REF!</v>
      </c>
      <c r="G214" s="24" t="e">
        <f>VLOOKUP('ADITIVOS LEGADOS_OUTROS'!$B214,#REF!,10,0)</f>
        <v>#REF!</v>
      </c>
      <c r="K214" s="15" t="e">
        <f>VLOOKUP($J214,Tabela11[[#All],[Processo]:[Responsável]],7,0)</f>
        <v>#N/A</v>
      </c>
    </row>
    <row r="215" spans="4:11" x14ac:dyDescent="0.35">
      <c r="D215" s="108" t="e">
        <f>VLOOKUP('ADITIVOS LEGADOS_OUTROS'!$B215,#REF!,7,0)</f>
        <v>#REF!</v>
      </c>
      <c r="E215" s="108" t="e">
        <f>VLOOKUP(Tabela1211[[#This Row],[REGISTRO DO CONTRATO]],#REF!,12,0)</f>
        <v>#REF!</v>
      </c>
      <c r="G215" s="24" t="e">
        <f>VLOOKUP('ADITIVOS LEGADOS_OUTROS'!$B215,#REF!,10,0)</f>
        <v>#REF!</v>
      </c>
      <c r="K215" s="15" t="e">
        <f>VLOOKUP($J215,Tabela11[[#All],[Processo]:[Responsável]],7,0)</f>
        <v>#N/A</v>
      </c>
    </row>
    <row r="216" spans="4:11" x14ac:dyDescent="0.35">
      <c r="D216" s="108" t="e">
        <f>VLOOKUP('ADITIVOS LEGADOS_OUTROS'!$B216,#REF!,7,0)</f>
        <v>#REF!</v>
      </c>
      <c r="E216" s="108" t="e">
        <f>VLOOKUP(Tabela1211[[#This Row],[REGISTRO DO CONTRATO]],#REF!,12,0)</f>
        <v>#REF!</v>
      </c>
      <c r="G216" s="24" t="e">
        <f>VLOOKUP('ADITIVOS LEGADOS_OUTROS'!$B216,#REF!,10,0)</f>
        <v>#REF!</v>
      </c>
      <c r="K216" s="15" t="e">
        <f>VLOOKUP($J216,Tabela11[[#All],[Processo]:[Responsável]],7,0)</f>
        <v>#N/A</v>
      </c>
    </row>
    <row r="217" spans="4:11" x14ac:dyDescent="0.35">
      <c r="D217" s="108" t="e">
        <f>VLOOKUP('ADITIVOS LEGADOS_OUTROS'!$B217,#REF!,7,0)</f>
        <v>#REF!</v>
      </c>
      <c r="E217" s="108" t="e">
        <f>VLOOKUP(Tabela1211[[#This Row],[REGISTRO DO CONTRATO]],#REF!,12,0)</f>
        <v>#REF!</v>
      </c>
      <c r="G217" s="24" t="e">
        <f>VLOOKUP('ADITIVOS LEGADOS_OUTROS'!$B217,#REF!,10,0)</f>
        <v>#REF!</v>
      </c>
      <c r="K217" s="15" t="e">
        <f>VLOOKUP($J217,Tabela11[[#All],[Processo]:[Responsável]],7,0)</f>
        <v>#N/A</v>
      </c>
    </row>
    <row r="218" spans="4:11" x14ac:dyDescent="0.35">
      <c r="D218" s="108" t="e">
        <f>VLOOKUP('ADITIVOS LEGADOS_OUTROS'!$B218,#REF!,7,0)</f>
        <v>#REF!</v>
      </c>
      <c r="E218" s="108" t="e">
        <f>VLOOKUP(Tabela1211[[#This Row],[REGISTRO DO CONTRATO]],#REF!,12,0)</f>
        <v>#REF!</v>
      </c>
      <c r="G218" s="24" t="e">
        <f>VLOOKUP('ADITIVOS LEGADOS_OUTROS'!$B218,#REF!,10,0)</f>
        <v>#REF!</v>
      </c>
      <c r="K218" s="15" t="e">
        <f>VLOOKUP($J218,Tabela11[[#All],[Processo]:[Responsável]],7,0)</f>
        <v>#N/A</v>
      </c>
    </row>
    <row r="219" spans="4:11" x14ac:dyDescent="0.35">
      <c r="D219" s="108" t="e">
        <f>VLOOKUP('ADITIVOS LEGADOS_OUTROS'!$B219,#REF!,7,0)</f>
        <v>#REF!</v>
      </c>
      <c r="E219" s="108" t="e">
        <f>VLOOKUP(Tabela1211[[#This Row],[REGISTRO DO CONTRATO]],#REF!,12,0)</f>
        <v>#REF!</v>
      </c>
      <c r="G219" s="24" t="e">
        <f>VLOOKUP('ADITIVOS LEGADOS_OUTROS'!$B219,#REF!,10,0)</f>
        <v>#REF!</v>
      </c>
      <c r="K219" s="15" t="e">
        <f>VLOOKUP($J219,Tabela11[[#All],[Processo]:[Responsável]],7,0)</f>
        <v>#N/A</v>
      </c>
    </row>
    <row r="220" spans="4:11" x14ac:dyDescent="0.35">
      <c r="D220" s="108" t="e">
        <f>VLOOKUP('ADITIVOS LEGADOS_OUTROS'!$B220,#REF!,7,0)</f>
        <v>#REF!</v>
      </c>
      <c r="E220" s="108" t="e">
        <f>VLOOKUP(Tabela1211[[#This Row],[REGISTRO DO CONTRATO]],#REF!,12,0)</f>
        <v>#REF!</v>
      </c>
      <c r="G220" s="24" t="e">
        <f>VLOOKUP('ADITIVOS LEGADOS_OUTROS'!$B220,#REF!,10,0)</f>
        <v>#REF!</v>
      </c>
      <c r="K220" s="15" t="e">
        <f>VLOOKUP($J220,Tabela11[[#All],[Processo]:[Responsável]],7,0)</f>
        <v>#N/A</v>
      </c>
    </row>
    <row r="221" spans="4:11" x14ac:dyDescent="0.35">
      <c r="D221" s="108" t="e">
        <f>VLOOKUP('ADITIVOS LEGADOS_OUTROS'!$B221,#REF!,7,0)</f>
        <v>#REF!</v>
      </c>
      <c r="E221" s="108" t="e">
        <f>VLOOKUP(Tabela1211[[#This Row],[REGISTRO DO CONTRATO]],#REF!,12,0)</f>
        <v>#REF!</v>
      </c>
      <c r="G221" s="24" t="e">
        <f>VLOOKUP('ADITIVOS LEGADOS_OUTROS'!$B221,#REF!,10,0)</f>
        <v>#REF!</v>
      </c>
      <c r="K221" s="15" t="e">
        <f>VLOOKUP($J221,Tabela11[[#All],[Processo]:[Responsável]],7,0)</f>
        <v>#N/A</v>
      </c>
    </row>
    <row r="222" spans="4:11" x14ac:dyDescent="0.35">
      <c r="D222" s="108" t="e">
        <f>VLOOKUP('ADITIVOS LEGADOS_OUTROS'!$B222,#REF!,7,0)</f>
        <v>#REF!</v>
      </c>
      <c r="E222" s="108" t="e">
        <f>VLOOKUP(Tabela1211[[#This Row],[REGISTRO DO CONTRATO]],#REF!,12,0)</f>
        <v>#REF!</v>
      </c>
      <c r="G222" s="24" t="e">
        <f>VLOOKUP('ADITIVOS LEGADOS_OUTROS'!$B222,#REF!,10,0)</f>
        <v>#REF!</v>
      </c>
      <c r="K222" s="15" t="e">
        <f>VLOOKUP($J222,Tabela11[[#All],[Processo]:[Responsável]],7,0)</f>
        <v>#N/A</v>
      </c>
    </row>
    <row r="223" spans="4:11" x14ac:dyDescent="0.35">
      <c r="D223" s="108" t="e">
        <f>VLOOKUP('ADITIVOS LEGADOS_OUTROS'!$B223,#REF!,7,0)</f>
        <v>#REF!</v>
      </c>
      <c r="E223" s="108" t="e">
        <f>VLOOKUP(Tabela1211[[#This Row],[REGISTRO DO CONTRATO]],#REF!,12,0)</f>
        <v>#REF!</v>
      </c>
      <c r="G223" s="24" t="e">
        <f>VLOOKUP('ADITIVOS LEGADOS_OUTROS'!$B223,#REF!,10,0)</f>
        <v>#REF!</v>
      </c>
      <c r="K223" s="15" t="e">
        <f>VLOOKUP($J223,Tabela11[[#All],[Processo]:[Responsável]],7,0)</f>
        <v>#N/A</v>
      </c>
    </row>
    <row r="224" spans="4:11" x14ac:dyDescent="0.35">
      <c r="D224" s="108" t="e">
        <f>VLOOKUP('ADITIVOS LEGADOS_OUTROS'!$B224,#REF!,7,0)</f>
        <v>#REF!</v>
      </c>
      <c r="E224" s="108" t="e">
        <f>VLOOKUP(Tabela1211[[#This Row],[REGISTRO DO CONTRATO]],#REF!,12,0)</f>
        <v>#REF!</v>
      </c>
      <c r="G224" s="24" t="e">
        <f>VLOOKUP('ADITIVOS LEGADOS_OUTROS'!$B224,#REF!,10,0)</f>
        <v>#REF!</v>
      </c>
      <c r="K224" s="15" t="e">
        <f>VLOOKUP($J224,Tabela11[[#All],[Processo]:[Responsável]],7,0)</f>
        <v>#N/A</v>
      </c>
    </row>
    <row r="225" spans="4:11" x14ac:dyDescent="0.35">
      <c r="D225" s="108" t="e">
        <f>VLOOKUP('ADITIVOS LEGADOS_OUTROS'!$B225,#REF!,7,0)</f>
        <v>#REF!</v>
      </c>
      <c r="E225" s="108" t="e">
        <f>VLOOKUP(Tabela1211[[#This Row],[REGISTRO DO CONTRATO]],#REF!,12,0)</f>
        <v>#REF!</v>
      </c>
      <c r="G225" s="24" t="e">
        <f>VLOOKUP('ADITIVOS LEGADOS_OUTROS'!$B225,#REF!,10,0)</f>
        <v>#REF!</v>
      </c>
      <c r="K225" s="15" t="e">
        <f>VLOOKUP($J225,Tabela11[[#All],[Processo]:[Responsável]],7,0)</f>
        <v>#N/A</v>
      </c>
    </row>
    <row r="226" spans="4:11" x14ac:dyDescent="0.35">
      <c r="D226" s="108" t="e">
        <f>VLOOKUP('ADITIVOS LEGADOS_OUTROS'!$B226,#REF!,7,0)</f>
        <v>#REF!</v>
      </c>
      <c r="E226" s="108" t="e">
        <f>VLOOKUP(Tabela1211[[#This Row],[REGISTRO DO CONTRATO]],#REF!,12,0)</f>
        <v>#REF!</v>
      </c>
      <c r="G226" s="24" t="e">
        <f>VLOOKUP('ADITIVOS LEGADOS_OUTROS'!$B226,#REF!,10,0)</f>
        <v>#REF!</v>
      </c>
      <c r="K226" s="15" t="e">
        <f>VLOOKUP($J226,Tabela11[[#All],[Processo]:[Responsável]],7,0)</f>
        <v>#N/A</v>
      </c>
    </row>
    <row r="227" spans="4:11" x14ac:dyDescent="0.35">
      <c r="D227" s="108" t="e">
        <f>VLOOKUP('ADITIVOS LEGADOS_OUTROS'!$B227,#REF!,7,0)</f>
        <v>#REF!</v>
      </c>
      <c r="E227" s="108" t="e">
        <f>VLOOKUP(Tabela1211[[#This Row],[REGISTRO DO CONTRATO]],#REF!,12,0)</f>
        <v>#REF!</v>
      </c>
      <c r="G227" s="24" t="e">
        <f>VLOOKUP('ADITIVOS LEGADOS_OUTROS'!$B227,#REF!,10,0)</f>
        <v>#REF!</v>
      </c>
      <c r="K227" s="15" t="e">
        <f>VLOOKUP($J227,Tabela11[[#All],[Processo]:[Responsável]],7,0)</f>
        <v>#N/A</v>
      </c>
    </row>
    <row r="228" spans="4:11" x14ac:dyDescent="0.35">
      <c r="D228" s="108" t="e">
        <f>VLOOKUP('ADITIVOS LEGADOS_OUTROS'!$B228,#REF!,7,0)</f>
        <v>#REF!</v>
      </c>
      <c r="E228" s="108" t="e">
        <f>VLOOKUP(Tabela1211[[#This Row],[REGISTRO DO CONTRATO]],#REF!,12,0)</f>
        <v>#REF!</v>
      </c>
      <c r="G228" s="24" t="e">
        <f>VLOOKUP('ADITIVOS LEGADOS_OUTROS'!$B228,#REF!,10,0)</f>
        <v>#REF!</v>
      </c>
      <c r="K228" s="15" t="e">
        <f>VLOOKUP($J228,Tabela11[[#All],[Processo]:[Responsável]],7,0)</f>
        <v>#N/A</v>
      </c>
    </row>
    <row r="229" spans="4:11" x14ac:dyDescent="0.35">
      <c r="D229" s="108" t="e">
        <f>VLOOKUP('ADITIVOS LEGADOS_OUTROS'!$B229,#REF!,7,0)</f>
        <v>#REF!</v>
      </c>
      <c r="E229" s="108" t="e">
        <f>VLOOKUP(Tabela1211[[#This Row],[REGISTRO DO CONTRATO]],#REF!,12,0)</f>
        <v>#REF!</v>
      </c>
      <c r="G229" s="24" t="e">
        <f>VLOOKUP('ADITIVOS LEGADOS_OUTROS'!$B229,#REF!,10,0)</f>
        <v>#REF!</v>
      </c>
      <c r="K229" s="15" t="e">
        <f>VLOOKUP($J229,Tabela11[[#All],[Processo]:[Responsável]],7,0)</f>
        <v>#N/A</v>
      </c>
    </row>
    <row r="230" spans="4:11" x14ac:dyDescent="0.35">
      <c r="D230" s="108" t="e">
        <f>VLOOKUP('ADITIVOS LEGADOS_OUTROS'!$B230,#REF!,7,0)</f>
        <v>#REF!</v>
      </c>
      <c r="E230" s="108" t="e">
        <f>VLOOKUP(Tabela1211[[#This Row],[REGISTRO DO CONTRATO]],#REF!,12,0)</f>
        <v>#REF!</v>
      </c>
      <c r="G230" s="24" t="e">
        <f>VLOOKUP('ADITIVOS LEGADOS_OUTROS'!$B230,#REF!,10,0)</f>
        <v>#REF!</v>
      </c>
      <c r="K230" s="15" t="e">
        <f>VLOOKUP($J230,Tabela11[[#All],[Processo]:[Responsável]],7,0)</f>
        <v>#N/A</v>
      </c>
    </row>
    <row r="231" spans="4:11" x14ac:dyDescent="0.35">
      <c r="D231" s="108" t="e">
        <f>VLOOKUP('ADITIVOS LEGADOS_OUTROS'!$B231,#REF!,7,0)</f>
        <v>#REF!</v>
      </c>
      <c r="E231" s="108" t="e">
        <f>VLOOKUP(Tabela1211[[#This Row],[REGISTRO DO CONTRATO]],#REF!,12,0)</f>
        <v>#REF!</v>
      </c>
      <c r="G231" s="24" t="e">
        <f>VLOOKUP('ADITIVOS LEGADOS_OUTROS'!$B231,#REF!,10,0)</f>
        <v>#REF!</v>
      </c>
      <c r="K231" s="15" t="e">
        <f>VLOOKUP($J231,Tabela11[[#All],[Processo]:[Responsável]],7,0)</f>
        <v>#N/A</v>
      </c>
    </row>
    <row r="232" spans="4:11" x14ac:dyDescent="0.35">
      <c r="D232" s="108" t="e">
        <f>VLOOKUP('ADITIVOS LEGADOS_OUTROS'!$B232,#REF!,7,0)</f>
        <v>#REF!</v>
      </c>
      <c r="E232" s="108" t="e">
        <f>VLOOKUP(Tabela1211[[#This Row],[REGISTRO DO CONTRATO]],#REF!,12,0)</f>
        <v>#REF!</v>
      </c>
      <c r="G232" s="24" t="e">
        <f>VLOOKUP('ADITIVOS LEGADOS_OUTROS'!$B232,#REF!,10,0)</f>
        <v>#REF!</v>
      </c>
      <c r="K232" s="15" t="e">
        <f>VLOOKUP($J232,Tabela11[[#All],[Processo]:[Responsável]],7,0)</f>
        <v>#N/A</v>
      </c>
    </row>
    <row r="233" spans="4:11" x14ac:dyDescent="0.35">
      <c r="D233" s="108" t="e">
        <f>VLOOKUP('ADITIVOS LEGADOS_OUTROS'!$B233,#REF!,7,0)</f>
        <v>#REF!</v>
      </c>
      <c r="E233" s="108" t="e">
        <f>VLOOKUP(Tabela1211[[#This Row],[REGISTRO DO CONTRATO]],#REF!,12,0)</f>
        <v>#REF!</v>
      </c>
      <c r="G233" s="24" t="e">
        <f>VLOOKUP('ADITIVOS LEGADOS_OUTROS'!$B233,#REF!,10,0)</f>
        <v>#REF!</v>
      </c>
      <c r="K233" s="15" t="e">
        <f>VLOOKUP($J233,Tabela11[[#All],[Processo]:[Responsável]],7,0)</f>
        <v>#N/A</v>
      </c>
    </row>
    <row r="234" spans="4:11" x14ac:dyDescent="0.35">
      <c r="D234" s="108" t="e">
        <f>VLOOKUP('ADITIVOS LEGADOS_OUTROS'!$B234,#REF!,7,0)</f>
        <v>#REF!</v>
      </c>
      <c r="E234" s="108" t="e">
        <f>VLOOKUP(Tabela1211[[#This Row],[REGISTRO DO CONTRATO]],#REF!,12,0)</f>
        <v>#REF!</v>
      </c>
      <c r="G234" s="24" t="e">
        <f>VLOOKUP('ADITIVOS LEGADOS_OUTROS'!$B234,#REF!,10,0)</f>
        <v>#REF!</v>
      </c>
      <c r="K234" s="15" t="e">
        <f>VLOOKUP($J234,Tabela11[[#All],[Processo]:[Responsável]],7,0)</f>
        <v>#N/A</v>
      </c>
    </row>
    <row r="235" spans="4:11" x14ac:dyDescent="0.35">
      <c r="D235" s="108" t="e">
        <f>VLOOKUP('ADITIVOS LEGADOS_OUTROS'!$B235,#REF!,7,0)</f>
        <v>#REF!</v>
      </c>
      <c r="E235" s="108" t="e">
        <f>VLOOKUP(Tabela1211[[#This Row],[REGISTRO DO CONTRATO]],#REF!,12,0)</f>
        <v>#REF!</v>
      </c>
      <c r="G235" s="24" t="e">
        <f>VLOOKUP('ADITIVOS LEGADOS_OUTROS'!$B235,#REF!,10,0)</f>
        <v>#REF!</v>
      </c>
      <c r="K235" s="15" t="e">
        <f>VLOOKUP($J235,Tabela11[[#All],[Processo]:[Responsável]],7,0)</f>
        <v>#N/A</v>
      </c>
    </row>
    <row r="236" spans="4:11" x14ac:dyDescent="0.35">
      <c r="D236" s="108" t="e">
        <f>VLOOKUP('ADITIVOS LEGADOS_OUTROS'!$B236,#REF!,7,0)</f>
        <v>#REF!</v>
      </c>
      <c r="E236" s="108" t="e">
        <f>VLOOKUP(Tabela1211[[#This Row],[REGISTRO DO CONTRATO]],#REF!,12,0)</f>
        <v>#REF!</v>
      </c>
      <c r="G236" s="24" t="e">
        <f>VLOOKUP('ADITIVOS LEGADOS_OUTROS'!$B236,#REF!,10,0)</f>
        <v>#REF!</v>
      </c>
      <c r="K236" s="15" t="e">
        <f>VLOOKUP($J236,Tabela11[[#All],[Processo]:[Responsável]],7,0)</f>
        <v>#N/A</v>
      </c>
    </row>
    <row r="237" spans="4:11" x14ac:dyDescent="0.35">
      <c r="D237" s="108" t="e">
        <f>VLOOKUP('ADITIVOS LEGADOS_OUTROS'!$B237,#REF!,7,0)</f>
        <v>#REF!</v>
      </c>
      <c r="E237" s="108" t="e">
        <f>VLOOKUP(Tabela1211[[#This Row],[REGISTRO DO CONTRATO]],#REF!,12,0)</f>
        <v>#REF!</v>
      </c>
      <c r="G237" s="24" t="e">
        <f>VLOOKUP('ADITIVOS LEGADOS_OUTROS'!$B237,#REF!,10,0)</f>
        <v>#REF!</v>
      </c>
      <c r="K237" s="15" t="e">
        <f>VLOOKUP($J237,Tabela11[[#All],[Processo]:[Responsável]],7,0)</f>
        <v>#N/A</v>
      </c>
    </row>
    <row r="238" spans="4:11" x14ac:dyDescent="0.35">
      <c r="D238" s="108" t="e">
        <f>VLOOKUP('ADITIVOS LEGADOS_OUTROS'!$B238,#REF!,7,0)</f>
        <v>#REF!</v>
      </c>
      <c r="E238" s="108" t="e">
        <f>VLOOKUP(Tabela1211[[#This Row],[REGISTRO DO CONTRATO]],#REF!,12,0)</f>
        <v>#REF!</v>
      </c>
      <c r="G238" s="24" t="e">
        <f>VLOOKUP('ADITIVOS LEGADOS_OUTROS'!$B238,#REF!,10,0)</f>
        <v>#REF!</v>
      </c>
      <c r="K238" s="15" t="e">
        <f>VLOOKUP($J238,Tabela11[[#All],[Processo]:[Responsável]],7,0)</f>
        <v>#N/A</v>
      </c>
    </row>
    <row r="239" spans="4:11" x14ac:dyDescent="0.35">
      <c r="D239" s="108" t="e">
        <f>VLOOKUP('ADITIVOS LEGADOS_OUTROS'!$B239,#REF!,7,0)</f>
        <v>#REF!</v>
      </c>
      <c r="E239" s="108" t="e">
        <f>VLOOKUP(Tabela1211[[#This Row],[REGISTRO DO CONTRATO]],#REF!,12,0)</f>
        <v>#REF!</v>
      </c>
      <c r="G239" s="24" t="e">
        <f>VLOOKUP('ADITIVOS LEGADOS_OUTROS'!$B239,#REF!,10,0)</f>
        <v>#REF!</v>
      </c>
      <c r="K239" s="15" t="e">
        <f>VLOOKUP($J239,Tabela11[[#All],[Processo]:[Responsável]],7,0)</f>
        <v>#N/A</v>
      </c>
    </row>
    <row r="240" spans="4:11" x14ac:dyDescent="0.35">
      <c r="D240" s="108" t="e">
        <f>VLOOKUP('ADITIVOS LEGADOS_OUTROS'!$B240,#REF!,7,0)</f>
        <v>#REF!</v>
      </c>
      <c r="E240" s="108" t="e">
        <f>VLOOKUP(Tabela1211[[#This Row],[REGISTRO DO CONTRATO]],#REF!,12,0)</f>
        <v>#REF!</v>
      </c>
      <c r="G240" s="24" t="e">
        <f>VLOOKUP('ADITIVOS LEGADOS_OUTROS'!$B240,#REF!,10,0)</f>
        <v>#REF!</v>
      </c>
      <c r="K240" s="15" t="e">
        <f>VLOOKUP($J240,Tabela11[[#All],[Processo]:[Responsável]],7,0)</f>
        <v>#N/A</v>
      </c>
    </row>
    <row r="241" spans="4:11" x14ac:dyDescent="0.35">
      <c r="D241" s="108" t="e">
        <f>VLOOKUP('ADITIVOS LEGADOS_OUTROS'!$B241,#REF!,7,0)</f>
        <v>#REF!</v>
      </c>
      <c r="E241" s="108" t="e">
        <f>VLOOKUP(Tabela1211[[#This Row],[REGISTRO DO CONTRATO]],#REF!,12,0)</f>
        <v>#REF!</v>
      </c>
      <c r="G241" s="24" t="e">
        <f>VLOOKUP('ADITIVOS LEGADOS_OUTROS'!$B241,#REF!,10,0)</f>
        <v>#REF!</v>
      </c>
      <c r="K241" s="15" t="e">
        <f>VLOOKUP($J241,Tabela11[[#All],[Processo]:[Responsável]],7,0)</f>
        <v>#N/A</v>
      </c>
    </row>
    <row r="242" spans="4:11" x14ac:dyDescent="0.35">
      <c r="D242" s="108" t="e">
        <f>VLOOKUP('ADITIVOS LEGADOS_OUTROS'!$B242,#REF!,7,0)</f>
        <v>#REF!</v>
      </c>
      <c r="E242" s="108" t="e">
        <f>VLOOKUP(Tabela1211[[#This Row],[REGISTRO DO CONTRATO]],#REF!,12,0)</f>
        <v>#REF!</v>
      </c>
      <c r="G242" s="24" t="e">
        <f>VLOOKUP('ADITIVOS LEGADOS_OUTROS'!$B242,#REF!,10,0)</f>
        <v>#REF!</v>
      </c>
      <c r="K242" s="15" t="e">
        <f>VLOOKUP($J242,Tabela11[[#All],[Processo]:[Responsável]],7,0)</f>
        <v>#N/A</v>
      </c>
    </row>
    <row r="243" spans="4:11" x14ac:dyDescent="0.35">
      <c r="D243" s="108" t="e">
        <f>VLOOKUP('ADITIVOS LEGADOS_OUTROS'!$B243,#REF!,7,0)</f>
        <v>#REF!</v>
      </c>
      <c r="E243" s="108" t="e">
        <f>VLOOKUP(Tabela1211[[#This Row],[REGISTRO DO CONTRATO]],#REF!,12,0)</f>
        <v>#REF!</v>
      </c>
      <c r="G243" s="24" t="e">
        <f>VLOOKUP('ADITIVOS LEGADOS_OUTROS'!$B243,#REF!,10,0)</f>
        <v>#REF!</v>
      </c>
      <c r="K243" s="15" t="e">
        <f>VLOOKUP($J243,Tabela11[[#All],[Processo]:[Responsável]],7,0)</f>
        <v>#N/A</v>
      </c>
    </row>
    <row r="244" spans="4:11" x14ac:dyDescent="0.35">
      <c r="D244" s="108" t="e">
        <f>VLOOKUP('ADITIVOS LEGADOS_OUTROS'!$B244,#REF!,7,0)</f>
        <v>#REF!</v>
      </c>
      <c r="E244" s="108" t="e">
        <f>VLOOKUP(Tabela1211[[#This Row],[REGISTRO DO CONTRATO]],#REF!,12,0)</f>
        <v>#REF!</v>
      </c>
      <c r="G244" s="24" t="e">
        <f>VLOOKUP('ADITIVOS LEGADOS_OUTROS'!$B244,#REF!,10,0)</f>
        <v>#REF!</v>
      </c>
      <c r="K244" s="15" t="e">
        <f>VLOOKUP($J244,Tabela11[[#All],[Processo]:[Responsável]],7,0)</f>
        <v>#N/A</v>
      </c>
    </row>
    <row r="245" spans="4:11" x14ac:dyDescent="0.35">
      <c r="D245" s="108" t="e">
        <f>VLOOKUP('ADITIVOS LEGADOS_OUTROS'!$B245,#REF!,7,0)</f>
        <v>#REF!</v>
      </c>
      <c r="E245" s="108" t="e">
        <f>VLOOKUP(Tabela1211[[#This Row],[REGISTRO DO CONTRATO]],#REF!,12,0)</f>
        <v>#REF!</v>
      </c>
      <c r="G245" s="24" t="e">
        <f>VLOOKUP('ADITIVOS LEGADOS_OUTROS'!$B245,#REF!,10,0)</f>
        <v>#REF!</v>
      </c>
      <c r="K245" s="15" t="e">
        <f>VLOOKUP($J245,Tabela11[[#All],[Processo]:[Responsável]],7,0)</f>
        <v>#N/A</v>
      </c>
    </row>
    <row r="246" spans="4:11" x14ac:dyDescent="0.35">
      <c r="D246" s="108" t="e">
        <f>VLOOKUP('ADITIVOS LEGADOS_OUTROS'!$B246,#REF!,7,0)</f>
        <v>#REF!</v>
      </c>
      <c r="E246" s="108" t="e">
        <f>VLOOKUP(Tabela1211[[#This Row],[REGISTRO DO CONTRATO]],#REF!,12,0)</f>
        <v>#REF!</v>
      </c>
      <c r="G246" s="24" t="e">
        <f>VLOOKUP('ADITIVOS LEGADOS_OUTROS'!$B246,#REF!,10,0)</f>
        <v>#REF!</v>
      </c>
      <c r="K246" s="15" t="e">
        <f>VLOOKUP($J246,Tabela11[[#All],[Processo]:[Responsável]],7,0)</f>
        <v>#N/A</v>
      </c>
    </row>
    <row r="247" spans="4:11" x14ac:dyDescent="0.35">
      <c r="D247" s="108" t="e">
        <f>VLOOKUP('ADITIVOS LEGADOS_OUTROS'!$B247,#REF!,7,0)</f>
        <v>#REF!</v>
      </c>
      <c r="E247" s="108" t="e">
        <f>VLOOKUP(Tabela1211[[#This Row],[REGISTRO DO CONTRATO]],#REF!,12,0)</f>
        <v>#REF!</v>
      </c>
      <c r="G247" s="24" t="e">
        <f>VLOOKUP('ADITIVOS LEGADOS_OUTROS'!$B247,#REF!,10,0)</f>
        <v>#REF!</v>
      </c>
      <c r="K247" s="15" t="e">
        <f>VLOOKUP($J247,Tabela11[[#All],[Processo]:[Responsável]],7,0)</f>
        <v>#N/A</v>
      </c>
    </row>
    <row r="248" spans="4:11" x14ac:dyDescent="0.35">
      <c r="D248" s="108" t="e">
        <f>VLOOKUP('ADITIVOS LEGADOS_OUTROS'!$B248,#REF!,7,0)</f>
        <v>#REF!</v>
      </c>
      <c r="E248" s="108" t="e">
        <f>VLOOKUP(Tabela1211[[#This Row],[REGISTRO DO CONTRATO]],#REF!,12,0)</f>
        <v>#REF!</v>
      </c>
      <c r="G248" s="24" t="e">
        <f>VLOOKUP('ADITIVOS LEGADOS_OUTROS'!$B248,#REF!,10,0)</f>
        <v>#REF!</v>
      </c>
      <c r="K248" s="15" t="e">
        <f>VLOOKUP($J248,Tabela11[[#All],[Processo]:[Responsável]],7,0)</f>
        <v>#N/A</v>
      </c>
    </row>
    <row r="249" spans="4:11" x14ac:dyDescent="0.35">
      <c r="D249" s="108" t="e">
        <f>VLOOKUP('ADITIVOS LEGADOS_OUTROS'!$B249,#REF!,7,0)</f>
        <v>#REF!</v>
      </c>
      <c r="E249" s="108" t="e">
        <f>VLOOKUP(Tabela1211[[#This Row],[REGISTRO DO CONTRATO]],#REF!,12,0)</f>
        <v>#REF!</v>
      </c>
      <c r="G249" s="24" t="e">
        <f>VLOOKUP('ADITIVOS LEGADOS_OUTROS'!$B249,#REF!,10,0)</f>
        <v>#REF!</v>
      </c>
      <c r="K249" s="15" t="e">
        <f>VLOOKUP($J249,Tabela11[[#All],[Processo]:[Responsável]],7,0)</f>
        <v>#N/A</v>
      </c>
    </row>
    <row r="250" spans="4:11" x14ac:dyDescent="0.35">
      <c r="D250" s="108" t="e">
        <f>VLOOKUP('ADITIVOS LEGADOS_OUTROS'!$B250,#REF!,7,0)</f>
        <v>#REF!</v>
      </c>
      <c r="E250" s="108" t="e">
        <f>VLOOKUP(Tabela1211[[#This Row],[REGISTRO DO CONTRATO]],#REF!,12,0)</f>
        <v>#REF!</v>
      </c>
      <c r="G250" s="24" t="e">
        <f>VLOOKUP('ADITIVOS LEGADOS_OUTROS'!$B250,#REF!,10,0)</f>
        <v>#REF!</v>
      </c>
      <c r="K250" s="15" t="e">
        <f>VLOOKUP($J250,Tabela11[[#All],[Processo]:[Responsável]],7,0)</f>
        <v>#N/A</v>
      </c>
    </row>
    <row r="251" spans="4:11" x14ac:dyDescent="0.35">
      <c r="D251" s="108" t="e">
        <f>VLOOKUP('ADITIVOS LEGADOS_OUTROS'!$B251,#REF!,7,0)</f>
        <v>#REF!</v>
      </c>
      <c r="E251" s="108" t="e">
        <f>VLOOKUP(Tabela1211[[#This Row],[REGISTRO DO CONTRATO]],#REF!,12,0)</f>
        <v>#REF!</v>
      </c>
      <c r="G251" s="24" t="e">
        <f>VLOOKUP('ADITIVOS LEGADOS_OUTROS'!$B251,#REF!,10,0)</f>
        <v>#REF!</v>
      </c>
      <c r="K251" s="15" t="e">
        <f>VLOOKUP($J251,Tabela11[[#All],[Processo]:[Responsável]],7,0)</f>
        <v>#N/A</v>
      </c>
    </row>
    <row r="252" spans="4:11" x14ac:dyDescent="0.35">
      <c r="D252" s="108" t="e">
        <f>VLOOKUP('ADITIVOS LEGADOS_OUTROS'!$B252,#REF!,7,0)</f>
        <v>#REF!</v>
      </c>
      <c r="E252" s="108" t="e">
        <f>VLOOKUP(Tabela1211[[#This Row],[REGISTRO DO CONTRATO]],#REF!,12,0)</f>
        <v>#REF!</v>
      </c>
      <c r="G252" s="24" t="e">
        <f>VLOOKUP('ADITIVOS LEGADOS_OUTROS'!$B252,#REF!,10,0)</f>
        <v>#REF!</v>
      </c>
      <c r="K252" s="15" t="e">
        <f>VLOOKUP($J252,Tabela11[[#All],[Processo]:[Responsável]],7,0)</f>
        <v>#N/A</v>
      </c>
    </row>
    <row r="253" spans="4:11" x14ac:dyDescent="0.35">
      <c r="D253" s="108" t="e">
        <f>VLOOKUP('ADITIVOS LEGADOS_OUTROS'!$B253,#REF!,7,0)</f>
        <v>#REF!</v>
      </c>
      <c r="E253" s="108" t="e">
        <f>VLOOKUP(Tabela1211[[#This Row],[REGISTRO DO CONTRATO]],#REF!,12,0)</f>
        <v>#REF!</v>
      </c>
      <c r="G253" s="24" t="e">
        <f>VLOOKUP('ADITIVOS LEGADOS_OUTROS'!$B253,#REF!,10,0)</f>
        <v>#REF!</v>
      </c>
      <c r="K253" s="15" t="e">
        <f>VLOOKUP($J253,Tabela11[[#All],[Processo]:[Responsável]],7,0)</f>
        <v>#N/A</v>
      </c>
    </row>
    <row r="254" spans="4:11" x14ac:dyDescent="0.35">
      <c r="D254" s="108" t="e">
        <f>VLOOKUP('ADITIVOS LEGADOS_OUTROS'!$B254,#REF!,7,0)</f>
        <v>#REF!</v>
      </c>
      <c r="E254" s="108" t="e">
        <f>VLOOKUP(Tabela1211[[#This Row],[REGISTRO DO CONTRATO]],#REF!,12,0)</f>
        <v>#REF!</v>
      </c>
      <c r="G254" s="24" t="e">
        <f>VLOOKUP('ADITIVOS LEGADOS_OUTROS'!$B254,#REF!,10,0)</f>
        <v>#REF!</v>
      </c>
      <c r="K254" s="15" t="e">
        <f>VLOOKUP($J254,Tabela11[[#All],[Processo]:[Responsável]],7,0)</f>
        <v>#N/A</v>
      </c>
    </row>
    <row r="255" spans="4:11" x14ac:dyDescent="0.35">
      <c r="D255" s="108" t="e">
        <f>VLOOKUP('ADITIVOS LEGADOS_OUTROS'!$B255,#REF!,7,0)</f>
        <v>#REF!</v>
      </c>
      <c r="E255" s="108" t="e">
        <f>VLOOKUP(Tabela1211[[#This Row],[REGISTRO DO CONTRATO]],#REF!,12,0)</f>
        <v>#REF!</v>
      </c>
      <c r="G255" s="24" t="e">
        <f>VLOOKUP('ADITIVOS LEGADOS_OUTROS'!$B255,#REF!,10,0)</f>
        <v>#REF!</v>
      </c>
      <c r="K255" s="15" t="e">
        <f>VLOOKUP($J255,Tabela11[[#All],[Processo]:[Responsável]],7,0)</f>
        <v>#N/A</v>
      </c>
    </row>
    <row r="256" spans="4:11" x14ac:dyDescent="0.35">
      <c r="D256" s="108" t="e">
        <f>VLOOKUP('ADITIVOS LEGADOS_OUTROS'!$B256,#REF!,7,0)</f>
        <v>#REF!</v>
      </c>
      <c r="E256" s="108" t="e">
        <f>VLOOKUP(Tabela1211[[#This Row],[REGISTRO DO CONTRATO]],#REF!,12,0)</f>
        <v>#REF!</v>
      </c>
      <c r="G256" s="24" t="e">
        <f>VLOOKUP('ADITIVOS LEGADOS_OUTROS'!$B256,#REF!,10,0)</f>
        <v>#REF!</v>
      </c>
      <c r="K256" s="15" t="e">
        <f>VLOOKUP($J256,Tabela11[[#All],[Processo]:[Responsável]],7,0)</f>
        <v>#N/A</v>
      </c>
    </row>
    <row r="257" spans="4:11" x14ac:dyDescent="0.35">
      <c r="D257" s="108" t="e">
        <f>VLOOKUP('ADITIVOS LEGADOS_OUTROS'!$B257,#REF!,7,0)</f>
        <v>#REF!</v>
      </c>
      <c r="E257" s="108" t="e">
        <f>VLOOKUP(Tabela1211[[#This Row],[REGISTRO DO CONTRATO]],#REF!,12,0)</f>
        <v>#REF!</v>
      </c>
      <c r="G257" s="24" t="e">
        <f>VLOOKUP('ADITIVOS LEGADOS_OUTROS'!$B257,#REF!,10,0)</f>
        <v>#REF!</v>
      </c>
      <c r="K257" s="15" t="e">
        <f>VLOOKUP($J257,Tabela11[[#All],[Processo]:[Responsável]],7,0)</f>
        <v>#N/A</v>
      </c>
    </row>
    <row r="258" spans="4:11" x14ac:dyDescent="0.35">
      <c r="D258" s="108" t="e">
        <f>VLOOKUP('ADITIVOS LEGADOS_OUTROS'!$B258,#REF!,7,0)</f>
        <v>#REF!</v>
      </c>
      <c r="E258" s="108" t="e">
        <f>VLOOKUP(Tabela1211[[#This Row],[REGISTRO DO CONTRATO]],#REF!,12,0)</f>
        <v>#REF!</v>
      </c>
      <c r="G258" s="24" t="e">
        <f>VLOOKUP('ADITIVOS LEGADOS_OUTROS'!$B258,#REF!,10,0)</f>
        <v>#REF!</v>
      </c>
      <c r="K258" s="15" t="e">
        <f>VLOOKUP($J258,Tabela11[[#All],[Processo]:[Responsável]],7,0)</f>
        <v>#N/A</v>
      </c>
    </row>
    <row r="259" spans="4:11" x14ac:dyDescent="0.35">
      <c r="D259" s="108" t="e">
        <f>VLOOKUP('ADITIVOS LEGADOS_OUTROS'!$B259,#REF!,7,0)</f>
        <v>#REF!</v>
      </c>
      <c r="E259" s="108" t="e">
        <f>VLOOKUP(Tabela1211[[#This Row],[REGISTRO DO CONTRATO]],#REF!,12,0)</f>
        <v>#REF!</v>
      </c>
      <c r="G259" s="24" t="e">
        <f>VLOOKUP('ADITIVOS LEGADOS_OUTROS'!$B259,#REF!,10,0)</f>
        <v>#REF!</v>
      </c>
      <c r="K259" s="15" t="e">
        <f>VLOOKUP($J259,Tabela11[[#All],[Processo]:[Responsável]],7,0)</f>
        <v>#N/A</v>
      </c>
    </row>
    <row r="260" spans="4:11" x14ac:dyDescent="0.35">
      <c r="D260" s="108" t="e">
        <f>VLOOKUP('ADITIVOS LEGADOS_OUTROS'!$B260,#REF!,7,0)</f>
        <v>#REF!</v>
      </c>
      <c r="E260" s="108" t="e">
        <f>VLOOKUP(Tabela1211[[#This Row],[REGISTRO DO CONTRATO]],#REF!,12,0)</f>
        <v>#REF!</v>
      </c>
      <c r="G260" s="24" t="e">
        <f>VLOOKUP('ADITIVOS LEGADOS_OUTROS'!$B260,#REF!,10,0)</f>
        <v>#REF!</v>
      </c>
      <c r="K260" s="15" t="e">
        <f>VLOOKUP($J260,Tabela11[[#All],[Processo]:[Responsável]],7,0)</f>
        <v>#N/A</v>
      </c>
    </row>
    <row r="261" spans="4:11" x14ac:dyDescent="0.35">
      <c r="D261" s="108" t="e">
        <f>VLOOKUP('ADITIVOS LEGADOS_OUTROS'!$B261,#REF!,7,0)</f>
        <v>#REF!</v>
      </c>
      <c r="E261" s="108" t="e">
        <f>VLOOKUP(Tabela1211[[#This Row],[REGISTRO DO CONTRATO]],#REF!,12,0)</f>
        <v>#REF!</v>
      </c>
      <c r="G261" s="24" t="e">
        <f>VLOOKUP('ADITIVOS LEGADOS_OUTROS'!$B261,#REF!,10,0)</f>
        <v>#REF!</v>
      </c>
      <c r="K261" s="15" t="e">
        <f>VLOOKUP($J261,Tabela11[[#All],[Processo]:[Responsável]],7,0)</f>
        <v>#N/A</v>
      </c>
    </row>
    <row r="262" spans="4:11" x14ac:dyDescent="0.35">
      <c r="D262" s="108" t="e">
        <f>VLOOKUP('ADITIVOS LEGADOS_OUTROS'!$B262,#REF!,7,0)</f>
        <v>#REF!</v>
      </c>
      <c r="E262" s="108" t="e">
        <f>VLOOKUP(Tabela1211[[#This Row],[REGISTRO DO CONTRATO]],#REF!,12,0)</f>
        <v>#REF!</v>
      </c>
      <c r="G262" s="24" t="e">
        <f>VLOOKUP('ADITIVOS LEGADOS_OUTROS'!$B262,#REF!,10,0)</f>
        <v>#REF!</v>
      </c>
      <c r="K262" s="15" t="e">
        <f>VLOOKUP($J262,Tabela11[[#All],[Processo]:[Responsável]],7,0)</f>
        <v>#N/A</v>
      </c>
    </row>
    <row r="263" spans="4:11" x14ac:dyDescent="0.35">
      <c r="D263" s="108" t="e">
        <f>VLOOKUP('ADITIVOS LEGADOS_OUTROS'!$B263,#REF!,7,0)</f>
        <v>#REF!</v>
      </c>
      <c r="E263" s="108" t="e">
        <f>VLOOKUP(Tabela1211[[#This Row],[REGISTRO DO CONTRATO]],#REF!,12,0)</f>
        <v>#REF!</v>
      </c>
      <c r="G263" s="24" t="e">
        <f>VLOOKUP('ADITIVOS LEGADOS_OUTROS'!$B263,#REF!,10,0)</f>
        <v>#REF!</v>
      </c>
      <c r="K263" s="15" t="e">
        <f>VLOOKUP($J263,Tabela11[[#All],[Processo]:[Responsável]],7,0)</f>
        <v>#N/A</v>
      </c>
    </row>
    <row r="264" spans="4:11" x14ac:dyDescent="0.35">
      <c r="D264" s="108" t="e">
        <f>VLOOKUP('ADITIVOS LEGADOS_OUTROS'!$B264,#REF!,7,0)</f>
        <v>#REF!</v>
      </c>
      <c r="E264" s="108" t="e">
        <f>VLOOKUP(Tabela1211[[#This Row],[REGISTRO DO CONTRATO]],#REF!,12,0)</f>
        <v>#REF!</v>
      </c>
      <c r="G264" s="24" t="e">
        <f>VLOOKUP('ADITIVOS LEGADOS_OUTROS'!$B264,#REF!,10,0)</f>
        <v>#REF!</v>
      </c>
      <c r="K264" s="15" t="e">
        <f>VLOOKUP($J264,Tabela11[[#All],[Processo]:[Responsável]],7,0)</f>
        <v>#N/A</v>
      </c>
    </row>
    <row r="265" spans="4:11" x14ac:dyDescent="0.35">
      <c r="D265" s="108" t="e">
        <f>VLOOKUP('ADITIVOS LEGADOS_OUTROS'!$B265,#REF!,7,0)</f>
        <v>#REF!</v>
      </c>
      <c r="E265" s="108" t="e">
        <f>VLOOKUP(Tabela1211[[#This Row],[REGISTRO DO CONTRATO]],#REF!,12,0)</f>
        <v>#REF!</v>
      </c>
      <c r="G265" s="24" t="e">
        <f>VLOOKUP('ADITIVOS LEGADOS_OUTROS'!$B265,#REF!,10,0)</f>
        <v>#REF!</v>
      </c>
      <c r="K265" s="15" t="e">
        <f>VLOOKUP($J265,Tabela11[[#All],[Processo]:[Responsável]],7,0)</f>
        <v>#N/A</v>
      </c>
    </row>
    <row r="266" spans="4:11" x14ac:dyDescent="0.35">
      <c r="D266" s="108" t="e">
        <f>VLOOKUP('ADITIVOS LEGADOS_OUTROS'!$B266,#REF!,7,0)</f>
        <v>#REF!</v>
      </c>
      <c r="E266" s="108" t="e">
        <f>VLOOKUP(Tabela1211[[#This Row],[REGISTRO DO CONTRATO]],#REF!,12,0)</f>
        <v>#REF!</v>
      </c>
      <c r="G266" s="24" t="e">
        <f>VLOOKUP('ADITIVOS LEGADOS_OUTROS'!$B266,#REF!,10,0)</f>
        <v>#REF!</v>
      </c>
      <c r="K266" s="15" t="e">
        <f>VLOOKUP($J266,Tabela11[[#All],[Processo]:[Responsável]],7,0)</f>
        <v>#N/A</v>
      </c>
    </row>
    <row r="267" spans="4:11" x14ac:dyDescent="0.35">
      <c r="D267" s="108" t="e">
        <f>VLOOKUP('ADITIVOS LEGADOS_OUTROS'!$B267,#REF!,7,0)</f>
        <v>#REF!</v>
      </c>
      <c r="E267" s="108" t="e">
        <f>VLOOKUP(Tabela1211[[#This Row],[REGISTRO DO CONTRATO]],#REF!,12,0)</f>
        <v>#REF!</v>
      </c>
      <c r="G267" s="24" t="e">
        <f>VLOOKUP('ADITIVOS LEGADOS_OUTROS'!$B267,#REF!,10,0)</f>
        <v>#REF!</v>
      </c>
      <c r="K267" s="15" t="e">
        <f>VLOOKUP($J267,Tabela11[[#All],[Processo]:[Responsável]],7,0)</f>
        <v>#N/A</v>
      </c>
    </row>
    <row r="268" spans="4:11" x14ac:dyDescent="0.35">
      <c r="D268" s="108" t="e">
        <f>VLOOKUP('ADITIVOS LEGADOS_OUTROS'!$B268,#REF!,7,0)</f>
        <v>#REF!</v>
      </c>
      <c r="E268" s="108" t="e">
        <f>VLOOKUP(Tabela1211[[#This Row],[REGISTRO DO CONTRATO]],#REF!,12,0)</f>
        <v>#REF!</v>
      </c>
      <c r="G268" s="24" t="e">
        <f>VLOOKUP('ADITIVOS LEGADOS_OUTROS'!$B268,#REF!,10,0)</f>
        <v>#REF!</v>
      </c>
      <c r="K268" s="15" t="e">
        <f>VLOOKUP($J268,Tabela11[[#All],[Processo]:[Responsável]],7,0)</f>
        <v>#N/A</v>
      </c>
    </row>
    <row r="269" spans="4:11" x14ac:dyDescent="0.35">
      <c r="D269" s="108" t="e">
        <f>VLOOKUP('ADITIVOS LEGADOS_OUTROS'!$B269,#REF!,7,0)</f>
        <v>#REF!</v>
      </c>
      <c r="E269" s="108" t="e">
        <f>VLOOKUP(Tabela1211[[#This Row],[REGISTRO DO CONTRATO]],#REF!,12,0)</f>
        <v>#REF!</v>
      </c>
      <c r="G269" s="24" t="e">
        <f>VLOOKUP('ADITIVOS LEGADOS_OUTROS'!$B269,#REF!,10,0)</f>
        <v>#REF!</v>
      </c>
      <c r="K269" s="15" t="e">
        <f>VLOOKUP($J269,Tabela11[[#All],[Processo]:[Responsável]],7,0)</f>
        <v>#N/A</v>
      </c>
    </row>
    <row r="270" spans="4:11" x14ac:dyDescent="0.35">
      <c r="D270" s="108" t="e">
        <f>VLOOKUP('ADITIVOS LEGADOS_OUTROS'!$B270,#REF!,7,0)</f>
        <v>#REF!</v>
      </c>
      <c r="E270" s="108" t="e">
        <f>VLOOKUP(Tabela1211[[#This Row],[REGISTRO DO CONTRATO]],#REF!,12,0)</f>
        <v>#REF!</v>
      </c>
      <c r="G270" s="24" t="e">
        <f>VLOOKUP('ADITIVOS LEGADOS_OUTROS'!$B270,#REF!,10,0)</f>
        <v>#REF!</v>
      </c>
      <c r="K270" s="15" t="e">
        <f>VLOOKUP($J270,Tabela11[[#All],[Processo]:[Responsável]],7,0)</f>
        <v>#N/A</v>
      </c>
    </row>
    <row r="271" spans="4:11" x14ac:dyDescent="0.35">
      <c r="D271" s="108" t="e">
        <f>VLOOKUP('ADITIVOS LEGADOS_OUTROS'!$B271,#REF!,7,0)</f>
        <v>#REF!</v>
      </c>
      <c r="E271" s="108" t="e">
        <f>VLOOKUP(Tabela1211[[#This Row],[REGISTRO DO CONTRATO]],#REF!,12,0)</f>
        <v>#REF!</v>
      </c>
      <c r="G271" s="24" t="e">
        <f>VLOOKUP('ADITIVOS LEGADOS_OUTROS'!$B271,#REF!,10,0)</f>
        <v>#REF!</v>
      </c>
      <c r="K271" s="15" t="e">
        <f>VLOOKUP($J271,Tabela11[[#All],[Processo]:[Responsável]],7,0)</f>
        <v>#N/A</v>
      </c>
    </row>
    <row r="272" spans="4:11" x14ac:dyDescent="0.35">
      <c r="D272" s="108" t="e">
        <f>VLOOKUP('ADITIVOS LEGADOS_OUTROS'!$B272,#REF!,7,0)</f>
        <v>#REF!</v>
      </c>
      <c r="E272" s="108" t="e">
        <f>VLOOKUP(Tabela1211[[#This Row],[REGISTRO DO CONTRATO]],#REF!,12,0)</f>
        <v>#REF!</v>
      </c>
      <c r="G272" s="24" t="e">
        <f>VLOOKUP('ADITIVOS LEGADOS_OUTROS'!$B272,#REF!,10,0)</f>
        <v>#REF!</v>
      </c>
      <c r="K272" s="15" t="e">
        <f>VLOOKUP($J272,Tabela11[[#All],[Processo]:[Responsável]],7,0)</f>
        <v>#N/A</v>
      </c>
    </row>
    <row r="273" spans="4:11" x14ac:dyDescent="0.35">
      <c r="D273" s="108" t="e">
        <f>VLOOKUP('ADITIVOS LEGADOS_OUTROS'!$B273,#REF!,7,0)</f>
        <v>#REF!</v>
      </c>
      <c r="E273" s="108" t="e">
        <f>VLOOKUP(Tabela1211[[#This Row],[REGISTRO DO CONTRATO]],#REF!,12,0)</f>
        <v>#REF!</v>
      </c>
      <c r="G273" s="24" t="e">
        <f>VLOOKUP('ADITIVOS LEGADOS_OUTROS'!$B273,#REF!,10,0)</f>
        <v>#REF!</v>
      </c>
      <c r="K273" s="15" t="e">
        <f>VLOOKUP($J273,Tabela11[[#All],[Processo]:[Responsável]],7,0)</f>
        <v>#N/A</v>
      </c>
    </row>
    <row r="274" spans="4:11" x14ac:dyDescent="0.35">
      <c r="D274" s="108" t="e">
        <f>VLOOKUP('ADITIVOS LEGADOS_OUTROS'!$B274,#REF!,7,0)</f>
        <v>#REF!</v>
      </c>
      <c r="E274" s="108" t="e">
        <f>VLOOKUP(Tabela1211[[#This Row],[REGISTRO DO CONTRATO]],#REF!,12,0)</f>
        <v>#REF!</v>
      </c>
      <c r="G274" s="24" t="e">
        <f>VLOOKUP('ADITIVOS LEGADOS_OUTROS'!$B274,#REF!,10,0)</f>
        <v>#REF!</v>
      </c>
      <c r="K274" s="15" t="e">
        <f>VLOOKUP($J274,Tabela11[[#All],[Processo]:[Responsável]],7,0)</f>
        <v>#N/A</v>
      </c>
    </row>
    <row r="275" spans="4:11" x14ac:dyDescent="0.35">
      <c r="D275" s="108" t="e">
        <f>VLOOKUP('ADITIVOS LEGADOS_OUTROS'!$B275,#REF!,7,0)</f>
        <v>#REF!</v>
      </c>
      <c r="E275" s="108" t="e">
        <f>VLOOKUP(Tabela1211[[#This Row],[REGISTRO DO CONTRATO]],#REF!,12,0)</f>
        <v>#REF!</v>
      </c>
      <c r="G275" s="24" t="e">
        <f>VLOOKUP('ADITIVOS LEGADOS_OUTROS'!$B275,#REF!,10,0)</f>
        <v>#REF!</v>
      </c>
      <c r="K275" s="15" t="e">
        <f>VLOOKUP($J275,Tabela11[[#All],[Processo]:[Responsável]],7,0)</f>
        <v>#N/A</v>
      </c>
    </row>
    <row r="276" spans="4:11" x14ac:dyDescent="0.35">
      <c r="D276" s="108" t="e">
        <f>VLOOKUP('ADITIVOS LEGADOS_OUTROS'!$B276,#REF!,7,0)</f>
        <v>#REF!</v>
      </c>
      <c r="E276" s="108" t="e">
        <f>VLOOKUP(Tabela1211[[#This Row],[REGISTRO DO CONTRATO]],#REF!,12,0)</f>
        <v>#REF!</v>
      </c>
      <c r="G276" s="24" t="e">
        <f>VLOOKUP('ADITIVOS LEGADOS_OUTROS'!$B276,#REF!,10,0)</f>
        <v>#REF!</v>
      </c>
      <c r="K276" s="15" t="e">
        <f>VLOOKUP($J276,Tabela11[[#All],[Processo]:[Responsável]],7,0)</f>
        <v>#N/A</v>
      </c>
    </row>
    <row r="277" spans="4:11" x14ac:dyDescent="0.35">
      <c r="D277" s="108" t="e">
        <f>VLOOKUP('ADITIVOS LEGADOS_OUTROS'!$B277,#REF!,7,0)</f>
        <v>#REF!</v>
      </c>
      <c r="E277" s="108" t="e">
        <f>VLOOKUP(Tabela1211[[#This Row],[REGISTRO DO CONTRATO]],#REF!,12,0)</f>
        <v>#REF!</v>
      </c>
      <c r="G277" s="24" t="e">
        <f>VLOOKUP('ADITIVOS LEGADOS_OUTROS'!$B277,#REF!,10,0)</f>
        <v>#REF!</v>
      </c>
      <c r="K277" s="15" t="e">
        <f>VLOOKUP($J277,Tabela11[[#All],[Processo]:[Responsável]],7,0)</f>
        <v>#N/A</v>
      </c>
    </row>
    <row r="278" spans="4:11" x14ac:dyDescent="0.35">
      <c r="D278" s="108" t="e">
        <f>VLOOKUP('ADITIVOS LEGADOS_OUTROS'!$B278,#REF!,7,0)</f>
        <v>#REF!</v>
      </c>
      <c r="E278" s="108" t="e">
        <f>VLOOKUP(Tabela1211[[#This Row],[REGISTRO DO CONTRATO]],#REF!,12,0)</f>
        <v>#REF!</v>
      </c>
      <c r="G278" s="24" t="e">
        <f>VLOOKUP('ADITIVOS LEGADOS_OUTROS'!$B278,#REF!,10,0)</f>
        <v>#REF!</v>
      </c>
      <c r="K278" s="15" t="e">
        <f>VLOOKUP($J278,Tabela11[[#All],[Processo]:[Responsável]],7,0)</f>
        <v>#N/A</v>
      </c>
    </row>
    <row r="279" spans="4:11" x14ac:dyDescent="0.35">
      <c r="D279" s="108" t="e">
        <f>VLOOKUP('ADITIVOS LEGADOS_OUTROS'!$B279,#REF!,7,0)</f>
        <v>#REF!</v>
      </c>
      <c r="E279" s="108" t="e">
        <f>VLOOKUP(Tabela1211[[#This Row],[REGISTRO DO CONTRATO]],#REF!,12,0)</f>
        <v>#REF!</v>
      </c>
      <c r="G279" s="24" t="e">
        <f>VLOOKUP('ADITIVOS LEGADOS_OUTROS'!$B279,#REF!,10,0)</f>
        <v>#REF!</v>
      </c>
      <c r="K279" s="15" t="e">
        <f>VLOOKUP($J279,Tabela11[[#All],[Processo]:[Responsável]],7,0)</f>
        <v>#N/A</v>
      </c>
    </row>
    <row r="280" spans="4:11" x14ac:dyDescent="0.35">
      <c r="D280" s="108" t="e">
        <f>VLOOKUP('ADITIVOS LEGADOS_OUTROS'!$B280,#REF!,7,0)</f>
        <v>#REF!</v>
      </c>
      <c r="E280" s="108" t="e">
        <f>VLOOKUP(Tabela1211[[#This Row],[REGISTRO DO CONTRATO]],#REF!,12,0)</f>
        <v>#REF!</v>
      </c>
      <c r="G280" s="24" t="e">
        <f>VLOOKUP('ADITIVOS LEGADOS_OUTROS'!$B280,#REF!,10,0)</f>
        <v>#REF!</v>
      </c>
      <c r="K280" s="15" t="e">
        <f>VLOOKUP($J280,Tabela11[[#All],[Processo]:[Responsável]],7,0)</f>
        <v>#N/A</v>
      </c>
    </row>
    <row r="281" spans="4:11" x14ac:dyDescent="0.35">
      <c r="D281" s="108" t="e">
        <f>VLOOKUP('ADITIVOS LEGADOS_OUTROS'!$B281,#REF!,7,0)</f>
        <v>#REF!</v>
      </c>
      <c r="E281" s="108" t="e">
        <f>VLOOKUP(Tabela1211[[#This Row],[REGISTRO DO CONTRATO]],#REF!,12,0)</f>
        <v>#REF!</v>
      </c>
      <c r="G281" s="24" t="e">
        <f>VLOOKUP('ADITIVOS LEGADOS_OUTROS'!$B281,#REF!,10,0)</f>
        <v>#REF!</v>
      </c>
      <c r="K281" s="15" t="e">
        <f>VLOOKUP($J281,Tabela11[[#All],[Processo]:[Responsável]],7,0)</f>
        <v>#N/A</v>
      </c>
    </row>
    <row r="282" spans="4:11" x14ac:dyDescent="0.35">
      <c r="D282" s="108" t="e">
        <f>VLOOKUP('ADITIVOS LEGADOS_OUTROS'!$B282,#REF!,7,0)</f>
        <v>#REF!</v>
      </c>
      <c r="E282" s="108" t="e">
        <f>VLOOKUP(Tabela1211[[#This Row],[REGISTRO DO CONTRATO]],#REF!,12,0)</f>
        <v>#REF!</v>
      </c>
      <c r="G282" s="24" t="e">
        <f>VLOOKUP('ADITIVOS LEGADOS_OUTROS'!$B282,#REF!,10,0)</f>
        <v>#REF!</v>
      </c>
      <c r="K282" s="15" t="e">
        <f>VLOOKUP($J282,Tabela11[[#All],[Processo]:[Responsável]],7,0)</f>
        <v>#N/A</v>
      </c>
    </row>
    <row r="283" spans="4:11" x14ac:dyDescent="0.35">
      <c r="D283" s="108" t="e">
        <f>VLOOKUP('ADITIVOS LEGADOS_OUTROS'!$B283,#REF!,7,0)</f>
        <v>#REF!</v>
      </c>
      <c r="E283" s="108" t="e">
        <f>VLOOKUP(Tabela1211[[#This Row],[REGISTRO DO CONTRATO]],#REF!,12,0)</f>
        <v>#REF!</v>
      </c>
      <c r="G283" s="24" t="e">
        <f>VLOOKUP('ADITIVOS LEGADOS_OUTROS'!$B283,#REF!,10,0)</f>
        <v>#REF!</v>
      </c>
      <c r="K283" s="15" t="e">
        <f>VLOOKUP($J283,Tabela11[[#All],[Processo]:[Responsável]],7,0)</f>
        <v>#N/A</v>
      </c>
    </row>
    <row r="284" spans="4:11" x14ac:dyDescent="0.35">
      <c r="D284" s="108" t="e">
        <f>VLOOKUP('ADITIVOS LEGADOS_OUTROS'!$B284,#REF!,7,0)</f>
        <v>#REF!</v>
      </c>
      <c r="E284" s="108" t="e">
        <f>VLOOKUP(Tabela1211[[#This Row],[REGISTRO DO CONTRATO]],#REF!,12,0)</f>
        <v>#REF!</v>
      </c>
      <c r="G284" s="24" t="e">
        <f>VLOOKUP('ADITIVOS LEGADOS_OUTROS'!$B284,#REF!,10,0)</f>
        <v>#REF!</v>
      </c>
      <c r="K284" s="15" t="e">
        <f>VLOOKUP($J284,Tabela11[[#All],[Processo]:[Responsável]],7,0)</f>
        <v>#N/A</v>
      </c>
    </row>
    <row r="285" spans="4:11" x14ac:dyDescent="0.35">
      <c r="D285" s="108" t="e">
        <f>VLOOKUP('ADITIVOS LEGADOS_OUTROS'!$B285,#REF!,7,0)</f>
        <v>#REF!</v>
      </c>
      <c r="E285" s="108" t="e">
        <f>VLOOKUP(Tabela1211[[#This Row],[REGISTRO DO CONTRATO]],#REF!,12,0)</f>
        <v>#REF!</v>
      </c>
      <c r="G285" s="24" t="e">
        <f>VLOOKUP('ADITIVOS LEGADOS_OUTROS'!$B285,#REF!,10,0)</f>
        <v>#REF!</v>
      </c>
      <c r="K285" s="15" t="e">
        <f>VLOOKUP($J285,Tabela11[[#All],[Processo]:[Responsável]],7,0)</f>
        <v>#N/A</v>
      </c>
    </row>
    <row r="286" spans="4:11" x14ac:dyDescent="0.35">
      <c r="D286" s="108" t="e">
        <f>VLOOKUP('ADITIVOS LEGADOS_OUTROS'!$B286,#REF!,7,0)</f>
        <v>#REF!</v>
      </c>
      <c r="E286" s="108" t="e">
        <f>VLOOKUP(Tabela1211[[#This Row],[REGISTRO DO CONTRATO]],#REF!,12,0)</f>
        <v>#REF!</v>
      </c>
      <c r="G286" s="24" t="e">
        <f>VLOOKUP('ADITIVOS LEGADOS_OUTROS'!$B286,#REF!,10,0)</f>
        <v>#REF!</v>
      </c>
      <c r="K286" s="15" t="e">
        <f>VLOOKUP($J286,Tabela11[[#All],[Processo]:[Responsável]],7,0)</f>
        <v>#N/A</v>
      </c>
    </row>
    <row r="287" spans="4:11" x14ac:dyDescent="0.35">
      <c r="D287" s="108" t="e">
        <f>VLOOKUP('ADITIVOS LEGADOS_OUTROS'!$B287,#REF!,7,0)</f>
        <v>#REF!</v>
      </c>
      <c r="E287" s="108" t="e">
        <f>VLOOKUP(Tabela1211[[#This Row],[REGISTRO DO CONTRATO]],#REF!,12,0)</f>
        <v>#REF!</v>
      </c>
      <c r="G287" s="24" t="e">
        <f>VLOOKUP('ADITIVOS LEGADOS_OUTROS'!$B287,#REF!,10,0)</f>
        <v>#REF!</v>
      </c>
      <c r="K287" s="15" t="e">
        <f>VLOOKUP($J287,Tabela11[[#All],[Processo]:[Responsável]],7,0)</f>
        <v>#N/A</v>
      </c>
    </row>
    <row r="288" spans="4:11" x14ac:dyDescent="0.35">
      <c r="D288" s="108" t="e">
        <f>VLOOKUP('ADITIVOS LEGADOS_OUTROS'!$B288,#REF!,7,0)</f>
        <v>#REF!</v>
      </c>
      <c r="E288" s="108" t="e">
        <f>VLOOKUP(Tabela1211[[#This Row],[REGISTRO DO CONTRATO]],#REF!,12,0)</f>
        <v>#REF!</v>
      </c>
      <c r="G288" s="24" t="e">
        <f>VLOOKUP('ADITIVOS LEGADOS_OUTROS'!$B288,#REF!,10,0)</f>
        <v>#REF!</v>
      </c>
      <c r="K288" s="15" t="e">
        <f>VLOOKUP($J288,Tabela11[[#All],[Processo]:[Responsável]],7,0)</f>
        <v>#N/A</v>
      </c>
    </row>
    <row r="289" spans="4:11" x14ac:dyDescent="0.35">
      <c r="D289" s="108" t="e">
        <f>VLOOKUP('ADITIVOS LEGADOS_OUTROS'!$B289,#REF!,7,0)</f>
        <v>#REF!</v>
      </c>
      <c r="E289" s="108" t="e">
        <f>VLOOKUP(Tabela1211[[#This Row],[REGISTRO DO CONTRATO]],#REF!,12,0)</f>
        <v>#REF!</v>
      </c>
      <c r="G289" s="24" t="e">
        <f>VLOOKUP('ADITIVOS LEGADOS_OUTROS'!$B289,#REF!,10,0)</f>
        <v>#REF!</v>
      </c>
      <c r="K289" s="15" t="e">
        <f>VLOOKUP($J289,Tabela11[[#All],[Processo]:[Responsável]],7,0)</f>
        <v>#N/A</v>
      </c>
    </row>
    <row r="290" spans="4:11" x14ac:dyDescent="0.35">
      <c r="D290" s="108" t="e">
        <f>VLOOKUP('ADITIVOS LEGADOS_OUTROS'!$B290,#REF!,7,0)</f>
        <v>#REF!</v>
      </c>
      <c r="E290" s="108" t="e">
        <f>VLOOKUP(Tabela1211[[#This Row],[REGISTRO DO CONTRATO]],#REF!,12,0)</f>
        <v>#REF!</v>
      </c>
      <c r="G290" s="24" t="e">
        <f>VLOOKUP('ADITIVOS LEGADOS_OUTROS'!$B290,#REF!,10,0)</f>
        <v>#REF!</v>
      </c>
      <c r="K290" s="15" t="e">
        <f>VLOOKUP($J290,Tabela11[[#All],[Processo]:[Responsável]],7,0)</f>
        <v>#N/A</v>
      </c>
    </row>
    <row r="291" spans="4:11" x14ac:dyDescent="0.35">
      <c r="D291" s="108" t="e">
        <f>VLOOKUP('ADITIVOS LEGADOS_OUTROS'!$B291,#REF!,7,0)</f>
        <v>#REF!</v>
      </c>
      <c r="E291" s="108" t="e">
        <f>VLOOKUP(Tabela1211[[#This Row],[REGISTRO DO CONTRATO]],#REF!,12,0)</f>
        <v>#REF!</v>
      </c>
      <c r="G291" s="24" t="e">
        <f>VLOOKUP('ADITIVOS LEGADOS_OUTROS'!$B291,#REF!,10,0)</f>
        <v>#REF!</v>
      </c>
      <c r="K291" s="15" t="e">
        <f>VLOOKUP($J291,Tabela11[[#All],[Processo]:[Responsável]],7,0)</f>
        <v>#N/A</v>
      </c>
    </row>
    <row r="292" spans="4:11" x14ac:dyDescent="0.35">
      <c r="D292" s="108" t="e">
        <f>VLOOKUP('ADITIVOS LEGADOS_OUTROS'!$B292,#REF!,7,0)</f>
        <v>#REF!</v>
      </c>
      <c r="E292" s="108" t="e">
        <f>VLOOKUP(Tabela1211[[#This Row],[REGISTRO DO CONTRATO]],#REF!,12,0)</f>
        <v>#REF!</v>
      </c>
      <c r="G292" s="24" t="e">
        <f>VLOOKUP('ADITIVOS LEGADOS_OUTROS'!$B292,#REF!,10,0)</f>
        <v>#REF!</v>
      </c>
      <c r="K292" s="15" t="e">
        <f>VLOOKUP($J292,Tabela11[[#All],[Processo]:[Responsável]],7,0)</f>
        <v>#N/A</v>
      </c>
    </row>
    <row r="293" spans="4:11" x14ac:dyDescent="0.35">
      <c r="D293" s="108" t="e">
        <f>VLOOKUP('ADITIVOS LEGADOS_OUTROS'!$B293,#REF!,7,0)</f>
        <v>#REF!</v>
      </c>
      <c r="E293" s="108" t="e">
        <f>VLOOKUP(Tabela1211[[#This Row],[REGISTRO DO CONTRATO]],#REF!,12,0)</f>
        <v>#REF!</v>
      </c>
      <c r="G293" s="24" t="e">
        <f>VLOOKUP('ADITIVOS LEGADOS_OUTROS'!$B293,#REF!,10,0)</f>
        <v>#REF!</v>
      </c>
      <c r="K293" s="15" t="e">
        <f>VLOOKUP($J293,Tabela11[[#All],[Processo]:[Responsável]],7,0)</f>
        <v>#N/A</v>
      </c>
    </row>
    <row r="294" spans="4:11" x14ac:dyDescent="0.35">
      <c r="D294" s="108" t="e">
        <f>VLOOKUP('ADITIVOS LEGADOS_OUTROS'!$B294,#REF!,7,0)</f>
        <v>#REF!</v>
      </c>
      <c r="E294" s="108" t="e">
        <f>VLOOKUP(Tabela1211[[#This Row],[REGISTRO DO CONTRATO]],#REF!,12,0)</f>
        <v>#REF!</v>
      </c>
      <c r="G294" s="24" t="e">
        <f>VLOOKUP('ADITIVOS LEGADOS_OUTROS'!$B294,#REF!,10,0)</f>
        <v>#REF!</v>
      </c>
      <c r="K294" s="15" t="e">
        <f>VLOOKUP($J294,Tabela11[[#All],[Processo]:[Responsável]],7,0)</f>
        <v>#N/A</v>
      </c>
    </row>
    <row r="295" spans="4:11" x14ac:dyDescent="0.35">
      <c r="D295" s="108" t="e">
        <f>VLOOKUP('ADITIVOS LEGADOS_OUTROS'!$B295,#REF!,7,0)</f>
        <v>#REF!</v>
      </c>
      <c r="E295" s="108" t="e">
        <f>VLOOKUP(Tabela1211[[#This Row],[REGISTRO DO CONTRATO]],#REF!,12,0)</f>
        <v>#REF!</v>
      </c>
      <c r="G295" s="24" t="e">
        <f>VLOOKUP('ADITIVOS LEGADOS_OUTROS'!$B295,#REF!,10,0)</f>
        <v>#REF!</v>
      </c>
      <c r="K295" s="15" t="e">
        <f>VLOOKUP($J295,Tabela11[[#All],[Processo]:[Responsável]],7,0)</f>
        <v>#N/A</v>
      </c>
    </row>
    <row r="296" spans="4:11" x14ac:dyDescent="0.35">
      <c r="D296" s="108" t="e">
        <f>VLOOKUP('ADITIVOS LEGADOS_OUTROS'!$B296,#REF!,7,0)</f>
        <v>#REF!</v>
      </c>
      <c r="E296" s="108" t="e">
        <f>VLOOKUP(Tabela1211[[#This Row],[REGISTRO DO CONTRATO]],#REF!,12,0)</f>
        <v>#REF!</v>
      </c>
      <c r="G296" s="24" t="e">
        <f>VLOOKUP('ADITIVOS LEGADOS_OUTROS'!$B296,#REF!,10,0)</f>
        <v>#REF!</v>
      </c>
      <c r="K296" s="15" t="e">
        <f>VLOOKUP($J296,Tabela11[[#All],[Processo]:[Responsável]],7,0)</f>
        <v>#N/A</v>
      </c>
    </row>
    <row r="297" spans="4:11" x14ac:dyDescent="0.35">
      <c r="D297" s="108" t="e">
        <f>VLOOKUP('ADITIVOS LEGADOS_OUTROS'!$B297,#REF!,7,0)</f>
        <v>#REF!</v>
      </c>
      <c r="E297" s="108" t="e">
        <f>VLOOKUP(Tabela1211[[#This Row],[REGISTRO DO CONTRATO]],#REF!,12,0)</f>
        <v>#REF!</v>
      </c>
      <c r="G297" s="24" t="e">
        <f>VLOOKUP('ADITIVOS LEGADOS_OUTROS'!$B297,#REF!,10,0)</f>
        <v>#REF!</v>
      </c>
      <c r="K297" s="15" t="e">
        <f>VLOOKUP($J297,Tabela11[[#All],[Processo]:[Responsável]],7,0)</f>
        <v>#N/A</v>
      </c>
    </row>
    <row r="298" spans="4:11" x14ac:dyDescent="0.35">
      <c r="D298" s="108" t="e">
        <f>VLOOKUP('ADITIVOS LEGADOS_OUTROS'!$B298,#REF!,7,0)</f>
        <v>#REF!</v>
      </c>
      <c r="E298" s="108" t="e">
        <f>VLOOKUP(Tabela1211[[#This Row],[REGISTRO DO CONTRATO]],#REF!,12,0)</f>
        <v>#REF!</v>
      </c>
      <c r="G298" s="24" t="e">
        <f>VLOOKUP('ADITIVOS LEGADOS_OUTROS'!$B298,#REF!,10,0)</f>
        <v>#REF!</v>
      </c>
      <c r="K298" s="15" t="e">
        <f>VLOOKUP($J298,Tabela11[[#All],[Processo]:[Responsável]],7,0)</f>
        <v>#N/A</v>
      </c>
    </row>
    <row r="299" spans="4:11" x14ac:dyDescent="0.35">
      <c r="D299" s="108" t="e">
        <f>VLOOKUP('ADITIVOS LEGADOS_OUTROS'!$B299,#REF!,7,0)</f>
        <v>#REF!</v>
      </c>
      <c r="E299" s="108" t="e">
        <f>VLOOKUP(Tabela1211[[#This Row],[REGISTRO DO CONTRATO]],#REF!,12,0)</f>
        <v>#REF!</v>
      </c>
      <c r="G299" s="24" t="e">
        <f>VLOOKUP('ADITIVOS LEGADOS_OUTROS'!$B299,#REF!,10,0)</f>
        <v>#REF!</v>
      </c>
      <c r="K299" s="15" t="e">
        <f>VLOOKUP($J299,Tabela11[[#All],[Processo]:[Responsável]],7,0)</f>
        <v>#N/A</v>
      </c>
    </row>
    <row r="300" spans="4:11" x14ac:dyDescent="0.35">
      <c r="D300" s="108" t="e">
        <f>VLOOKUP('ADITIVOS LEGADOS_OUTROS'!$B300,#REF!,7,0)</f>
        <v>#REF!</v>
      </c>
      <c r="E300" s="108" t="e">
        <f>VLOOKUP(Tabela1211[[#This Row],[REGISTRO DO CONTRATO]],#REF!,12,0)</f>
        <v>#REF!</v>
      </c>
      <c r="G300" s="24" t="e">
        <f>VLOOKUP('ADITIVOS LEGADOS_OUTROS'!$B300,#REF!,10,0)</f>
        <v>#REF!</v>
      </c>
      <c r="K300" s="15" t="e">
        <f>VLOOKUP($J300,Tabela11[[#All],[Processo]:[Responsável]],7,0)</f>
        <v>#N/A</v>
      </c>
    </row>
    <row r="301" spans="4:11" x14ac:dyDescent="0.35">
      <c r="D301" s="108" t="e">
        <f>VLOOKUP('ADITIVOS LEGADOS_OUTROS'!$B301,#REF!,7,0)</f>
        <v>#REF!</v>
      </c>
      <c r="E301" s="108" t="e">
        <f>VLOOKUP(Tabela1211[[#This Row],[REGISTRO DO CONTRATO]],#REF!,12,0)</f>
        <v>#REF!</v>
      </c>
      <c r="G301" s="24" t="e">
        <f>VLOOKUP('ADITIVOS LEGADOS_OUTROS'!$B301,#REF!,10,0)</f>
        <v>#REF!</v>
      </c>
      <c r="K301" s="15" t="e">
        <f>VLOOKUP($J301,Tabela11[[#All],[Processo]:[Responsável]],7,0)</f>
        <v>#N/A</v>
      </c>
    </row>
    <row r="302" spans="4:11" x14ac:dyDescent="0.35">
      <c r="D302" s="108" t="e">
        <f>VLOOKUP('ADITIVOS LEGADOS_OUTROS'!$B302,#REF!,7,0)</f>
        <v>#REF!</v>
      </c>
      <c r="E302" s="108" t="e">
        <f>VLOOKUP(Tabela1211[[#This Row],[REGISTRO DO CONTRATO]],#REF!,12,0)</f>
        <v>#REF!</v>
      </c>
      <c r="G302" s="24" t="e">
        <f>VLOOKUP('ADITIVOS LEGADOS_OUTROS'!$B302,#REF!,10,0)</f>
        <v>#REF!</v>
      </c>
      <c r="K302" s="15" t="e">
        <f>VLOOKUP($J302,Tabela11[[#All],[Processo]:[Responsável]],7,0)</f>
        <v>#N/A</v>
      </c>
    </row>
    <row r="303" spans="4:11" x14ac:dyDescent="0.35">
      <c r="D303" s="108" t="e">
        <f>VLOOKUP('ADITIVOS LEGADOS_OUTROS'!$B303,#REF!,7,0)</f>
        <v>#REF!</v>
      </c>
      <c r="E303" s="108" t="e">
        <f>VLOOKUP(Tabela1211[[#This Row],[REGISTRO DO CONTRATO]],#REF!,12,0)</f>
        <v>#REF!</v>
      </c>
      <c r="G303" s="24" t="e">
        <f>VLOOKUP('ADITIVOS LEGADOS_OUTROS'!$B303,#REF!,10,0)</f>
        <v>#REF!</v>
      </c>
      <c r="K303" s="15" t="e">
        <f>VLOOKUP($J303,Tabela11[[#All],[Processo]:[Responsável]],7,0)</f>
        <v>#N/A</v>
      </c>
    </row>
    <row r="304" spans="4:11" x14ac:dyDescent="0.35">
      <c r="D304" s="108" t="e">
        <f>VLOOKUP('ADITIVOS LEGADOS_OUTROS'!$B304,#REF!,7,0)</f>
        <v>#REF!</v>
      </c>
      <c r="E304" s="108" t="e">
        <f>VLOOKUP(Tabela1211[[#This Row],[REGISTRO DO CONTRATO]],#REF!,12,0)</f>
        <v>#REF!</v>
      </c>
      <c r="G304" s="24" t="e">
        <f>VLOOKUP('ADITIVOS LEGADOS_OUTROS'!$B304,#REF!,10,0)</f>
        <v>#REF!</v>
      </c>
      <c r="K304" s="15" t="e">
        <f>VLOOKUP($J304,Tabela11[[#All],[Processo]:[Responsável]],7,0)</f>
        <v>#N/A</v>
      </c>
    </row>
    <row r="305" spans="4:11" x14ac:dyDescent="0.35">
      <c r="D305" s="108" t="e">
        <f>VLOOKUP('ADITIVOS LEGADOS_OUTROS'!$B305,#REF!,7,0)</f>
        <v>#REF!</v>
      </c>
      <c r="E305" s="108" t="e">
        <f>VLOOKUP(Tabela1211[[#This Row],[REGISTRO DO CONTRATO]],#REF!,12,0)</f>
        <v>#REF!</v>
      </c>
      <c r="G305" s="24" t="e">
        <f>VLOOKUP('ADITIVOS LEGADOS_OUTROS'!$B305,#REF!,10,0)</f>
        <v>#REF!</v>
      </c>
      <c r="K305" s="15" t="e">
        <f>VLOOKUP($J305,Tabela11[[#All],[Processo]:[Responsável]],7,0)</f>
        <v>#N/A</v>
      </c>
    </row>
    <row r="306" spans="4:11" x14ac:dyDescent="0.35">
      <c r="D306" s="108" t="e">
        <f>VLOOKUP('ADITIVOS LEGADOS_OUTROS'!$B306,#REF!,7,0)</f>
        <v>#REF!</v>
      </c>
      <c r="E306" s="108" t="e">
        <f>VLOOKUP(Tabela1211[[#This Row],[REGISTRO DO CONTRATO]],#REF!,12,0)</f>
        <v>#REF!</v>
      </c>
      <c r="G306" s="24" t="e">
        <f>VLOOKUP('ADITIVOS LEGADOS_OUTROS'!$B306,#REF!,10,0)</f>
        <v>#REF!</v>
      </c>
      <c r="K306" s="15" t="e">
        <f>VLOOKUP($J306,Tabela11[[#All],[Processo]:[Responsável]],7,0)</f>
        <v>#N/A</v>
      </c>
    </row>
    <row r="307" spans="4:11" x14ac:dyDescent="0.35">
      <c r="D307" s="108" t="e">
        <f>VLOOKUP('ADITIVOS LEGADOS_OUTROS'!$B307,#REF!,7,0)</f>
        <v>#REF!</v>
      </c>
      <c r="E307" s="108" t="e">
        <f>VLOOKUP(Tabela1211[[#This Row],[REGISTRO DO CONTRATO]],#REF!,12,0)</f>
        <v>#REF!</v>
      </c>
      <c r="G307" s="24" t="e">
        <f>VLOOKUP('ADITIVOS LEGADOS_OUTROS'!$B307,#REF!,10,0)</f>
        <v>#REF!</v>
      </c>
      <c r="K307" s="15" t="e">
        <f>VLOOKUP($J307,Tabela11[[#All],[Processo]:[Responsável]],7,0)</f>
        <v>#N/A</v>
      </c>
    </row>
    <row r="308" spans="4:11" x14ac:dyDescent="0.35">
      <c r="D308" s="108" t="e">
        <f>VLOOKUP('ADITIVOS LEGADOS_OUTROS'!$B308,#REF!,7,0)</f>
        <v>#REF!</v>
      </c>
      <c r="E308" s="108" t="e">
        <f>VLOOKUP(Tabela1211[[#This Row],[REGISTRO DO CONTRATO]],#REF!,12,0)</f>
        <v>#REF!</v>
      </c>
      <c r="G308" s="24" t="e">
        <f>VLOOKUP('ADITIVOS LEGADOS_OUTROS'!$B308,#REF!,10,0)</f>
        <v>#REF!</v>
      </c>
      <c r="K308" s="15" t="e">
        <f>VLOOKUP($J308,Tabela11[[#All],[Processo]:[Responsável]],7,0)</f>
        <v>#N/A</v>
      </c>
    </row>
    <row r="309" spans="4:11" x14ac:dyDescent="0.35">
      <c r="D309" s="108" t="e">
        <f>VLOOKUP('ADITIVOS LEGADOS_OUTROS'!$B309,#REF!,7,0)</f>
        <v>#REF!</v>
      </c>
      <c r="E309" s="108" t="e">
        <f>VLOOKUP(Tabela1211[[#This Row],[REGISTRO DO CONTRATO]],#REF!,12,0)</f>
        <v>#REF!</v>
      </c>
      <c r="G309" s="24" t="e">
        <f>VLOOKUP('ADITIVOS LEGADOS_OUTROS'!$B309,#REF!,10,0)</f>
        <v>#REF!</v>
      </c>
      <c r="K309" s="15" t="e">
        <f>VLOOKUP($J309,Tabela11[[#All],[Processo]:[Responsável]],7,0)</f>
        <v>#N/A</v>
      </c>
    </row>
    <row r="310" spans="4:11" x14ac:dyDescent="0.35">
      <c r="D310" s="108" t="e">
        <f>VLOOKUP('ADITIVOS LEGADOS_OUTROS'!$B310,#REF!,7,0)</f>
        <v>#REF!</v>
      </c>
      <c r="E310" s="108" t="e">
        <f>VLOOKUP(Tabela1211[[#This Row],[REGISTRO DO CONTRATO]],#REF!,12,0)</f>
        <v>#REF!</v>
      </c>
      <c r="G310" s="24" t="e">
        <f>VLOOKUP('ADITIVOS LEGADOS_OUTROS'!$B310,#REF!,10,0)</f>
        <v>#REF!</v>
      </c>
      <c r="K310" s="15" t="e">
        <f>VLOOKUP($J310,Tabela11[[#All],[Processo]:[Responsável]],7,0)</f>
        <v>#N/A</v>
      </c>
    </row>
    <row r="311" spans="4:11" x14ac:dyDescent="0.35">
      <c r="D311" s="108" t="e">
        <f>VLOOKUP('ADITIVOS LEGADOS_OUTROS'!$B311,#REF!,7,0)</f>
        <v>#REF!</v>
      </c>
      <c r="E311" s="108" t="e">
        <f>VLOOKUP(Tabela1211[[#This Row],[REGISTRO DO CONTRATO]],#REF!,12,0)</f>
        <v>#REF!</v>
      </c>
      <c r="G311" s="24" t="e">
        <f>VLOOKUP('ADITIVOS LEGADOS_OUTROS'!$B311,#REF!,10,0)</f>
        <v>#REF!</v>
      </c>
      <c r="K311" s="15" t="e">
        <f>VLOOKUP($J311,Tabela11[[#All],[Processo]:[Responsável]],7,0)</f>
        <v>#N/A</v>
      </c>
    </row>
    <row r="312" spans="4:11" x14ac:dyDescent="0.35">
      <c r="D312" s="108" t="e">
        <f>VLOOKUP('ADITIVOS LEGADOS_OUTROS'!$B312,#REF!,7,0)</f>
        <v>#REF!</v>
      </c>
      <c r="E312" s="108" t="e">
        <f>VLOOKUP(Tabela1211[[#This Row],[REGISTRO DO CONTRATO]],#REF!,12,0)</f>
        <v>#REF!</v>
      </c>
      <c r="G312" s="24" t="e">
        <f>VLOOKUP('ADITIVOS LEGADOS_OUTROS'!$B312,#REF!,10,0)</f>
        <v>#REF!</v>
      </c>
      <c r="K312" s="15" t="e">
        <f>VLOOKUP($J312,Tabela11[[#All],[Processo]:[Responsável]],7,0)</f>
        <v>#N/A</v>
      </c>
    </row>
    <row r="313" spans="4:11" x14ac:dyDescent="0.35">
      <c r="D313" s="108" t="e">
        <f>VLOOKUP('ADITIVOS LEGADOS_OUTROS'!$B313,#REF!,7,0)</f>
        <v>#REF!</v>
      </c>
      <c r="E313" s="108" t="e">
        <f>VLOOKUP(Tabela1211[[#This Row],[REGISTRO DO CONTRATO]],#REF!,12,0)</f>
        <v>#REF!</v>
      </c>
      <c r="G313" s="24" t="e">
        <f>VLOOKUP('ADITIVOS LEGADOS_OUTROS'!$B313,#REF!,10,0)</f>
        <v>#REF!</v>
      </c>
      <c r="K313" s="15" t="e">
        <f>VLOOKUP($J313,Tabela11[[#All],[Processo]:[Responsável]],7,0)</f>
        <v>#N/A</v>
      </c>
    </row>
    <row r="314" spans="4:11" x14ac:dyDescent="0.35">
      <c r="D314" s="108" t="e">
        <f>VLOOKUP('ADITIVOS LEGADOS_OUTROS'!$B314,#REF!,7,0)</f>
        <v>#REF!</v>
      </c>
      <c r="E314" s="108" t="e">
        <f>VLOOKUP(Tabela1211[[#This Row],[REGISTRO DO CONTRATO]],#REF!,12,0)</f>
        <v>#REF!</v>
      </c>
      <c r="G314" s="24" t="e">
        <f>VLOOKUP('ADITIVOS LEGADOS_OUTROS'!$B314,#REF!,10,0)</f>
        <v>#REF!</v>
      </c>
      <c r="K314" s="15" t="e">
        <f>VLOOKUP($J314,Tabela11[[#All],[Processo]:[Responsável]],7,0)</f>
        <v>#N/A</v>
      </c>
    </row>
    <row r="315" spans="4:11" x14ac:dyDescent="0.35">
      <c r="D315" s="108" t="e">
        <f>VLOOKUP('ADITIVOS LEGADOS_OUTROS'!$B315,#REF!,7,0)</f>
        <v>#REF!</v>
      </c>
      <c r="E315" s="108" t="e">
        <f>VLOOKUP(Tabela1211[[#This Row],[REGISTRO DO CONTRATO]],#REF!,12,0)</f>
        <v>#REF!</v>
      </c>
      <c r="G315" s="24" t="e">
        <f>VLOOKUP('ADITIVOS LEGADOS_OUTROS'!$B315,#REF!,10,0)</f>
        <v>#REF!</v>
      </c>
      <c r="K315" s="15" t="e">
        <f>VLOOKUP($J315,Tabela11[[#All],[Processo]:[Responsável]],7,0)</f>
        <v>#N/A</v>
      </c>
    </row>
    <row r="316" spans="4:11" x14ac:dyDescent="0.35">
      <c r="D316" s="108" t="e">
        <f>VLOOKUP('ADITIVOS LEGADOS_OUTROS'!$B316,#REF!,7,0)</f>
        <v>#REF!</v>
      </c>
      <c r="E316" s="108" t="e">
        <f>VLOOKUP(Tabela1211[[#This Row],[REGISTRO DO CONTRATO]],#REF!,12,0)</f>
        <v>#REF!</v>
      </c>
      <c r="G316" s="24" t="e">
        <f>VLOOKUP('ADITIVOS LEGADOS_OUTROS'!$B316,#REF!,10,0)</f>
        <v>#REF!</v>
      </c>
      <c r="K316" s="15" t="e">
        <f>VLOOKUP($J316,Tabela11[[#All],[Processo]:[Responsável]],7,0)</f>
        <v>#N/A</v>
      </c>
    </row>
    <row r="317" spans="4:11" x14ac:dyDescent="0.35">
      <c r="D317" s="108" t="e">
        <f>VLOOKUP('ADITIVOS LEGADOS_OUTROS'!$B317,#REF!,7,0)</f>
        <v>#REF!</v>
      </c>
      <c r="E317" s="108" t="e">
        <f>VLOOKUP(Tabela1211[[#This Row],[REGISTRO DO CONTRATO]],#REF!,12,0)</f>
        <v>#REF!</v>
      </c>
      <c r="G317" s="24" t="e">
        <f>VLOOKUP('ADITIVOS LEGADOS_OUTROS'!$B317,#REF!,10,0)</f>
        <v>#REF!</v>
      </c>
      <c r="K317" s="15" t="e">
        <f>VLOOKUP($J317,Tabela11[[#All],[Processo]:[Responsável]],7,0)</f>
        <v>#N/A</v>
      </c>
    </row>
    <row r="318" spans="4:11" x14ac:dyDescent="0.35">
      <c r="D318" s="108" t="e">
        <f>VLOOKUP('ADITIVOS LEGADOS_OUTROS'!$B318,#REF!,7,0)</f>
        <v>#REF!</v>
      </c>
      <c r="E318" s="108" t="e">
        <f>VLOOKUP(Tabela1211[[#This Row],[REGISTRO DO CONTRATO]],#REF!,12,0)</f>
        <v>#REF!</v>
      </c>
      <c r="G318" s="24" t="e">
        <f>VLOOKUP('ADITIVOS LEGADOS_OUTROS'!$B318,#REF!,10,0)</f>
        <v>#REF!</v>
      </c>
      <c r="K318" s="15" t="e">
        <f>VLOOKUP($J318,Tabela11[[#All],[Processo]:[Responsável]],7,0)</f>
        <v>#N/A</v>
      </c>
    </row>
    <row r="319" spans="4:11" x14ac:dyDescent="0.35">
      <c r="D319" s="108" t="e">
        <f>VLOOKUP('ADITIVOS LEGADOS_OUTROS'!$B319,#REF!,7,0)</f>
        <v>#REF!</v>
      </c>
      <c r="E319" s="108" t="e">
        <f>VLOOKUP(Tabela1211[[#This Row],[REGISTRO DO CONTRATO]],#REF!,12,0)</f>
        <v>#REF!</v>
      </c>
      <c r="G319" s="24" t="e">
        <f>VLOOKUP('ADITIVOS LEGADOS_OUTROS'!$B319,#REF!,10,0)</f>
        <v>#REF!</v>
      </c>
      <c r="K319" s="15" t="e">
        <f>VLOOKUP($J319,Tabela11[[#All],[Processo]:[Responsável]],7,0)</f>
        <v>#N/A</v>
      </c>
    </row>
    <row r="320" spans="4:11" x14ac:dyDescent="0.35">
      <c r="D320" s="108" t="e">
        <f>VLOOKUP('ADITIVOS LEGADOS_OUTROS'!$B320,#REF!,7,0)</f>
        <v>#REF!</v>
      </c>
      <c r="E320" s="108" t="e">
        <f>VLOOKUP(Tabela1211[[#This Row],[REGISTRO DO CONTRATO]],#REF!,12,0)</f>
        <v>#REF!</v>
      </c>
      <c r="G320" s="24" t="e">
        <f>VLOOKUP('ADITIVOS LEGADOS_OUTROS'!$B320,#REF!,10,0)</f>
        <v>#REF!</v>
      </c>
      <c r="K320" s="15" t="e">
        <f>VLOOKUP($J320,Tabela11[[#All],[Processo]:[Responsável]],7,0)</f>
        <v>#N/A</v>
      </c>
    </row>
    <row r="321" spans="4:11" x14ac:dyDescent="0.35">
      <c r="D321" s="108" t="e">
        <f>VLOOKUP('ADITIVOS LEGADOS_OUTROS'!$B321,#REF!,7,0)</f>
        <v>#REF!</v>
      </c>
      <c r="E321" s="108" t="e">
        <f>VLOOKUP(Tabela1211[[#This Row],[REGISTRO DO CONTRATO]],#REF!,12,0)</f>
        <v>#REF!</v>
      </c>
      <c r="G321" s="24" t="e">
        <f>VLOOKUP('ADITIVOS LEGADOS_OUTROS'!$B321,#REF!,10,0)</f>
        <v>#REF!</v>
      </c>
      <c r="K321" s="15" t="e">
        <f>VLOOKUP($J321,Tabela11[[#All],[Processo]:[Responsável]],7,0)</f>
        <v>#N/A</v>
      </c>
    </row>
    <row r="322" spans="4:11" x14ac:dyDescent="0.35">
      <c r="D322" s="108" t="e">
        <f>VLOOKUP('ADITIVOS LEGADOS_OUTROS'!$B322,#REF!,7,0)</f>
        <v>#REF!</v>
      </c>
      <c r="E322" s="108" t="e">
        <f>VLOOKUP(Tabela1211[[#This Row],[REGISTRO DO CONTRATO]],#REF!,12,0)</f>
        <v>#REF!</v>
      </c>
      <c r="G322" s="24" t="e">
        <f>VLOOKUP('ADITIVOS LEGADOS_OUTROS'!$B322,#REF!,10,0)</f>
        <v>#REF!</v>
      </c>
      <c r="K322" s="15" t="e">
        <f>VLOOKUP($J322,Tabela11[[#All],[Processo]:[Responsável]],7,0)</f>
        <v>#N/A</v>
      </c>
    </row>
    <row r="323" spans="4:11" x14ac:dyDescent="0.35">
      <c r="D323" s="108" t="e">
        <f>VLOOKUP('ADITIVOS LEGADOS_OUTROS'!$B323,#REF!,7,0)</f>
        <v>#REF!</v>
      </c>
      <c r="E323" s="108" t="e">
        <f>VLOOKUP(Tabela1211[[#This Row],[REGISTRO DO CONTRATO]],#REF!,12,0)</f>
        <v>#REF!</v>
      </c>
      <c r="G323" s="24" t="e">
        <f>VLOOKUP('ADITIVOS LEGADOS_OUTROS'!$B323,#REF!,10,0)</f>
        <v>#REF!</v>
      </c>
      <c r="K323" s="15" t="e">
        <f>VLOOKUP($J323,Tabela11[[#All],[Processo]:[Responsável]],7,0)</f>
        <v>#N/A</v>
      </c>
    </row>
    <row r="324" spans="4:11" x14ac:dyDescent="0.35">
      <c r="D324" s="108" t="e">
        <f>VLOOKUP('ADITIVOS LEGADOS_OUTROS'!$B324,#REF!,7,0)</f>
        <v>#REF!</v>
      </c>
      <c r="E324" s="108" t="e">
        <f>VLOOKUP(Tabela1211[[#This Row],[REGISTRO DO CONTRATO]],#REF!,12,0)</f>
        <v>#REF!</v>
      </c>
      <c r="G324" s="24" t="e">
        <f>VLOOKUP('ADITIVOS LEGADOS_OUTROS'!$B324,#REF!,10,0)</f>
        <v>#REF!</v>
      </c>
      <c r="K324" s="15" t="e">
        <f>VLOOKUP($J324,Tabela11[[#All],[Processo]:[Responsável]],7,0)</f>
        <v>#N/A</v>
      </c>
    </row>
    <row r="325" spans="4:11" x14ac:dyDescent="0.35">
      <c r="D325" s="108" t="e">
        <f>VLOOKUP('ADITIVOS LEGADOS_OUTROS'!$B325,#REF!,7,0)</f>
        <v>#REF!</v>
      </c>
      <c r="E325" s="108" t="e">
        <f>VLOOKUP(Tabela1211[[#This Row],[REGISTRO DO CONTRATO]],#REF!,12,0)</f>
        <v>#REF!</v>
      </c>
      <c r="G325" s="24" t="e">
        <f>VLOOKUP('ADITIVOS LEGADOS_OUTROS'!$B325,#REF!,10,0)</f>
        <v>#REF!</v>
      </c>
      <c r="K325" s="15" t="e">
        <f>VLOOKUP($J325,Tabela11[[#All],[Processo]:[Responsável]],7,0)</f>
        <v>#N/A</v>
      </c>
    </row>
    <row r="326" spans="4:11" x14ac:dyDescent="0.35">
      <c r="D326" s="108" t="e">
        <f>VLOOKUP('ADITIVOS LEGADOS_OUTROS'!$B326,#REF!,7,0)</f>
        <v>#REF!</v>
      </c>
      <c r="E326" s="108" t="e">
        <f>VLOOKUP(Tabela1211[[#This Row],[REGISTRO DO CONTRATO]],#REF!,12,0)</f>
        <v>#REF!</v>
      </c>
      <c r="G326" s="24" t="e">
        <f>VLOOKUP('ADITIVOS LEGADOS_OUTROS'!$B326,#REF!,10,0)</f>
        <v>#REF!</v>
      </c>
      <c r="K326" s="15" t="e">
        <f>VLOOKUP($J326,Tabela11[[#All],[Processo]:[Responsável]],7,0)</f>
        <v>#N/A</v>
      </c>
    </row>
    <row r="327" spans="4:11" x14ac:dyDescent="0.35">
      <c r="D327" s="108" t="e">
        <f>VLOOKUP('ADITIVOS LEGADOS_OUTROS'!$B327,#REF!,7,0)</f>
        <v>#REF!</v>
      </c>
      <c r="E327" s="108" t="e">
        <f>VLOOKUP(Tabela1211[[#This Row],[REGISTRO DO CONTRATO]],#REF!,12,0)</f>
        <v>#REF!</v>
      </c>
      <c r="G327" s="24" t="e">
        <f>VLOOKUP('ADITIVOS LEGADOS_OUTROS'!$B327,#REF!,10,0)</f>
        <v>#REF!</v>
      </c>
      <c r="K327" s="15" t="e">
        <f>VLOOKUP($J327,Tabela11[[#All],[Processo]:[Responsável]],7,0)</f>
        <v>#N/A</v>
      </c>
    </row>
    <row r="328" spans="4:11" x14ac:dyDescent="0.35">
      <c r="D328" s="108" t="e">
        <f>VLOOKUP('ADITIVOS LEGADOS_OUTROS'!$B328,#REF!,7,0)</f>
        <v>#REF!</v>
      </c>
      <c r="E328" s="108" t="e">
        <f>VLOOKUP(Tabela1211[[#This Row],[REGISTRO DO CONTRATO]],#REF!,12,0)</f>
        <v>#REF!</v>
      </c>
      <c r="G328" s="24" t="e">
        <f>VLOOKUP('ADITIVOS LEGADOS_OUTROS'!$B328,#REF!,10,0)</f>
        <v>#REF!</v>
      </c>
      <c r="K328" s="15" t="e">
        <f>VLOOKUP($J328,Tabela11[[#All],[Processo]:[Responsável]],7,0)</f>
        <v>#N/A</v>
      </c>
    </row>
    <row r="329" spans="4:11" x14ac:dyDescent="0.35">
      <c r="D329" s="108" t="e">
        <f>VLOOKUP('ADITIVOS LEGADOS_OUTROS'!$B329,#REF!,7,0)</f>
        <v>#REF!</v>
      </c>
      <c r="E329" s="108" t="e">
        <f>VLOOKUP(Tabela1211[[#This Row],[REGISTRO DO CONTRATO]],#REF!,12,0)</f>
        <v>#REF!</v>
      </c>
      <c r="G329" s="24" t="e">
        <f>VLOOKUP('ADITIVOS LEGADOS_OUTROS'!$B329,#REF!,10,0)</f>
        <v>#REF!</v>
      </c>
      <c r="K329" s="15" t="e">
        <f>VLOOKUP($J329,Tabela11[[#All],[Processo]:[Responsável]],7,0)</f>
        <v>#N/A</v>
      </c>
    </row>
    <row r="330" spans="4:11" x14ac:dyDescent="0.35">
      <c r="D330" s="108" t="e">
        <f>VLOOKUP('ADITIVOS LEGADOS_OUTROS'!$B330,#REF!,7,0)</f>
        <v>#REF!</v>
      </c>
      <c r="E330" s="108" t="e">
        <f>VLOOKUP(Tabela1211[[#This Row],[REGISTRO DO CONTRATO]],#REF!,12,0)</f>
        <v>#REF!</v>
      </c>
      <c r="G330" s="24" t="e">
        <f>VLOOKUP('ADITIVOS LEGADOS_OUTROS'!$B330,#REF!,10,0)</f>
        <v>#REF!</v>
      </c>
      <c r="K330" s="15" t="e">
        <f>VLOOKUP($J330,Tabela11[[#All],[Processo]:[Responsável]],7,0)</f>
        <v>#N/A</v>
      </c>
    </row>
    <row r="331" spans="4:11" x14ac:dyDescent="0.35">
      <c r="D331" s="108" t="e">
        <f>VLOOKUP('ADITIVOS LEGADOS_OUTROS'!$B331,#REF!,7,0)</f>
        <v>#REF!</v>
      </c>
      <c r="E331" s="108" t="e">
        <f>VLOOKUP(Tabela1211[[#This Row],[REGISTRO DO CONTRATO]],#REF!,12,0)</f>
        <v>#REF!</v>
      </c>
      <c r="G331" s="24" t="e">
        <f>VLOOKUP('ADITIVOS LEGADOS_OUTROS'!$B331,#REF!,10,0)</f>
        <v>#REF!</v>
      </c>
      <c r="K331" s="15" t="e">
        <f>VLOOKUP($J331,Tabela11[[#All],[Processo]:[Responsável]],7,0)</f>
        <v>#N/A</v>
      </c>
    </row>
    <row r="332" spans="4:11" x14ac:dyDescent="0.35">
      <c r="D332" s="108" t="e">
        <f>VLOOKUP('ADITIVOS LEGADOS_OUTROS'!$B332,#REF!,7,0)</f>
        <v>#REF!</v>
      </c>
      <c r="E332" s="108" t="e">
        <f>VLOOKUP(Tabela1211[[#This Row],[REGISTRO DO CONTRATO]],#REF!,12,0)</f>
        <v>#REF!</v>
      </c>
      <c r="G332" s="24" t="e">
        <f>VLOOKUP('ADITIVOS LEGADOS_OUTROS'!$B332,#REF!,10,0)</f>
        <v>#REF!</v>
      </c>
      <c r="K332" s="15" t="e">
        <f>VLOOKUP($J332,Tabela11[[#All],[Processo]:[Responsável]],7,0)</f>
        <v>#N/A</v>
      </c>
    </row>
    <row r="333" spans="4:11" x14ac:dyDescent="0.35">
      <c r="D333" s="108" t="e">
        <f>VLOOKUP('ADITIVOS LEGADOS_OUTROS'!$B333,#REF!,7,0)</f>
        <v>#REF!</v>
      </c>
      <c r="E333" s="108" t="e">
        <f>VLOOKUP(Tabela1211[[#This Row],[REGISTRO DO CONTRATO]],#REF!,12,0)</f>
        <v>#REF!</v>
      </c>
      <c r="G333" s="24" t="e">
        <f>VLOOKUP('ADITIVOS LEGADOS_OUTROS'!$B333,#REF!,10,0)</f>
        <v>#REF!</v>
      </c>
      <c r="K333" s="15" t="e">
        <f>VLOOKUP($J333,Tabela11[[#All],[Processo]:[Responsável]],7,0)</f>
        <v>#N/A</v>
      </c>
    </row>
    <row r="334" spans="4:11" x14ac:dyDescent="0.35">
      <c r="D334" s="108" t="e">
        <f>VLOOKUP('ADITIVOS LEGADOS_OUTROS'!$B334,#REF!,7,0)</f>
        <v>#REF!</v>
      </c>
      <c r="E334" s="108" t="e">
        <f>VLOOKUP(Tabela1211[[#This Row],[REGISTRO DO CONTRATO]],#REF!,12,0)</f>
        <v>#REF!</v>
      </c>
      <c r="G334" s="24" t="e">
        <f>VLOOKUP('ADITIVOS LEGADOS_OUTROS'!$B334,#REF!,10,0)</f>
        <v>#REF!</v>
      </c>
      <c r="K334" s="15" t="e">
        <f>VLOOKUP($J334,Tabela11[[#All],[Processo]:[Responsável]],7,0)</f>
        <v>#N/A</v>
      </c>
    </row>
    <row r="335" spans="4:11" x14ac:dyDescent="0.35">
      <c r="D335" s="108" t="e">
        <f>VLOOKUP('ADITIVOS LEGADOS_OUTROS'!$B335,#REF!,7,0)</f>
        <v>#REF!</v>
      </c>
      <c r="E335" s="108" t="e">
        <f>VLOOKUP(Tabela1211[[#This Row],[REGISTRO DO CONTRATO]],#REF!,12,0)</f>
        <v>#REF!</v>
      </c>
      <c r="G335" s="24" t="e">
        <f>VLOOKUP('ADITIVOS LEGADOS_OUTROS'!$B335,#REF!,10,0)</f>
        <v>#REF!</v>
      </c>
      <c r="K335" s="15" t="e">
        <f>VLOOKUP($J335,Tabela11[[#All],[Processo]:[Responsável]],7,0)</f>
        <v>#N/A</v>
      </c>
    </row>
    <row r="336" spans="4:11" x14ac:dyDescent="0.35">
      <c r="D336" s="108" t="e">
        <f>VLOOKUP('ADITIVOS LEGADOS_OUTROS'!$B336,#REF!,7,0)</f>
        <v>#REF!</v>
      </c>
      <c r="E336" s="108" t="e">
        <f>VLOOKUP(Tabela1211[[#This Row],[REGISTRO DO CONTRATO]],#REF!,12,0)</f>
        <v>#REF!</v>
      </c>
      <c r="G336" s="24" t="e">
        <f>VLOOKUP('ADITIVOS LEGADOS_OUTROS'!$B336,#REF!,10,0)</f>
        <v>#REF!</v>
      </c>
      <c r="K336" s="15" t="e">
        <f>VLOOKUP($J336,Tabela11[[#All],[Processo]:[Responsável]],7,0)</f>
        <v>#N/A</v>
      </c>
    </row>
    <row r="337" spans="4:11" x14ac:dyDescent="0.35">
      <c r="D337" s="108" t="e">
        <f>VLOOKUP('ADITIVOS LEGADOS_OUTROS'!$B337,#REF!,7,0)</f>
        <v>#REF!</v>
      </c>
      <c r="E337" s="108" t="e">
        <f>VLOOKUP(Tabela1211[[#This Row],[REGISTRO DO CONTRATO]],#REF!,12,0)</f>
        <v>#REF!</v>
      </c>
      <c r="G337" s="24" t="e">
        <f>VLOOKUP('ADITIVOS LEGADOS_OUTROS'!$B337,#REF!,10,0)</f>
        <v>#REF!</v>
      </c>
      <c r="K337" s="15" t="e">
        <f>VLOOKUP($J337,Tabela11[[#All],[Processo]:[Responsável]],7,0)</f>
        <v>#N/A</v>
      </c>
    </row>
    <row r="338" spans="4:11" x14ac:dyDescent="0.35">
      <c r="D338" s="108" t="e">
        <f>VLOOKUP('ADITIVOS LEGADOS_OUTROS'!$B338,#REF!,7,0)</f>
        <v>#REF!</v>
      </c>
      <c r="E338" s="108" t="e">
        <f>VLOOKUP(Tabela1211[[#This Row],[REGISTRO DO CONTRATO]],#REF!,12,0)</f>
        <v>#REF!</v>
      </c>
      <c r="G338" s="24" t="e">
        <f>VLOOKUP('ADITIVOS LEGADOS_OUTROS'!$B338,#REF!,10,0)</f>
        <v>#REF!</v>
      </c>
      <c r="K338" s="15" t="e">
        <f>VLOOKUP($J338,Tabela11[[#All],[Processo]:[Responsável]],7,0)</f>
        <v>#N/A</v>
      </c>
    </row>
    <row r="339" spans="4:11" x14ac:dyDescent="0.35">
      <c r="D339" s="108" t="e">
        <f>VLOOKUP('ADITIVOS LEGADOS_OUTROS'!$B339,#REF!,7,0)</f>
        <v>#REF!</v>
      </c>
      <c r="E339" s="108" t="e">
        <f>VLOOKUP(Tabela1211[[#This Row],[REGISTRO DO CONTRATO]],#REF!,12,0)</f>
        <v>#REF!</v>
      </c>
      <c r="G339" s="24" t="e">
        <f>VLOOKUP('ADITIVOS LEGADOS_OUTROS'!$B339,#REF!,10,0)</f>
        <v>#REF!</v>
      </c>
      <c r="K339" s="15" t="e">
        <f>VLOOKUP($J339,Tabela11[[#All],[Processo]:[Responsável]],7,0)</f>
        <v>#N/A</v>
      </c>
    </row>
    <row r="340" spans="4:11" x14ac:dyDescent="0.35">
      <c r="D340" s="108" t="e">
        <f>VLOOKUP('ADITIVOS LEGADOS_OUTROS'!$B340,#REF!,7,0)</f>
        <v>#REF!</v>
      </c>
      <c r="E340" s="108" t="e">
        <f>VLOOKUP(Tabela1211[[#This Row],[REGISTRO DO CONTRATO]],#REF!,12,0)</f>
        <v>#REF!</v>
      </c>
      <c r="G340" s="24" t="e">
        <f>VLOOKUP('ADITIVOS LEGADOS_OUTROS'!$B340,#REF!,10,0)</f>
        <v>#REF!</v>
      </c>
      <c r="K340" s="15" t="e">
        <f>VLOOKUP($J340,Tabela11[[#All],[Processo]:[Responsável]],7,0)</f>
        <v>#N/A</v>
      </c>
    </row>
    <row r="341" spans="4:11" x14ac:dyDescent="0.35">
      <c r="D341" s="108" t="e">
        <f>VLOOKUP('ADITIVOS LEGADOS_OUTROS'!$B341,#REF!,7,0)</f>
        <v>#REF!</v>
      </c>
      <c r="E341" s="108" t="e">
        <f>VLOOKUP(Tabela1211[[#This Row],[REGISTRO DO CONTRATO]],#REF!,12,0)</f>
        <v>#REF!</v>
      </c>
      <c r="G341" s="24" t="e">
        <f>VLOOKUP('ADITIVOS LEGADOS_OUTROS'!$B341,#REF!,10,0)</f>
        <v>#REF!</v>
      </c>
      <c r="K341" s="15" t="e">
        <f>VLOOKUP($J341,Tabela11[[#All],[Processo]:[Responsável]],7,0)</f>
        <v>#N/A</v>
      </c>
    </row>
    <row r="342" spans="4:11" x14ac:dyDescent="0.35">
      <c r="D342" s="108" t="e">
        <f>VLOOKUP('ADITIVOS LEGADOS_OUTROS'!$B342,#REF!,7,0)</f>
        <v>#REF!</v>
      </c>
      <c r="E342" s="108" t="e">
        <f>VLOOKUP(Tabela1211[[#This Row],[REGISTRO DO CONTRATO]],#REF!,12,0)</f>
        <v>#REF!</v>
      </c>
      <c r="G342" s="24" t="e">
        <f>VLOOKUP('ADITIVOS LEGADOS_OUTROS'!$B342,#REF!,10,0)</f>
        <v>#REF!</v>
      </c>
      <c r="K342" s="15" t="e">
        <f>VLOOKUP($J342,Tabela11[[#All],[Processo]:[Responsável]],7,0)</f>
        <v>#N/A</v>
      </c>
    </row>
    <row r="343" spans="4:11" x14ac:dyDescent="0.35">
      <c r="D343" s="108" t="e">
        <f>VLOOKUP('ADITIVOS LEGADOS_OUTROS'!$B343,#REF!,7,0)</f>
        <v>#REF!</v>
      </c>
      <c r="E343" s="108" t="e">
        <f>VLOOKUP(Tabela1211[[#This Row],[REGISTRO DO CONTRATO]],#REF!,12,0)</f>
        <v>#REF!</v>
      </c>
      <c r="G343" s="24" t="e">
        <f>VLOOKUP('ADITIVOS LEGADOS_OUTROS'!$B343,#REF!,10,0)</f>
        <v>#REF!</v>
      </c>
      <c r="K343" s="15" t="e">
        <f>VLOOKUP($J343,Tabela11[[#All],[Processo]:[Responsável]],7,0)</f>
        <v>#N/A</v>
      </c>
    </row>
    <row r="344" spans="4:11" x14ac:dyDescent="0.35">
      <c r="D344" s="108" t="e">
        <f>VLOOKUP('ADITIVOS LEGADOS_OUTROS'!$B344,#REF!,7,0)</f>
        <v>#REF!</v>
      </c>
      <c r="E344" s="108" t="e">
        <f>VLOOKUP(Tabela1211[[#This Row],[REGISTRO DO CONTRATO]],#REF!,12,0)</f>
        <v>#REF!</v>
      </c>
      <c r="G344" s="24" t="e">
        <f>VLOOKUP('ADITIVOS LEGADOS_OUTROS'!$B344,#REF!,10,0)</f>
        <v>#REF!</v>
      </c>
      <c r="K344" s="15" t="e">
        <f>VLOOKUP($J344,Tabela11[[#All],[Processo]:[Responsável]],7,0)</f>
        <v>#N/A</v>
      </c>
    </row>
    <row r="345" spans="4:11" x14ac:dyDescent="0.35">
      <c r="D345" s="108" t="e">
        <f>VLOOKUP('ADITIVOS LEGADOS_OUTROS'!$B345,#REF!,7,0)</f>
        <v>#REF!</v>
      </c>
      <c r="E345" s="108" t="e">
        <f>VLOOKUP(Tabela1211[[#This Row],[REGISTRO DO CONTRATO]],#REF!,12,0)</f>
        <v>#REF!</v>
      </c>
      <c r="G345" s="24" t="e">
        <f>VLOOKUP('ADITIVOS LEGADOS_OUTROS'!$B345,#REF!,10,0)</f>
        <v>#REF!</v>
      </c>
      <c r="K345" s="15" t="e">
        <f>VLOOKUP($J345,Tabela11[[#All],[Processo]:[Responsável]],7,0)</f>
        <v>#N/A</v>
      </c>
    </row>
    <row r="346" spans="4:11" x14ac:dyDescent="0.35">
      <c r="D346" s="108" t="e">
        <f>VLOOKUP('ADITIVOS LEGADOS_OUTROS'!$B346,#REF!,7,0)</f>
        <v>#REF!</v>
      </c>
      <c r="E346" s="108" t="e">
        <f>VLOOKUP(Tabela1211[[#This Row],[REGISTRO DO CONTRATO]],#REF!,12,0)</f>
        <v>#REF!</v>
      </c>
      <c r="G346" s="24" t="e">
        <f>VLOOKUP('ADITIVOS LEGADOS_OUTROS'!$B346,#REF!,10,0)</f>
        <v>#REF!</v>
      </c>
      <c r="K346" s="15" t="e">
        <f>VLOOKUP($J346,Tabela11[[#All],[Processo]:[Responsável]],7,0)</f>
        <v>#N/A</v>
      </c>
    </row>
    <row r="347" spans="4:11" x14ac:dyDescent="0.35">
      <c r="D347" s="108" t="e">
        <f>VLOOKUP('ADITIVOS LEGADOS_OUTROS'!$B347,#REF!,7,0)</f>
        <v>#REF!</v>
      </c>
      <c r="E347" s="108" t="e">
        <f>VLOOKUP(Tabela1211[[#This Row],[REGISTRO DO CONTRATO]],#REF!,12,0)</f>
        <v>#REF!</v>
      </c>
      <c r="G347" s="24" t="e">
        <f>VLOOKUP('ADITIVOS LEGADOS_OUTROS'!$B347,#REF!,10,0)</f>
        <v>#REF!</v>
      </c>
      <c r="K347" s="15" t="e">
        <f>VLOOKUP($J347,Tabela11[[#All],[Processo]:[Responsável]],7,0)</f>
        <v>#N/A</v>
      </c>
    </row>
    <row r="348" spans="4:11" x14ac:dyDescent="0.35">
      <c r="D348" s="108" t="e">
        <f>VLOOKUP('ADITIVOS LEGADOS_OUTROS'!$B348,#REF!,7,0)</f>
        <v>#REF!</v>
      </c>
      <c r="E348" s="108" t="e">
        <f>VLOOKUP(Tabela1211[[#This Row],[REGISTRO DO CONTRATO]],#REF!,12,0)</f>
        <v>#REF!</v>
      </c>
      <c r="G348" s="24" t="e">
        <f>VLOOKUP('ADITIVOS LEGADOS_OUTROS'!$B348,#REF!,10,0)</f>
        <v>#REF!</v>
      </c>
      <c r="K348" s="15" t="e">
        <f>VLOOKUP($J348,Tabela11[[#All],[Processo]:[Responsável]],7,0)</f>
        <v>#N/A</v>
      </c>
    </row>
    <row r="349" spans="4:11" x14ac:dyDescent="0.35">
      <c r="D349" s="108" t="e">
        <f>VLOOKUP('ADITIVOS LEGADOS_OUTROS'!$B349,#REF!,7,0)</f>
        <v>#REF!</v>
      </c>
      <c r="E349" s="108" t="e">
        <f>VLOOKUP(Tabela1211[[#This Row],[REGISTRO DO CONTRATO]],#REF!,12,0)</f>
        <v>#REF!</v>
      </c>
      <c r="G349" s="24" t="e">
        <f>VLOOKUP('ADITIVOS LEGADOS_OUTROS'!$B349,#REF!,10,0)</f>
        <v>#REF!</v>
      </c>
      <c r="K349" s="15" t="e">
        <f>VLOOKUP($J349,Tabela11[[#All],[Processo]:[Responsável]],7,0)</f>
        <v>#N/A</v>
      </c>
    </row>
    <row r="350" spans="4:11" x14ac:dyDescent="0.35">
      <c r="D350" s="108" t="e">
        <f>VLOOKUP('ADITIVOS LEGADOS_OUTROS'!$B350,#REF!,7,0)</f>
        <v>#REF!</v>
      </c>
      <c r="E350" s="108" t="e">
        <f>VLOOKUP(Tabela1211[[#This Row],[REGISTRO DO CONTRATO]],#REF!,12,0)</f>
        <v>#REF!</v>
      </c>
      <c r="G350" s="24" t="e">
        <f>VLOOKUP('ADITIVOS LEGADOS_OUTROS'!$B350,#REF!,10,0)</f>
        <v>#REF!</v>
      </c>
      <c r="K350" s="15" t="e">
        <f>VLOOKUP($J350,Tabela11[[#All],[Processo]:[Responsável]],7,0)</f>
        <v>#N/A</v>
      </c>
    </row>
    <row r="351" spans="4:11" x14ac:dyDescent="0.35">
      <c r="D351" s="108" t="e">
        <f>VLOOKUP('ADITIVOS LEGADOS_OUTROS'!$B351,#REF!,7,0)</f>
        <v>#REF!</v>
      </c>
      <c r="E351" s="108" t="e">
        <f>VLOOKUP(Tabela1211[[#This Row],[REGISTRO DO CONTRATO]],#REF!,12,0)</f>
        <v>#REF!</v>
      </c>
      <c r="G351" s="24" t="e">
        <f>VLOOKUP('ADITIVOS LEGADOS_OUTROS'!$B351,#REF!,10,0)</f>
        <v>#REF!</v>
      </c>
      <c r="K351" s="15" t="e">
        <f>VLOOKUP($J351,Tabela11[[#All],[Processo]:[Responsável]],7,0)</f>
        <v>#N/A</v>
      </c>
    </row>
    <row r="352" spans="4:11" x14ac:dyDescent="0.35">
      <c r="D352" s="108" t="e">
        <f>VLOOKUP('ADITIVOS LEGADOS_OUTROS'!$B352,#REF!,7,0)</f>
        <v>#REF!</v>
      </c>
      <c r="E352" s="108" t="e">
        <f>VLOOKUP(Tabela1211[[#This Row],[REGISTRO DO CONTRATO]],#REF!,12,0)</f>
        <v>#REF!</v>
      </c>
      <c r="G352" s="24" t="e">
        <f>VLOOKUP('ADITIVOS LEGADOS_OUTROS'!$B352,#REF!,10,0)</f>
        <v>#REF!</v>
      </c>
      <c r="K352" s="15" t="e">
        <f>VLOOKUP($J352,Tabela11[[#All],[Processo]:[Responsável]],7,0)</f>
        <v>#N/A</v>
      </c>
    </row>
    <row r="353" spans="4:11" x14ac:dyDescent="0.35">
      <c r="D353" s="108" t="e">
        <f>VLOOKUP('ADITIVOS LEGADOS_OUTROS'!$B353,#REF!,7,0)</f>
        <v>#REF!</v>
      </c>
      <c r="E353" s="108" t="e">
        <f>VLOOKUP(Tabela1211[[#This Row],[REGISTRO DO CONTRATO]],#REF!,12,0)</f>
        <v>#REF!</v>
      </c>
      <c r="G353" s="24" t="e">
        <f>VLOOKUP('ADITIVOS LEGADOS_OUTROS'!$B353,#REF!,10,0)</f>
        <v>#REF!</v>
      </c>
      <c r="K353" s="15" t="e">
        <f>VLOOKUP($J353,Tabela11[[#All],[Processo]:[Responsável]],7,0)</f>
        <v>#N/A</v>
      </c>
    </row>
    <row r="354" spans="4:11" x14ac:dyDescent="0.35">
      <c r="D354" s="108" t="e">
        <f>VLOOKUP('ADITIVOS LEGADOS_OUTROS'!$B354,#REF!,7,0)</f>
        <v>#REF!</v>
      </c>
      <c r="E354" s="108" t="e">
        <f>VLOOKUP(Tabela1211[[#This Row],[REGISTRO DO CONTRATO]],#REF!,12,0)</f>
        <v>#REF!</v>
      </c>
      <c r="G354" s="24" t="e">
        <f>VLOOKUP('ADITIVOS LEGADOS_OUTROS'!$B354,#REF!,10,0)</f>
        <v>#REF!</v>
      </c>
      <c r="K354" s="15" t="e">
        <f>VLOOKUP($J354,Tabela11[[#All],[Processo]:[Responsável]],7,0)</f>
        <v>#N/A</v>
      </c>
    </row>
    <row r="355" spans="4:11" x14ac:dyDescent="0.35">
      <c r="D355" s="108" t="e">
        <f>VLOOKUP('ADITIVOS LEGADOS_OUTROS'!$B355,#REF!,7,0)</f>
        <v>#REF!</v>
      </c>
      <c r="E355" s="108" t="e">
        <f>VLOOKUP(Tabela1211[[#This Row],[REGISTRO DO CONTRATO]],#REF!,12,0)</f>
        <v>#REF!</v>
      </c>
      <c r="G355" s="24" t="e">
        <f>VLOOKUP('ADITIVOS LEGADOS_OUTROS'!$B355,#REF!,10,0)</f>
        <v>#REF!</v>
      </c>
      <c r="K355" s="15" t="e">
        <f>VLOOKUP($J355,Tabela11[[#All],[Processo]:[Responsável]],7,0)</f>
        <v>#N/A</v>
      </c>
    </row>
    <row r="356" spans="4:11" x14ac:dyDescent="0.35">
      <c r="D356" s="108" t="e">
        <f>VLOOKUP('ADITIVOS LEGADOS_OUTROS'!$B356,#REF!,7,0)</f>
        <v>#REF!</v>
      </c>
      <c r="E356" s="108" t="e">
        <f>VLOOKUP(Tabela1211[[#This Row],[REGISTRO DO CONTRATO]],#REF!,12,0)</f>
        <v>#REF!</v>
      </c>
      <c r="G356" s="24" t="e">
        <f>VLOOKUP('ADITIVOS LEGADOS_OUTROS'!$B356,#REF!,10,0)</f>
        <v>#REF!</v>
      </c>
      <c r="K356" s="15" t="e">
        <f>VLOOKUP($J356,Tabela11[[#All],[Processo]:[Responsável]],7,0)</f>
        <v>#N/A</v>
      </c>
    </row>
    <row r="357" spans="4:11" x14ac:dyDescent="0.35">
      <c r="D357" s="108" t="e">
        <f>VLOOKUP('ADITIVOS LEGADOS_OUTROS'!$B357,#REF!,7,0)</f>
        <v>#REF!</v>
      </c>
      <c r="E357" s="108" t="e">
        <f>VLOOKUP(Tabela1211[[#This Row],[REGISTRO DO CONTRATO]],#REF!,12,0)</f>
        <v>#REF!</v>
      </c>
      <c r="G357" s="24" t="e">
        <f>VLOOKUP('ADITIVOS LEGADOS_OUTROS'!$B357,#REF!,10,0)</f>
        <v>#REF!</v>
      </c>
      <c r="K357" s="15" t="e">
        <f>VLOOKUP($J357,Tabela11[[#All],[Processo]:[Responsável]],7,0)</f>
        <v>#N/A</v>
      </c>
    </row>
    <row r="358" spans="4:11" x14ac:dyDescent="0.35">
      <c r="D358" s="108" t="e">
        <f>VLOOKUP('ADITIVOS LEGADOS_OUTROS'!$B358,#REF!,7,0)</f>
        <v>#REF!</v>
      </c>
      <c r="E358" s="108" t="e">
        <f>VLOOKUP(Tabela1211[[#This Row],[REGISTRO DO CONTRATO]],#REF!,12,0)</f>
        <v>#REF!</v>
      </c>
      <c r="G358" s="24" t="e">
        <f>VLOOKUP('ADITIVOS LEGADOS_OUTROS'!$B358,#REF!,10,0)</f>
        <v>#REF!</v>
      </c>
      <c r="K358" s="15" t="e">
        <f>VLOOKUP($J358,Tabela11[[#All],[Processo]:[Responsável]],7,0)</f>
        <v>#N/A</v>
      </c>
    </row>
    <row r="359" spans="4:11" x14ac:dyDescent="0.35">
      <c r="D359" s="108" t="e">
        <f>VLOOKUP('ADITIVOS LEGADOS_OUTROS'!$B359,#REF!,7,0)</f>
        <v>#REF!</v>
      </c>
      <c r="E359" s="108" t="e">
        <f>VLOOKUP(Tabela1211[[#This Row],[REGISTRO DO CONTRATO]],#REF!,12,0)</f>
        <v>#REF!</v>
      </c>
      <c r="G359" s="24" t="e">
        <f>VLOOKUP('ADITIVOS LEGADOS_OUTROS'!$B359,#REF!,10,0)</f>
        <v>#REF!</v>
      </c>
      <c r="K359" s="15" t="e">
        <f>VLOOKUP($J359,Tabela11[[#All],[Processo]:[Responsável]],7,0)</f>
        <v>#N/A</v>
      </c>
    </row>
    <row r="360" spans="4:11" x14ac:dyDescent="0.35">
      <c r="D360" s="108" t="e">
        <f>VLOOKUP('ADITIVOS LEGADOS_OUTROS'!$B360,#REF!,7,0)</f>
        <v>#REF!</v>
      </c>
      <c r="E360" s="108" t="e">
        <f>VLOOKUP(Tabela1211[[#This Row],[REGISTRO DO CONTRATO]],#REF!,12,0)</f>
        <v>#REF!</v>
      </c>
      <c r="G360" s="24" t="e">
        <f>VLOOKUP('ADITIVOS LEGADOS_OUTROS'!$B360,#REF!,10,0)</f>
        <v>#REF!</v>
      </c>
      <c r="K360" s="15" t="e">
        <f>VLOOKUP($J360,Tabela11[[#All],[Processo]:[Responsável]],7,0)</f>
        <v>#N/A</v>
      </c>
    </row>
    <row r="361" spans="4:11" x14ac:dyDescent="0.35">
      <c r="D361" s="108" t="e">
        <f>VLOOKUP('ADITIVOS LEGADOS_OUTROS'!$B361,#REF!,7,0)</f>
        <v>#REF!</v>
      </c>
      <c r="E361" s="108" t="e">
        <f>VLOOKUP(Tabela1211[[#This Row],[REGISTRO DO CONTRATO]],#REF!,12,0)</f>
        <v>#REF!</v>
      </c>
      <c r="G361" s="24" t="e">
        <f>VLOOKUP('ADITIVOS LEGADOS_OUTROS'!$B361,#REF!,10,0)</f>
        <v>#REF!</v>
      </c>
      <c r="K361" s="15" t="e">
        <f>VLOOKUP($J361,Tabela11[[#All],[Processo]:[Responsável]],7,0)</f>
        <v>#N/A</v>
      </c>
    </row>
    <row r="362" spans="4:11" x14ac:dyDescent="0.35">
      <c r="D362" s="108" t="e">
        <f>VLOOKUP('ADITIVOS LEGADOS_OUTROS'!$B362,#REF!,7,0)</f>
        <v>#REF!</v>
      </c>
      <c r="E362" s="108" t="e">
        <f>VLOOKUP(Tabela1211[[#This Row],[REGISTRO DO CONTRATO]],#REF!,12,0)</f>
        <v>#REF!</v>
      </c>
      <c r="G362" s="24" t="e">
        <f>VLOOKUP('ADITIVOS LEGADOS_OUTROS'!$B362,#REF!,10,0)</f>
        <v>#REF!</v>
      </c>
      <c r="K362" s="15" t="e">
        <f>VLOOKUP($J362,Tabela11[[#All],[Processo]:[Responsável]],7,0)</f>
        <v>#N/A</v>
      </c>
    </row>
    <row r="363" spans="4:11" x14ac:dyDescent="0.35">
      <c r="D363" s="108" t="e">
        <f>VLOOKUP('ADITIVOS LEGADOS_OUTROS'!$B363,#REF!,7,0)</f>
        <v>#REF!</v>
      </c>
      <c r="E363" s="108" t="e">
        <f>VLOOKUP(Tabela1211[[#This Row],[REGISTRO DO CONTRATO]],#REF!,12,0)</f>
        <v>#REF!</v>
      </c>
      <c r="G363" s="24" t="e">
        <f>VLOOKUP('ADITIVOS LEGADOS_OUTROS'!$B363,#REF!,10,0)</f>
        <v>#REF!</v>
      </c>
      <c r="K363" s="15" t="e">
        <f>VLOOKUP($J363,Tabela11[[#All],[Processo]:[Responsável]],7,0)</f>
        <v>#N/A</v>
      </c>
    </row>
    <row r="364" spans="4:11" x14ac:dyDescent="0.35">
      <c r="D364" s="108" t="e">
        <f>VLOOKUP('ADITIVOS LEGADOS_OUTROS'!$B364,#REF!,7,0)</f>
        <v>#REF!</v>
      </c>
      <c r="E364" s="108" t="e">
        <f>VLOOKUP(Tabela1211[[#This Row],[REGISTRO DO CONTRATO]],#REF!,12,0)</f>
        <v>#REF!</v>
      </c>
      <c r="G364" s="24" t="e">
        <f>VLOOKUP('ADITIVOS LEGADOS_OUTROS'!$B364,#REF!,10,0)</f>
        <v>#REF!</v>
      </c>
      <c r="K364" s="15" t="e">
        <f>VLOOKUP($J364,Tabela11[[#All],[Processo]:[Responsável]],7,0)</f>
        <v>#N/A</v>
      </c>
    </row>
    <row r="365" spans="4:11" x14ac:dyDescent="0.35">
      <c r="D365" s="108" t="e">
        <f>VLOOKUP('ADITIVOS LEGADOS_OUTROS'!$B365,#REF!,7,0)</f>
        <v>#REF!</v>
      </c>
      <c r="E365" s="108" t="e">
        <f>VLOOKUP(Tabela1211[[#This Row],[REGISTRO DO CONTRATO]],#REF!,12,0)</f>
        <v>#REF!</v>
      </c>
      <c r="G365" s="24" t="e">
        <f>VLOOKUP('ADITIVOS LEGADOS_OUTROS'!$B365,#REF!,10,0)</f>
        <v>#REF!</v>
      </c>
      <c r="K365" s="15" t="e">
        <f>VLOOKUP($J365,Tabela11[[#All],[Processo]:[Responsável]],7,0)</f>
        <v>#N/A</v>
      </c>
    </row>
    <row r="366" spans="4:11" x14ac:dyDescent="0.35">
      <c r="D366" s="108" t="e">
        <f>VLOOKUP('ADITIVOS LEGADOS_OUTROS'!$B366,#REF!,7,0)</f>
        <v>#REF!</v>
      </c>
      <c r="E366" s="108" t="e">
        <f>VLOOKUP(Tabela1211[[#This Row],[REGISTRO DO CONTRATO]],#REF!,12,0)</f>
        <v>#REF!</v>
      </c>
      <c r="G366" s="24" t="e">
        <f>VLOOKUP('ADITIVOS LEGADOS_OUTROS'!$B366,#REF!,10,0)</f>
        <v>#REF!</v>
      </c>
      <c r="K366" s="15" t="e">
        <f>VLOOKUP($J366,Tabela11[[#All],[Processo]:[Responsável]],7,0)</f>
        <v>#N/A</v>
      </c>
    </row>
    <row r="367" spans="4:11" x14ac:dyDescent="0.35">
      <c r="D367" s="108" t="e">
        <f>VLOOKUP('ADITIVOS LEGADOS_OUTROS'!$B367,#REF!,7,0)</f>
        <v>#REF!</v>
      </c>
      <c r="E367" s="108" t="e">
        <f>VLOOKUP(Tabela1211[[#This Row],[REGISTRO DO CONTRATO]],#REF!,12,0)</f>
        <v>#REF!</v>
      </c>
      <c r="G367" s="24" t="e">
        <f>VLOOKUP('ADITIVOS LEGADOS_OUTROS'!$B367,#REF!,10,0)</f>
        <v>#REF!</v>
      </c>
      <c r="K367" s="15" t="e">
        <f>VLOOKUP($J367,Tabela11[[#All],[Processo]:[Responsável]],7,0)</f>
        <v>#N/A</v>
      </c>
    </row>
    <row r="368" spans="4:11" x14ac:dyDescent="0.35">
      <c r="D368" s="108" t="e">
        <f>VLOOKUP('ADITIVOS LEGADOS_OUTROS'!$B368,#REF!,7,0)</f>
        <v>#REF!</v>
      </c>
      <c r="E368" s="108" t="e">
        <f>VLOOKUP(Tabela1211[[#This Row],[REGISTRO DO CONTRATO]],#REF!,12,0)</f>
        <v>#REF!</v>
      </c>
      <c r="G368" s="24" t="e">
        <f>VLOOKUP('ADITIVOS LEGADOS_OUTROS'!$B368,#REF!,10,0)</f>
        <v>#REF!</v>
      </c>
      <c r="K368" s="15" t="e">
        <f>VLOOKUP($J368,Tabela11[[#All],[Processo]:[Responsável]],7,0)</f>
        <v>#N/A</v>
      </c>
    </row>
    <row r="369" spans="4:11" x14ac:dyDescent="0.35">
      <c r="D369" s="108" t="e">
        <f>VLOOKUP('ADITIVOS LEGADOS_OUTROS'!$B369,#REF!,7,0)</f>
        <v>#REF!</v>
      </c>
      <c r="E369" s="108" t="e">
        <f>VLOOKUP(Tabela1211[[#This Row],[REGISTRO DO CONTRATO]],#REF!,12,0)</f>
        <v>#REF!</v>
      </c>
      <c r="G369" s="24" t="e">
        <f>VLOOKUP('ADITIVOS LEGADOS_OUTROS'!$B369,#REF!,10,0)</f>
        <v>#REF!</v>
      </c>
      <c r="K369" s="15" t="e">
        <f>VLOOKUP($J369,Tabela11[[#All],[Processo]:[Responsável]],7,0)</f>
        <v>#N/A</v>
      </c>
    </row>
    <row r="370" spans="4:11" x14ac:dyDescent="0.35">
      <c r="D370" s="108" t="e">
        <f>VLOOKUP('ADITIVOS LEGADOS_OUTROS'!$B370,#REF!,7,0)</f>
        <v>#REF!</v>
      </c>
      <c r="E370" s="108" t="e">
        <f>VLOOKUP(Tabela1211[[#This Row],[REGISTRO DO CONTRATO]],#REF!,12,0)</f>
        <v>#REF!</v>
      </c>
      <c r="G370" s="24" t="e">
        <f>VLOOKUP('ADITIVOS LEGADOS_OUTROS'!$B370,#REF!,10,0)</f>
        <v>#REF!</v>
      </c>
      <c r="K370" s="15" t="e">
        <f>VLOOKUP($J370,Tabela11[[#All],[Processo]:[Responsável]],7,0)</f>
        <v>#N/A</v>
      </c>
    </row>
    <row r="371" spans="4:11" x14ac:dyDescent="0.35">
      <c r="D371" s="108" t="e">
        <f>VLOOKUP('ADITIVOS LEGADOS_OUTROS'!$B371,#REF!,7,0)</f>
        <v>#REF!</v>
      </c>
      <c r="E371" s="108" t="e">
        <f>VLOOKUP(Tabela1211[[#This Row],[REGISTRO DO CONTRATO]],#REF!,12,0)</f>
        <v>#REF!</v>
      </c>
      <c r="G371" s="24" t="e">
        <f>VLOOKUP('ADITIVOS LEGADOS_OUTROS'!$B371,#REF!,10,0)</f>
        <v>#REF!</v>
      </c>
      <c r="K371" s="15" t="e">
        <f>VLOOKUP($J371,Tabela11[[#All],[Processo]:[Responsável]],7,0)</f>
        <v>#N/A</v>
      </c>
    </row>
    <row r="372" spans="4:11" x14ac:dyDescent="0.35">
      <c r="D372" s="108" t="e">
        <f>VLOOKUP('ADITIVOS LEGADOS_OUTROS'!$B372,#REF!,7,0)</f>
        <v>#REF!</v>
      </c>
      <c r="E372" s="108" t="e">
        <f>VLOOKUP(Tabela1211[[#This Row],[REGISTRO DO CONTRATO]],#REF!,12,0)</f>
        <v>#REF!</v>
      </c>
      <c r="G372" s="24" t="e">
        <f>VLOOKUP('ADITIVOS LEGADOS_OUTROS'!$B372,#REF!,10,0)</f>
        <v>#REF!</v>
      </c>
      <c r="K372" s="15" t="e">
        <f>VLOOKUP($J372,Tabela11[[#All],[Processo]:[Responsável]],7,0)</f>
        <v>#N/A</v>
      </c>
    </row>
    <row r="373" spans="4:11" x14ac:dyDescent="0.35">
      <c r="D373" s="108" t="e">
        <f>VLOOKUP('ADITIVOS LEGADOS_OUTROS'!$B373,#REF!,7,0)</f>
        <v>#REF!</v>
      </c>
      <c r="E373" s="108" t="e">
        <f>VLOOKUP(Tabela1211[[#This Row],[REGISTRO DO CONTRATO]],#REF!,12,0)</f>
        <v>#REF!</v>
      </c>
      <c r="G373" s="24" t="e">
        <f>VLOOKUP('ADITIVOS LEGADOS_OUTROS'!$B373,#REF!,10,0)</f>
        <v>#REF!</v>
      </c>
      <c r="K373" s="15" t="e">
        <f>VLOOKUP($J373,Tabela11[[#All],[Processo]:[Responsável]],7,0)</f>
        <v>#N/A</v>
      </c>
    </row>
    <row r="374" spans="4:11" x14ac:dyDescent="0.35">
      <c r="D374" s="108" t="e">
        <f>VLOOKUP('ADITIVOS LEGADOS_OUTROS'!$B374,#REF!,7,0)</f>
        <v>#REF!</v>
      </c>
      <c r="E374" s="108" t="e">
        <f>VLOOKUP(Tabela1211[[#This Row],[REGISTRO DO CONTRATO]],#REF!,12,0)</f>
        <v>#REF!</v>
      </c>
      <c r="G374" s="24" t="e">
        <f>VLOOKUP('ADITIVOS LEGADOS_OUTROS'!$B374,#REF!,10,0)</f>
        <v>#REF!</v>
      </c>
      <c r="K374" s="15" t="e">
        <f>VLOOKUP($J374,Tabela11[[#All],[Processo]:[Responsável]],7,0)</f>
        <v>#N/A</v>
      </c>
    </row>
    <row r="375" spans="4:11" x14ac:dyDescent="0.35">
      <c r="D375" s="108" t="e">
        <f>VLOOKUP('ADITIVOS LEGADOS_OUTROS'!$B375,#REF!,7,0)</f>
        <v>#REF!</v>
      </c>
      <c r="E375" s="108" t="e">
        <f>VLOOKUP(Tabela1211[[#This Row],[REGISTRO DO CONTRATO]],#REF!,12,0)</f>
        <v>#REF!</v>
      </c>
      <c r="G375" s="24" t="e">
        <f>VLOOKUP('ADITIVOS LEGADOS_OUTROS'!$B375,#REF!,10,0)</f>
        <v>#REF!</v>
      </c>
      <c r="K375" s="15" t="e">
        <f>VLOOKUP($J375,Tabela11[[#All],[Processo]:[Responsável]],7,0)</f>
        <v>#N/A</v>
      </c>
    </row>
    <row r="376" spans="4:11" x14ac:dyDescent="0.35">
      <c r="D376" s="108" t="e">
        <f>VLOOKUP('ADITIVOS LEGADOS_OUTROS'!$B376,#REF!,7,0)</f>
        <v>#REF!</v>
      </c>
      <c r="E376" s="108" t="e">
        <f>VLOOKUP(Tabela1211[[#This Row],[REGISTRO DO CONTRATO]],#REF!,12,0)</f>
        <v>#REF!</v>
      </c>
      <c r="G376" s="24" t="e">
        <f>VLOOKUP('ADITIVOS LEGADOS_OUTROS'!$B376,#REF!,10,0)</f>
        <v>#REF!</v>
      </c>
      <c r="K376" s="15" t="e">
        <f>VLOOKUP($J376,Tabela11[[#All],[Processo]:[Responsável]],7,0)</f>
        <v>#N/A</v>
      </c>
    </row>
    <row r="377" spans="4:11" x14ac:dyDescent="0.35">
      <c r="D377" s="108" t="e">
        <f>VLOOKUP('ADITIVOS LEGADOS_OUTROS'!$B377,#REF!,7,0)</f>
        <v>#REF!</v>
      </c>
      <c r="E377" s="108" t="e">
        <f>VLOOKUP(Tabela1211[[#This Row],[REGISTRO DO CONTRATO]],#REF!,12,0)</f>
        <v>#REF!</v>
      </c>
      <c r="G377" s="24" t="e">
        <f>VLOOKUP('ADITIVOS LEGADOS_OUTROS'!$B377,#REF!,10,0)</f>
        <v>#REF!</v>
      </c>
      <c r="K377" s="15" t="e">
        <f>VLOOKUP($J377,Tabela11[[#All],[Processo]:[Responsável]],7,0)</f>
        <v>#N/A</v>
      </c>
    </row>
    <row r="378" spans="4:11" x14ac:dyDescent="0.35">
      <c r="D378" s="108" t="e">
        <f>VLOOKUP('ADITIVOS LEGADOS_OUTROS'!$B378,#REF!,7,0)</f>
        <v>#REF!</v>
      </c>
      <c r="E378" s="108" t="e">
        <f>VLOOKUP(Tabela1211[[#This Row],[REGISTRO DO CONTRATO]],#REF!,12,0)</f>
        <v>#REF!</v>
      </c>
      <c r="G378" s="24" t="e">
        <f>VLOOKUP('ADITIVOS LEGADOS_OUTROS'!$B378,#REF!,10,0)</f>
        <v>#REF!</v>
      </c>
      <c r="K378" s="15" t="e">
        <f>VLOOKUP($J378,Tabela11[[#All],[Processo]:[Responsável]],7,0)</f>
        <v>#N/A</v>
      </c>
    </row>
    <row r="379" spans="4:11" x14ac:dyDescent="0.35">
      <c r="D379" s="108" t="e">
        <f>VLOOKUP('ADITIVOS LEGADOS_OUTROS'!$B379,#REF!,7,0)</f>
        <v>#REF!</v>
      </c>
      <c r="E379" s="108" t="e">
        <f>VLOOKUP(Tabela1211[[#This Row],[REGISTRO DO CONTRATO]],#REF!,12,0)</f>
        <v>#REF!</v>
      </c>
      <c r="G379" s="24" t="e">
        <f>VLOOKUP('ADITIVOS LEGADOS_OUTROS'!$B379,#REF!,10,0)</f>
        <v>#REF!</v>
      </c>
      <c r="K379" s="15" t="e">
        <f>VLOOKUP($J379,Tabela11[[#All],[Processo]:[Responsável]],7,0)</f>
        <v>#N/A</v>
      </c>
    </row>
    <row r="380" spans="4:11" x14ac:dyDescent="0.35">
      <c r="D380" s="108" t="e">
        <f>VLOOKUP('ADITIVOS LEGADOS_OUTROS'!$B380,#REF!,7,0)</f>
        <v>#REF!</v>
      </c>
      <c r="E380" s="108" t="e">
        <f>VLOOKUP(Tabela1211[[#This Row],[REGISTRO DO CONTRATO]],#REF!,12,0)</f>
        <v>#REF!</v>
      </c>
      <c r="G380" s="24" t="e">
        <f>VLOOKUP('ADITIVOS LEGADOS_OUTROS'!$B380,#REF!,10,0)</f>
        <v>#REF!</v>
      </c>
      <c r="K380" s="15" t="e">
        <f>VLOOKUP($J380,Tabela11[[#All],[Processo]:[Responsável]],7,0)</f>
        <v>#N/A</v>
      </c>
    </row>
    <row r="381" spans="4:11" x14ac:dyDescent="0.35">
      <c r="D381" s="108" t="e">
        <f>VLOOKUP('ADITIVOS LEGADOS_OUTROS'!$B381,#REF!,7,0)</f>
        <v>#REF!</v>
      </c>
      <c r="E381" s="108" t="e">
        <f>VLOOKUP(Tabela1211[[#This Row],[REGISTRO DO CONTRATO]],#REF!,12,0)</f>
        <v>#REF!</v>
      </c>
      <c r="G381" s="24" t="e">
        <f>VLOOKUP('ADITIVOS LEGADOS_OUTROS'!$B381,#REF!,10,0)</f>
        <v>#REF!</v>
      </c>
      <c r="K381" s="15" t="e">
        <f>VLOOKUP($J381,Tabela11[[#All],[Processo]:[Responsável]],7,0)</f>
        <v>#N/A</v>
      </c>
    </row>
    <row r="382" spans="4:11" x14ac:dyDescent="0.35">
      <c r="D382" s="108" t="e">
        <f>VLOOKUP('ADITIVOS LEGADOS_OUTROS'!$B382,#REF!,7,0)</f>
        <v>#REF!</v>
      </c>
      <c r="E382" s="108" t="e">
        <f>VLOOKUP(Tabela1211[[#This Row],[REGISTRO DO CONTRATO]],#REF!,12,0)</f>
        <v>#REF!</v>
      </c>
      <c r="G382" s="24" t="e">
        <f>VLOOKUP('ADITIVOS LEGADOS_OUTROS'!$B382,#REF!,10,0)</f>
        <v>#REF!</v>
      </c>
      <c r="K382" s="15" t="e">
        <f>VLOOKUP($J382,Tabela11[[#All],[Processo]:[Responsável]],7,0)</f>
        <v>#N/A</v>
      </c>
    </row>
    <row r="383" spans="4:11" x14ac:dyDescent="0.35">
      <c r="D383" s="108" t="e">
        <f>VLOOKUP('ADITIVOS LEGADOS_OUTROS'!$B383,#REF!,7,0)</f>
        <v>#REF!</v>
      </c>
      <c r="E383" s="108" t="e">
        <f>VLOOKUP(Tabela1211[[#This Row],[REGISTRO DO CONTRATO]],#REF!,12,0)</f>
        <v>#REF!</v>
      </c>
      <c r="G383" s="24" t="e">
        <f>VLOOKUP('ADITIVOS LEGADOS_OUTROS'!$B383,#REF!,10,0)</f>
        <v>#REF!</v>
      </c>
      <c r="K383" s="15" t="e">
        <f>VLOOKUP($J383,Tabela11[[#All],[Processo]:[Responsável]],7,0)</f>
        <v>#N/A</v>
      </c>
    </row>
    <row r="384" spans="4:11" x14ac:dyDescent="0.35">
      <c r="D384" s="108" t="e">
        <f>VLOOKUP('ADITIVOS LEGADOS_OUTROS'!$B384,#REF!,7,0)</f>
        <v>#REF!</v>
      </c>
      <c r="E384" s="108" t="e">
        <f>VLOOKUP(Tabela1211[[#This Row],[REGISTRO DO CONTRATO]],#REF!,12,0)</f>
        <v>#REF!</v>
      </c>
      <c r="G384" s="24" t="e">
        <f>VLOOKUP('ADITIVOS LEGADOS_OUTROS'!$B384,#REF!,10,0)</f>
        <v>#REF!</v>
      </c>
      <c r="K384" s="15" t="e">
        <f>VLOOKUP($J384,Tabela11[[#All],[Processo]:[Responsável]],7,0)</f>
        <v>#N/A</v>
      </c>
    </row>
    <row r="385" spans="4:11" x14ac:dyDescent="0.35">
      <c r="D385" s="108" t="e">
        <f>VLOOKUP('ADITIVOS LEGADOS_OUTROS'!$B385,#REF!,7,0)</f>
        <v>#REF!</v>
      </c>
      <c r="E385" s="108" t="e">
        <f>VLOOKUP(Tabela1211[[#This Row],[REGISTRO DO CONTRATO]],#REF!,12,0)</f>
        <v>#REF!</v>
      </c>
      <c r="G385" s="24" t="e">
        <f>VLOOKUP('ADITIVOS LEGADOS_OUTROS'!$B385,#REF!,10,0)</f>
        <v>#REF!</v>
      </c>
      <c r="K385" s="15" t="e">
        <f>VLOOKUP($J385,Tabela11[[#All],[Processo]:[Responsável]],7,0)</f>
        <v>#N/A</v>
      </c>
    </row>
    <row r="386" spans="4:11" x14ac:dyDescent="0.35">
      <c r="D386" s="108" t="e">
        <f>VLOOKUP('ADITIVOS LEGADOS_OUTROS'!$B386,#REF!,7,0)</f>
        <v>#REF!</v>
      </c>
      <c r="E386" s="108" t="e">
        <f>VLOOKUP(Tabela1211[[#This Row],[REGISTRO DO CONTRATO]],#REF!,12,0)</f>
        <v>#REF!</v>
      </c>
      <c r="G386" s="24" t="e">
        <f>VLOOKUP('ADITIVOS LEGADOS_OUTROS'!$B386,#REF!,10,0)</f>
        <v>#REF!</v>
      </c>
      <c r="K386" s="15" t="e">
        <f>VLOOKUP($J386,Tabela11[[#All],[Processo]:[Responsável]],7,0)</f>
        <v>#N/A</v>
      </c>
    </row>
    <row r="387" spans="4:11" x14ac:dyDescent="0.35">
      <c r="D387" s="108" t="e">
        <f>VLOOKUP('ADITIVOS LEGADOS_OUTROS'!$B387,#REF!,7,0)</f>
        <v>#REF!</v>
      </c>
      <c r="E387" s="108" t="e">
        <f>VLOOKUP(Tabela1211[[#This Row],[REGISTRO DO CONTRATO]],#REF!,12,0)</f>
        <v>#REF!</v>
      </c>
      <c r="G387" s="24" t="e">
        <f>VLOOKUP('ADITIVOS LEGADOS_OUTROS'!$B387,#REF!,10,0)</f>
        <v>#REF!</v>
      </c>
      <c r="K387" s="15" t="e">
        <f>VLOOKUP($J387,Tabela11[[#All],[Processo]:[Responsável]],7,0)</f>
        <v>#N/A</v>
      </c>
    </row>
    <row r="388" spans="4:11" x14ac:dyDescent="0.35">
      <c r="D388" s="108" t="e">
        <f>VLOOKUP('ADITIVOS LEGADOS_OUTROS'!$B388,#REF!,7,0)</f>
        <v>#REF!</v>
      </c>
      <c r="E388" s="108" t="e">
        <f>VLOOKUP(Tabela1211[[#This Row],[REGISTRO DO CONTRATO]],#REF!,12,0)</f>
        <v>#REF!</v>
      </c>
      <c r="G388" s="24" t="e">
        <f>VLOOKUP('ADITIVOS LEGADOS_OUTROS'!$B388,#REF!,10,0)</f>
        <v>#REF!</v>
      </c>
      <c r="K388" s="15" t="e">
        <f>VLOOKUP($J388,Tabela11[[#All],[Processo]:[Responsável]],7,0)</f>
        <v>#N/A</v>
      </c>
    </row>
    <row r="389" spans="4:11" x14ac:dyDescent="0.35">
      <c r="D389" s="108" t="e">
        <f>VLOOKUP('ADITIVOS LEGADOS_OUTROS'!$B389,#REF!,7,0)</f>
        <v>#REF!</v>
      </c>
      <c r="E389" s="108" t="e">
        <f>VLOOKUP(Tabela1211[[#This Row],[REGISTRO DO CONTRATO]],#REF!,12,0)</f>
        <v>#REF!</v>
      </c>
      <c r="G389" s="24" t="e">
        <f>VLOOKUP('ADITIVOS LEGADOS_OUTROS'!$B389,#REF!,10,0)</f>
        <v>#REF!</v>
      </c>
      <c r="K389" s="15" t="e">
        <f>VLOOKUP($J389,Tabela11[[#All],[Processo]:[Responsável]],7,0)</f>
        <v>#N/A</v>
      </c>
    </row>
    <row r="390" spans="4:11" x14ac:dyDescent="0.35">
      <c r="D390" s="108" t="e">
        <f>VLOOKUP('ADITIVOS LEGADOS_OUTROS'!$B390,#REF!,7,0)</f>
        <v>#REF!</v>
      </c>
      <c r="E390" s="108" t="e">
        <f>VLOOKUP(Tabela1211[[#This Row],[REGISTRO DO CONTRATO]],#REF!,12,0)</f>
        <v>#REF!</v>
      </c>
      <c r="G390" s="24" t="e">
        <f>VLOOKUP('ADITIVOS LEGADOS_OUTROS'!$B390,#REF!,10,0)</f>
        <v>#REF!</v>
      </c>
      <c r="K390" s="15" t="e">
        <f>VLOOKUP($J390,Tabela11[[#All],[Processo]:[Responsável]],7,0)</f>
        <v>#N/A</v>
      </c>
    </row>
    <row r="391" spans="4:11" x14ac:dyDescent="0.35">
      <c r="D391" s="108" t="e">
        <f>VLOOKUP('ADITIVOS LEGADOS_OUTROS'!$B391,#REF!,7,0)</f>
        <v>#REF!</v>
      </c>
      <c r="E391" s="108" t="e">
        <f>VLOOKUP(Tabela1211[[#This Row],[REGISTRO DO CONTRATO]],#REF!,12,0)</f>
        <v>#REF!</v>
      </c>
      <c r="G391" s="24" t="e">
        <f>VLOOKUP('ADITIVOS LEGADOS_OUTROS'!$B391,#REF!,10,0)</f>
        <v>#REF!</v>
      </c>
      <c r="K391" s="15" t="e">
        <f>VLOOKUP($J391,Tabela11[[#All],[Processo]:[Responsável]],7,0)</f>
        <v>#N/A</v>
      </c>
    </row>
    <row r="392" spans="4:11" x14ac:dyDescent="0.35">
      <c r="D392" s="108" t="e">
        <f>VLOOKUP('ADITIVOS LEGADOS_OUTROS'!$B392,#REF!,7,0)</f>
        <v>#REF!</v>
      </c>
      <c r="E392" s="108" t="e">
        <f>VLOOKUP(Tabela1211[[#This Row],[REGISTRO DO CONTRATO]],#REF!,12,0)</f>
        <v>#REF!</v>
      </c>
      <c r="G392" s="24" t="e">
        <f>VLOOKUP('ADITIVOS LEGADOS_OUTROS'!$B392,#REF!,10,0)</f>
        <v>#REF!</v>
      </c>
      <c r="K392" s="15" t="e">
        <f>VLOOKUP($J392,Tabela11[[#All],[Processo]:[Responsável]],7,0)</f>
        <v>#N/A</v>
      </c>
    </row>
    <row r="393" spans="4:11" x14ac:dyDescent="0.35">
      <c r="D393" s="108" t="e">
        <f>VLOOKUP('ADITIVOS LEGADOS_OUTROS'!$B393,#REF!,7,0)</f>
        <v>#REF!</v>
      </c>
      <c r="E393" s="108" t="e">
        <f>VLOOKUP(Tabela1211[[#This Row],[REGISTRO DO CONTRATO]],#REF!,12,0)</f>
        <v>#REF!</v>
      </c>
      <c r="G393" s="24" t="e">
        <f>VLOOKUP('ADITIVOS LEGADOS_OUTROS'!$B393,#REF!,10,0)</f>
        <v>#REF!</v>
      </c>
      <c r="K393" s="15" t="e">
        <f>VLOOKUP($J393,Tabela11[[#All],[Processo]:[Responsável]],7,0)</f>
        <v>#N/A</v>
      </c>
    </row>
    <row r="394" spans="4:11" x14ac:dyDescent="0.35">
      <c r="D394" s="108" t="e">
        <f>VLOOKUP('ADITIVOS LEGADOS_OUTROS'!$B394,#REF!,7,0)</f>
        <v>#REF!</v>
      </c>
      <c r="E394" s="108" t="e">
        <f>VLOOKUP(Tabela1211[[#This Row],[REGISTRO DO CONTRATO]],#REF!,12,0)</f>
        <v>#REF!</v>
      </c>
      <c r="G394" s="24" t="e">
        <f>VLOOKUP('ADITIVOS LEGADOS_OUTROS'!$B394,#REF!,10,0)</f>
        <v>#REF!</v>
      </c>
      <c r="K394" s="15" t="e">
        <f>VLOOKUP($J394,Tabela11[[#All],[Processo]:[Responsável]],7,0)</f>
        <v>#N/A</v>
      </c>
    </row>
    <row r="395" spans="4:11" x14ac:dyDescent="0.35">
      <c r="D395" s="108" t="e">
        <f>VLOOKUP('ADITIVOS LEGADOS_OUTROS'!$B395,#REF!,7,0)</f>
        <v>#REF!</v>
      </c>
      <c r="E395" s="108" t="e">
        <f>VLOOKUP(Tabela1211[[#This Row],[REGISTRO DO CONTRATO]],#REF!,12,0)</f>
        <v>#REF!</v>
      </c>
      <c r="G395" s="24" t="e">
        <f>VLOOKUP('ADITIVOS LEGADOS_OUTROS'!$B395,#REF!,10,0)</f>
        <v>#REF!</v>
      </c>
      <c r="K395" s="15" t="e">
        <f>VLOOKUP($J395,Tabela11[[#All],[Processo]:[Responsável]],7,0)</f>
        <v>#N/A</v>
      </c>
    </row>
    <row r="396" spans="4:11" x14ac:dyDescent="0.35">
      <c r="D396" s="108" t="e">
        <f>VLOOKUP('ADITIVOS LEGADOS_OUTROS'!$B396,#REF!,7,0)</f>
        <v>#REF!</v>
      </c>
      <c r="E396" s="108" t="e">
        <f>VLOOKUP(Tabela1211[[#This Row],[REGISTRO DO CONTRATO]],#REF!,12,0)</f>
        <v>#REF!</v>
      </c>
      <c r="G396" s="24" t="e">
        <f>VLOOKUP('ADITIVOS LEGADOS_OUTROS'!$B396,#REF!,10,0)</f>
        <v>#REF!</v>
      </c>
      <c r="K396" s="15" t="e">
        <f>VLOOKUP($J396,Tabela11[[#All],[Processo]:[Responsável]],7,0)</f>
        <v>#N/A</v>
      </c>
    </row>
    <row r="397" spans="4:11" x14ac:dyDescent="0.35">
      <c r="D397" s="108" t="e">
        <f>VLOOKUP('ADITIVOS LEGADOS_OUTROS'!$B397,#REF!,7,0)</f>
        <v>#REF!</v>
      </c>
      <c r="E397" s="108" t="e">
        <f>VLOOKUP(Tabela1211[[#This Row],[REGISTRO DO CONTRATO]],#REF!,12,0)</f>
        <v>#REF!</v>
      </c>
      <c r="G397" s="24" t="e">
        <f>VLOOKUP('ADITIVOS LEGADOS_OUTROS'!$B397,#REF!,10,0)</f>
        <v>#REF!</v>
      </c>
      <c r="K397" s="15" t="e">
        <f>VLOOKUP($J397,Tabela11[[#All],[Processo]:[Responsável]],7,0)</f>
        <v>#N/A</v>
      </c>
    </row>
    <row r="398" spans="4:11" x14ac:dyDescent="0.35">
      <c r="D398" s="108" t="e">
        <f>VLOOKUP('ADITIVOS LEGADOS_OUTROS'!$B398,#REF!,7,0)</f>
        <v>#REF!</v>
      </c>
      <c r="E398" s="108" t="e">
        <f>VLOOKUP(Tabela1211[[#This Row],[REGISTRO DO CONTRATO]],#REF!,12,0)</f>
        <v>#REF!</v>
      </c>
      <c r="G398" s="24" t="e">
        <f>VLOOKUP('ADITIVOS LEGADOS_OUTROS'!$B398,#REF!,10,0)</f>
        <v>#REF!</v>
      </c>
      <c r="K398" s="15" t="e">
        <f>VLOOKUP($J398,Tabela11[[#All],[Processo]:[Responsável]],7,0)</f>
        <v>#N/A</v>
      </c>
    </row>
    <row r="399" spans="4:11" x14ac:dyDescent="0.35">
      <c r="D399" s="108" t="e">
        <f>VLOOKUP('ADITIVOS LEGADOS_OUTROS'!$B399,#REF!,7,0)</f>
        <v>#REF!</v>
      </c>
      <c r="E399" s="108" t="e">
        <f>VLOOKUP(Tabela1211[[#This Row],[REGISTRO DO CONTRATO]],#REF!,12,0)</f>
        <v>#REF!</v>
      </c>
      <c r="G399" s="24" t="e">
        <f>VLOOKUP('ADITIVOS LEGADOS_OUTROS'!$B399,#REF!,10,0)</f>
        <v>#REF!</v>
      </c>
      <c r="K399" s="15" t="e">
        <f>VLOOKUP($J399,Tabela11[[#All],[Processo]:[Responsável]],7,0)</f>
        <v>#N/A</v>
      </c>
    </row>
    <row r="400" spans="4:11" x14ac:dyDescent="0.35">
      <c r="D400" s="108" t="e">
        <f>VLOOKUP('ADITIVOS LEGADOS_OUTROS'!$B400,#REF!,7,0)</f>
        <v>#REF!</v>
      </c>
      <c r="E400" s="108" t="e">
        <f>VLOOKUP(Tabela1211[[#This Row],[REGISTRO DO CONTRATO]],#REF!,12,0)</f>
        <v>#REF!</v>
      </c>
      <c r="G400" s="24" t="e">
        <f>VLOOKUP('ADITIVOS LEGADOS_OUTROS'!$B400,#REF!,10,0)</f>
        <v>#REF!</v>
      </c>
      <c r="K400" s="15" t="e">
        <f>VLOOKUP($J400,Tabela11[[#All],[Processo]:[Responsável]],7,0)</f>
        <v>#N/A</v>
      </c>
    </row>
    <row r="401" spans="4:11" x14ac:dyDescent="0.35">
      <c r="D401" s="108" t="e">
        <f>VLOOKUP('ADITIVOS LEGADOS_OUTROS'!$B401,#REF!,7,0)</f>
        <v>#REF!</v>
      </c>
      <c r="E401" s="108" t="e">
        <f>VLOOKUP(Tabela1211[[#This Row],[REGISTRO DO CONTRATO]],#REF!,12,0)</f>
        <v>#REF!</v>
      </c>
      <c r="G401" s="24" t="e">
        <f>VLOOKUP('ADITIVOS LEGADOS_OUTROS'!$B401,#REF!,10,0)</f>
        <v>#REF!</v>
      </c>
      <c r="K401" s="15" t="e">
        <f>VLOOKUP($J401,Tabela11[[#All],[Processo]:[Responsável]],7,0)</f>
        <v>#N/A</v>
      </c>
    </row>
    <row r="402" spans="4:11" x14ac:dyDescent="0.35">
      <c r="D402" s="108" t="e">
        <f>VLOOKUP('ADITIVOS LEGADOS_OUTROS'!$B402,#REF!,7,0)</f>
        <v>#REF!</v>
      </c>
      <c r="E402" s="108" t="e">
        <f>VLOOKUP(Tabela1211[[#This Row],[REGISTRO DO CONTRATO]],#REF!,12,0)</f>
        <v>#REF!</v>
      </c>
      <c r="G402" s="24" t="e">
        <f>VLOOKUP('ADITIVOS LEGADOS_OUTROS'!$B402,#REF!,10,0)</f>
        <v>#REF!</v>
      </c>
      <c r="K402" s="15" t="e">
        <f>VLOOKUP($J402,Tabela11[[#All],[Processo]:[Responsável]],7,0)</f>
        <v>#N/A</v>
      </c>
    </row>
    <row r="403" spans="4:11" x14ac:dyDescent="0.35">
      <c r="D403" s="108" t="e">
        <f>VLOOKUP('ADITIVOS LEGADOS_OUTROS'!$B403,#REF!,7,0)</f>
        <v>#REF!</v>
      </c>
      <c r="E403" s="108" t="e">
        <f>VLOOKUP(Tabela1211[[#This Row],[REGISTRO DO CONTRATO]],#REF!,12,0)</f>
        <v>#REF!</v>
      </c>
      <c r="G403" s="24" t="e">
        <f>VLOOKUP('ADITIVOS LEGADOS_OUTROS'!$B403,#REF!,10,0)</f>
        <v>#REF!</v>
      </c>
      <c r="K403" s="15" t="e">
        <f>VLOOKUP($J403,Tabela11[[#All],[Processo]:[Responsável]],7,0)</f>
        <v>#N/A</v>
      </c>
    </row>
    <row r="404" spans="4:11" x14ac:dyDescent="0.35">
      <c r="D404" s="108" t="e">
        <f>VLOOKUP('ADITIVOS LEGADOS_OUTROS'!$B404,#REF!,7,0)</f>
        <v>#REF!</v>
      </c>
      <c r="E404" s="108" t="e">
        <f>VLOOKUP(Tabela1211[[#This Row],[REGISTRO DO CONTRATO]],#REF!,12,0)</f>
        <v>#REF!</v>
      </c>
      <c r="G404" s="24" t="e">
        <f>VLOOKUP('ADITIVOS LEGADOS_OUTROS'!$B404,#REF!,10,0)</f>
        <v>#REF!</v>
      </c>
      <c r="K404" s="15" t="e">
        <f>VLOOKUP($J404,Tabela11[[#All],[Processo]:[Responsável]],7,0)</f>
        <v>#N/A</v>
      </c>
    </row>
    <row r="405" spans="4:11" x14ac:dyDescent="0.35">
      <c r="D405" s="108" t="e">
        <f>VLOOKUP('ADITIVOS LEGADOS_OUTROS'!$B405,#REF!,7,0)</f>
        <v>#REF!</v>
      </c>
      <c r="E405" s="108" t="e">
        <f>VLOOKUP(Tabela1211[[#This Row],[REGISTRO DO CONTRATO]],#REF!,12,0)</f>
        <v>#REF!</v>
      </c>
      <c r="G405" s="24" t="e">
        <f>VLOOKUP('ADITIVOS LEGADOS_OUTROS'!$B405,#REF!,10,0)</f>
        <v>#REF!</v>
      </c>
      <c r="K405" s="15" t="e">
        <f>VLOOKUP($J405,Tabela11[[#All],[Processo]:[Responsável]],7,0)</f>
        <v>#N/A</v>
      </c>
    </row>
    <row r="406" spans="4:11" x14ac:dyDescent="0.35">
      <c r="D406" s="108" t="e">
        <f>VLOOKUP('ADITIVOS LEGADOS_OUTROS'!$B406,#REF!,7,0)</f>
        <v>#REF!</v>
      </c>
      <c r="E406" s="108" t="e">
        <f>VLOOKUP(Tabela1211[[#This Row],[REGISTRO DO CONTRATO]],#REF!,12,0)</f>
        <v>#REF!</v>
      </c>
      <c r="G406" s="24" t="e">
        <f>VLOOKUP('ADITIVOS LEGADOS_OUTROS'!$B406,#REF!,10,0)</f>
        <v>#REF!</v>
      </c>
      <c r="K406" s="15" t="e">
        <f>VLOOKUP($J406,Tabela11[[#All],[Processo]:[Responsável]],7,0)</f>
        <v>#N/A</v>
      </c>
    </row>
    <row r="407" spans="4:11" x14ac:dyDescent="0.35">
      <c r="D407" s="108" t="e">
        <f>VLOOKUP('ADITIVOS LEGADOS_OUTROS'!$B407,#REF!,7,0)</f>
        <v>#REF!</v>
      </c>
      <c r="E407" s="108" t="e">
        <f>VLOOKUP(Tabela1211[[#This Row],[REGISTRO DO CONTRATO]],#REF!,12,0)</f>
        <v>#REF!</v>
      </c>
      <c r="G407" s="24" t="e">
        <f>VLOOKUP('ADITIVOS LEGADOS_OUTROS'!$B407,#REF!,10,0)</f>
        <v>#REF!</v>
      </c>
      <c r="K407" s="15" t="e">
        <f>VLOOKUP($J407,Tabela11[[#All],[Processo]:[Responsável]],7,0)</f>
        <v>#N/A</v>
      </c>
    </row>
    <row r="408" spans="4:11" x14ac:dyDescent="0.35">
      <c r="D408" s="108" t="e">
        <f>VLOOKUP('ADITIVOS LEGADOS_OUTROS'!$B408,#REF!,7,0)</f>
        <v>#REF!</v>
      </c>
      <c r="E408" s="108" t="e">
        <f>VLOOKUP(Tabela1211[[#This Row],[REGISTRO DO CONTRATO]],#REF!,12,0)</f>
        <v>#REF!</v>
      </c>
      <c r="G408" s="24" t="e">
        <f>VLOOKUP('ADITIVOS LEGADOS_OUTROS'!$B408,#REF!,10,0)</f>
        <v>#REF!</v>
      </c>
      <c r="K408" s="15" t="e">
        <f>VLOOKUP($J408,Tabela11[[#All],[Processo]:[Responsável]],7,0)</f>
        <v>#N/A</v>
      </c>
    </row>
    <row r="409" spans="4:11" x14ac:dyDescent="0.35">
      <c r="D409" s="108" t="e">
        <f>VLOOKUP('ADITIVOS LEGADOS_OUTROS'!$B409,#REF!,7,0)</f>
        <v>#REF!</v>
      </c>
      <c r="E409" s="108" t="e">
        <f>VLOOKUP(Tabela1211[[#This Row],[REGISTRO DO CONTRATO]],#REF!,12,0)</f>
        <v>#REF!</v>
      </c>
      <c r="G409" s="24" t="e">
        <f>VLOOKUP('ADITIVOS LEGADOS_OUTROS'!$B409,#REF!,10,0)</f>
        <v>#REF!</v>
      </c>
      <c r="K409" s="15" t="e">
        <f>VLOOKUP($J409,Tabela11[[#All],[Processo]:[Responsável]],7,0)</f>
        <v>#N/A</v>
      </c>
    </row>
    <row r="410" spans="4:11" x14ac:dyDescent="0.35">
      <c r="D410" s="108" t="e">
        <f>VLOOKUP('ADITIVOS LEGADOS_OUTROS'!$B410,#REF!,7,0)</f>
        <v>#REF!</v>
      </c>
      <c r="E410" s="108" t="e">
        <f>VLOOKUP(Tabela1211[[#This Row],[REGISTRO DO CONTRATO]],#REF!,12,0)</f>
        <v>#REF!</v>
      </c>
      <c r="G410" s="24" t="e">
        <f>VLOOKUP('ADITIVOS LEGADOS_OUTROS'!$B410,#REF!,10,0)</f>
        <v>#REF!</v>
      </c>
      <c r="K410" s="15" t="e">
        <f>VLOOKUP($J410,Tabela11[[#All],[Processo]:[Responsável]],7,0)</f>
        <v>#N/A</v>
      </c>
    </row>
    <row r="411" spans="4:11" x14ac:dyDescent="0.35">
      <c r="D411" s="108" t="e">
        <f>VLOOKUP('ADITIVOS LEGADOS_OUTROS'!$B411,#REF!,7,0)</f>
        <v>#REF!</v>
      </c>
      <c r="E411" s="108" t="e">
        <f>VLOOKUP(Tabela1211[[#This Row],[REGISTRO DO CONTRATO]],#REF!,12,0)</f>
        <v>#REF!</v>
      </c>
      <c r="G411" s="24" t="e">
        <f>VLOOKUP('ADITIVOS LEGADOS_OUTROS'!$B411,#REF!,10,0)</f>
        <v>#REF!</v>
      </c>
      <c r="K411" s="15" t="e">
        <f>VLOOKUP($J411,Tabela11[[#All],[Processo]:[Responsável]],7,0)</f>
        <v>#N/A</v>
      </c>
    </row>
    <row r="412" spans="4:11" x14ac:dyDescent="0.35">
      <c r="D412" s="108" t="e">
        <f>VLOOKUP('ADITIVOS LEGADOS_OUTROS'!$B412,#REF!,7,0)</f>
        <v>#REF!</v>
      </c>
      <c r="E412" s="108" t="e">
        <f>VLOOKUP(Tabela1211[[#This Row],[REGISTRO DO CONTRATO]],#REF!,12,0)</f>
        <v>#REF!</v>
      </c>
      <c r="G412" s="24" t="e">
        <f>VLOOKUP('ADITIVOS LEGADOS_OUTROS'!$B412,#REF!,10,0)</f>
        <v>#REF!</v>
      </c>
      <c r="K412" s="15" t="e">
        <f>VLOOKUP($J412,Tabela11[[#All],[Processo]:[Responsável]],7,0)</f>
        <v>#N/A</v>
      </c>
    </row>
    <row r="413" spans="4:11" x14ac:dyDescent="0.35">
      <c r="D413" s="108" t="e">
        <f>VLOOKUP('ADITIVOS LEGADOS_OUTROS'!$B413,#REF!,7,0)</f>
        <v>#REF!</v>
      </c>
      <c r="E413" s="108" t="e">
        <f>VLOOKUP(Tabela1211[[#This Row],[REGISTRO DO CONTRATO]],#REF!,12,0)</f>
        <v>#REF!</v>
      </c>
      <c r="G413" s="24" t="e">
        <f>VLOOKUP('ADITIVOS LEGADOS_OUTROS'!$B413,#REF!,10,0)</f>
        <v>#REF!</v>
      </c>
      <c r="K413" s="15" t="e">
        <f>VLOOKUP($J413,Tabela11[[#All],[Processo]:[Responsável]],7,0)</f>
        <v>#N/A</v>
      </c>
    </row>
    <row r="414" spans="4:11" x14ac:dyDescent="0.35">
      <c r="D414" s="108" t="e">
        <f>VLOOKUP('ADITIVOS LEGADOS_OUTROS'!$B414,#REF!,7,0)</f>
        <v>#REF!</v>
      </c>
      <c r="E414" s="108" t="e">
        <f>VLOOKUP(Tabela1211[[#This Row],[REGISTRO DO CONTRATO]],#REF!,12,0)</f>
        <v>#REF!</v>
      </c>
      <c r="G414" s="24" t="e">
        <f>VLOOKUP('ADITIVOS LEGADOS_OUTROS'!$B414,#REF!,10,0)</f>
        <v>#REF!</v>
      </c>
      <c r="K414" s="15" t="e">
        <f>VLOOKUP($J414,Tabela11[[#All],[Processo]:[Responsável]],7,0)</f>
        <v>#N/A</v>
      </c>
    </row>
    <row r="415" spans="4:11" x14ac:dyDescent="0.35">
      <c r="D415" s="108" t="e">
        <f>VLOOKUP('ADITIVOS LEGADOS_OUTROS'!$B415,#REF!,7,0)</f>
        <v>#REF!</v>
      </c>
      <c r="E415" s="108" t="e">
        <f>VLOOKUP(Tabela1211[[#This Row],[REGISTRO DO CONTRATO]],#REF!,12,0)</f>
        <v>#REF!</v>
      </c>
      <c r="G415" s="24" t="e">
        <f>VLOOKUP('ADITIVOS LEGADOS_OUTROS'!$B415,#REF!,10,0)</f>
        <v>#REF!</v>
      </c>
      <c r="K415" s="15" t="e">
        <f>VLOOKUP($J415,Tabela11[[#All],[Processo]:[Responsável]],7,0)</f>
        <v>#N/A</v>
      </c>
    </row>
    <row r="416" spans="4:11" x14ac:dyDescent="0.35">
      <c r="D416" s="108" t="e">
        <f>VLOOKUP('ADITIVOS LEGADOS_OUTROS'!$B416,#REF!,7,0)</f>
        <v>#REF!</v>
      </c>
      <c r="E416" s="108" t="e">
        <f>VLOOKUP(Tabela1211[[#This Row],[REGISTRO DO CONTRATO]],#REF!,12,0)</f>
        <v>#REF!</v>
      </c>
      <c r="G416" s="24" t="e">
        <f>VLOOKUP('ADITIVOS LEGADOS_OUTROS'!$B416,#REF!,10,0)</f>
        <v>#REF!</v>
      </c>
      <c r="K416" s="15" t="e">
        <f>VLOOKUP($J416,Tabela11[[#All],[Processo]:[Responsável]],7,0)</f>
        <v>#N/A</v>
      </c>
    </row>
    <row r="417" spans="4:11" x14ac:dyDescent="0.35">
      <c r="D417" s="108" t="e">
        <f>VLOOKUP('ADITIVOS LEGADOS_OUTROS'!$B417,#REF!,7,0)</f>
        <v>#REF!</v>
      </c>
      <c r="E417" s="108" t="e">
        <f>VLOOKUP(Tabela1211[[#This Row],[REGISTRO DO CONTRATO]],#REF!,12,0)</f>
        <v>#REF!</v>
      </c>
      <c r="G417" s="24" t="e">
        <f>VLOOKUP('ADITIVOS LEGADOS_OUTROS'!$B417,#REF!,10,0)</f>
        <v>#REF!</v>
      </c>
      <c r="K417" s="15" t="e">
        <f>VLOOKUP($J417,Tabela11[[#All],[Processo]:[Responsável]],7,0)</f>
        <v>#N/A</v>
      </c>
    </row>
    <row r="418" spans="4:11" x14ac:dyDescent="0.35">
      <c r="D418" s="108" t="e">
        <f>VLOOKUP('ADITIVOS LEGADOS_OUTROS'!$B418,#REF!,7,0)</f>
        <v>#REF!</v>
      </c>
      <c r="E418" s="108" t="e">
        <f>VLOOKUP(Tabela1211[[#This Row],[REGISTRO DO CONTRATO]],#REF!,12,0)</f>
        <v>#REF!</v>
      </c>
      <c r="G418" s="24" t="e">
        <f>VLOOKUP('ADITIVOS LEGADOS_OUTROS'!$B418,#REF!,10,0)</f>
        <v>#REF!</v>
      </c>
      <c r="K418" s="15" t="e">
        <f>VLOOKUP($J418,Tabela11[[#All],[Processo]:[Responsável]],7,0)</f>
        <v>#N/A</v>
      </c>
    </row>
    <row r="419" spans="4:11" x14ac:dyDescent="0.35">
      <c r="D419" s="108" t="e">
        <f>VLOOKUP('ADITIVOS LEGADOS_OUTROS'!$B419,#REF!,7,0)</f>
        <v>#REF!</v>
      </c>
      <c r="E419" s="108" t="e">
        <f>VLOOKUP(Tabela1211[[#This Row],[REGISTRO DO CONTRATO]],#REF!,12,0)</f>
        <v>#REF!</v>
      </c>
      <c r="G419" s="24" t="e">
        <f>VLOOKUP('ADITIVOS LEGADOS_OUTROS'!$B419,#REF!,10,0)</f>
        <v>#REF!</v>
      </c>
      <c r="K419" s="15" t="e">
        <f>VLOOKUP($J419,Tabela11[[#All],[Processo]:[Responsável]],7,0)</f>
        <v>#N/A</v>
      </c>
    </row>
    <row r="420" spans="4:11" x14ac:dyDescent="0.35">
      <c r="D420" s="108" t="e">
        <f>VLOOKUP('ADITIVOS LEGADOS_OUTROS'!$B420,#REF!,7,0)</f>
        <v>#REF!</v>
      </c>
      <c r="E420" s="108" t="e">
        <f>VLOOKUP(Tabela1211[[#This Row],[REGISTRO DO CONTRATO]],#REF!,12,0)</f>
        <v>#REF!</v>
      </c>
      <c r="G420" s="24" t="e">
        <f>VLOOKUP('ADITIVOS LEGADOS_OUTROS'!$B420,#REF!,10,0)</f>
        <v>#REF!</v>
      </c>
      <c r="K420" s="15" t="e">
        <f>VLOOKUP($J420,Tabela11[[#All],[Processo]:[Responsável]],7,0)</f>
        <v>#N/A</v>
      </c>
    </row>
    <row r="421" spans="4:11" x14ac:dyDescent="0.35">
      <c r="D421" s="108" t="e">
        <f>VLOOKUP('ADITIVOS LEGADOS_OUTROS'!$B421,#REF!,7,0)</f>
        <v>#REF!</v>
      </c>
      <c r="E421" s="108" t="e">
        <f>VLOOKUP(Tabela1211[[#This Row],[REGISTRO DO CONTRATO]],#REF!,12,0)</f>
        <v>#REF!</v>
      </c>
      <c r="G421" s="24" t="e">
        <f>VLOOKUP('ADITIVOS LEGADOS_OUTROS'!$B421,#REF!,10,0)</f>
        <v>#REF!</v>
      </c>
      <c r="K421" s="15" t="e">
        <f>VLOOKUP($J421,Tabela11[[#All],[Processo]:[Responsável]],7,0)</f>
        <v>#N/A</v>
      </c>
    </row>
    <row r="422" spans="4:11" x14ac:dyDescent="0.35">
      <c r="D422" s="108" t="e">
        <f>VLOOKUP('ADITIVOS LEGADOS_OUTROS'!$B422,#REF!,7,0)</f>
        <v>#REF!</v>
      </c>
      <c r="E422" s="108" t="e">
        <f>VLOOKUP(Tabela1211[[#This Row],[REGISTRO DO CONTRATO]],#REF!,12,0)</f>
        <v>#REF!</v>
      </c>
      <c r="G422" s="24" t="e">
        <f>VLOOKUP('ADITIVOS LEGADOS_OUTROS'!$B422,#REF!,10,0)</f>
        <v>#REF!</v>
      </c>
      <c r="K422" s="15" t="e">
        <f>VLOOKUP($J422,Tabela11[[#All],[Processo]:[Responsável]],7,0)</f>
        <v>#N/A</v>
      </c>
    </row>
    <row r="423" spans="4:11" x14ac:dyDescent="0.35">
      <c r="D423" s="108" t="e">
        <f>VLOOKUP('ADITIVOS LEGADOS_OUTROS'!$B423,#REF!,7,0)</f>
        <v>#REF!</v>
      </c>
      <c r="E423" s="108" t="e">
        <f>VLOOKUP(Tabela1211[[#This Row],[REGISTRO DO CONTRATO]],#REF!,12,0)</f>
        <v>#REF!</v>
      </c>
      <c r="G423" s="24" t="e">
        <f>VLOOKUP('ADITIVOS LEGADOS_OUTROS'!$B423,#REF!,10,0)</f>
        <v>#REF!</v>
      </c>
      <c r="K423" s="15" t="e">
        <f>VLOOKUP($J423,Tabela11[[#All],[Processo]:[Responsável]],7,0)</f>
        <v>#N/A</v>
      </c>
    </row>
    <row r="424" spans="4:11" x14ac:dyDescent="0.35">
      <c r="D424" s="108" t="e">
        <f>VLOOKUP('ADITIVOS LEGADOS_OUTROS'!$B424,#REF!,7,0)</f>
        <v>#REF!</v>
      </c>
      <c r="E424" s="108" t="e">
        <f>VLOOKUP(Tabela1211[[#This Row],[REGISTRO DO CONTRATO]],#REF!,12,0)</f>
        <v>#REF!</v>
      </c>
      <c r="G424" s="24" t="e">
        <f>VLOOKUP('ADITIVOS LEGADOS_OUTROS'!$B424,#REF!,10,0)</f>
        <v>#REF!</v>
      </c>
      <c r="K424" s="15" t="e">
        <f>VLOOKUP($J424,Tabela11[[#All],[Processo]:[Responsável]],7,0)</f>
        <v>#N/A</v>
      </c>
    </row>
    <row r="425" spans="4:11" x14ac:dyDescent="0.35">
      <c r="D425" s="108" t="e">
        <f>VLOOKUP('ADITIVOS LEGADOS_OUTROS'!$B425,#REF!,7,0)</f>
        <v>#REF!</v>
      </c>
      <c r="E425" s="108" t="e">
        <f>VLOOKUP(Tabela1211[[#This Row],[REGISTRO DO CONTRATO]],#REF!,12,0)</f>
        <v>#REF!</v>
      </c>
      <c r="G425" s="24" t="e">
        <f>VLOOKUP('ADITIVOS LEGADOS_OUTROS'!$B425,#REF!,10,0)</f>
        <v>#REF!</v>
      </c>
      <c r="K425" s="15" t="e">
        <f>VLOOKUP($J425,Tabela11[[#All],[Processo]:[Responsável]],7,0)</f>
        <v>#N/A</v>
      </c>
    </row>
    <row r="426" spans="4:11" x14ac:dyDescent="0.35">
      <c r="D426" s="108" t="e">
        <f>VLOOKUP('ADITIVOS LEGADOS_OUTROS'!$B426,#REF!,7,0)</f>
        <v>#REF!</v>
      </c>
      <c r="E426" s="108" t="e">
        <f>VLOOKUP(Tabela1211[[#This Row],[REGISTRO DO CONTRATO]],#REF!,12,0)</f>
        <v>#REF!</v>
      </c>
      <c r="G426" s="24" t="e">
        <f>VLOOKUP('ADITIVOS LEGADOS_OUTROS'!$B426,#REF!,10,0)</f>
        <v>#REF!</v>
      </c>
      <c r="K426" s="15" t="e">
        <f>VLOOKUP($J426,Tabela11[[#All],[Processo]:[Responsável]],7,0)</f>
        <v>#N/A</v>
      </c>
    </row>
    <row r="427" spans="4:11" x14ac:dyDescent="0.35">
      <c r="D427" s="108" t="e">
        <f>VLOOKUP('ADITIVOS LEGADOS_OUTROS'!$B427,#REF!,7,0)</f>
        <v>#REF!</v>
      </c>
      <c r="E427" s="108" t="e">
        <f>VLOOKUP(Tabela1211[[#This Row],[REGISTRO DO CONTRATO]],#REF!,12,0)</f>
        <v>#REF!</v>
      </c>
      <c r="G427" s="24" t="e">
        <f>VLOOKUP('ADITIVOS LEGADOS_OUTROS'!$B427,#REF!,10,0)</f>
        <v>#REF!</v>
      </c>
      <c r="K427" s="15" t="e">
        <f>VLOOKUP($J427,Tabela11[[#All],[Processo]:[Responsável]],7,0)</f>
        <v>#N/A</v>
      </c>
    </row>
    <row r="428" spans="4:11" x14ac:dyDescent="0.35">
      <c r="D428" s="108" t="e">
        <f>VLOOKUP('ADITIVOS LEGADOS_OUTROS'!$B428,#REF!,7,0)</f>
        <v>#REF!</v>
      </c>
      <c r="E428" s="108" t="e">
        <f>VLOOKUP(Tabela1211[[#This Row],[REGISTRO DO CONTRATO]],#REF!,12,0)</f>
        <v>#REF!</v>
      </c>
      <c r="G428" s="24" t="e">
        <f>VLOOKUP('ADITIVOS LEGADOS_OUTROS'!$B428,#REF!,10,0)</f>
        <v>#REF!</v>
      </c>
      <c r="K428" s="15" t="e">
        <f>VLOOKUP($J428,Tabela11[[#All],[Processo]:[Responsável]],7,0)</f>
        <v>#N/A</v>
      </c>
    </row>
    <row r="429" spans="4:11" x14ac:dyDescent="0.35">
      <c r="D429" s="108" t="e">
        <f>VLOOKUP('ADITIVOS LEGADOS_OUTROS'!$B429,#REF!,7,0)</f>
        <v>#REF!</v>
      </c>
      <c r="E429" s="108" t="e">
        <f>VLOOKUP(Tabela1211[[#This Row],[REGISTRO DO CONTRATO]],#REF!,12,0)</f>
        <v>#REF!</v>
      </c>
      <c r="G429" s="24" t="e">
        <f>VLOOKUP('ADITIVOS LEGADOS_OUTROS'!$B429,#REF!,10,0)</f>
        <v>#REF!</v>
      </c>
      <c r="K429" s="15" t="e">
        <f>VLOOKUP($J429,Tabela11[[#All],[Processo]:[Responsável]],7,0)</f>
        <v>#N/A</v>
      </c>
    </row>
    <row r="430" spans="4:11" x14ac:dyDescent="0.35">
      <c r="D430" s="108" t="e">
        <f>VLOOKUP('ADITIVOS LEGADOS_OUTROS'!$B430,#REF!,7,0)</f>
        <v>#REF!</v>
      </c>
      <c r="E430" s="108" t="e">
        <f>VLOOKUP(Tabela1211[[#This Row],[REGISTRO DO CONTRATO]],#REF!,12,0)</f>
        <v>#REF!</v>
      </c>
      <c r="G430" s="24" t="e">
        <f>VLOOKUP('ADITIVOS LEGADOS_OUTROS'!$B430,#REF!,10,0)</f>
        <v>#REF!</v>
      </c>
      <c r="K430" s="15" t="e">
        <f>VLOOKUP($J430,Tabela11[[#All],[Processo]:[Responsável]],7,0)</f>
        <v>#N/A</v>
      </c>
    </row>
    <row r="431" spans="4:11" x14ac:dyDescent="0.35">
      <c r="D431" s="108" t="e">
        <f>VLOOKUP('ADITIVOS LEGADOS_OUTROS'!$B431,#REF!,7,0)</f>
        <v>#REF!</v>
      </c>
      <c r="E431" s="108" t="e">
        <f>VLOOKUP(Tabela1211[[#This Row],[REGISTRO DO CONTRATO]],#REF!,12,0)</f>
        <v>#REF!</v>
      </c>
      <c r="G431" s="24" t="e">
        <f>VLOOKUP('ADITIVOS LEGADOS_OUTROS'!$B431,#REF!,10,0)</f>
        <v>#REF!</v>
      </c>
      <c r="K431" s="15" t="e">
        <f>VLOOKUP($J431,Tabela11[[#All],[Processo]:[Responsável]],7,0)</f>
        <v>#N/A</v>
      </c>
    </row>
    <row r="432" spans="4:11" x14ac:dyDescent="0.35">
      <c r="D432" s="108" t="e">
        <f>VLOOKUP('ADITIVOS LEGADOS_OUTROS'!$B432,#REF!,7,0)</f>
        <v>#REF!</v>
      </c>
      <c r="E432" s="108" t="e">
        <f>VLOOKUP(Tabela1211[[#This Row],[REGISTRO DO CONTRATO]],#REF!,12,0)</f>
        <v>#REF!</v>
      </c>
      <c r="G432" s="24" t="e">
        <f>VLOOKUP('ADITIVOS LEGADOS_OUTROS'!$B432,#REF!,10,0)</f>
        <v>#REF!</v>
      </c>
      <c r="K432" s="15" t="e">
        <f>VLOOKUP($J432,Tabela11[[#All],[Processo]:[Responsável]],7,0)</f>
        <v>#N/A</v>
      </c>
    </row>
    <row r="433" spans="4:11" x14ac:dyDescent="0.35">
      <c r="D433" s="108" t="e">
        <f>VLOOKUP('ADITIVOS LEGADOS_OUTROS'!$B433,#REF!,7,0)</f>
        <v>#REF!</v>
      </c>
      <c r="E433" s="108" t="e">
        <f>VLOOKUP(Tabela1211[[#This Row],[REGISTRO DO CONTRATO]],#REF!,12,0)</f>
        <v>#REF!</v>
      </c>
      <c r="G433" s="24" t="e">
        <f>VLOOKUP('ADITIVOS LEGADOS_OUTROS'!$B433,#REF!,10,0)</f>
        <v>#REF!</v>
      </c>
      <c r="K433" s="15" t="e">
        <f>VLOOKUP($J433,Tabela11[[#All],[Processo]:[Responsável]],7,0)</f>
        <v>#N/A</v>
      </c>
    </row>
    <row r="434" spans="4:11" x14ac:dyDescent="0.35">
      <c r="D434" s="108" t="e">
        <f>VLOOKUP('ADITIVOS LEGADOS_OUTROS'!$B434,#REF!,7,0)</f>
        <v>#REF!</v>
      </c>
      <c r="E434" s="108" t="e">
        <f>VLOOKUP(Tabela1211[[#This Row],[REGISTRO DO CONTRATO]],#REF!,12,0)</f>
        <v>#REF!</v>
      </c>
      <c r="G434" s="24" t="e">
        <f>VLOOKUP('ADITIVOS LEGADOS_OUTROS'!$B434,#REF!,10,0)</f>
        <v>#REF!</v>
      </c>
      <c r="K434" s="15" t="e">
        <f>VLOOKUP($J434,Tabela11[[#All],[Processo]:[Responsável]],7,0)</f>
        <v>#N/A</v>
      </c>
    </row>
    <row r="435" spans="4:11" x14ac:dyDescent="0.35">
      <c r="D435" s="108" t="e">
        <f>VLOOKUP('ADITIVOS LEGADOS_OUTROS'!$B435,#REF!,7,0)</f>
        <v>#REF!</v>
      </c>
      <c r="E435" s="108" t="e">
        <f>VLOOKUP(Tabela1211[[#This Row],[REGISTRO DO CONTRATO]],#REF!,12,0)</f>
        <v>#REF!</v>
      </c>
      <c r="G435" s="24" t="e">
        <f>VLOOKUP('ADITIVOS LEGADOS_OUTROS'!$B435,#REF!,10,0)</f>
        <v>#REF!</v>
      </c>
      <c r="K435" s="15" t="e">
        <f>VLOOKUP($J435,Tabela11[[#All],[Processo]:[Responsável]],7,0)</f>
        <v>#N/A</v>
      </c>
    </row>
    <row r="436" spans="4:11" x14ac:dyDescent="0.35">
      <c r="D436" s="108" t="e">
        <f>VLOOKUP('ADITIVOS LEGADOS_OUTROS'!$B436,#REF!,7,0)</f>
        <v>#REF!</v>
      </c>
      <c r="E436" s="108" t="e">
        <f>VLOOKUP(Tabela1211[[#This Row],[REGISTRO DO CONTRATO]],#REF!,12,0)</f>
        <v>#REF!</v>
      </c>
      <c r="G436" s="24" t="e">
        <f>VLOOKUP('ADITIVOS LEGADOS_OUTROS'!$B436,#REF!,10,0)</f>
        <v>#REF!</v>
      </c>
      <c r="K436" s="15" t="e">
        <f>VLOOKUP($J436,Tabela11[[#All],[Processo]:[Responsável]],7,0)</f>
        <v>#N/A</v>
      </c>
    </row>
    <row r="437" spans="4:11" x14ac:dyDescent="0.35">
      <c r="D437" s="108" t="e">
        <f>VLOOKUP('ADITIVOS LEGADOS_OUTROS'!$B437,#REF!,7,0)</f>
        <v>#REF!</v>
      </c>
      <c r="E437" s="108" t="e">
        <f>VLOOKUP(Tabela1211[[#This Row],[REGISTRO DO CONTRATO]],#REF!,12,0)</f>
        <v>#REF!</v>
      </c>
      <c r="G437" s="24" t="e">
        <f>VLOOKUP('ADITIVOS LEGADOS_OUTROS'!$B437,#REF!,10,0)</f>
        <v>#REF!</v>
      </c>
      <c r="K437" s="15" t="e">
        <f>VLOOKUP($J437,Tabela11[[#All],[Processo]:[Responsável]],7,0)</f>
        <v>#N/A</v>
      </c>
    </row>
    <row r="438" spans="4:11" x14ac:dyDescent="0.35">
      <c r="D438" s="108" t="e">
        <f>VLOOKUP('ADITIVOS LEGADOS_OUTROS'!$B438,#REF!,7,0)</f>
        <v>#REF!</v>
      </c>
      <c r="E438" s="108" t="e">
        <f>VLOOKUP(Tabela1211[[#This Row],[REGISTRO DO CONTRATO]],#REF!,12,0)</f>
        <v>#REF!</v>
      </c>
      <c r="G438" s="24" t="e">
        <f>VLOOKUP('ADITIVOS LEGADOS_OUTROS'!$B438,#REF!,10,0)</f>
        <v>#REF!</v>
      </c>
      <c r="K438" s="15" t="e">
        <f>VLOOKUP($J438,Tabela11[[#All],[Processo]:[Responsável]],7,0)</f>
        <v>#N/A</v>
      </c>
    </row>
    <row r="439" spans="4:11" x14ac:dyDescent="0.35">
      <c r="D439" s="108" t="e">
        <f>VLOOKUP('ADITIVOS LEGADOS_OUTROS'!$B439,#REF!,7,0)</f>
        <v>#REF!</v>
      </c>
      <c r="E439" s="108" t="e">
        <f>VLOOKUP(Tabela1211[[#This Row],[REGISTRO DO CONTRATO]],#REF!,12,0)</f>
        <v>#REF!</v>
      </c>
      <c r="G439" s="24" t="e">
        <f>VLOOKUP('ADITIVOS LEGADOS_OUTROS'!$B439,#REF!,10,0)</f>
        <v>#REF!</v>
      </c>
      <c r="K439" s="15" t="e">
        <f>VLOOKUP($J439,Tabela11[[#All],[Processo]:[Responsável]],7,0)</f>
        <v>#N/A</v>
      </c>
    </row>
  </sheetData>
  <pageMargins left="0.511811024" right="0.511811024" top="0.78740157499999996" bottom="0.78740157499999996" header="0.31496062000000002" footer="0.31496062000000002"/>
  <pageSetup paperSize="9" orientation="portrait"/>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BF14D2FEEEF8E4B84714517270B72E6" ma:contentTypeVersion="13" ma:contentTypeDescription="Create a new document." ma:contentTypeScope="" ma:versionID="5aa229e564a17eebdef2d5d0459dcd6d">
  <xsd:schema xmlns:xsd="http://www.w3.org/2001/XMLSchema" xmlns:xs="http://www.w3.org/2001/XMLSchema" xmlns:p="http://schemas.microsoft.com/office/2006/metadata/properties" xmlns:ns2="d55405ae-01b3-4add-94df-686cffb0b650" xmlns:ns3="41212d11-d7cc-4b56-a599-5100391f8fbf" targetNamespace="http://schemas.microsoft.com/office/2006/metadata/properties" ma:root="true" ma:fieldsID="bfecf1a340c5ed0d4a7dde09f8848832" ns2:_="" ns3:_="">
    <xsd:import namespace="d55405ae-01b3-4add-94df-686cffb0b650"/>
    <xsd:import namespace="41212d11-d7cc-4b56-a599-5100391f8fb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5405ae-01b3-4add-94df-686cffb0b6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675d646-2160-4835-ae63-a6df056db87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212d11-d7cc-4b56-a599-5100391f8fb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eca5098-f81a-4692-9958-129fe2245e73}" ma:internalName="TaxCatchAll" ma:showField="CatchAllData" ma:web="41212d11-d7cc-4b56-a599-5100391f8fb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5405ae-01b3-4add-94df-686cffb0b650">
      <Terms xmlns="http://schemas.microsoft.com/office/infopath/2007/PartnerControls"/>
    </lcf76f155ced4ddcb4097134ff3c332f>
    <TaxCatchAll xmlns="41212d11-d7cc-4b56-a599-5100391f8fbf" xsi:nil="true"/>
  </documentManagement>
</p:properties>
</file>

<file path=customXml/itemProps1.xml><?xml version="1.0" encoding="utf-8"?>
<ds:datastoreItem xmlns:ds="http://schemas.openxmlformats.org/officeDocument/2006/customXml" ds:itemID="{5F97234C-6ED0-4B40-85B0-C57669E74553}">
  <ds:schemaRefs>
    <ds:schemaRef ds:uri="http://schemas.microsoft.com/sharepoint/v3/contenttype/forms"/>
  </ds:schemaRefs>
</ds:datastoreItem>
</file>

<file path=customXml/itemProps2.xml><?xml version="1.0" encoding="utf-8"?>
<ds:datastoreItem xmlns:ds="http://schemas.openxmlformats.org/officeDocument/2006/customXml" ds:itemID="{476F0B17-4A46-46ED-9CF5-96760CA50E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5405ae-01b3-4add-94df-686cffb0b650"/>
    <ds:schemaRef ds:uri="41212d11-d7cc-4b56-a599-5100391f8f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C16D9A-61AB-4DFD-9AE6-9E3E0A16C137}">
  <ds:schemaRefs>
    <ds:schemaRef ds:uri="http://schemas.microsoft.com/office/2006/metadata/properties"/>
    <ds:schemaRef ds:uri="http://schemas.microsoft.com/office/infopath/2007/PartnerControls"/>
    <ds:schemaRef ds:uri="d55405ae-01b3-4add-94df-686cffb0b650"/>
    <ds:schemaRef ds:uri="41212d11-d7cc-4b56-a599-5100391f8f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27</vt:i4>
      </vt:variant>
    </vt:vector>
  </HeadingPairs>
  <TitlesOfParts>
    <vt:vector size="27" baseType="lpstr">
      <vt:lpstr>Processos</vt:lpstr>
      <vt:lpstr>REGISTRO CSTs</vt:lpstr>
      <vt:lpstr>QDC</vt:lpstr>
      <vt:lpstr>ADITIVOS</vt:lpstr>
      <vt:lpstr>ACORDOS</vt:lpstr>
      <vt:lpstr>TERMOS</vt:lpstr>
      <vt:lpstr>Trechos</vt:lpstr>
      <vt:lpstr>CST a registrar</vt:lpstr>
      <vt:lpstr>ADITIVOS LEGADOS_OUTROS</vt:lpstr>
      <vt:lpstr>Capacidade Max diária - TCC</vt:lpstr>
      <vt:lpstr>QDC ARFS</vt:lpstr>
      <vt:lpstr>Registro de CSTs (2023)</vt:lpstr>
      <vt:lpstr>Registro de CSTs (2022)</vt:lpstr>
      <vt:lpstr>Registro de CSTs (2021)</vt:lpstr>
      <vt:lpstr>Registro de CSTs (2020)</vt:lpstr>
      <vt:lpstr>Pontos e zonas por UF</vt:lpstr>
      <vt:lpstr>Capacidade física de entrega</vt:lpstr>
      <vt:lpstr>Registro de CSTs Legados</vt:lpstr>
      <vt:lpstr>Fiscalização</vt:lpstr>
      <vt:lpstr>QDC temp (legados)</vt:lpstr>
      <vt:lpstr>Dados (Listas Suspensas)</vt:lpstr>
      <vt:lpstr>Erros no tipo de contrato</vt:lpstr>
      <vt:lpstr>Problemas no modelo</vt:lpstr>
      <vt:lpstr>Erros no nº de registro</vt:lpstr>
      <vt:lpstr>Contratos</vt:lpstr>
      <vt:lpstr>QDC_Contratos</vt:lpstr>
      <vt:lpstr>Contrato+QDC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Danielle Pierrondi;Breno Silva Braido</dc:creator>
  <cp:keywords/>
  <dc:description/>
  <cp:lastModifiedBy>Bruno Pereira Nascimento</cp:lastModifiedBy>
  <cp:revision/>
  <dcterms:created xsi:type="dcterms:W3CDTF">2022-01-27T17:41:25Z</dcterms:created>
  <dcterms:modified xsi:type="dcterms:W3CDTF">2025-06-26T13:58:04Z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0x0101004BF14D2FEEEF8E4B84714517270B72E6</vt:lpwstr>
  </property>
  <property fmtid="{D5CDD505-2E9C-101B-9397-08002B2CF9AE}" pid="3" name="MediaServiceImageTags">
    <vt:lpwstr/>
  </property>
</Properties>
</file>